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Tiến\DS CQ nợ học phí\"/>
    </mc:Choice>
  </mc:AlternateContent>
  <xr:revisionPtr revIDLastSave="0" documentId="13_ncr:1_{3F57138A-257A-42E0-B96D-192577691422}" xr6:coauthVersionLast="47" xr6:coauthVersionMax="47" xr10:uidLastSave="{00000000-0000-0000-0000-000000000000}"/>
  <bookViews>
    <workbookView xWindow="-120" yWindow="-120" windowWidth="24240" windowHeight="13020" tabRatio="598" activeTab="5" xr2:uid="{9C067100-A43F-4152-84A3-8E1D8B0C9F02}"/>
  </bookViews>
  <sheets>
    <sheet name="K8" sheetId="20" r:id="rId1"/>
    <sheet name="K9" sheetId="19" r:id="rId2"/>
    <sheet name="K10" sheetId="1" r:id="rId3"/>
    <sheet name="K11" sheetId="25" r:id="rId4"/>
    <sheet name="K12" sheetId="10" r:id="rId5"/>
    <sheet name="K13" sheetId="13" r:id="rId6"/>
    <sheet name="TỔNG HỢP" sheetId="18" r:id="rId7"/>
    <sheet name="VCB T10" sheetId="26" r:id="rId8"/>
    <sheet name="AGB T10" sheetId="30" r:id="rId9"/>
  </sheets>
  <externalReferences>
    <externalReference r:id="rId10"/>
  </externalReferences>
  <definedNames>
    <definedName name="_xlnm._FilterDatabase" localSheetId="8" hidden="1">'AGB T10'!$A$1:$H$107</definedName>
    <definedName name="_xlnm._FilterDatabase" localSheetId="2" hidden="1">'K10'!$A$6:$EH$1384</definedName>
    <definedName name="_xlnm._FilterDatabase" localSheetId="3" hidden="1">'K11'!$A$6:$BF$919</definedName>
    <definedName name="_xlnm._FilterDatabase" localSheetId="4" hidden="1">'K12'!$A$6:$BJ$1011</definedName>
    <definedName name="_xlnm._FilterDatabase" localSheetId="5" hidden="1">'K13'!$A$6:$WXS$1690</definedName>
    <definedName name="_xlnm._FilterDatabase" localSheetId="1" hidden="1">'K9'!$A$6:$K$15</definedName>
    <definedName name="_xlnm._FilterDatabase" localSheetId="7" hidden="1">'VCB T10'!$A$1:$H$66</definedName>
    <definedName name="_xlnm.Print_Area" localSheetId="2">'K10'!$A$1:$AO$1369</definedName>
    <definedName name="_xlnm.Print_Area" localSheetId="3">'K11'!$A$1:$AM$904</definedName>
    <definedName name="_xlnm.Print_Area" localSheetId="4">'K12'!$A$1:$AK$1007</definedName>
    <definedName name="_xlnm.Print_Area" localSheetId="5">'K13'!$A$1:$AT$1678</definedName>
    <definedName name="_xlnm.Print_Area" localSheetId="0">'K8'!$A$1:$Q$13</definedName>
    <definedName name="_xlnm.Print_Area" localSheetId="1">'K9'!$A$1:$K$18</definedName>
    <definedName name="_xlnm.Print_Area" localSheetId="6">'TỔNG HỢP'!$A$1:$J$15</definedName>
    <definedName name="_xlnm.Print_Titles" localSheetId="2">'K10'!$4:$6</definedName>
    <definedName name="_xlnm.Print_Titles" localSheetId="4">'K12'!$4:$6</definedName>
    <definedName name="_xlnm.Print_Titles" localSheetId="5">'K13'!$4:$6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7" i="30" l="1"/>
  <c r="AO1371" i="1"/>
  <c r="AL1678" i="13"/>
  <c r="AM1678" i="13"/>
  <c r="AN1678" i="13"/>
  <c r="AO1678" i="13"/>
  <c r="AP1678" i="13"/>
  <c r="AQ1678" i="13"/>
  <c r="AR1678" i="13"/>
  <c r="AF1369" i="1"/>
  <c r="AG1369" i="1"/>
  <c r="AH1369" i="1"/>
  <c r="AI1369" i="1"/>
  <c r="AJ1369" i="1"/>
  <c r="AK1369" i="1"/>
  <c r="AM1369" i="1"/>
  <c r="AJ904" i="25"/>
  <c r="AK904" i="25"/>
  <c r="AC1007" i="10"/>
  <c r="AD1007" i="10"/>
  <c r="AE1007" i="10"/>
  <c r="AF1007" i="10"/>
  <c r="AG1007" i="10"/>
  <c r="AJ638" i="10"/>
  <c r="AJ388" i="10"/>
  <c r="AJ222" i="10"/>
  <c r="AJ20" i="10"/>
  <c r="AJ76" i="10"/>
  <c r="AJ100" i="10"/>
  <c r="AJ121" i="10"/>
  <c r="AJ167" i="10"/>
  <c r="AJ214" i="10"/>
  <c r="AJ231" i="10"/>
  <c r="AJ243" i="10"/>
  <c r="AJ253" i="10"/>
  <c r="AJ294" i="10"/>
  <c r="AJ323" i="10"/>
  <c r="AJ339" i="10"/>
  <c r="AJ358" i="10"/>
  <c r="AJ364" i="10"/>
  <c r="AJ377" i="10"/>
  <c r="AJ380" i="10"/>
  <c r="AJ381" i="10"/>
  <c r="AJ390" i="10"/>
  <c r="AJ461" i="10"/>
  <c r="AJ470" i="10"/>
  <c r="AJ471" i="10"/>
  <c r="AJ497" i="10"/>
  <c r="AJ515" i="10"/>
  <c r="AJ519" i="10"/>
  <c r="AJ522" i="10"/>
  <c r="AJ554" i="10"/>
  <c r="AJ562" i="10"/>
  <c r="AJ658" i="10"/>
  <c r="AJ665" i="10"/>
  <c r="AJ669" i="10"/>
  <c r="AJ671" i="10"/>
  <c r="AJ690" i="10"/>
  <c r="AJ703" i="10"/>
  <c r="AJ728" i="10"/>
  <c r="AJ732" i="10"/>
  <c r="AJ750" i="10"/>
  <c r="AJ771" i="10"/>
  <c r="AJ772" i="10"/>
  <c r="AJ842" i="10"/>
  <c r="AJ846" i="10"/>
  <c r="AJ863" i="10"/>
  <c r="AJ916" i="10"/>
  <c r="AJ930" i="10"/>
  <c r="AJ932" i="10"/>
  <c r="AJ956" i="10"/>
  <c r="AJ988" i="10"/>
  <c r="AJ1000" i="10"/>
  <c r="AL560" i="25"/>
  <c r="AL283" i="25"/>
  <c r="AL10" i="25"/>
  <c r="AL57" i="25"/>
  <c r="AL101" i="25"/>
  <c r="AL137" i="25"/>
  <c r="AL155" i="25"/>
  <c r="AL156" i="25"/>
  <c r="AL201" i="25"/>
  <c r="AL239" i="25"/>
  <c r="AL292" i="25"/>
  <c r="AL309" i="25"/>
  <c r="AL326" i="25"/>
  <c r="AL385" i="25"/>
  <c r="AL416" i="25"/>
  <c r="AL419" i="25"/>
  <c r="AL449" i="25"/>
  <c r="AL455" i="25"/>
  <c r="AL456" i="25"/>
  <c r="AL526" i="25"/>
  <c r="AL543" i="25"/>
  <c r="AL615" i="25"/>
  <c r="AL641" i="25"/>
  <c r="AL680" i="25"/>
  <c r="AL728" i="25"/>
  <c r="AL734" i="25"/>
  <c r="AL745" i="25"/>
  <c r="AL751" i="25"/>
  <c r="AL772" i="25"/>
  <c r="AL787" i="25"/>
  <c r="AL790" i="25"/>
  <c r="AL42" i="1"/>
  <c r="AL47" i="1"/>
  <c r="AN47" i="1" s="1"/>
  <c r="AL60" i="1"/>
  <c r="AN60" i="1" s="1"/>
  <c r="AL87" i="1"/>
  <c r="AN87" i="1" s="1"/>
  <c r="AL116" i="1"/>
  <c r="AN116" i="1" s="1"/>
  <c r="AL564" i="1"/>
  <c r="AN564" i="1" s="1"/>
  <c r="AL586" i="1"/>
  <c r="AN586" i="1" s="1"/>
  <c r="AL611" i="1"/>
  <c r="AN611" i="1" s="1"/>
  <c r="AL635" i="1"/>
  <c r="AN635" i="1" s="1"/>
  <c r="AL636" i="1"/>
  <c r="AN636" i="1" s="1"/>
  <c r="AL643" i="1"/>
  <c r="AN643" i="1" s="1"/>
  <c r="AL649" i="1"/>
  <c r="AN649" i="1" s="1"/>
  <c r="AL650" i="1"/>
  <c r="AN650" i="1" s="1"/>
  <c r="AL653" i="1"/>
  <c r="AN653" i="1" s="1"/>
  <c r="AL663" i="1"/>
  <c r="AN663" i="1" s="1"/>
  <c r="AL715" i="1"/>
  <c r="AN715" i="1" s="1"/>
  <c r="AL716" i="1"/>
  <c r="AN716" i="1" s="1"/>
  <c r="AL721" i="1"/>
  <c r="AN721" i="1" s="1"/>
  <c r="AL723" i="1"/>
  <c r="AN723" i="1" s="1"/>
  <c r="AL737" i="1"/>
  <c r="AN737" i="1" s="1"/>
  <c r="AL750" i="1"/>
  <c r="AN750" i="1" s="1"/>
  <c r="AL772" i="1"/>
  <c r="AN772" i="1" s="1"/>
  <c r="AS1177" i="13"/>
  <c r="F106" i="30"/>
  <c r="F3" i="30"/>
  <c r="F4" i="30"/>
  <c r="F5" i="30"/>
  <c r="F6" i="30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2" i="30"/>
  <c r="AL1369" i="1" l="1"/>
  <c r="AS1638" i="13"/>
  <c r="AS1635" i="13"/>
  <c r="AS1603" i="13"/>
  <c r="AS1571" i="13"/>
  <c r="AS1503" i="13"/>
  <c r="AS1475" i="13"/>
  <c r="AS1420" i="13"/>
  <c r="AS1220" i="13"/>
  <c r="AS1197" i="13"/>
  <c r="AS1184" i="13"/>
  <c r="AS1174" i="13"/>
  <c r="AS1168" i="13"/>
  <c r="AS1164" i="13"/>
  <c r="AS1137" i="13"/>
  <c r="AS1082" i="13"/>
  <c r="AS1028" i="13"/>
  <c r="AS1017" i="13"/>
  <c r="AS985" i="13"/>
  <c r="AS977" i="13"/>
  <c r="AS957" i="13"/>
  <c r="AS912" i="13"/>
  <c r="AS848" i="13"/>
  <c r="AS821" i="13"/>
  <c r="AS773" i="13"/>
  <c r="AS772" i="13"/>
  <c r="AS741" i="13"/>
  <c r="AS730" i="13"/>
  <c r="AS693" i="13"/>
  <c r="AS680" i="13"/>
  <c r="AS666" i="13"/>
  <c r="AS656" i="13"/>
  <c r="AS627" i="13"/>
  <c r="AS605" i="13"/>
  <c r="AS566" i="13"/>
  <c r="AS514" i="13"/>
  <c r="AS433" i="13"/>
  <c r="AS394" i="13"/>
  <c r="AS221" i="13"/>
  <c r="AS186" i="13"/>
  <c r="AS166" i="13"/>
  <c r="AS119" i="13"/>
  <c r="AS95" i="13"/>
  <c r="AS64" i="13"/>
  <c r="AS59" i="13"/>
  <c r="AS52" i="13"/>
  <c r="AS1499" i="13"/>
  <c r="AR1499" i="13" s="1"/>
  <c r="AJ1006" i="10"/>
  <c r="AK950" i="10" l="1"/>
  <c r="AK889" i="10"/>
  <c r="AK873" i="10"/>
  <c r="AK677" i="10"/>
  <c r="AK659" i="10"/>
  <c r="AK656" i="10"/>
  <c r="AK568" i="10"/>
  <c r="AK365" i="10"/>
  <c r="AK363" i="10"/>
  <c r="AK357" i="10"/>
  <c r="AK352" i="10"/>
  <c r="AK350" i="10"/>
  <c r="AK338" i="10"/>
  <c r="AK187" i="10"/>
  <c r="AK146" i="10"/>
  <c r="AJ950" i="10"/>
  <c r="AJ889" i="10"/>
  <c r="AJ873" i="10"/>
  <c r="AJ677" i="10"/>
  <c r="AJ659" i="10"/>
  <c r="AJ656" i="10"/>
  <c r="AJ568" i="10"/>
  <c r="AJ365" i="10"/>
  <c r="AJ363" i="10"/>
  <c r="AJ357" i="10"/>
  <c r="AJ352" i="10"/>
  <c r="AJ350" i="10"/>
  <c r="AJ338" i="10"/>
  <c r="AJ187" i="10"/>
  <c r="AJ146" i="10" l="1"/>
  <c r="AH1007" i="10"/>
  <c r="AL895" i="25"/>
  <c r="AM895" i="25" s="1"/>
  <c r="AO1046" i="1"/>
  <c r="AN64" i="1"/>
  <c r="C66" i="26"/>
  <c r="F65" i="26" l="1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AS1677" i="13" l="1"/>
  <c r="AT1677" i="13" s="1"/>
  <c r="AS1673" i="13"/>
  <c r="AT1673" i="13" s="1"/>
  <c r="AS1674" i="13"/>
  <c r="AS1676" i="13"/>
  <c r="C1677" i="13"/>
  <c r="AB964" i="10" l="1"/>
  <c r="J62" i="10" l="1"/>
  <c r="G1007" i="10" l="1"/>
  <c r="H1007" i="10"/>
  <c r="I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AA1007" i="10"/>
  <c r="AS647" i="13" l="1"/>
  <c r="AS1668" i="13"/>
  <c r="AS1650" i="13"/>
  <c r="AS1648" i="13"/>
  <c r="AS1643" i="13"/>
  <c r="AS1639" i="13"/>
  <c r="AS1633" i="13"/>
  <c r="AS1631" i="13"/>
  <c r="AS1623" i="13"/>
  <c r="AS1620" i="13"/>
  <c r="AS1619" i="13"/>
  <c r="AS1613" i="13"/>
  <c r="AS1599" i="13"/>
  <c r="AS1595" i="13"/>
  <c r="AS1584" i="13"/>
  <c r="AS1579" i="13"/>
  <c r="AS1572" i="13"/>
  <c r="AS1568" i="13"/>
  <c r="AS1564" i="13"/>
  <c r="AS1562" i="13"/>
  <c r="AS1556" i="13"/>
  <c r="AS1551" i="13"/>
  <c r="AS1530" i="13"/>
  <c r="AS1524" i="13"/>
  <c r="AS1521" i="13"/>
  <c r="AS1510" i="13"/>
  <c r="AS1509" i="13"/>
  <c r="AS1505" i="13"/>
  <c r="AS1504" i="13"/>
  <c r="AS1492" i="13"/>
  <c r="AS1463" i="13"/>
  <c r="AS1458" i="13"/>
  <c r="AS1448" i="13"/>
  <c r="AS1445" i="13"/>
  <c r="AS1442" i="13"/>
  <c r="AS1430" i="13"/>
  <c r="AS1399" i="13"/>
  <c r="AS1385" i="13"/>
  <c r="AS1353" i="13"/>
  <c r="AS1334" i="13"/>
  <c r="AS1327" i="13"/>
  <c r="AS1324" i="13"/>
  <c r="AS1315" i="13"/>
  <c r="AS1297" i="13"/>
  <c r="AS1292" i="13"/>
  <c r="AS1289" i="13"/>
  <c r="AS1283" i="13"/>
  <c r="AS1276" i="13"/>
  <c r="AS1258" i="13"/>
  <c r="AS1256" i="13"/>
  <c r="AS1251" i="13"/>
  <c r="AS1250" i="13"/>
  <c r="AS1249" i="13"/>
  <c r="AS1248" i="13"/>
  <c r="AS1247" i="13"/>
  <c r="AS1242" i="13"/>
  <c r="AS1239" i="13"/>
  <c r="AS1232" i="13"/>
  <c r="AS1228" i="13"/>
  <c r="AS1226" i="13"/>
  <c r="AS1225" i="13"/>
  <c r="AS1223" i="13"/>
  <c r="AS1217" i="13"/>
  <c r="AS1209" i="13"/>
  <c r="AS1206" i="13"/>
  <c r="AS1198" i="13"/>
  <c r="AS1192" i="13"/>
  <c r="AS1186" i="13"/>
  <c r="AS1157" i="13"/>
  <c r="AS1135" i="13"/>
  <c r="AS1122" i="13"/>
  <c r="AS1113" i="13"/>
  <c r="AS1105" i="13"/>
  <c r="AS1098" i="13"/>
  <c r="AS1090" i="13"/>
  <c r="AS1084" i="13"/>
  <c r="AS1070" i="13"/>
  <c r="AS1058" i="13"/>
  <c r="AS1055" i="13"/>
  <c r="AS1053" i="13"/>
  <c r="AS1052" i="13"/>
  <c r="AS1041" i="13"/>
  <c r="AS1030" i="13"/>
  <c r="AS1025" i="13"/>
  <c r="AS1023" i="13"/>
  <c r="AS1019" i="13"/>
  <c r="AS1010" i="13"/>
  <c r="AS1008" i="13"/>
  <c r="AS999" i="13"/>
  <c r="AS996" i="13"/>
  <c r="AS989" i="13"/>
  <c r="AS965" i="13"/>
  <c r="AS964" i="13"/>
  <c r="AS958" i="13"/>
  <c r="AS956" i="13"/>
  <c r="AS955" i="13"/>
  <c r="AS954" i="13"/>
  <c r="AS952" i="13"/>
  <c r="AS947" i="13"/>
  <c r="AS944" i="13"/>
  <c r="AS925" i="13"/>
  <c r="AS915" i="13"/>
  <c r="AS904" i="13"/>
  <c r="AS901" i="13"/>
  <c r="AS898" i="13"/>
  <c r="AS895" i="13"/>
  <c r="AS881" i="13"/>
  <c r="AS876" i="13"/>
  <c r="AS875" i="13"/>
  <c r="AS874" i="13"/>
  <c r="AS859" i="13"/>
  <c r="AS857" i="13"/>
  <c r="AS834" i="13"/>
  <c r="AS827" i="13"/>
  <c r="AS824" i="13"/>
  <c r="AS816" i="13"/>
  <c r="AS810" i="13"/>
  <c r="AS803" i="13"/>
  <c r="AS802" i="13"/>
  <c r="AS801" i="13"/>
  <c r="AS795" i="13"/>
  <c r="AS794" i="13"/>
  <c r="AS792" i="13"/>
  <c r="AS763" i="13"/>
  <c r="AS752" i="13"/>
  <c r="AS732" i="13"/>
  <c r="AS731" i="13"/>
  <c r="AS723" i="13"/>
  <c r="AS721" i="13"/>
  <c r="AS718" i="13"/>
  <c r="AS711" i="13"/>
  <c r="AS707" i="13"/>
  <c r="AS706" i="13"/>
  <c r="AS690" i="13"/>
  <c r="AS687" i="13"/>
  <c r="AS684" i="13"/>
  <c r="AS682" i="13"/>
  <c r="AS677" i="13"/>
  <c r="AS665" i="13"/>
  <c r="AS662" i="13"/>
  <c r="AS659" i="13"/>
  <c r="AS658" i="13"/>
  <c r="AS652" i="13"/>
  <c r="AS643" i="13"/>
  <c r="AS622" i="13"/>
  <c r="AS621" i="13"/>
  <c r="AS619" i="13"/>
  <c r="AS616" i="13"/>
  <c r="AS613" i="13"/>
  <c r="AS599" i="13"/>
  <c r="AS596" i="13"/>
  <c r="AS594" i="13"/>
  <c r="AS593" i="13"/>
  <c r="AS584" i="13"/>
  <c r="AS583" i="13"/>
  <c r="AS578" i="13"/>
  <c r="AS575" i="13"/>
  <c r="AS569" i="13"/>
  <c r="AS567" i="13"/>
  <c r="AS554" i="13"/>
  <c r="AS553" i="13"/>
  <c r="AS548" i="13"/>
  <c r="AS536" i="13"/>
  <c r="AS535" i="13"/>
  <c r="AS531" i="13"/>
  <c r="AS510" i="13"/>
  <c r="AS507" i="13"/>
  <c r="AS497" i="13"/>
  <c r="AS494" i="13"/>
  <c r="AS485" i="13"/>
  <c r="AS484" i="13"/>
  <c r="AS463" i="13"/>
  <c r="AS456" i="13"/>
  <c r="AS440" i="13"/>
  <c r="AS439" i="13"/>
  <c r="AS435" i="13"/>
  <c r="AS428" i="13"/>
  <c r="AS424" i="13"/>
  <c r="AS392" i="13"/>
  <c r="AS387" i="13"/>
  <c r="AS378" i="13"/>
  <c r="AS356" i="13"/>
  <c r="AS348" i="13"/>
  <c r="AS337" i="13"/>
  <c r="AS316" i="13"/>
  <c r="AS311" i="13"/>
  <c r="AS287" i="13"/>
  <c r="AS271" i="13"/>
  <c r="AS259" i="13"/>
  <c r="AS233" i="13"/>
  <c r="AS201" i="13"/>
  <c r="AS188" i="13"/>
  <c r="AS180" i="13"/>
  <c r="AS168" i="13"/>
  <c r="AS162" i="13"/>
  <c r="AS153" i="13"/>
  <c r="AS151" i="13"/>
  <c r="AS147" i="13"/>
  <c r="AS146" i="13"/>
  <c r="AS141" i="13"/>
  <c r="AS140" i="13"/>
  <c r="AS132" i="13"/>
  <c r="AS124" i="13"/>
  <c r="AS122" i="13"/>
  <c r="AS120" i="13"/>
  <c r="AS114" i="13"/>
  <c r="AS113" i="13"/>
  <c r="AS107" i="13"/>
  <c r="AS100" i="13"/>
  <c r="AS99" i="13"/>
  <c r="AS89" i="13"/>
  <c r="AS88" i="13"/>
  <c r="AS81" i="13"/>
  <c r="AS72" i="13"/>
  <c r="AS71" i="13"/>
  <c r="AS62" i="13"/>
  <c r="AS55" i="13"/>
  <c r="AS49" i="13"/>
  <c r="AS39" i="13"/>
  <c r="AS36" i="13"/>
  <c r="AS31" i="13"/>
  <c r="AS8" i="13"/>
  <c r="AM897" i="25"/>
  <c r="AM867" i="25"/>
  <c r="AM862" i="25"/>
  <c r="AM845" i="25"/>
  <c r="AM840" i="25"/>
  <c r="AM834" i="25"/>
  <c r="AM824" i="25"/>
  <c r="AM818" i="25"/>
  <c r="AM809" i="25"/>
  <c r="AM806" i="25"/>
  <c r="AM804" i="25"/>
  <c r="AM801" i="25"/>
  <c r="AM799" i="25"/>
  <c r="AM785" i="25"/>
  <c r="AM764" i="25"/>
  <c r="AM759" i="25"/>
  <c r="AM754" i="25"/>
  <c r="AM749" i="25"/>
  <c r="AM747" i="25"/>
  <c r="AM741" i="25"/>
  <c r="AM740" i="25"/>
  <c r="AM731" i="25"/>
  <c r="AM726" i="25"/>
  <c r="AM711" i="25"/>
  <c r="AM707" i="25"/>
  <c r="AM702" i="25"/>
  <c r="AM700" i="25"/>
  <c r="AM696" i="25"/>
  <c r="AM686" i="25"/>
  <c r="AM685" i="25"/>
  <c r="AM682" i="25"/>
  <c r="AM681" i="25"/>
  <c r="AM679" i="25"/>
  <c r="AM674" i="25"/>
  <c r="AM668" i="25"/>
  <c r="AM665" i="25"/>
  <c r="AM645" i="25"/>
  <c r="AM640" i="25"/>
  <c r="AM634" i="25"/>
  <c r="AM631" i="25"/>
  <c r="AM630" i="25"/>
  <c r="AM625" i="25"/>
  <c r="AM621" i="25"/>
  <c r="AM584" i="25"/>
  <c r="AM570" i="25"/>
  <c r="AM569" i="25"/>
  <c r="AM568" i="25"/>
  <c r="AM563" i="25"/>
  <c r="AM562" i="25"/>
  <c r="AM557" i="25"/>
  <c r="AM556" i="25"/>
  <c r="AM548" i="25"/>
  <c r="AM547" i="25"/>
  <c r="AM546" i="25"/>
  <c r="AM545" i="25"/>
  <c r="AM544" i="25"/>
  <c r="AM542" i="25"/>
  <c r="AM529" i="25"/>
  <c r="AM524" i="25"/>
  <c r="AM510" i="25"/>
  <c r="AM501" i="25"/>
  <c r="AM490" i="25"/>
  <c r="AM466" i="25"/>
  <c r="AM465" i="25"/>
  <c r="AM463" i="25"/>
  <c r="AM454" i="25"/>
  <c r="AM450" i="25"/>
  <c r="AM448" i="25"/>
  <c r="AM442" i="25"/>
  <c r="AM441" i="25"/>
  <c r="AM440" i="25"/>
  <c r="AM439" i="25"/>
  <c r="AM438" i="25"/>
  <c r="AM437" i="25"/>
  <c r="AM432" i="25"/>
  <c r="AM429" i="25"/>
  <c r="AM409" i="25"/>
  <c r="AM404" i="25"/>
  <c r="AM395" i="25"/>
  <c r="AM391" i="25"/>
  <c r="AM390" i="25"/>
  <c r="AM389" i="25"/>
  <c r="AM388" i="25"/>
  <c r="AM382" i="25"/>
  <c r="AM381" i="25"/>
  <c r="AM380" i="25"/>
  <c r="AM379" i="25"/>
  <c r="AM378" i="25"/>
  <c r="AM372" i="25"/>
  <c r="AM341" i="25"/>
  <c r="AM336" i="25"/>
  <c r="AM324" i="25"/>
  <c r="AM320" i="25"/>
  <c r="AM314" i="25"/>
  <c r="AM311" i="25"/>
  <c r="AM308" i="25"/>
  <c r="AM304" i="25"/>
  <c r="AM303" i="25"/>
  <c r="AM301" i="25"/>
  <c r="AM300" i="25"/>
  <c r="AM289" i="25"/>
  <c r="AM282" i="25"/>
  <c r="AM274" i="25"/>
  <c r="AM262" i="25"/>
  <c r="AM261" i="25"/>
  <c r="AM256" i="25"/>
  <c r="AM252" i="25"/>
  <c r="AM243" i="25"/>
  <c r="AM237" i="25"/>
  <c r="AM234" i="25"/>
  <c r="AM230" i="25"/>
  <c r="AM229" i="25"/>
  <c r="AM228" i="25"/>
  <c r="AM220" i="25"/>
  <c r="AM209" i="25"/>
  <c r="AM204" i="25"/>
  <c r="AM203" i="25"/>
  <c r="AM202" i="25"/>
  <c r="AM163" i="25"/>
  <c r="AM140" i="25"/>
  <c r="AM132" i="25"/>
  <c r="AM129" i="25"/>
  <c r="AM124" i="25"/>
  <c r="AM121" i="25"/>
  <c r="AM119" i="25"/>
  <c r="AM116" i="25"/>
  <c r="AM113" i="25"/>
  <c r="AM112" i="25"/>
  <c r="AM109" i="25"/>
  <c r="AM104" i="25"/>
  <c r="AM103" i="25"/>
  <c r="AM96" i="25"/>
  <c r="AM95" i="25"/>
  <c r="AM94" i="25"/>
  <c r="AM83" i="25"/>
  <c r="AM58" i="25"/>
  <c r="AM54" i="25"/>
  <c r="AM47" i="25"/>
  <c r="AM46" i="25"/>
  <c r="AM19" i="25"/>
  <c r="AM18" i="25"/>
  <c r="AM7" i="25"/>
  <c r="AK694" i="10"/>
  <c r="AK440" i="10"/>
  <c r="AJ780" i="10"/>
  <c r="AJ694" i="10"/>
  <c r="AJ440" i="10"/>
  <c r="AK999" i="10"/>
  <c r="AK992" i="10"/>
  <c r="AK983" i="10"/>
  <c r="AK980" i="10"/>
  <c r="AK974" i="10"/>
  <c r="AK962" i="10"/>
  <c r="AK960" i="10"/>
  <c r="AK943" i="10"/>
  <c r="AK938" i="10"/>
  <c r="AK936" i="10"/>
  <c r="AK933" i="10"/>
  <c r="AK925" i="10"/>
  <c r="AK915" i="10"/>
  <c r="AK908" i="10"/>
  <c r="AK901" i="10"/>
  <c r="AK897" i="10"/>
  <c r="AK896" i="10"/>
  <c r="AK888" i="10"/>
  <c r="AK887" i="10"/>
  <c r="AK883" i="10"/>
  <c r="AK881" i="10"/>
  <c r="AK862" i="10"/>
  <c r="AK857" i="10"/>
  <c r="AK840" i="10"/>
  <c r="AK838" i="10"/>
  <c r="AK837" i="10"/>
  <c r="AK832" i="10"/>
  <c r="AK828" i="10"/>
  <c r="AK827" i="10"/>
  <c r="AK823" i="10"/>
  <c r="AK821" i="10"/>
  <c r="AK812" i="10"/>
  <c r="AK810" i="10"/>
  <c r="AK806" i="10"/>
  <c r="AK796" i="10"/>
  <c r="AK787" i="10"/>
  <c r="AK781" i="10"/>
  <c r="AK779" i="10"/>
  <c r="AK776" i="10"/>
  <c r="AK774" i="10"/>
  <c r="AK767" i="10"/>
  <c r="AK764" i="10"/>
  <c r="AK760" i="10"/>
  <c r="AK759" i="10"/>
  <c r="AK756" i="10"/>
  <c r="AK752" i="10"/>
  <c r="AK748" i="10"/>
  <c r="AK741" i="10"/>
  <c r="AK736" i="10"/>
  <c r="AK731" i="10"/>
  <c r="AK724" i="10"/>
  <c r="AK720" i="10"/>
  <c r="AK719" i="10"/>
  <c r="AK710" i="10"/>
  <c r="AK704" i="10"/>
  <c r="AK688" i="10"/>
  <c r="AK657" i="10"/>
  <c r="AK655" i="10"/>
  <c r="AK652" i="10"/>
  <c r="AK650" i="10"/>
  <c r="AK643" i="10"/>
  <c r="AK635" i="10"/>
  <c r="AK632" i="10"/>
  <c r="AK628" i="10"/>
  <c r="AK620" i="10"/>
  <c r="AK618" i="10"/>
  <c r="AK617" i="10"/>
  <c r="AK615" i="10"/>
  <c r="AK610" i="10"/>
  <c r="AK608" i="10"/>
  <c r="AK601" i="10"/>
  <c r="AK594" i="10"/>
  <c r="AK591" i="10"/>
  <c r="AK578" i="10"/>
  <c r="AK576" i="10"/>
  <c r="AK574" i="10"/>
  <c r="AK573" i="10"/>
  <c r="AK565" i="10"/>
  <c r="AK548" i="10"/>
  <c r="AK544" i="10"/>
  <c r="AK542" i="10"/>
  <c r="AK537" i="10"/>
  <c r="AK536" i="10"/>
  <c r="AK535" i="10"/>
  <c r="AK532" i="10"/>
  <c r="AK526" i="10"/>
  <c r="AK512" i="10"/>
  <c r="AK511" i="10"/>
  <c r="AK506" i="10"/>
  <c r="AK505" i="10"/>
  <c r="AK502" i="10"/>
  <c r="AK489" i="10"/>
  <c r="AK485" i="10"/>
  <c r="AK480" i="10"/>
  <c r="AK477" i="10"/>
  <c r="AK476" i="10"/>
  <c r="AK465" i="10"/>
  <c r="AK449" i="10"/>
  <c r="AK444" i="10"/>
  <c r="AK441" i="10"/>
  <c r="AK438" i="10"/>
  <c r="AK437" i="10"/>
  <c r="AK432" i="10"/>
  <c r="AK423" i="10"/>
  <c r="AK420" i="10"/>
  <c r="AK419" i="10"/>
  <c r="AK401" i="10"/>
  <c r="AK396" i="10"/>
  <c r="AK395" i="10"/>
  <c r="AK387" i="10"/>
  <c r="AK378" i="10"/>
  <c r="AK374" i="10"/>
  <c r="AK362" i="10"/>
  <c r="AK354" i="10"/>
  <c r="AK351" i="10"/>
  <c r="AK345" i="10"/>
  <c r="AK341" i="10"/>
  <c r="AK318" i="10"/>
  <c r="AK310" i="10"/>
  <c r="AK299" i="10"/>
  <c r="AK289" i="10"/>
  <c r="AK278" i="10"/>
  <c r="AK268" i="10"/>
  <c r="AK264" i="10"/>
  <c r="AK262" i="10"/>
  <c r="AK261" i="10"/>
  <c r="AK258" i="10"/>
  <c r="AK254" i="10"/>
  <c r="AK219" i="10"/>
  <c r="AK212" i="10"/>
  <c r="AK207" i="10"/>
  <c r="AK195" i="10"/>
  <c r="AK186" i="10"/>
  <c r="AK171" i="10"/>
  <c r="AK170" i="10"/>
  <c r="AK168" i="10"/>
  <c r="AK160" i="10"/>
  <c r="AK159" i="10"/>
  <c r="AK149" i="10"/>
  <c r="AK147" i="10"/>
  <c r="AK104" i="10"/>
  <c r="AK91" i="10"/>
  <c r="AK83" i="10"/>
  <c r="AK79" i="10"/>
  <c r="AK73" i="10"/>
  <c r="AK60" i="10"/>
  <c r="AK52" i="10"/>
  <c r="AK49" i="10"/>
  <c r="AK13" i="10"/>
  <c r="AJ999" i="10"/>
  <c r="AJ992" i="10"/>
  <c r="AJ983" i="10"/>
  <c r="AJ980" i="10"/>
  <c r="AJ974" i="10"/>
  <c r="AJ962" i="10"/>
  <c r="AJ960" i="10"/>
  <c r="AJ943" i="10"/>
  <c r="AJ938" i="10"/>
  <c r="AJ936" i="10"/>
  <c r="AJ933" i="10"/>
  <c r="AJ925" i="10"/>
  <c r="AJ915" i="10"/>
  <c r="AJ908" i="10"/>
  <c r="AJ901" i="10"/>
  <c r="AJ897" i="10"/>
  <c r="AJ896" i="10"/>
  <c r="AJ888" i="10"/>
  <c r="AJ887" i="10"/>
  <c r="AJ883" i="10"/>
  <c r="AJ881" i="10"/>
  <c r="AJ862" i="10"/>
  <c r="AJ857" i="10"/>
  <c r="AJ840" i="10"/>
  <c r="AJ838" i="10"/>
  <c r="AJ837" i="10"/>
  <c r="AJ832" i="10"/>
  <c r="AJ828" i="10"/>
  <c r="AJ827" i="10"/>
  <c r="AJ823" i="10"/>
  <c r="AJ821" i="10"/>
  <c r="AJ812" i="10"/>
  <c r="AJ810" i="10"/>
  <c r="AJ806" i="10"/>
  <c r="AJ796" i="10"/>
  <c r="AJ787" i="10"/>
  <c r="AJ781" i="10"/>
  <c r="AJ779" i="10"/>
  <c r="AJ776" i="10"/>
  <c r="AJ774" i="10"/>
  <c r="AJ767" i="10"/>
  <c r="AJ764" i="10"/>
  <c r="AJ760" i="10"/>
  <c r="AJ759" i="10"/>
  <c r="AJ756" i="10"/>
  <c r="AJ752" i="10"/>
  <c r="AJ748" i="10"/>
  <c r="AJ741" i="10"/>
  <c r="AJ736" i="10"/>
  <c r="AJ731" i="10"/>
  <c r="AJ724" i="10"/>
  <c r="AJ720" i="10"/>
  <c r="AJ719" i="10"/>
  <c r="AJ710" i="10"/>
  <c r="AJ704" i="10"/>
  <c r="AJ688" i="10"/>
  <c r="AJ657" i="10"/>
  <c r="AJ655" i="10"/>
  <c r="AJ652" i="10"/>
  <c r="AJ650" i="10"/>
  <c r="AJ643" i="10"/>
  <c r="AJ635" i="10"/>
  <c r="AJ632" i="10"/>
  <c r="AJ628" i="10"/>
  <c r="AJ620" i="10"/>
  <c r="AJ618" i="10"/>
  <c r="AJ617" i="10"/>
  <c r="AJ615" i="10"/>
  <c r="AJ610" i="10"/>
  <c r="AJ608" i="10"/>
  <c r="AJ601" i="10"/>
  <c r="AJ594" i="10"/>
  <c r="AJ591" i="10"/>
  <c r="AJ578" i="10"/>
  <c r="AJ576" i="10"/>
  <c r="AJ574" i="10"/>
  <c r="AJ573" i="10"/>
  <c r="AJ565" i="10"/>
  <c r="AJ548" i="10"/>
  <c r="AJ544" i="10"/>
  <c r="AJ542" i="10"/>
  <c r="AJ537" i="10"/>
  <c r="AJ536" i="10"/>
  <c r="AJ535" i="10"/>
  <c r="AJ532" i="10"/>
  <c r="AJ526" i="10"/>
  <c r="AJ512" i="10"/>
  <c r="AJ511" i="10"/>
  <c r="AJ506" i="10"/>
  <c r="AJ505" i="10"/>
  <c r="AJ502" i="10"/>
  <c r="AJ489" i="10"/>
  <c r="AJ485" i="10"/>
  <c r="AJ480" i="10"/>
  <c r="AJ477" i="10"/>
  <c r="AJ476" i="10"/>
  <c r="AJ465" i="10"/>
  <c r="AJ449" i="10"/>
  <c r="AJ444" i="10"/>
  <c r="AJ441" i="10"/>
  <c r="AJ438" i="10"/>
  <c r="AJ437" i="10"/>
  <c r="AJ432" i="10"/>
  <c r="AJ423" i="10"/>
  <c r="AJ420" i="10"/>
  <c r="AJ419" i="10"/>
  <c r="AJ401" i="10"/>
  <c r="AJ396" i="10"/>
  <c r="AJ395" i="10"/>
  <c r="AJ387" i="10"/>
  <c r="AJ378" i="10"/>
  <c r="AJ374" i="10"/>
  <c r="AJ362" i="10"/>
  <c r="AJ354" i="10"/>
  <c r="AJ351" i="10"/>
  <c r="AJ345" i="10"/>
  <c r="AJ341" i="10"/>
  <c r="AJ318" i="10"/>
  <c r="AJ310" i="10"/>
  <c r="AJ299" i="10"/>
  <c r="AJ289" i="10"/>
  <c r="AJ278" i="10"/>
  <c r="AJ268" i="10"/>
  <c r="AJ264" i="10"/>
  <c r="AJ262" i="10"/>
  <c r="AJ261" i="10"/>
  <c r="AJ258" i="10"/>
  <c r="AJ254" i="10"/>
  <c r="AJ219" i="10"/>
  <c r="AJ212" i="10"/>
  <c r="AJ207" i="10"/>
  <c r="AJ195" i="10"/>
  <c r="AJ186" i="10"/>
  <c r="AJ171" i="10"/>
  <c r="AJ170" i="10"/>
  <c r="AJ168" i="10"/>
  <c r="AJ160" i="10"/>
  <c r="AJ159" i="10"/>
  <c r="AJ149" i="10"/>
  <c r="AJ147" i="10"/>
  <c r="AJ104" i="10"/>
  <c r="AJ91" i="10"/>
  <c r="AJ83" i="10"/>
  <c r="AJ79" i="10"/>
  <c r="AJ75" i="10"/>
  <c r="AJ73" i="10"/>
  <c r="AJ60" i="10"/>
  <c r="AJ52" i="10"/>
  <c r="AJ49" i="10"/>
  <c r="AJ13" i="10"/>
  <c r="AE177" i="25"/>
  <c r="AL177" i="25" s="1"/>
  <c r="AL867" i="25"/>
  <c r="AL840" i="25"/>
  <c r="AL834" i="25"/>
  <c r="AL818" i="25"/>
  <c r="AL804" i="25"/>
  <c r="AL785" i="25"/>
  <c r="AL726" i="25"/>
  <c r="AL702" i="25"/>
  <c r="AL681" i="25"/>
  <c r="AL668" i="25"/>
  <c r="AL665" i="25"/>
  <c r="AL640" i="25"/>
  <c r="AL634" i="25"/>
  <c r="AL584" i="25"/>
  <c r="AL568" i="25"/>
  <c r="AL563" i="25"/>
  <c r="AL562" i="25"/>
  <c r="AL557" i="25"/>
  <c r="AL548" i="25"/>
  <c r="AL524" i="25"/>
  <c r="AL501" i="25"/>
  <c r="AL490" i="25"/>
  <c r="AL441" i="25"/>
  <c r="AL440" i="25"/>
  <c r="AL439" i="25"/>
  <c r="AL438" i="25"/>
  <c r="AL437" i="25"/>
  <c r="AL390" i="25"/>
  <c r="AL389" i="25"/>
  <c r="AL382" i="25"/>
  <c r="AL381" i="25"/>
  <c r="AL320" i="25"/>
  <c r="AL314" i="25"/>
  <c r="AL308" i="25"/>
  <c r="AL304" i="25"/>
  <c r="AL261" i="25"/>
  <c r="AL256" i="25"/>
  <c r="AL243" i="25"/>
  <c r="AL237" i="25"/>
  <c r="AL203" i="25"/>
  <c r="AL202" i="25"/>
  <c r="AL163" i="25"/>
  <c r="AL140" i="25"/>
  <c r="AL132" i="25"/>
  <c r="AL109" i="25"/>
  <c r="AL104" i="25"/>
  <c r="AL103" i="25"/>
  <c r="AL96" i="25"/>
  <c r="AL95" i="25"/>
  <c r="AL18" i="25"/>
  <c r="AL7" i="25"/>
  <c r="AL897" i="25"/>
  <c r="AL862" i="25"/>
  <c r="AL845" i="25"/>
  <c r="AL824" i="25"/>
  <c r="AL809" i="25"/>
  <c r="AL806" i="25"/>
  <c r="AL801" i="25"/>
  <c r="AL799" i="25"/>
  <c r="AL764" i="25"/>
  <c r="AL759" i="25"/>
  <c r="AL754" i="25"/>
  <c r="AL749" i="25"/>
  <c r="AL747" i="25"/>
  <c r="AL741" i="25"/>
  <c r="AL740" i="25"/>
  <c r="AL731" i="25"/>
  <c r="AL711" i="25"/>
  <c r="AL707" i="25"/>
  <c r="AL700" i="25"/>
  <c r="AL696" i="25"/>
  <c r="AL686" i="25"/>
  <c r="AL685" i="25"/>
  <c r="AL682" i="25"/>
  <c r="AL679" i="25"/>
  <c r="AL674" i="25"/>
  <c r="AL645" i="25"/>
  <c r="AL631" i="25"/>
  <c r="AL630" i="25"/>
  <c r="AL625" i="25"/>
  <c r="AL621" i="25"/>
  <c r="AL570" i="25"/>
  <c r="AL569" i="25"/>
  <c r="AL556" i="25"/>
  <c r="AL547" i="25"/>
  <c r="AL546" i="25"/>
  <c r="AL545" i="25"/>
  <c r="AL544" i="25"/>
  <c r="AL542" i="25"/>
  <c r="AL529" i="25"/>
  <c r="AL510" i="25"/>
  <c r="AL466" i="25"/>
  <c r="AL465" i="25"/>
  <c r="AL463" i="25"/>
  <c r="AL454" i="25"/>
  <c r="AL450" i="25"/>
  <c r="AL448" i="25"/>
  <c r="AL442" i="25"/>
  <c r="AL432" i="25"/>
  <c r="AL430" i="25"/>
  <c r="AL429" i="25"/>
  <c r="AL409" i="25"/>
  <c r="AL404" i="25"/>
  <c r="AL395" i="25"/>
  <c r="AL391" i="25"/>
  <c r="AL388" i="25"/>
  <c r="AL380" i="25"/>
  <c r="AL379" i="25"/>
  <c r="AL378" i="25"/>
  <c r="AL372" i="25"/>
  <c r="AL341" i="25"/>
  <c r="AL336" i="25"/>
  <c r="AL324" i="25"/>
  <c r="AL311" i="25"/>
  <c r="AL303" i="25"/>
  <c r="AL301" i="25"/>
  <c r="AL300" i="25"/>
  <c r="AL289" i="25"/>
  <c r="AL282" i="25"/>
  <c r="AL274" i="25"/>
  <c r="AL262" i="25"/>
  <c r="AL252" i="25"/>
  <c r="AL234" i="25"/>
  <c r="AL230" i="25"/>
  <c r="AL229" i="25"/>
  <c r="AL228" i="25"/>
  <c r="AL220" i="25"/>
  <c r="AL209" i="25"/>
  <c r="AL204" i="25"/>
  <c r="AL129" i="25"/>
  <c r="AL124" i="25"/>
  <c r="AL121" i="25"/>
  <c r="AL119" i="25"/>
  <c r="AL116" i="25"/>
  <c r="AL113" i="25"/>
  <c r="AL112" i="25"/>
  <c r="AL94" i="25"/>
  <c r="AL83" i="25"/>
  <c r="AL58" i="25"/>
  <c r="AL54" i="25"/>
  <c r="AL47" i="25"/>
  <c r="AL46" i="25"/>
  <c r="AL19" i="25"/>
  <c r="AM903" i="25"/>
  <c r="AM874" i="25"/>
  <c r="AM857" i="25"/>
  <c r="AM848" i="25"/>
  <c r="AM593" i="25"/>
  <c r="AM590" i="25"/>
  <c r="AM577" i="25"/>
  <c r="AM302" i="25"/>
  <c r="AM130" i="25"/>
  <c r="AL903" i="25"/>
  <c r="AL874" i="25"/>
  <c r="AL857" i="25"/>
  <c r="AL848" i="25"/>
  <c r="AL593" i="25"/>
  <c r="AL590" i="25"/>
  <c r="AL577" i="25"/>
  <c r="AL302" i="25"/>
  <c r="AL130" i="25"/>
  <c r="AM177" i="25" l="1"/>
  <c r="AO417" i="1" l="1"/>
  <c r="AN417" i="1"/>
  <c r="AN1222" i="1"/>
  <c r="AO1222" i="1" s="1"/>
  <c r="AN1221" i="1"/>
  <c r="AO1221" i="1" s="1"/>
  <c r="AN1219" i="1"/>
  <c r="AO1219" i="1" s="1"/>
  <c r="AN779" i="1"/>
  <c r="AO779" i="1" s="1"/>
  <c r="AN777" i="1"/>
  <c r="AO777" i="1" s="1"/>
  <c r="AN770" i="1"/>
  <c r="AO770" i="1" s="1"/>
  <c r="AN769" i="1"/>
  <c r="AO769" i="1" s="1"/>
  <c r="AN763" i="1"/>
  <c r="AO763" i="1" s="1"/>
  <c r="AN757" i="1"/>
  <c r="AO757" i="1" s="1"/>
  <c r="AN756" i="1"/>
  <c r="AO756" i="1" s="1"/>
  <c r="AN751" i="1"/>
  <c r="AO751" i="1" s="1"/>
  <c r="AN747" i="1"/>
  <c r="AO747" i="1" s="1"/>
  <c r="AN742" i="1"/>
  <c r="AO742" i="1" s="1"/>
  <c r="AN741" i="1"/>
  <c r="AO741" i="1" s="1"/>
  <c r="AN739" i="1"/>
  <c r="AO739" i="1" s="1"/>
  <c r="AN736" i="1"/>
  <c r="AO736" i="1" s="1"/>
  <c r="AN732" i="1"/>
  <c r="AO732" i="1" s="1"/>
  <c r="AN727" i="1"/>
  <c r="AO727" i="1" s="1"/>
  <c r="AN724" i="1"/>
  <c r="AO724" i="1" s="1"/>
  <c r="AN708" i="1"/>
  <c r="AO708" i="1" s="1"/>
  <c r="AN706" i="1"/>
  <c r="AO706" i="1" s="1"/>
  <c r="AN703" i="1"/>
  <c r="AO703" i="1" s="1"/>
  <c r="AN696" i="1"/>
  <c r="AO696" i="1" s="1"/>
  <c r="AN689" i="1"/>
  <c r="AO689" i="1" s="1"/>
  <c r="AN681" i="1"/>
  <c r="AO681" i="1" s="1"/>
  <c r="AN680" i="1"/>
  <c r="AO680" i="1" s="1"/>
  <c r="AN679" i="1"/>
  <c r="AO679" i="1" s="1"/>
  <c r="AN678" i="1"/>
  <c r="AO678" i="1" s="1"/>
  <c r="AN676" i="1"/>
  <c r="AO676" i="1" s="1"/>
  <c r="AN664" i="1"/>
  <c r="AO664" i="1" s="1"/>
  <c r="AN651" i="1"/>
  <c r="AO651" i="1" s="1"/>
  <c r="AN641" i="1"/>
  <c r="AO641" i="1" s="1"/>
  <c r="AN639" i="1"/>
  <c r="AO639" i="1" s="1"/>
  <c r="AN633" i="1"/>
  <c r="AO633" i="1" s="1"/>
  <c r="AN630" i="1"/>
  <c r="AO630" i="1" s="1"/>
  <c r="AN627" i="1"/>
  <c r="AO627" i="1" s="1"/>
  <c r="AN623" i="1"/>
  <c r="AO623" i="1" s="1"/>
  <c r="AN607" i="1"/>
  <c r="AO607" i="1" s="1"/>
  <c r="AN592" i="1"/>
  <c r="AO592" i="1" s="1"/>
  <c r="AN583" i="1"/>
  <c r="AO583" i="1" s="1"/>
  <c r="AN582" i="1"/>
  <c r="AO582" i="1" s="1"/>
  <c r="AN575" i="1"/>
  <c r="AO575" i="1" s="1"/>
  <c r="AN528" i="1"/>
  <c r="AO528" i="1" s="1"/>
  <c r="AN526" i="1"/>
  <c r="AO526" i="1" s="1"/>
  <c r="AN108" i="1"/>
  <c r="AO108" i="1" s="1"/>
  <c r="AN104" i="1"/>
  <c r="AO104" i="1" s="1"/>
  <c r="AN101" i="1"/>
  <c r="AO101" i="1" s="1"/>
  <c r="AN97" i="1"/>
  <c r="AO97" i="1" s="1"/>
  <c r="AN92" i="1"/>
  <c r="AO92" i="1" s="1"/>
  <c r="AN85" i="1"/>
  <c r="AO85" i="1" s="1"/>
  <c r="AN82" i="1"/>
  <c r="AO82" i="1" s="1"/>
  <c r="AN81" i="1"/>
  <c r="AO81" i="1" s="1"/>
  <c r="AN70" i="1"/>
  <c r="AO70" i="1" s="1"/>
  <c r="AN52" i="1"/>
  <c r="AO52" i="1" s="1"/>
  <c r="AN50" i="1"/>
  <c r="AO50" i="1" s="1"/>
  <c r="AN48" i="1"/>
  <c r="AO48" i="1" s="1"/>
  <c r="AN35" i="1"/>
  <c r="AO35" i="1" s="1"/>
  <c r="AN29" i="1"/>
  <c r="AO29" i="1" s="1"/>
  <c r="AN25" i="1"/>
  <c r="AO25" i="1" s="1"/>
  <c r="AN23" i="1"/>
  <c r="AO23" i="1" s="1"/>
  <c r="C1676" i="13" l="1"/>
  <c r="C1675" i="13"/>
  <c r="AB575" i="10" l="1"/>
  <c r="AJ575" i="10" s="1"/>
  <c r="AH904" i="25" l="1"/>
  <c r="AI904" i="25"/>
  <c r="AF904" i="25" l="1"/>
  <c r="AG904" i="25"/>
  <c r="AJ1678" i="13"/>
  <c r="AJ1002" i="10" l="1"/>
  <c r="B1003" i="10" l="1"/>
  <c r="B1675" i="13"/>
  <c r="C1674" i="13"/>
  <c r="B1002" i="10"/>
  <c r="C1673" i="13" l="1"/>
  <c r="AM15" i="25" l="1"/>
  <c r="AG701" i="1"/>
  <c r="AG694" i="1"/>
  <c r="AO89" i="1"/>
  <c r="AM108" i="25"/>
  <c r="AM81" i="25"/>
  <c r="AM820" i="25" l="1"/>
  <c r="N212" i="25" l="1"/>
  <c r="N182" i="25"/>
  <c r="AM8" i="25" l="1"/>
  <c r="AM9" i="25"/>
  <c r="AM11" i="25"/>
  <c r="AM12" i="25"/>
  <c r="AM13" i="25"/>
  <c r="AM14" i="25"/>
  <c r="AM16" i="25"/>
  <c r="AM17" i="25"/>
  <c r="AM20" i="25"/>
  <c r="AM21" i="25"/>
  <c r="AM22" i="25"/>
  <c r="AM23" i="25"/>
  <c r="AM961" i="25"/>
  <c r="AM24" i="25"/>
  <c r="AM25" i="25"/>
  <c r="AM26" i="25"/>
  <c r="AM27" i="25"/>
  <c r="AM28" i="25"/>
  <c r="AM29" i="25"/>
  <c r="AM30" i="25"/>
  <c r="AM96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M44" i="25"/>
  <c r="AM45" i="25"/>
  <c r="AM48" i="25"/>
  <c r="AM49" i="25"/>
  <c r="AM50" i="25"/>
  <c r="AM51" i="25"/>
  <c r="AM52" i="25"/>
  <c r="AM53" i="25"/>
  <c r="AM55" i="25"/>
  <c r="AM56" i="25"/>
  <c r="AM59" i="25"/>
  <c r="AM60" i="25"/>
  <c r="AM956" i="25"/>
  <c r="AM61" i="25"/>
  <c r="AM62" i="25"/>
  <c r="AM63" i="25"/>
  <c r="AM64" i="25"/>
  <c r="AM65" i="25"/>
  <c r="AM66" i="25"/>
  <c r="AM67" i="25"/>
  <c r="AM68" i="25"/>
  <c r="AM69" i="25"/>
  <c r="AM70" i="25"/>
  <c r="AM71" i="25"/>
  <c r="AM72" i="25"/>
  <c r="AM73" i="25"/>
  <c r="AM74" i="25"/>
  <c r="AM75" i="25"/>
  <c r="AM76" i="25"/>
  <c r="AM77" i="25"/>
  <c r="AM78" i="25"/>
  <c r="AM79" i="25"/>
  <c r="AM80" i="25"/>
  <c r="AM82" i="25"/>
  <c r="AM84" i="25"/>
  <c r="AM85" i="25"/>
  <c r="AM86" i="25"/>
  <c r="AM87" i="25"/>
  <c r="AM88" i="25"/>
  <c r="AM954" i="25"/>
  <c r="AM89" i="25"/>
  <c r="AM90" i="25"/>
  <c r="AM91" i="25"/>
  <c r="AM92" i="25"/>
  <c r="AM93" i="25"/>
  <c r="AM955" i="25"/>
  <c r="AM97" i="25"/>
  <c r="AM98" i="25"/>
  <c r="AM99" i="25"/>
  <c r="AM100" i="25"/>
  <c r="AM102" i="25"/>
  <c r="AM958" i="25"/>
  <c r="AM105" i="25"/>
  <c r="AM106" i="25"/>
  <c r="AM107" i="25"/>
  <c r="AM110" i="25"/>
  <c r="AM111" i="25"/>
  <c r="AM114" i="25"/>
  <c r="AM115" i="25"/>
  <c r="AM117" i="25"/>
  <c r="AM118" i="25"/>
  <c r="AM120" i="25"/>
  <c r="AM122" i="25"/>
  <c r="AM123" i="25"/>
  <c r="AM125" i="25"/>
  <c r="AM126" i="25"/>
  <c r="AM127" i="25"/>
  <c r="AM128" i="25"/>
  <c r="AM133" i="25"/>
  <c r="AM134" i="25"/>
  <c r="AM135" i="25"/>
  <c r="AM136" i="25"/>
  <c r="AM138" i="25"/>
  <c r="AM139" i="25"/>
  <c r="AM141" i="25"/>
  <c r="AM142" i="25"/>
  <c r="AM143" i="25"/>
  <c r="AM144" i="25"/>
  <c r="AM145" i="25"/>
  <c r="AM147" i="25"/>
  <c r="AM149" i="25"/>
  <c r="AM150" i="25"/>
  <c r="AM151" i="25"/>
  <c r="AM152" i="25"/>
  <c r="AM153" i="25"/>
  <c r="AM154" i="25"/>
  <c r="AM157" i="25"/>
  <c r="AM158" i="25"/>
  <c r="AM159" i="25"/>
  <c r="AM160" i="25"/>
  <c r="AM161" i="25"/>
  <c r="AM162" i="25"/>
  <c r="AM164" i="25"/>
  <c r="AM165" i="25"/>
  <c r="AM166" i="25"/>
  <c r="AM167" i="25"/>
  <c r="AM168" i="25"/>
  <c r="AM169" i="25"/>
  <c r="AM170" i="25"/>
  <c r="AM171" i="25"/>
  <c r="AM172" i="25"/>
  <c r="AM173" i="25"/>
  <c r="AM174" i="25"/>
  <c r="AM175" i="25"/>
  <c r="AM176" i="25"/>
  <c r="AM178" i="25"/>
  <c r="AM179" i="25"/>
  <c r="AM180" i="25"/>
  <c r="AM181" i="25"/>
  <c r="AM182" i="25"/>
  <c r="AM183" i="25"/>
  <c r="AM184" i="25"/>
  <c r="AM185" i="25"/>
  <c r="AM186" i="25"/>
  <c r="AM187" i="25"/>
  <c r="AM188" i="25"/>
  <c r="AM189" i="25"/>
  <c r="AM190" i="25"/>
  <c r="AM191" i="25"/>
  <c r="AM192" i="25"/>
  <c r="AM193" i="25"/>
  <c r="AM194" i="25"/>
  <c r="AM195" i="25"/>
  <c r="AM196" i="25"/>
  <c r="AM197" i="25"/>
  <c r="AM198" i="25"/>
  <c r="AM199" i="25"/>
  <c r="AM200" i="25"/>
  <c r="AM205" i="25"/>
  <c r="AM206" i="25"/>
  <c r="AM207" i="25"/>
  <c r="AM208" i="25"/>
  <c r="AM210" i="25"/>
  <c r="AM211" i="25"/>
  <c r="AM212" i="25"/>
  <c r="AM213" i="25"/>
  <c r="AM214" i="25"/>
  <c r="AM215" i="25"/>
  <c r="AM216" i="25"/>
  <c r="AM217" i="25"/>
  <c r="AM218" i="25"/>
  <c r="AM219" i="25"/>
  <c r="AM221" i="25"/>
  <c r="AM222" i="25"/>
  <c r="AM223" i="25"/>
  <c r="AM224" i="25"/>
  <c r="AM225" i="25"/>
  <c r="AM226" i="25"/>
  <c r="AM227" i="25"/>
  <c r="AM231" i="25"/>
  <c r="AM232" i="25"/>
  <c r="AM233" i="25"/>
  <c r="AM235" i="25"/>
  <c r="AM236" i="25"/>
  <c r="AM238" i="25"/>
  <c r="AM240" i="25"/>
  <c r="AM241" i="25"/>
  <c r="AM242" i="25"/>
  <c r="AM244" i="25"/>
  <c r="AM245" i="25"/>
  <c r="AM246" i="25"/>
  <c r="AM247" i="25"/>
  <c r="AM248" i="25"/>
  <c r="AM249" i="25"/>
  <c r="AM250" i="25"/>
  <c r="AM251" i="25"/>
  <c r="AM253" i="25"/>
  <c r="AM254" i="25"/>
  <c r="AM255" i="25"/>
  <c r="AM257" i="25"/>
  <c r="AM258" i="25"/>
  <c r="AM259" i="25"/>
  <c r="AM260" i="25"/>
  <c r="AM263" i="25"/>
  <c r="AM264" i="25"/>
  <c r="AM265" i="25"/>
  <c r="AM266" i="25"/>
  <c r="AM267" i="25"/>
  <c r="AM268" i="25"/>
  <c r="AM269" i="25"/>
  <c r="AM270" i="25"/>
  <c r="AM271" i="25"/>
  <c r="AM272" i="25"/>
  <c r="AM273" i="25"/>
  <c r="AM275" i="25"/>
  <c r="AM276" i="25"/>
  <c r="AM277" i="25"/>
  <c r="AM278" i="25"/>
  <c r="AM279" i="25"/>
  <c r="AM280" i="25"/>
  <c r="AM281" i="25"/>
  <c r="AM284" i="25"/>
  <c r="AM285" i="25"/>
  <c r="AM286" i="25"/>
  <c r="AM287" i="25"/>
  <c r="AM288" i="25"/>
  <c r="AM959" i="25"/>
  <c r="AM290" i="25"/>
  <c r="AM291" i="25"/>
  <c r="AM293" i="25"/>
  <c r="AM294" i="25"/>
  <c r="AM295" i="25"/>
  <c r="AM296" i="25"/>
  <c r="AM297" i="25"/>
  <c r="AM298" i="25"/>
  <c r="AM299" i="25"/>
  <c r="AM305" i="25"/>
  <c r="AM306" i="25"/>
  <c r="AM307" i="25"/>
  <c r="AM310" i="25"/>
  <c r="AM312" i="25"/>
  <c r="AM313" i="25"/>
  <c r="AM315" i="25"/>
  <c r="AM316" i="25"/>
  <c r="AM317" i="25"/>
  <c r="AM318" i="25"/>
  <c r="AM319" i="25"/>
  <c r="AM321" i="25"/>
  <c r="AM322" i="25"/>
  <c r="AM323" i="25"/>
  <c r="AM325" i="25"/>
  <c r="AM327" i="25"/>
  <c r="AM328" i="25"/>
  <c r="AM329" i="25"/>
  <c r="AM330" i="25"/>
  <c r="AM331" i="25"/>
  <c r="AM332" i="25"/>
  <c r="AM333" i="25"/>
  <c r="AM334" i="25"/>
  <c r="AM335" i="25"/>
  <c r="AM337" i="25"/>
  <c r="AM338" i="25"/>
  <c r="AM339" i="25"/>
  <c r="AM340" i="25"/>
  <c r="AM342" i="25"/>
  <c r="AM343" i="25"/>
  <c r="AM344" i="25"/>
  <c r="AM345" i="25"/>
  <c r="AM346" i="25"/>
  <c r="AM347" i="25"/>
  <c r="AM348" i="25"/>
  <c r="AM349" i="25"/>
  <c r="AM350" i="25"/>
  <c r="AM351" i="25"/>
  <c r="AM352" i="25"/>
  <c r="AM353" i="25"/>
  <c r="AM354" i="25"/>
  <c r="AM355" i="25"/>
  <c r="AM356" i="25"/>
  <c r="AM357" i="25"/>
  <c r="AM358" i="25"/>
  <c r="AM359" i="25"/>
  <c r="AM360" i="25"/>
  <c r="AM361" i="25"/>
  <c r="AM362" i="25"/>
  <c r="AM363" i="25"/>
  <c r="AM364" i="25"/>
  <c r="AM365" i="25"/>
  <c r="AM366" i="25"/>
  <c r="AM367" i="25"/>
  <c r="AM368" i="25"/>
  <c r="AM369" i="25"/>
  <c r="AM370" i="25"/>
  <c r="AM371" i="25"/>
  <c r="AM373" i="25"/>
  <c r="AM953" i="25"/>
  <c r="AM374" i="25"/>
  <c r="AM375" i="25"/>
  <c r="AM376" i="25"/>
  <c r="AM383" i="25"/>
  <c r="AM384" i="25"/>
  <c r="AM386" i="25"/>
  <c r="AM387" i="25"/>
  <c r="AM392" i="25"/>
  <c r="AM393" i="25"/>
  <c r="AM394" i="25"/>
  <c r="AM396" i="25"/>
  <c r="AM397" i="25"/>
  <c r="AM398" i="25"/>
  <c r="AM399" i="25"/>
  <c r="AM400" i="25"/>
  <c r="AM401" i="25"/>
  <c r="AM402" i="25"/>
  <c r="AM403" i="25"/>
  <c r="AM405" i="25"/>
  <c r="AM406" i="25"/>
  <c r="AM407" i="25"/>
  <c r="AM408" i="25"/>
  <c r="AM410" i="25"/>
  <c r="AM411" i="25"/>
  <c r="AM951" i="25"/>
  <c r="AM412" i="25"/>
  <c r="AM413" i="25"/>
  <c r="AM414" i="25"/>
  <c r="AM415" i="25"/>
  <c r="AM417" i="25"/>
  <c r="AM418" i="25"/>
  <c r="AM420" i="25"/>
  <c r="AM421" i="25"/>
  <c r="AM422" i="25"/>
  <c r="AM423" i="25"/>
  <c r="AM424" i="25"/>
  <c r="AM425" i="25"/>
  <c r="AM426" i="25"/>
  <c r="AM427" i="25"/>
  <c r="AM428" i="25"/>
  <c r="AM431" i="25"/>
  <c r="AM433" i="25"/>
  <c r="AM434" i="25"/>
  <c r="AM435" i="25"/>
  <c r="AM436" i="25"/>
  <c r="AM443" i="25"/>
  <c r="AM444" i="25"/>
  <c r="AM445" i="25"/>
  <c r="AM446" i="25"/>
  <c r="AM447" i="25"/>
  <c r="AM451" i="25"/>
  <c r="AM452" i="25"/>
  <c r="AM453" i="25"/>
  <c r="AM457" i="25"/>
  <c r="AM458" i="25"/>
  <c r="AM459" i="25"/>
  <c r="AM460" i="25"/>
  <c r="AM461" i="25"/>
  <c r="AM464" i="25"/>
  <c r="AM467" i="25"/>
  <c r="AM468" i="25"/>
  <c r="AM469" i="25"/>
  <c r="AM470" i="25"/>
  <c r="AM471" i="25"/>
  <c r="AM472" i="25"/>
  <c r="AM473" i="25"/>
  <c r="AM474" i="25"/>
  <c r="AM475" i="25"/>
  <c r="AM476" i="25"/>
  <c r="AM477" i="25"/>
  <c r="AM478" i="25"/>
  <c r="AM479" i="25"/>
  <c r="AM480" i="25"/>
  <c r="AM481" i="25"/>
  <c r="AM482" i="25"/>
  <c r="AM483" i="25"/>
  <c r="AM484" i="25"/>
  <c r="AM486" i="25"/>
  <c r="AM487" i="25"/>
  <c r="AM488" i="25"/>
  <c r="AM489" i="25"/>
  <c r="AM491" i="25"/>
  <c r="AM493" i="25"/>
  <c r="AM494" i="25"/>
  <c r="AM495" i="25"/>
  <c r="AM496" i="25"/>
  <c r="AM497" i="25"/>
  <c r="AM498" i="25"/>
  <c r="AM499" i="25"/>
  <c r="AM500" i="25"/>
  <c r="AM502" i="25"/>
  <c r="AM963" i="25"/>
  <c r="AM503" i="25"/>
  <c r="AM504" i="25"/>
  <c r="AM505" i="25"/>
  <c r="AM506" i="25"/>
  <c r="AM507" i="25"/>
  <c r="AM508" i="25"/>
  <c r="AM509" i="25"/>
  <c r="AM511" i="25"/>
  <c r="AM512" i="25"/>
  <c r="AM513" i="25"/>
  <c r="AM514" i="25"/>
  <c r="AM515" i="25"/>
  <c r="AM516" i="25"/>
  <c r="AM517" i="25"/>
  <c r="AM518" i="25"/>
  <c r="AM519" i="25"/>
  <c r="AM520" i="25"/>
  <c r="AM521" i="25"/>
  <c r="AM522" i="25"/>
  <c r="AM523" i="25"/>
  <c r="AM525" i="25"/>
  <c r="AM962" i="25"/>
  <c r="AM527" i="25"/>
  <c r="AM528" i="25"/>
  <c r="AM530" i="25"/>
  <c r="AM531" i="25"/>
  <c r="AM532" i="25"/>
  <c r="AM533" i="25"/>
  <c r="AM534" i="25"/>
  <c r="AM535" i="25"/>
  <c r="AM536" i="25"/>
  <c r="AM537" i="25"/>
  <c r="AM538" i="25"/>
  <c r="AM539" i="25"/>
  <c r="AM540" i="25"/>
  <c r="AM541" i="25"/>
  <c r="AM549" i="25"/>
  <c r="AM550" i="25"/>
  <c r="AM551" i="25"/>
  <c r="AM552" i="25"/>
  <c r="AM553" i="25"/>
  <c r="AM554" i="25"/>
  <c r="AM555" i="25"/>
  <c r="AM558" i="25"/>
  <c r="AM559" i="25"/>
  <c r="AM561" i="25"/>
  <c r="AM564" i="25"/>
  <c r="AM565" i="25"/>
  <c r="AM566" i="25"/>
  <c r="AM567" i="25"/>
  <c r="AM571" i="25"/>
  <c r="AM572" i="25"/>
  <c r="AM573" i="25"/>
  <c r="AM574" i="25"/>
  <c r="AM575" i="25"/>
  <c r="AM576" i="25"/>
  <c r="AM578" i="25"/>
  <c r="AM579" i="25"/>
  <c r="AM580" i="25"/>
  <c r="AM581" i="25"/>
  <c r="AM582" i="25"/>
  <c r="AM583" i="25"/>
  <c r="AM585" i="25"/>
  <c r="AM586" i="25"/>
  <c r="AM587" i="25"/>
  <c r="AM588" i="25"/>
  <c r="AM589" i="25"/>
  <c r="AM591" i="25"/>
  <c r="AM952" i="25"/>
  <c r="AM592" i="25"/>
  <c r="AM594" i="25"/>
  <c r="AM595" i="25"/>
  <c r="AM596" i="25"/>
  <c r="AM597" i="25"/>
  <c r="AM598" i="25"/>
  <c r="AM599" i="25"/>
  <c r="AM600" i="25"/>
  <c r="AM601" i="25"/>
  <c r="AM602" i="25"/>
  <c r="AM603" i="25"/>
  <c r="AM604" i="25"/>
  <c r="AM605" i="25"/>
  <c r="AM606" i="25"/>
  <c r="AM607" i="25"/>
  <c r="AM608" i="25"/>
  <c r="AM609" i="25"/>
  <c r="AM610" i="25"/>
  <c r="AM611" i="25"/>
  <c r="AM612" i="25"/>
  <c r="AM613" i="25"/>
  <c r="AM614" i="25"/>
  <c r="AM616" i="25"/>
  <c r="AM617" i="25"/>
  <c r="AM618" i="25"/>
  <c r="AM619" i="25"/>
  <c r="AM620" i="25"/>
  <c r="AM622" i="25"/>
  <c r="AM623" i="25"/>
  <c r="AM624" i="25"/>
  <c r="AM626" i="25"/>
  <c r="AM627" i="25"/>
  <c r="AM628" i="25"/>
  <c r="AM629" i="25"/>
  <c r="AM632" i="25"/>
  <c r="AM633" i="25"/>
  <c r="AM635" i="25"/>
  <c r="AM636" i="25"/>
  <c r="AM637" i="25"/>
  <c r="AM638" i="25"/>
  <c r="AM639" i="25"/>
  <c r="AM642" i="25"/>
  <c r="AM643" i="25"/>
  <c r="AM644" i="25"/>
  <c r="AM646" i="25"/>
  <c r="AM647" i="25"/>
  <c r="AM648" i="25"/>
  <c r="AM649" i="25"/>
  <c r="AM650" i="25"/>
  <c r="AM651" i="25"/>
  <c r="AM652" i="25"/>
  <c r="AM653" i="25"/>
  <c r="AM654" i="25"/>
  <c r="AM655" i="25"/>
  <c r="AM656" i="25"/>
  <c r="AM657" i="25"/>
  <c r="AM658" i="25"/>
  <c r="AM659" i="25"/>
  <c r="AM660" i="25"/>
  <c r="AM661" i="25"/>
  <c r="AM662" i="25"/>
  <c r="AM663" i="25"/>
  <c r="AM664" i="25"/>
  <c r="AM666" i="25"/>
  <c r="AM667" i="25"/>
  <c r="AM669" i="25"/>
  <c r="AM670" i="25"/>
  <c r="AM671" i="25"/>
  <c r="AM672" i="25"/>
  <c r="AM673" i="25"/>
  <c r="AM675" i="25"/>
  <c r="AM676" i="25"/>
  <c r="AM677" i="25"/>
  <c r="AM678" i="25"/>
  <c r="AM683" i="25"/>
  <c r="AM684" i="25"/>
  <c r="AM687" i="25"/>
  <c r="AM688" i="25"/>
  <c r="AM689" i="25"/>
  <c r="AM690" i="25"/>
  <c r="AM691" i="25"/>
  <c r="AM692" i="25"/>
  <c r="AM693" i="25"/>
  <c r="AM694" i="25"/>
  <c r="AM695" i="25"/>
  <c r="AM697" i="25"/>
  <c r="AM698" i="25"/>
  <c r="AM699" i="25"/>
  <c r="AM701" i="25"/>
  <c r="AM703" i="25"/>
  <c r="AM704" i="25"/>
  <c r="AM705" i="25"/>
  <c r="AM706" i="25"/>
  <c r="AM708" i="25"/>
  <c r="AM709" i="25"/>
  <c r="AM710" i="25"/>
  <c r="AM712" i="25"/>
  <c r="AM713" i="25"/>
  <c r="AM714" i="25"/>
  <c r="AM715" i="25"/>
  <c r="AM716" i="25"/>
  <c r="AM717" i="25"/>
  <c r="AM718" i="25"/>
  <c r="AM719" i="25"/>
  <c r="AM720" i="25"/>
  <c r="AM721" i="25"/>
  <c r="AM722" i="25"/>
  <c r="AM723" i="25"/>
  <c r="AM724" i="25"/>
  <c r="AM725" i="25"/>
  <c r="AM727" i="25"/>
  <c r="AM729" i="25"/>
  <c r="AM730" i="25"/>
  <c r="AM732" i="25"/>
  <c r="AM733" i="25"/>
  <c r="AM735" i="25"/>
  <c r="AM736" i="25"/>
  <c r="AM737" i="25"/>
  <c r="AM738" i="25"/>
  <c r="AM739" i="25"/>
  <c r="AM742" i="25"/>
  <c r="AM743" i="25"/>
  <c r="AM746" i="25"/>
  <c r="AM748" i="25"/>
  <c r="AM750" i="25"/>
  <c r="AM752" i="25"/>
  <c r="AM753" i="25"/>
  <c r="AM755" i="25"/>
  <c r="AM756" i="25"/>
  <c r="AM757" i="25"/>
  <c r="AM758" i="25"/>
  <c r="AM760" i="25"/>
  <c r="AM761" i="25"/>
  <c r="AM762" i="25"/>
  <c r="AM763" i="25"/>
  <c r="AM765" i="25"/>
  <c r="AM766" i="25"/>
  <c r="AM767" i="25"/>
  <c r="AM768" i="25"/>
  <c r="AM769" i="25"/>
  <c r="AM770" i="25"/>
  <c r="AM771" i="25"/>
  <c r="AM773" i="25"/>
  <c r="AM774" i="25"/>
  <c r="AM775" i="25"/>
  <c r="AM776" i="25"/>
  <c r="AM777" i="25"/>
  <c r="AM778" i="25"/>
  <c r="AM779" i="25"/>
  <c r="AM780" i="25"/>
  <c r="AM781" i="25"/>
  <c r="AM782" i="25"/>
  <c r="AM783" i="25"/>
  <c r="AM784" i="25"/>
  <c r="AM786" i="25"/>
  <c r="AM788" i="25"/>
  <c r="AM789" i="25"/>
  <c r="AM791" i="25"/>
  <c r="AM792" i="25"/>
  <c r="AM793" i="25"/>
  <c r="AM794" i="25"/>
  <c r="AM795" i="25"/>
  <c r="AM796" i="25"/>
  <c r="AM797" i="25"/>
  <c r="AM798" i="25"/>
  <c r="AM800" i="25"/>
  <c r="AM802" i="25"/>
  <c r="AM803" i="25"/>
  <c r="AM805" i="25"/>
  <c r="AM807" i="25"/>
  <c r="AM808" i="25"/>
  <c r="AM810" i="25"/>
  <c r="AM811" i="25"/>
  <c r="AM812" i="25"/>
  <c r="AM813" i="25"/>
  <c r="AM814" i="25"/>
  <c r="AM815" i="25"/>
  <c r="AM816" i="25"/>
  <c r="AM817" i="25"/>
  <c r="AM819" i="25"/>
  <c r="AM821" i="25"/>
  <c r="AM822" i="25"/>
  <c r="AM823" i="25"/>
  <c r="AM825" i="25"/>
  <c r="AM826" i="25"/>
  <c r="AM827" i="25"/>
  <c r="AM828" i="25"/>
  <c r="AM829" i="25"/>
  <c r="AM830" i="25"/>
  <c r="AM831" i="25"/>
  <c r="AM832" i="25"/>
  <c r="AM833" i="25"/>
  <c r="AM835" i="25"/>
  <c r="AM836" i="25"/>
  <c r="AM837" i="25"/>
  <c r="AM838" i="25"/>
  <c r="AM839" i="25"/>
  <c r="AM841" i="25"/>
  <c r="AM842" i="25"/>
  <c r="AM843" i="25"/>
  <c r="AM844" i="25"/>
  <c r="AM846" i="25"/>
  <c r="AM847" i="25"/>
  <c r="AM849" i="25"/>
  <c r="AM850" i="25"/>
  <c r="AM851" i="25"/>
  <c r="AM852" i="25"/>
  <c r="AM853" i="25"/>
  <c r="AM854" i="25"/>
  <c r="AM855" i="25"/>
  <c r="AM856" i="25"/>
  <c r="AM858" i="25"/>
  <c r="AM859" i="25"/>
  <c r="AM860" i="25"/>
  <c r="AM861" i="25"/>
  <c r="AM863" i="25"/>
  <c r="AM864" i="25"/>
  <c r="AM865" i="25"/>
  <c r="AM866" i="25"/>
  <c r="AM868" i="25"/>
  <c r="AM869" i="25"/>
  <c r="AM870" i="25"/>
  <c r="AM871" i="25"/>
  <c r="AM872" i="25"/>
  <c r="AM873" i="25"/>
  <c r="AM875" i="25"/>
  <c r="AM876" i="25"/>
  <c r="AM877" i="25"/>
  <c r="AM878" i="25"/>
  <c r="AM879" i="25"/>
  <c r="AM880" i="25"/>
  <c r="AM882" i="25"/>
  <c r="AM883" i="25"/>
  <c r="AM884" i="25"/>
  <c r="AM885" i="25"/>
  <c r="AM886" i="25"/>
  <c r="AM887" i="25"/>
  <c r="AM888" i="25"/>
  <c r="AM957" i="25"/>
  <c r="AM889" i="25"/>
  <c r="AM890" i="25"/>
  <c r="AM891" i="25"/>
  <c r="AM892" i="25"/>
  <c r="AM893" i="25"/>
  <c r="AM894" i="25"/>
  <c r="AM896" i="25"/>
  <c r="AM898" i="25"/>
  <c r="AM900" i="25"/>
  <c r="AM901" i="25"/>
  <c r="AM902" i="25"/>
  <c r="AB87" i="10" l="1"/>
  <c r="AK8" i="10"/>
  <c r="AK9" i="10"/>
  <c r="AK10" i="10"/>
  <c r="AK11" i="10"/>
  <c r="AK12" i="10"/>
  <c r="AK14" i="10"/>
  <c r="AK15" i="10"/>
  <c r="AK16" i="10"/>
  <c r="AK17" i="10"/>
  <c r="AK18" i="10"/>
  <c r="AK19" i="10"/>
  <c r="AK21" i="10"/>
  <c r="AK22" i="10"/>
  <c r="AK24" i="10"/>
  <c r="AK25" i="10"/>
  <c r="AK26" i="10"/>
  <c r="AK27" i="10"/>
  <c r="AK28" i="10"/>
  <c r="AK29" i="10"/>
  <c r="AK30" i="10"/>
  <c r="AK31" i="10"/>
  <c r="AK32" i="10"/>
  <c r="AK33" i="10"/>
  <c r="AK35" i="10"/>
  <c r="AK36" i="10"/>
  <c r="AK37" i="10"/>
  <c r="AK38" i="10"/>
  <c r="AK39" i="10"/>
  <c r="AK40" i="10"/>
  <c r="AK41" i="10"/>
  <c r="AK42" i="10"/>
  <c r="AK43" i="10"/>
  <c r="AK45" i="10"/>
  <c r="AK46" i="10"/>
  <c r="AK47" i="10"/>
  <c r="AK48" i="10"/>
  <c r="AK50" i="10"/>
  <c r="AK51" i="10"/>
  <c r="AK53" i="10"/>
  <c r="AK54" i="10"/>
  <c r="AK55" i="10"/>
  <c r="AK56" i="10"/>
  <c r="AK57" i="10"/>
  <c r="AK58" i="10"/>
  <c r="AK59" i="10"/>
  <c r="AK61" i="10"/>
  <c r="AK63" i="10"/>
  <c r="AK64" i="10"/>
  <c r="AK65" i="10"/>
  <c r="AK66" i="10"/>
  <c r="AK67" i="10"/>
  <c r="AK68" i="10"/>
  <c r="AK69" i="10"/>
  <c r="AK70" i="10"/>
  <c r="AK71" i="10"/>
  <c r="AK72" i="10"/>
  <c r="AK74" i="10"/>
  <c r="AK77" i="10"/>
  <c r="AK78" i="10"/>
  <c r="AK80" i="10"/>
  <c r="AK81" i="10"/>
  <c r="AK82" i="10"/>
  <c r="AK84" i="10"/>
  <c r="AK85" i="10"/>
  <c r="AK86" i="10"/>
  <c r="AK88" i="10"/>
  <c r="AK89" i="10"/>
  <c r="AK1004" i="10"/>
  <c r="AK90" i="10"/>
  <c r="AK92" i="10"/>
  <c r="AK93" i="10"/>
  <c r="AK94" i="10"/>
  <c r="AK95" i="10"/>
  <c r="AK96" i="10"/>
  <c r="AK97" i="10"/>
  <c r="AK98" i="10"/>
  <c r="AK99" i="10"/>
  <c r="AK101" i="10"/>
  <c r="AK102" i="10"/>
  <c r="AK103" i="10"/>
  <c r="AK105" i="10"/>
  <c r="AK106" i="10"/>
  <c r="AK107" i="10"/>
  <c r="AK108" i="10"/>
  <c r="AK109" i="10"/>
  <c r="AK110" i="10"/>
  <c r="AK111" i="10"/>
  <c r="AK112" i="10"/>
  <c r="AK113" i="10"/>
  <c r="AK114" i="10"/>
  <c r="AK115" i="10"/>
  <c r="AK116" i="10"/>
  <c r="AK117" i="10"/>
  <c r="AK118" i="10"/>
  <c r="AK119" i="10"/>
  <c r="AK120" i="10"/>
  <c r="AK122" i="10"/>
  <c r="AK123" i="10"/>
  <c r="AK124" i="10"/>
  <c r="AK125" i="10"/>
  <c r="AK126" i="10"/>
  <c r="AK127" i="10"/>
  <c r="AK128" i="10"/>
  <c r="AK129" i="10"/>
  <c r="AK130" i="10"/>
  <c r="AK131" i="10"/>
  <c r="AK133" i="10"/>
  <c r="AK134" i="10"/>
  <c r="AK135" i="10"/>
  <c r="AK136" i="10"/>
  <c r="AK137" i="10"/>
  <c r="AK138" i="10"/>
  <c r="AK139" i="10"/>
  <c r="AK140" i="10"/>
  <c r="AK141" i="10"/>
  <c r="AK142" i="10"/>
  <c r="AK143" i="10"/>
  <c r="AK144" i="10"/>
  <c r="AK145" i="10"/>
  <c r="AK148" i="10"/>
  <c r="AK150" i="10"/>
  <c r="AK151" i="10"/>
  <c r="AK152" i="10"/>
  <c r="AK153" i="10"/>
  <c r="AK154" i="10"/>
  <c r="AK155" i="10"/>
  <c r="AK156" i="10"/>
  <c r="AK157" i="10"/>
  <c r="AK158" i="10"/>
  <c r="AK161" i="10"/>
  <c r="AK162" i="10"/>
  <c r="AK163" i="10"/>
  <c r="AK164" i="10"/>
  <c r="AK165" i="10"/>
  <c r="AK166" i="10"/>
  <c r="AK169" i="10"/>
  <c r="AK172" i="10"/>
  <c r="AK173" i="10"/>
  <c r="AK174" i="10"/>
  <c r="AK175" i="10"/>
  <c r="AK176" i="10"/>
  <c r="AK177" i="10"/>
  <c r="AK178" i="10"/>
  <c r="AK179" i="10"/>
  <c r="AK180" i="10"/>
  <c r="AK181" i="10"/>
  <c r="AK182" i="10"/>
  <c r="AK184" i="10"/>
  <c r="AK185" i="10"/>
  <c r="AK188" i="10"/>
  <c r="AK189" i="10"/>
  <c r="AK190" i="10"/>
  <c r="AK191" i="10"/>
  <c r="AK192" i="10"/>
  <c r="AK193" i="10"/>
  <c r="AK194" i="10"/>
  <c r="AK196" i="10"/>
  <c r="AK197" i="10"/>
  <c r="AK198" i="10"/>
  <c r="AK199" i="10"/>
  <c r="AK200" i="10"/>
  <c r="AK201" i="10"/>
  <c r="AK202" i="10"/>
  <c r="AK203" i="10"/>
  <c r="AK204" i="10"/>
  <c r="AK205" i="10"/>
  <c r="AK206" i="10"/>
  <c r="AK208" i="10"/>
  <c r="AK209" i="10"/>
  <c r="AK210" i="10"/>
  <c r="AK211" i="10"/>
  <c r="AK213" i="10"/>
  <c r="AK215" i="10"/>
  <c r="AK216" i="10"/>
  <c r="AK217" i="10"/>
  <c r="AK218" i="10"/>
  <c r="AK220" i="10"/>
  <c r="AK221" i="10"/>
  <c r="AK223" i="10"/>
  <c r="AK224" i="10"/>
  <c r="AK225" i="10"/>
  <c r="AK226" i="10"/>
  <c r="AK227" i="10"/>
  <c r="AK228" i="10"/>
  <c r="AK229" i="10"/>
  <c r="AK230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4" i="10"/>
  <c r="AK245" i="10"/>
  <c r="AK246" i="10"/>
  <c r="AK247" i="10"/>
  <c r="AK248" i="10"/>
  <c r="AK249" i="10"/>
  <c r="AK250" i="10"/>
  <c r="AK251" i="10"/>
  <c r="AK252" i="10"/>
  <c r="AK255" i="10"/>
  <c r="AK256" i="10"/>
  <c r="AK257" i="10"/>
  <c r="AK259" i="10"/>
  <c r="AK260" i="10"/>
  <c r="AK263" i="10"/>
  <c r="AK265" i="10"/>
  <c r="AK266" i="10"/>
  <c r="AK267" i="10"/>
  <c r="AK269" i="10"/>
  <c r="AK271" i="10"/>
  <c r="AK272" i="10"/>
  <c r="AK273" i="10"/>
  <c r="AK274" i="10"/>
  <c r="AK275" i="10"/>
  <c r="AK276" i="10"/>
  <c r="AK277" i="10"/>
  <c r="AK279" i="10"/>
  <c r="AK280" i="10"/>
  <c r="AK281" i="10"/>
  <c r="AK282" i="10"/>
  <c r="AK283" i="10"/>
  <c r="AK284" i="10"/>
  <c r="AK285" i="10"/>
  <c r="AK286" i="10"/>
  <c r="AK287" i="10"/>
  <c r="AK288" i="10"/>
  <c r="AK290" i="10"/>
  <c r="AK291" i="10"/>
  <c r="AK292" i="10"/>
  <c r="AK293" i="10"/>
  <c r="AK295" i="10"/>
  <c r="AK296" i="10"/>
  <c r="AK297" i="10"/>
  <c r="AK298" i="10"/>
  <c r="AK300" i="10"/>
  <c r="AK301" i="10"/>
  <c r="AK302" i="10"/>
  <c r="AK303" i="10"/>
  <c r="AK304" i="10"/>
  <c r="AK305" i="10"/>
  <c r="AK306" i="10"/>
  <c r="AK307" i="10"/>
  <c r="AK308" i="10"/>
  <c r="AK309" i="10"/>
  <c r="AK311" i="10"/>
  <c r="AK312" i="10"/>
  <c r="AK313" i="10"/>
  <c r="AK314" i="10"/>
  <c r="AK1163" i="10"/>
  <c r="AK315" i="10"/>
  <c r="AK316" i="10"/>
  <c r="AK317" i="10"/>
  <c r="AK319" i="10"/>
  <c r="AK320" i="10"/>
  <c r="AK321" i="10"/>
  <c r="AK322" i="10"/>
  <c r="AK324" i="10"/>
  <c r="AK325" i="10"/>
  <c r="AK326" i="10"/>
  <c r="AK327" i="10"/>
  <c r="AK328" i="10"/>
  <c r="AK329" i="10"/>
  <c r="AK330" i="10"/>
  <c r="AK331" i="10"/>
  <c r="AK332" i="10"/>
  <c r="AK333" i="10"/>
  <c r="AK334" i="10"/>
  <c r="AK335" i="10"/>
  <c r="AK336" i="10"/>
  <c r="AK337" i="10"/>
  <c r="AK340" i="10"/>
  <c r="AK343" i="10"/>
  <c r="AK344" i="10"/>
  <c r="AK346" i="10"/>
  <c r="AK347" i="10"/>
  <c r="AK348" i="10"/>
  <c r="AK349" i="10"/>
  <c r="AK353" i="10"/>
  <c r="AK355" i="10"/>
  <c r="AK356" i="10"/>
  <c r="AK359" i="10"/>
  <c r="AK360" i="10"/>
  <c r="AK361" i="10"/>
  <c r="AK366" i="10"/>
  <c r="AK367" i="10"/>
  <c r="AK368" i="10"/>
  <c r="AK369" i="10"/>
  <c r="AK370" i="10"/>
  <c r="AK371" i="10"/>
  <c r="AK372" i="10"/>
  <c r="AK373" i="10"/>
  <c r="AK375" i="10"/>
  <c r="AK376" i="10"/>
  <c r="AK382" i="10"/>
  <c r="AK383" i="10"/>
  <c r="AK384" i="10"/>
  <c r="AK385" i="10"/>
  <c r="AK386" i="10"/>
  <c r="AK389" i="10"/>
  <c r="AK391" i="10"/>
  <c r="AK392" i="10"/>
  <c r="AK393" i="10"/>
  <c r="AK394" i="10"/>
  <c r="AK397" i="10"/>
  <c r="AK398" i="10"/>
  <c r="AK399" i="10"/>
  <c r="AK400" i="10"/>
  <c r="AK1160" i="10"/>
  <c r="AK402" i="10"/>
  <c r="AK403" i="10"/>
  <c r="AK404" i="10"/>
  <c r="AK405" i="10"/>
  <c r="AK406" i="10"/>
  <c r="AK407" i="10"/>
  <c r="AK408" i="10"/>
  <c r="AK409" i="10"/>
  <c r="AK410" i="10"/>
  <c r="AK411" i="10"/>
  <c r="AK412" i="10"/>
  <c r="AK1161" i="10"/>
  <c r="AK413" i="10"/>
  <c r="AK414" i="10"/>
  <c r="AK415" i="10"/>
  <c r="AK416" i="10"/>
  <c r="AK417" i="10"/>
  <c r="AK418" i="10"/>
  <c r="AK421" i="10"/>
  <c r="AK422" i="10"/>
  <c r="AK424" i="10"/>
  <c r="AK425" i="10"/>
  <c r="AK426" i="10"/>
  <c r="AK427" i="10"/>
  <c r="AK428" i="10"/>
  <c r="AK429" i="10"/>
  <c r="AK430" i="10"/>
  <c r="AK431" i="10"/>
  <c r="AK433" i="10"/>
  <c r="AK434" i="10"/>
  <c r="AK1165" i="10"/>
  <c r="AK435" i="10"/>
  <c r="AK436" i="10"/>
  <c r="AK439" i="10"/>
  <c r="AK442" i="10"/>
  <c r="AK443" i="10"/>
  <c r="AK445" i="10"/>
  <c r="AK446" i="10"/>
  <c r="AK447" i="10"/>
  <c r="AK448" i="10"/>
  <c r="AK450" i="10"/>
  <c r="AK451" i="10"/>
  <c r="AK452" i="10"/>
  <c r="AK453" i="10"/>
  <c r="AK454" i="10"/>
  <c r="AK455" i="10"/>
  <c r="AK456" i="10"/>
  <c r="AK457" i="10"/>
  <c r="AK458" i="10"/>
  <c r="AK459" i="10"/>
  <c r="AK460" i="10"/>
  <c r="AK462" i="10"/>
  <c r="AK463" i="10"/>
  <c r="AK464" i="10"/>
  <c r="AK466" i="10"/>
  <c r="AK467" i="10"/>
  <c r="AK468" i="10"/>
  <c r="AK469" i="10"/>
  <c r="AK472" i="10"/>
  <c r="AK473" i="10"/>
  <c r="AK474" i="10"/>
  <c r="AK475" i="10"/>
  <c r="AK478" i="10"/>
  <c r="AK479" i="10"/>
  <c r="AK481" i="10"/>
  <c r="AK482" i="10"/>
  <c r="AK1157" i="10"/>
  <c r="AK483" i="10"/>
  <c r="AK484" i="10"/>
  <c r="AK487" i="10"/>
  <c r="AK488" i="10"/>
  <c r="AK1158" i="10"/>
  <c r="AK490" i="10"/>
  <c r="AK491" i="10"/>
  <c r="AK492" i="10"/>
  <c r="AK493" i="10"/>
  <c r="AK494" i="10"/>
  <c r="AK495" i="10"/>
  <c r="AK498" i="10"/>
  <c r="AK499" i="10"/>
  <c r="AK500" i="10"/>
  <c r="AK501" i="10"/>
  <c r="AK503" i="10"/>
  <c r="AK504" i="10"/>
  <c r="AK507" i="10"/>
  <c r="AK508" i="10"/>
  <c r="AK509" i="10"/>
  <c r="AK510" i="10"/>
  <c r="AK513" i="10"/>
  <c r="AK514" i="10"/>
  <c r="AK516" i="10"/>
  <c r="AK517" i="10"/>
  <c r="AK518" i="10"/>
  <c r="AK520" i="10"/>
  <c r="AK521" i="10"/>
  <c r="AK523" i="10"/>
  <c r="AK1167" i="10"/>
  <c r="AK524" i="10"/>
  <c r="AK525" i="10"/>
  <c r="AK527" i="10"/>
  <c r="AK528" i="10"/>
  <c r="AK529" i="10"/>
  <c r="AK530" i="10"/>
  <c r="AK533" i="10"/>
  <c r="AK534" i="10"/>
  <c r="AK538" i="10"/>
  <c r="AK539" i="10"/>
  <c r="AK540" i="10"/>
  <c r="AK541" i="10"/>
  <c r="AK543" i="10"/>
  <c r="AK545" i="10"/>
  <c r="AK546" i="10"/>
  <c r="AK547" i="10"/>
  <c r="AK549" i="10"/>
  <c r="AK550" i="10"/>
  <c r="AK551" i="10"/>
  <c r="AK552" i="10"/>
  <c r="AK553" i="10"/>
  <c r="AK555" i="10"/>
  <c r="AK556" i="10"/>
  <c r="AK557" i="10"/>
  <c r="AK558" i="10"/>
  <c r="AK559" i="10"/>
  <c r="AK560" i="10"/>
  <c r="AK561" i="10"/>
  <c r="AK563" i="10"/>
  <c r="AK564" i="10"/>
  <c r="AK566" i="10"/>
  <c r="AK567" i="10"/>
  <c r="AK569" i="10"/>
  <c r="AK570" i="10"/>
  <c r="AK571" i="10"/>
  <c r="AK572" i="10"/>
  <c r="AK577" i="10"/>
  <c r="AK579" i="10"/>
  <c r="AK580" i="10"/>
  <c r="AK581" i="10"/>
  <c r="AK582" i="10"/>
  <c r="AK583" i="10"/>
  <c r="AK584" i="10"/>
  <c r="AK585" i="10"/>
  <c r="AK586" i="10"/>
  <c r="AK587" i="10"/>
  <c r="AK588" i="10"/>
  <c r="AK589" i="10"/>
  <c r="AK590" i="10"/>
  <c r="AK592" i="10"/>
  <c r="AK593" i="10"/>
  <c r="AK595" i="10"/>
  <c r="AK596" i="10"/>
  <c r="AK597" i="10"/>
  <c r="AK598" i="10"/>
  <c r="AK599" i="10"/>
  <c r="AK600" i="10"/>
  <c r="AK602" i="10"/>
  <c r="AK603" i="10"/>
  <c r="AK604" i="10"/>
  <c r="AK605" i="10"/>
  <c r="AK606" i="10"/>
  <c r="AK607" i="10"/>
  <c r="AK609" i="10"/>
  <c r="AK611" i="10"/>
  <c r="AK612" i="10"/>
  <c r="AK613" i="10"/>
  <c r="AK614" i="10"/>
  <c r="AK616" i="10"/>
  <c r="AK619" i="10"/>
  <c r="AK621" i="10"/>
  <c r="AK622" i="10"/>
  <c r="AK623" i="10"/>
  <c r="AK624" i="10"/>
  <c r="AK626" i="10"/>
  <c r="AK627" i="10"/>
  <c r="AK629" i="10"/>
  <c r="AK630" i="10"/>
  <c r="AK631" i="10"/>
  <c r="AK633" i="10"/>
  <c r="AK634" i="10"/>
  <c r="AK636" i="10"/>
  <c r="AK637" i="10"/>
  <c r="AK639" i="10"/>
  <c r="AK640" i="10"/>
  <c r="AK641" i="10"/>
  <c r="AK642" i="10"/>
  <c r="AK644" i="10"/>
  <c r="AK645" i="10"/>
  <c r="AK646" i="10"/>
  <c r="AK647" i="10"/>
  <c r="AK648" i="10"/>
  <c r="AK649" i="10"/>
  <c r="AK651" i="10"/>
  <c r="AK653" i="10"/>
  <c r="AK654" i="10"/>
  <c r="AK660" i="10"/>
  <c r="AK661" i="10"/>
  <c r="AK662" i="10"/>
  <c r="AK664" i="10"/>
  <c r="AK666" i="10"/>
  <c r="AK667" i="10"/>
  <c r="AK668" i="10"/>
  <c r="AK670" i="10"/>
  <c r="AK672" i="10"/>
  <c r="AK673" i="10"/>
  <c r="AK674" i="10"/>
  <c r="AK675" i="10"/>
  <c r="AK676" i="10"/>
  <c r="AK1166" i="10"/>
  <c r="AK678" i="10"/>
  <c r="AK679" i="10"/>
  <c r="AK680" i="10"/>
  <c r="AK681" i="10"/>
  <c r="AK683" i="10"/>
  <c r="AK684" i="10"/>
  <c r="AK685" i="10"/>
  <c r="AK686" i="10"/>
  <c r="AK687" i="10"/>
  <c r="AK689" i="10"/>
  <c r="AK691" i="10"/>
  <c r="AK692" i="10"/>
  <c r="AK693" i="10"/>
  <c r="AK695" i="10"/>
  <c r="AK696" i="10"/>
  <c r="AK697" i="10"/>
  <c r="AK698" i="10"/>
  <c r="AK699" i="10"/>
  <c r="AK700" i="10"/>
  <c r="AK701" i="10"/>
  <c r="AK702" i="10"/>
  <c r="AK705" i="10"/>
  <c r="AK706" i="10"/>
  <c r="AK707" i="10"/>
  <c r="AK708" i="10"/>
  <c r="AK709" i="10"/>
  <c r="AK711" i="10"/>
  <c r="AK712" i="10"/>
  <c r="AK713" i="10"/>
  <c r="AK714" i="10"/>
  <c r="AK716" i="10"/>
  <c r="AK717" i="10"/>
  <c r="AK718" i="10"/>
  <c r="AK721" i="10"/>
  <c r="AK722" i="10"/>
  <c r="AK723" i="10"/>
  <c r="AK725" i="10"/>
  <c r="AK726" i="10"/>
  <c r="AK727" i="10"/>
  <c r="AK729" i="10"/>
  <c r="AK730" i="10"/>
  <c r="AK733" i="10"/>
  <c r="AK734" i="10"/>
  <c r="AK735" i="10"/>
  <c r="AK737" i="10"/>
  <c r="AK738" i="10"/>
  <c r="AK739" i="10"/>
  <c r="AK740" i="10"/>
  <c r="AK742" i="10"/>
  <c r="AK743" i="10"/>
  <c r="AK745" i="10"/>
  <c r="AK746" i="10"/>
  <c r="AK747" i="10"/>
  <c r="AK749" i="10"/>
  <c r="AK751" i="10"/>
  <c r="AK753" i="10"/>
  <c r="AK754" i="10"/>
  <c r="AK755" i="10"/>
  <c r="AK757" i="10"/>
  <c r="AK761" i="10"/>
  <c r="AK762" i="10"/>
  <c r="AK763" i="10"/>
  <c r="AK765" i="10"/>
  <c r="AK766" i="10"/>
  <c r="AK768" i="10"/>
  <c r="AK769" i="10"/>
  <c r="AK770" i="10"/>
  <c r="AK773" i="10"/>
  <c r="AK775" i="10"/>
  <c r="AK777" i="10"/>
  <c r="AK778" i="10"/>
  <c r="AK782" i="10"/>
  <c r="AK783" i="10"/>
  <c r="AK1162" i="10"/>
  <c r="AK784" i="10"/>
  <c r="AK785" i="10"/>
  <c r="AK786" i="10"/>
  <c r="AK788" i="10"/>
  <c r="AK789" i="10"/>
  <c r="AK790" i="10"/>
  <c r="AK791" i="10"/>
  <c r="AK792" i="10"/>
  <c r="AK793" i="10"/>
  <c r="AK794" i="10"/>
  <c r="AK795" i="10"/>
  <c r="AK797" i="10"/>
  <c r="AK798" i="10"/>
  <c r="AK799" i="10"/>
  <c r="AK800" i="10"/>
  <c r="AK801" i="10"/>
  <c r="AK802" i="10"/>
  <c r="AK803" i="10"/>
  <c r="AK804" i="10"/>
  <c r="AK805" i="10"/>
  <c r="AK807" i="10"/>
  <c r="AK808" i="10"/>
  <c r="AK809" i="10"/>
  <c r="AK811" i="10"/>
  <c r="AK813" i="10"/>
  <c r="AK814" i="10"/>
  <c r="AK815" i="10"/>
  <c r="AK816" i="10"/>
  <c r="AK817" i="10"/>
  <c r="AK818" i="10"/>
  <c r="AK819" i="10"/>
  <c r="AK820" i="10"/>
  <c r="AK822" i="10"/>
  <c r="AK824" i="10"/>
  <c r="AK825" i="10"/>
  <c r="AK826" i="10"/>
  <c r="AK829" i="10"/>
  <c r="AK830" i="10"/>
  <c r="AK831" i="10"/>
  <c r="AK833" i="10"/>
  <c r="AK834" i="10"/>
  <c r="AK835" i="10"/>
  <c r="AK836" i="10"/>
  <c r="AK839" i="10"/>
  <c r="AK841" i="10"/>
  <c r="AK843" i="10"/>
  <c r="AK844" i="10"/>
  <c r="AK845" i="10"/>
  <c r="AK847" i="10"/>
  <c r="AK848" i="10"/>
  <c r="AK849" i="10"/>
  <c r="AK850" i="10"/>
  <c r="AK851" i="10"/>
  <c r="AK852" i="10"/>
  <c r="AK853" i="10"/>
  <c r="AK854" i="10"/>
  <c r="AK855" i="10"/>
  <c r="AK856" i="10"/>
  <c r="AK858" i="10"/>
  <c r="AK859" i="10"/>
  <c r="AK860" i="10"/>
  <c r="AK861" i="10"/>
  <c r="AK864" i="10"/>
  <c r="AK865" i="10"/>
  <c r="AK866" i="10"/>
  <c r="AK867" i="10"/>
  <c r="AK868" i="10"/>
  <c r="AK869" i="10"/>
  <c r="AK870" i="10"/>
  <c r="AK871" i="10"/>
  <c r="AK872" i="10"/>
  <c r="AK874" i="10"/>
  <c r="AK875" i="10"/>
  <c r="AK876" i="10"/>
  <c r="AK877" i="10"/>
  <c r="AK878" i="10"/>
  <c r="AK879" i="10"/>
  <c r="AK880" i="10"/>
  <c r="AK882" i="10"/>
  <c r="AK884" i="10"/>
  <c r="AK886" i="10"/>
  <c r="AK890" i="10"/>
  <c r="AK891" i="10"/>
  <c r="AK893" i="10"/>
  <c r="AK895" i="10"/>
  <c r="AK898" i="10"/>
  <c r="AK899" i="10"/>
  <c r="AK900" i="10"/>
  <c r="AK902" i="10"/>
  <c r="AK903" i="10"/>
  <c r="AK904" i="10"/>
  <c r="AK905" i="10"/>
  <c r="AK906" i="10"/>
  <c r="AK907" i="10"/>
  <c r="AK909" i="10"/>
  <c r="AK910" i="10"/>
  <c r="AK911" i="10"/>
  <c r="AK912" i="10"/>
  <c r="AK913" i="10"/>
  <c r="AK914" i="10"/>
  <c r="AK917" i="10"/>
  <c r="AK918" i="10"/>
  <c r="AK919" i="10"/>
  <c r="AK920" i="10"/>
  <c r="AK921" i="10"/>
  <c r="AK922" i="10"/>
  <c r="AK923" i="10"/>
  <c r="AK924" i="10"/>
  <c r="AK926" i="10"/>
  <c r="AK927" i="10"/>
  <c r="AK928" i="10"/>
  <c r="AK929" i="10"/>
  <c r="AK1168" i="10"/>
  <c r="AK934" i="10"/>
  <c r="AK935" i="10"/>
  <c r="AK937" i="10"/>
  <c r="AK939" i="10"/>
  <c r="AK941" i="10"/>
  <c r="AK942" i="10"/>
  <c r="AK944" i="10"/>
  <c r="AK945" i="10"/>
  <c r="AK946" i="10"/>
  <c r="AK947" i="10"/>
  <c r="AK948" i="10"/>
  <c r="AK949" i="10"/>
  <c r="AK951" i="10"/>
  <c r="AK952" i="10"/>
  <c r="AK953" i="10"/>
  <c r="AK954" i="10"/>
  <c r="AK955" i="10"/>
  <c r="AK957" i="10"/>
  <c r="AK958" i="10"/>
  <c r="AK959" i="10"/>
  <c r="AK961" i="10"/>
  <c r="AK963" i="10"/>
  <c r="AK965" i="10"/>
  <c r="AK966" i="10"/>
  <c r="AK967" i="10"/>
  <c r="AK968" i="10"/>
  <c r="AK970" i="10"/>
  <c r="AK971" i="10"/>
  <c r="AK972" i="10"/>
  <c r="AK973" i="10"/>
  <c r="AK975" i="10"/>
  <c r="AK1164" i="10"/>
  <c r="AK976" i="10"/>
  <c r="AK977" i="10"/>
  <c r="AK1159" i="10"/>
  <c r="AK978" i="10"/>
  <c r="AK979" i="10"/>
  <c r="AK981" i="10"/>
  <c r="AK982" i="10"/>
  <c r="AK984" i="10"/>
  <c r="AK985" i="10"/>
  <c r="AK986" i="10"/>
  <c r="AK987" i="10"/>
  <c r="AK989" i="10"/>
  <c r="AK990" i="10"/>
  <c r="AK991" i="10"/>
  <c r="AK993" i="10"/>
  <c r="AK994" i="10"/>
  <c r="AK995" i="10"/>
  <c r="AK996" i="10"/>
  <c r="AK1156" i="10"/>
  <c r="AK997" i="10"/>
  <c r="AK1155" i="10"/>
  <c r="AK998" i="10"/>
  <c r="AK1154" i="10"/>
  <c r="AK1001" i="10"/>
  <c r="AK7" i="10"/>
  <c r="AD531" i="10"/>
  <c r="A11" i="10" l="1"/>
  <c r="A23" i="10"/>
  <c r="A12" i="10"/>
  <c r="A24" i="10"/>
  <c r="A33" i="10"/>
  <c r="A22" i="10"/>
  <c r="A13" i="10"/>
  <c r="A25" i="10"/>
  <c r="A14" i="10"/>
  <c r="A26" i="10"/>
  <c r="A15" i="10"/>
  <c r="A27" i="10"/>
  <c r="A16" i="10"/>
  <c r="A28" i="10"/>
  <c r="A17" i="10"/>
  <c r="A29" i="10"/>
  <c r="A18" i="10"/>
  <c r="A30" i="10"/>
  <c r="A19" i="10"/>
  <c r="A31" i="10"/>
  <c r="A20" i="10"/>
  <c r="A32" i="10"/>
  <c r="A21" i="10"/>
  <c r="AK62" i="10"/>
  <c r="A10" i="10"/>
  <c r="AJ269" i="10" l="1"/>
  <c r="AG768" i="1" l="1"/>
  <c r="AT1614" i="13" l="1"/>
  <c r="AT8" i="13" l="1"/>
  <c r="AS9" i="13"/>
  <c r="AT9" i="13" s="1"/>
  <c r="AS10" i="13"/>
  <c r="AT10" i="13" s="1"/>
  <c r="AS11" i="13"/>
  <c r="AT11" i="13" s="1"/>
  <c r="AS12" i="13"/>
  <c r="AT12" i="13" s="1"/>
  <c r="AS13" i="13"/>
  <c r="AT13" i="13" s="1"/>
  <c r="AS14" i="13"/>
  <c r="AT14" i="13" s="1"/>
  <c r="AS15" i="13"/>
  <c r="AT15" i="13" s="1"/>
  <c r="AS16" i="13"/>
  <c r="AT16" i="13" s="1"/>
  <c r="AS17" i="13"/>
  <c r="AT17" i="13" s="1"/>
  <c r="AS18" i="13"/>
  <c r="AT18" i="13" s="1"/>
  <c r="AS19" i="13"/>
  <c r="AT19" i="13" s="1"/>
  <c r="AS20" i="13"/>
  <c r="AT20" i="13" s="1"/>
  <c r="AS21" i="13"/>
  <c r="AT21" i="13" s="1"/>
  <c r="AS22" i="13"/>
  <c r="AT22" i="13" s="1"/>
  <c r="AS23" i="13"/>
  <c r="AT23" i="13" s="1"/>
  <c r="AS24" i="13"/>
  <c r="AT24" i="13" s="1"/>
  <c r="AS25" i="13"/>
  <c r="AT25" i="13" s="1"/>
  <c r="AS26" i="13"/>
  <c r="AT26" i="13" s="1"/>
  <c r="AS27" i="13"/>
  <c r="AT27" i="13" s="1"/>
  <c r="AS28" i="13"/>
  <c r="AT28" i="13" s="1"/>
  <c r="AS29" i="13"/>
  <c r="AT29" i="13" s="1"/>
  <c r="AS30" i="13"/>
  <c r="AT30" i="13" s="1"/>
  <c r="AT31" i="13"/>
  <c r="AS32" i="13"/>
  <c r="AT32" i="13" s="1"/>
  <c r="AS33" i="13"/>
  <c r="AT33" i="13" s="1"/>
  <c r="AS34" i="13"/>
  <c r="AT34" i="13" s="1"/>
  <c r="AS35" i="13"/>
  <c r="AT35" i="13" s="1"/>
  <c r="AT36" i="13"/>
  <c r="AS37" i="13"/>
  <c r="AT37" i="13" s="1"/>
  <c r="AS38" i="13"/>
  <c r="AT38" i="13" s="1"/>
  <c r="AT39" i="13"/>
  <c r="AS40" i="13"/>
  <c r="AT40" i="13" s="1"/>
  <c r="AS41" i="13"/>
  <c r="AT41" i="13" s="1"/>
  <c r="AS42" i="13"/>
  <c r="AT42" i="13" s="1"/>
  <c r="AS43" i="13"/>
  <c r="AT43" i="13" s="1"/>
  <c r="AS44" i="13"/>
  <c r="AT44" i="13" s="1"/>
  <c r="AS45" i="13"/>
  <c r="AT45" i="13" s="1"/>
  <c r="AS46" i="13"/>
  <c r="AT46" i="13" s="1"/>
  <c r="AS47" i="13"/>
  <c r="AT47" i="13" s="1"/>
  <c r="AS48" i="13"/>
  <c r="AT48" i="13" s="1"/>
  <c r="AT49" i="13"/>
  <c r="AS50" i="13"/>
  <c r="AT50" i="13" s="1"/>
  <c r="AS51" i="13"/>
  <c r="AT51" i="13" s="1"/>
  <c r="AT52" i="13"/>
  <c r="AS53" i="13"/>
  <c r="AT53" i="13" s="1"/>
  <c r="AS54" i="13"/>
  <c r="AT54" i="13" s="1"/>
  <c r="AT55" i="13"/>
  <c r="AS56" i="13"/>
  <c r="AT56" i="13" s="1"/>
  <c r="AS57" i="13"/>
  <c r="AT57" i="13" s="1"/>
  <c r="AS58" i="13"/>
  <c r="AT58" i="13" s="1"/>
  <c r="AT59" i="13"/>
  <c r="AS60" i="13"/>
  <c r="AT60" i="13" s="1"/>
  <c r="AS61" i="13"/>
  <c r="AT61" i="13" s="1"/>
  <c r="AT62" i="13"/>
  <c r="AS63" i="13"/>
  <c r="AT63" i="13" s="1"/>
  <c r="AT64" i="13"/>
  <c r="AS65" i="13"/>
  <c r="AT65" i="13" s="1"/>
  <c r="AS66" i="13"/>
  <c r="AT66" i="13" s="1"/>
  <c r="AS67" i="13"/>
  <c r="AT67" i="13" s="1"/>
  <c r="AS68" i="13"/>
  <c r="AT68" i="13" s="1"/>
  <c r="AS69" i="13"/>
  <c r="AT69" i="13" s="1"/>
  <c r="AS70" i="13"/>
  <c r="AT70" i="13" s="1"/>
  <c r="AT71" i="13"/>
  <c r="AT72" i="13"/>
  <c r="AS73" i="13"/>
  <c r="AT73" i="13" s="1"/>
  <c r="AS74" i="13"/>
  <c r="AT74" i="13" s="1"/>
  <c r="AS75" i="13"/>
  <c r="AT75" i="13" s="1"/>
  <c r="AS76" i="13"/>
  <c r="AT76" i="13" s="1"/>
  <c r="AS77" i="13"/>
  <c r="AT77" i="13" s="1"/>
  <c r="AS78" i="13"/>
  <c r="AT78" i="13" s="1"/>
  <c r="AS79" i="13"/>
  <c r="AT79" i="13" s="1"/>
  <c r="AS80" i="13"/>
  <c r="AT80" i="13" s="1"/>
  <c r="AT81" i="13"/>
  <c r="AS82" i="13"/>
  <c r="AT82" i="13" s="1"/>
  <c r="AS83" i="13"/>
  <c r="AT83" i="13" s="1"/>
  <c r="AS84" i="13"/>
  <c r="AT84" i="13" s="1"/>
  <c r="AS85" i="13"/>
  <c r="AT85" i="13" s="1"/>
  <c r="AS86" i="13"/>
  <c r="AT86" i="13" s="1"/>
  <c r="AS87" i="13"/>
  <c r="AT87" i="13" s="1"/>
  <c r="AT88" i="13"/>
  <c r="AT89" i="13"/>
  <c r="AS90" i="13"/>
  <c r="AT90" i="13" s="1"/>
  <c r="AS91" i="13"/>
  <c r="AT91" i="13" s="1"/>
  <c r="AS92" i="13"/>
  <c r="AT92" i="13" s="1"/>
  <c r="AS93" i="13"/>
  <c r="AT93" i="13" s="1"/>
  <c r="AS94" i="13"/>
  <c r="AT94" i="13" s="1"/>
  <c r="AT95" i="13"/>
  <c r="AS96" i="13"/>
  <c r="AT96" i="13" s="1"/>
  <c r="AS97" i="13"/>
  <c r="AT97" i="13" s="1"/>
  <c r="AS98" i="13"/>
  <c r="AT98" i="13" s="1"/>
  <c r="AT99" i="13"/>
  <c r="AT100" i="13"/>
  <c r="AS101" i="13"/>
  <c r="AT101" i="13" s="1"/>
  <c r="AS102" i="13"/>
  <c r="AT102" i="13" s="1"/>
  <c r="AS103" i="13"/>
  <c r="AT103" i="13" s="1"/>
  <c r="AS104" i="13"/>
  <c r="AT104" i="13" s="1"/>
  <c r="AS105" i="13"/>
  <c r="AT105" i="13" s="1"/>
  <c r="AS106" i="13"/>
  <c r="AT106" i="13" s="1"/>
  <c r="AT107" i="13"/>
  <c r="AS108" i="13"/>
  <c r="AT108" i="13" s="1"/>
  <c r="AS109" i="13"/>
  <c r="AT109" i="13" s="1"/>
  <c r="AS110" i="13"/>
  <c r="AT110" i="13" s="1"/>
  <c r="AS111" i="13"/>
  <c r="AT111" i="13" s="1"/>
  <c r="AS112" i="13"/>
  <c r="AT112" i="13" s="1"/>
  <c r="AT113" i="13"/>
  <c r="AT114" i="13"/>
  <c r="AS115" i="13"/>
  <c r="AT115" i="13" s="1"/>
  <c r="AS116" i="13"/>
  <c r="AT116" i="13" s="1"/>
  <c r="AS117" i="13"/>
  <c r="AT117" i="13" s="1"/>
  <c r="AS118" i="13"/>
  <c r="AT118" i="13" s="1"/>
  <c r="AT119" i="13"/>
  <c r="AT120" i="13"/>
  <c r="AS121" i="13"/>
  <c r="AT121" i="13" s="1"/>
  <c r="AT122" i="13"/>
  <c r="AS123" i="13"/>
  <c r="AT123" i="13" s="1"/>
  <c r="AT124" i="13"/>
  <c r="AS125" i="13"/>
  <c r="AT125" i="13" s="1"/>
  <c r="AS126" i="13"/>
  <c r="AT126" i="13" s="1"/>
  <c r="AS127" i="13"/>
  <c r="AT127" i="13" s="1"/>
  <c r="AS128" i="13"/>
  <c r="AT128" i="13" s="1"/>
  <c r="AS129" i="13"/>
  <c r="AT129" i="13" s="1"/>
  <c r="AS130" i="13"/>
  <c r="AT130" i="13" s="1"/>
  <c r="AS131" i="13"/>
  <c r="AT131" i="13" s="1"/>
  <c r="AT132" i="13"/>
  <c r="AS133" i="13"/>
  <c r="AT133" i="13" s="1"/>
  <c r="AS134" i="13"/>
  <c r="AT134" i="13" s="1"/>
  <c r="AS135" i="13"/>
  <c r="AT135" i="13" s="1"/>
  <c r="AS136" i="13"/>
  <c r="AT136" i="13" s="1"/>
  <c r="AS137" i="13"/>
  <c r="AT137" i="13" s="1"/>
  <c r="AS138" i="13"/>
  <c r="AT138" i="13" s="1"/>
  <c r="AS139" i="13"/>
  <c r="AT139" i="13" s="1"/>
  <c r="AT140" i="13"/>
  <c r="AT141" i="13"/>
  <c r="AS142" i="13"/>
  <c r="AT142" i="13" s="1"/>
  <c r="AS143" i="13"/>
  <c r="AT143" i="13" s="1"/>
  <c r="AS144" i="13"/>
  <c r="AT144" i="13" s="1"/>
  <c r="AS145" i="13"/>
  <c r="AT145" i="13" s="1"/>
  <c r="AT146" i="13"/>
  <c r="AT147" i="13"/>
  <c r="AS148" i="13"/>
  <c r="AT148" i="13" s="1"/>
  <c r="AS149" i="13"/>
  <c r="AT149" i="13" s="1"/>
  <c r="AS150" i="13"/>
  <c r="AT150" i="13" s="1"/>
  <c r="AT151" i="13"/>
  <c r="AS152" i="13"/>
  <c r="AT152" i="13" s="1"/>
  <c r="AT153" i="13"/>
  <c r="AS154" i="13"/>
  <c r="AT154" i="13" s="1"/>
  <c r="AS155" i="13"/>
  <c r="AT155" i="13" s="1"/>
  <c r="AS156" i="13"/>
  <c r="AT156" i="13" s="1"/>
  <c r="AS157" i="13"/>
  <c r="AT157" i="13" s="1"/>
  <c r="AS158" i="13"/>
  <c r="AT158" i="13" s="1"/>
  <c r="AS159" i="13"/>
  <c r="AT159" i="13" s="1"/>
  <c r="AS160" i="13"/>
  <c r="AT160" i="13" s="1"/>
  <c r="AS161" i="13"/>
  <c r="AT161" i="13" s="1"/>
  <c r="AT162" i="13"/>
  <c r="AS163" i="13"/>
  <c r="AT163" i="13" s="1"/>
  <c r="AS164" i="13"/>
  <c r="AT164" i="13" s="1"/>
  <c r="AS165" i="13"/>
  <c r="AT165" i="13" s="1"/>
  <c r="AT166" i="13"/>
  <c r="AS167" i="13"/>
  <c r="AT167" i="13" s="1"/>
  <c r="AT168" i="13"/>
  <c r="AS169" i="13"/>
  <c r="AT169" i="13" s="1"/>
  <c r="AS170" i="13"/>
  <c r="AT170" i="13" s="1"/>
  <c r="AS171" i="13"/>
  <c r="AT171" i="13" s="1"/>
  <c r="AS172" i="13"/>
  <c r="AT172" i="13" s="1"/>
  <c r="AS173" i="13"/>
  <c r="AT173" i="13" s="1"/>
  <c r="AS174" i="13"/>
  <c r="AT174" i="13" s="1"/>
  <c r="AS175" i="13"/>
  <c r="AT175" i="13" s="1"/>
  <c r="AS176" i="13"/>
  <c r="AT176" i="13" s="1"/>
  <c r="AS177" i="13"/>
  <c r="AT177" i="13" s="1"/>
  <c r="AS178" i="13"/>
  <c r="AT178" i="13" s="1"/>
  <c r="AS179" i="13"/>
  <c r="AT179" i="13" s="1"/>
  <c r="AT180" i="13"/>
  <c r="AS181" i="13"/>
  <c r="AT181" i="13" s="1"/>
  <c r="AS182" i="13"/>
  <c r="AT182" i="13" s="1"/>
  <c r="AS183" i="13"/>
  <c r="AT183" i="13" s="1"/>
  <c r="AS184" i="13"/>
  <c r="AT184" i="13" s="1"/>
  <c r="AS185" i="13"/>
  <c r="AT185" i="13" s="1"/>
  <c r="AT186" i="13"/>
  <c r="AS187" i="13"/>
  <c r="AT187" i="13" s="1"/>
  <c r="AT188" i="13"/>
  <c r="AS189" i="13"/>
  <c r="AT189" i="13" s="1"/>
  <c r="AS190" i="13"/>
  <c r="AT190" i="13" s="1"/>
  <c r="AS191" i="13"/>
  <c r="AT191" i="13" s="1"/>
  <c r="AS192" i="13"/>
  <c r="AT192" i="13" s="1"/>
  <c r="AS193" i="13"/>
  <c r="AT193" i="13" s="1"/>
  <c r="AS195" i="13"/>
  <c r="AT195" i="13" s="1"/>
  <c r="AS196" i="13"/>
  <c r="AT196" i="13" s="1"/>
  <c r="AS197" i="13"/>
  <c r="AT197" i="13" s="1"/>
  <c r="AS198" i="13"/>
  <c r="AT198" i="13" s="1"/>
  <c r="AS199" i="13"/>
  <c r="AT199" i="13" s="1"/>
  <c r="AS200" i="13"/>
  <c r="AT200" i="13" s="1"/>
  <c r="AT201" i="13"/>
  <c r="AS202" i="13"/>
  <c r="AT202" i="13" s="1"/>
  <c r="AS203" i="13"/>
  <c r="AT203" i="13" s="1"/>
  <c r="AS204" i="13"/>
  <c r="AT204" i="13" s="1"/>
  <c r="AS205" i="13"/>
  <c r="AT205" i="13" s="1"/>
  <c r="AS206" i="13"/>
  <c r="AT206" i="13" s="1"/>
  <c r="AS207" i="13"/>
  <c r="AT207" i="13" s="1"/>
  <c r="AS208" i="13"/>
  <c r="AT208" i="13" s="1"/>
  <c r="AS209" i="13"/>
  <c r="AT209" i="13" s="1"/>
  <c r="AS210" i="13"/>
  <c r="AT210" i="13" s="1"/>
  <c r="AS211" i="13"/>
  <c r="AT211" i="13" s="1"/>
  <c r="AS212" i="13"/>
  <c r="AT212" i="13" s="1"/>
  <c r="AS213" i="13"/>
  <c r="AT213" i="13" s="1"/>
  <c r="AS214" i="13"/>
  <c r="AT214" i="13" s="1"/>
  <c r="AS215" i="13"/>
  <c r="AT215" i="13" s="1"/>
  <c r="AS216" i="13"/>
  <c r="AT216" i="13" s="1"/>
  <c r="AS217" i="13"/>
  <c r="AT217" i="13" s="1"/>
  <c r="AS218" i="13"/>
  <c r="AT218" i="13" s="1"/>
  <c r="AS219" i="13"/>
  <c r="AT219" i="13" s="1"/>
  <c r="AS220" i="13"/>
  <c r="AT220" i="13" s="1"/>
  <c r="AT221" i="13"/>
  <c r="AS222" i="13"/>
  <c r="AT222" i="13" s="1"/>
  <c r="AS223" i="13"/>
  <c r="AT223" i="13" s="1"/>
  <c r="AS224" i="13"/>
  <c r="AT224" i="13" s="1"/>
  <c r="AS225" i="13"/>
  <c r="AT225" i="13" s="1"/>
  <c r="AS226" i="13"/>
  <c r="AT226" i="13" s="1"/>
  <c r="AS227" i="13"/>
  <c r="AT227" i="13" s="1"/>
  <c r="AS228" i="13"/>
  <c r="AT228" i="13" s="1"/>
  <c r="AS229" i="13"/>
  <c r="AT229" i="13" s="1"/>
  <c r="AS230" i="13"/>
  <c r="AT230" i="13" s="1"/>
  <c r="AS231" i="13"/>
  <c r="AT231" i="13" s="1"/>
  <c r="AS232" i="13"/>
  <c r="AT232" i="13" s="1"/>
  <c r="AT233" i="13"/>
  <c r="AS234" i="13"/>
  <c r="AT234" i="13" s="1"/>
  <c r="AS235" i="13"/>
  <c r="AT235" i="13" s="1"/>
  <c r="AS236" i="13"/>
  <c r="AT236" i="13" s="1"/>
  <c r="AS237" i="13"/>
  <c r="AT237" i="13" s="1"/>
  <c r="AS239" i="13"/>
  <c r="AT239" i="13" s="1"/>
  <c r="AS240" i="13"/>
  <c r="AT240" i="13" s="1"/>
  <c r="AS241" i="13"/>
  <c r="AT241" i="13" s="1"/>
  <c r="AS242" i="13"/>
  <c r="AT242" i="13" s="1"/>
  <c r="AS243" i="13"/>
  <c r="AT243" i="13" s="1"/>
  <c r="AS244" i="13"/>
  <c r="AT244" i="13" s="1"/>
  <c r="AS245" i="13"/>
  <c r="AT245" i="13" s="1"/>
  <c r="AS246" i="13"/>
  <c r="AT246" i="13" s="1"/>
  <c r="AS247" i="13"/>
  <c r="AT247" i="13" s="1"/>
  <c r="AS248" i="13"/>
  <c r="AT248" i="13" s="1"/>
  <c r="AS249" i="13"/>
  <c r="AT249" i="13" s="1"/>
  <c r="AS250" i="13"/>
  <c r="AT250" i="13" s="1"/>
  <c r="AS251" i="13"/>
  <c r="AT251" i="13" s="1"/>
  <c r="AS252" i="13"/>
  <c r="AT252" i="13" s="1"/>
  <c r="AS253" i="13"/>
  <c r="AT253" i="13" s="1"/>
  <c r="AS254" i="13"/>
  <c r="AT254" i="13" s="1"/>
  <c r="AS255" i="13"/>
  <c r="AT255" i="13" s="1"/>
  <c r="AS256" i="13"/>
  <c r="AT256" i="13" s="1"/>
  <c r="AS257" i="13"/>
  <c r="AT257" i="13" s="1"/>
  <c r="AS258" i="13"/>
  <c r="AT258" i="13" s="1"/>
  <c r="AT259" i="13"/>
  <c r="AS261" i="13"/>
  <c r="AT261" i="13" s="1"/>
  <c r="AS262" i="13"/>
  <c r="AT262" i="13" s="1"/>
  <c r="AS263" i="13"/>
  <c r="AT263" i="13" s="1"/>
  <c r="AS264" i="13"/>
  <c r="AT264" i="13" s="1"/>
  <c r="AS1735" i="13"/>
  <c r="AT1735" i="13" s="1"/>
  <c r="AS265" i="13"/>
  <c r="AT265" i="13" s="1"/>
  <c r="AS266" i="13"/>
  <c r="AT266" i="13" s="1"/>
  <c r="AS267" i="13"/>
  <c r="AT267" i="13" s="1"/>
  <c r="AS268" i="13"/>
  <c r="AT268" i="13" s="1"/>
  <c r="AS269" i="13"/>
  <c r="AT269" i="13" s="1"/>
  <c r="AS270" i="13"/>
  <c r="AT270" i="13" s="1"/>
  <c r="AT271" i="13"/>
  <c r="AS272" i="13"/>
  <c r="AT272" i="13" s="1"/>
  <c r="AS273" i="13"/>
  <c r="AT273" i="13" s="1"/>
  <c r="AS274" i="13"/>
  <c r="AT274" i="13" s="1"/>
  <c r="AS275" i="13"/>
  <c r="AT275" i="13" s="1"/>
  <c r="AS276" i="13"/>
  <c r="AT276" i="13" s="1"/>
  <c r="AS277" i="13"/>
  <c r="AT277" i="13" s="1"/>
  <c r="AS278" i="13"/>
  <c r="AT278" i="13" s="1"/>
  <c r="AS279" i="13"/>
  <c r="AT279" i="13" s="1"/>
  <c r="AS280" i="13"/>
  <c r="AT280" i="13" s="1"/>
  <c r="AS281" i="13"/>
  <c r="AT281" i="13" s="1"/>
  <c r="AS282" i="13"/>
  <c r="AT282" i="13" s="1"/>
  <c r="AS283" i="13"/>
  <c r="AT283" i="13" s="1"/>
  <c r="AS284" i="13"/>
  <c r="AT284" i="13" s="1"/>
  <c r="AS285" i="13"/>
  <c r="AT285" i="13" s="1"/>
  <c r="AS286" i="13"/>
  <c r="AT286" i="13" s="1"/>
  <c r="AT287" i="13"/>
  <c r="AS288" i="13"/>
  <c r="AT288" i="13" s="1"/>
  <c r="AS289" i="13"/>
  <c r="AT289" i="13" s="1"/>
  <c r="AS290" i="13"/>
  <c r="AT290" i="13" s="1"/>
  <c r="AS291" i="13"/>
  <c r="AT291" i="13" s="1"/>
  <c r="AS292" i="13"/>
  <c r="AT292" i="13" s="1"/>
  <c r="AS293" i="13"/>
  <c r="AT293" i="13" s="1"/>
  <c r="AS294" i="13"/>
  <c r="AT294" i="13" s="1"/>
  <c r="AS295" i="13"/>
  <c r="AT295" i="13" s="1"/>
  <c r="AS296" i="13"/>
  <c r="AT296" i="13" s="1"/>
  <c r="AS297" i="13"/>
  <c r="AT297" i="13" s="1"/>
  <c r="AS298" i="13"/>
  <c r="AT298" i="13" s="1"/>
  <c r="AS299" i="13"/>
  <c r="AT299" i="13" s="1"/>
  <c r="AS300" i="13"/>
  <c r="AT300" i="13" s="1"/>
  <c r="AS301" i="13"/>
  <c r="AT301" i="13" s="1"/>
  <c r="AS302" i="13"/>
  <c r="AT302" i="13" s="1"/>
  <c r="AS303" i="13"/>
  <c r="AT303" i="13" s="1"/>
  <c r="AS304" i="13"/>
  <c r="AT304" i="13" s="1"/>
  <c r="AS305" i="13"/>
  <c r="AT305" i="13" s="1"/>
  <c r="AS306" i="13"/>
  <c r="AT306" i="13" s="1"/>
  <c r="AS307" i="13"/>
  <c r="AT307" i="13" s="1"/>
  <c r="AS308" i="13"/>
  <c r="AT308" i="13" s="1"/>
  <c r="AS309" i="13"/>
  <c r="AT309" i="13" s="1"/>
  <c r="AS310" i="13"/>
  <c r="AT310" i="13" s="1"/>
  <c r="AT311" i="13"/>
  <c r="AS312" i="13"/>
  <c r="AT312" i="13" s="1"/>
  <c r="AS313" i="13"/>
  <c r="AT313" i="13" s="1"/>
  <c r="AS314" i="13"/>
  <c r="AT314" i="13" s="1"/>
  <c r="AS315" i="13"/>
  <c r="AT315" i="13" s="1"/>
  <c r="AT316" i="13"/>
  <c r="AS317" i="13"/>
  <c r="AT317" i="13" s="1"/>
  <c r="AS318" i="13"/>
  <c r="AT318" i="13" s="1"/>
  <c r="AS319" i="13"/>
  <c r="AT319" i="13" s="1"/>
  <c r="AS320" i="13"/>
  <c r="AT320" i="13" s="1"/>
  <c r="AS321" i="13"/>
  <c r="AT321" i="13" s="1"/>
  <c r="AS322" i="13"/>
  <c r="AT322" i="13" s="1"/>
  <c r="AS323" i="13"/>
  <c r="AT323" i="13" s="1"/>
  <c r="AS325" i="13"/>
  <c r="AT325" i="13" s="1"/>
  <c r="AS326" i="13"/>
  <c r="AT326" i="13" s="1"/>
  <c r="AS327" i="13"/>
  <c r="AT327" i="13" s="1"/>
  <c r="AS328" i="13"/>
  <c r="AT328" i="13" s="1"/>
  <c r="AS329" i="13"/>
  <c r="AT329" i="13" s="1"/>
  <c r="AS330" i="13"/>
  <c r="AT330" i="13" s="1"/>
  <c r="AS331" i="13"/>
  <c r="AT331" i="13" s="1"/>
  <c r="AS332" i="13"/>
  <c r="AT332" i="13" s="1"/>
  <c r="AS333" i="13"/>
  <c r="AT333" i="13" s="1"/>
  <c r="AS334" i="13"/>
  <c r="AT334" i="13" s="1"/>
  <c r="AS335" i="13"/>
  <c r="AT335" i="13" s="1"/>
  <c r="AS336" i="13"/>
  <c r="AT336" i="13" s="1"/>
  <c r="AT337" i="13"/>
  <c r="AS338" i="13"/>
  <c r="AT338" i="13" s="1"/>
  <c r="AS339" i="13"/>
  <c r="AT339" i="13" s="1"/>
  <c r="AS340" i="13"/>
  <c r="AT340" i="13" s="1"/>
  <c r="AS341" i="13"/>
  <c r="AT341" i="13" s="1"/>
  <c r="AS342" i="13"/>
  <c r="AT342" i="13" s="1"/>
  <c r="AS343" i="13"/>
  <c r="AT343" i="13" s="1"/>
  <c r="AS344" i="13"/>
  <c r="AT344" i="13" s="1"/>
  <c r="AS345" i="13"/>
  <c r="AT345" i="13" s="1"/>
  <c r="AS346" i="13"/>
  <c r="AT346" i="13" s="1"/>
  <c r="AS347" i="13"/>
  <c r="AT347" i="13" s="1"/>
  <c r="AT348" i="13"/>
  <c r="AS349" i="13"/>
  <c r="AT349" i="13" s="1"/>
  <c r="AS350" i="13"/>
  <c r="AT350" i="13" s="1"/>
  <c r="AS352" i="13"/>
  <c r="AT352" i="13" s="1"/>
  <c r="AS353" i="13"/>
  <c r="AT353" i="13" s="1"/>
  <c r="AS354" i="13"/>
  <c r="AT354" i="13" s="1"/>
  <c r="AS355" i="13"/>
  <c r="AT355" i="13" s="1"/>
  <c r="AT356" i="13"/>
  <c r="AS357" i="13"/>
  <c r="AT357" i="13" s="1"/>
  <c r="AS358" i="13"/>
  <c r="AT358" i="13" s="1"/>
  <c r="AS359" i="13"/>
  <c r="AT359" i="13" s="1"/>
  <c r="AS360" i="13"/>
  <c r="AT360" i="13" s="1"/>
  <c r="AS361" i="13"/>
  <c r="AT361" i="13" s="1"/>
  <c r="AS362" i="13"/>
  <c r="AT362" i="13" s="1"/>
  <c r="AS363" i="13"/>
  <c r="AT363" i="13" s="1"/>
  <c r="AS364" i="13"/>
  <c r="AT364" i="13" s="1"/>
  <c r="AS365" i="13"/>
  <c r="AT365" i="13" s="1"/>
  <c r="AS366" i="13"/>
  <c r="AT366" i="13" s="1"/>
  <c r="AS367" i="13"/>
  <c r="AT367" i="13" s="1"/>
  <c r="AS368" i="13"/>
  <c r="AT368" i="13" s="1"/>
  <c r="AS369" i="13"/>
  <c r="AT369" i="13" s="1"/>
  <c r="AS370" i="13"/>
  <c r="AT370" i="13" s="1"/>
  <c r="AS371" i="13"/>
  <c r="AT371" i="13" s="1"/>
  <c r="AS372" i="13"/>
  <c r="AT372" i="13" s="1"/>
  <c r="AS373" i="13"/>
  <c r="AT373" i="13" s="1"/>
  <c r="AS374" i="13"/>
  <c r="AT374" i="13" s="1"/>
  <c r="AS375" i="13"/>
  <c r="AT375" i="13" s="1"/>
  <c r="AS376" i="13"/>
  <c r="AT376" i="13" s="1"/>
  <c r="AS377" i="13"/>
  <c r="AT377" i="13" s="1"/>
  <c r="AT378" i="13"/>
  <c r="AS379" i="13"/>
  <c r="AT379" i="13" s="1"/>
  <c r="AS380" i="13"/>
  <c r="AT380" i="13" s="1"/>
  <c r="AS381" i="13"/>
  <c r="AT381" i="13" s="1"/>
  <c r="AS382" i="13"/>
  <c r="AT382" i="13" s="1"/>
  <c r="AS383" i="13"/>
  <c r="AT383" i="13" s="1"/>
  <c r="AS384" i="13"/>
  <c r="AT384" i="13" s="1"/>
  <c r="AS385" i="13"/>
  <c r="AT385" i="13" s="1"/>
  <c r="AS386" i="13"/>
  <c r="AT386" i="13" s="1"/>
  <c r="AT387" i="13"/>
  <c r="AS388" i="13"/>
  <c r="AT388" i="13" s="1"/>
  <c r="AS389" i="13"/>
  <c r="AT389" i="13" s="1"/>
  <c r="AS390" i="13"/>
  <c r="AT390" i="13" s="1"/>
  <c r="AS391" i="13"/>
  <c r="AT391" i="13" s="1"/>
  <c r="AT392" i="13"/>
  <c r="AS393" i="13"/>
  <c r="AT393" i="13" s="1"/>
  <c r="AT394" i="13"/>
  <c r="AS395" i="13"/>
  <c r="AT395" i="13" s="1"/>
  <c r="AS396" i="13"/>
  <c r="AT396" i="13" s="1"/>
  <c r="AS397" i="13"/>
  <c r="AT397" i="13" s="1"/>
  <c r="AS398" i="13"/>
  <c r="AT398" i="13" s="1"/>
  <c r="AS399" i="13"/>
  <c r="AT399" i="13" s="1"/>
  <c r="AS400" i="13"/>
  <c r="AT400" i="13" s="1"/>
  <c r="AS401" i="13"/>
  <c r="AT401" i="13" s="1"/>
  <c r="AS402" i="13"/>
  <c r="AT402" i="13" s="1"/>
  <c r="AS403" i="13"/>
  <c r="AT403" i="13" s="1"/>
  <c r="AS404" i="13"/>
  <c r="AT404" i="13" s="1"/>
  <c r="AS405" i="13"/>
  <c r="AT405" i="13" s="1"/>
  <c r="AS406" i="13"/>
  <c r="AT406" i="13" s="1"/>
  <c r="AS407" i="13"/>
  <c r="AT407" i="13" s="1"/>
  <c r="AS408" i="13"/>
  <c r="AT408" i="13" s="1"/>
  <c r="AS409" i="13"/>
  <c r="AT409" i="13" s="1"/>
  <c r="AS410" i="13"/>
  <c r="AT410" i="13" s="1"/>
  <c r="AS411" i="13"/>
  <c r="AT411" i="13" s="1"/>
  <c r="AS412" i="13"/>
  <c r="AT412" i="13" s="1"/>
  <c r="AS413" i="13"/>
  <c r="AT413" i="13" s="1"/>
  <c r="AS414" i="13"/>
  <c r="AT414" i="13" s="1"/>
  <c r="AS415" i="13"/>
  <c r="AT415" i="13" s="1"/>
  <c r="AS416" i="13"/>
  <c r="AT416" i="13" s="1"/>
  <c r="AS417" i="13"/>
  <c r="AT417" i="13" s="1"/>
  <c r="AS418" i="13"/>
  <c r="AT418" i="13" s="1"/>
  <c r="AS419" i="13"/>
  <c r="AT419" i="13" s="1"/>
  <c r="AS420" i="13"/>
  <c r="AT420" i="13" s="1"/>
  <c r="AS421" i="13"/>
  <c r="AT421" i="13" s="1"/>
  <c r="AS422" i="13"/>
  <c r="AT422" i="13" s="1"/>
  <c r="AT424" i="13"/>
  <c r="AS425" i="13"/>
  <c r="AT425" i="13" s="1"/>
  <c r="AS426" i="13"/>
  <c r="AT426" i="13" s="1"/>
  <c r="AS427" i="13"/>
  <c r="AT427" i="13" s="1"/>
  <c r="AT428" i="13"/>
  <c r="AS429" i="13"/>
  <c r="AT429" i="13" s="1"/>
  <c r="AS430" i="13"/>
  <c r="AT430" i="13" s="1"/>
  <c r="AS432" i="13"/>
  <c r="AT432" i="13" s="1"/>
  <c r="AT433" i="13"/>
  <c r="AS434" i="13"/>
  <c r="AT434" i="13" s="1"/>
  <c r="AT435" i="13"/>
  <c r="AS436" i="13"/>
  <c r="AT436" i="13" s="1"/>
  <c r="AS437" i="13"/>
  <c r="AT437" i="13" s="1"/>
  <c r="AS438" i="13"/>
  <c r="AT438" i="13" s="1"/>
  <c r="AT439" i="13"/>
  <c r="AT440" i="13"/>
  <c r="AS441" i="13"/>
  <c r="AT441" i="13" s="1"/>
  <c r="AS442" i="13"/>
  <c r="AT442" i="13" s="1"/>
  <c r="AS443" i="13"/>
  <c r="AT443" i="13" s="1"/>
  <c r="AS444" i="13"/>
  <c r="AT444" i="13" s="1"/>
  <c r="AS445" i="13"/>
  <c r="AT445" i="13" s="1"/>
  <c r="AS446" i="13"/>
  <c r="AT446" i="13" s="1"/>
  <c r="AS447" i="13"/>
  <c r="AT447" i="13" s="1"/>
  <c r="AS448" i="13"/>
  <c r="AT448" i="13" s="1"/>
  <c r="AS449" i="13"/>
  <c r="AT449" i="13" s="1"/>
  <c r="AS450" i="13"/>
  <c r="AT450" i="13" s="1"/>
  <c r="AS451" i="13"/>
  <c r="AT451" i="13" s="1"/>
  <c r="AS452" i="13"/>
  <c r="AT452" i="13" s="1"/>
  <c r="AS453" i="13"/>
  <c r="AT453" i="13" s="1"/>
  <c r="AS454" i="13"/>
  <c r="AT454" i="13" s="1"/>
  <c r="AS455" i="13"/>
  <c r="AT455" i="13" s="1"/>
  <c r="AT456" i="13"/>
  <c r="AS457" i="13"/>
  <c r="AT457" i="13" s="1"/>
  <c r="AS458" i="13"/>
  <c r="AT458" i="13" s="1"/>
  <c r="AS459" i="13"/>
  <c r="AT459" i="13" s="1"/>
  <c r="AS460" i="13"/>
  <c r="AT460" i="13" s="1"/>
  <c r="AS461" i="13"/>
  <c r="AT461" i="13" s="1"/>
  <c r="AS462" i="13"/>
  <c r="AT462" i="13" s="1"/>
  <c r="AT463" i="13"/>
  <c r="AS464" i="13"/>
  <c r="AT464" i="13" s="1"/>
  <c r="AS465" i="13"/>
  <c r="AT465" i="13" s="1"/>
  <c r="AS466" i="13"/>
  <c r="AT466" i="13" s="1"/>
  <c r="AS467" i="13"/>
  <c r="AT467" i="13" s="1"/>
  <c r="AS468" i="13"/>
  <c r="AT468" i="13" s="1"/>
  <c r="AS469" i="13"/>
  <c r="AT469" i="13" s="1"/>
  <c r="AS470" i="13"/>
  <c r="AT470" i="13" s="1"/>
  <c r="AS471" i="13"/>
  <c r="AT471" i="13" s="1"/>
  <c r="AS472" i="13"/>
  <c r="AT472" i="13" s="1"/>
  <c r="AS473" i="13"/>
  <c r="AT473" i="13" s="1"/>
  <c r="AS474" i="13"/>
  <c r="AT474" i="13" s="1"/>
  <c r="AS475" i="13"/>
  <c r="AT475" i="13" s="1"/>
  <c r="AS476" i="13"/>
  <c r="AT476" i="13" s="1"/>
  <c r="AS477" i="13"/>
  <c r="AT477" i="13" s="1"/>
  <c r="AS478" i="13"/>
  <c r="AT478" i="13" s="1"/>
  <c r="AS479" i="13"/>
  <c r="AT479" i="13" s="1"/>
  <c r="AS480" i="13"/>
  <c r="AT480" i="13" s="1"/>
  <c r="AS481" i="13"/>
  <c r="AT481" i="13" s="1"/>
  <c r="AS482" i="13"/>
  <c r="AT482" i="13" s="1"/>
  <c r="AS483" i="13"/>
  <c r="AT483" i="13" s="1"/>
  <c r="AT484" i="13"/>
  <c r="AT485" i="13"/>
  <c r="AS486" i="13"/>
  <c r="AT486" i="13" s="1"/>
  <c r="AS487" i="13"/>
  <c r="AT487" i="13" s="1"/>
  <c r="AS488" i="13"/>
  <c r="AT488" i="13" s="1"/>
  <c r="AS1733" i="13"/>
  <c r="AT1733" i="13" s="1"/>
  <c r="AS489" i="13"/>
  <c r="AT489" i="13" s="1"/>
  <c r="AS490" i="13"/>
  <c r="AT490" i="13" s="1"/>
  <c r="AS491" i="13"/>
  <c r="AT491" i="13" s="1"/>
  <c r="AS493" i="13"/>
  <c r="AT493" i="13" s="1"/>
  <c r="AT494" i="13"/>
  <c r="AS495" i="13"/>
  <c r="AT495" i="13" s="1"/>
  <c r="AS496" i="13"/>
  <c r="AT496" i="13" s="1"/>
  <c r="AT497" i="13"/>
  <c r="AS498" i="13"/>
  <c r="AT498" i="13" s="1"/>
  <c r="AS499" i="13"/>
  <c r="AT499" i="13" s="1"/>
  <c r="AS500" i="13"/>
  <c r="AT500" i="13" s="1"/>
  <c r="AS501" i="13"/>
  <c r="AT501" i="13" s="1"/>
  <c r="AS502" i="13"/>
  <c r="AT502" i="13" s="1"/>
  <c r="AS503" i="13"/>
  <c r="AT503" i="13" s="1"/>
  <c r="AS504" i="13"/>
  <c r="AT504" i="13" s="1"/>
  <c r="AS505" i="13"/>
  <c r="AT505" i="13" s="1"/>
  <c r="AT507" i="13"/>
  <c r="AS508" i="13"/>
  <c r="AT508" i="13" s="1"/>
  <c r="AS509" i="13"/>
  <c r="AT509" i="13" s="1"/>
  <c r="AT510" i="13"/>
  <c r="AS511" i="13"/>
  <c r="AT511" i="13" s="1"/>
  <c r="AS512" i="13"/>
  <c r="AT512" i="13" s="1"/>
  <c r="AS513" i="13"/>
  <c r="AT513" i="13" s="1"/>
  <c r="AT514" i="13"/>
  <c r="AS516" i="13"/>
  <c r="AT516" i="13" s="1"/>
  <c r="AS517" i="13"/>
  <c r="AT517" i="13" s="1"/>
  <c r="AS518" i="13"/>
  <c r="AT518" i="13" s="1"/>
  <c r="AS519" i="13"/>
  <c r="AT519" i="13" s="1"/>
  <c r="AS520" i="13"/>
  <c r="AT520" i="13" s="1"/>
  <c r="AS521" i="13"/>
  <c r="AT521" i="13" s="1"/>
  <c r="AS522" i="13"/>
  <c r="AT522" i="13" s="1"/>
  <c r="AS523" i="13"/>
  <c r="AT523" i="13" s="1"/>
  <c r="AS524" i="13"/>
  <c r="AT524" i="13" s="1"/>
  <c r="AS525" i="13"/>
  <c r="AT525" i="13" s="1"/>
  <c r="AS526" i="13"/>
  <c r="AT526" i="13" s="1"/>
  <c r="AS527" i="13"/>
  <c r="AT527" i="13" s="1"/>
  <c r="AS528" i="13"/>
  <c r="AT528" i="13" s="1"/>
  <c r="AS529" i="13"/>
  <c r="AT529" i="13" s="1"/>
  <c r="AS530" i="13"/>
  <c r="AT530" i="13" s="1"/>
  <c r="AT531" i="13"/>
  <c r="AS532" i="13"/>
  <c r="AT532" i="13" s="1"/>
  <c r="AS533" i="13"/>
  <c r="AT533" i="13" s="1"/>
  <c r="AS534" i="13"/>
  <c r="AT534" i="13" s="1"/>
  <c r="AT535" i="13"/>
  <c r="AT536" i="13"/>
  <c r="AS537" i="13"/>
  <c r="AT537" i="13" s="1"/>
  <c r="AS538" i="13"/>
  <c r="AT538" i="13" s="1"/>
  <c r="AS539" i="13"/>
  <c r="AT539" i="13" s="1"/>
  <c r="AS540" i="13"/>
  <c r="AT540" i="13" s="1"/>
  <c r="AS541" i="13"/>
  <c r="AT541" i="13" s="1"/>
  <c r="AS542" i="13"/>
  <c r="AT542" i="13" s="1"/>
  <c r="AS543" i="13"/>
  <c r="AT543" i="13" s="1"/>
  <c r="AS544" i="13"/>
  <c r="AT544" i="13" s="1"/>
  <c r="AS545" i="13"/>
  <c r="AT545" i="13" s="1"/>
  <c r="AS546" i="13"/>
  <c r="AT546" i="13" s="1"/>
  <c r="AS547" i="13"/>
  <c r="AT547" i="13" s="1"/>
  <c r="AT548" i="13"/>
  <c r="AS549" i="13"/>
  <c r="AT549" i="13" s="1"/>
  <c r="AS550" i="13"/>
  <c r="AT550" i="13" s="1"/>
  <c r="AS551" i="13"/>
  <c r="AT551" i="13" s="1"/>
  <c r="AS552" i="13"/>
  <c r="AT552" i="13" s="1"/>
  <c r="AT553" i="13"/>
  <c r="AT554" i="13"/>
  <c r="AS555" i="13"/>
  <c r="AT555" i="13" s="1"/>
  <c r="AS556" i="13"/>
  <c r="AT556" i="13" s="1"/>
  <c r="AS557" i="13"/>
  <c r="AT557" i="13" s="1"/>
  <c r="AS558" i="13"/>
  <c r="AT558" i="13" s="1"/>
  <c r="AS559" i="13"/>
  <c r="AT559" i="13" s="1"/>
  <c r="AS560" i="13"/>
  <c r="AT560" i="13" s="1"/>
  <c r="AS561" i="13"/>
  <c r="AT561" i="13" s="1"/>
  <c r="AS562" i="13"/>
  <c r="AT562" i="13" s="1"/>
  <c r="AS563" i="13"/>
  <c r="AT563" i="13" s="1"/>
  <c r="AS564" i="13"/>
  <c r="AT564" i="13" s="1"/>
  <c r="AS565" i="13"/>
  <c r="AT565" i="13" s="1"/>
  <c r="AT566" i="13"/>
  <c r="AT567" i="13"/>
  <c r="AS568" i="13"/>
  <c r="AT568" i="13" s="1"/>
  <c r="AT569" i="13"/>
  <c r="AS570" i="13"/>
  <c r="AT570" i="13" s="1"/>
  <c r="AS571" i="13"/>
  <c r="AT571" i="13" s="1"/>
  <c r="AS572" i="13"/>
  <c r="AT572" i="13" s="1"/>
  <c r="AS573" i="13"/>
  <c r="AT573" i="13" s="1"/>
  <c r="AS574" i="13"/>
  <c r="AT574" i="13" s="1"/>
  <c r="AT575" i="13"/>
  <c r="AS576" i="13"/>
  <c r="AT576" i="13" s="1"/>
  <c r="AS577" i="13"/>
  <c r="AT577" i="13" s="1"/>
  <c r="AT578" i="13"/>
  <c r="AS579" i="13"/>
  <c r="AT579" i="13" s="1"/>
  <c r="AS580" i="13"/>
  <c r="AT580" i="13" s="1"/>
  <c r="AS581" i="13"/>
  <c r="AT581" i="13" s="1"/>
  <c r="AS582" i="13"/>
  <c r="AT582" i="13" s="1"/>
  <c r="AT583" i="13"/>
  <c r="AT584" i="13"/>
  <c r="AS585" i="13"/>
  <c r="AT585" i="13" s="1"/>
  <c r="AS586" i="13"/>
  <c r="AT586" i="13" s="1"/>
  <c r="AS587" i="13"/>
  <c r="AT587" i="13" s="1"/>
  <c r="AS588" i="13"/>
  <c r="AT588" i="13" s="1"/>
  <c r="AS589" i="13"/>
  <c r="AT589" i="13" s="1"/>
  <c r="AS590" i="13"/>
  <c r="AT590" i="13" s="1"/>
  <c r="AS591" i="13"/>
  <c r="AT591" i="13" s="1"/>
  <c r="AS592" i="13"/>
  <c r="AT592" i="13" s="1"/>
  <c r="AT593" i="13"/>
  <c r="AT594" i="13"/>
  <c r="AS595" i="13"/>
  <c r="AT595" i="13" s="1"/>
  <c r="AT596" i="13"/>
  <c r="AS597" i="13"/>
  <c r="AT597" i="13" s="1"/>
  <c r="AS598" i="13"/>
  <c r="AT598" i="13" s="1"/>
  <c r="AT599" i="13"/>
  <c r="AS600" i="13"/>
  <c r="AT600" i="13" s="1"/>
  <c r="AS601" i="13"/>
  <c r="AT601" i="13" s="1"/>
  <c r="AS602" i="13"/>
  <c r="AT602" i="13" s="1"/>
  <c r="AS603" i="13"/>
  <c r="AT603" i="13" s="1"/>
  <c r="AS604" i="13"/>
  <c r="AT604" i="13" s="1"/>
  <c r="AT605" i="13"/>
  <c r="AS606" i="13"/>
  <c r="AT606" i="13" s="1"/>
  <c r="AS607" i="13"/>
  <c r="AT607" i="13" s="1"/>
  <c r="AS608" i="13"/>
  <c r="AT608" i="13" s="1"/>
  <c r="AS609" i="13"/>
  <c r="AT609" i="13" s="1"/>
  <c r="AS610" i="13"/>
  <c r="AT610" i="13" s="1"/>
  <c r="AS611" i="13"/>
  <c r="AT611" i="13" s="1"/>
  <c r="AS612" i="13"/>
  <c r="AT612" i="13" s="1"/>
  <c r="AT613" i="13"/>
  <c r="AS614" i="13"/>
  <c r="AT614" i="13" s="1"/>
  <c r="AS615" i="13"/>
  <c r="AT615" i="13" s="1"/>
  <c r="AT616" i="13"/>
  <c r="AS617" i="13"/>
  <c r="AT617" i="13" s="1"/>
  <c r="AS618" i="13"/>
  <c r="AT618" i="13" s="1"/>
  <c r="AT619" i="13"/>
  <c r="AS620" i="13"/>
  <c r="AT620" i="13" s="1"/>
  <c r="AT621" i="13"/>
  <c r="AT622" i="13"/>
  <c r="AS623" i="13"/>
  <c r="AT623" i="13" s="1"/>
  <c r="AS624" i="13"/>
  <c r="AT624" i="13" s="1"/>
  <c r="AS625" i="13"/>
  <c r="AT625" i="13" s="1"/>
  <c r="AS626" i="13"/>
  <c r="AT626" i="13" s="1"/>
  <c r="AT627" i="13"/>
  <c r="AS628" i="13"/>
  <c r="AT628" i="13" s="1"/>
  <c r="AS629" i="13"/>
  <c r="AT629" i="13" s="1"/>
  <c r="AS630" i="13"/>
  <c r="AT630" i="13" s="1"/>
  <c r="AS631" i="13"/>
  <c r="AT631" i="13" s="1"/>
  <c r="AS632" i="13"/>
  <c r="AT632" i="13" s="1"/>
  <c r="AS633" i="13"/>
  <c r="AT633" i="13" s="1"/>
  <c r="AS634" i="13"/>
  <c r="AT634" i="13" s="1"/>
  <c r="AS635" i="13"/>
  <c r="AT635" i="13" s="1"/>
  <c r="AS636" i="13"/>
  <c r="AT636" i="13" s="1"/>
  <c r="AS637" i="13"/>
  <c r="AT637" i="13" s="1"/>
  <c r="AS638" i="13"/>
  <c r="AT638" i="13" s="1"/>
  <c r="AS639" i="13"/>
  <c r="AT639" i="13" s="1"/>
  <c r="AS640" i="13"/>
  <c r="AT640" i="13" s="1"/>
  <c r="AS641" i="13"/>
  <c r="AT641" i="13" s="1"/>
  <c r="AS642" i="13"/>
  <c r="AT642" i="13" s="1"/>
  <c r="AT643" i="13"/>
  <c r="AS644" i="13"/>
  <c r="AT644" i="13" s="1"/>
  <c r="AS645" i="13"/>
  <c r="AT645" i="13" s="1"/>
  <c r="AS646" i="13"/>
  <c r="AT646" i="13" s="1"/>
  <c r="AS648" i="13"/>
  <c r="AT648" i="13" s="1"/>
  <c r="AS649" i="13"/>
  <c r="AT649" i="13" s="1"/>
  <c r="AS650" i="13"/>
  <c r="AT650" i="13" s="1"/>
  <c r="AS651" i="13"/>
  <c r="AT651" i="13" s="1"/>
  <c r="AT652" i="13"/>
  <c r="AS653" i="13"/>
  <c r="AT653" i="13" s="1"/>
  <c r="AS654" i="13"/>
  <c r="AT654" i="13" s="1"/>
  <c r="AS655" i="13"/>
  <c r="AT655" i="13" s="1"/>
  <c r="AT656" i="13"/>
  <c r="AS657" i="13"/>
  <c r="AT657" i="13" s="1"/>
  <c r="AT658" i="13"/>
  <c r="AT659" i="13"/>
  <c r="AS660" i="13"/>
  <c r="AT660" i="13" s="1"/>
  <c r="AS661" i="13"/>
  <c r="AT661" i="13" s="1"/>
  <c r="AT662" i="13"/>
  <c r="AS663" i="13"/>
  <c r="AT663" i="13" s="1"/>
  <c r="AS664" i="13"/>
  <c r="AT664" i="13" s="1"/>
  <c r="AT665" i="13"/>
  <c r="AT666" i="13"/>
  <c r="AS667" i="13"/>
  <c r="AT667" i="13" s="1"/>
  <c r="AS668" i="13"/>
  <c r="AT668" i="13" s="1"/>
  <c r="AS669" i="13"/>
  <c r="AT669" i="13" s="1"/>
  <c r="AS670" i="13"/>
  <c r="AT670" i="13" s="1"/>
  <c r="AS671" i="13"/>
  <c r="AT671" i="13" s="1"/>
  <c r="AS672" i="13"/>
  <c r="AT672" i="13" s="1"/>
  <c r="AS673" i="13"/>
  <c r="AT673" i="13" s="1"/>
  <c r="AS674" i="13"/>
  <c r="AT674" i="13" s="1"/>
  <c r="AS675" i="13"/>
  <c r="AT675" i="13" s="1"/>
  <c r="AS676" i="13"/>
  <c r="AT676" i="13" s="1"/>
  <c r="AT677" i="13"/>
  <c r="AS678" i="13"/>
  <c r="AT678" i="13" s="1"/>
  <c r="AS679" i="13"/>
  <c r="AT679" i="13" s="1"/>
  <c r="AT680" i="13"/>
  <c r="AS681" i="13"/>
  <c r="AT681" i="13" s="1"/>
  <c r="AT682" i="13"/>
  <c r="AS683" i="13"/>
  <c r="AT683" i="13" s="1"/>
  <c r="AT684" i="13"/>
  <c r="AS685" i="13"/>
  <c r="AT685" i="13" s="1"/>
  <c r="AS686" i="13"/>
  <c r="AT686" i="13" s="1"/>
  <c r="AT687" i="13"/>
  <c r="AS688" i="13"/>
  <c r="AT688" i="13" s="1"/>
  <c r="AS689" i="13"/>
  <c r="AT689" i="13" s="1"/>
  <c r="AT690" i="13"/>
  <c r="AS691" i="13"/>
  <c r="AT691" i="13" s="1"/>
  <c r="AS692" i="13"/>
  <c r="AT692" i="13" s="1"/>
  <c r="AT693" i="13"/>
  <c r="AS694" i="13"/>
  <c r="AT694" i="13" s="1"/>
  <c r="AS695" i="13"/>
  <c r="AT695" i="13" s="1"/>
  <c r="AS696" i="13"/>
  <c r="AT696" i="13" s="1"/>
  <c r="AS697" i="13"/>
  <c r="AT697" i="13" s="1"/>
  <c r="AS698" i="13"/>
  <c r="AT698" i="13" s="1"/>
  <c r="AS699" i="13"/>
  <c r="AT699" i="13" s="1"/>
  <c r="AS700" i="13"/>
  <c r="AT700" i="13" s="1"/>
  <c r="AS701" i="13"/>
  <c r="AT701" i="13" s="1"/>
  <c r="AS702" i="13"/>
  <c r="AT702" i="13" s="1"/>
  <c r="AS703" i="13"/>
  <c r="AT703" i="13" s="1"/>
  <c r="AS704" i="13"/>
  <c r="AT704" i="13" s="1"/>
  <c r="AS705" i="13"/>
  <c r="AT705" i="13" s="1"/>
  <c r="AT706" i="13"/>
  <c r="AT707" i="13"/>
  <c r="AS708" i="13"/>
  <c r="AT708" i="13" s="1"/>
  <c r="AS709" i="13"/>
  <c r="AT709" i="13" s="1"/>
  <c r="AS710" i="13"/>
  <c r="AT710" i="13" s="1"/>
  <c r="AT711" i="13"/>
  <c r="AS712" i="13"/>
  <c r="AT712" i="13" s="1"/>
  <c r="AS713" i="13"/>
  <c r="AT713" i="13" s="1"/>
  <c r="AS714" i="13"/>
  <c r="AT714" i="13" s="1"/>
  <c r="AS715" i="13"/>
  <c r="AT715" i="13" s="1"/>
  <c r="AS716" i="13"/>
  <c r="AT716" i="13" s="1"/>
  <c r="AT718" i="13"/>
  <c r="AS719" i="13"/>
  <c r="AT719" i="13" s="1"/>
  <c r="AS720" i="13"/>
  <c r="AT720" i="13" s="1"/>
  <c r="AT721" i="13"/>
  <c r="AS722" i="13"/>
  <c r="AT722" i="13" s="1"/>
  <c r="AT723" i="13"/>
  <c r="AS724" i="13"/>
  <c r="AT724" i="13" s="1"/>
  <c r="AS725" i="13"/>
  <c r="AT725" i="13" s="1"/>
  <c r="AS726" i="13"/>
  <c r="AT726" i="13" s="1"/>
  <c r="AS727" i="13"/>
  <c r="AT727" i="13" s="1"/>
  <c r="AS728" i="13"/>
  <c r="AT728" i="13" s="1"/>
  <c r="AS729" i="13"/>
  <c r="AT729" i="13" s="1"/>
  <c r="AT730" i="13"/>
  <c r="AT731" i="13"/>
  <c r="AT732" i="13"/>
  <c r="AS733" i="13"/>
  <c r="AT733" i="13" s="1"/>
  <c r="AS734" i="13"/>
  <c r="AT734" i="13" s="1"/>
  <c r="AS735" i="13"/>
  <c r="AT735" i="13" s="1"/>
  <c r="AS736" i="13"/>
  <c r="AT736" i="13" s="1"/>
  <c r="AS737" i="13"/>
  <c r="AT737" i="13" s="1"/>
  <c r="AS738" i="13"/>
  <c r="AT738" i="13" s="1"/>
  <c r="AS739" i="13"/>
  <c r="AT739" i="13" s="1"/>
  <c r="AS740" i="13"/>
  <c r="AT740" i="13" s="1"/>
  <c r="AT741" i="13"/>
  <c r="AS742" i="13"/>
  <c r="AT742" i="13" s="1"/>
  <c r="AS743" i="13"/>
  <c r="AT743" i="13" s="1"/>
  <c r="AS744" i="13"/>
  <c r="AT744" i="13" s="1"/>
  <c r="AS745" i="13"/>
  <c r="AT745" i="13" s="1"/>
  <c r="AS746" i="13"/>
  <c r="AT746" i="13" s="1"/>
  <c r="AS747" i="13"/>
  <c r="AT747" i="13" s="1"/>
  <c r="AS748" i="13"/>
  <c r="AT748" i="13" s="1"/>
  <c r="AS749" i="13"/>
  <c r="AT749" i="13" s="1"/>
  <c r="AS750" i="13"/>
  <c r="AT750" i="13" s="1"/>
  <c r="AS751" i="13"/>
  <c r="AT751" i="13" s="1"/>
  <c r="AT752" i="13"/>
  <c r="AS753" i="13"/>
  <c r="AT753" i="13" s="1"/>
  <c r="AS754" i="13"/>
  <c r="AT754" i="13" s="1"/>
  <c r="AS755" i="13"/>
  <c r="AT755" i="13" s="1"/>
  <c r="AS756" i="13"/>
  <c r="AT756" i="13" s="1"/>
  <c r="AS757" i="13"/>
  <c r="AT757" i="13" s="1"/>
  <c r="AS758" i="13"/>
  <c r="AT758" i="13" s="1"/>
  <c r="AS759" i="13"/>
  <c r="AT759" i="13" s="1"/>
  <c r="AS760" i="13"/>
  <c r="AT760" i="13" s="1"/>
  <c r="AS761" i="13"/>
  <c r="AT761" i="13" s="1"/>
  <c r="AS762" i="13"/>
  <c r="AT762" i="13" s="1"/>
  <c r="AT763" i="13"/>
  <c r="AS764" i="13"/>
  <c r="AT764" i="13" s="1"/>
  <c r="AS765" i="13"/>
  <c r="AT765" i="13" s="1"/>
  <c r="AS766" i="13"/>
  <c r="AT766" i="13" s="1"/>
  <c r="AS768" i="13"/>
  <c r="AT768" i="13" s="1"/>
  <c r="AS769" i="13"/>
  <c r="AT769" i="13" s="1"/>
  <c r="AS770" i="13"/>
  <c r="AT770" i="13" s="1"/>
  <c r="AS771" i="13"/>
  <c r="AT771" i="13" s="1"/>
  <c r="AT772" i="13"/>
  <c r="AT773" i="13"/>
  <c r="AS774" i="13"/>
  <c r="AT774" i="13" s="1"/>
  <c r="AS775" i="13"/>
  <c r="AT775" i="13" s="1"/>
  <c r="AS776" i="13"/>
  <c r="AT776" i="13" s="1"/>
  <c r="AS777" i="13"/>
  <c r="AT777" i="13" s="1"/>
  <c r="AS778" i="13"/>
  <c r="AT778" i="13" s="1"/>
  <c r="AS779" i="13"/>
  <c r="AT779" i="13" s="1"/>
  <c r="AS780" i="13"/>
  <c r="AT780" i="13" s="1"/>
  <c r="AS781" i="13"/>
  <c r="AT781" i="13" s="1"/>
  <c r="AS782" i="13"/>
  <c r="AT782" i="13" s="1"/>
  <c r="AS783" i="13"/>
  <c r="AT783" i="13" s="1"/>
  <c r="AS784" i="13"/>
  <c r="AT784" i="13" s="1"/>
  <c r="AS785" i="13"/>
  <c r="AT785" i="13" s="1"/>
  <c r="AS786" i="13"/>
  <c r="AT786" i="13" s="1"/>
  <c r="AS787" i="13"/>
  <c r="AT787" i="13" s="1"/>
  <c r="AS788" i="13"/>
  <c r="AT788" i="13" s="1"/>
  <c r="AS789" i="13"/>
  <c r="AT789" i="13" s="1"/>
  <c r="AS790" i="13"/>
  <c r="AT790" i="13" s="1"/>
  <c r="AS791" i="13"/>
  <c r="AT791" i="13" s="1"/>
  <c r="AT792" i="13"/>
  <c r="AS793" i="13"/>
  <c r="AT793" i="13" s="1"/>
  <c r="AT794" i="13"/>
  <c r="AT795" i="13"/>
  <c r="AS796" i="13"/>
  <c r="AT796" i="13" s="1"/>
  <c r="AS797" i="13"/>
  <c r="AT797" i="13" s="1"/>
  <c r="AS798" i="13"/>
  <c r="AT798" i="13" s="1"/>
  <c r="AS799" i="13"/>
  <c r="AT799" i="13" s="1"/>
  <c r="AS800" i="13"/>
  <c r="AT800" i="13" s="1"/>
  <c r="AT801" i="13"/>
  <c r="AT802" i="13"/>
  <c r="AT803" i="13"/>
  <c r="AS804" i="13"/>
  <c r="AT804" i="13" s="1"/>
  <c r="AS805" i="13"/>
  <c r="AT805" i="13" s="1"/>
  <c r="AS806" i="13"/>
  <c r="AT806" i="13" s="1"/>
  <c r="AS807" i="13"/>
  <c r="AT807" i="13" s="1"/>
  <c r="AS808" i="13"/>
  <c r="AT808" i="13" s="1"/>
  <c r="AS809" i="13"/>
  <c r="AT809" i="13" s="1"/>
  <c r="AT810" i="13"/>
  <c r="AS811" i="13"/>
  <c r="AT811" i="13" s="1"/>
  <c r="AS812" i="13"/>
  <c r="AT812" i="13" s="1"/>
  <c r="AS813" i="13"/>
  <c r="AT813" i="13" s="1"/>
  <c r="AS814" i="13"/>
  <c r="AT814" i="13" s="1"/>
  <c r="AS815" i="13"/>
  <c r="AT815" i="13" s="1"/>
  <c r="AT816" i="13"/>
  <c r="AS817" i="13"/>
  <c r="AT817" i="13" s="1"/>
  <c r="AS818" i="13"/>
  <c r="AT818" i="13" s="1"/>
  <c r="AS819" i="13"/>
  <c r="AT819" i="13" s="1"/>
  <c r="AS820" i="13"/>
  <c r="AT820" i="13" s="1"/>
  <c r="AT821" i="13"/>
  <c r="AS822" i="13"/>
  <c r="AT822" i="13" s="1"/>
  <c r="AS823" i="13"/>
  <c r="AT823" i="13" s="1"/>
  <c r="AT824" i="13"/>
  <c r="AS825" i="13"/>
  <c r="AT825" i="13" s="1"/>
  <c r="AS826" i="13"/>
  <c r="AT826" i="13" s="1"/>
  <c r="AT827" i="13"/>
  <c r="AS828" i="13"/>
  <c r="AT828" i="13" s="1"/>
  <c r="AS829" i="13"/>
  <c r="AT829" i="13" s="1"/>
  <c r="AS830" i="13"/>
  <c r="AT830" i="13" s="1"/>
  <c r="AS831" i="13"/>
  <c r="AT831" i="13" s="1"/>
  <c r="AS832" i="13"/>
  <c r="AT832" i="13" s="1"/>
  <c r="AS833" i="13"/>
  <c r="AT833" i="13" s="1"/>
  <c r="AT834" i="13"/>
  <c r="AS835" i="13"/>
  <c r="AT835" i="13" s="1"/>
  <c r="AS836" i="13"/>
  <c r="AT836" i="13" s="1"/>
  <c r="AS837" i="13"/>
  <c r="AT837" i="13" s="1"/>
  <c r="AS838" i="13"/>
  <c r="AT838" i="13" s="1"/>
  <c r="AS839" i="13"/>
  <c r="AT839" i="13" s="1"/>
  <c r="AS840" i="13"/>
  <c r="AT840" i="13" s="1"/>
  <c r="AS841" i="13"/>
  <c r="AT841" i="13" s="1"/>
  <c r="AS842" i="13"/>
  <c r="AT842" i="13" s="1"/>
  <c r="AS843" i="13"/>
  <c r="AT843" i="13" s="1"/>
  <c r="AS844" i="13"/>
  <c r="AT844" i="13" s="1"/>
  <c r="AS845" i="13"/>
  <c r="AT845" i="13" s="1"/>
  <c r="AS846" i="13"/>
  <c r="AT846" i="13" s="1"/>
  <c r="AS847" i="13"/>
  <c r="AT847" i="13" s="1"/>
  <c r="AT848" i="13"/>
  <c r="AS849" i="13"/>
  <c r="AT849" i="13" s="1"/>
  <c r="AS850" i="13"/>
  <c r="AT850" i="13" s="1"/>
  <c r="AS851" i="13"/>
  <c r="AT851" i="13" s="1"/>
  <c r="AS852" i="13"/>
  <c r="AT852" i="13" s="1"/>
  <c r="AS853" i="13"/>
  <c r="AT853" i="13" s="1"/>
  <c r="AS854" i="13"/>
  <c r="AT854" i="13" s="1"/>
  <c r="AS855" i="13"/>
  <c r="AT855" i="13" s="1"/>
  <c r="AS856" i="13"/>
  <c r="AT856" i="13" s="1"/>
  <c r="AT857" i="13"/>
  <c r="AS858" i="13"/>
  <c r="AT858" i="13" s="1"/>
  <c r="AT859" i="13"/>
  <c r="AS860" i="13"/>
  <c r="AT860" i="13" s="1"/>
  <c r="AS861" i="13"/>
  <c r="AT861" i="13" s="1"/>
  <c r="AS862" i="13"/>
  <c r="AT862" i="13" s="1"/>
  <c r="AS863" i="13"/>
  <c r="AT863" i="13" s="1"/>
  <c r="AS864" i="13"/>
  <c r="AT864" i="13" s="1"/>
  <c r="AS865" i="13"/>
  <c r="AT865" i="13" s="1"/>
  <c r="AS866" i="13"/>
  <c r="AT866" i="13" s="1"/>
  <c r="AS867" i="13"/>
  <c r="AT867" i="13" s="1"/>
  <c r="AS868" i="13"/>
  <c r="AT868" i="13" s="1"/>
  <c r="AS869" i="13"/>
  <c r="AT869" i="13" s="1"/>
  <c r="AS870" i="13"/>
  <c r="AT870" i="13" s="1"/>
  <c r="AS871" i="13"/>
  <c r="AT871" i="13" s="1"/>
  <c r="AS872" i="13"/>
  <c r="AT872" i="13" s="1"/>
  <c r="AS873" i="13"/>
  <c r="AT873" i="13" s="1"/>
  <c r="AT874" i="13"/>
  <c r="AT875" i="13"/>
  <c r="AT876" i="13"/>
  <c r="AS877" i="13"/>
  <c r="AT877" i="13" s="1"/>
  <c r="AS878" i="13"/>
  <c r="AT878" i="13" s="1"/>
  <c r="AS879" i="13"/>
  <c r="AT879" i="13" s="1"/>
  <c r="AS880" i="13"/>
  <c r="AT880" i="13" s="1"/>
  <c r="AT881" i="13"/>
  <c r="AS882" i="13"/>
  <c r="AT882" i="13" s="1"/>
  <c r="AS883" i="13"/>
  <c r="AT883" i="13" s="1"/>
  <c r="AS884" i="13"/>
  <c r="AT884" i="13" s="1"/>
  <c r="AS885" i="13"/>
  <c r="AT885" i="13" s="1"/>
  <c r="AS886" i="13"/>
  <c r="AT886" i="13" s="1"/>
  <c r="AS887" i="13"/>
  <c r="AT887" i="13" s="1"/>
  <c r="AS888" i="13"/>
  <c r="AT888" i="13" s="1"/>
  <c r="AS889" i="13"/>
  <c r="AT889" i="13" s="1"/>
  <c r="AS890" i="13"/>
  <c r="AT890" i="13" s="1"/>
  <c r="AS891" i="13"/>
  <c r="AT891" i="13" s="1"/>
  <c r="AS892" i="13"/>
  <c r="AT892" i="13" s="1"/>
  <c r="AS893" i="13"/>
  <c r="AT893" i="13" s="1"/>
  <c r="AS894" i="13"/>
  <c r="AT894" i="13" s="1"/>
  <c r="AT895" i="13"/>
  <c r="AS896" i="13"/>
  <c r="AT896" i="13" s="1"/>
  <c r="AS897" i="13"/>
  <c r="AT897" i="13" s="1"/>
  <c r="AT898" i="13"/>
  <c r="AS899" i="13"/>
  <c r="AT899" i="13" s="1"/>
  <c r="AS900" i="13"/>
  <c r="AT900" i="13" s="1"/>
  <c r="AT901" i="13"/>
  <c r="AS902" i="13"/>
  <c r="AT902" i="13" s="1"/>
  <c r="AS903" i="13"/>
  <c r="AT903" i="13" s="1"/>
  <c r="AT904" i="13"/>
  <c r="AS905" i="13"/>
  <c r="AT905" i="13" s="1"/>
  <c r="AS906" i="13"/>
  <c r="AT906" i="13" s="1"/>
  <c r="AS907" i="13"/>
  <c r="AT907" i="13" s="1"/>
  <c r="AS908" i="13"/>
  <c r="AT908" i="13" s="1"/>
  <c r="AS910" i="13"/>
  <c r="AT910" i="13" s="1"/>
  <c r="AS911" i="13"/>
  <c r="AT911" i="13" s="1"/>
  <c r="AT912" i="13"/>
  <c r="AS913" i="13"/>
  <c r="AT913" i="13" s="1"/>
  <c r="AS914" i="13"/>
  <c r="AT914" i="13" s="1"/>
  <c r="AT915" i="13"/>
  <c r="AS916" i="13"/>
  <c r="AT916" i="13" s="1"/>
  <c r="AS918" i="13"/>
  <c r="AT918" i="13" s="1"/>
  <c r="AS919" i="13"/>
  <c r="AT919" i="13" s="1"/>
  <c r="AS920" i="13"/>
  <c r="AT920" i="13" s="1"/>
  <c r="AS921" i="13"/>
  <c r="AT921" i="13" s="1"/>
  <c r="AS922" i="13"/>
  <c r="AT922" i="13" s="1"/>
  <c r="AS923" i="13"/>
  <c r="AT923" i="13" s="1"/>
  <c r="AS924" i="13"/>
  <c r="AT924" i="13" s="1"/>
  <c r="AT925" i="13"/>
  <c r="AS926" i="13"/>
  <c r="AT926" i="13" s="1"/>
  <c r="AS927" i="13"/>
  <c r="AT927" i="13" s="1"/>
  <c r="AS928" i="13"/>
  <c r="AT928" i="13" s="1"/>
  <c r="AS929" i="13"/>
  <c r="AT929" i="13" s="1"/>
  <c r="AS930" i="13"/>
  <c r="AT930" i="13" s="1"/>
  <c r="AS931" i="13"/>
  <c r="AT931" i="13" s="1"/>
  <c r="AS932" i="13"/>
  <c r="AT932" i="13" s="1"/>
  <c r="AS933" i="13"/>
  <c r="AT933" i="13" s="1"/>
  <c r="AS934" i="13"/>
  <c r="AT934" i="13" s="1"/>
  <c r="AS935" i="13"/>
  <c r="AT935" i="13" s="1"/>
  <c r="AS936" i="13"/>
  <c r="AT936" i="13" s="1"/>
  <c r="AS937" i="13"/>
  <c r="AT937" i="13" s="1"/>
  <c r="AS938" i="13"/>
  <c r="AT938" i="13" s="1"/>
  <c r="AS939" i="13"/>
  <c r="AT939" i="13" s="1"/>
  <c r="AS940" i="13"/>
  <c r="AT940" i="13" s="1"/>
  <c r="AS941" i="13"/>
  <c r="AT941" i="13" s="1"/>
  <c r="AS942" i="13"/>
  <c r="AT942" i="13" s="1"/>
  <c r="AS943" i="13"/>
  <c r="AT943" i="13" s="1"/>
  <c r="AT944" i="13"/>
  <c r="AS945" i="13"/>
  <c r="AT945" i="13" s="1"/>
  <c r="AS946" i="13"/>
  <c r="AT946" i="13" s="1"/>
  <c r="AT947" i="13"/>
  <c r="AS948" i="13"/>
  <c r="AT948" i="13" s="1"/>
  <c r="AS949" i="13"/>
  <c r="AT949" i="13" s="1"/>
  <c r="AS950" i="13"/>
  <c r="AT950" i="13" s="1"/>
  <c r="AS951" i="13"/>
  <c r="AT951" i="13" s="1"/>
  <c r="AT952" i="13"/>
  <c r="AS953" i="13"/>
  <c r="AT953" i="13" s="1"/>
  <c r="AT954" i="13"/>
  <c r="AT955" i="13"/>
  <c r="AT956" i="13"/>
  <c r="AT957" i="13"/>
  <c r="AT958" i="13"/>
  <c r="AS959" i="13"/>
  <c r="AT959" i="13" s="1"/>
  <c r="AS960" i="13"/>
  <c r="AT960" i="13" s="1"/>
  <c r="AS961" i="13"/>
  <c r="AT961" i="13" s="1"/>
  <c r="AS962" i="13"/>
  <c r="AT962" i="13" s="1"/>
  <c r="AS963" i="13"/>
  <c r="AT963" i="13" s="1"/>
  <c r="AT964" i="13"/>
  <c r="AT965" i="13"/>
  <c r="AS966" i="13"/>
  <c r="AT966" i="13" s="1"/>
  <c r="AS967" i="13"/>
  <c r="AT967" i="13" s="1"/>
  <c r="AS968" i="13"/>
  <c r="AT968" i="13" s="1"/>
  <c r="AS969" i="13"/>
  <c r="AT969" i="13" s="1"/>
  <c r="AS970" i="13"/>
  <c r="AT970" i="13" s="1"/>
  <c r="AS971" i="13"/>
  <c r="AT971" i="13" s="1"/>
  <c r="AS972" i="13"/>
  <c r="AT972" i="13" s="1"/>
  <c r="AS973" i="13"/>
  <c r="AT973" i="13" s="1"/>
  <c r="AS974" i="13"/>
  <c r="AT974" i="13" s="1"/>
  <c r="AS975" i="13"/>
  <c r="AT975" i="13" s="1"/>
  <c r="AS976" i="13"/>
  <c r="AT976" i="13" s="1"/>
  <c r="AT977" i="13"/>
  <c r="AS978" i="13"/>
  <c r="AT978" i="13" s="1"/>
  <c r="AS979" i="13"/>
  <c r="AT979" i="13" s="1"/>
  <c r="AS980" i="13"/>
  <c r="AT980" i="13" s="1"/>
  <c r="AS981" i="13"/>
  <c r="AT981" i="13" s="1"/>
  <c r="AS982" i="13"/>
  <c r="AT982" i="13" s="1"/>
  <c r="AS983" i="13"/>
  <c r="AT983" i="13" s="1"/>
  <c r="AS984" i="13"/>
  <c r="AT984" i="13" s="1"/>
  <c r="AT985" i="13"/>
  <c r="AS986" i="13"/>
  <c r="AT986" i="13" s="1"/>
  <c r="AS987" i="13"/>
  <c r="AT987" i="13" s="1"/>
  <c r="AS988" i="13"/>
  <c r="AT988" i="13" s="1"/>
  <c r="AT989" i="13"/>
  <c r="AS990" i="13"/>
  <c r="AT990" i="13" s="1"/>
  <c r="AS991" i="13"/>
  <c r="AT991" i="13" s="1"/>
  <c r="AS992" i="13"/>
  <c r="AT992" i="13" s="1"/>
  <c r="AS993" i="13"/>
  <c r="AT993" i="13" s="1"/>
  <c r="AS994" i="13"/>
  <c r="AT994" i="13" s="1"/>
  <c r="AS995" i="13"/>
  <c r="AT995" i="13" s="1"/>
  <c r="AT996" i="13"/>
  <c r="AS997" i="13"/>
  <c r="AT997" i="13" s="1"/>
  <c r="AS998" i="13"/>
  <c r="AT998" i="13" s="1"/>
  <c r="AT999" i="13"/>
  <c r="AS1000" i="13"/>
  <c r="AT1000" i="13" s="1"/>
  <c r="AS1001" i="13"/>
  <c r="AT1001" i="13" s="1"/>
  <c r="AS1002" i="13"/>
  <c r="AT1002" i="13" s="1"/>
  <c r="AS1003" i="13"/>
  <c r="AT1003" i="13" s="1"/>
  <c r="AS1004" i="13"/>
  <c r="AT1004" i="13" s="1"/>
  <c r="AS1005" i="13"/>
  <c r="AT1005" i="13" s="1"/>
  <c r="AS1006" i="13"/>
  <c r="AT1006" i="13" s="1"/>
  <c r="AS1007" i="13"/>
  <c r="AT1007" i="13" s="1"/>
  <c r="AT1008" i="13"/>
  <c r="AS1009" i="13"/>
  <c r="AT1009" i="13" s="1"/>
  <c r="AT1010" i="13"/>
  <c r="AS1011" i="13"/>
  <c r="AT1011" i="13" s="1"/>
  <c r="AS1012" i="13"/>
  <c r="AT1012" i="13" s="1"/>
  <c r="AS1013" i="13"/>
  <c r="AT1013" i="13" s="1"/>
  <c r="AS1014" i="13"/>
  <c r="AT1014" i="13" s="1"/>
  <c r="AS1015" i="13"/>
  <c r="AT1015" i="13" s="1"/>
  <c r="AS1016" i="13"/>
  <c r="AT1016" i="13" s="1"/>
  <c r="AT1017" i="13"/>
  <c r="AS1018" i="13"/>
  <c r="AT1018" i="13" s="1"/>
  <c r="AT1019" i="13"/>
  <c r="AS1020" i="13"/>
  <c r="AT1020" i="13" s="1"/>
  <c r="AS1021" i="13"/>
  <c r="AT1021" i="13" s="1"/>
  <c r="AS1022" i="13"/>
  <c r="AT1022" i="13" s="1"/>
  <c r="AT1023" i="13"/>
  <c r="AS1024" i="13"/>
  <c r="AT1024" i="13" s="1"/>
  <c r="AT1025" i="13"/>
  <c r="AS1026" i="13"/>
  <c r="AT1026" i="13" s="1"/>
  <c r="AS1027" i="13"/>
  <c r="AT1027" i="13" s="1"/>
  <c r="AT1028" i="13"/>
  <c r="AS1029" i="13"/>
  <c r="AT1029" i="13" s="1"/>
  <c r="AT1030" i="13"/>
  <c r="AS1031" i="13"/>
  <c r="AT1031" i="13" s="1"/>
  <c r="AS1032" i="13"/>
  <c r="AT1032" i="13" s="1"/>
  <c r="AS1033" i="13"/>
  <c r="AT1033" i="13" s="1"/>
  <c r="AS1034" i="13"/>
  <c r="AT1034" i="13" s="1"/>
  <c r="AS1035" i="13"/>
  <c r="AT1035" i="13" s="1"/>
  <c r="AS1036" i="13"/>
  <c r="AT1036" i="13" s="1"/>
  <c r="AS1037" i="13"/>
  <c r="AT1037" i="13" s="1"/>
  <c r="AS1038" i="13"/>
  <c r="AT1038" i="13" s="1"/>
  <c r="AS1039" i="13"/>
  <c r="AT1039" i="13" s="1"/>
  <c r="AS1040" i="13"/>
  <c r="AT1040" i="13" s="1"/>
  <c r="AT1041" i="13"/>
  <c r="AS1042" i="13"/>
  <c r="AT1042" i="13" s="1"/>
  <c r="AS1043" i="13"/>
  <c r="AT1043" i="13" s="1"/>
  <c r="AS1044" i="13"/>
  <c r="AT1044" i="13" s="1"/>
  <c r="AS1045" i="13"/>
  <c r="AT1045" i="13" s="1"/>
  <c r="AS1046" i="13"/>
  <c r="AT1046" i="13" s="1"/>
  <c r="AS1047" i="13"/>
  <c r="AT1047" i="13" s="1"/>
  <c r="AS1048" i="13"/>
  <c r="AT1048" i="13" s="1"/>
  <c r="AS1049" i="13"/>
  <c r="AT1049" i="13" s="1"/>
  <c r="AS1050" i="13"/>
  <c r="AT1050" i="13" s="1"/>
  <c r="AS1051" i="13"/>
  <c r="AT1051" i="13" s="1"/>
  <c r="AT1052" i="13"/>
  <c r="AT1053" i="13"/>
  <c r="AS1054" i="13"/>
  <c r="AT1054" i="13" s="1"/>
  <c r="AT1055" i="13"/>
  <c r="AS1056" i="13"/>
  <c r="AT1056" i="13" s="1"/>
  <c r="AS1057" i="13"/>
  <c r="AT1057" i="13" s="1"/>
  <c r="AT1058" i="13"/>
  <c r="AS1059" i="13"/>
  <c r="AT1059" i="13" s="1"/>
  <c r="AS1060" i="13"/>
  <c r="AT1060" i="13" s="1"/>
  <c r="AS1061" i="13"/>
  <c r="AT1061" i="13" s="1"/>
  <c r="AS1062" i="13"/>
  <c r="AT1062" i="13" s="1"/>
  <c r="AS1063" i="13"/>
  <c r="AT1063" i="13" s="1"/>
  <c r="AS1064" i="13"/>
  <c r="AT1064" i="13" s="1"/>
  <c r="AS1065" i="13"/>
  <c r="AT1065" i="13" s="1"/>
  <c r="AS1066" i="13"/>
  <c r="AT1066" i="13" s="1"/>
  <c r="AS1067" i="13"/>
  <c r="AT1067" i="13" s="1"/>
  <c r="AS1068" i="13"/>
  <c r="AT1068" i="13" s="1"/>
  <c r="AS1069" i="13"/>
  <c r="AT1069" i="13" s="1"/>
  <c r="AT1070" i="13"/>
  <c r="AS1071" i="13"/>
  <c r="AT1071" i="13" s="1"/>
  <c r="AS1072" i="13"/>
  <c r="AT1072" i="13" s="1"/>
  <c r="AS1073" i="13"/>
  <c r="AT1073" i="13" s="1"/>
  <c r="AS1074" i="13"/>
  <c r="AT1074" i="13" s="1"/>
  <c r="AS1075" i="13"/>
  <c r="AT1075" i="13" s="1"/>
  <c r="AS1076" i="13"/>
  <c r="AT1076" i="13" s="1"/>
  <c r="AS1077" i="13"/>
  <c r="AT1077" i="13" s="1"/>
  <c r="AS1078" i="13"/>
  <c r="AT1078" i="13" s="1"/>
  <c r="AS1079" i="13"/>
  <c r="AT1079" i="13" s="1"/>
  <c r="AS1080" i="13"/>
  <c r="AT1080" i="13" s="1"/>
  <c r="AS1081" i="13"/>
  <c r="AT1081" i="13" s="1"/>
  <c r="AT1082" i="13"/>
  <c r="AS1083" i="13"/>
  <c r="AT1083" i="13" s="1"/>
  <c r="AT1084" i="13"/>
  <c r="AS1085" i="13"/>
  <c r="AT1085" i="13" s="1"/>
  <c r="AS1086" i="13"/>
  <c r="AT1086" i="13" s="1"/>
  <c r="AS1087" i="13"/>
  <c r="AT1087" i="13" s="1"/>
  <c r="AS1088" i="13"/>
  <c r="AT1088" i="13" s="1"/>
  <c r="AS1089" i="13"/>
  <c r="AT1089" i="13" s="1"/>
  <c r="AT1090" i="13"/>
  <c r="AS1091" i="13"/>
  <c r="AT1091" i="13" s="1"/>
  <c r="AS1092" i="13"/>
  <c r="AT1092" i="13" s="1"/>
  <c r="AS1093" i="13"/>
  <c r="AT1093" i="13" s="1"/>
  <c r="AS1094" i="13"/>
  <c r="AT1094" i="13" s="1"/>
  <c r="AS1095" i="13"/>
  <c r="AT1095" i="13" s="1"/>
  <c r="AS1096" i="13"/>
  <c r="AT1096" i="13" s="1"/>
  <c r="AS1097" i="13"/>
  <c r="AT1097" i="13" s="1"/>
  <c r="AT1098" i="13"/>
  <c r="AS1099" i="13"/>
  <c r="AT1099" i="13" s="1"/>
  <c r="AS1100" i="13"/>
  <c r="AT1100" i="13" s="1"/>
  <c r="AS1101" i="13"/>
  <c r="AT1101" i="13" s="1"/>
  <c r="AS1102" i="13"/>
  <c r="AT1102" i="13" s="1"/>
  <c r="AS1103" i="13"/>
  <c r="AT1103" i="13" s="1"/>
  <c r="AS1104" i="13"/>
  <c r="AT1104" i="13" s="1"/>
  <c r="AT1105" i="13"/>
  <c r="AS1106" i="13"/>
  <c r="AT1106" i="13" s="1"/>
  <c r="AS1107" i="13"/>
  <c r="AT1107" i="13" s="1"/>
  <c r="AS1108" i="13"/>
  <c r="AT1108" i="13" s="1"/>
  <c r="AS1109" i="13"/>
  <c r="AT1109" i="13" s="1"/>
  <c r="AS1110" i="13"/>
  <c r="AT1110" i="13" s="1"/>
  <c r="AS1111" i="13"/>
  <c r="AT1111" i="13" s="1"/>
  <c r="AS1112" i="13"/>
  <c r="AT1112" i="13" s="1"/>
  <c r="AT1113" i="13"/>
  <c r="AS1114" i="13"/>
  <c r="AT1114" i="13" s="1"/>
  <c r="AS1115" i="13"/>
  <c r="AT1115" i="13" s="1"/>
  <c r="AS1116" i="13"/>
  <c r="AT1116" i="13" s="1"/>
  <c r="AS1117" i="13"/>
  <c r="AT1117" i="13" s="1"/>
  <c r="AS1118" i="13"/>
  <c r="AT1118" i="13" s="1"/>
  <c r="AS1119" i="13"/>
  <c r="AT1119" i="13" s="1"/>
  <c r="AS1120" i="13"/>
  <c r="AT1120" i="13" s="1"/>
  <c r="AS1121" i="13"/>
  <c r="AT1121" i="13" s="1"/>
  <c r="AT1122" i="13"/>
  <c r="AS1123" i="13"/>
  <c r="AT1123" i="13" s="1"/>
  <c r="AS1124" i="13"/>
  <c r="AT1124" i="13" s="1"/>
  <c r="AS1125" i="13"/>
  <c r="AT1125" i="13" s="1"/>
  <c r="AS1126" i="13"/>
  <c r="AT1126" i="13" s="1"/>
  <c r="AS1127" i="13"/>
  <c r="AT1127" i="13" s="1"/>
  <c r="AS1128" i="13"/>
  <c r="AT1128" i="13" s="1"/>
  <c r="AS1129" i="13"/>
  <c r="AT1129" i="13" s="1"/>
  <c r="AS1130" i="13"/>
  <c r="AT1130" i="13" s="1"/>
  <c r="AS1131" i="13"/>
  <c r="AT1131" i="13" s="1"/>
  <c r="AS1132" i="13"/>
  <c r="AT1132" i="13" s="1"/>
  <c r="AS1133" i="13"/>
  <c r="AT1133" i="13" s="1"/>
  <c r="AS1134" i="13"/>
  <c r="AT1134" i="13" s="1"/>
  <c r="AT1135" i="13"/>
  <c r="AS1136" i="13"/>
  <c r="AT1136" i="13" s="1"/>
  <c r="AT1137" i="13"/>
  <c r="AS1138" i="13"/>
  <c r="AT1138" i="13" s="1"/>
  <c r="AS1139" i="13"/>
  <c r="AT1139" i="13" s="1"/>
  <c r="AS1732" i="13"/>
  <c r="AT1732" i="13" s="1"/>
  <c r="AS1140" i="13"/>
  <c r="AT1140" i="13" s="1"/>
  <c r="AS1141" i="13"/>
  <c r="AT1141" i="13" s="1"/>
  <c r="AS1142" i="13"/>
  <c r="AT1142" i="13" s="1"/>
  <c r="AS1143" i="13"/>
  <c r="AT1143" i="13" s="1"/>
  <c r="AS1144" i="13"/>
  <c r="AT1144" i="13" s="1"/>
  <c r="AS1145" i="13"/>
  <c r="AT1145" i="13" s="1"/>
  <c r="AS1146" i="13"/>
  <c r="AT1146" i="13" s="1"/>
  <c r="AS1147" i="13"/>
  <c r="AT1147" i="13" s="1"/>
  <c r="AS1148" i="13"/>
  <c r="AT1148" i="13" s="1"/>
  <c r="AS1149" i="13"/>
  <c r="AT1149" i="13" s="1"/>
  <c r="AS1150" i="13"/>
  <c r="AT1150" i="13" s="1"/>
  <c r="AS1151" i="13"/>
  <c r="AT1151" i="13" s="1"/>
  <c r="AS1152" i="13"/>
  <c r="AT1152" i="13" s="1"/>
  <c r="AS1153" i="13"/>
  <c r="AT1153" i="13" s="1"/>
  <c r="AS1154" i="13"/>
  <c r="AT1154" i="13" s="1"/>
  <c r="AS1155" i="13"/>
  <c r="AT1155" i="13" s="1"/>
  <c r="AS1156" i="13"/>
  <c r="AT1156" i="13" s="1"/>
  <c r="AT1157" i="13"/>
  <c r="AS1158" i="13"/>
  <c r="AT1158" i="13" s="1"/>
  <c r="AS1159" i="13"/>
  <c r="AT1159" i="13" s="1"/>
  <c r="AS1160" i="13"/>
  <c r="AT1160" i="13" s="1"/>
  <c r="AS1161" i="13"/>
  <c r="AT1161" i="13" s="1"/>
  <c r="AS1162" i="13"/>
  <c r="AT1162" i="13" s="1"/>
  <c r="AS1163" i="13"/>
  <c r="AT1163" i="13" s="1"/>
  <c r="AT1164" i="13"/>
  <c r="AS1165" i="13"/>
  <c r="AT1165" i="13" s="1"/>
  <c r="AS1166" i="13"/>
  <c r="AT1166" i="13" s="1"/>
  <c r="AS1167" i="13"/>
  <c r="AT1167" i="13" s="1"/>
  <c r="AT1168" i="13"/>
  <c r="AS1169" i="13"/>
  <c r="AT1169" i="13" s="1"/>
  <c r="AS1170" i="13"/>
  <c r="AT1170" i="13" s="1"/>
  <c r="AS1171" i="13"/>
  <c r="AT1171" i="13" s="1"/>
  <c r="AS1172" i="13"/>
  <c r="AT1172" i="13" s="1"/>
  <c r="AS1173" i="13"/>
  <c r="AT1173" i="13" s="1"/>
  <c r="AT1174" i="13"/>
  <c r="AS1175" i="13"/>
  <c r="AT1175" i="13" s="1"/>
  <c r="AS1176" i="13"/>
  <c r="AT1176" i="13" s="1"/>
  <c r="AT1177" i="13"/>
  <c r="AS1178" i="13"/>
  <c r="AT1178" i="13" s="1"/>
  <c r="AS1179" i="13"/>
  <c r="AT1179" i="13" s="1"/>
  <c r="AS1180" i="13"/>
  <c r="AT1180" i="13" s="1"/>
  <c r="AS1181" i="13"/>
  <c r="AT1181" i="13" s="1"/>
  <c r="AS1182" i="13"/>
  <c r="AT1182" i="13" s="1"/>
  <c r="AS1183" i="13"/>
  <c r="AT1183" i="13" s="1"/>
  <c r="AT1184" i="13"/>
  <c r="AS1185" i="13"/>
  <c r="AT1185" i="13" s="1"/>
  <c r="AT1186" i="13"/>
  <c r="AS1187" i="13"/>
  <c r="AT1187" i="13" s="1"/>
  <c r="AS1188" i="13"/>
  <c r="AT1188" i="13" s="1"/>
  <c r="AS1189" i="13"/>
  <c r="AT1189" i="13" s="1"/>
  <c r="AS1190" i="13"/>
  <c r="AT1190" i="13" s="1"/>
  <c r="AS1191" i="13"/>
  <c r="AT1191" i="13" s="1"/>
  <c r="AT1192" i="13"/>
  <c r="AS1193" i="13"/>
  <c r="AT1193" i="13" s="1"/>
  <c r="AS1194" i="13"/>
  <c r="AT1194" i="13" s="1"/>
  <c r="AS1195" i="13"/>
  <c r="AT1195" i="13" s="1"/>
  <c r="AS1196" i="13"/>
  <c r="AT1196" i="13" s="1"/>
  <c r="AT1197" i="13"/>
  <c r="AT1198" i="13"/>
  <c r="AS1199" i="13"/>
  <c r="AT1199" i="13" s="1"/>
  <c r="AS1200" i="13"/>
  <c r="AT1200" i="13" s="1"/>
  <c r="AS1201" i="13"/>
  <c r="AT1201" i="13" s="1"/>
  <c r="AS1202" i="13"/>
  <c r="AT1202" i="13" s="1"/>
  <c r="AS1203" i="13"/>
  <c r="AT1203" i="13" s="1"/>
  <c r="AS1204" i="13"/>
  <c r="AT1204" i="13" s="1"/>
  <c r="AS1205" i="13"/>
  <c r="AT1205" i="13" s="1"/>
  <c r="AT1206" i="13"/>
  <c r="AS1207" i="13"/>
  <c r="AT1207" i="13" s="1"/>
  <c r="AS1208" i="13"/>
  <c r="AT1208" i="13" s="1"/>
  <c r="AT1209" i="13"/>
  <c r="AS1210" i="13"/>
  <c r="AT1210" i="13" s="1"/>
  <c r="AS1211" i="13"/>
  <c r="AT1211" i="13" s="1"/>
  <c r="AS1212" i="13"/>
  <c r="AT1212" i="13" s="1"/>
  <c r="AS1213" i="13"/>
  <c r="AT1213" i="13" s="1"/>
  <c r="AS1214" i="13"/>
  <c r="AT1214" i="13" s="1"/>
  <c r="AS1215" i="13"/>
  <c r="AT1215" i="13" s="1"/>
  <c r="AS1216" i="13"/>
  <c r="AT1216" i="13" s="1"/>
  <c r="AT1217" i="13"/>
  <c r="AS1218" i="13"/>
  <c r="AT1218" i="13" s="1"/>
  <c r="AS1219" i="13"/>
  <c r="AT1219" i="13" s="1"/>
  <c r="AT1220" i="13"/>
  <c r="AS1221" i="13"/>
  <c r="AT1221" i="13" s="1"/>
  <c r="AS1222" i="13"/>
  <c r="AT1222" i="13" s="1"/>
  <c r="AT1223" i="13"/>
  <c r="AS1224" i="13"/>
  <c r="AT1224" i="13" s="1"/>
  <c r="AT1225" i="13"/>
  <c r="AT1226" i="13"/>
  <c r="AS1227" i="13"/>
  <c r="AT1227" i="13" s="1"/>
  <c r="AT1228" i="13"/>
  <c r="AS1229" i="13"/>
  <c r="AT1229" i="13" s="1"/>
  <c r="AS1230" i="13"/>
  <c r="AT1230" i="13" s="1"/>
  <c r="AS1231" i="13"/>
  <c r="AT1231" i="13" s="1"/>
  <c r="AT1232" i="13"/>
  <c r="AS1233" i="13"/>
  <c r="AT1233" i="13" s="1"/>
  <c r="AS1234" i="13"/>
  <c r="AT1234" i="13" s="1"/>
  <c r="AS1236" i="13"/>
  <c r="AT1236" i="13" s="1"/>
  <c r="AS1237" i="13"/>
  <c r="AT1237" i="13" s="1"/>
  <c r="AS1238" i="13"/>
  <c r="AT1238" i="13" s="1"/>
  <c r="AT1239" i="13"/>
  <c r="AS1240" i="13"/>
  <c r="AT1240" i="13" s="1"/>
  <c r="AS1241" i="13"/>
  <c r="AT1241" i="13" s="1"/>
  <c r="AT1242" i="13"/>
  <c r="AS1243" i="13"/>
  <c r="AT1243" i="13" s="1"/>
  <c r="AS1244" i="13"/>
  <c r="AT1244" i="13" s="1"/>
  <c r="AS1246" i="13"/>
  <c r="AT1246" i="13" s="1"/>
  <c r="AT1247" i="13"/>
  <c r="AT1248" i="13"/>
  <c r="AT1249" i="13"/>
  <c r="AT1250" i="13"/>
  <c r="AT1251" i="13"/>
  <c r="AS1253" i="13"/>
  <c r="AT1253" i="13" s="1"/>
  <c r="AS1254" i="13"/>
  <c r="AT1254" i="13" s="1"/>
  <c r="AS1255" i="13"/>
  <c r="AT1255" i="13" s="1"/>
  <c r="AT1256" i="13"/>
  <c r="AS1257" i="13"/>
  <c r="AT1257" i="13" s="1"/>
  <c r="AT1258" i="13"/>
  <c r="AS1259" i="13"/>
  <c r="AT1259" i="13" s="1"/>
  <c r="AS1260" i="13"/>
  <c r="AT1260" i="13" s="1"/>
  <c r="AS1261" i="13"/>
  <c r="AT1261" i="13" s="1"/>
  <c r="AS1262" i="13"/>
  <c r="AT1262" i="13" s="1"/>
  <c r="AS1263" i="13"/>
  <c r="AT1263" i="13" s="1"/>
  <c r="AS1264" i="13"/>
  <c r="AT1264" i="13" s="1"/>
  <c r="AS1265" i="13"/>
  <c r="AT1265" i="13" s="1"/>
  <c r="AS1266" i="13"/>
  <c r="AT1266" i="13" s="1"/>
  <c r="AS1267" i="13"/>
  <c r="AT1267" i="13" s="1"/>
  <c r="AS1268" i="13"/>
  <c r="AT1268" i="13" s="1"/>
  <c r="AS1269" i="13"/>
  <c r="AT1269" i="13" s="1"/>
  <c r="AS1270" i="13"/>
  <c r="AT1270" i="13" s="1"/>
  <c r="AS1271" i="13"/>
  <c r="AT1271" i="13" s="1"/>
  <c r="AS1272" i="13"/>
  <c r="AT1272" i="13" s="1"/>
  <c r="AS1273" i="13"/>
  <c r="AT1273" i="13" s="1"/>
  <c r="AS1274" i="13"/>
  <c r="AT1274" i="13" s="1"/>
  <c r="AS1275" i="13"/>
  <c r="AT1275" i="13" s="1"/>
  <c r="AT1276" i="13"/>
  <c r="AS1277" i="13"/>
  <c r="AT1277" i="13" s="1"/>
  <c r="AS1278" i="13"/>
  <c r="AT1278" i="13" s="1"/>
  <c r="AS1279" i="13"/>
  <c r="AT1279" i="13" s="1"/>
  <c r="AS1280" i="13"/>
  <c r="AT1280" i="13" s="1"/>
  <c r="AS1281" i="13"/>
  <c r="AT1281" i="13" s="1"/>
  <c r="AS1282" i="13"/>
  <c r="AT1282" i="13" s="1"/>
  <c r="AT1283" i="13"/>
  <c r="AS1284" i="13"/>
  <c r="AT1284" i="13" s="1"/>
  <c r="AS1285" i="13"/>
  <c r="AT1285" i="13" s="1"/>
  <c r="AS1286" i="13"/>
  <c r="AT1286" i="13" s="1"/>
  <c r="AS1287" i="13"/>
  <c r="AT1287" i="13" s="1"/>
  <c r="AS1288" i="13"/>
  <c r="AT1288" i="13" s="1"/>
  <c r="AT1289" i="13"/>
  <c r="AS1290" i="13"/>
  <c r="AT1290" i="13" s="1"/>
  <c r="AS1291" i="13"/>
  <c r="AT1291" i="13" s="1"/>
  <c r="AT1292" i="13"/>
  <c r="AS1293" i="13"/>
  <c r="AT1293" i="13" s="1"/>
  <c r="AS1294" i="13"/>
  <c r="AT1294" i="13" s="1"/>
  <c r="AS1295" i="13"/>
  <c r="AT1295" i="13" s="1"/>
  <c r="AS1296" i="13"/>
  <c r="AT1296" i="13" s="1"/>
  <c r="AT1297" i="13"/>
  <c r="AS1298" i="13"/>
  <c r="AT1298" i="13" s="1"/>
  <c r="AS1299" i="13"/>
  <c r="AT1299" i="13" s="1"/>
  <c r="AS1300" i="13"/>
  <c r="AT1300" i="13" s="1"/>
  <c r="AS1301" i="13"/>
  <c r="AT1301" i="13" s="1"/>
  <c r="AS1302" i="13"/>
  <c r="AT1302" i="13" s="1"/>
  <c r="AS1303" i="13"/>
  <c r="AT1303" i="13" s="1"/>
  <c r="AS1304" i="13"/>
  <c r="AT1304" i="13" s="1"/>
  <c r="AS1305" i="13"/>
  <c r="AT1305" i="13" s="1"/>
  <c r="AS1306" i="13"/>
  <c r="AT1306" i="13" s="1"/>
  <c r="AS1307" i="13"/>
  <c r="AT1307" i="13" s="1"/>
  <c r="AS1308" i="13"/>
  <c r="AT1308" i="13" s="1"/>
  <c r="AS1309" i="13"/>
  <c r="AT1309" i="13" s="1"/>
  <c r="AS1310" i="13"/>
  <c r="AT1310" i="13" s="1"/>
  <c r="AS1311" i="13"/>
  <c r="AT1311" i="13" s="1"/>
  <c r="AS1312" i="13"/>
  <c r="AT1312" i="13" s="1"/>
  <c r="AS1313" i="13"/>
  <c r="AT1313" i="13" s="1"/>
  <c r="AS1314" i="13"/>
  <c r="AT1314" i="13" s="1"/>
  <c r="AT1315" i="13"/>
  <c r="AS1316" i="13"/>
  <c r="AT1316" i="13" s="1"/>
  <c r="AS1317" i="13"/>
  <c r="AT1317" i="13" s="1"/>
  <c r="AS1318" i="13"/>
  <c r="AT1318" i="13" s="1"/>
  <c r="AS1319" i="13"/>
  <c r="AT1319" i="13" s="1"/>
  <c r="AS1320" i="13"/>
  <c r="AT1320" i="13" s="1"/>
  <c r="AS1321" i="13"/>
  <c r="AT1321" i="13" s="1"/>
  <c r="AS1322" i="13"/>
  <c r="AT1322" i="13" s="1"/>
  <c r="AS1323" i="13"/>
  <c r="AT1323" i="13" s="1"/>
  <c r="AT1324" i="13"/>
  <c r="AS1325" i="13"/>
  <c r="AT1325" i="13" s="1"/>
  <c r="AS1326" i="13"/>
  <c r="AT1326" i="13" s="1"/>
  <c r="AT1327" i="13"/>
  <c r="AS1328" i="13"/>
  <c r="AT1328" i="13" s="1"/>
  <c r="AS1329" i="13"/>
  <c r="AT1329" i="13" s="1"/>
  <c r="AS1330" i="13"/>
  <c r="AT1330" i="13" s="1"/>
  <c r="AS1331" i="13"/>
  <c r="AT1331" i="13" s="1"/>
  <c r="AS1332" i="13"/>
  <c r="AT1332" i="13" s="1"/>
  <c r="AS1333" i="13"/>
  <c r="AT1333" i="13" s="1"/>
  <c r="AT1334" i="13"/>
  <c r="AS1335" i="13"/>
  <c r="AT1335" i="13" s="1"/>
  <c r="AS1336" i="13"/>
  <c r="AT1336" i="13" s="1"/>
  <c r="AS1337" i="13"/>
  <c r="AT1337" i="13" s="1"/>
  <c r="AS1338" i="13"/>
  <c r="AT1338" i="13" s="1"/>
  <c r="AS1339" i="13"/>
  <c r="AT1339" i="13" s="1"/>
  <c r="AS1340" i="13"/>
  <c r="AT1340" i="13" s="1"/>
  <c r="AS1341" i="13"/>
  <c r="AT1341" i="13" s="1"/>
  <c r="AS1342" i="13"/>
  <c r="AT1342" i="13" s="1"/>
  <c r="AS1343" i="13"/>
  <c r="AT1343" i="13" s="1"/>
  <c r="AS1344" i="13"/>
  <c r="AT1344" i="13" s="1"/>
  <c r="AS1345" i="13"/>
  <c r="AT1345" i="13" s="1"/>
  <c r="AS1346" i="13"/>
  <c r="AT1346" i="13" s="1"/>
  <c r="AS1347" i="13"/>
  <c r="AT1347" i="13" s="1"/>
  <c r="AS1348" i="13"/>
  <c r="AT1348" i="13" s="1"/>
  <c r="AS1349" i="13"/>
  <c r="AT1349" i="13" s="1"/>
  <c r="AS1350" i="13"/>
  <c r="AT1350" i="13" s="1"/>
  <c r="AS1351" i="13"/>
  <c r="AT1351" i="13" s="1"/>
  <c r="AS1352" i="13"/>
  <c r="AT1352" i="13" s="1"/>
  <c r="AT1353" i="13"/>
  <c r="AS1354" i="13"/>
  <c r="AT1354" i="13" s="1"/>
  <c r="AS1355" i="13"/>
  <c r="AT1355" i="13" s="1"/>
  <c r="AS1356" i="13"/>
  <c r="AT1356" i="13" s="1"/>
  <c r="AS1357" i="13"/>
  <c r="AT1357" i="13" s="1"/>
  <c r="AS1358" i="13"/>
  <c r="AT1358" i="13" s="1"/>
  <c r="AS1359" i="13"/>
  <c r="AT1359" i="13" s="1"/>
  <c r="AS1360" i="13"/>
  <c r="AT1360" i="13" s="1"/>
  <c r="AS1361" i="13"/>
  <c r="AT1361" i="13" s="1"/>
  <c r="AS1362" i="13"/>
  <c r="AT1362" i="13" s="1"/>
  <c r="AS1363" i="13"/>
  <c r="AT1363" i="13" s="1"/>
  <c r="AS1364" i="13"/>
  <c r="AT1364" i="13" s="1"/>
  <c r="AS1365" i="13"/>
  <c r="AT1365" i="13" s="1"/>
  <c r="AS1366" i="13"/>
  <c r="AT1366" i="13" s="1"/>
  <c r="AS1367" i="13"/>
  <c r="AT1367" i="13" s="1"/>
  <c r="AS1368" i="13"/>
  <c r="AT1368" i="13" s="1"/>
  <c r="AS1369" i="13"/>
  <c r="AT1369" i="13" s="1"/>
  <c r="AS1370" i="13"/>
  <c r="AT1370" i="13" s="1"/>
  <c r="AS1371" i="13"/>
  <c r="AT1371" i="13" s="1"/>
  <c r="AS1372" i="13"/>
  <c r="AT1372" i="13" s="1"/>
  <c r="AS1373" i="13"/>
  <c r="AT1373" i="13" s="1"/>
  <c r="AS1374" i="13"/>
  <c r="AT1374" i="13" s="1"/>
  <c r="AS1375" i="13"/>
  <c r="AT1375" i="13" s="1"/>
  <c r="AS1376" i="13"/>
  <c r="AT1376" i="13" s="1"/>
  <c r="AS1377" i="13"/>
  <c r="AT1377" i="13" s="1"/>
  <c r="AS1378" i="13"/>
  <c r="AT1378" i="13" s="1"/>
  <c r="AS1379" i="13"/>
  <c r="AT1379" i="13" s="1"/>
  <c r="AS1380" i="13"/>
  <c r="AT1380" i="13" s="1"/>
  <c r="AS1381" i="13"/>
  <c r="AT1381" i="13" s="1"/>
  <c r="AS1382" i="13"/>
  <c r="AT1382" i="13" s="1"/>
  <c r="AS1383" i="13"/>
  <c r="AT1383" i="13" s="1"/>
  <c r="AS1384" i="13"/>
  <c r="AT1384" i="13" s="1"/>
  <c r="AT1385" i="13"/>
  <c r="AS1386" i="13"/>
  <c r="AT1386" i="13" s="1"/>
  <c r="AS1387" i="13"/>
  <c r="AT1387" i="13" s="1"/>
  <c r="AS1388" i="13"/>
  <c r="AT1388" i="13" s="1"/>
  <c r="AS1389" i="13"/>
  <c r="AT1389" i="13" s="1"/>
  <c r="AS1390" i="13"/>
  <c r="AT1390" i="13" s="1"/>
  <c r="AS1391" i="13"/>
  <c r="AT1391" i="13" s="1"/>
  <c r="AS1392" i="13"/>
  <c r="AT1392" i="13" s="1"/>
  <c r="AS1393" i="13"/>
  <c r="AT1393" i="13" s="1"/>
  <c r="AS1394" i="13"/>
  <c r="AT1394" i="13" s="1"/>
  <c r="AS1395" i="13"/>
  <c r="AT1395" i="13" s="1"/>
  <c r="AS1396" i="13"/>
  <c r="AT1396" i="13" s="1"/>
  <c r="AS1397" i="13"/>
  <c r="AT1397" i="13" s="1"/>
  <c r="AS1398" i="13"/>
  <c r="AT1398" i="13" s="1"/>
  <c r="AT1399" i="13"/>
  <c r="AS1400" i="13"/>
  <c r="AT1400" i="13" s="1"/>
  <c r="AS1401" i="13"/>
  <c r="AT1401" i="13" s="1"/>
  <c r="AS1402" i="13"/>
  <c r="AT1402" i="13" s="1"/>
  <c r="AS1403" i="13"/>
  <c r="AT1403" i="13" s="1"/>
  <c r="AS1404" i="13"/>
  <c r="AT1404" i="13" s="1"/>
  <c r="AS1405" i="13"/>
  <c r="AT1405" i="13" s="1"/>
  <c r="AS1406" i="13"/>
  <c r="AT1406" i="13" s="1"/>
  <c r="AS1407" i="13"/>
  <c r="AT1407" i="13" s="1"/>
  <c r="AS1408" i="13"/>
  <c r="AT1408" i="13" s="1"/>
  <c r="AS1409" i="13"/>
  <c r="AT1409" i="13" s="1"/>
  <c r="AS1410" i="13"/>
  <c r="AT1410" i="13" s="1"/>
  <c r="AS1411" i="13"/>
  <c r="AT1411" i="13" s="1"/>
  <c r="AS1412" i="13"/>
  <c r="AT1412" i="13" s="1"/>
  <c r="AS1413" i="13"/>
  <c r="AT1413" i="13" s="1"/>
  <c r="AS1414" i="13"/>
  <c r="AT1414" i="13" s="1"/>
  <c r="AS1415" i="13"/>
  <c r="AT1415" i="13" s="1"/>
  <c r="AS1416" i="13"/>
  <c r="AT1416" i="13" s="1"/>
  <c r="AS1417" i="13"/>
  <c r="AT1417" i="13" s="1"/>
  <c r="AS1418" i="13"/>
  <c r="AT1418" i="13" s="1"/>
  <c r="AS1419" i="13"/>
  <c r="AT1419" i="13" s="1"/>
  <c r="AT1420" i="13"/>
  <c r="AS1422" i="13"/>
  <c r="AT1422" i="13" s="1"/>
  <c r="AS1423" i="13"/>
  <c r="AT1423" i="13" s="1"/>
  <c r="AS1425" i="13"/>
  <c r="AT1425" i="13" s="1"/>
  <c r="AS1426" i="13"/>
  <c r="AT1426" i="13" s="1"/>
  <c r="AS1427" i="13"/>
  <c r="AT1427" i="13" s="1"/>
  <c r="AS1428" i="13"/>
  <c r="AT1428" i="13" s="1"/>
  <c r="AS1429" i="13"/>
  <c r="AT1429" i="13" s="1"/>
  <c r="AT1430" i="13"/>
  <c r="AS1431" i="13"/>
  <c r="AT1431" i="13" s="1"/>
  <c r="AS1432" i="13"/>
  <c r="AT1432" i="13" s="1"/>
  <c r="AS1433" i="13"/>
  <c r="AT1433" i="13" s="1"/>
  <c r="AS1434" i="13"/>
  <c r="AT1434" i="13" s="1"/>
  <c r="AS1435" i="13"/>
  <c r="AT1435" i="13" s="1"/>
  <c r="AS1436" i="13"/>
  <c r="AT1436" i="13" s="1"/>
  <c r="AS1437" i="13"/>
  <c r="AT1437" i="13" s="1"/>
  <c r="AS1438" i="13"/>
  <c r="AT1438" i="13" s="1"/>
  <c r="AS1439" i="13"/>
  <c r="AT1439" i="13" s="1"/>
  <c r="AS1440" i="13"/>
  <c r="AT1440" i="13" s="1"/>
  <c r="AS1441" i="13"/>
  <c r="AT1441" i="13" s="1"/>
  <c r="AT1442" i="13"/>
  <c r="AS1443" i="13"/>
  <c r="AT1443" i="13" s="1"/>
  <c r="AS1444" i="13"/>
  <c r="AT1444" i="13" s="1"/>
  <c r="AT1445" i="13"/>
  <c r="AS1446" i="13"/>
  <c r="AT1446" i="13" s="1"/>
  <c r="AS1447" i="13"/>
  <c r="AT1447" i="13" s="1"/>
  <c r="AT1448" i="13"/>
  <c r="AS1449" i="13"/>
  <c r="AT1449" i="13" s="1"/>
  <c r="AS1450" i="13"/>
  <c r="AT1450" i="13" s="1"/>
  <c r="AS1451" i="13"/>
  <c r="AT1451" i="13" s="1"/>
  <c r="AS1452" i="13"/>
  <c r="AT1452" i="13" s="1"/>
  <c r="AS1453" i="13"/>
  <c r="AT1453" i="13" s="1"/>
  <c r="AS1454" i="13"/>
  <c r="AT1454" i="13" s="1"/>
  <c r="AS1455" i="13"/>
  <c r="AT1455" i="13" s="1"/>
  <c r="AS1456" i="13"/>
  <c r="AT1456" i="13" s="1"/>
  <c r="AS1457" i="13"/>
  <c r="AT1457" i="13" s="1"/>
  <c r="AT1458" i="13"/>
  <c r="AS1459" i="13"/>
  <c r="AT1459" i="13" s="1"/>
  <c r="AS1460" i="13"/>
  <c r="AT1460" i="13" s="1"/>
  <c r="AS1461" i="13"/>
  <c r="AT1461" i="13" s="1"/>
  <c r="AS1462" i="13"/>
  <c r="AT1462" i="13" s="1"/>
  <c r="AT1463" i="13"/>
  <c r="AS1464" i="13"/>
  <c r="AT1464" i="13" s="1"/>
  <c r="AS1465" i="13"/>
  <c r="AT1465" i="13" s="1"/>
  <c r="AS1466" i="13"/>
  <c r="AT1466" i="13" s="1"/>
  <c r="AS1467" i="13"/>
  <c r="AT1467" i="13" s="1"/>
  <c r="AS1468" i="13"/>
  <c r="AT1468" i="13" s="1"/>
  <c r="AS1469" i="13"/>
  <c r="AT1469" i="13" s="1"/>
  <c r="AS1470" i="13"/>
  <c r="AT1470" i="13" s="1"/>
  <c r="AS1471" i="13"/>
  <c r="AT1471" i="13" s="1"/>
  <c r="AS1472" i="13"/>
  <c r="AT1472" i="13" s="1"/>
  <c r="AS1473" i="13"/>
  <c r="AT1473" i="13" s="1"/>
  <c r="AS1474" i="13"/>
  <c r="AT1474" i="13" s="1"/>
  <c r="AT1475" i="13"/>
  <c r="AS1476" i="13"/>
  <c r="AT1476" i="13" s="1"/>
  <c r="AS1477" i="13"/>
  <c r="AT1477" i="13" s="1"/>
  <c r="AS1478" i="13"/>
  <c r="AT1478" i="13" s="1"/>
  <c r="AS1479" i="13"/>
  <c r="AT1479" i="13" s="1"/>
  <c r="AS1480" i="13"/>
  <c r="AT1480" i="13" s="1"/>
  <c r="AS1481" i="13"/>
  <c r="AT1481" i="13" s="1"/>
  <c r="AS1482" i="13"/>
  <c r="AT1482" i="13" s="1"/>
  <c r="AS1483" i="13"/>
  <c r="AT1483" i="13" s="1"/>
  <c r="AS1484" i="13"/>
  <c r="AT1484" i="13" s="1"/>
  <c r="AS1485" i="13"/>
  <c r="AT1485" i="13" s="1"/>
  <c r="AS1486" i="13"/>
  <c r="AT1486" i="13" s="1"/>
  <c r="AS1487" i="13"/>
  <c r="AT1487" i="13" s="1"/>
  <c r="AS1488" i="13"/>
  <c r="AT1488" i="13" s="1"/>
  <c r="AS1489" i="13"/>
  <c r="AT1489" i="13" s="1"/>
  <c r="AS1490" i="13"/>
  <c r="AT1490" i="13" s="1"/>
  <c r="AS1491" i="13"/>
  <c r="AT1491" i="13" s="1"/>
  <c r="AT1492" i="13"/>
  <c r="AS1493" i="13"/>
  <c r="AT1493" i="13" s="1"/>
  <c r="AS1494" i="13"/>
  <c r="AT1494" i="13" s="1"/>
  <c r="AS1495" i="13"/>
  <c r="AT1495" i="13" s="1"/>
  <c r="AS1496" i="13"/>
  <c r="AT1496" i="13" s="1"/>
  <c r="AS1497" i="13"/>
  <c r="AT1497" i="13" s="1"/>
  <c r="AS1498" i="13"/>
  <c r="AT1498" i="13" s="1"/>
  <c r="AT1499" i="13"/>
  <c r="AS1500" i="13"/>
  <c r="AT1500" i="13" s="1"/>
  <c r="AS1501" i="13"/>
  <c r="AT1501" i="13" s="1"/>
  <c r="AS1502" i="13"/>
  <c r="AT1502" i="13" s="1"/>
  <c r="AT1503" i="13"/>
  <c r="AT1504" i="13"/>
  <c r="AT1505" i="13"/>
  <c r="AS1506" i="13"/>
  <c r="AT1506" i="13" s="1"/>
  <c r="AS1507" i="13"/>
  <c r="AT1507" i="13" s="1"/>
  <c r="AS1508" i="13"/>
  <c r="AT1508" i="13" s="1"/>
  <c r="AT1509" i="13"/>
  <c r="AT1510" i="13"/>
  <c r="AS1511" i="13"/>
  <c r="AT1511" i="13" s="1"/>
  <c r="AS1512" i="13"/>
  <c r="AT1512" i="13" s="1"/>
  <c r="AS1513" i="13"/>
  <c r="AT1513" i="13" s="1"/>
  <c r="AS1514" i="13"/>
  <c r="AT1514" i="13" s="1"/>
  <c r="AS1515" i="13"/>
  <c r="AT1515" i="13" s="1"/>
  <c r="AS1517" i="13"/>
  <c r="AT1517" i="13" s="1"/>
  <c r="AS1518" i="13"/>
  <c r="AT1518" i="13" s="1"/>
  <c r="AS1519" i="13"/>
  <c r="AT1519" i="13" s="1"/>
  <c r="AS1520" i="13"/>
  <c r="AT1520" i="13" s="1"/>
  <c r="AT1521" i="13"/>
  <c r="AS1522" i="13"/>
  <c r="AT1522" i="13" s="1"/>
  <c r="AS1523" i="13"/>
  <c r="AT1523" i="13" s="1"/>
  <c r="AT1524" i="13"/>
  <c r="AS1525" i="13"/>
  <c r="AT1525" i="13" s="1"/>
  <c r="AS1526" i="13"/>
  <c r="AT1526" i="13" s="1"/>
  <c r="AS1527" i="13"/>
  <c r="AT1527" i="13" s="1"/>
  <c r="AS1528" i="13"/>
  <c r="AT1528" i="13" s="1"/>
  <c r="AS1529" i="13"/>
  <c r="AT1529" i="13" s="1"/>
  <c r="AT1530" i="13"/>
  <c r="AS1531" i="13"/>
  <c r="AT1531" i="13" s="1"/>
  <c r="AS1532" i="13"/>
  <c r="AT1532" i="13" s="1"/>
  <c r="AS1533" i="13"/>
  <c r="AT1533" i="13" s="1"/>
  <c r="AS1534" i="13"/>
  <c r="AT1534" i="13" s="1"/>
  <c r="AS1535" i="13"/>
  <c r="AT1535" i="13" s="1"/>
  <c r="AS1536" i="13"/>
  <c r="AT1536" i="13" s="1"/>
  <c r="AS1537" i="13"/>
  <c r="AT1537" i="13" s="1"/>
  <c r="AS1538" i="13"/>
  <c r="AT1538" i="13" s="1"/>
  <c r="AS1539" i="13"/>
  <c r="AT1539" i="13" s="1"/>
  <c r="AS1540" i="13"/>
  <c r="AT1540" i="13" s="1"/>
  <c r="AS1541" i="13"/>
  <c r="AT1541" i="13" s="1"/>
  <c r="AS1542" i="13"/>
  <c r="AT1542" i="13" s="1"/>
  <c r="AS1543" i="13"/>
  <c r="AT1543" i="13" s="1"/>
  <c r="AS1734" i="13"/>
  <c r="AT1734" i="13" s="1"/>
  <c r="AS1544" i="13"/>
  <c r="AT1544" i="13" s="1"/>
  <c r="AS1545" i="13"/>
  <c r="AT1545" i="13" s="1"/>
  <c r="AS1546" i="13"/>
  <c r="AT1546" i="13" s="1"/>
  <c r="AS1547" i="13"/>
  <c r="AT1547" i="13" s="1"/>
  <c r="AS1548" i="13"/>
  <c r="AT1548" i="13" s="1"/>
  <c r="AS1549" i="13"/>
  <c r="AT1549" i="13" s="1"/>
  <c r="AS1550" i="13"/>
  <c r="AT1550" i="13" s="1"/>
  <c r="AT1551" i="13"/>
  <c r="AS1552" i="13"/>
  <c r="AT1552" i="13" s="1"/>
  <c r="AS1553" i="13"/>
  <c r="AT1553" i="13" s="1"/>
  <c r="AS1554" i="13"/>
  <c r="AT1554" i="13" s="1"/>
  <c r="AS1555" i="13"/>
  <c r="AT1555" i="13" s="1"/>
  <c r="AT1556" i="13"/>
  <c r="AS1557" i="13"/>
  <c r="AT1557" i="13" s="1"/>
  <c r="AS1558" i="13"/>
  <c r="AT1558" i="13" s="1"/>
  <c r="AS1559" i="13"/>
  <c r="AT1559" i="13" s="1"/>
  <c r="AS1560" i="13"/>
  <c r="AT1560" i="13" s="1"/>
  <c r="AS1561" i="13"/>
  <c r="AT1561" i="13" s="1"/>
  <c r="AT1562" i="13"/>
  <c r="AS1563" i="13"/>
  <c r="AT1563" i="13" s="1"/>
  <c r="AT1564" i="13"/>
  <c r="AS1565" i="13"/>
  <c r="AT1565" i="13" s="1"/>
  <c r="AS1566" i="13"/>
  <c r="AT1566" i="13" s="1"/>
  <c r="AS1567" i="13"/>
  <c r="AT1567" i="13" s="1"/>
  <c r="AT1568" i="13"/>
  <c r="AS1569" i="13"/>
  <c r="AT1569" i="13" s="1"/>
  <c r="AS1570" i="13"/>
  <c r="AT1570" i="13" s="1"/>
  <c r="AT1571" i="13"/>
  <c r="AT1572" i="13"/>
  <c r="AS1574" i="13"/>
  <c r="AT1574" i="13" s="1"/>
  <c r="AS1575" i="13"/>
  <c r="AT1575" i="13" s="1"/>
  <c r="AS1736" i="13"/>
  <c r="AT1736" i="13" s="1"/>
  <c r="AS1576" i="13"/>
  <c r="AT1576" i="13" s="1"/>
  <c r="AS1577" i="13"/>
  <c r="AT1577" i="13" s="1"/>
  <c r="AS1578" i="13"/>
  <c r="AT1578" i="13" s="1"/>
  <c r="AT1579" i="13"/>
  <c r="AS1580" i="13"/>
  <c r="AT1580" i="13" s="1"/>
  <c r="AS1581" i="13"/>
  <c r="AT1581" i="13" s="1"/>
  <c r="AS1582" i="13"/>
  <c r="AT1582" i="13" s="1"/>
  <c r="AS1583" i="13"/>
  <c r="AT1583" i="13" s="1"/>
  <c r="AT1584" i="13"/>
  <c r="AS1585" i="13"/>
  <c r="AT1585" i="13" s="1"/>
  <c r="AS1586" i="13"/>
  <c r="AT1586" i="13" s="1"/>
  <c r="AS1587" i="13"/>
  <c r="AT1587" i="13" s="1"/>
  <c r="AS1588" i="13"/>
  <c r="AT1588" i="13" s="1"/>
  <c r="AS1589" i="13"/>
  <c r="AT1589" i="13" s="1"/>
  <c r="AS1590" i="13"/>
  <c r="AT1590" i="13" s="1"/>
  <c r="AS1591" i="13"/>
  <c r="AT1591" i="13" s="1"/>
  <c r="AS1592" i="13"/>
  <c r="AT1592" i="13" s="1"/>
  <c r="AS1593" i="13"/>
  <c r="AT1593" i="13" s="1"/>
  <c r="AS1594" i="13"/>
  <c r="AT1594" i="13" s="1"/>
  <c r="AT1595" i="13"/>
  <c r="AS1596" i="13"/>
  <c r="AT1596" i="13" s="1"/>
  <c r="AS1597" i="13"/>
  <c r="AT1597" i="13" s="1"/>
  <c r="AS1598" i="13"/>
  <c r="AT1598" i="13" s="1"/>
  <c r="AT1599" i="13"/>
  <c r="AS1600" i="13"/>
  <c r="AT1600" i="13" s="1"/>
  <c r="AS1601" i="13"/>
  <c r="AT1601" i="13" s="1"/>
  <c r="AS1602" i="13"/>
  <c r="AT1602" i="13" s="1"/>
  <c r="AT1603" i="13"/>
  <c r="AS1604" i="13"/>
  <c r="AT1604" i="13" s="1"/>
  <c r="AS1605" i="13"/>
  <c r="AT1605" i="13" s="1"/>
  <c r="AS1606" i="13"/>
  <c r="AT1606" i="13" s="1"/>
  <c r="AS1607" i="13"/>
  <c r="AT1607" i="13" s="1"/>
  <c r="AS1608" i="13"/>
  <c r="AT1608" i="13" s="1"/>
  <c r="AS1609" i="13"/>
  <c r="AT1609" i="13" s="1"/>
  <c r="AS1610" i="13"/>
  <c r="AT1610" i="13" s="1"/>
  <c r="AS1611" i="13"/>
  <c r="AT1611" i="13" s="1"/>
  <c r="AS1612" i="13"/>
  <c r="AT1612" i="13" s="1"/>
  <c r="AT1613" i="13"/>
  <c r="AS1615" i="13"/>
  <c r="AT1615" i="13" s="1"/>
  <c r="AS1616" i="13"/>
  <c r="AT1616" i="13" s="1"/>
  <c r="AS1617" i="13"/>
  <c r="AT1617" i="13" s="1"/>
  <c r="AS1618" i="13"/>
  <c r="AT1618" i="13" s="1"/>
  <c r="AT1619" i="13"/>
  <c r="AT1620" i="13"/>
  <c r="AS1621" i="13"/>
  <c r="AT1621" i="13" s="1"/>
  <c r="AS1622" i="13"/>
  <c r="AT1622" i="13" s="1"/>
  <c r="AT1623" i="13"/>
  <c r="AS1624" i="13"/>
  <c r="AT1624" i="13" s="1"/>
  <c r="AS1625" i="13"/>
  <c r="AT1625" i="13" s="1"/>
  <c r="AS1626" i="13"/>
  <c r="AT1626" i="13" s="1"/>
  <c r="AS1627" i="13"/>
  <c r="AT1627" i="13" s="1"/>
  <c r="AS1628" i="13"/>
  <c r="AT1628" i="13" s="1"/>
  <c r="AS1629" i="13"/>
  <c r="AT1629" i="13" s="1"/>
  <c r="AS1630" i="13"/>
  <c r="AT1630" i="13" s="1"/>
  <c r="AT1631" i="13"/>
  <c r="AS1632" i="13"/>
  <c r="AT1632" i="13" s="1"/>
  <c r="AT1633" i="13"/>
  <c r="AS1634" i="13"/>
  <c r="AT1634" i="13" s="1"/>
  <c r="AT1635" i="13"/>
  <c r="AS1636" i="13"/>
  <c r="AT1636" i="13" s="1"/>
  <c r="AS1637" i="13"/>
  <c r="AT1637" i="13" s="1"/>
  <c r="AT1638" i="13"/>
  <c r="AT1639" i="13"/>
  <c r="AS1640" i="13"/>
  <c r="AT1640" i="13" s="1"/>
  <c r="AS1641" i="13"/>
  <c r="AT1641" i="13" s="1"/>
  <c r="AS1642" i="13"/>
  <c r="AT1642" i="13" s="1"/>
  <c r="AT1643" i="13"/>
  <c r="AS1644" i="13"/>
  <c r="AT1644" i="13" s="1"/>
  <c r="AS1645" i="13"/>
  <c r="AT1645" i="13" s="1"/>
  <c r="AS1646" i="13"/>
  <c r="AT1646" i="13" s="1"/>
  <c r="AS1647" i="13"/>
  <c r="AT1647" i="13" s="1"/>
  <c r="AT1648" i="13"/>
  <c r="AS1649" i="13"/>
  <c r="AT1649" i="13" s="1"/>
  <c r="AT1650" i="13"/>
  <c r="AS1651" i="13"/>
  <c r="AT1651" i="13" s="1"/>
  <c r="AS1652" i="13"/>
  <c r="AT1652" i="13" s="1"/>
  <c r="AS1653" i="13"/>
  <c r="AT1653" i="13" s="1"/>
  <c r="AS1654" i="13"/>
  <c r="AT1654" i="13" s="1"/>
  <c r="AS1655" i="13"/>
  <c r="AT1655" i="13" s="1"/>
  <c r="AS1656" i="13"/>
  <c r="AT1656" i="13" s="1"/>
  <c r="AS1657" i="13"/>
  <c r="AT1657" i="13" s="1"/>
  <c r="AS1658" i="13"/>
  <c r="AT1658" i="13" s="1"/>
  <c r="AS1659" i="13"/>
  <c r="AT1659" i="13" s="1"/>
  <c r="AS1660" i="13"/>
  <c r="AT1660" i="13" s="1"/>
  <c r="AS1661" i="13"/>
  <c r="AT1661" i="13" s="1"/>
  <c r="AS1662" i="13"/>
  <c r="AT1662" i="13" s="1"/>
  <c r="AS1663" i="13"/>
  <c r="AT1663" i="13" s="1"/>
  <c r="AS1664" i="13"/>
  <c r="AT1664" i="13" s="1"/>
  <c r="AS1665" i="13"/>
  <c r="AT1665" i="13" s="1"/>
  <c r="AS1666" i="13"/>
  <c r="AT1666" i="13" s="1"/>
  <c r="AS1667" i="13"/>
  <c r="AT1667" i="13" s="1"/>
  <c r="AT1668" i="13"/>
  <c r="AS1669" i="13"/>
  <c r="AT1669" i="13" s="1"/>
  <c r="AS1670" i="13"/>
  <c r="AT1670" i="13" s="1"/>
  <c r="AS1671" i="13"/>
  <c r="AT1671" i="13" s="1"/>
  <c r="AS1672" i="13"/>
  <c r="AT1672" i="13" s="1"/>
  <c r="AS1679" i="13"/>
  <c r="AS1680" i="13"/>
  <c r="AS1681" i="13"/>
  <c r="AS1682" i="13"/>
  <c r="AS1683" i="13"/>
  <c r="AS1684" i="13"/>
  <c r="AS1685" i="13"/>
  <c r="AS1686" i="13"/>
  <c r="AS1687" i="13"/>
  <c r="AS1688" i="13"/>
  <c r="AS1689" i="13"/>
  <c r="AS7" i="13"/>
  <c r="AT7" i="13" l="1"/>
  <c r="AJ8" i="10"/>
  <c r="AJ9" i="10"/>
  <c r="AJ10" i="10"/>
  <c r="AJ11" i="10"/>
  <c r="AJ12" i="10"/>
  <c r="AJ14" i="10"/>
  <c r="AJ15" i="10"/>
  <c r="AJ16" i="10"/>
  <c r="AJ17" i="10"/>
  <c r="AJ18" i="10"/>
  <c r="AJ19" i="10"/>
  <c r="AJ21" i="10"/>
  <c r="AJ22" i="10"/>
  <c r="AJ24" i="10"/>
  <c r="AJ25" i="10"/>
  <c r="AJ26" i="10"/>
  <c r="AJ27" i="10"/>
  <c r="AJ28" i="10"/>
  <c r="AJ29" i="10"/>
  <c r="AJ30" i="10"/>
  <c r="AJ31" i="10"/>
  <c r="AJ32" i="10"/>
  <c r="AJ33" i="10"/>
  <c r="AJ35" i="10"/>
  <c r="AJ36" i="10"/>
  <c r="AJ37" i="10"/>
  <c r="AJ38" i="10"/>
  <c r="AJ39" i="10"/>
  <c r="AJ40" i="10"/>
  <c r="AJ41" i="10"/>
  <c r="AJ42" i="10"/>
  <c r="AJ43" i="10"/>
  <c r="AJ45" i="10"/>
  <c r="AJ46" i="10"/>
  <c r="AJ47" i="10"/>
  <c r="AJ48" i="10"/>
  <c r="AJ50" i="10"/>
  <c r="AJ51" i="10"/>
  <c r="AJ53" i="10"/>
  <c r="AJ54" i="10"/>
  <c r="AJ55" i="10"/>
  <c r="AJ56" i="10"/>
  <c r="AJ57" i="10"/>
  <c r="AJ58" i="10"/>
  <c r="AJ59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4" i="10"/>
  <c r="AJ77" i="10"/>
  <c r="AJ78" i="10"/>
  <c r="AJ80" i="10"/>
  <c r="AJ81" i="10"/>
  <c r="AJ82" i="10"/>
  <c r="AJ84" i="10"/>
  <c r="AJ85" i="10"/>
  <c r="AJ86" i="10"/>
  <c r="AJ88" i="10"/>
  <c r="AJ89" i="10"/>
  <c r="AJ1004" i="10"/>
  <c r="AJ90" i="10"/>
  <c r="AJ92" i="10"/>
  <c r="AJ93" i="10"/>
  <c r="AJ94" i="10"/>
  <c r="AJ95" i="10"/>
  <c r="AJ96" i="10"/>
  <c r="AJ97" i="10"/>
  <c r="AJ98" i="10"/>
  <c r="AJ99" i="10"/>
  <c r="AJ101" i="10"/>
  <c r="AJ102" i="10"/>
  <c r="AJ103" i="10"/>
  <c r="AJ105" i="10"/>
  <c r="AJ106" i="10"/>
  <c r="AJ107" i="10"/>
  <c r="AJ108" i="10"/>
  <c r="AJ109" i="10"/>
  <c r="AJ110" i="10"/>
  <c r="AJ111" i="10"/>
  <c r="AJ112" i="10"/>
  <c r="AJ113" i="10"/>
  <c r="AJ114" i="10"/>
  <c r="AJ115" i="10"/>
  <c r="AJ116" i="10"/>
  <c r="AJ117" i="10"/>
  <c r="AJ118" i="10"/>
  <c r="AJ119" i="10"/>
  <c r="AJ120" i="10"/>
  <c r="AJ122" i="10"/>
  <c r="AJ123" i="10"/>
  <c r="AJ124" i="10"/>
  <c r="AJ125" i="10"/>
  <c r="AJ126" i="10"/>
  <c r="AJ127" i="10"/>
  <c r="AJ128" i="10"/>
  <c r="AJ129" i="10"/>
  <c r="AJ130" i="10"/>
  <c r="AJ131" i="10"/>
  <c r="AJ133" i="10"/>
  <c r="AJ134" i="10"/>
  <c r="AJ135" i="10"/>
  <c r="AJ136" i="10"/>
  <c r="AJ137" i="10"/>
  <c r="AJ138" i="10"/>
  <c r="AJ139" i="10"/>
  <c r="AJ140" i="10"/>
  <c r="AJ141" i="10"/>
  <c r="AJ142" i="10"/>
  <c r="AJ143" i="10"/>
  <c r="AJ144" i="10"/>
  <c r="AJ145" i="10"/>
  <c r="AJ148" i="10"/>
  <c r="AJ150" i="10"/>
  <c r="AJ151" i="10"/>
  <c r="AJ152" i="10"/>
  <c r="AJ153" i="10"/>
  <c r="AJ154" i="10"/>
  <c r="AJ155" i="10"/>
  <c r="AJ156" i="10"/>
  <c r="AJ157" i="10"/>
  <c r="AJ158" i="10"/>
  <c r="AJ161" i="10"/>
  <c r="AJ162" i="10"/>
  <c r="AJ163" i="10"/>
  <c r="AJ164" i="10"/>
  <c r="AJ165" i="10"/>
  <c r="AJ166" i="10"/>
  <c r="AJ169" i="10"/>
  <c r="AJ172" i="10"/>
  <c r="AJ173" i="10"/>
  <c r="AJ174" i="10"/>
  <c r="AJ175" i="10"/>
  <c r="AJ176" i="10"/>
  <c r="AJ177" i="10"/>
  <c r="AJ178" i="10"/>
  <c r="AJ179" i="10"/>
  <c r="AJ180" i="10"/>
  <c r="AJ181" i="10"/>
  <c r="AJ182" i="10"/>
  <c r="AJ184" i="10"/>
  <c r="AJ185" i="10"/>
  <c r="AJ188" i="10"/>
  <c r="AJ189" i="10"/>
  <c r="AJ190" i="10"/>
  <c r="AJ191" i="10"/>
  <c r="AJ192" i="10"/>
  <c r="AJ193" i="10"/>
  <c r="AJ194" i="10"/>
  <c r="AJ196" i="10"/>
  <c r="AJ197" i="10"/>
  <c r="AJ198" i="10"/>
  <c r="AJ199" i="10"/>
  <c r="AJ200" i="10"/>
  <c r="AJ201" i="10"/>
  <c r="AJ202" i="10"/>
  <c r="AJ203" i="10"/>
  <c r="AJ204" i="10"/>
  <c r="AJ205" i="10"/>
  <c r="AJ206" i="10"/>
  <c r="AJ208" i="10"/>
  <c r="AJ209" i="10"/>
  <c r="AJ210" i="10"/>
  <c r="AJ211" i="10"/>
  <c r="AJ213" i="10"/>
  <c r="AJ215" i="10"/>
  <c r="AJ216" i="10"/>
  <c r="AJ217" i="10"/>
  <c r="AJ218" i="10"/>
  <c r="AJ220" i="10"/>
  <c r="AJ221" i="10"/>
  <c r="AJ223" i="10"/>
  <c r="AJ224" i="10"/>
  <c r="AJ225" i="10"/>
  <c r="AJ226" i="10"/>
  <c r="AJ227" i="10"/>
  <c r="AJ228" i="10"/>
  <c r="AJ229" i="10"/>
  <c r="AJ230" i="10"/>
  <c r="AJ232" i="10"/>
  <c r="AJ233" i="10"/>
  <c r="AJ234" i="10"/>
  <c r="AJ235" i="10"/>
  <c r="AJ236" i="10"/>
  <c r="AJ237" i="10"/>
  <c r="AJ238" i="10"/>
  <c r="AJ239" i="10"/>
  <c r="AJ240" i="10"/>
  <c r="AJ241" i="10"/>
  <c r="AJ242" i="10"/>
  <c r="AJ244" i="10"/>
  <c r="AJ245" i="10"/>
  <c r="AJ246" i="10"/>
  <c r="AJ247" i="10"/>
  <c r="AJ248" i="10"/>
  <c r="AJ249" i="10"/>
  <c r="AJ250" i="10"/>
  <c r="AJ251" i="10"/>
  <c r="AJ252" i="10"/>
  <c r="AJ255" i="10"/>
  <c r="AJ256" i="10"/>
  <c r="AJ257" i="10"/>
  <c r="AJ259" i="10"/>
  <c r="AJ260" i="10"/>
  <c r="AJ263" i="10"/>
  <c r="AJ265" i="10"/>
  <c r="AJ266" i="10"/>
  <c r="AJ267" i="10"/>
  <c r="AJ271" i="10"/>
  <c r="AJ272" i="10"/>
  <c r="AJ273" i="10"/>
  <c r="AJ274" i="10"/>
  <c r="AJ275" i="10"/>
  <c r="AJ276" i="10"/>
  <c r="AJ277" i="10"/>
  <c r="AJ279" i="10"/>
  <c r="AJ280" i="10"/>
  <c r="AJ281" i="10"/>
  <c r="AJ282" i="10"/>
  <c r="AJ283" i="10"/>
  <c r="AJ284" i="10"/>
  <c r="AJ285" i="10"/>
  <c r="AJ286" i="10"/>
  <c r="AJ287" i="10"/>
  <c r="AJ288" i="10"/>
  <c r="AJ290" i="10"/>
  <c r="AJ291" i="10"/>
  <c r="AJ292" i="10"/>
  <c r="AJ293" i="10"/>
  <c r="AJ295" i="10"/>
  <c r="AJ296" i="10"/>
  <c r="AJ297" i="10"/>
  <c r="AJ298" i="10"/>
  <c r="AJ300" i="10"/>
  <c r="AJ301" i="10"/>
  <c r="AJ302" i="10"/>
  <c r="AJ303" i="10"/>
  <c r="AJ304" i="10"/>
  <c r="AJ305" i="10"/>
  <c r="AJ306" i="10"/>
  <c r="AJ307" i="10"/>
  <c r="AJ308" i="10"/>
  <c r="AJ309" i="10"/>
  <c r="AJ311" i="10"/>
  <c r="AJ312" i="10"/>
  <c r="AJ313" i="10"/>
  <c r="AJ314" i="10"/>
  <c r="AJ1163" i="10"/>
  <c r="AJ315" i="10"/>
  <c r="AJ316" i="10"/>
  <c r="AJ317" i="10"/>
  <c r="AJ319" i="10"/>
  <c r="AJ320" i="10"/>
  <c r="AJ321" i="10"/>
  <c r="AJ322" i="10"/>
  <c r="AJ324" i="10"/>
  <c r="AJ325" i="10"/>
  <c r="AJ326" i="10"/>
  <c r="AJ327" i="10"/>
  <c r="AJ328" i="10"/>
  <c r="AJ329" i="10"/>
  <c r="AJ330" i="10"/>
  <c r="AJ331" i="10"/>
  <c r="AJ332" i="10"/>
  <c r="AJ333" i="10"/>
  <c r="AJ334" i="10"/>
  <c r="AJ335" i="10"/>
  <c r="AJ336" i="10"/>
  <c r="AJ337" i="10"/>
  <c r="AJ340" i="10"/>
  <c r="AJ343" i="10"/>
  <c r="AJ344" i="10"/>
  <c r="AJ346" i="10"/>
  <c r="AJ347" i="10"/>
  <c r="AJ348" i="10"/>
  <c r="AJ349" i="10"/>
  <c r="AJ353" i="10"/>
  <c r="AJ355" i="10"/>
  <c r="AJ356" i="10"/>
  <c r="AJ359" i="10"/>
  <c r="AJ360" i="10"/>
  <c r="AJ361" i="10"/>
  <c r="AJ366" i="10"/>
  <c r="AJ367" i="10"/>
  <c r="AJ368" i="10"/>
  <c r="AJ369" i="10"/>
  <c r="AJ370" i="10"/>
  <c r="AJ371" i="10"/>
  <c r="AJ372" i="10"/>
  <c r="AJ373" i="10"/>
  <c r="AJ375" i="10"/>
  <c r="AJ376" i="10"/>
  <c r="AJ382" i="10"/>
  <c r="AJ383" i="10"/>
  <c r="AJ384" i="10"/>
  <c r="AJ385" i="10"/>
  <c r="AJ386" i="10"/>
  <c r="AJ389" i="10"/>
  <c r="AJ391" i="10"/>
  <c r="AJ392" i="10"/>
  <c r="AJ393" i="10"/>
  <c r="AJ394" i="10"/>
  <c r="AJ397" i="10"/>
  <c r="AJ398" i="10"/>
  <c r="AJ399" i="10"/>
  <c r="AJ400" i="10"/>
  <c r="AJ1160" i="10"/>
  <c r="AJ402" i="10"/>
  <c r="AJ403" i="10"/>
  <c r="AJ404" i="10"/>
  <c r="AJ405" i="10"/>
  <c r="AJ406" i="10"/>
  <c r="AJ407" i="10"/>
  <c r="AJ408" i="10"/>
  <c r="AJ409" i="10"/>
  <c r="AJ410" i="10"/>
  <c r="AJ411" i="10"/>
  <c r="AJ412" i="10"/>
  <c r="AJ1161" i="10"/>
  <c r="AJ413" i="10"/>
  <c r="AJ414" i="10"/>
  <c r="AJ415" i="10"/>
  <c r="AJ416" i="10"/>
  <c r="AJ417" i="10"/>
  <c r="AJ418" i="10"/>
  <c r="AJ421" i="10"/>
  <c r="AJ422" i="10"/>
  <c r="AJ424" i="10"/>
  <c r="AJ425" i="10"/>
  <c r="AJ426" i="10"/>
  <c r="AJ427" i="10"/>
  <c r="AJ428" i="10"/>
  <c r="AJ429" i="10"/>
  <c r="AJ430" i="10"/>
  <c r="AJ431" i="10"/>
  <c r="AJ433" i="10"/>
  <c r="AJ434" i="10"/>
  <c r="AJ1165" i="10"/>
  <c r="AJ435" i="10"/>
  <c r="AJ436" i="10"/>
  <c r="AJ439" i="10"/>
  <c r="AJ442" i="10"/>
  <c r="AJ443" i="10"/>
  <c r="AJ445" i="10"/>
  <c r="AJ446" i="10"/>
  <c r="AJ447" i="10"/>
  <c r="AJ448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2" i="10"/>
  <c r="AJ463" i="10"/>
  <c r="AJ464" i="10"/>
  <c r="AJ466" i="10"/>
  <c r="AJ467" i="10"/>
  <c r="AJ468" i="10"/>
  <c r="AJ469" i="10"/>
  <c r="AJ472" i="10"/>
  <c r="AJ473" i="10"/>
  <c r="AJ474" i="10"/>
  <c r="AJ475" i="10"/>
  <c r="AJ478" i="10"/>
  <c r="AJ479" i="10"/>
  <c r="AJ481" i="10"/>
  <c r="AJ482" i="10"/>
  <c r="AJ1157" i="10"/>
  <c r="AJ483" i="10"/>
  <c r="AJ484" i="10"/>
  <c r="AJ487" i="10"/>
  <c r="AJ488" i="10"/>
  <c r="AJ1158" i="10"/>
  <c r="AJ490" i="10"/>
  <c r="AJ491" i="10"/>
  <c r="AJ492" i="10"/>
  <c r="AJ493" i="10"/>
  <c r="AJ494" i="10"/>
  <c r="AJ495" i="10"/>
  <c r="AJ498" i="10"/>
  <c r="AJ499" i="10"/>
  <c r="AJ500" i="10"/>
  <c r="AJ501" i="10"/>
  <c r="AJ503" i="10"/>
  <c r="AJ504" i="10"/>
  <c r="AJ507" i="10"/>
  <c r="AJ508" i="10"/>
  <c r="AJ509" i="10"/>
  <c r="AJ510" i="10"/>
  <c r="AJ513" i="10"/>
  <c r="AJ514" i="10"/>
  <c r="AJ516" i="10"/>
  <c r="AJ517" i="10"/>
  <c r="AJ518" i="10"/>
  <c r="AJ520" i="10"/>
  <c r="AJ521" i="10"/>
  <c r="AJ523" i="10"/>
  <c r="AJ1167" i="10"/>
  <c r="AJ524" i="10"/>
  <c r="AJ525" i="10"/>
  <c r="AJ527" i="10"/>
  <c r="AJ528" i="10"/>
  <c r="AJ529" i="10"/>
  <c r="AJ530" i="10"/>
  <c r="AJ531" i="10"/>
  <c r="AJ533" i="10"/>
  <c r="AJ534" i="10"/>
  <c r="AJ538" i="10"/>
  <c r="AJ539" i="10"/>
  <c r="AJ540" i="10"/>
  <c r="AJ541" i="10"/>
  <c r="AJ543" i="10"/>
  <c r="AJ545" i="10"/>
  <c r="AJ546" i="10"/>
  <c r="AJ547" i="10"/>
  <c r="AJ549" i="10"/>
  <c r="AJ550" i="10"/>
  <c r="AJ551" i="10"/>
  <c r="AJ552" i="10"/>
  <c r="AJ553" i="10"/>
  <c r="AJ555" i="10"/>
  <c r="AJ556" i="10"/>
  <c r="AJ557" i="10"/>
  <c r="AJ558" i="10"/>
  <c r="AJ559" i="10"/>
  <c r="AJ560" i="10"/>
  <c r="AJ561" i="10"/>
  <c r="AJ563" i="10"/>
  <c r="AJ564" i="10"/>
  <c r="AJ566" i="10"/>
  <c r="AJ567" i="10"/>
  <c r="AJ569" i="10"/>
  <c r="AJ570" i="10"/>
  <c r="AJ571" i="10"/>
  <c r="AJ572" i="10"/>
  <c r="AJ577" i="10"/>
  <c r="AJ579" i="10"/>
  <c r="AJ580" i="10"/>
  <c r="AJ581" i="10"/>
  <c r="AJ582" i="10"/>
  <c r="AJ583" i="10"/>
  <c r="AJ584" i="10"/>
  <c r="AJ585" i="10"/>
  <c r="AJ586" i="10"/>
  <c r="AJ587" i="10"/>
  <c r="AJ588" i="10"/>
  <c r="AJ589" i="10"/>
  <c r="AJ590" i="10"/>
  <c r="AJ592" i="10"/>
  <c r="AJ593" i="10"/>
  <c r="AJ595" i="10"/>
  <c r="AJ596" i="10"/>
  <c r="AJ597" i="10"/>
  <c r="AJ598" i="10"/>
  <c r="AJ599" i="10"/>
  <c r="AJ600" i="10"/>
  <c r="AJ602" i="10"/>
  <c r="AJ603" i="10"/>
  <c r="AJ604" i="10"/>
  <c r="AJ605" i="10"/>
  <c r="AJ606" i="10"/>
  <c r="AJ607" i="10"/>
  <c r="AJ609" i="10"/>
  <c r="AJ611" i="10"/>
  <c r="AJ612" i="10"/>
  <c r="AJ613" i="10"/>
  <c r="AJ614" i="10"/>
  <c r="AJ616" i="10"/>
  <c r="AJ619" i="10"/>
  <c r="AJ621" i="10"/>
  <c r="AJ622" i="10"/>
  <c r="AJ623" i="10"/>
  <c r="AJ624" i="10"/>
  <c r="AJ626" i="10"/>
  <c r="AJ627" i="10"/>
  <c r="AJ629" i="10"/>
  <c r="AJ630" i="10"/>
  <c r="AJ631" i="10"/>
  <c r="AJ633" i="10"/>
  <c r="AJ634" i="10"/>
  <c r="AJ636" i="10"/>
  <c r="AJ637" i="10"/>
  <c r="AJ639" i="10"/>
  <c r="AJ640" i="10"/>
  <c r="AJ641" i="10"/>
  <c r="AJ642" i="10"/>
  <c r="AJ644" i="10"/>
  <c r="AJ645" i="10"/>
  <c r="AJ646" i="10"/>
  <c r="AJ647" i="10"/>
  <c r="AJ648" i="10"/>
  <c r="AJ649" i="10"/>
  <c r="AJ651" i="10"/>
  <c r="AJ653" i="10"/>
  <c r="AJ654" i="10"/>
  <c r="AJ660" i="10"/>
  <c r="AJ661" i="10"/>
  <c r="AJ662" i="10"/>
  <c r="AJ664" i="10"/>
  <c r="AJ666" i="10"/>
  <c r="AJ667" i="10"/>
  <c r="AJ668" i="10"/>
  <c r="AJ670" i="10"/>
  <c r="AJ672" i="10"/>
  <c r="AJ673" i="10"/>
  <c r="AJ674" i="10"/>
  <c r="AJ675" i="10"/>
  <c r="AJ676" i="10"/>
  <c r="AJ1166" i="10"/>
  <c r="AJ678" i="10"/>
  <c r="AJ679" i="10"/>
  <c r="AJ680" i="10"/>
  <c r="AJ681" i="10"/>
  <c r="AJ683" i="10"/>
  <c r="AJ684" i="10"/>
  <c r="AJ685" i="10"/>
  <c r="AJ686" i="10"/>
  <c r="AJ687" i="10"/>
  <c r="AJ689" i="10"/>
  <c r="AJ691" i="10"/>
  <c r="AJ692" i="10"/>
  <c r="AJ693" i="10"/>
  <c r="AJ695" i="10"/>
  <c r="AJ696" i="10"/>
  <c r="AJ697" i="10"/>
  <c r="AJ698" i="10"/>
  <c r="AJ699" i="10"/>
  <c r="AJ700" i="10"/>
  <c r="AJ701" i="10"/>
  <c r="AJ702" i="10"/>
  <c r="AJ705" i="10"/>
  <c r="AJ706" i="10"/>
  <c r="AJ707" i="10"/>
  <c r="AJ708" i="10"/>
  <c r="AJ709" i="10"/>
  <c r="AJ711" i="10"/>
  <c r="AJ712" i="10"/>
  <c r="AJ713" i="10"/>
  <c r="AJ714" i="10"/>
  <c r="AJ716" i="10"/>
  <c r="AJ717" i="10"/>
  <c r="AJ718" i="10"/>
  <c r="AJ721" i="10"/>
  <c r="AJ722" i="10"/>
  <c r="AJ723" i="10"/>
  <c r="AJ725" i="10"/>
  <c r="AJ726" i="10"/>
  <c r="AJ727" i="10"/>
  <c r="AJ729" i="10"/>
  <c r="AJ730" i="10"/>
  <c r="AJ733" i="10"/>
  <c r="AJ734" i="10"/>
  <c r="AJ735" i="10"/>
  <c r="AJ737" i="10"/>
  <c r="AJ738" i="10"/>
  <c r="AJ739" i="10"/>
  <c r="AJ740" i="10"/>
  <c r="AJ742" i="10"/>
  <c r="AJ743" i="10"/>
  <c r="AJ745" i="10"/>
  <c r="AJ746" i="10"/>
  <c r="AJ747" i="10"/>
  <c r="AJ749" i="10"/>
  <c r="AJ751" i="10"/>
  <c r="AJ753" i="10"/>
  <c r="AJ754" i="10"/>
  <c r="AJ755" i="10"/>
  <c r="AJ757" i="10"/>
  <c r="AJ761" i="10"/>
  <c r="AJ762" i="10"/>
  <c r="AJ763" i="10"/>
  <c r="AJ765" i="10"/>
  <c r="AJ766" i="10"/>
  <c r="AJ768" i="10"/>
  <c r="AJ769" i="10"/>
  <c r="AJ770" i="10"/>
  <c r="AJ773" i="10"/>
  <c r="AJ775" i="10"/>
  <c r="AJ777" i="10"/>
  <c r="AJ778" i="10"/>
  <c r="AJ782" i="10"/>
  <c r="AJ783" i="10"/>
  <c r="AJ1162" i="10"/>
  <c r="AJ784" i="10"/>
  <c r="AJ785" i="10"/>
  <c r="AJ786" i="10"/>
  <c r="AJ788" i="10"/>
  <c r="AJ789" i="10"/>
  <c r="AJ790" i="10"/>
  <c r="AJ791" i="10"/>
  <c r="AJ792" i="10"/>
  <c r="AJ793" i="10"/>
  <c r="AJ794" i="10"/>
  <c r="AJ795" i="10"/>
  <c r="AJ797" i="10"/>
  <c r="AJ798" i="10"/>
  <c r="AJ799" i="10"/>
  <c r="AJ800" i="10"/>
  <c r="AJ801" i="10"/>
  <c r="AJ802" i="10"/>
  <c r="AJ803" i="10"/>
  <c r="AJ804" i="10"/>
  <c r="AJ805" i="10"/>
  <c r="AJ807" i="10"/>
  <c r="AJ808" i="10"/>
  <c r="AJ809" i="10"/>
  <c r="AJ811" i="10"/>
  <c r="AJ813" i="10"/>
  <c r="AJ814" i="10"/>
  <c r="AJ815" i="10"/>
  <c r="AJ816" i="10"/>
  <c r="AJ817" i="10"/>
  <c r="AJ818" i="10"/>
  <c r="AJ819" i="10"/>
  <c r="AJ820" i="10"/>
  <c r="AJ822" i="10"/>
  <c r="AJ824" i="10"/>
  <c r="AJ825" i="10"/>
  <c r="AJ826" i="10"/>
  <c r="AJ829" i="10"/>
  <c r="AJ830" i="10"/>
  <c r="AJ831" i="10"/>
  <c r="AJ833" i="10"/>
  <c r="AJ834" i="10"/>
  <c r="AJ835" i="10"/>
  <c r="AJ836" i="10"/>
  <c r="AJ839" i="10"/>
  <c r="AJ841" i="10"/>
  <c r="AJ843" i="10"/>
  <c r="AJ844" i="10"/>
  <c r="AJ845" i="10"/>
  <c r="AJ847" i="10"/>
  <c r="AJ848" i="10"/>
  <c r="AJ849" i="10"/>
  <c r="AJ850" i="10"/>
  <c r="AJ851" i="10"/>
  <c r="AJ852" i="10"/>
  <c r="AJ853" i="10"/>
  <c r="AJ854" i="10"/>
  <c r="AJ855" i="10"/>
  <c r="AJ856" i="10"/>
  <c r="AJ858" i="10"/>
  <c r="AJ859" i="10"/>
  <c r="AJ860" i="10"/>
  <c r="AJ861" i="10"/>
  <c r="AJ864" i="10"/>
  <c r="AJ865" i="10"/>
  <c r="AJ866" i="10"/>
  <c r="AJ867" i="10"/>
  <c r="AJ868" i="10"/>
  <c r="AJ869" i="10"/>
  <c r="AJ870" i="10"/>
  <c r="AJ871" i="10"/>
  <c r="AJ872" i="10"/>
  <c r="AJ874" i="10"/>
  <c r="AJ875" i="10"/>
  <c r="AJ876" i="10"/>
  <c r="AJ877" i="10"/>
  <c r="AJ878" i="10"/>
  <c r="AJ879" i="10"/>
  <c r="AJ880" i="10"/>
  <c r="AJ882" i="10"/>
  <c r="AJ884" i="10"/>
  <c r="AJ886" i="10"/>
  <c r="AJ890" i="10"/>
  <c r="AJ891" i="10"/>
  <c r="AJ893" i="10"/>
  <c r="AJ895" i="10"/>
  <c r="AJ898" i="10"/>
  <c r="AJ899" i="10"/>
  <c r="AJ900" i="10"/>
  <c r="AJ902" i="10"/>
  <c r="AJ903" i="10"/>
  <c r="AJ904" i="10"/>
  <c r="AJ905" i="10"/>
  <c r="AJ906" i="10"/>
  <c r="AJ907" i="10"/>
  <c r="AJ909" i="10"/>
  <c r="AJ910" i="10"/>
  <c r="AJ911" i="10"/>
  <c r="AJ912" i="10"/>
  <c r="AJ913" i="10"/>
  <c r="AJ914" i="10"/>
  <c r="AJ917" i="10"/>
  <c r="AJ918" i="10"/>
  <c r="AJ919" i="10"/>
  <c r="AJ920" i="10"/>
  <c r="AJ921" i="10"/>
  <c r="AJ922" i="10"/>
  <c r="AJ923" i="10"/>
  <c r="AJ924" i="10"/>
  <c r="AJ926" i="10"/>
  <c r="AJ927" i="10"/>
  <c r="AJ928" i="10"/>
  <c r="AJ929" i="10"/>
  <c r="AJ1168" i="10"/>
  <c r="AJ934" i="10"/>
  <c r="AJ935" i="10"/>
  <c r="AJ937" i="10"/>
  <c r="AJ939" i="10"/>
  <c r="AJ941" i="10"/>
  <c r="AJ942" i="10"/>
  <c r="AJ944" i="10"/>
  <c r="AJ945" i="10"/>
  <c r="AJ946" i="10"/>
  <c r="AJ947" i="10"/>
  <c r="AJ948" i="10"/>
  <c r="AJ949" i="10"/>
  <c r="AJ951" i="10"/>
  <c r="AJ952" i="10"/>
  <c r="AJ953" i="10"/>
  <c r="AJ954" i="10"/>
  <c r="AJ955" i="10"/>
  <c r="AJ957" i="10"/>
  <c r="AJ958" i="10"/>
  <c r="AJ959" i="10"/>
  <c r="AJ961" i="10"/>
  <c r="AJ963" i="10"/>
  <c r="AJ965" i="10"/>
  <c r="AJ966" i="10"/>
  <c r="AJ967" i="10"/>
  <c r="AJ968" i="10"/>
  <c r="AJ970" i="10"/>
  <c r="AJ971" i="10"/>
  <c r="AJ972" i="10"/>
  <c r="AJ973" i="10"/>
  <c r="AJ975" i="10"/>
  <c r="AJ1164" i="10"/>
  <c r="AJ976" i="10"/>
  <c r="AJ977" i="10"/>
  <c r="AJ978" i="10"/>
  <c r="AJ979" i="10"/>
  <c r="AJ981" i="10"/>
  <c r="AJ982" i="10"/>
  <c r="AJ984" i="10"/>
  <c r="AJ985" i="10"/>
  <c r="AJ986" i="10"/>
  <c r="AJ987" i="10"/>
  <c r="AJ989" i="10"/>
  <c r="AJ990" i="10"/>
  <c r="AJ991" i="10"/>
  <c r="AJ993" i="10"/>
  <c r="AJ994" i="10"/>
  <c r="AJ995" i="10"/>
  <c r="AJ996" i="10"/>
  <c r="AJ1156" i="10"/>
  <c r="AJ997" i="10"/>
  <c r="AJ1155" i="10"/>
  <c r="AJ998" i="10"/>
  <c r="AJ1154" i="10"/>
  <c r="AJ1001" i="10"/>
  <c r="AJ7" i="10"/>
  <c r="AN8" i="1"/>
  <c r="AN9" i="1"/>
  <c r="AN10" i="1"/>
  <c r="AO10" i="1" s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4" i="1"/>
  <c r="AN27" i="1"/>
  <c r="AO27" i="1" s="1"/>
  <c r="AN28" i="1"/>
  <c r="AN30" i="1"/>
  <c r="AO30" i="1" s="1"/>
  <c r="AN31" i="1"/>
  <c r="AO31" i="1" s="1"/>
  <c r="AN32" i="1"/>
  <c r="AO32" i="1" s="1"/>
  <c r="AN33" i="1"/>
  <c r="AO33" i="1" s="1"/>
  <c r="AN34" i="1"/>
  <c r="AO34" i="1" s="1"/>
  <c r="AN36" i="1"/>
  <c r="AN37" i="1"/>
  <c r="AN1460" i="1"/>
  <c r="AN39" i="1"/>
  <c r="AO39" i="1" s="1"/>
  <c r="AN41" i="1"/>
  <c r="AO41" i="1" s="1"/>
  <c r="AN43" i="1"/>
  <c r="AO43" i="1" s="1"/>
  <c r="AN44" i="1"/>
  <c r="AO44" i="1" s="1"/>
  <c r="AN45" i="1"/>
  <c r="AO45" i="1" s="1"/>
  <c r="AN46" i="1"/>
  <c r="AO46" i="1" s="1"/>
  <c r="AO47" i="1"/>
  <c r="AN49" i="1"/>
  <c r="AO49" i="1" s="1"/>
  <c r="AN51" i="1"/>
  <c r="AO51" i="1" s="1"/>
  <c r="AN53" i="1"/>
  <c r="AO53" i="1" s="1"/>
  <c r="AN54" i="1"/>
  <c r="AO54" i="1" s="1"/>
  <c r="AN55" i="1"/>
  <c r="AO55" i="1" s="1"/>
  <c r="AN56" i="1"/>
  <c r="AO56" i="1" s="1"/>
  <c r="AN57" i="1"/>
  <c r="AO57" i="1" s="1"/>
  <c r="AN58" i="1"/>
  <c r="AO58" i="1" s="1"/>
  <c r="AN59" i="1"/>
  <c r="AO59" i="1" s="1"/>
  <c r="AO60" i="1"/>
  <c r="AN61" i="1"/>
  <c r="AO61" i="1" s="1"/>
  <c r="AN62" i="1"/>
  <c r="AO62" i="1" s="1"/>
  <c r="AN63" i="1"/>
  <c r="AO63" i="1" s="1"/>
  <c r="AO64" i="1"/>
  <c r="AN65" i="1"/>
  <c r="AO65" i="1" s="1"/>
  <c r="AN66" i="1"/>
  <c r="AO66" i="1" s="1"/>
  <c r="AN67" i="1"/>
  <c r="AO67" i="1" s="1"/>
  <c r="AN68" i="1"/>
  <c r="AO68" i="1" s="1"/>
  <c r="AN69" i="1"/>
  <c r="AO69" i="1" s="1"/>
  <c r="AN71" i="1"/>
  <c r="AO71" i="1" s="1"/>
  <c r="AN72" i="1"/>
  <c r="AO72" i="1" s="1"/>
  <c r="AN73" i="1"/>
  <c r="AO73" i="1" s="1"/>
  <c r="AN75" i="1"/>
  <c r="AO75" i="1" s="1"/>
  <c r="AN76" i="1"/>
  <c r="AO76" i="1" s="1"/>
  <c r="AN77" i="1"/>
  <c r="AO77" i="1" s="1"/>
  <c r="AN78" i="1"/>
  <c r="AO78" i="1" s="1"/>
  <c r="AN79" i="1"/>
  <c r="AO79" i="1" s="1"/>
  <c r="AN80" i="1"/>
  <c r="AO80" i="1" s="1"/>
  <c r="AN83" i="1"/>
  <c r="AO83" i="1" s="1"/>
  <c r="AN84" i="1"/>
  <c r="AO84" i="1" s="1"/>
  <c r="AN86" i="1"/>
  <c r="AO86" i="1" s="1"/>
  <c r="AN1461" i="1"/>
  <c r="AO87" i="1"/>
  <c r="AN88" i="1"/>
  <c r="AO88" i="1" s="1"/>
  <c r="AN89" i="1"/>
  <c r="AN90" i="1"/>
  <c r="AN91" i="1"/>
  <c r="AO91" i="1" s="1"/>
  <c r="AN93" i="1"/>
  <c r="AN94" i="1"/>
  <c r="AN95" i="1"/>
  <c r="AO95" i="1" s="1"/>
  <c r="AN96" i="1"/>
  <c r="AN98" i="1"/>
  <c r="AN99" i="1"/>
  <c r="AN100" i="1"/>
  <c r="AN102" i="1"/>
  <c r="AN103" i="1"/>
  <c r="AN105" i="1"/>
  <c r="AN106" i="1"/>
  <c r="AO106" i="1" s="1"/>
  <c r="AN107" i="1"/>
  <c r="AO107" i="1" s="1"/>
  <c r="AN109" i="1"/>
  <c r="AN110" i="1"/>
  <c r="AN111" i="1"/>
  <c r="AN112" i="1"/>
  <c r="AN113" i="1"/>
  <c r="AN114" i="1"/>
  <c r="AN115" i="1"/>
  <c r="AO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O520" i="1" s="1"/>
  <c r="AN521" i="1"/>
  <c r="AN522" i="1"/>
  <c r="AN523" i="1"/>
  <c r="AN524" i="1"/>
  <c r="AO524" i="1" s="1"/>
  <c r="AN525" i="1"/>
  <c r="AO525" i="1" s="1"/>
  <c r="AN527" i="1"/>
  <c r="AN1459" i="1"/>
  <c r="AO1459" i="1" s="1"/>
  <c r="AN529" i="1"/>
  <c r="AN530" i="1"/>
  <c r="AN531" i="1"/>
  <c r="AN532" i="1"/>
  <c r="AO532" i="1" s="1"/>
  <c r="AN533" i="1"/>
  <c r="AN534" i="1"/>
  <c r="AN535" i="1"/>
  <c r="AN536" i="1"/>
  <c r="AN537" i="1"/>
  <c r="AN538" i="1"/>
  <c r="AN539" i="1"/>
  <c r="AN540" i="1"/>
  <c r="AO540" i="1" s="1"/>
  <c r="AN541" i="1"/>
  <c r="AN542" i="1"/>
  <c r="AN543" i="1"/>
  <c r="AN544" i="1"/>
  <c r="AN545" i="1"/>
  <c r="AO545" i="1" s="1"/>
  <c r="AN547" i="1"/>
  <c r="AO547" i="1" s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O564" i="1"/>
  <c r="AN565" i="1"/>
  <c r="AN566" i="1"/>
  <c r="AN567" i="1"/>
  <c r="AN568" i="1"/>
  <c r="AO568" i="1" s="1"/>
  <c r="AN569" i="1"/>
  <c r="AN570" i="1"/>
  <c r="AN1458" i="1"/>
  <c r="AN571" i="1"/>
  <c r="AN572" i="1"/>
  <c r="AN573" i="1"/>
  <c r="AN574" i="1"/>
  <c r="AN576" i="1"/>
  <c r="AN577" i="1"/>
  <c r="AN578" i="1"/>
  <c r="AN579" i="1"/>
  <c r="AN580" i="1"/>
  <c r="AN581" i="1"/>
  <c r="AN584" i="1"/>
  <c r="AN585" i="1"/>
  <c r="AN587" i="1"/>
  <c r="AN588" i="1"/>
  <c r="AN589" i="1"/>
  <c r="AN590" i="1"/>
  <c r="AN591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8" i="1"/>
  <c r="AN609" i="1"/>
  <c r="AN610" i="1"/>
  <c r="AN612" i="1"/>
  <c r="AN613" i="1"/>
  <c r="AN614" i="1"/>
  <c r="AN615" i="1"/>
  <c r="AN616" i="1"/>
  <c r="AN1457" i="1"/>
  <c r="AN617" i="1"/>
  <c r="AN618" i="1"/>
  <c r="AN619" i="1"/>
  <c r="AN620" i="1"/>
  <c r="AN621" i="1"/>
  <c r="AN622" i="1"/>
  <c r="AN624" i="1"/>
  <c r="AN625" i="1"/>
  <c r="AN626" i="1"/>
  <c r="AN628" i="1"/>
  <c r="AN629" i="1"/>
  <c r="AN631" i="1"/>
  <c r="AN632" i="1"/>
  <c r="AN634" i="1"/>
  <c r="AN638" i="1"/>
  <c r="AN640" i="1"/>
  <c r="AN642" i="1"/>
  <c r="AN644" i="1"/>
  <c r="AN645" i="1"/>
  <c r="AN646" i="1"/>
  <c r="AN647" i="1"/>
  <c r="AN648" i="1"/>
  <c r="AN1453" i="1"/>
  <c r="AN652" i="1"/>
  <c r="AN654" i="1"/>
  <c r="AN655" i="1"/>
  <c r="AN656" i="1"/>
  <c r="AN657" i="1"/>
  <c r="AN658" i="1"/>
  <c r="AN659" i="1"/>
  <c r="AN660" i="1"/>
  <c r="AN661" i="1"/>
  <c r="AN662" i="1"/>
  <c r="AN1454" i="1"/>
  <c r="AN665" i="1"/>
  <c r="AN666" i="1"/>
  <c r="AN667" i="1"/>
  <c r="AN668" i="1"/>
  <c r="AN669" i="1"/>
  <c r="AN670" i="1"/>
  <c r="AN671" i="1"/>
  <c r="AN672" i="1"/>
  <c r="AN673" i="1"/>
  <c r="AN674" i="1"/>
  <c r="AN675" i="1"/>
  <c r="AN677" i="1"/>
  <c r="AN682" i="1"/>
  <c r="AN683" i="1"/>
  <c r="AN684" i="1"/>
  <c r="AN685" i="1"/>
  <c r="AN686" i="1"/>
  <c r="AN687" i="1"/>
  <c r="AN688" i="1"/>
  <c r="AN690" i="1"/>
  <c r="AN691" i="1"/>
  <c r="AN692" i="1"/>
  <c r="AN693" i="1"/>
  <c r="AN694" i="1"/>
  <c r="AN695" i="1"/>
  <c r="AN697" i="1"/>
  <c r="AN698" i="1"/>
  <c r="AN699" i="1"/>
  <c r="AN700" i="1"/>
  <c r="AN701" i="1"/>
  <c r="AN702" i="1"/>
  <c r="AN704" i="1"/>
  <c r="AN1455" i="1"/>
  <c r="AN707" i="1"/>
  <c r="AN709" i="1"/>
  <c r="AN710" i="1"/>
  <c r="AN711" i="1"/>
  <c r="AN712" i="1"/>
  <c r="AN713" i="1"/>
  <c r="AN714" i="1"/>
  <c r="AN717" i="1"/>
  <c r="AN718" i="1"/>
  <c r="AN719" i="1"/>
  <c r="AN720" i="1"/>
  <c r="AN722" i="1"/>
  <c r="AN725" i="1"/>
  <c r="AN726" i="1"/>
  <c r="AN728" i="1"/>
  <c r="AN729" i="1"/>
  <c r="AN731" i="1"/>
  <c r="AN733" i="1"/>
  <c r="AN734" i="1"/>
  <c r="AN735" i="1"/>
  <c r="AN1456" i="1"/>
  <c r="AN740" i="1"/>
  <c r="AN743" i="1"/>
  <c r="AN744" i="1"/>
  <c r="AN745" i="1"/>
  <c r="AN746" i="1"/>
  <c r="AN748" i="1"/>
  <c r="AN749" i="1"/>
  <c r="AN752" i="1"/>
  <c r="AN754" i="1"/>
  <c r="AN755" i="1"/>
  <c r="AN758" i="1"/>
  <c r="AN759" i="1"/>
  <c r="AN760" i="1"/>
  <c r="AN761" i="1"/>
  <c r="AN762" i="1"/>
  <c r="AN764" i="1"/>
  <c r="AN765" i="1"/>
  <c r="AN766" i="1"/>
  <c r="AN767" i="1"/>
  <c r="AN768" i="1"/>
  <c r="AN771" i="1"/>
  <c r="AN773" i="1"/>
  <c r="AN774" i="1"/>
  <c r="AN775" i="1"/>
  <c r="AN776" i="1"/>
  <c r="AN778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20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7" i="1"/>
  <c r="AL8" i="25"/>
  <c r="AL9" i="25"/>
  <c r="AL11" i="25"/>
  <c r="AL12" i="25"/>
  <c r="AL13" i="25"/>
  <c r="AL14" i="25"/>
  <c r="AL15" i="25"/>
  <c r="AL16" i="25"/>
  <c r="AL17" i="25"/>
  <c r="AL20" i="25"/>
  <c r="AL21" i="25"/>
  <c r="AL22" i="25"/>
  <c r="AL23" i="25"/>
  <c r="AL961" i="25"/>
  <c r="AL24" i="25"/>
  <c r="AL25" i="25"/>
  <c r="AL26" i="25"/>
  <c r="AL27" i="25"/>
  <c r="AL28" i="25"/>
  <c r="AL29" i="25"/>
  <c r="AL30" i="25"/>
  <c r="AL96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8" i="25"/>
  <c r="AL49" i="25"/>
  <c r="AL50" i="25"/>
  <c r="AL51" i="25"/>
  <c r="AL52" i="25"/>
  <c r="AL53" i="25"/>
  <c r="AL55" i="25"/>
  <c r="AL56" i="25"/>
  <c r="AL59" i="25"/>
  <c r="AL60" i="25"/>
  <c r="AL956" i="25"/>
  <c r="AL61" i="25"/>
  <c r="AL62" i="25"/>
  <c r="AL63" i="25"/>
  <c r="AL64" i="25"/>
  <c r="AL65" i="25"/>
  <c r="AL66" i="25"/>
  <c r="AL67" i="25"/>
  <c r="AL68" i="25"/>
  <c r="AL69" i="25"/>
  <c r="AL70" i="25"/>
  <c r="AL71" i="25"/>
  <c r="AL72" i="25"/>
  <c r="AL73" i="25"/>
  <c r="AL74" i="25"/>
  <c r="AL75" i="25"/>
  <c r="AL76" i="25"/>
  <c r="AL77" i="25"/>
  <c r="AL78" i="25"/>
  <c r="AL79" i="25"/>
  <c r="AL80" i="25"/>
  <c r="AL81" i="25"/>
  <c r="AL82" i="25"/>
  <c r="AL84" i="25"/>
  <c r="AL85" i="25"/>
  <c r="AL86" i="25"/>
  <c r="AL87" i="25"/>
  <c r="AL88" i="25"/>
  <c r="AL954" i="25"/>
  <c r="AL89" i="25"/>
  <c r="AL90" i="25"/>
  <c r="AL91" i="25"/>
  <c r="AL92" i="25"/>
  <c r="AL93" i="25"/>
  <c r="AL955" i="25"/>
  <c r="AL97" i="25"/>
  <c r="AL98" i="25"/>
  <c r="AL99" i="25"/>
  <c r="AL100" i="25"/>
  <c r="AL102" i="25"/>
  <c r="AL958" i="25"/>
  <c r="AL105" i="25"/>
  <c r="AL106" i="25"/>
  <c r="AL107" i="25"/>
  <c r="AL108" i="25"/>
  <c r="AL110" i="25"/>
  <c r="AL111" i="25"/>
  <c r="AL114" i="25"/>
  <c r="AL115" i="25"/>
  <c r="AL117" i="25"/>
  <c r="AL118" i="25"/>
  <c r="AL120" i="25"/>
  <c r="AL122" i="25"/>
  <c r="AL123" i="25"/>
  <c r="AL125" i="25"/>
  <c r="AL126" i="25"/>
  <c r="AL127" i="25"/>
  <c r="AL128" i="25"/>
  <c r="AL133" i="25"/>
  <c r="AL134" i="25"/>
  <c r="AL135" i="25"/>
  <c r="AL136" i="25"/>
  <c r="AL138" i="25"/>
  <c r="AL139" i="25"/>
  <c r="AL141" i="25"/>
  <c r="AL142" i="25"/>
  <c r="AL143" i="25"/>
  <c r="AL144" i="25"/>
  <c r="AL145" i="25"/>
  <c r="AL147" i="25"/>
  <c r="AL149" i="25"/>
  <c r="AL150" i="25"/>
  <c r="AL151" i="25"/>
  <c r="AL152" i="25"/>
  <c r="AL153" i="25"/>
  <c r="AL154" i="25"/>
  <c r="AL157" i="25"/>
  <c r="AL158" i="25"/>
  <c r="AL159" i="25"/>
  <c r="AL160" i="25"/>
  <c r="AL161" i="25"/>
  <c r="AL162" i="25"/>
  <c r="AL164" i="25"/>
  <c r="AL165" i="25"/>
  <c r="AL166" i="25"/>
  <c r="AL167" i="25"/>
  <c r="AL168" i="25"/>
  <c r="AL169" i="25"/>
  <c r="AL170" i="25"/>
  <c r="AL171" i="25"/>
  <c r="AL172" i="25"/>
  <c r="AL173" i="25"/>
  <c r="AL174" i="25"/>
  <c r="AL175" i="25"/>
  <c r="AL176" i="25"/>
  <c r="AL178" i="25"/>
  <c r="AL179" i="25"/>
  <c r="AL180" i="25"/>
  <c r="AL181" i="25"/>
  <c r="AL182" i="25"/>
  <c r="AL183" i="25"/>
  <c r="AL184" i="25"/>
  <c r="AL185" i="25"/>
  <c r="AL186" i="25"/>
  <c r="AL187" i="25"/>
  <c r="AL188" i="25"/>
  <c r="AL189" i="25"/>
  <c r="AL190" i="25"/>
  <c r="AL191" i="25"/>
  <c r="AL192" i="25"/>
  <c r="AL193" i="25"/>
  <c r="AL194" i="25"/>
  <c r="AL195" i="25"/>
  <c r="AL196" i="25"/>
  <c r="AL197" i="25"/>
  <c r="AL198" i="25"/>
  <c r="AL199" i="25"/>
  <c r="AL200" i="25"/>
  <c r="AL205" i="25"/>
  <c r="AL206" i="25"/>
  <c r="AL207" i="25"/>
  <c r="AL208" i="25"/>
  <c r="AL210" i="25"/>
  <c r="AL211" i="25"/>
  <c r="AL212" i="25"/>
  <c r="AL213" i="25"/>
  <c r="AL214" i="25"/>
  <c r="AL215" i="25"/>
  <c r="AL216" i="25"/>
  <c r="AL217" i="25"/>
  <c r="AL218" i="25"/>
  <c r="AL219" i="25"/>
  <c r="AL221" i="25"/>
  <c r="AL222" i="25"/>
  <c r="AL223" i="25"/>
  <c r="AL224" i="25"/>
  <c r="AL225" i="25"/>
  <c r="AL226" i="25"/>
  <c r="AL227" i="25"/>
  <c r="AL231" i="25"/>
  <c r="AL232" i="25"/>
  <c r="AL233" i="25"/>
  <c r="AL235" i="25"/>
  <c r="AL236" i="25"/>
  <c r="AL238" i="25"/>
  <c r="AL240" i="25"/>
  <c r="AL241" i="25"/>
  <c r="AL242" i="25"/>
  <c r="AL244" i="25"/>
  <c r="AL245" i="25"/>
  <c r="AL246" i="25"/>
  <c r="AL247" i="25"/>
  <c r="AL248" i="25"/>
  <c r="AL249" i="25"/>
  <c r="AL250" i="25"/>
  <c r="AL251" i="25"/>
  <c r="AL253" i="25"/>
  <c r="AL254" i="25"/>
  <c r="AL255" i="25"/>
  <c r="AL257" i="25"/>
  <c r="AL258" i="25"/>
  <c r="AL259" i="25"/>
  <c r="AL260" i="25"/>
  <c r="AL263" i="25"/>
  <c r="AL264" i="25"/>
  <c r="AL265" i="25"/>
  <c r="AL266" i="25"/>
  <c r="AL267" i="25"/>
  <c r="AL268" i="25"/>
  <c r="AL269" i="25"/>
  <c r="AL270" i="25"/>
  <c r="AL271" i="25"/>
  <c r="AL272" i="25"/>
  <c r="AL273" i="25"/>
  <c r="AL275" i="25"/>
  <c r="AL276" i="25"/>
  <c r="AL277" i="25"/>
  <c r="AL278" i="25"/>
  <c r="AL279" i="25"/>
  <c r="AL280" i="25"/>
  <c r="AL281" i="25"/>
  <c r="AL284" i="25"/>
  <c r="AL285" i="25"/>
  <c r="AL286" i="25"/>
  <c r="AL287" i="25"/>
  <c r="AL288" i="25"/>
  <c r="AL959" i="25"/>
  <c r="AL290" i="25"/>
  <c r="AL291" i="25"/>
  <c r="AL293" i="25"/>
  <c r="AL294" i="25"/>
  <c r="AL295" i="25"/>
  <c r="AL296" i="25"/>
  <c r="AL297" i="25"/>
  <c r="AL298" i="25"/>
  <c r="AL299" i="25"/>
  <c r="AL305" i="25"/>
  <c r="AL306" i="25"/>
  <c r="AL307" i="25"/>
  <c r="AL310" i="25"/>
  <c r="AL312" i="25"/>
  <c r="AL313" i="25"/>
  <c r="AL315" i="25"/>
  <c r="AL316" i="25"/>
  <c r="AL317" i="25"/>
  <c r="AL318" i="25"/>
  <c r="AL319" i="25"/>
  <c r="AL321" i="25"/>
  <c r="AL322" i="25"/>
  <c r="AL323" i="25"/>
  <c r="AL325" i="25"/>
  <c r="AL327" i="25"/>
  <c r="AL328" i="25"/>
  <c r="AL329" i="25"/>
  <c r="AL330" i="25"/>
  <c r="AL331" i="25"/>
  <c r="AL332" i="25"/>
  <c r="AL333" i="25"/>
  <c r="AL334" i="25"/>
  <c r="AL335" i="25"/>
  <c r="AL337" i="25"/>
  <c r="AL338" i="25"/>
  <c r="AL339" i="25"/>
  <c r="AL340" i="25"/>
  <c r="AL342" i="25"/>
  <c r="AL343" i="25"/>
  <c r="AL344" i="25"/>
  <c r="AL345" i="25"/>
  <c r="AL346" i="25"/>
  <c r="AL347" i="25"/>
  <c r="AL348" i="25"/>
  <c r="AL349" i="25"/>
  <c r="AL350" i="25"/>
  <c r="AL351" i="25"/>
  <c r="AL352" i="25"/>
  <c r="AL353" i="25"/>
  <c r="AL354" i="25"/>
  <c r="AL355" i="25"/>
  <c r="AL356" i="25"/>
  <c r="AL357" i="25"/>
  <c r="AL358" i="25"/>
  <c r="AL359" i="25"/>
  <c r="AL360" i="25"/>
  <c r="AL361" i="25"/>
  <c r="AL362" i="25"/>
  <c r="AL363" i="25"/>
  <c r="AL364" i="25"/>
  <c r="AL365" i="25"/>
  <c r="AL366" i="25"/>
  <c r="AL367" i="25"/>
  <c r="AL368" i="25"/>
  <c r="AL369" i="25"/>
  <c r="AL370" i="25"/>
  <c r="AL371" i="25"/>
  <c r="AL373" i="25"/>
  <c r="AL953" i="25"/>
  <c r="AL374" i="25"/>
  <c r="AL375" i="25"/>
  <c r="AL376" i="25"/>
  <c r="AL383" i="25"/>
  <c r="AL384" i="25"/>
  <c r="AL386" i="25"/>
  <c r="AL387" i="25"/>
  <c r="AL392" i="25"/>
  <c r="AL393" i="25"/>
  <c r="AL394" i="25"/>
  <c r="AL396" i="25"/>
  <c r="AL397" i="25"/>
  <c r="AL398" i="25"/>
  <c r="AL399" i="25"/>
  <c r="AL400" i="25"/>
  <c r="AL401" i="25"/>
  <c r="AL402" i="25"/>
  <c r="AL403" i="25"/>
  <c r="AL405" i="25"/>
  <c r="AL406" i="25"/>
  <c r="AL407" i="25"/>
  <c r="AL408" i="25"/>
  <c r="AL410" i="25"/>
  <c r="AL411" i="25"/>
  <c r="AL951" i="25"/>
  <c r="AL412" i="25"/>
  <c r="AL413" i="25"/>
  <c r="AL414" i="25"/>
  <c r="AL415" i="25"/>
  <c r="AL417" i="25"/>
  <c r="AL418" i="25"/>
  <c r="AL420" i="25"/>
  <c r="AL421" i="25"/>
  <c r="AL422" i="25"/>
  <c r="AL423" i="25"/>
  <c r="AL424" i="25"/>
  <c r="AL425" i="25"/>
  <c r="AL426" i="25"/>
  <c r="AL427" i="25"/>
  <c r="AL428" i="25"/>
  <c r="AL431" i="25"/>
  <c r="AL433" i="25"/>
  <c r="AL434" i="25"/>
  <c r="AL435" i="25"/>
  <c r="AL436" i="25"/>
  <c r="AL443" i="25"/>
  <c r="AL444" i="25"/>
  <c r="AL445" i="25"/>
  <c r="AL446" i="25"/>
  <c r="AL447" i="25"/>
  <c r="AL451" i="25"/>
  <c r="AL452" i="25"/>
  <c r="AL453" i="25"/>
  <c r="AL457" i="25"/>
  <c r="AL458" i="25"/>
  <c r="AL459" i="25"/>
  <c r="AL460" i="25"/>
  <c r="AL461" i="25"/>
  <c r="AL464" i="25"/>
  <c r="AL467" i="25"/>
  <c r="AL468" i="25"/>
  <c r="AL469" i="25"/>
  <c r="AL470" i="25"/>
  <c r="AL471" i="25"/>
  <c r="AL472" i="25"/>
  <c r="AL473" i="25"/>
  <c r="AL474" i="25"/>
  <c r="AL475" i="25"/>
  <c r="AL476" i="25"/>
  <c r="AL477" i="25"/>
  <c r="AL478" i="25"/>
  <c r="AL479" i="25"/>
  <c r="AL480" i="25"/>
  <c r="AL481" i="25"/>
  <c r="AL482" i="25"/>
  <c r="AL483" i="25"/>
  <c r="AL484" i="25"/>
  <c r="AL486" i="25"/>
  <c r="AL487" i="25"/>
  <c r="AL488" i="25"/>
  <c r="AL489" i="25"/>
  <c r="AL491" i="25"/>
  <c r="AL493" i="25"/>
  <c r="AL494" i="25"/>
  <c r="AL495" i="25"/>
  <c r="AL496" i="25"/>
  <c r="AL497" i="25"/>
  <c r="AL498" i="25"/>
  <c r="AL499" i="25"/>
  <c r="AL500" i="25"/>
  <c r="AL502" i="25"/>
  <c r="AL963" i="25"/>
  <c r="AL503" i="25"/>
  <c r="AL504" i="25"/>
  <c r="AL505" i="25"/>
  <c r="AL506" i="25"/>
  <c r="AL507" i="25"/>
  <c r="AL508" i="25"/>
  <c r="AL509" i="25"/>
  <c r="AL511" i="25"/>
  <c r="AL512" i="25"/>
  <c r="AL513" i="25"/>
  <c r="AL514" i="25"/>
  <c r="AL515" i="25"/>
  <c r="AL516" i="25"/>
  <c r="AL517" i="25"/>
  <c r="AL518" i="25"/>
  <c r="AL519" i="25"/>
  <c r="AL520" i="25"/>
  <c r="AL521" i="25"/>
  <c r="AL522" i="25"/>
  <c r="AL523" i="25"/>
  <c r="AL525" i="25"/>
  <c r="AL962" i="25"/>
  <c r="AL527" i="25"/>
  <c r="AL528" i="25"/>
  <c r="AL530" i="25"/>
  <c r="AL531" i="25"/>
  <c r="AL532" i="25"/>
  <c r="AL533" i="25"/>
  <c r="AL534" i="25"/>
  <c r="AL535" i="25"/>
  <c r="AL536" i="25"/>
  <c r="AL537" i="25"/>
  <c r="AL538" i="25"/>
  <c r="AL539" i="25"/>
  <c r="AL540" i="25"/>
  <c r="AL541" i="25"/>
  <c r="AL549" i="25"/>
  <c r="AL550" i="25"/>
  <c r="AL551" i="25"/>
  <c r="AL552" i="25"/>
  <c r="AL553" i="25"/>
  <c r="AL554" i="25"/>
  <c r="AL555" i="25"/>
  <c r="AL558" i="25"/>
  <c r="AL559" i="25"/>
  <c r="AL561" i="25"/>
  <c r="AL564" i="25"/>
  <c r="AL565" i="25"/>
  <c r="AL566" i="25"/>
  <c r="AL567" i="25"/>
  <c r="AL571" i="25"/>
  <c r="AL572" i="25"/>
  <c r="AL573" i="25"/>
  <c r="AL574" i="25"/>
  <c r="AL575" i="25"/>
  <c r="AL576" i="25"/>
  <c r="AL578" i="25"/>
  <c r="AL579" i="25"/>
  <c r="AL580" i="25"/>
  <c r="AL581" i="25"/>
  <c r="AL582" i="25"/>
  <c r="AL583" i="25"/>
  <c r="AL585" i="25"/>
  <c r="AL586" i="25"/>
  <c r="AL587" i="25"/>
  <c r="AL588" i="25"/>
  <c r="AL589" i="25"/>
  <c r="AL591" i="25"/>
  <c r="AL952" i="25"/>
  <c r="AL592" i="25"/>
  <c r="AL594" i="25"/>
  <c r="AL595" i="25"/>
  <c r="AL596" i="25"/>
  <c r="AL597" i="25"/>
  <c r="AL598" i="25"/>
  <c r="AL599" i="25"/>
  <c r="AL600" i="25"/>
  <c r="AL601" i="25"/>
  <c r="AL602" i="25"/>
  <c r="AL603" i="25"/>
  <c r="AL604" i="25"/>
  <c r="AL605" i="25"/>
  <c r="AL606" i="25"/>
  <c r="AL607" i="25"/>
  <c r="AL608" i="25"/>
  <c r="AL609" i="25"/>
  <c r="AL610" i="25"/>
  <c r="AL611" i="25"/>
  <c r="AL612" i="25"/>
  <c r="AL613" i="25"/>
  <c r="AL614" i="25"/>
  <c r="AL616" i="25"/>
  <c r="AL617" i="25"/>
  <c r="AL618" i="25"/>
  <c r="AL619" i="25"/>
  <c r="AL620" i="25"/>
  <c r="AL622" i="25"/>
  <c r="AL623" i="25"/>
  <c r="AL624" i="25"/>
  <c r="AL626" i="25"/>
  <c r="AL627" i="25"/>
  <c r="AL628" i="25"/>
  <c r="AL629" i="25"/>
  <c r="AL632" i="25"/>
  <c r="AL633" i="25"/>
  <c r="AL635" i="25"/>
  <c r="AL636" i="25"/>
  <c r="AL637" i="25"/>
  <c r="AL638" i="25"/>
  <c r="AL639" i="25"/>
  <c r="AL642" i="25"/>
  <c r="AL643" i="25"/>
  <c r="AL644" i="25"/>
  <c r="AL646" i="25"/>
  <c r="AL647" i="25"/>
  <c r="AL648" i="25"/>
  <c r="AL649" i="25"/>
  <c r="AL650" i="25"/>
  <c r="AL651" i="25"/>
  <c r="AL652" i="25"/>
  <c r="AL653" i="25"/>
  <c r="AL654" i="25"/>
  <c r="AL655" i="25"/>
  <c r="AL656" i="25"/>
  <c r="AL657" i="25"/>
  <c r="AL658" i="25"/>
  <c r="AL659" i="25"/>
  <c r="AL660" i="25"/>
  <c r="AL661" i="25"/>
  <c r="AL662" i="25"/>
  <c r="AL663" i="25"/>
  <c r="AL664" i="25"/>
  <c r="AL666" i="25"/>
  <c r="AL667" i="25"/>
  <c r="AL669" i="25"/>
  <c r="AL670" i="25"/>
  <c r="AL671" i="25"/>
  <c r="AL672" i="25"/>
  <c r="AL673" i="25"/>
  <c r="AL675" i="25"/>
  <c r="AL676" i="25"/>
  <c r="AL677" i="25"/>
  <c r="AL678" i="25"/>
  <c r="AL683" i="25"/>
  <c r="AL684" i="25"/>
  <c r="AL687" i="25"/>
  <c r="AL688" i="25"/>
  <c r="AL689" i="25"/>
  <c r="AL690" i="25"/>
  <c r="AL691" i="25"/>
  <c r="AL692" i="25"/>
  <c r="AL693" i="25"/>
  <c r="AL694" i="25"/>
  <c r="AL695" i="25"/>
  <c r="AL697" i="25"/>
  <c r="AL698" i="25"/>
  <c r="AL699" i="25"/>
  <c r="AL701" i="25"/>
  <c r="AL703" i="25"/>
  <c r="AL704" i="25"/>
  <c r="AL705" i="25"/>
  <c r="AL706" i="25"/>
  <c r="AL708" i="25"/>
  <c r="AL709" i="25"/>
  <c r="AL710" i="25"/>
  <c r="AL712" i="25"/>
  <c r="AL713" i="25"/>
  <c r="AL714" i="25"/>
  <c r="AL715" i="25"/>
  <c r="AL716" i="25"/>
  <c r="AL717" i="25"/>
  <c r="AL718" i="25"/>
  <c r="AL719" i="25"/>
  <c r="AL720" i="25"/>
  <c r="AL721" i="25"/>
  <c r="AL722" i="25"/>
  <c r="AL723" i="25"/>
  <c r="AL724" i="25"/>
  <c r="AL725" i="25"/>
  <c r="AL727" i="25"/>
  <c r="AL729" i="25"/>
  <c r="AL730" i="25"/>
  <c r="AL732" i="25"/>
  <c r="AL733" i="25"/>
  <c r="AL735" i="25"/>
  <c r="AL736" i="25"/>
  <c r="AL737" i="25"/>
  <c r="AL738" i="25"/>
  <c r="AL739" i="25"/>
  <c r="AL742" i="25"/>
  <c r="AL743" i="25"/>
  <c r="AL746" i="25"/>
  <c r="AL748" i="25"/>
  <c r="AL750" i="25"/>
  <c r="AL752" i="25"/>
  <c r="AL753" i="25"/>
  <c r="AL755" i="25"/>
  <c r="AL756" i="25"/>
  <c r="AL757" i="25"/>
  <c r="AL758" i="25"/>
  <c r="AL760" i="25"/>
  <c r="AL761" i="25"/>
  <c r="AL762" i="25"/>
  <c r="AL763" i="25"/>
  <c r="AL765" i="25"/>
  <c r="AL766" i="25"/>
  <c r="AL767" i="25"/>
  <c r="AL768" i="25"/>
  <c r="AL769" i="25"/>
  <c r="AL770" i="25"/>
  <c r="AL771" i="25"/>
  <c r="AL773" i="25"/>
  <c r="AL774" i="25"/>
  <c r="AL775" i="25"/>
  <c r="AL776" i="25"/>
  <c r="AL777" i="25"/>
  <c r="AL778" i="25"/>
  <c r="AL779" i="25"/>
  <c r="AL780" i="25"/>
  <c r="AL781" i="25"/>
  <c r="AL782" i="25"/>
  <c r="AL783" i="25"/>
  <c r="AL784" i="25"/>
  <c r="AL786" i="25"/>
  <c r="AL788" i="25"/>
  <c r="AL789" i="25"/>
  <c r="AL791" i="25"/>
  <c r="AL792" i="25"/>
  <c r="AL793" i="25"/>
  <c r="AL794" i="25"/>
  <c r="AL795" i="25"/>
  <c r="AL796" i="25"/>
  <c r="AL797" i="25"/>
  <c r="AL798" i="25"/>
  <c r="AL800" i="25"/>
  <c r="AL802" i="25"/>
  <c r="AL803" i="25"/>
  <c r="AL805" i="25"/>
  <c r="AL807" i="25"/>
  <c r="AL808" i="25"/>
  <c r="AL810" i="25"/>
  <c r="AL811" i="25"/>
  <c r="AL812" i="25"/>
  <c r="AL813" i="25"/>
  <c r="AL814" i="25"/>
  <c r="AL815" i="25"/>
  <c r="AL816" i="25"/>
  <c r="AL817" i="25"/>
  <c r="AL819" i="25"/>
  <c r="AL820" i="25"/>
  <c r="AL821" i="25"/>
  <c r="AL822" i="25"/>
  <c r="AL823" i="25"/>
  <c r="AL825" i="25"/>
  <c r="AL826" i="25"/>
  <c r="AL827" i="25"/>
  <c r="AL828" i="25"/>
  <c r="AL829" i="25"/>
  <c r="AL830" i="25"/>
  <c r="AL831" i="25"/>
  <c r="AL832" i="25"/>
  <c r="AL833" i="25"/>
  <c r="AL835" i="25"/>
  <c r="AL836" i="25"/>
  <c r="AL837" i="25"/>
  <c r="AL838" i="25"/>
  <c r="AL839" i="25"/>
  <c r="AL841" i="25"/>
  <c r="AL842" i="25"/>
  <c r="AL843" i="25"/>
  <c r="AL844" i="25"/>
  <c r="AL846" i="25"/>
  <c r="AL847" i="25"/>
  <c r="AL849" i="25"/>
  <c r="AL850" i="25"/>
  <c r="AL851" i="25"/>
  <c r="AL852" i="25"/>
  <c r="AL853" i="25"/>
  <c r="AL854" i="25"/>
  <c r="AL855" i="25"/>
  <c r="AL856" i="25"/>
  <c r="AL858" i="25"/>
  <c r="AL859" i="25"/>
  <c r="AL860" i="25"/>
  <c r="AL861" i="25"/>
  <c r="AL863" i="25"/>
  <c r="AL864" i="25"/>
  <c r="AL865" i="25"/>
  <c r="AL866" i="25"/>
  <c r="AL868" i="25"/>
  <c r="AL869" i="25"/>
  <c r="AL870" i="25"/>
  <c r="AL871" i="25"/>
  <c r="AL872" i="25"/>
  <c r="AL873" i="25"/>
  <c r="AL875" i="25"/>
  <c r="AL876" i="25"/>
  <c r="AL877" i="25"/>
  <c r="AL878" i="25"/>
  <c r="AL879" i="25"/>
  <c r="AL880" i="25"/>
  <c r="AL882" i="25"/>
  <c r="AL883" i="25"/>
  <c r="AL884" i="25"/>
  <c r="AL885" i="25"/>
  <c r="AL886" i="25"/>
  <c r="AL887" i="25"/>
  <c r="AL888" i="25"/>
  <c r="AL957" i="25"/>
  <c r="AL889" i="25"/>
  <c r="AL890" i="25"/>
  <c r="AL891" i="25"/>
  <c r="AL892" i="25"/>
  <c r="AL893" i="25"/>
  <c r="AL894" i="25"/>
  <c r="AL896" i="25"/>
  <c r="AL898" i="25"/>
  <c r="AL899" i="25"/>
  <c r="AL900" i="25"/>
  <c r="AL901" i="25"/>
  <c r="AL902" i="25"/>
  <c r="AD319" i="25"/>
  <c r="AO7" i="1"/>
  <c r="A8" i="13" l="1"/>
  <c r="A20" i="13"/>
  <c r="A32" i="13"/>
  <c r="A44" i="13"/>
  <c r="A56" i="13"/>
  <c r="A68" i="13"/>
  <c r="A80" i="13"/>
  <c r="A92" i="13"/>
  <c r="A104" i="13"/>
  <c r="A116" i="13"/>
  <c r="A128" i="13"/>
  <c r="A140" i="13"/>
  <c r="A152" i="13"/>
  <c r="A164" i="13"/>
  <c r="A176" i="13"/>
  <c r="A188" i="13"/>
  <c r="A9" i="13"/>
  <c r="A21" i="13"/>
  <c r="A33" i="13"/>
  <c r="A45" i="13"/>
  <c r="A57" i="13"/>
  <c r="A69" i="13"/>
  <c r="A81" i="13"/>
  <c r="A93" i="13"/>
  <c r="A105" i="13"/>
  <c r="A117" i="13"/>
  <c r="A129" i="13"/>
  <c r="A141" i="13"/>
  <c r="A153" i="13"/>
  <c r="A165" i="13"/>
  <c r="A177" i="13"/>
  <c r="A189" i="13"/>
  <c r="A10" i="13"/>
  <c r="A22" i="13"/>
  <c r="A34" i="13"/>
  <c r="A46" i="13"/>
  <c r="A58" i="13"/>
  <c r="A70" i="13"/>
  <c r="A82" i="13"/>
  <c r="A94" i="13"/>
  <c r="A106" i="13"/>
  <c r="A118" i="13"/>
  <c r="A130" i="13"/>
  <c r="A142" i="13"/>
  <c r="A154" i="13"/>
  <c r="A166" i="13"/>
  <c r="A178" i="13"/>
  <c r="A190" i="13"/>
  <c r="A11" i="13"/>
  <c r="A23" i="13"/>
  <c r="A35" i="13"/>
  <c r="A47" i="13"/>
  <c r="A59" i="13"/>
  <c r="A71" i="13"/>
  <c r="A83" i="13"/>
  <c r="A95" i="13"/>
  <c r="A107" i="13"/>
  <c r="A119" i="13"/>
  <c r="A131" i="13"/>
  <c r="A143" i="13"/>
  <c r="A155" i="13"/>
  <c r="A167" i="13"/>
  <c r="A179" i="13"/>
  <c r="A191" i="13"/>
  <c r="A12" i="13"/>
  <c r="A24" i="13"/>
  <c r="A36" i="13"/>
  <c r="A48" i="13"/>
  <c r="A60" i="13"/>
  <c r="A72" i="13"/>
  <c r="A84" i="13"/>
  <c r="A96" i="13"/>
  <c r="A108" i="13"/>
  <c r="A120" i="13"/>
  <c r="A132" i="13"/>
  <c r="A144" i="13"/>
  <c r="A156" i="13"/>
  <c r="A168" i="13"/>
  <c r="A180" i="13"/>
  <c r="A192" i="13"/>
  <c r="A13" i="13"/>
  <c r="A25" i="13"/>
  <c r="A37" i="13"/>
  <c r="A49" i="13"/>
  <c r="A61" i="13"/>
  <c r="A73" i="13"/>
  <c r="A85" i="13"/>
  <c r="A97" i="13"/>
  <c r="A109" i="13"/>
  <c r="A121" i="13"/>
  <c r="A133" i="13"/>
  <c r="A145" i="13"/>
  <c r="A157" i="13"/>
  <c r="A169" i="13"/>
  <c r="A181" i="13"/>
  <c r="A193" i="13"/>
  <c r="A14" i="13"/>
  <c r="A26" i="13"/>
  <c r="A38" i="13"/>
  <c r="A50" i="13"/>
  <c r="A62" i="13"/>
  <c r="A74" i="13"/>
  <c r="A86" i="13"/>
  <c r="A98" i="13"/>
  <c r="A110" i="13"/>
  <c r="A122" i="13"/>
  <c r="A134" i="13"/>
  <c r="A146" i="13"/>
  <c r="A158" i="13"/>
  <c r="A170" i="13"/>
  <c r="A182" i="13"/>
  <c r="A15" i="13"/>
  <c r="A27" i="13"/>
  <c r="A39" i="13"/>
  <c r="A51" i="13"/>
  <c r="A63" i="13"/>
  <c r="A75" i="13"/>
  <c r="A87" i="13"/>
  <c r="A99" i="13"/>
  <c r="A111" i="13"/>
  <c r="A123" i="13"/>
  <c r="A135" i="13"/>
  <c r="A147" i="13"/>
  <c r="A159" i="13"/>
  <c r="A171" i="13"/>
  <c r="A183" i="13"/>
  <c r="A16" i="13"/>
  <c r="A28" i="13"/>
  <c r="A40" i="13"/>
  <c r="A52" i="13"/>
  <c r="A64" i="13"/>
  <c r="A76" i="13"/>
  <c r="A88" i="13"/>
  <c r="A100" i="13"/>
  <c r="A112" i="13"/>
  <c r="A124" i="13"/>
  <c r="A136" i="13"/>
  <c r="A148" i="13"/>
  <c r="A160" i="13"/>
  <c r="A172" i="13"/>
  <c r="A184" i="13"/>
  <c r="A17" i="13"/>
  <c r="A29" i="13"/>
  <c r="A41" i="13"/>
  <c r="A53" i="13"/>
  <c r="A65" i="13"/>
  <c r="A77" i="13"/>
  <c r="A89" i="13"/>
  <c r="A101" i="13"/>
  <c r="A113" i="13"/>
  <c r="A125" i="13"/>
  <c r="A137" i="13"/>
  <c r="A149" i="13"/>
  <c r="A161" i="13"/>
  <c r="A173" i="13"/>
  <c r="A185" i="13"/>
  <c r="A18" i="13"/>
  <c r="A30" i="13"/>
  <c r="A42" i="13"/>
  <c r="A54" i="13"/>
  <c r="A66" i="13"/>
  <c r="A78" i="13"/>
  <c r="A90" i="13"/>
  <c r="A102" i="13"/>
  <c r="A114" i="13"/>
  <c r="A126" i="13"/>
  <c r="A138" i="13"/>
  <c r="A150" i="13"/>
  <c r="A162" i="13"/>
  <c r="A174" i="13"/>
  <c r="A186" i="13"/>
  <c r="A19" i="13"/>
  <c r="A163" i="13"/>
  <c r="A31" i="13"/>
  <c r="A175" i="13"/>
  <c r="A151" i="13"/>
  <c r="A43" i="13"/>
  <c r="A187" i="13"/>
  <c r="A55" i="13"/>
  <c r="A7" i="13"/>
  <c r="A67" i="13"/>
  <c r="A79" i="13"/>
  <c r="A91" i="13"/>
  <c r="A103" i="13"/>
  <c r="A115" i="13"/>
  <c r="A127" i="13"/>
  <c r="A139" i="13"/>
  <c r="AE7" i="1"/>
  <c r="AG26" i="1"/>
  <c r="AN26" i="1" s="1"/>
  <c r="AO26" i="1" s="1"/>
  <c r="AK238" i="13"/>
  <c r="AS238" i="13" s="1"/>
  <c r="AT238" i="13" l="1"/>
  <c r="B903" i="25"/>
  <c r="AG705" i="1" l="1"/>
  <c r="AN705" i="1" s="1"/>
  <c r="AO705" i="1" s="1"/>
  <c r="AG38" i="1"/>
  <c r="AG738" i="1"/>
  <c r="AN738" i="1" s="1"/>
  <c r="AG730" i="1"/>
  <c r="AN730" i="1" s="1"/>
  <c r="AK1245" i="13"/>
  <c r="AS1245" i="13" s="1"/>
  <c r="AT1245" i="13" s="1"/>
  <c r="AK515" i="13"/>
  <c r="AS515" i="13" s="1"/>
  <c r="AT515" i="13" s="1"/>
  <c r="AK767" i="13"/>
  <c r="AS767" i="13" s="1"/>
  <c r="AT767" i="13" s="1"/>
  <c r="AK1573" i="13"/>
  <c r="AS1573" i="13" s="1"/>
  <c r="AT1573" i="13" s="1"/>
  <c r="AK1424" i="13"/>
  <c r="AS1424" i="13" s="1"/>
  <c r="AT1424" i="13" s="1"/>
  <c r="AK1421" i="13"/>
  <c r="AS1421" i="13" s="1"/>
  <c r="AT1421" i="13" s="1"/>
  <c r="AK1252" i="13"/>
  <c r="AS1252" i="13" s="1"/>
  <c r="AT1252" i="13" s="1"/>
  <c r="AK431" i="13"/>
  <c r="AS431" i="13" s="1"/>
  <c r="AT431" i="13" s="1"/>
  <c r="AK423" i="13"/>
  <c r="AS423" i="13" s="1"/>
  <c r="AT423" i="13" s="1"/>
  <c r="AK324" i="13"/>
  <c r="AS324" i="13" s="1"/>
  <c r="AT324" i="13" s="1"/>
  <c r="AK260" i="13"/>
  <c r="AK194" i="13"/>
  <c r="AK1235" i="13"/>
  <c r="AS1235" i="13" s="1"/>
  <c r="AT1235" i="13" s="1"/>
  <c r="AK909" i="13"/>
  <c r="AS909" i="13" s="1"/>
  <c r="AT909" i="13" s="1"/>
  <c r="AB892" i="10"/>
  <c r="AK892" i="10" s="1"/>
  <c r="AS260" i="13" l="1"/>
  <c r="AT260" i="13" s="1"/>
  <c r="AJ892" i="10"/>
  <c r="AN38" i="1"/>
  <c r="AS194" i="13"/>
  <c r="AE492" i="25"/>
  <c r="AM492" i="25" s="1"/>
  <c r="AE462" i="25"/>
  <c r="AE377" i="25"/>
  <c r="AE131" i="25"/>
  <c r="AB744" i="10"/>
  <c r="AK744" i="10" s="1"/>
  <c r="AB715" i="10"/>
  <c r="AK715" i="10" s="1"/>
  <c r="AB625" i="10"/>
  <c r="AK625" i="10" s="1"/>
  <c r="AK87" i="10"/>
  <c r="AB132" i="10"/>
  <c r="AK132" i="10" s="1"/>
  <c r="AB270" i="10"/>
  <c r="AK270" i="10" s="1"/>
  <c r="AB183" i="10"/>
  <c r="AK183" i="10" s="1"/>
  <c r="AB663" i="10"/>
  <c r="AK663" i="10" s="1"/>
  <c r="AB682" i="10"/>
  <c r="AK682" i="10" s="1"/>
  <c r="AB758" i="10"/>
  <c r="AK758" i="10" s="1"/>
  <c r="AK964" i="10"/>
  <c r="AB969" i="10"/>
  <c r="AK969" i="10" s="1"/>
  <c r="AB894" i="10"/>
  <c r="AB885" i="10"/>
  <c r="AE485" i="25"/>
  <c r="AJ885" i="10" l="1"/>
  <c r="AK885" i="10"/>
  <c r="AJ894" i="10"/>
  <c r="AK894" i="10"/>
  <c r="AL492" i="25"/>
  <c r="AM131" i="25"/>
  <c r="AT194" i="13"/>
  <c r="AL462" i="25"/>
  <c r="AM462" i="25"/>
  <c r="AL485" i="25"/>
  <c r="AM485" i="25"/>
  <c r="AL377" i="25"/>
  <c r="AM377" i="25"/>
  <c r="AJ625" i="10"/>
  <c r="AJ744" i="10"/>
  <c r="AJ715" i="10"/>
  <c r="AJ964" i="10"/>
  <c r="AJ183" i="10"/>
  <c r="AJ969" i="10"/>
  <c r="AJ758" i="10"/>
  <c r="AJ682" i="10"/>
  <c r="AJ663" i="10"/>
  <c r="AJ270" i="10"/>
  <c r="AJ132" i="10"/>
  <c r="AJ87" i="10"/>
  <c r="AL131" i="25"/>
  <c r="B902" i="25"/>
  <c r="A296" i="13" l="1"/>
  <c r="A285" i="13"/>
  <c r="A274" i="13"/>
  <c r="A263" i="13"/>
  <c r="A252" i="13"/>
  <c r="A241" i="13"/>
  <c r="A230" i="13"/>
  <c r="A219" i="13"/>
  <c r="A208" i="13"/>
  <c r="A197" i="13"/>
  <c r="A341" i="13"/>
  <c r="A330" i="13"/>
  <c r="A308" i="13"/>
  <c r="A297" i="13"/>
  <c r="A286" i="13"/>
  <c r="A320" i="13"/>
  <c r="A309" i="13"/>
  <c r="A298" i="13"/>
  <c r="A287" i="13"/>
  <c r="A276" i="13"/>
  <c r="A265" i="13"/>
  <c r="A254" i="13"/>
  <c r="A243" i="13"/>
  <c r="A232" i="13"/>
  <c r="A221" i="13"/>
  <c r="A210" i="13"/>
  <c r="A319" i="13"/>
  <c r="A331" i="13"/>
  <c r="A199" i="13"/>
  <c r="A332" i="13"/>
  <c r="A321" i="13"/>
  <c r="A310" i="13"/>
  <c r="A299" i="13"/>
  <c r="A288" i="13"/>
  <c r="A277" i="13"/>
  <c r="A266" i="13"/>
  <c r="A255" i="13"/>
  <c r="A200" i="13"/>
  <c r="A344" i="13"/>
  <c r="A333" i="13"/>
  <c r="A322" i="13"/>
  <c r="A311" i="13"/>
  <c r="A300" i="13"/>
  <c r="A289" i="13"/>
  <c r="A278" i="13"/>
  <c r="A267" i="13"/>
  <c r="A256" i="13"/>
  <c r="A245" i="13"/>
  <c r="A234" i="13"/>
  <c r="A212" i="13"/>
  <c r="A201" i="13"/>
  <c r="A345" i="13"/>
  <c r="A334" i="13"/>
  <c r="A323" i="13"/>
  <c r="A312" i="13"/>
  <c r="A301" i="13"/>
  <c r="A290" i="13"/>
  <c r="A279" i="13"/>
  <c r="A268" i="13"/>
  <c r="A257" i="13"/>
  <c r="A246" i="13"/>
  <c r="A224" i="13"/>
  <c r="A213" i="13"/>
  <c r="A202" i="13"/>
  <c r="A346" i="13"/>
  <c r="A335" i="13"/>
  <c r="A324" i="13"/>
  <c r="A313" i="13"/>
  <c r="A302" i="13"/>
  <c r="A291" i="13"/>
  <c r="A280" i="13"/>
  <c r="A269" i="13"/>
  <c r="A258" i="13"/>
  <c r="A236" i="13"/>
  <c r="A225" i="13"/>
  <c r="A214" i="13"/>
  <c r="A203" i="13"/>
  <c r="A347" i="13"/>
  <c r="A336" i="13"/>
  <c r="A325" i="13"/>
  <c r="A314" i="13"/>
  <c r="A303" i="13"/>
  <c r="A292" i="13"/>
  <c r="A281" i="13"/>
  <c r="A270" i="13"/>
  <c r="A260" i="13"/>
  <c r="A249" i="13"/>
  <c r="A238" i="13"/>
  <c r="A227" i="13"/>
  <c r="A216" i="13"/>
  <c r="A205" i="13"/>
  <c r="A349" i="13"/>
  <c r="A194" i="13"/>
  <c r="A338" i="13"/>
  <c r="A327" i="13"/>
  <c r="A316" i="13"/>
  <c r="A305" i="13"/>
  <c r="A294" i="13"/>
  <c r="A272" i="13"/>
  <c r="A261" i="13"/>
  <c r="A250" i="13"/>
  <c r="A239" i="13"/>
  <c r="A228" i="13"/>
  <c r="A217" i="13"/>
  <c r="A206" i="13"/>
  <c r="A350" i="13"/>
  <c r="A195" i="13"/>
  <c r="A339" i="13"/>
  <c r="A328" i="13"/>
  <c r="A317" i="13"/>
  <c r="A306" i="13"/>
  <c r="A226" i="13"/>
  <c r="A244" i="13"/>
  <c r="A259" i="13"/>
  <c r="A283" i="13"/>
  <c r="A275" i="13"/>
  <c r="A262" i="13"/>
  <c r="A218" i="13"/>
  <c r="A304" i="13"/>
  <c r="A209" i="13"/>
  <c r="A242" i="13"/>
  <c r="A340" i="13"/>
  <c r="A233" i="13"/>
  <c r="A315" i="13"/>
  <c r="A326" i="13"/>
  <c r="A293" i="13"/>
  <c r="A198" i="13"/>
  <c r="A235" i="13"/>
  <c r="A196" i="13"/>
  <c r="A248" i="13"/>
  <c r="A329" i="13"/>
  <c r="A222" i="13"/>
  <c r="A307" i="13"/>
  <c r="A343" i="13"/>
  <c r="A284" i="13"/>
  <c r="A229" i="13"/>
  <c r="A282" i="13"/>
  <c r="A295" i="13"/>
  <c r="A348" i="13"/>
  <c r="A253" i="13"/>
  <c r="A318" i="13"/>
  <c r="A231" i="13"/>
  <c r="A204" i="13"/>
  <c r="A337" i="13"/>
  <c r="A342" i="13"/>
  <c r="A223" i="13"/>
  <c r="A220" i="13"/>
  <c r="A237" i="13"/>
  <c r="A240" i="13"/>
  <c r="A251" i="13"/>
  <c r="A271" i="13"/>
  <c r="A273" i="13"/>
  <c r="A215" i="13"/>
  <c r="A264" i="13"/>
  <c r="A207" i="13"/>
  <c r="A247" i="13"/>
  <c r="A211" i="13"/>
  <c r="AO401" i="1"/>
  <c r="C1672" i="13" l="1"/>
  <c r="E11" i="18" l="1"/>
  <c r="AB931" i="10" l="1"/>
  <c r="AK931" i="10" s="1"/>
  <c r="AB342" i="10"/>
  <c r="AK342" i="10" s="1"/>
  <c r="AB496" i="10"/>
  <c r="AK496" i="10" s="1"/>
  <c r="AB486" i="10"/>
  <c r="AK486" i="10" s="1"/>
  <c r="AB44" i="10"/>
  <c r="AB34" i="10"/>
  <c r="AK34" i="10" s="1"/>
  <c r="AB23" i="10"/>
  <c r="AE744" i="25"/>
  <c r="AE148" i="25"/>
  <c r="AE146" i="25"/>
  <c r="AG753" i="1"/>
  <c r="AN753" i="1" s="1"/>
  <c r="AG637" i="1"/>
  <c r="AN637" i="1" s="1"/>
  <c r="AO637" i="1" s="1"/>
  <c r="AG42" i="1"/>
  <c r="AG40" i="1"/>
  <c r="AN42" i="1" l="1"/>
  <c r="AO42" i="1" s="1"/>
  <c r="A42" i="10"/>
  <c r="A34" i="10"/>
  <c r="A35" i="10"/>
  <c r="A43" i="10"/>
  <c r="A36" i="10"/>
  <c r="A37" i="10"/>
  <c r="A38" i="10"/>
  <c r="A39" i="10"/>
  <c r="A40" i="10"/>
  <c r="A41" i="10"/>
  <c r="A246" i="10"/>
  <c r="A295" i="10"/>
  <c r="AJ44" i="10"/>
  <c r="AK44" i="10"/>
  <c r="A45" i="10" s="1"/>
  <c r="AE904" i="25"/>
  <c r="AL148" i="25"/>
  <c r="AM148" i="25"/>
  <c r="AM146" i="25"/>
  <c r="AL744" i="25"/>
  <c r="AM744" i="25"/>
  <c r="AJ34" i="10"/>
  <c r="AJ486" i="10"/>
  <c r="AJ496" i="10"/>
  <c r="AJ342" i="10"/>
  <c r="AJ931" i="10"/>
  <c r="AN40" i="1"/>
  <c r="AL146" i="25"/>
  <c r="AK1516" i="13"/>
  <c r="AS1516" i="13" s="1"/>
  <c r="AT1516" i="13" s="1"/>
  <c r="AK717" i="13"/>
  <c r="AS717" i="13" s="1"/>
  <c r="AT717" i="13" s="1"/>
  <c r="AK351" i="13"/>
  <c r="AS351" i="13" s="1"/>
  <c r="AB940" i="10"/>
  <c r="AE881" i="25"/>
  <c r="A257" i="10" l="1"/>
  <c r="A284" i="10"/>
  <c r="A222" i="10"/>
  <c r="A202" i="10"/>
  <c r="A115" i="10"/>
  <c r="A167" i="10"/>
  <c r="A211" i="10"/>
  <c r="A265" i="10"/>
  <c r="A177" i="10"/>
  <c r="A355" i="10"/>
  <c r="A285" i="10"/>
  <c r="A316" i="10"/>
  <c r="A217" i="10"/>
  <c r="A347" i="10"/>
  <c r="A59" i="10"/>
  <c r="A133" i="10"/>
  <c r="A239" i="10"/>
  <c r="A92" i="10"/>
  <c r="A354" i="10"/>
  <c r="A268" i="10"/>
  <c r="A376" i="10"/>
  <c r="A244" i="10"/>
  <c r="A304" i="10"/>
  <c r="A169" i="10"/>
  <c r="A277" i="10"/>
  <c r="A164" i="10"/>
  <c r="A195" i="10"/>
  <c r="A326" i="10"/>
  <c r="A191" i="10"/>
  <c r="A189" i="10"/>
  <c r="A186" i="10"/>
  <c r="A229" i="10"/>
  <c r="A227" i="10"/>
  <c r="A299" i="10"/>
  <c r="A250" i="10"/>
  <c r="A127" i="10"/>
  <c r="A83" i="10"/>
  <c r="A47" i="10"/>
  <c r="A97" i="10"/>
  <c r="A334" i="10"/>
  <c r="A320" i="10"/>
  <c r="A174" i="10"/>
  <c r="A143" i="10"/>
  <c r="A314" i="10"/>
  <c r="A323" i="10"/>
  <c r="A342" i="10"/>
  <c r="A322" i="10"/>
  <c r="A294" i="10"/>
  <c r="A215" i="10"/>
  <c r="A68" i="10"/>
  <c r="A231" i="10"/>
  <c r="A235" i="10"/>
  <c r="A224" i="10"/>
  <c r="A271" i="10"/>
  <c r="A368" i="10"/>
  <c r="A339" i="10"/>
  <c r="A74" i="10"/>
  <c r="A361" i="10"/>
  <c r="A131" i="10"/>
  <c r="A371" i="10"/>
  <c r="A359" i="10"/>
  <c r="A258" i="10"/>
  <c r="A181" i="10"/>
  <c r="A201" i="10"/>
  <c r="A313" i="10"/>
  <c r="A60" i="10"/>
  <c r="A234" i="10"/>
  <c r="A157" i="10"/>
  <c r="A71" i="10"/>
  <c r="A289" i="10"/>
  <c r="A188" i="10"/>
  <c r="A145" i="10"/>
  <c r="A375" i="10"/>
  <c r="A225" i="10"/>
  <c r="A110" i="10"/>
  <c r="A308" i="10"/>
  <c r="A219" i="10"/>
  <c r="A144" i="10"/>
  <c r="A297" i="10"/>
  <c r="A318" i="10"/>
  <c r="A241" i="10"/>
  <c r="A200" i="10"/>
  <c r="A373" i="10"/>
  <c r="A120" i="10"/>
  <c r="A150" i="10"/>
  <c r="A160" i="10"/>
  <c r="A116" i="10"/>
  <c r="A292" i="10"/>
  <c r="A104" i="10"/>
  <c r="A148" i="10"/>
  <c r="A280" i="10"/>
  <c r="A203" i="10"/>
  <c r="A335" i="10"/>
  <c r="A256" i="10"/>
  <c r="A179" i="10"/>
  <c r="A309" i="10"/>
  <c r="A311" i="10"/>
  <c r="A210" i="10"/>
  <c r="A176" i="10"/>
  <c r="A370" i="10"/>
  <c r="A330" i="10"/>
  <c r="A253" i="10"/>
  <c r="A340" i="10"/>
  <c r="A263" i="10"/>
  <c r="A196" i="10"/>
  <c r="A130" i="10"/>
  <c r="A344" i="10"/>
  <c r="A233" i="10"/>
  <c r="A149" i="10"/>
  <c r="A273" i="10"/>
  <c r="A226" i="10"/>
  <c r="A317" i="10"/>
  <c r="A172" i="10"/>
  <c r="A128" i="10"/>
  <c r="A182" i="10"/>
  <c r="A117" i="10"/>
  <c r="A170" i="10"/>
  <c r="A138" i="10"/>
  <c r="A154" i="10"/>
  <c r="A249" i="10"/>
  <c r="A302" i="10"/>
  <c r="A103" i="10"/>
  <c r="A80" i="10"/>
  <c r="A367" i="10"/>
  <c r="A278" i="10"/>
  <c r="A79" i="10"/>
  <c r="A56" i="10"/>
  <c r="A255" i="10"/>
  <c r="A232" i="10"/>
  <c r="A155" i="10"/>
  <c r="A198" i="10"/>
  <c r="A352" i="10"/>
  <c r="A275" i="10"/>
  <c r="A362" i="10"/>
  <c r="A151" i="10"/>
  <c r="A328" i="10"/>
  <c r="A251" i="10"/>
  <c r="A338" i="10"/>
  <c r="A139" i="10"/>
  <c r="A360" i="10"/>
  <c r="A46" i="10"/>
  <c r="A348" i="10"/>
  <c r="A93" i="10"/>
  <c r="A247" i="10"/>
  <c r="A158" i="10"/>
  <c r="A126" i="10"/>
  <c r="A290" i="10"/>
  <c r="A91" i="10"/>
  <c r="A223" i="10"/>
  <c r="A102" i="10"/>
  <c r="A266" i="10"/>
  <c r="A67" i="10"/>
  <c r="A44" i="10"/>
  <c r="A364" i="10"/>
  <c r="A287" i="10"/>
  <c r="A208" i="10"/>
  <c r="A94" i="10"/>
  <c r="A261" i="10"/>
  <c r="A307" i="10"/>
  <c r="A218" i="10"/>
  <c r="A53" i="10"/>
  <c r="A162" i="10"/>
  <c r="A377" i="10"/>
  <c r="A366" i="10"/>
  <c r="A306" i="10"/>
  <c r="A184" i="10"/>
  <c r="A140" i="10"/>
  <c r="A283" i="10"/>
  <c r="A194" i="10"/>
  <c r="A141" i="10"/>
  <c r="A216" i="10"/>
  <c r="A204" i="10"/>
  <c r="A70" i="10"/>
  <c r="A336" i="10"/>
  <c r="A137" i="10"/>
  <c r="A146" i="10"/>
  <c r="A114" i="10"/>
  <c r="A190" i="10"/>
  <c r="A333" i="10"/>
  <c r="A312" i="10"/>
  <c r="A113" i="10"/>
  <c r="A90" i="10"/>
  <c r="A343" i="10"/>
  <c r="A254" i="10"/>
  <c r="A55" i="10"/>
  <c r="A220" i="10"/>
  <c r="A118" i="10"/>
  <c r="A374" i="10"/>
  <c r="A54" i="10"/>
  <c r="A163" i="10"/>
  <c r="A298" i="10"/>
  <c r="A64" i="10"/>
  <c r="A260" i="10"/>
  <c r="A274" i="10"/>
  <c r="A165" i="10"/>
  <c r="A350" i="10"/>
  <c r="A129" i="10"/>
  <c r="A372" i="10"/>
  <c r="A214" i="10"/>
  <c r="A50" i="10"/>
  <c r="A269" i="10"/>
  <c r="A192" i="10"/>
  <c r="A69" i="10"/>
  <c r="A324" i="10"/>
  <c r="A125" i="10"/>
  <c r="A245" i="10"/>
  <c r="A168" i="10"/>
  <c r="A124" i="10"/>
  <c r="A213" i="10"/>
  <c r="A300" i="10"/>
  <c r="A101" i="10"/>
  <c r="A199" i="10"/>
  <c r="A78" i="10"/>
  <c r="A262" i="10"/>
  <c r="A369" i="10"/>
  <c r="A319" i="10"/>
  <c r="A230" i="10"/>
  <c r="A65" i="10"/>
  <c r="A329" i="10"/>
  <c r="A252" i="10"/>
  <c r="A75" i="10"/>
  <c r="A206" i="10"/>
  <c r="A58" i="10"/>
  <c r="A153" i="10"/>
  <c r="A305" i="10"/>
  <c r="A228" i="10"/>
  <c r="A51" i="10"/>
  <c r="A315" i="10"/>
  <c r="A73" i="10"/>
  <c r="A303" i="10"/>
  <c r="A61" i="10"/>
  <c r="A142" i="10"/>
  <c r="A180" i="10"/>
  <c r="A136" i="10"/>
  <c r="A135" i="10"/>
  <c r="A156" i="10"/>
  <c r="A112" i="10"/>
  <c r="A365" i="10"/>
  <c r="A288" i="10"/>
  <c r="A89" i="10"/>
  <c r="A331" i="10"/>
  <c r="A242" i="10"/>
  <c r="A66" i="10"/>
  <c r="A175" i="10"/>
  <c r="A76" i="10"/>
  <c r="A185" i="10"/>
  <c r="A86" i="10"/>
  <c r="A248" i="10"/>
  <c r="A358" i="10"/>
  <c r="A293" i="10"/>
  <c r="A281" i="10"/>
  <c r="A178" i="10"/>
  <c r="A161" i="10"/>
  <c r="A346" i="10"/>
  <c r="A62" i="10"/>
  <c r="A171" i="10"/>
  <c r="A96" i="10"/>
  <c r="A159" i="10"/>
  <c r="A84" i="10"/>
  <c r="A291" i="10"/>
  <c r="A49" i="10"/>
  <c r="A81" i="10"/>
  <c r="A356" i="10"/>
  <c r="A267" i="10"/>
  <c r="A105" i="10"/>
  <c r="A123" i="10"/>
  <c r="A221" i="10"/>
  <c r="A100" i="10"/>
  <c r="A187" i="10"/>
  <c r="A77" i="10"/>
  <c r="A341" i="10"/>
  <c r="A264" i="10"/>
  <c r="A87" i="10"/>
  <c r="A351" i="10"/>
  <c r="A109" i="10"/>
  <c r="A282" i="10"/>
  <c r="A259" i="10"/>
  <c r="A270" i="10"/>
  <c r="A286" i="10"/>
  <c r="A166" i="10"/>
  <c r="A240" i="10"/>
  <c r="A52" i="10"/>
  <c r="A327" i="10"/>
  <c r="A85" i="10"/>
  <c r="A349" i="10"/>
  <c r="A119" i="10"/>
  <c r="A337" i="10"/>
  <c r="A107" i="10"/>
  <c r="A236" i="10"/>
  <c r="A147" i="10"/>
  <c r="A72" i="10"/>
  <c r="A279" i="10"/>
  <c r="A106" i="10"/>
  <c r="A212" i="10"/>
  <c r="A82" i="10"/>
  <c r="A134" i="10"/>
  <c r="A238" i="10"/>
  <c r="A345" i="10"/>
  <c r="A111" i="10"/>
  <c r="A353" i="10"/>
  <c r="A276" i="10"/>
  <c r="A88" i="10"/>
  <c r="A197" i="10"/>
  <c r="A98" i="10"/>
  <c r="A296" i="10"/>
  <c r="A207" i="10"/>
  <c r="A132" i="10"/>
  <c r="A357" i="10"/>
  <c r="A173" i="10"/>
  <c r="A63" i="10"/>
  <c r="A272" i="10"/>
  <c r="A183" i="10"/>
  <c r="A108" i="10"/>
  <c r="A205" i="10"/>
  <c r="A193" i="10"/>
  <c r="A237" i="10"/>
  <c r="A310" i="10"/>
  <c r="A321" i="10"/>
  <c r="A325" i="10"/>
  <c r="A95" i="10"/>
  <c r="A378" i="10"/>
  <c r="A301" i="10"/>
  <c r="A48" i="10"/>
  <c r="A57" i="10"/>
  <c r="A332" i="10"/>
  <c r="A243" i="10"/>
  <c r="A122" i="10"/>
  <c r="A209" i="10"/>
  <c r="A99" i="10"/>
  <c r="A363" i="10"/>
  <c r="A121" i="10"/>
  <c r="A152" i="10"/>
  <c r="AI940" i="10"/>
  <c r="AI1007" i="10" s="1"/>
  <c r="AJ940" i="10"/>
  <c r="AT351" i="13"/>
  <c r="AL904" i="25"/>
  <c r="AM908" i="25" s="1"/>
  <c r="AM881" i="25"/>
  <c r="AL881" i="25"/>
  <c r="AO40" i="1"/>
  <c r="C1671" i="13"/>
  <c r="AB904" i="25"/>
  <c r="AA904" i="25"/>
  <c r="S904" i="25"/>
  <c r="T904" i="25"/>
  <c r="U904" i="25"/>
  <c r="Q904" i="25"/>
  <c r="AD899" i="25"/>
  <c r="A442" i="13" l="1"/>
  <c r="A420" i="13"/>
  <c r="A398" i="13"/>
  <c r="A376" i="13"/>
  <c r="A354" i="13"/>
  <c r="A432" i="13"/>
  <c r="A410" i="13"/>
  <c r="A599" i="13"/>
  <c r="A721" i="13"/>
  <c r="A699" i="13"/>
  <c r="A677" i="13"/>
  <c r="A356" i="13"/>
  <c r="A478" i="13"/>
  <c r="A744" i="13"/>
  <c r="A866" i="13"/>
  <c r="A844" i="13"/>
  <c r="A822" i="13"/>
  <c r="A656" i="13"/>
  <c r="A634" i="13"/>
  <c r="A900" i="13"/>
  <c r="A907" i="13"/>
  <c r="A524" i="13"/>
  <c r="A502" i="13"/>
  <c r="A624" i="13"/>
  <c r="A890" i="13"/>
  <c r="A593" i="13"/>
  <c r="A416" i="13"/>
  <c r="A394" i="13"/>
  <c r="A372" i="13"/>
  <c r="A472" i="13"/>
  <c r="A738" i="13"/>
  <c r="A824" i="13"/>
  <c r="A862" i="13"/>
  <c r="A641" i="13"/>
  <c r="A427" i="13"/>
  <c r="A665" i="13"/>
  <c r="A364" i="13"/>
  <c r="A519" i="13"/>
  <c r="A440" i="13"/>
  <c r="A418" i="13"/>
  <c r="A396" i="13"/>
  <c r="A374" i="13"/>
  <c r="A352" i="13"/>
  <c r="A474" i="13"/>
  <c r="A586" i="13"/>
  <c r="A564" i="13"/>
  <c r="A542" i="13"/>
  <c r="A520" i="13"/>
  <c r="A498" i="13"/>
  <c r="A454" i="13"/>
  <c r="A576" i="13"/>
  <c r="A554" i="13"/>
  <c r="A477" i="13"/>
  <c r="A743" i="13"/>
  <c r="A865" i="13"/>
  <c r="A843" i="13"/>
  <c r="A821" i="13"/>
  <c r="A500" i="13"/>
  <c r="A622" i="13"/>
  <c r="A888" i="13"/>
  <c r="A800" i="13"/>
  <c r="A778" i="13"/>
  <c r="A435" i="13"/>
  <c r="A413" i="13"/>
  <c r="A668" i="13"/>
  <c r="A646" i="13"/>
  <c r="A768" i="13"/>
  <c r="A393" i="13"/>
  <c r="A371" i="13"/>
  <c r="A471" i="13"/>
  <c r="A737" i="13"/>
  <c r="A560" i="13"/>
  <c r="A538" i="13"/>
  <c r="A516" i="13"/>
  <c r="A494" i="13"/>
  <c r="A616" i="13"/>
  <c r="A882" i="13"/>
  <c r="A525" i="13"/>
  <c r="A676" i="13"/>
  <c r="A395" i="13"/>
  <c r="A570" i="13"/>
  <c r="A419" i="13"/>
  <c r="A606" i="13"/>
  <c r="A796" i="13"/>
  <c r="A388" i="13"/>
  <c r="A584" i="13"/>
  <c r="A562" i="13"/>
  <c r="A540" i="13"/>
  <c r="A518" i="13"/>
  <c r="A496" i="13"/>
  <c r="A618" i="13"/>
  <c r="A452" i="13"/>
  <c r="A464" i="13"/>
  <c r="A730" i="13"/>
  <c r="A708" i="13"/>
  <c r="A686" i="13"/>
  <c r="A664" i="13"/>
  <c r="A642" i="13"/>
  <c r="A598" i="13"/>
  <c r="A720" i="13"/>
  <c r="A698" i="13"/>
  <c r="A621" i="13"/>
  <c r="A887" i="13"/>
  <c r="A644" i="13"/>
  <c r="A766" i="13"/>
  <c r="A883" i="13"/>
  <c r="A457" i="13"/>
  <c r="A579" i="13"/>
  <c r="A557" i="13"/>
  <c r="A812" i="13"/>
  <c r="A790" i="13"/>
  <c r="A912" i="13"/>
  <c r="A447" i="13"/>
  <c r="A425" i="13"/>
  <c r="A537" i="13"/>
  <c r="A515" i="13"/>
  <c r="A493" i="13"/>
  <c r="A615" i="13"/>
  <c r="A881" i="13"/>
  <c r="A704" i="13"/>
  <c r="A682" i="13"/>
  <c r="A660" i="13"/>
  <c r="A638" i="13"/>
  <c r="A760" i="13"/>
  <c r="A617" i="13"/>
  <c r="A403" i="13"/>
  <c r="A643" i="13"/>
  <c r="A894" i="13"/>
  <c r="A705" i="13"/>
  <c r="A728" i="13"/>
  <c r="A706" i="13"/>
  <c r="A684" i="13"/>
  <c r="A662" i="13"/>
  <c r="A640" i="13"/>
  <c r="A762" i="13"/>
  <c r="A596" i="13"/>
  <c r="A608" i="13"/>
  <c r="A874" i="13"/>
  <c r="A852" i="13"/>
  <c r="A830" i="13"/>
  <c r="A808" i="13"/>
  <c r="A786" i="13"/>
  <c r="A476" i="13"/>
  <c r="A742" i="13"/>
  <c r="A864" i="13"/>
  <c r="A842" i="13"/>
  <c r="A765" i="13"/>
  <c r="A607" i="13"/>
  <c r="A788" i="13"/>
  <c r="A910" i="13"/>
  <c r="A445" i="13"/>
  <c r="A423" i="13"/>
  <c r="A401" i="13"/>
  <c r="A601" i="13"/>
  <c r="A723" i="13"/>
  <c r="A701" i="13"/>
  <c r="A591" i="13"/>
  <c r="A569" i="13"/>
  <c r="A681" i="13"/>
  <c r="A659" i="13"/>
  <c r="A637" i="13"/>
  <c r="A759" i="13"/>
  <c r="A848" i="13"/>
  <c r="A826" i="13"/>
  <c r="A804" i="13"/>
  <c r="A782" i="13"/>
  <c r="A904" i="13"/>
  <c r="A838" i="13"/>
  <c r="A510" i="13"/>
  <c r="A492" i="13"/>
  <c r="A517" i="13"/>
  <c r="A528" i="13"/>
  <c r="A406" i="13"/>
  <c r="A725" i="13"/>
  <c r="A813" i="13"/>
  <c r="A880" i="13"/>
  <c r="A872" i="13"/>
  <c r="A850" i="13"/>
  <c r="A828" i="13"/>
  <c r="A806" i="13"/>
  <c r="A784" i="13"/>
  <c r="A906" i="13"/>
  <c r="A740" i="13"/>
  <c r="A752" i="13"/>
  <c r="A620" i="13"/>
  <c r="A886" i="13"/>
  <c r="A909" i="13"/>
  <c r="A444" i="13"/>
  <c r="A422" i="13"/>
  <c r="A400" i="13"/>
  <c r="A378" i="13"/>
  <c r="A589" i="13"/>
  <c r="A567" i="13"/>
  <c r="A545" i="13"/>
  <c r="A357" i="13"/>
  <c r="A479" i="13"/>
  <c r="A745" i="13"/>
  <c r="A867" i="13"/>
  <c r="A845" i="13"/>
  <c r="A469" i="13"/>
  <c r="A735" i="13"/>
  <c r="A713" i="13"/>
  <c r="A825" i="13"/>
  <c r="A803" i="13"/>
  <c r="A781" i="13"/>
  <c r="A903" i="13"/>
  <c r="A359" i="13"/>
  <c r="A652" i="13"/>
  <c r="A625" i="13"/>
  <c r="A499" i="13"/>
  <c r="A661" i="13"/>
  <c r="A703" i="13"/>
  <c r="A884" i="13"/>
  <c r="A896" i="13"/>
  <c r="A451" i="13"/>
  <c r="A764" i="13"/>
  <c r="A588" i="13"/>
  <c r="A566" i="13"/>
  <c r="A544" i="13"/>
  <c r="A522" i="13"/>
  <c r="A467" i="13"/>
  <c r="A733" i="13"/>
  <c r="A711" i="13"/>
  <c r="A689" i="13"/>
  <c r="A501" i="13"/>
  <c r="A623" i="13"/>
  <c r="A889" i="13"/>
  <c r="A727" i="13"/>
  <c r="A369" i="13"/>
  <c r="A613" i="13"/>
  <c r="A879" i="13"/>
  <c r="A857" i="13"/>
  <c r="A438" i="13"/>
  <c r="A461" i="13"/>
  <c r="A439" i="13"/>
  <c r="A503" i="13"/>
  <c r="A630" i="13"/>
  <c r="A687" i="13"/>
  <c r="A431" i="13"/>
  <c r="A409" i="13"/>
  <c r="A387" i="13"/>
  <c r="A365" i="13"/>
  <c r="A908" i="13"/>
  <c r="A443" i="13"/>
  <c r="A421" i="13"/>
  <c r="A466" i="13"/>
  <c r="A732" i="13"/>
  <c r="A710" i="13"/>
  <c r="A688" i="13"/>
  <c r="A666" i="13"/>
  <c r="A611" i="13"/>
  <c r="A877" i="13"/>
  <c r="A855" i="13"/>
  <c r="A833" i="13"/>
  <c r="A645" i="13"/>
  <c r="A767" i="13"/>
  <c r="A895" i="13"/>
  <c r="A775" i="13"/>
  <c r="A513" i="13"/>
  <c r="A491" i="13"/>
  <c r="A757" i="13"/>
  <c r="A460" i="13"/>
  <c r="A582" i="13"/>
  <c r="A405" i="13"/>
  <c r="A383" i="13"/>
  <c r="A361" i="13"/>
  <c r="A605" i="13"/>
  <c r="A408" i="13"/>
  <c r="A355" i="13"/>
  <c r="A794" i="13"/>
  <c r="A799" i="13"/>
  <c r="A818" i="13"/>
  <c r="A552" i="13"/>
  <c r="A787" i="13"/>
  <c r="A539" i="13"/>
  <c r="A654" i="13"/>
  <c r="A563" i="13"/>
  <c r="A429" i="13"/>
  <c r="A407" i="13"/>
  <c r="A385" i="13"/>
  <c r="A363" i="13"/>
  <c r="A441" i="13"/>
  <c r="A453" i="13"/>
  <c r="A575" i="13"/>
  <c r="A553" i="13"/>
  <c r="A531" i="13"/>
  <c r="A509" i="13"/>
  <c r="A587" i="13"/>
  <c r="A565" i="13"/>
  <c r="A610" i="13"/>
  <c r="A876" i="13"/>
  <c r="A854" i="13"/>
  <c r="A832" i="13"/>
  <c r="A810" i="13"/>
  <c r="A489" i="13"/>
  <c r="A755" i="13"/>
  <c r="A789" i="13"/>
  <c r="A911" i="13"/>
  <c r="A446" i="13"/>
  <c r="A424" i="13"/>
  <c r="A402" i="13"/>
  <c r="A657" i="13"/>
  <c r="A635" i="13"/>
  <c r="A901" i="13"/>
  <c r="A404" i="13"/>
  <c r="A382" i="13"/>
  <c r="A360" i="13"/>
  <c r="A604" i="13"/>
  <c r="A726" i="13"/>
  <c r="A549" i="13"/>
  <c r="A527" i="13"/>
  <c r="A505" i="13"/>
  <c r="A483" i="13"/>
  <c r="A749" i="13"/>
  <c r="A375" i="13"/>
  <c r="A559" i="13"/>
  <c r="A535" i="13"/>
  <c r="A399" i="13"/>
  <c r="A685" i="13"/>
  <c r="A851" i="13"/>
  <c r="A636" i="13"/>
  <c r="A573" i="13"/>
  <c r="A551" i="13"/>
  <c r="A529" i="13"/>
  <c r="A507" i="13"/>
  <c r="A485" i="13"/>
  <c r="A585" i="13"/>
  <c r="A597" i="13"/>
  <c r="A719" i="13"/>
  <c r="A697" i="13"/>
  <c r="A675" i="13"/>
  <c r="A653" i="13"/>
  <c r="A465" i="13"/>
  <c r="A731" i="13"/>
  <c r="A709" i="13"/>
  <c r="A488" i="13"/>
  <c r="A754" i="13"/>
  <c r="A633" i="13"/>
  <c r="A899" i="13"/>
  <c r="A751" i="13"/>
  <c r="A590" i="13"/>
  <c r="A568" i="13"/>
  <c r="A546" i="13"/>
  <c r="A801" i="13"/>
  <c r="A779" i="13"/>
  <c r="A436" i="13"/>
  <c r="A414" i="13"/>
  <c r="A548" i="13"/>
  <c r="A526" i="13"/>
  <c r="A504" i="13"/>
  <c r="A482" i="13"/>
  <c r="A748" i="13"/>
  <c r="A870" i="13"/>
  <c r="A693" i="13"/>
  <c r="A671" i="13"/>
  <c r="A649" i="13"/>
  <c r="A627" i="13"/>
  <c r="A893" i="13"/>
  <c r="A541" i="13"/>
  <c r="A807" i="13"/>
  <c r="A763" i="13"/>
  <c r="A831" i="13"/>
  <c r="A463" i="13"/>
  <c r="A581" i="13"/>
  <c r="A769" i="13"/>
  <c r="A871" i="13"/>
  <c r="A717" i="13"/>
  <c r="A695" i="13"/>
  <c r="A673" i="13"/>
  <c r="A651" i="13"/>
  <c r="A629" i="13"/>
  <c r="A729" i="13"/>
  <c r="A741" i="13"/>
  <c r="A863" i="13"/>
  <c r="A841" i="13"/>
  <c r="A819" i="13"/>
  <c r="A797" i="13"/>
  <c r="A609" i="13"/>
  <c r="A875" i="13"/>
  <c r="A853" i="13"/>
  <c r="A632" i="13"/>
  <c r="A898" i="13"/>
  <c r="A739" i="13"/>
  <c r="A619" i="13"/>
  <c r="A777" i="13"/>
  <c r="A434" i="13"/>
  <c r="A412" i="13"/>
  <c r="A390" i="13"/>
  <c r="A468" i="13"/>
  <c r="A734" i="13"/>
  <c r="A712" i="13"/>
  <c r="A690" i="13"/>
  <c r="A458" i="13"/>
  <c r="A580" i="13"/>
  <c r="A558" i="13"/>
  <c r="A692" i="13"/>
  <c r="A670" i="13"/>
  <c r="A648" i="13"/>
  <c r="A626" i="13"/>
  <c r="A892" i="13"/>
  <c r="A837" i="13"/>
  <c r="A815" i="13"/>
  <c r="A793" i="13"/>
  <c r="A771" i="13"/>
  <c r="A758" i="13"/>
  <c r="A415" i="13"/>
  <c r="A628" i="13"/>
  <c r="A860" i="13"/>
  <c r="A823" i="13"/>
  <c r="A571" i="13"/>
  <c r="A902" i="13"/>
  <c r="A847" i="13"/>
  <c r="A861" i="13"/>
  <c r="A839" i="13"/>
  <c r="A817" i="13"/>
  <c r="A795" i="13"/>
  <c r="A773" i="13"/>
  <c r="A873" i="13"/>
  <c r="A885" i="13"/>
  <c r="A753" i="13"/>
  <c r="A776" i="13"/>
  <c r="A433" i="13"/>
  <c r="A411" i="13"/>
  <c r="A389" i="13"/>
  <c r="A456" i="13"/>
  <c r="A578" i="13"/>
  <c r="A556" i="13"/>
  <c r="A534" i="13"/>
  <c r="A368" i="13"/>
  <c r="A612" i="13"/>
  <c r="A878" i="13"/>
  <c r="A856" i="13"/>
  <c r="A834" i="13"/>
  <c r="A602" i="13"/>
  <c r="A724" i="13"/>
  <c r="A702" i="13"/>
  <c r="A836" i="13"/>
  <c r="A814" i="13"/>
  <c r="A792" i="13"/>
  <c r="A770" i="13"/>
  <c r="A915" i="13"/>
  <c r="A450" i="13"/>
  <c r="A351" i="13"/>
  <c r="A475" i="13"/>
  <c r="A561" i="13"/>
  <c r="A736" i="13"/>
  <c r="A669" i="13"/>
  <c r="A772" i="13"/>
  <c r="A714" i="13"/>
  <c r="A916" i="13"/>
  <c r="A417" i="13"/>
  <c r="A481" i="13"/>
  <c r="A462" i="13"/>
  <c r="A511" i="13"/>
  <c r="A533" i="13"/>
  <c r="A722" i="13"/>
  <c r="A490" i="13"/>
  <c r="A679" i="13"/>
  <c r="A495" i="13"/>
  <c r="A849" i="13"/>
  <c r="A595" i="13"/>
  <c r="A521" i="13"/>
  <c r="A392" i="13"/>
  <c r="A377" i="13"/>
  <c r="A631" i="13"/>
  <c r="A428" i="13"/>
  <c r="A437" i="13"/>
  <c r="A530" i="13"/>
  <c r="A694" i="13"/>
  <c r="A497" i="13"/>
  <c r="A486" i="13"/>
  <c r="A746" i="13"/>
  <c r="A449" i="13"/>
  <c r="A820" i="13"/>
  <c r="A514" i="13"/>
  <c r="A809" i="13"/>
  <c r="A583" i="13"/>
  <c r="A869" i="13"/>
  <c r="A639" i="13"/>
  <c r="A655" i="13"/>
  <c r="A827" i="13"/>
  <c r="A715" i="13"/>
  <c r="A897" i="13"/>
  <c r="A672" i="13"/>
  <c r="A550" i="13"/>
  <c r="A574" i="13"/>
  <c r="A532" i="13"/>
  <c r="A391" i="13"/>
  <c r="A791" i="13"/>
  <c r="A426" i="13"/>
  <c r="A835" i="13"/>
  <c r="A373" i="13"/>
  <c r="A455" i="13"/>
  <c r="A700" i="13"/>
  <c r="A756" i="13"/>
  <c r="A380" i="13"/>
  <c r="A370" i="13"/>
  <c r="A761" i="13"/>
  <c r="A859" i="13"/>
  <c r="A647" i="13"/>
  <c r="A750" i="13"/>
  <c r="A667" i="13"/>
  <c r="A683" i="13"/>
  <c r="A774" i="13"/>
  <c r="A367" i="13"/>
  <c r="A858" i="13"/>
  <c r="A868" i="13"/>
  <c r="A594" i="13"/>
  <c r="A379" i="13"/>
  <c r="A805" i="13"/>
  <c r="A696" i="13"/>
  <c r="A536" i="13"/>
  <c r="A473" i="13"/>
  <c r="A716" i="13"/>
  <c r="A840" i="13"/>
  <c r="A547" i="13"/>
  <c r="A650" i="13"/>
  <c r="A459" i="13"/>
  <c r="A386" i="13"/>
  <c r="A802" i="13"/>
  <c r="A780" i="13"/>
  <c r="A811" i="13"/>
  <c r="A905" i="13"/>
  <c r="A747" i="13"/>
  <c r="A397" i="13"/>
  <c r="A384" i="13"/>
  <c r="A680" i="13"/>
  <c r="A577" i="13"/>
  <c r="A678" i="13"/>
  <c r="A358" i="13"/>
  <c r="A891" i="13"/>
  <c r="A829" i="13"/>
  <c r="A658" i="13"/>
  <c r="A366" i="13"/>
  <c r="A480" i="13"/>
  <c r="A846" i="13"/>
  <c r="A691" i="13"/>
  <c r="A674" i="13"/>
  <c r="A448" i="13"/>
  <c r="A487" i="13"/>
  <c r="A470" i="13"/>
  <c r="A913" i="13"/>
  <c r="A707" i="13"/>
  <c r="A798" i="13"/>
  <c r="A614" i="13"/>
  <c r="A381" i="13"/>
  <c r="A508" i="13"/>
  <c r="A512" i="13"/>
  <c r="A783" i="13"/>
  <c r="A353" i="13"/>
  <c r="A523" i="13"/>
  <c r="A543" i="13"/>
  <c r="A506" i="13"/>
  <c r="A718" i="13"/>
  <c r="A572" i="13"/>
  <c r="A555" i="13"/>
  <c r="A600" i="13"/>
  <c r="A914" i="13"/>
  <c r="A430" i="13"/>
  <c r="A785" i="13"/>
  <c r="A603" i="13"/>
  <c r="A816" i="13"/>
  <c r="A663" i="13"/>
  <c r="A362" i="13"/>
  <c r="A484" i="13"/>
  <c r="A592" i="13"/>
  <c r="B901" i="25"/>
  <c r="B900" i="25" l="1"/>
  <c r="Z683" i="10" l="1"/>
  <c r="Z929" i="10"/>
  <c r="B1154" i="10" l="1"/>
  <c r="B1000" i="10"/>
  <c r="B1001" i="10"/>
  <c r="C1670" i="13"/>
  <c r="AO1239" i="1" l="1"/>
  <c r="AE1239" i="1"/>
  <c r="Z904" i="25"/>
  <c r="AB1369" i="1"/>
  <c r="AC1369" i="1"/>
  <c r="AO946" i="1" l="1"/>
  <c r="AE946" i="1"/>
  <c r="AO1238" i="1"/>
  <c r="AE1238" i="1"/>
  <c r="AO382" i="1"/>
  <c r="AE382" i="1"/>
  <c r="AO1326" i="1" l="1"/>
  <c r="AE1326" i="1"/>
  <c r="AD129" i="25"/>
  <c r="Z986" i="10" l="1"/>
  <c r="AD24" i="25"/>
  <c r="AO805" i="1"/>
  <c r="AE805" i="1"/>
  <c r="AO1283" i="1"/>
  <c r="AE1283" i="1"/>
  <c r="H1010" i="10" l="1"/>
  <c r="Z482" i="10" l="1"/>
  <c r="U1011" i="10" l="1"/>
  <c r="Z1004" i="10" l="1"/>
  <c r="Z887" i="10"/>
  <c r="Z744" i="10"/>
  <c r="Z556" i="10"/>
  <c r="AD111" i="25"/>
  <c r="AO329" i="1"/>
  <c r="AE329" i="1"/>
  <c r="AO148" i="1"/>
  <c r="AE148" i="1"/>
  <c r="AO271" i="1"/>
  <c r="AE271" i="1"/>
  <c r="AO1076" i="1"/>
  <c r="AO1251" i="1"/>
  <c r="AE1251" i="1"/>
  <c r="AO1264" i="1"/>
  <c r="AE1264" i="1"/>
  <c r="AO1147" i="1" l="1"/>
  <c r="AE1147" i="1"/>
  <c r="AO312" i="1"/>
  <c r="AE312" i="1"/>
  <c r="Z464" i="10"/>
  <c r="Z1156" i="10" l="1"/>
  <c r="Z187" i="10"/>
  <c r="Z87" i="10"/>
  <c r="V1010" i="10" s="1"/>
  <c r="Z799" i="10"/>
  <c r="Z447" i="10"/>
  <c r="Z528" i="10"/>
  <c r="Z367" i="10"/>
  <c r="Z740" i="10"/>
  <c r="Z975" i="10"/>
  <c r="Z341" i="10"/>
  <c r="Z969" i="10"/>
  <c r="AD283" i="25"/>
  <c r="AD871" i="25"/>
  <c r="AD148" i="25"/>
  <c r="AD98" i="25"/>
  <c r="AD95" i="25"/>
  <c r="AD408" i="25"/>
  <c r="AD136" i="25"/>
  <c r="AD309" i="25"/>
  <c r="AD321" i="25"/>
  <c r="AD61" i="25"/>
  <c r="AO388" i="1"/>
  <c r="AE388" i="1"/>
  <c r="AO910" i="1"/>
  <c r="AE910" i="1"/>
  <c r="AO379" i="1"/>
  <c r="AE379" i="1"/>
  <c r="AO1237" i="1"/>
  <c r="AE1237" i="1"/>
  <c r="AO981" i="1"/>
  <c r="AE981" i="1"/>
  <c r="AO1128" i="1"/>
  <c r="AE1128" i="1"/>
  <c r="AO161" i="1"/>
  <c r="AE161" i="1"/>
  <c r="AO362" i="1"/>
  <c r="AE362" i="1"/>
  <c r="AE748" i="1"/>
  <c r="X1378" i="1"/>
  <c r="AE1076" i="1" l="1"/>
  <c r="I23" i="19" l="1"/>
  <c r="H22" i="19"/>
  <c r="I22" i="19"/>
  <c r="I21" i="19"/>
  <c r="H21" i="19"/>
  <c r="H20" i="19"/>
  <c r="Q1681" i="13" l="1"/>
  <c r="R1681" i="13" s="1"/>
  <c r="Q1679" i="13"/>
  <c r="Q1682" i="13" l="1"/>
  <c r="R1682" i="13"/>
  <c r="Q1683" i="13" s="1"/>
  <c r="R1683" i="13" s="1"/>
  <c r="J940" i="10"/>
  <c r="AK940" i="10" l="1"/>
  <c r="J1007" i="10"/>
  <c r="BA1591" i="13"/>
  <c r="I1013" i="10"/>
  <c r="AA1688" i="13" l="1"/>
  <c r="AI1678" i="13" l="1"/>
  <c r="K24" i="19"/>
  <c r="G9" i="18" s="1"/>
  <c r="K21" i="19"/>
  <c r="D9" i="18" s="1"/>
  <c r="K20" i="19"/>
  <c r="C9" i="18" s="1"/>
  <c r="C11" i="18"/>
  <c r="B14" i="18"/>
  <c r="Z994" i="10" l="1"/>
  <c r="Z983" i="10"/>
  <c r="Z967" i="10"/>
  <c r="Z944" i="10"/>
  <c r="Z943" i="10"/>
  <c r="Z934" i="10"/>
  <c r="Z881" i="10"/>
  <c r="Z815" i="10"/>
  <c r="Z808" i="10"/>
  <c r="Z800" i="10"/>
  <c r="Z789" i="10"/>
  <c r="Z785" i="10"/>
  <c r="Z783" i="10"/>
  <c r="Z774" i="10"/>
  <c r="Z749" i="10"/>
  <c r="Z728" i="10"/>
  <c r="Z710" i="10"/>
  <c r="Z657" i="10"/>
  <c r="Z628" i="10"/>
  <c r="Z615" i="10"/>
  <c r="Z607" i="10"/>
  <c r="Z606" i="10"/>
  <c r="AD841" i="25"/>
  <c r="AD806" i="25"/>
  <c r="AD774" i="25"/>
  <c r="AD769" i="25"/>
  <c r="AD766" i="25"/>
  <c r="AD752" i="25"/>
  <c r="AD744" i="25"/>
  <c r="AD738" i="25"/>
  <c r="AD682" i="25"/>
  <c r="AD678" i="25"/>
  <c r="AD676" i="25"/>
  <c r="AD670" i="25"/>
  <c r="AD655" i="25"/>
  <c r="AD590" i="25"/>
  <c r="AD584" i="25"/>
  <c r="AD543" i="25"/>
  <c r="AD526" i="25"/>
  <c r="AD460" i="25"/>
  <c r="AD459" i="25"/>
  <c r="AD456" i="25"/>
  <c r="AD455" i="25"/>
  <c r="AD453" i="25"/>
  <c r="AD376" i="25"/>
  <c r="AD324" i="25"/>
  <c r="AD306" i="25"/>
  <c r="AD120" i="25"/>
  <c r="AD83" i="25"/>
  <c r="AD57" i="25"/>
  <c r="AD8" i="25"/>
  <c r="AD11" i="25"/>
  <c r="AD12" i="25"/>
  <c r="AD13" i="25"/>
  <c r="AD15" i="25"/>
  <c r="AD17" i="25"/>
  <c r="AD18" i="25"/>
  <c r="AD20" i="25"/>
  <c r="AD21" i="25"/>
  <c r="AD22" i="25"/>
  <c r="AD23" i="25"/>
  <c r="AD961" i="25"/>
  <c r="AD25" i="25"/>
  <c r="AD26" i="25"/>
  <c r="AD27" i="25"/>
  <c r="AD28" i="25"/>
  <c r="AD29" i="25"/>
  <c r="AD30" i="25"/>
  <c r="AD960" i="25"/>
  <c r="AD31" i="25"/>
  <c r="AD32" i="25"/>
  <c r="AD33" i="25"/>
  <c r="AD34" i="25"/>
  <c r="AD35" i="25"/>
  <c r="AD36" i="25"/>
  <c r="AD37" i="25"/>
  <c r="AD39" i="25"/>
  <c r="AD40" i="25"/>
  <c r="AD41" i="25"/>
  <c r="AD42" i="25"/>
  <c r="AD43" i="25"/>
  <c r="AD44" i="25"/>
  <c r="AD45" i="25"/>
  <c r="AD46" i="25"/>
  <c r="AD47" i="25"/>
  <c r="AD48" i="25"/>
  <c r="AD50" i="25"/>
  <c r="AD51" i="25"/>
  <c r="AD52" i="25"/>
  <c r="AD53" i="25"/>
  <c r="AD54" i="25"/>
  <c r="AD55" i="25"/>
  <c r="AD56" i="25"/>
  <c r="AD59" i="25"/>
  <c r="AD60" i="25"/>
  <c r="AD956" i="25"/>
  <c r="AD62" i="25"/>
  <c r="AD63" i="25"/>
  <c r="AD64" i="25"/>
  <c r="AD65" i="25"/>
  <c r="AD66" i="25"/>
  <c r="AD68" i="25"/>
  <c r="AD70" i="25"/>
  <c r="AD71" i="25"/>
  <c r="AD72" i="25"/>
  <c r="AD73" i="25"/>
  <c r="AD74" i="25"/>
  <c r="AD75" i="25"/>
  <c r="AD76" i="25"/>
  <c r="AD77" i="25"/>
  <c r="AD78" i="25"/>
  <c r="AD79" i="25"/>
  <c r="AD80" i="25"/>
  <c r="AD81" i="25"/>
  <c r="AD82" i="25"/>
  <c r="AD85" i="25"/>
  <c r="AD86" i="25"/>
  <c r="AD87" i="25"/>
  <c r="AD88" i="25"/>
  <c r="AD954" i="25"/>
  <c r="AD89" i="25"/>
  <c r="AD90" i="25"/>
  <c r="AD91" i="25"/>
  <c r="AD94" i="25"/>
  <c r="AD955" i="25"/>
  <c r="AD97" i="25"/>
  <c r="AD99" i="25"/>
  <c r="AD102" i="25"/>
  <c r="AD103" i="25"/>
  <c r="AD958" i="25"/>
  <c r="AD105" i="25"/>
  <c r="AD106" i="25"/>
  <c r="AD107" i="25"/>
  <c r="AD108" i="25"/>
  <c r="AD109" i="25"/>
  <c r="AD110" i="25"/>
  <c r="AD114" i="25"/>
  <c r="AD115" i="25"/>
  <c r="AD116" i="25"/>
  <c r="AD118" i="25"/>
  <c r="AD122" i="25"/>
  <c r="AD123" i="25"/>
  <c r="AD124" i="25"/>
  <c r="AD125" i="25"/>
  <c r="AD126" i="25"/>
  <c r="AD127" i="25"/>
  <c r="AD128" i="25"/>
  <c r="AD131" i="25"/>
  <c r="AD132" i="25"/>
  <c r="AD138" i="25"/>
  <c r="AD139" i="25"/>
  <c r="AD143" i="25"/>
  <c r="AD144" i="25"/>
  <c r="AD146" i="25"/>
  <c r="AD147" i="25"/>
  <c r="AD149" i="25"/>
  <c r="AD150" i="25"/>
  <c r="AD151" i="25"/>
  <c r="AD152" i="25"/>
  <c r="AD154" i="25"/>
  <c r="AD156" i="25"/>
  <c r="AD157" i="25"/>
  <c r="AD158" i="25"/>
  <c r="AD159" i="25"/>
  <c r="AD160" i="25"/>
  <c r="AD161" i="25"/>
  <c r="AD162" i="25"/>
  <c r="AD164" i="25"/>
  <c r="AD165" i="25"/>
  <c r="AD166" i="25"/>
  <c r="AD167" i="25"/>
  <c r="AD168" i="25"/>
  <c r="AD169" i="25"/>
  <c r="AD170" i="25"/>
  <c r="AD171" i="25"/>
  <c r="AD172" i="25"/>
  <c r="AD173" i="25"/>
  <c r="AD174" i="25"/>
  <c r="AD175" i="25"/>
  <c r="AD176" i="25"/>
  <c r="AD178" i="25"/>
  <c r="AD179" i="25"/>
  <c r="AD180" i="25"/>
  <c r="AD181" i="25"/>
  <c r="AD182" i="25"/>
  <c r="AD183" i="25"/>
  <c r="AD184" i="25"/>
  <c r="AD185" i="25"/>
  <c r="AD186" i="25"/>
  <c r="AD187" i="25"/>
  <c r="AD188" i="25"/>
  <c r="AD189" i="25"/>
  <c r="AD191" i="25"/>
  <c r="AD193" i="25"/>
  <c r="AD194" i="25"/>
  <c r="AD195" i="25"/>
  <c r="AD196" i="25"/>
  <c r="AD197" i="25"/>
  <c r="AD198" i="25"/>
  <c r="AD199" i="25"/>
  <c r="AD200" i="25"/>
  <c r="AD203" i="25"/>
  <c r="AD205" i="25"/>
  <c r="AD206" i="25"/>
  <c r="AD207" i="25"/>
  <c r="AD208" i="25"/>
  <c r="AD210" i="25"/>
  <c r="AD211" i="25"/>
  <c r="AD212" i="25"/>
  <c r="AD213" i="25"/>
  <c r="AD215" i="25"/>
  <c r="AD216" i="25"/>
  <c r="AD217" i="25"/>
  <c r="AD218" i="25"/>
  <c r="AD219" i="25"/>
  <c r="AD220" i="25"/>
  <c r="AD221" i="25"/>
  <c r="AD222" i="25"/>
  <c r="AD223" i="25"/>
  <c r="AD224" i="25"/>
  <c r="AD225" i="25"/>
  <c r="AD226" i="25"/>
  <c r="AD227" i="25"/>
  <c r="AD228" i="25"/>
  <c r="AD229" i="25"/>
  <c r="AD231" i="25"/>
  <c r="AD233" i="25"/>
  <c r="AD234" i="25"/>
  <c r="AD235" i="25"/>
  <c r="AD236" i="25"/>
  <c r="AD237" i="25"/>
  <c r="AD238" i="25"/>
  <c r="AD240" i="25"/>
  <c r="AD241" i="25"/>
  <c r="AD242" i="25"/>
  <c r="AD243" i="25"/>
  <c r="AD245" i="25"/>
  <c r="AD246" i="25"/>
  <c r="AD247" i="25"/>
  <c r="AD248" i="25"/>
  <c r="AD249" i="25"/>
  <c r="AD250" i="25"/>
  <c r="AD252" i="25"/>
  <c r="AD255" i="25"/>
  <c r="AD257" i="25"/>
  <c r="AD258" i="25"/>
  <c r="AD259" i="25"/>
  <c r="AD260" i="25"/>
  <c r="AD261" i="25"/>
  <c r="AD263" i="25"/>
  <c r="AD264" i="25"/>
  <c r="AD265" i="25"/>
  <c r="AD267" i="25"/>
  <c r="AD268" i="25"/>
  <c r="AD269" i="25"/>
  <c r="AD270" i="25"/>
  <c r="AD272" i="25"/>
  <c r="AD273" i="25"/>
  <c r="AD275" i="25"/>
  <c r="AD277" i="25"/>
  <c r="AD278" i="25"/>
  <c r="AD279" i="25"/>
  <c r="AD280" i="25"/>
  <c r="AD281" i="25"/>
  <c r="AD282" i="25"/>
  <c r="AD284" i="25"/>
  <c r="AD285" i="25"/>
  <c r="AD287" i="25"/>
  <c r="AD288" i="25"/>
  <c r="AD959" i="25"/>
  <c r="AD289" i="25"/>
  <c r="AD290" i="25"/>
  <c r="AD291" i="25"/>
  <c r="AD293" i="25"/>
  <c r="AD294" i="25"/>
  <c r="AD295" i="25"/>
  <c r="AD296" i="25"/>
  <c r="AD297" i="25"/>
  <c r="AD298" i="25"/>
  <c r="AD299" i="25"/>
  <c r="AD300" i="25"/>
  <c r="AD302" i="25"/>
  <c r="AD304" i="25"/>
  <c r="AD307" i="25"/>
  <c r="AD308" i="25"/>
  <c r="AD310" i="25"/>
  <c r="AD311" i="25"/>
  <c r="AD312" i="25"/>
  <c r="AD315" i="25"/>
  <c r="AD316" i="25"/>
  <c r="AD317" i="25"/>
  <c r="AD318" i="25"/>
  <c r="AD320" i="25"/>
  <c r="AD323" i="25"/>
  <c r="AD325" i="25"/>
  <c r="AD327" i="25"/>
  <c r="AD328" i="25"/>
  <c r="AD330" i="25"/>
  <c r="AD331" i="25"/>
  <c r="AD332" i="25"/>
  <c r="AD333" i="25"/>
  <c r="AD334" i="25"/>
  <c r="AD335" i="25"/>
  <c r="AD337" i="25"/>
  <c r="AD338" i="25"/>
  <c r="AD339" i="25"/>
  <c r="AD340" i="25"/>
  <c r="AD341" i="25"/>
  <c r="AD342" i="25"/>
  <c r="AD343" i="25"/>
  <c r="AD344" i="25"/>
  <c r="AD345" i="25"/>
  <c r="AD346" i="25"/>
  <c r="AD347" i="25"/>
  <c r="AD348" i="25"/>
  <c r="AD349" i="25"/>
  <c r="AD350" i="25"/>
  <c r="AD949" i="25"/>
  <c r="AD351" i="25"/>
  <c r="AD352" i="25"/>
  <c r="AD353" i="25"/>
  <c r="AD354" i="25"/>
  <c r="AD355" i="25"/>
  <c r="AD356" i="25"/>
  <c r="AD357" i="25"/>
  <c r="AD358" i="25"/>
  <c r="AD359" i="25"/>
  <c r="AD360" i="25"/>
  <c r="AD361" i="25"/>
  <c r="AD362" i="25"/>
  <c r="AD364" i="25"/>
  <c r="AD365" i="25"/>
  <c r="AD366" i="25"/>
  <c r="AD367" i="25"/>
  <c r="AD368" i="25"/>
  <c r="AD369" i="25"/>
  <c r="AD370" i="25"/>
  <c r="AD371" i="25"/>
  <c r="AD953" i="25"/>
  <c r="AD374" i="25"/>
  <c r="AD377" i="25"/>
  <c r="AD380" i="25"/>
  <c r="AD381" i="25"/>
  <c r="AD382" i="25"/>
  <c r="AD383" i="25"/>
  <c r="AD386" i="25"/>
  <c r="AD387" i="25"/>
  <c r="AD392" i="25"/>
  <c r="AD393" i="25"/>
  <c r="AD394" i="25"/>
  <c r="AD396" i="25"/>
  <c r="AD397" i="25"/>
  <c r="AD399" i="25"/>
  <c r="AD400" i="25"/>
  <c r="AD401" i="25"/>
  <c r="AD402" i="25"/>
  <c r="AD404" i="25"/>
  <c r="AD405" i="25"/>
  <c r="AD406" i="25"/>
  <c r="AD407" i="25"/>
  <c r="AD410" i="25"/>
  <c r="AD411" i="25"/>
  <c r="AD951" i="25"/>
  <c r="AD412" i="25"/>
  <c r="AD415" i="25"/>
  <c r="AD416" i="25"/>
  <c r="AD417" i="25"/>
  <c r="AD418" i="25"/>
  <c r="AD419" i="25"/>
  <c r="AD421" i="25"/>
  <c r="AD422" i="25"/>
  <c r="AD423" i="25"/>
  <c r="AD424" i="25"/>
  <c r="AD425" i="25"/>
  <c r="AD426" i="25"/>
  <c r="AD427" i="25"/>
  <c r="AD428" i="25"/>
  <c r="AD429" i="25"/>
  <c r="AD430" i="25"/>
  <c r="AD431" i="25"/>
  <c r="AD433" i="25"/>
  <c r="AD434" i="25"/>
  <c r="AD435" i="25"/>
  <c r="AD436" i="25"/>
  <c r="AD437" i="25"/>
  <c r="AD438" i="25"/>
  <c r="AD439" i="25"/>
  <c r="AD440" i="25"/>
  <c r="AD441" i="25"/>
  <c r="AD443" i="25"/>
  <c r="AD444" i="25"/>
  <c r="AD445" i="25"/>
  <c r="AD446" i="25"/>
  <c r="AD448" i="25"/>
  <c r="AD450" i="25"/>
  <c r="AD451" i="25"/>
  <c r="AD452" i="25"/>
  <c r="AD457" i="25"/>
  <c r="AD461" i="25"/>
  <c r="AD462" i="25"/>
  <c r="AD467" i="25"/>
  <c r="AD468" i="25"/>
  <c r="AD469" i="25"/>
  <c r="AD470" i="25"/>
  <c r="AD471" i="25"/>
  <c r="AD472" i="25"/>
  <c r="AD473" i="25"/>
  <c r="AD475" i="25"/>
  <c r="AD476" i="25"/>
  <c r="AD477" i="25"/>
  <c r="AD478" i="25"/>
  <c r="AD479" i="25"/>
  <c r="AD480" i="25"/>
  <c r="AD481" i="25"/>
  <c r="AD482" i="25"/>
  <c r="AD484" i="25"/>
  <c r="AD486" i="25"/>
  <c r="AD487" i="25"/>
  <c r="AD489" i="25"/>
  <c r="AD491" i="25"/>
  <c r="AD492" i="25"/>
  <c r="AD493" i="25"/>
  <c r="AD494" i="25"/>
  <c r="AD495" i="25"/>
  <c r="AD496" i="25"/>
  <c r="AD497" i="25"/>
  <c r="AD498" i="25"/>
  <c r="AD499" i="25"/>
  <c r="AD500" i="25"/>
  <c r="AD502" i="25"/>
  <c r="AD963" i="25"/>
  <c r="AD503" i="25"/>
  <c r="AD504" i="25"/>
  <c r="AD505" i="25"/>
  <c r="AD506" i="25"/>
  <c r="AD507" i="25"/>
  <c r="AD508" i="25"/>
  <c r="AD509" i="25"/>
  <c r="AD510" i="25"/>
  <c r="AD511" i="25"/>
  <c r="AD514" i="25"/>
  <c r="AD516" i="25"/>
  <c r="AD517" i="25"/>
  <c r="AD518" i="25"/>
  <c r="AD519" i="25"/>
  <c r="AD520" i="25"/>
  <c r="AD521" i="25"/>
  <c r="AD522" i="25"/>
  <c r="AD523" i="25"/>
  <c r="AD525" i="25"/>
  <c r="AD962" i="25"/>
  <c r="AD527" i="25"/>
  <c r="AD528" i="25"/>
  <c r="AD529" i="25"/>
  <c r="AD530" i="25"/>
  <c r="AD531" i="25"/>
  <c r="AD532" i="25"/>
  <c r="AD533" i="25"/>
  <c r="AD534" i="25"/>
  <c r="AD535" i="25"/>
  <c r="AD536" i="25"/>
  <c r="AD537" i="25"/>
  <c r="AD538" i="25"/>
  <c r="AD539" i="25"/>
  <c r="AD540" i="25"/>
  <c r="AD541" i="25"/>
  <c r="AD545" i="25"/>
  <c r="AD546" i="25"/>
  <c r="AD547" i="25"/>
  <c r="AD549" i="25"/>
  <c r="AD550" i="25"/>
  <c r="AD551" i="25"/>
  <c r="AD552" i="25"/>
  <c r="AD553" i="25"/>
  <c r="AD555" i="25"/>
  <c r="AD556" i="25"/>
  <c r="AD559" i="25"/>
  <c r="AD564" i="25"/>
  <c r="AD565" i="25"/>
  <c r="AD566" i="25"/>
  <c r="AD568" i="25"/>
  <c r="AD569" i="25"/>
  <c r="AD571" i="25"/>
  <c r="AD572" i="25"/>
  <c r="AD573" i="25"/>
  <c r="AD574" i="25"/>
  <c r="AD575" i="25"/>
  <c r="AD576" i="25"/>
  <c r="AD578" i="25"/>
  <c r="AD579" i="25"/>
  <c r="AD580" i="25"/>
  <c r="AD581" i="25"/>
  <c r="AD582" i="25"/>
  <c r="AD583" i="25"/>
  <c r="AD585" i="25"/>
  <c r="AD586" i="25"/>
  <c r="AD587" i="25"/>
  <c r="AD588" i="25"/>
  <c r="AD589" i="25"/>
  <c r="AD591" i="25"/>
  <c r="AD952" i="25"/>
  <c r="AD592" i="25"/>
  <c r="AD593" i="25"/>
  <c r="AD594" i="25"/>
  <c r="AD595" i="25"/>
  <c r="AD596" i="25"/>
  <c r="AD598" i="25"/>
  <c r="AD599" i="25"/>
  <c r="AD600" i="25"/>
  <c r="AD601" i="25"/>
  <c r="AD602" i="25"/>
  <c r="AD603" i="25"/>
  <c r="AD604" i="25"/>
  <c r="AD606" i="25"/>
  <c r="AD607" i="25"/>
  <c r="AD608" i="25"/>
  <c r="AD609" i="25"/>
  <c r="AD610" i="25"/>
  <c r="AD611" i="25"/>
  <c r="AD613" i="25"/>
  <c r="AD614" i="25"/>
  <c r="AD617" i="25"/>
  <c r="AD618" i="25"/>
  <c r="AD619" i="25"/>
  <c r="AD620" i="25"/>
  <c r="AD622" i="25"/>
  <c r="AD623" i="25"/>
  <c r="AD624" i="25"/>
  <c r="AD626" i="25"/>
  <c r="AD627" i="25"/>
  <c r="AD628" i="25"/>
  <c r="AD629" i="25"/>
  <c r="AD630" i="25"/>
  <c r="AD632" i="25"/>
  <c r="AD633" i="25"/>
  <c r="AD634" i="25"/>
  <c r="AD635" i="25"/>
  <c r="AD636" i="25"/>
  <c r="AD637" i="25"/>
  <c r="AD638" i="25"/>
  <c r="AD639" i="25"/>
  <c r="AD642" i="25"/>
  <c r="AD643" i="25"/>
  <c r="AD644" i="25"/>
  <c r="AD645" i="25"/>
  <c r="AD646" i="25"/>
  <c r="AD647" i="25"/>
  <c r="AD648" i="25"/>
  <c r="AD649" i="25"/>
  <c r="AD650" i="25"/>
  <c r="AD651" i="25"/>
  <c r="AD652" i="25"/>
  <c r="AD653" i="25"/>
  <c r="AD654" i="25"/>
  <c r="AD656" i="25"/>
  <c r="AD657" i="25"/>
  <c r="AD659" i="25"/>
  <c r="AD662" i="25"/>
  <c r="AD663" i="25"/>
  <c r="AD664" i="25"/>
  <c r="AD665" i="25"/>
  <c r="AD666" i="25"/>
  <c r="AD667" i="25"/>
  <c r="AD668" i="25"/>
  <c r="AD669" i="25"/>
  <c r="AD672" i="25"/>
  <c r="AD673" i="25"/>
  <c r="AD674" i="25"/>
  <c r="AD677" i="25"/>
  <c r="AD683" i="25"/>
  <c r="AD684" i="25"/>
  <c r="AD687" i="25"/>
  <c r="AD688" i="25"/>
  <c r="AD689" i="25"/>
  <c r="AD690" i="25"/>
  <c r="AD691" i="25"/>
  <c r="AD692" i="25"/>
  <c r="AD693" i="25"/>
  <c r="AD694" i="25"/>
  <c r="AD695" i="25"/>
  <c r="AD697" i="25"/>
  <c r="AD698" i="25"/>
  <c r="AD699" i="25"/>
  <c r="AD700" i="25"/>
  <c r="AD701" i="25"/>
  <c r="AD702" i="25"/>
  <c r="AD703" i="25"/>
  <c r="AD704" i="25"/>
  <c r="AD705" i="25"/>
  <c r="AD706" i="25"/>
  <c r="AD708" i="25"/>
  <c r="AD709" i="25"/>
  <c r="AD710" i="25"/>
  <c r="AD713" i="25"/>
  <c r="AD714" i="25"/>
  <c r="AD715" i="25"/>
  <c r="AD716" i="25"/>
  <c r="AD717" i="25"/>
  <c r="AD718" i="25"/>
  <c r="AD719" i="25"/>
  <c r="AD720" i="25"/>
  <c r="AD721" i="25"/>
  <c r="AD722" i="25"/>
  <c r="AD723" i="25"/>
  <c r="AD724" i="25"/>
  <c r="AD725" i="25"/>
  <c r="AD726" i="25"/>
  <c r="AD727" i="25"/>
  <c r="AD729" i="25"/>
  <c r="AD730" i="25"/>
  <c r="AD731" i="25"/>
  <c r="AD732" i="25"/>
  <c r="AD734" i="25"/>
  <c r="AD735" i="25"/>
  <c r="AD736" i="25"/>
  <c r="AD737" i="25"/>
  <c r="AD739" i="25"/>
  <c r="AD742" i="25"/>
  <c r="AD743" i="25"/>
  <c r="AD745" i="25"/>
  <c r="AD747" i="25"/>
  <c r="AD748" i="25"/>
  <c r="AD749" i="25"/>
  <c r="AD750" i="25"/>
  <c r="AD751" i="25"/>
  <c r="AD753" i="25"/>
  <c r="AD755" i="25"/>
  <c r="AD756" i="25"/>
  <c r="AD757" i="25"/>
  <c r="AD758" i="25"/>
  <c r="AD759" i="25"/>
  <c r="AD760" i="25"/>
  <c r="AD761" i="25"/>
  <c r="AD762" i="25"/>
  <c r="AD763" i="25"/>
  <c r="AD764" i="25"/>
  <c r="AD765" i="25"/>
  <c r="AD767" i="25"/>
  <c r="AD768" i="25"/>
  <c r="AD770" i="25"/>
  <c r="AD771" i="25"/>
  <c r="AD772" i="25"/>
  <c r="AD773" i="25"/>
  <c r="AD775" i="25"/>
  <c r="AD776" i="25"/>
  <c r="AD777" i="25"/>
  <c r="AD778" i="25"/>
  <c r="AD779" i="25"/>
  <c r="AD780" i="25"/>
  <c r="AD781" i="25"/>
  <c r="AD782" i="25"/>
  <c r="AD783" i="25"/>
  <c r="AD784" i="25"/>
  <c r="AD785" i="25"/>
  <c r="AD786" i="25"/>
  <c r="AD787" i="25"/>
  <c r="AD788" i="25"/>
  <c r="AD789" i="25"/>
  <c r="AD790" i="25"/>
  <c r="AD791" i="25"/>
  <c r="AD792" i="25"/>
  <c r="AD793" i="25"/>
  <c r="AD794" i="25"/>
  <c r="AD795" i="25"/>
  <c r="AD796" i="25"/>
  <c r="AD798" i="25"/>
  <c r="AD799" i="25"/>
  <c r="AD800" i="25"/>
  <c r="AD803" i="25"/>
  <c r="AD805" i="25"/>
  <c r="AD807" i="25"/>
  <c r="AD808" i="25"/>
  <c r="AD809" i="25"/>
  <c r="AD810" i="25"/>
  <c r="AD811" i="25"/>
  <c r="AD812" i="25"/>
  <c r="AD813" i="25"/>
  <c r="AD814" i="25"/>
  <c r="AD816" i="25"/>
  <c r="AD817" i="25"/>
  <c r="AD818" i="25"/>
  <c r="AD819" i="25"/>
  <c r="AD822" i="25"/>
  <c r="AD823" i="25"/>
  <c r="AD824" i="25"/>
  <c r="AD825" i="25"/>
  <c r="AD826" i="25"/>
  <c r="AD827" i="25"/>
  <c r="AD828" i="25"/>
  <c r="AD829" i="25"/>
  <c r="AD830" i="25"/>
  <c r="AD831" i="25"/>
  <c r="AD832" i="25"/>
  <c r="AD835" i="25"/>
  <c r="AD836" i="25"/>
  <c r="AD837" i="25"/>
  <c r="AD838" i="25"/>
  <c r="AD839" i="25"/>
  <c r="AD844" i="25"/>
  <c r="AD950" i="25"/>
  <c r="AD847" i="25"/>
  <c r="AD849" i="25"/>
  <c r="AD850" i="25"/>
  <c r="AD851" i="25"/>
  <c r="AD853" i="25"/>
  <c r="AD854" i="25"/>
  <c r="AD855" i="25"/>
  <c r="AD856" i="25"/>
  <c r="AD858" i="25"/>
  <c r="AD859" i="25"/>
  <c r="AD860" i="25"/>
  <c r="AD861" i="25"/>
  <c r="AD862" i="25"/>
  <c r="AD863" i="25"/>
  <c r="AD864" i="25"/>
  <c r="AD866" i="25"/>
  <c r="AD868" i="25"/>
  <c r="AD869" i="25"/>
  <c r="AD870" i="25"/>
  <c r="AD872" i="25"/>
  <c r="AD873" i="25"/>
  <c r="AD876" i="25"/>
  <c r="AD877" i="25"/>
  <c r="AD878" i="25"/>
  <c r="AD881" i="25"/>
  <c r="AD884" i="25"/>
  <c r="AD885" i="25"/>
  <c r="AD886" i="25"/>
  <c r="AD887" i="25"/>
  <c r="AD889" i="25"/>
  <c r="AD890" i="25"/>
  <c r="AD891" i="25"/>
  <c r="AD892" i="25"/>
  <c r="AD893" i="25"/>
  <c r="AD894" i="25"/>
  <c r="AD895" i="25"/>
  <c r="AD896" i="25"/>
  <c r="AD898" i="25"/>
  <c r="Z49" i="10"/>
  <c r="Z52" i="10"/>
  <c r="Z80" i="10"/>
  <c r="Z83" i="10"/>
  <c r="Z226" i="10"/>
  <c r="Z276" i="10"/>
  <c r="Z337" i="10" l="1"/>
  <c r="Z353" i="10"/>
  <c r="Z1165" i="10"/>
  <c r="Z45" i="10"/>
  <c r="N1372" i="1"/>
  <c r="Z318" i="10" l="1"/>
  <c r="Z373" i="10" l="1"/>
  <c r="AO1061" i="1" l="1"/>
  <c r="AE1061" i="1"/>
  <c r="D3" i="25"/>
  <c r="Z374" i="10"/>
  <c r="I11" i="18"/>
  <c r="G11" i="18"/>
  <c r="F11" i="18"/>
  <c r="D11" i="18"/>
  <c r="AE643" i="1"/>
  <c r="AO643" i="1" s="1"/>
  <c r="Z507" i="10"/>
  <c r="AM950" i="25"/>
  <c r="AO1368" i="1"/>
  <c r="AO1367" i="1"/>
  <c r="AO1366" i="1"/>
  <c r="AO1365" i="1"/>
  <c r="AO1362" i="1"/>
  <c r="AO1358" i="1"/>
  <c r="AO1356" i="1"/>
  <c r="AO1306" i="1"/>
  <c r="AO1252" i="1"/>
  <c r="AO1210" i="1"/>
  <c r="AO1206" i="1"/>
  <c r="AO1205" i="1"/>
  <c r="AO1201" i="1"/>
  <c r="AO1195" i="1"/>
  <c r="AO1192" i="1"/>
  <c r="AO1155" i="1"/>
  <c r="AO1153" i="1"/>
  <c r="AO1118" i="1"/>
  <c r="AO1114" i="1"/>
  <c r="AO1066" i="1"/>
  <c r="AO1048" i="1"/>
  <c r="AO974" i="1"/>
  <c r="AO911" i="1"/>
  <c r="AO656" i="1"/>
  <c r="AO594" i="1"/>
  <c r="AO513" i="1"/>
  <c r="AO431" i="1"/>
  <c r="AO422" i="1"/>
  <c r="AO405" i="1"/>
  <c r="AO371" i="1"/>
  <c r="AO370" i="1"/>
  <c r="AO339" i="1"/>
  <c r="AO337" i="1"/>
  <c r="AO305" i="1"/>
  <c r="AO303" i="1"/>
  <c r="AO286" i="1"/>
  <c r="AO285" i="1"/>
  <c r="AO209" i="1"/>
  <c r="AO119" i="1"/>
  <c r="AO90" i="1"/>
  <c r="AO21" i="1"/>
  <c r="AO16" i="1"/>
  <c r="AE1368" i="1"/>
  <c r="AE1367" i="1"/>
  <c r="AE1366" i="1"/>
  <c r="AE1365" i="1"/>
  <c r="AE1362" i="1"/>
  <c r="AE1358" i="1"/>
  <c r="AE1356" i="1"/>
  <c r="AE1306" i="1"/>
  <c r="AE1252" i="1"/>
  <c r="AE1225" i="1"/>
  <c r="AE1210" i="1"/>
  <c r="AE1206" i="1"/>
  <c r="AE1205" i="1"/>
  <c r="AE1201" i="1"/>
  <c r="AE1195" i="1"/>
  <c r="AE1192" i="1"/>
  <c r="AE1155" i="1"/>
  <c r="AE1153" i="1"/>
  <c r="AE1118" i="1"/>
  <c r="AE1114" i="1"/>
  <c r="AE1066" i="1"/>
  <c r="AE1048" i="1"/>
  <c r="AE974" i="1"/>
  <c r="AE911" i="1"/>
  <c r="AE755" i="1"/>
  <c r="AE746" i="1"/>
  <c r="AE725" i="1"/>
  <c r="AE698" i="1"/>
  <c r="AE697" i="1"/>
  <c r="AE656" i="1"/>
  <c r="AE635" i="1"/>
  <c r="AO635" i="1" s="1"/>
  <c r="AE594" i="1"/>
  <c r="AE584" i="1"/>
  <c r="AO584" i="1" s="1"/>
  <c r="AE513" i="1"/>
  <c r="AE431" i="1"/>
  <c r="AE422" i="1"/>
  <c r="AE405" i="1"/>
  <c r="AE371" i="1"/>
  <c r="AE370" i="1"/>
  <c r="AE339" i="1"/>
  <c r="AE337" i="1"/>
  <c r="AE305" i="1"/>
  <c r="AE303" i="1"/>
  <c r="AE286" i="1"/>
  <c r="AE285" i="1"/>
  <c r="AE209" i="1"/>
  <c r="AE119" i="1"/>
  <c r="AE116" i="1"/>
  <c r="AE107" i="1"/>
  <c r="AE91" i="1"/>
  <c r="AE90" i="1"/>
  <c r="AE79" i="1"/>
  <c r="AE69" i="1"/>
  <c r="AE65" i="1"/>
  <c r="AE64" i="1"/>
  <c r="AE59" i="1"/>
  <c r="AE57" i="1"/>
  <c r="AE55" i="1"/>
  <c r="AE49" i="1"/>
  <c r="AE47" i="1"/>
  <c r="AE35" i="1"/>
  <c r="AE21" i="1"/>
  <c r="AE16" i="1"/>
  <c r="Y1678" i="13"/>
  <c r="AO138" i="10"/>
  <c r="Z39" i="10"/>
  <c r="Z51" i="10"/>
  <c r="Z56" i="10"/>
  <c r="Z138" i="10"/>
  <c r="Z298" i="10"/>
  <c r="Z489" i="10"/>
  <c r="Z490" i="10"/>
  <c r="Z513" i="10"/>
  <c r="Z617" i="10"/>
  <c r="Z631" i="10"/>
  <c r="Z661" i="10"/>
  <c r="Z905" i="10"/>
  <c r="Z892" i="10"/>
  <c r="Z923" i="10"/>
  <c r="AO1134" i="1"/>
  <c r="W1686" i="13"/>
  <c r="W1687" i="13" s="1"/>
  <c r="Z345" i="10"/>
  <c r="AE46" i="1"/>
  <c r="AH917" i="13"/>
  <c r="AK917" i="13" s="1"/>
  <c r="AK1678" i="13" s="1"/>
  <c r="AE106" i="1"/>
  <c r="AS917" i="13" l="1"/>
  <c r="Z1154" i="10"/>
  <c r="Z361" i="10"/>
  <c r="Z515" i="10"/>
  <c r="Z677" i="10"/>
  <c r="Z894" i="10"/>
  <c r="Z150" i="10"/>
  <c r="Z153" i="10"/>
  <c r="Z381" i="10"/>
  <c r="Z532" i="10"/>
  <c r="Z694" i="10"/>
  <c r="Z896" i="10"/>
  <c r="Z156" i="10"/>
  <c r="Z388" i="10"/>
  <c r="Z97" i="10"/>
  <c r="Z704" i="10"/>
  <c r="Z932" i="10"/>
  <c r="Z168" i="10"/>
  <c r="Z396" i="10"/>
  <c r="Z562" i="10"/>
  <c r="Z738" i="10"/>
  <c r="Z977" i="10"/>
  <c r="Z170" i="10"/>
  <c r="Z450" i="10"/>
  <c r="Z898" i="10"/>
  <c r="Z750" i="10"/>
  <c r="Z981" i="10"/>
  <c r="Z171" i="10"/>
  <c r="Z472" i="10"/>
  <c r="Z570" i="10"/>
  <c r="Z772" i="10"/>
  <c r="Z993" i="10"/>
  <c r="Z17" i="10"/>
  <c r="Z214" i="10"/>
  <c r="Z477" i="10"/>
  <c r="Z575" i="10"/>
  <c r="Z793" i="10"/>
  <c r="Z996" i="10"/>
  <c r="Z35" i="10"/>
  <c r="Z289" i="10"/>
  <c r="Z479" i="10"/>
  <c r="Z579" i="10"/>
  <c r="Z827" i="10"/>
  <c r="Z999" i="10"/>
  <c r="Z485" i="10"/>
  <c r="Z582" i="10"/>
  <c r="Z838" i="10"/>
  <c r="AE1134" i="1"/>
  <c r="AM948" i="25"/>
  <c r="AD948" i="25"/>
  <c r="B948" i="25"/>
  <c r="A948" i="25"/>
  <c r="AM947" i="25"/>
  <c r="AD947" i="25"/>
  <c r="B947" i="25"/>
  <c r="AM946" i="25"/>
  <c r="AD946" i="25"/>
  <c r="B946" i="25"/>
  <c r="A946" i="25"/>
  <c r="AM945" i="25"/>
  <c r="AD945" i="25"/>
  <c r="B945" i="25"/>
  <c r="A945" i="25"/>
  <c r="AM944" i="25"/>
  <c r="AD944" i="25"/>
  <c r="B944" i="25"/>
  <c r="A944" i="25"/>
  <c r="AM943" i="25"/>
  <c r="AD943" i="25"/>
  <c r="B943" i="25"/>
  <c r="A943" i="25"/>
  <c r="AM942" i="25"/>
  <c r="AD942" i="25"/>
  <c r="B942" i="25"/>
  <c r="A942" i="25"/>
  <c r="AM941" i="25"/>
  <c r="AD941" i="25"/>
  <c r="B941" i="25"/>
  <c r="A941" i="25"/>
  <c r="AM940" i="25"/>
  <c r="B940" i="25"/>
  <c r="AM939" i="25"/>
  <c r="AD939" i="25"/>
  <c r="B939" i="25"/>
  <c r="AM938" i="25"/>
  <c r="AD938" i="25"/>
  <c r="B938" i="25"/>
  <c r="AM937" i="25"/>
  <c r="AD937" i="25"/>
  <c r="B937" i="25"/>
  <c r="AM936" i="25"/>
  <c r="AD936" i="25"/>
  <c r="B936" i="25"/>
  <c r="AM935" i="25"/>
  <c r="AD935" i="25"/>
  <c r="B935" i="25"/>
  <c r="B899" i="25"/>
  <c r="K926" i="25"/>
  <c r="AM926" i="25" s="1"/>
  <c r="B926" i="25"/>
  <c r="K925" i="25"/>
  <c r="AM925" i="25" s="1"/>
  <c r="B925" i="25"/>
  <c r="AM924" i="25"/>
  <c r="AN907" i="25"/>
  <c r="AV898" i="25"/>
  <c r="B898" i="25"/>
  <c r="B897" i="25"/>
  <c r="B896" i="25"/>
  <c r="B895" i="25"/>
  <c r="B894" i="25"/>
  <c r="B893" i="25"/>
  <c r="B892" i="25"/>
  <c r="B891" i="25"/>
  <c r="B890" i="25"/>
  <c r="B889" i="25"/>
  <c r="B957" i="25"/>
  <c r="B888" i="25"/>
  <c r="B887" i="25"/>
  <c r="B886" i="25"/>
  <c r="B885" i="25"/>
  <c r="B884" i="25"/>
  <c r="B883" i="25"/>
  <c r="B882" i="25"/>
  <c r="B881" i="25"/>
  <c r="B880" i="25"/>
  <c r="B879" i="25"/>
  <c r="B878" i="25"/>
  <c r="B877" i="25"/>
  <c r="B876" i="25"/>
  <c r="B875" i="25"/>
  <c r="B874" i="25"/>
  <c r="B873" i="25"/>
  <c r="B872" i="25"/>
  <c r="B871" i="25"/>
  <c r="B870" i="25"/>
  <c r="B869" i="25"/>
  <c r="B868" i="25"/>
  <c r="B867" i="25"/>
  <c r="B866" i="25"/>
  <c r="B865" i="25"/>
  <c r="B864" i="25"/>
  <c r="B863" i="25"/>
  <c r="B862" i="25"/>
  <c r="B861" i="25"/>
  <c r="B860" i="25"/>
  <c r="B859" i="25"/>
  <c r="B858" i="25"/>
  <c r="B857" i="25"/>
  <c r="B856" i="25"/>
  <c r="B855" i="25"/>
  <c r="B854" i="25"/>
  <c r="B853" i="25"/>
  <c r="B852" i="25"/>
  <c r="B851" i="25"/>
  <c r="B850" i="25"/>
  <c r="B849" i="25"/>
  <c r="B848" i="25"/>
  <c r="AN847" i="25"/>
  <c r="B847" i="25"/>
  <c r="B846" i="25"/>
  <c r="B845" i="25"/>
  <c r="B950" i="25"/>
  <c r="AN844" i="25"/>
  <c r="B844" i="25"/>
  <c r="B843" i="25"/>
  <c r="B842" i="25"/>
  <c r="B841" i="25"/>
  <c r="B840" i="25"/>
  <c r="B839" i="25"/>
  <c r="B838" i="25"/>
  <c r="B837" i="25"/>
  <c r="B836" i="25"/>
  <c r="B835" i="25"/>
  <c r="B834" i="25"/>
  <c r="B833" i="25"/>
  <c r="B832" i="25"/>
  <c r="B831" i="25"/>
  <c r="B830" i="25"/>
  <c r="B829" i="25"/>
  <c r="B828" i="25"/>
  <c r="B827" i="25"/>
  <c r="B826" i="25"/>
  <c r="B825" i="25"/>
  <c r="B824" i="25"/>
  <c r="B823" i="25"/>
  <c r="B822" i="25"/>
  <c r="B821" i="25"/>
  <c r="B820" i="25"/>
  <c r="B819" i="25"/>
  <c r="B818" i="25"/>
  <c r="B817" i="25"/>
  <c r="B816" i="25"/>
  <c r="B815" i="25"/>
  <c r="B814" i="25"/>
  <c r="B813" i="25"/>
  <c r="B812" i="25"/>
  <c r="B811" i="25"/>
  <c r="B810" i="25"/>
  <c r="B809" i="25"/>
  <c r="B808" i="25"/>
  <c r="B807" i="25"/>
  <c r="B806" i="25"/>
  <c r="B805" i="25"/>
  <c r="B804" i="25"/>
  <c r="B803" i="25"/>
  <c r="B802" i="25"/>
  <c r="B801" i="25"/>
  <c r="B800" i="25"/>
  <c r="B799" i="25"/>
  <c r="B798" i="25"/>
  <c r="B797" i="25"/>
  <c r="B796" i="25"/>
  <c r="B795" i="25"/>
  <c r="B794" i="25"/>
  <c r="B793" i="25"/>
  <c r="B792" i="25"/>
  <c r="B791" i="25"/>
  <c r="B790" i="25"/>
  <c r="B789" i="25"/>
  <c r="B788" i="25"/>
  <c r="B787" i="25"/>
  <c r="B786" i="25"/>
  <c r="B785" i="25"/>
  <c r="B784" i="25"/>
  <c r="B783" i="25"/>
  <c r="B782" i="25"/>
  <c r="B781" i="25"/>
  <c r="B780" i="25"/>
  <c r="B779" i="25"/>
  <c r="B778" i="25"/>
  <c r="B777" i="25"/>
  <c r="B776" i="25"/>
  <c r="B775" i="25"/>
  <c r="B774" i="25"/>
  <c r="B773" i="25"/>
  <c r="B772" i="25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40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1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3" i="25"/>
  <c r="B592" i="25"/>
  <c r="B95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962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963" i="25"/>
  <c r="B502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A947" i="25"/>
  <c r="B425" i="25"/>
  <c r="B424" i="25"/>
  <c r="B423" i="25"/>
  <c r="B422" i="25"/>
  <c r="B421" i="25"/>
  <c r="B420" i="25"/>
  <c r="B419" i="25"/>
  <c r="B418" i="25"/>
  <c r="B417" i="25"/>
  <c r="B416" i="25"/>
  <c r="B415" i="25"/>
  <c r="B414" i="25"/>
  <c r="B413" i="25"/>
  <c r="B412" i="25"/>
  <c r="B951" i="25"/>
  <c r="B411" i="25"/>
  <c r="AN410" i="25"/>
  <c r="B410" i="25"/>
  <c r="B409" i="25"/>
  <c r="B408" i="25"/>
  <c r="B407" i="25"/>
  <c r="B406" i="25"/>
  <c r="B405" i="25"/>
  <c r="B404" i="25"/>
  <c r="B403" i="25"/>
  <c r="B402" i="25"/>
  <c r="B401" i="25"/>
  <c r="B400" i="25"/>
  <c r="B399" i="25"/>
  <c r="B398" i="25"/>
  <c r="B397" i="25"/>
  <c r="B396" i="25"/>
  <c r="B395" i="25"/>
  <c r="B394" i="25"/>
  <c r="B393" i="25"/>
  <c r="B392" i="25"/>
  <c r="B391" i="25"/>
  <c r="B390" i="25"/>
  <c r="B389" i="25"/>
  <c r="B388" i="25"/>
  <c r="B387" i="25"/>
  <c r="B386" i="25"/>
  <c r="B385" i="25"/>
  <c r="B384" i="25"/>
  <c r="B383" i="25"/>
  <c r="B382" i="25"/>
  <c r="B381" i="25"/>
  <c r="B380" i="25"/>
  <c r="B379" i="25"/>
  <c r="B378" i="25"/>
  <c r="B377" i="25"/>
  <c r="B376" i="25"/>
  <c r="B375" i="25"/>
  <c r="B374" i="25"/>
  <c r="B953" i="25"/>
  <c r="B373" i="25"/>
  <c r="B372" i="25"/>
  <c r="B371" i="25"/>
  <c r="B370" i="25"/>
  <c r="B369" i="25"/>
  <c r="B368" i="25"/>
  <c r="B367" i="25"/>
  <c r="B366" i="25"/>
  <c r="B365" i="25"/>
  <c r="B364" i="25"/>
  <c r="B363" i="25"/>
  <c r="B362" i="25"/>
  <c r="B361" i="25"/>
  <c r="B360" i="25"/>
  <c r="B359" i="25"/>
  <c r="B358" i="25"/>
  <c r="B357" i="25"/>
  <c r="B356" i="25"/>
  <c r="B355" i="25"/>
  <c r="B354" i="25"/>
  <c r="B353" i="25"/>
  <c r="B352" i="25"/>
  <c r="B351" i="25"/>
  <c r="AM949" i="25"/>
  <c r="B949" i="25"/>
  <c r="B350" i="25"/>
  <c r="B349" i="25"/>
  <c r="B348" i="25"/>
  <c r="B347" i="25"/>
  <c r="B346" i="25"/>
  <c r="B345" i="25"/>
  <c r="B344" i="25"/>
  <c r="B343" i="25"/>
  <c r="B342" i="25"/>
  <c r="B341" i="25"/>
  <c r="B340" i="25"/>
  <c r="B339" i="25"/>
  <c r="B338" i="25"/>
  <c r="B337" i="25"/>
  <c r="B336" i="25"/>
  <c r="B335" i="25"/>
  <c r="B334" i="25"/>
  <c r="B333" i="25"/>
  <c r="B332" i="25"/>
  <c r="B331" i="25"/>
  <c r="B330" i="25"/>
  <c r="B329" i="25"/>
  <c r="B328" i="25"/>
  <c r="B327" i="25"/>
  <c r="B326" i="25"/>
  <c r="B325" i="25"/>
  <c r="B324" i="25"/>
  <c r="B323" i="25"/>
  <c r="B322" i="25"/>
  <c r="B321" i="25"/>
  <c r="B320" i="25"/>
  <c r="B319" i="25"/>
  <c r="B318" i="25"/>
  <c r="B317" i="25"/>
  <c r="B316" i="25"/>
  <c r="B315" i="25"/>
  <c r="B314" i="25"/>
  <c r="B313" i="25"/>
  <c r="B312" i="25"/>
  <c r="B311" i="25"/>
  <c r="B310" i="25"/>
  <c r="B309" i="25"/>
  <c r="B308" i="25"/>
  <c r="B307" i="25"/>
  <c r="B306" i="25"/>
  <c r="B305" i="25"/>
  <c r="B304" i="25"/>
  <c r="B303" i="25"/>
  <c r="B302" i="25"/>
  <c r="B301" i="25"/>
  <c r="B300" i="25"/>
  <c r="B299" i="25"/>
  <c r="B298" i="25"/>
  <c r="B297" i="25"/>
  <c r="B296" i="25"/>
  <c r="B295" i="25"/>
  <c r="B294" i="25"/>
  <c r="B293" i="25"/>
  <c r="B292" i="25"/>
  <c r="B291" i="25"/>
  <c r="B290" i="25"/>
  <c r="B289" i="25"/>
  <c r="B959" i="25"/>
  <c r="B288" i="25"/>
  <c r="B287" i="25"/>
  <c r="B286" i="25"/>
  <c r="B285" i="25"/>
  <c r="B284" i="25"/>
  <c r="B283" i="25"/>
  <c r="B282" i="25"/>
  <c r="B281" i="25"/>
  <c r="B280" i="25"/>
  <c r="B279" i="25"/>
  <c r="B278" i="25"/>
  <c r="B277" i="25"/>
  <c r="B276" i="25"/>
  <c r="B275" i="25"/>
  <c r="B274" i="25"/>
  <c r="B273" i="25"/>
  <c r="B272" i="25"/>
  <c r="B271" i="25"/>
  <c r="B270" i="25"/>
  <c r="B269" i="25"/>
  <c r="B268" i="25"/>
  <c r="B267" i="25"/>
  <c r="B266" i="25"/>
  <c r="B265" i="25"/>
  <c r="B264" i="25"/>
  <c r="B263" i="25"/>
  <c r="B262" i="25"/>
  <c r="B261" i="25"/>
  <c r="B260" i="25"/>
  <c r="B259" i="25"/>
  <c r="B258" i="25"/>
  <c r="B257" i="25"/>
  <c r="B256" i="25"/>
  <c r="B255" i="25"/>
  <c r="B254" i="25"/>
  <c r="B253" i="25"/>
  <c r="B252" i="25"/>
  <c r="B251" i="25"/>
  <c r="B250" i="25"/>
  <c r="B249" i="25"/>
  <c r="B248" i="25"/>
  <c r="B247" i="25"/>
  <c r="B246" i="25"/>
  <c r="B245" i="25"/>
  <c r="B244" i="25"/>
  <c r="B243" i="25"/>
  <c r="B242" i="25"/>
  <c r="B241" i="25"/>
  <c r="B240" i="25"/>
  <c r="B239" i="25"/>
  <c r="B238" i="25"/>
  <c r="B237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958" i="25"/>
  <c r="B103" i="25"/>
  <c r="B102" i="25"/>
  <c r="B101" i="25"/>
  <c r="B100" i="25"/>
  <c r="B99" i="25"/>
  <c r="B98" i="25"/>
  <c r="B97" i="25"/>
  <c r="B96" i="25"/>
  <c r="B955" i="25"/>
  <c r="B95" i="25"/>
  <c r="B94" i="25"/>
  <c r="B93" i="25"/>
  <c r="B92" i="25"/>
  <c r="B91" i="25"/>
  <c r="B90" i="25"/>
  <c r="B89" i="25"/>
  <c r="B954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956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960" i="25"/>
  <c r="B30" i="25"/>
  <c r="B29" i="25"/>
  <c r="B28" i="25"/>
  <c r="B27" i="25"/>
  <c r="B26" i="25"/>
  <c r="B25" i="25"/>
  <c r="B24" i="25"/>
  <c r="B961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C1728" i="13"/>
  <c r="C1727" i="13"/>
  <c r="AX1147" i="10"/>
  <c r="B996" i="10"/>
  <c r="B1151" i="10"/>
  <c r="B1156" i="10"/>
  <c r="B997" i="10"/>
  <c r="B1155" i="10"/>
  <c r="B998" i="10"/>
  <c r="B999" i="10"/>
  <c r="H1448" i="1"/>
  <c r="AT917" i="13" l="1"/>
  <c r="AS1678" i="13"/>
  <c r="AK1021" i="10"/>
  <c r="AK1019" i="10"/>
  <c r="AK1015" i="10"/>
  <c r="AK1020" i="10"/>
  <c r="AK1018" i="10"/>
  <c r="AK1017" i="10"/>
  <c r="AK1016" i="10"/>
  <c r="AN941" i="25"/>
  <c r="AM916" i="25"/>
  <c r="I916" i="25"/>
  <c r="I909" i="25"/>
  <c r="I910" i="25"/>
  <c r="I911" i="25"/>
  <c r="I912" i="25"/>
  <c r="I913" i="25"/>
  <c r="I914" i="25"/>
  <c r="I915" i="25"/>
  <c r="A1376" i="13" l="1"/>
  <c r="A1097" i="13"/>
  <c r="A1312" i="13"/>
  <c r="A1520" i="13"/>
  <c r="A1164" i="13"/>
  <c r="A995" i="13"/>
  <c r="A1235" i="13"/>
  <c r="A1471" i="13"/>
  <c r="A918" i="13"/>
  <c r="A928" i="13"/>
  <c r="A1353" i="13"/>
  <c r="A1470" i="13"/>
  <c r="A1083" i="13"/>
  <c r="A1123" i="13"/>
  <c r="A1001" i="13"/>
  <c r="A1085" i="13"/>
  <c r="A1257" i="13"/>
  <c r="A999" i="13"/>
  <c r="A1651" i="13"/>
  <c r="A1513" i="13"/>
  <c r="A1249" i="13"/>
  <c r="A1531" i="13"/>
  <c r="A1328" i="13"/>
  <c r="A1108" i="13"/>
  <c r="A945" i="13"/>
  <c r="A1222" i="13"/>
  <c r="A1636" i="13"/>
  <c r="A1446" i="13"/>
  <c r="A1031" i="13"/>
  <c r="A1082" i="13"/>
  <c r="A1250" i="13"/>
  <c r="A1175" i="13"/>
  <c r="A1104" i="13"/>
  <c r="A1272" i="13"/>
  <c r="A1458" i="13"/>
  <c r="A1590" i="13"/>
  <c r="A1572" i="13"/>
  <c r="A1214" i="13"/>
  <c r="A1096" i="13"/>
  <c r="A1086" i="13"/>
  <c r="A1245" i="13"/>
  <c r="A1467" i="13"/>
  <c r="A1061" i="13"/>
  <c r="A1182" i="13"/>
  <c r="A1657" i="13"/>
  <c r="A1429" i="13"/>
  <c r="A1278" i="13"/>
  <c r="A1138" i="13"/>
  <c r="A1156" i="13"/>
  <c r="A1475" i="13"/>
  <c r="A1122" i="13"/>
  <c r="A1053" i="13"/>
  <c r="A1341" i="13"/>
  <c r="A1480" i="13"/>
  <c r="A1347" i="13"/>
  <c r="A1023" i="13"/>
  <c r="A1088" i="13"/>
  <c r="A1360" i="13"/>
  <c r="A1476" i="13"/>
  <c r="A1510" i="13"/>
  <c r="A1027" i="13"/>
  <c r="A1126" i="13"/>
  <c r="A1296" i="13"/>
  <c r="A1286" i="13"/>
  <c r="A1534" i="13"/>
  <c r="A1077" i="13"/>
  <c r="A1664" i="13"/>
  <c r="A1114" i="13"/>
  <c r="A1279" i="13"/>
  <c r="A1318" i="13"/>
  <c r="A1639" i="13"/>
  <c r="A1008" i="13"/>
  <c r="A1303" i="13"/>
  <c r="A1605" i="13"/>
  <c r="A942" i="13"/>
  <c r="A1099" i="13"/>
  <c r="A935" i="13"/>
  <c r="A1612" i="13"/>
  <c r="A1006" i="13"/>
  <c r="A1113" i="13"/>
  <c r="A1134" i="13"/>
  <c r="A1069" i="13"/>
  <c r="A1652" i="13"/>
  <c r="A977" i="13"/>
  <c r="A1028" i="13"/>
  <c r="A1641" i="13"/>
  <c r="A1431" i="13"/>
  <c r="A1578" i="13"/>
  <c r="A1259" i="13"/>
  <c r="A923" i="13"/>
  <c r="A1281" i="13"/>
  <c r="A1388" i="13"/>
  <c r="A1063" i="13"/>
  <c r="A1120" i="13"/>
  <c r="A1332" i="13"/>
  <c r="A1561" i="13"/>
  <c r="A1348" i="13"/>
  <c r="A1516" i="13"/>
  <c r="A978" i="13"/>
  <c r="A1374" i="13"/>
  <c r="A1226" i="13"/>
  <c r="A1394" i="13"/>
  <c r="A1445" i="13"/>
  <c r="A1210" i="13"/>
  <c r="A1290" i="13"/>
  <c r="A991" i="13"/>
  <c r="A1148" i="13"/>
  <c r="A1091" i="13"/>
  <c r="A1051" i="13"/>
  <c r="A1677" i="13"/>
  <c r="A1241" i="13"/>
  <c r="A1117" i="13"/>
  <c r="A1036" i="13"/>
  <c r="A1261" i="13"/>
  <c r="A1611" i="13"/>
  <c r="A1205" i="13"/>
  <c r="A1184" i="13"/>
  <c r="A1090" i="13"/>
  <c r="A1412" i="13"/>
  <c r="A1518" i="13"/>
  <c r="A1203" i="13"/>
  <c r="A1181" i="13"/>
  <c r="A1334" i="13"/>
  <c r="A1489" i="13"/>
  <c r="A1661" i="13"/>
  <c r="A1151" i="13"/>
  <c r="A1438" i="13"/>
  <c r="A1653" i="13"/>
  <c r="A1550" i="13"/>
  <c r="A1187" i="13"/>
  <c r="A1070" i="13"/>
  <c r="A1320" i="13"/>
  <c r="A1329" i="13"/>
  <c r="A1552" i="13"/>
  <c r="A1093" i="13"/>
  <c r="A1595" i="13"/>
  <c r="A1308" i="13"/>
  <c r="A1452" i="13"/>
  <c r="A1139" i="13"/>
  <c r="A1581" i="13"/>
  <c r="A1233" i="13"/>
  <c r="A986" i="13"/>
  <c r="A1498" i="13"/>
  <c r="A1076" i="13"/>
  <c r="A1377" i="13"/>
  <c r="A1231" i="13"/>
  <c r="A1364" i="13"/>
  <c r="A1174" i="13"/>
  <c r="A1251" i="13"/>
  <c r="A1571" i="13"/>
  <c r="A1649" i="13"/>
  <c r="A984" i="13"/>
  <c r="A1565" i="13"/>
  <c r="A1587" i="13"/>
  <c r="A1357" i="13"/>
  <c r="A1293" i="13"/>
  <c r="A1351" i="13"/>
  <c r="A1194" i="13"/>
  <c r="A1439" i="13"/>
  <c r="A981" i="13"/>
  <c r="A1268" i="13"/>
  <c r="A920" i="13"/>
  <c r="A1180" i="13"/>
  <c r="A1324" i="13"/>
  <c r="A1492" i="13"/>
  <c r="A1066" i="13"/>
  <c r="A1524" i="13"/>
  <c r="A1499" i="13"/>
  <c r="A1130" i="13"/>
  <c r="A1234" i="13"/>
  <c r="A1106" i="13"/>
  <c r="A1662" i="13"/>
  <c r="A1426" i="13"/>
  <c r="A1618" i="13"/>
  <c r="A1110" i="13"/>
  <c r="A1266" i="13"/>
  <c r="A1116" i="13"/>
  <c r="A1503" i="13"/>
  <c r="A1284" i="13"/>
  <c r="A1149" i="13"/>
  <c r="A1118" i="13"/>
  <c r="A1013" i="13"/>
  <c r="A1580" i="13"/>
  <c r="A1345" i="13"/>
  <c r="A1331" i="13"/>
  <c r="A1450" i="13"/>
  <c r="A1197" i="13"/>
  <c r="A1046" i="13"/>
  <c r="A1192" i="13"/>
  <c r="A1493" i="13"/>
  <c r="A1631" i="13"/>
  <c r="A1306" i="13"/>
  <c r="A1573" i="13"/>
  <c r="A1269" i="13"/>
  <c r="A1050" i="13"/>
  <c r="A1623" i="13"/>
  <c r="A1433" i="13"/>
  <c r="A1168" i="13"/>
  <c r="A1547" i="13"/>
  <c r="A1667" i="13"/>
  <c r="A1505" i="13"/>
  <c r="A1566" i="13"/>
  <c r="A1435" i="13"/>
  <c r="A1442" i="13"/>
  <c r="A1056" i="13"/>
  <c r="A1436" i="13"/>
  <c r="A1171" i="13"/>
  <c r="A1554" i="13"/>
  <c r="A1275" i="13"/>
  <c r="A1242" i="13"/>
  <c r="A1009" i="13"/>
  <c r="A1315" i="13"/>
  <c r="A1430" i="13"/>
  <c r="A1237" i="13"/>
  <c r="A1089" i="13"/>
  <c r="A1459" i="13"/>
  <c r="A1025" i="13"/>
  <c r="A1574" i="13"/>
  <c r="A1381" i="13"/>
  <c r="A1068" i="13"/>
  <c r="A1596" i="13"/>
  <c r="A1283" i="13"/>
  <c r="A1654" i="13"/>
  <c r="A1427" i="13"/>
  <c r="A1356" i="13"/>
  <c r="A1591" i="13"/>
  <c r="A1541" i="13"/>
  <c r="A967" i="13"/>
  <c r="A1390" i="13"/>
  <c r="A1387" i="13"/>
  <c r="A1040" i="13"/>
  <c r="A1020" i="13"/>
  <c r="A1304" i="13"/>
  <c r="A1539" i="13"/>
  <c r="A1044" i="13"/>
  <c r="A1537" i="13"/>
  <c r="A1007" i="13"/>
  <c r="A959" i="13"/>
  <c r="A1098" i="13"/>
  <c r="A1252" i="13"/>
  <c r="A949" i="13"/>
  <c r="A1477" i="13"/>
  <c r="A1298" i="13"/>
  <c r="A1307" i="13"/>
  <c r="A1597" i="13"/>
  <c r="A1674" i="13"/>
  <c r="A1647" i="13"/>
  <c r="A1392" i="13"/>
  <c r="A1462" i="13"/>
  <c r="A1346" i="13"/>
  <c r="A1536" i="13"/>
  <c r="A1218" i="13"/>
  <c r="A1045" i="13"/>
  <c r="A1141" i="13"/>
  <c r="A1382" i="13"/>
  <c r="A1423" i="13"/>
  <c r="A1495" i="13"/>
  <c r="A1372" i="13"/>
  <c r="A962" i="13"/>
  <c r="A1386" i="13"/>
  <c r="A1244" i="13"/>
  <c r="A1124" i="13"/>
  <c r="A1548" i="13"/>
  <c r="A1207" i="13"/>
  <c r="A1158" i="13"/>
  <c r="A1487" i="13"/>
  <c r="A1159" i="13"/>
  <c r="A950" i="13"/>
  <c r="A1577" i="13"/>
  <c r="A997" i="13"/>
  <c r="A1564" i="13"/>
  <c r="A936" i="13"/>
  <c r="A1543" i="13"/>
  <c r="A1496" i="13"/>
  <c r="A1178" i="13"/>
  <c r="A1319" i="13"/>
  <c r="A1579" i="13"/>
  <c r="A1161" i="13"/>
  <c r="A924" i="13"/>
  <c r="A1456" i="13"/>
  <c r="A987" i="13"/>
  <c r="A1305" i="13"/>
  <c r="A1650" i="13"/>
  <c r="A1419" i="13"/>
  <c r="A1449" i="13"/>
  <c r="A1109" i="13"/>
  <c r="A1563" i="13"/>
  <c r="A1190" i="13"/>
  <c r="A1253" i="13"/>
  <c r="A1525" i="13"/>
  <c r="A1447" i="13"/>
  <c r="A1615" i="13"/>
  <c r="A1494" i="13"/>
  <c r="A1478" i="13"/>
  <c r="A1201" i="13"/>
  <c r="A1288" i="13"/>
  <c r="A1500" i="13"/>
  <c r="A1665" i="13"/>
  <c r="A1115" i="13"/>
  <c r="A998" i="13"/>
  <c r="A1294" i="13"/>
  <c r="A1602" i="13"/>
  <c r="A1310" i="13"/>
  <c r="A1064" i="13"/>
  <c r="A1276" i="13"/>
  <c r="A985" i="13"/>
  <c r="A1147" i="13"/>
  <c r="A1592" i="13"/>
  <c r="A937" i="13"/>
  <c r="A1176" i="13"/>
  <c r="A1220" i="13"/>
  <c r="A1530" i="13"/>
  <c r="A1421" i="13"/>
  <c r="A1508" i="13"/>
  <c r="A1092" i="13"/>
  <c r="A1443" i="13"/>
  <c r="A1630" i="13"/>
  <c r="A1216" i="13"/>
  <c r="A1437" i="13"/>
  <c r="A1607" i="13"/>
  <c r="A1514" i="13"/>
  <c r="A1560" i="13"/>
  <c r="A1003" i="13"/>
  <c r="A1146" i="13"/>
  <c r="A1071" i="13"/>
  <c r="A1323" i="13"/>
  <c r="A1398" i="13"/>
  <c r="A1170" i="13"/>
  <c r="A1101" i="13"/>
  <c r="A1362" i="13"/>
  <c r="A1079" i="13"/>
  <c r="A1617" i="13"/>
  <c r="A1055" i="13"/>
  <c r="A1321" i="13"/>
  <c r="A1405" i="13"/>
  <c r="A1048" i="13"/>
  <c r="A1059" i="13"/>
  <c r="A1273" i="13"/>
  <c r="A1542" i="13"/>
  <c r="A1570" i="13"/>
  <c r="A1280" i="13"/>
  <c r="A1267" i="13"/>
  <c r="A1128" i="13"/>
  <c r="A1212" i="13"/>
  <c r="A1535" i="13"/>
  <c r="A1606" i="13"/>
  <c r="A1333" i="13"/>
  <c r="A1444" i="13"/>
  <c r="A1417" i="13"/>
  <c r="A1004" i="13"/>
  <c r="A1418" i="13"/>
  <c r="A965" i="13"/>
  <c r="A971" i="13"/>
  <c r="A956" i="13"/>
  <c r="A1282" i="13"/>
  <c r="A1301" i="13"/>
  <c r="A1018" i="13"/>
  <c r="A1015" i="13"/>
  <c r="A1107" i="13"/>
  <c r="A1144" i="13"/>
  <c r="A1240" i="13"/>
  <c r="A1622" i="13"/>
  <c r="A1213" i="13"/>
  <c r="A1041" i="13"/>
  <c r="A1558" i="13"/>
  <c r="A976" i="13"/>
  <c r="A1385" i="13"/>
  <c r="A1576" i="13"/>
  <c r="A1555" i="13"/>
  <c r="A1316" i="13"/>
  <c r="A1054" i="13"/>
  <c r="A953" i="13"/>
  <c r="A1624" i="13"/>
  <c r="A963" i="13"/>
  <c r="A1137" i="13"/>
  <c r="A1533" i="13"/>
  <c r="A1133" i="13"/>
  <c r="A1629" i="13"/>
  <c r="A1211" i="13"/>
  <c r="A1384" i="13"/>
  <c r="A1583" i="13"/>
  <c r="A1355" i="13"/>
  <c r="A1638" i="13"/>
  <c r="A993" i="13"/>
  <c r="A917" i="13"/>
  <c r="A1202" i="13"/>
  <c r="A1049" i="13"/>
  <c r="A1410" i="13"/>
  <c r="A1189" i="13"/>
  <c r="A1193" i="13"/>
  <c r="A1361" i="13"/>
  <c r="A1613" i="13"/>
  <c r="A1229" i="13"/>
  <c r="A1527" i="13"/>
  <c r="A1224" i="13"/>
  <c r="A1177" i="13"/>
  <c r="A1512" i="13"/>
  <c r="A1153" i="13"/>
  <c r="A1485" i="13"/>
  <c r="A1349" i="13"/>
  <c r="A1402" i="13"/>
  <c r="A1484" i="13"/>
  <c r="A1511" i="13"/>
  <c r="A1129" i="13"/>
  <c r="A1585" i="13"/>
  <c r="A1204" i="13"/>
  <c r="A1406" i="13"/>
  <c r="A1589" i="13"/>
  <c r="A1529" i="13"/>
  <c r="A1544" i="13"/>
  <c r="A1553" i="13"/>
  <c r="A1567" i="13"/>
  <c r="A933" i="13"/>
  <c r="A1413" i="13"/>
  <c r="A1285" i="13"/>
  <c r="A1228" i="13"/>
  <c r="A1509" i="13"/>
  <c r="A946" i="13"/>
  <c r="A1625" i="13"/>
  <c r="A1256" i="13"/>
  <c r="A1330" i="13"/>
  <c r="A951" i="13"/>
  <c r="A1600" i="13"/>
  <c r="A1002" i="13"/>
  <c r="A934" i="13"/>
  <c r="A1255" i="13"/>
  <c r="A996" i="13"/>
  <c r="A992" i="13"/>
  <c r="A1140" i="13"/>
  <c r="A969" i="13"/>
  <c r="A1397" i="13"/>
  <c r="A1262" i="13"/>
  <c r="A1243" i="13"/>
  <c r="A1340" i="13"/>
  <c r="A1519" i="13"/>
  <c r="A1395" i="13"/>
  <c r="A1326" i="13"/>
  <c r="A1644" i="13"/>
  <c r="A954" i="13"/>
  <c r="A1545" i="13"/>
  <c r="A968" i="13"/>
  <c r="A941" i="13"/>
  <c r="A921" i="13"/>
  <c r="A1032" i="13"/>
  <c r="A1546" i="13"/>
  <c r="A1236" i="13"/>
  <c r="A1309" i="13"/>
  <c r="A1274" i="13"/>
  <c r="A1157" i="13"/>
  <c r="A1453" i="13"/>
  <c r="A1005" i="13"/>
  <c r="A1375" i="13"/>
  <c r="A929" i="13"/>
  <c r="A1672" i="13"/>
  <c r="A1103" i="13"/>
  <c r="A1217" i="13"/>
  <c r="A1434" i="13"/>
  <c r="A1095" i="13"/>
  <c r="A1087" i="13"/>
  <c r="A1165" i="13"/>
  <c r="A979" i="13"/>
  <c r="A1191" i="13"/>
  <c r="A1359" i="13"/>
  <c r="A1022" i="13"/>
  <c r="A1167" i="13"/>
  <c r="A1335" i="13"/>
  <c r="A1540" i="13"/>
  <c r="A1391" i="13"/>
  <c r="A1491" i="13"/>
  <c r="A1343" i="13"/>
  <c r="A1609" i="13"/>
  <c r="A1000" i="13"/>
  <c r="A1599" i="13"/>
  <c r="A1060" i="13"/>
  <c r="A1440" i="13"/>
  <c r="A975" i="13"/>
  <c r="A922" i="13"/>
  <c r="A1209" i="13"/>
  <c r="A1642" i="13"/>
  <c r="A1042" i="13"/>
  <c r="A1504" i="13"/>
  <c r="A1112" i="13"/>
  <c r="A1012" i="13"/>
  <c r="A943" i="13"/>
  <c r="A1383" i="13"/>
  <c r="A1246" i="13"/>
  <c r="A1464" i="13"/>
  <c r="A1569" i="13"/>
  <c r="A1522" i="13"/>
  <c r="A1162" i="13"/>
  <c r="A1666" i="13"/>
  <c r="A1365" i="13"/>
  <c r="A974" i="13"/>
  <c r="A1603" i="13"/>
  <c r="A970" i="13"/>
  <c r="A1627" i="13"/>
  <c r="A982" i="13"/>
  <c r="A947" i="13"/>
  <c r="A1247" i="13"/>
  <c r="A1521" i="13"/>
  <c r="A1271" i="13"/>
  <c r="A1339" i="13"/>
  <c r="A1338" i="13"/>
  <c r="A1166" i="13"/>
  <c r="A1659" i="13"/>
  <c r="A1100" i="13"/>
  <c r="A1616" i="13"/>
  <c r="A1557" i="13"/>
  <c r="A1646" i="13"/>
  <c r="A1208" i="13"/>
  <c r="A1154" i="13"/>
  <c r="A1289" i="13"/>
  <c r="A1358" i="13"/>
  <c r="A1350" i="13"/>
  <c r="A1389" i="13"/>
  <c r="A1380" i="13"/>
  <c r="A1072" i="13"/>
  <c r="A1660" i="13"/>
  <c r="A1463" i="13"/>
  <c r="A919" i="13"/>
  <c r="A1270" i="13"/>
  <c r="A1291" i="13"/>
  <c r="A1379" i="13"/>
  <c r="A1669" i="13"/>
  <c r="A964" i="13"/>
  <c r="A980" i="13"/>
  <c r="A1648" i="13"/>
  <c r="A1594" i="13"/>
  <c r="A1135" i="13"/>
  <c r="A1313" i="13"/>
  <c r="A1481" i="13"/>
  <c r="A1038" i="13"/>
  <c r="A1457" i="13"/>
  <c r="A1195" i="13"/>
  <c r="A1037" i="13"/>
  <c r="A1196" i="13"/>
  <c r="A1017" i="13"/>
  <c r="A1455" i="13"/>
  <c r="A1441" i="13"/>
  <c r="A1084" i="13"/>
  <c r="A1598" i="13"/>
  <c r="A1549" i="13"/>
  <c r="A1407" i="13"/>
  <c r="A957" i="13"/>
  <c r="A1404" i="13"/>
  <c r="A955" i="13"/>
  <c r="A1102" i="13"/>
  <c r="A990" i="13"/>
  <c r="A1142" i="13"/>
  <c r="A1354" i="13"/>
  <c r="A927" i="13"/>
  <c r="A1010" i="13"/>
  <c r="A1039" i="13"/>
  <c r="A1640" i="13"/>
  <c r="A1586" i="13"/>
  <c r="A1200" i="13"/>
  <c r="A1608" i="13"/>
  <c r="A1344" i="13"/>
  <c r="A1626" i="13"/>
  <c r="A1378" i="13"/>
  <c r="A952" i="13"/>
  <c r="A1136" i="13"/>
  <c r="A1593" i="13"/>
  <c r="A948" i="13"/>
  <c r="A1016" i="13"/>
  <c r="A1011" i="13"/>
  <c r="A925" i="13"/>
  <c r="A1052" i="13"/>
  <c r="A1507" i="13"/>
  <c r="A1369" i="13"/>
  <c r="A1186" i="13"/>
  <c r="A1568" i="13"/>
  <c r="A1160" i="13"/>
  <c r="A1239" i="13"/>
  <c r="A1432" i="13"/>
  <c r="A1411" i="13"/>
  <c r="A1559" i="13"/>
  <c r="A1295" i="13"/>
  <c r="A1403" i="13"/>
  <c r="A1188" i="13"/>
  <c r="A1621" i="13"/>
  <c r="A1460" i="13"/>
  <c r="A1198" i="13"/>
  <c r="A1420" i="13"/>
  <c r="A938" i="13"/>
  <c r="A1469" i="13"/>
  <c r="A1528" i="13"/>
  <c r="A1163" i="13"/>
  <c r="A1502" i="13"/>
  <c r="A1671" i="13"/>
  <c r="A1058" i="13"/>
  <c r="A1248" i="13"/>
  <c r="A1416" i="13"/>
  <c r="A1264" i="13"/>
  <c r="A1185" i="13"/>
  <c r="A1057" i="13"/>
  <c r="A1562" i="13"/>
  <c r="A1582" i="13"/>
  <c r="A1425" i="13"/>
  <c r="A983" i="13"/>
  <c r="A1080" i="13"/>
  <c r="A1062" i="13"/>
  <c r="A1614" i="13"/>
  <c r="A1366" i="13"/>
  <c r="A1373" i="13"/>
  <c r="A1342" i="13"/>
  <c r="A960" i="13"/>
  <c r="A1067" i="13"/>
  <c r="A1656" i="13"/>
  <c r="A1199" i="13"/>
  <c r="A1532" i="13"/>
  <c r="A1336" i="13"/>
  <c r="A1635" i="13"/>
  <c r="A1317" i="13"/>
  <c r="A1145" i="13"/>
  <c r="A1325" i="13"/>
  <c r="A1292" i="13"/>
  <c r="A1227" i="13"/>
  <c r="A1474" i="13"/>
  <c r="A1029" i="13"/>
  <c r="A1408" i="13"/>
  <c r="A1620" i="13"/>
  <c r="A1658" i="13"/>
  <c r="A988" i="13"/>
  <c r="A1173" i="13"/>
  <c r="A1121" i="13"/>
  <c r="A1322" i="13"/>
  <c r="A1400" i="13"/>
  <c r="A1327" i="13"/>
  <c r="A1075" i="13"/>
  <c r="A1119" i="13"/>
  <c r="A1488" i="13"/>
  <c r="A930" i="13"/>
  <c r="A932" i="13"/>
  <c r="A926" i="13"/>
  <c r="A1081" i="13"/>
  <c r="A994" i="13"/>
  <c r="A989" i="13"/>
  <c r="A1127" i="13"/>
  <c r="A1633" i="13"/>
  <c r="A1497" i="13"/>
  <c r="A1551" i="13"/>
  <c r="A1105" i="13"/>
  <c r="A1368" i="13"/>
  <c r="A1150" i="13"/>
  <c r="A1401" i="13"/>
  <c r="A1172" i="13"/>
  <c r="A1506" i="13"/>
  <c r="A1637" i="13"/>
  <c r="A1393" i="13"/>
  <c r="A1675" i="13"/>
  <c r="A1501" i="13"/>
  <c r="A1454" i="13"/>
  <c r="A1473" i="13"/>
  <c r="A931" i="13"/>
  <c r="A1206" i="13"/>
  <c r="A1024" i="13"/>
  <c r="A1299" i="13"/>
  <c r="A958" i="13"/>
  <c r="A1468" i="13"/>
  <c r="A1370" i="13"/>
  <c r="A1538" i="13"/>
  <c r="A1523" i="13"/>
  <c r="A1414" i="13"/>
  <c r="A1643" i="13"/>
  <c r="A1515" i="13"/>
  <c r="A1556" i="13"/>
  <c r="A1232" i="13"/>
  <c r="A1634" i="13"/>
  <c r="A1047" i="13"/>
  <c r="A1033" i="13"/>
  <c r="A1352" i="13"/>
  <c r="A1399" i="13"/>
  <c r="A1030" i="13"/>
  <c r="A973" i="13"/>
  <c r="A1396" i="13"/>
  <c r="A1311" i="13"/>
  <c r="A1297" i="13"/>
  <c r="A1367" i="13"/>
  <c r="A1604" i="13"/>
  <c r="A1486" i="13"/>
  <c r="A1428" i="13"/>
  <c r="A1152" i="13"/>
  <c r="A1676" i="13"/>
  <c r="A1125" i="13"/>
  <c r="A1483" i="13"/>
  <c r="A1074" i="13"/>
  <c r="A1517" i="13"/>
  <c r="A1363" i="13"/>
  <c r="A1415" i="13"/>
  <c r="A1014" i="13"/>
  <c r="A1035" i="13"/>
  <c r="A1526" i="13"/>
  <c r="A1314" i="13"/>
  <c r="A1131" i="13"/>
  <c r="A1451" i="13"/>
  <c r="A966" i="13"/>
  <c r="A1371" i="13"/>
  <c r="A1588" i="13"/>
  <c r="A944" i="13"/>
  <c r="A1183" i="13"/>
  <c r="A1026" i="13"/>
  <c r="A1265" i="13"/>
  <c r="A1461" i="13"/>
  <c r="A1065" i="13"/>
  <c r="A1409" i="13"/>
  <c r="A1610" i="13"/>
  <c r="A1645" i="13"/>
  <c r="A1219" i="13"/>
  <c r="A1263" i="13"/>
  <c r="A972" i="13"/>
  <c r="A1225" i="13"/>
  <c r="A1143" i="13"/>
  <c r="A1424" i="13"/>
  <c r="A1277" i="13"/>
  <c r="A1287" i="13"/>
  <c r="A1490" i="13"/>
  <c r="A1628" i="13"/>
  <c r="A1663" i="13"/>
  <c r="A1302" i="13"/>
  <c r="A1132" i="13"/>
  <c r="A1575" i="13"/>
  <c r="A1078" i="13"/>
  <c r="A1448" i="13"/>
  <c r="A1019" i="13"/>
  <c r="A1155" i="13"/>
  <c r="A940" i="13"/>
  <c r="A1670" i="13"/>
  <c r="A1221" i="13"/>
  <c r="A1230" i="13"/>
  <c r="A1073" i="13"/>
  <c r="A1584" i="13"/>
  <c r="A1668" i="13"/>
  <c r="A1094" i="13"/>
  <c r="A939" i="13"/>
  <c r="A1179" i="13"/>
  <c r="A1238" i="13"/>
  <c r="A1169" i="13"/>
  <c r="A1337" i="13"/>
  <c r="A1215" i="13"/>
  <c r="A1043" i="13"/>
  <c r="A1260" i="13"/>
  <c r="A1223" i="13"/>
  <c r="A1466" i="13"/>
  <c r="A1254" i="13"/>
  <c r="A1258" i="13"/>
  <c r="A961" i="13"/>
  <c r="A1601" i="13"/>
  <c r="A1479" i="13"/>
  <c r="A1465" i="13"/>
  <c r="A1111" i="13"/>
  <c r="A1655" i="13"/>
  <c r="A1300" i="13"/>
  <c r="A1619" i="13"/>
  <c r="A1482" i="13"/>
  <c r="A1422" i="13"/>
  <c r="A1673" i="13"/>
  <c r="A1021" i="13"/>
  <c r="A1632" i="13"/>
  <c r="A1034" i="13"/>
  <c r="A1472" i="13"/>
  <c r="AT1678" i="13"/>
  <c r="A1389" i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039" i="10"/>
  <c r="A1040" i="10" s="1"/>
  <c r="A1041" i="10" s="1"/>
  <c r="AE585" i="1"/>
  <c r="AE376" i="1"/>
  <c r="A1042" i="10" l="1"/>
  <c r="A1043" i="10" s="1"/>
  <c r="A1044" i="10" s="1"/>
  <c r="AO984" i="1"/>
  <c r="AO982" i="1"/>
  <c r="AO768" i="1"/>
  <c r="AO701" i="1"/>
  <c r="AO694" i="1"/>
  <c r="AO602" i="1"/>
  <c r="AO477" i="1"/>
  <c r="AO368" i="1"/>
  <c r="AO243" i="1"/>
  <c r="AO139" i="1"/>
  <c r="AE984" i="1"/>
  <c r="AE982" i="1"/>
  <c r="AE768" i="1"/>
  <c r="AE701" i="1"/>
  <c r="AE694" i="1"/>
  <c r="AE602" i="1"/>
  <c r="AE477" i="1"/>
  <c r="AE368" i="1"/>
  <c r="AE243" i="1"/>
  <c r="AE139" i="1"/>
  <c r="A1045" i="10" l="1"/>
  <c r="A1046" i="10" s="1"/>
  <c r="A1047" i="10" s="1"/>
  <c r="Z814" i="10"/>
  <c r="Z650" i="10"/>
  <c r="AK1107" i="10"/>
  <c r="AJ1107" i="10"/>
  <c r="Z441" i="10"/>
  <c r="Z36" i="10"/>
  <c r="A1048" i="10" l="1"/>
  <c r="A1049" i="10" s="1"/>
  <c r="A1050" i="10" s="1"/>
  <c r="Z15" i="10"/>
  <c r="Z22" i="10"/>
  <c r="Z25" i="10"/>
  <c r="Z76" i="10"/>
  <c r="Z78" i="10"/>
  <c r="Z79" i="10"/>
  <c r="Z124" i="10"/>
  <c r="Z129" i="10"/>
  <c r="Z140" i="10"/>
  <c r="Z166" i="10"/>
  <c r="Z167" i="10"/>
  <c r="Z174" i="10"/>
  <c r="Z212" i="10"/>
  <c r="Z221" i="10"/>
  <c r="Z222" i="10"/>
  <c r="Z265" i="10"/>
  <c r="Z268" i="10"/>
  <c r="Z271" i="10"/>
  <c r="Z311" i="10"/>
  <c r="Z316" i="10"/>
  <c r="Z351" i="10"/>
  <c r="Z352" i="10"/>
  <c r="Z354" i="10"/>
  <c r="Z380" i="10"/>
  <c r="Z382" i="10"/>
  <c r="Z387" i="10"/>
  <c r="Z419" i="10"/>
  <c r="Z420" i="10"/>
  <c r="Z421" i="10"/>
  <c r="Z457" i="10"/>
  <c r="Z463" i="10"/>
  <c r="Z465" i="10"/>
  <c r="Z492" i="10"/>
  <c r="Z494" i="10"/>
  <c r="Z497" i="10"/>
  <c r="Z523" i="10"/>
  <c r="Z524" i="10"/>
  <c r="Z526" i="10"/>
  <c r="Z568" i="10"/>
  <c r="Z571" i="10"/>
  <c r="Z572" i="10"/>
  <c r="Z592" i="10"/>
  <c r="Z600" i="10"/>
  <c r="Z602" i="10"/>
  <c r="Z624" i="10"/>
  <c r="Z634" i="10"/>
  <c r="Z635" i="10"/>
  <c r="Z665" i="10"/>
  <c r="Z666" i="10"/>
  <c r="Z673" i="10"/>
  <c r="Z693" i="10"/>
  <c r="Z705" i="10"/>
  <c r="Z707" i="10"/>
  <c r="Z726" i="10"/>
  <c r="Z730" i="10"/>
  <c r="Z732" i="10"/>
  <c r="Z790" i="10"/>
  <c r="Z794" i="10"/>
  <c r="Z795" i="10"/>
  <c r="Z823" i="10"/>
  <c r="Z825" i="10"/>
  <c r="Z826" i="10"/>
  <c r="Z901" i="10"/>
  <c r="Z903" i="10"/>
  <c r="Z908" i="10"/>
  <c r="Z921" i="10"/>
  <c r="Z919" i="10"/>
  <c r="Z895" i="10"/>
  <c r="Z959" i="10"/>
  <c r="Z971" i="10"/>
  <c r="Z972" i="10"/>
  <c r="AO378" i="1"/>
  <c r="AE378" i="1"/>
  <c r="AO1199" i="1"/>
  <c r="AO1051" i="1"/>
  <c r="AD7" i="1"/>
  <c r="AD8" i="1"/>
  <c r="AD9" i="1"/>
  <c r="AD1427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1425" i="1"/>
  <c r="AD33" i="1"/>
  <c r="AD34" i="1"/>
  <c r="AD35" i="1"/>
  <c r="AD36" i="1"/>
  <c r="AD37" i="1"/>
  <c r="AD1448" i="1"/>
  <c r="AD38" i="1"/>
  <c r="AD1460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1426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1461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O198" i="1" s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1452" i="1"/>
  <c r="AD237" i="1"/>
  <c r="AD238" i="1"/>
  <c r="AD239" i="1"/>
  <c r="AD240" i="1"/>
  <c r="AD241" i="1"/>
  <c r="AD242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144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1438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9" i="1"/>
  <c r="AD370" i="1"/>
  <c r="AD371" i="1"/>
  <c r="AD372" i="1"/>
  <c r="AD373" i="1"/>
  <c r="AD374" i="1"/>
  <c r="AD375" i="1"/>
  <c r="AD376" i="1"/>
  <c r="AD377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3" i="1"/>
  <c r="AD474" i="1"/>
  <c r="AD475" i="1"/>
  <c r="AD476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1450" i="1"/>
  <c r="AD525" i="1"/>
  <c r="AD526" i="1"/>
  <c r="AD527" i="1"/>
  <c r="AD528" i="1"/>
  <c r="AD1459" i="1"/>
  <c r="AD529" i="1"/>
  <c r="AD530" i="1"/>
  <c r="AD531" i="1"/>
  <c r="AD532" i="1"/>
  <c r="AD1451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G546" i="1" s="1"/>
  <c r="AD547" i="1"/>
  <c r="AD548" i="1"/>
  <c r="AD549" i="1"/>
  <c r="AD1434" i="1"/>
  <c r="AD550" i="1"/>
  <c r="AD551" i="1"/>
  <c r="AD552" i="1"/>
  <c r="AD553" i="1"/>
  <c r="AD554" i="1"/>
  <c r="AD555" i="1"/>
  <c r="AD556" i="1"/>
  <c r="AD557" i="1"/>
  <c r="AD558" i="1"/>
  <c r="AD559" i="1"/>
  <c r="AD560" i="1"/>
  <c r="AD1449" i="1"/>
  <c r="AD561" i="1"/>
  <c r="AD562" i="1"/>
  <c r="AD563" i="1"/>
  <c r="AD564" i="1"/>
  <c r="AD565" i="1"/>
  <c r="AD566" i="1"/>
  <c r="AD567" i="1"/>
  <c r="AD568" i="1"/>
  <c r="AD569" i="1"/>
  <c r="AD570" i="1"/>
  <c r="AD1458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E588" i="1" s="1"/>
  <c r="AO588" i="1" s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3" i="1"/>
  <c r="AD604" i="1"/>
  <c r="AD605" i="1"/>
  <c r="AD606" i="1"/>
  <c r="AD607" i="1"/>
  <c r="AD608" i="1"/>
  <c r="AD609" i="1"/>
  <c r="AD610" i="1"/>
  <c r="AD611" i="1"/>
  <c r="AD1433" i="1"/>
  <c r="AD612" i="1"/>
  <c r="AD613" i="1"/>
  <c r="AD614" i="1"/>
  <c r="AD615" i="1"/>
  <c r="AD616" i="1"/>
  <c r="AD1457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E630" i="1" s="1"/>
  <c r="AD631" i="1"/>
  <c r="AD1429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1431" i="1"/>
  <c r="AD647" i="1"/>
  <c r="AD648" i="1"/>
  <c r="AD649" i="1"/>
  <c r="AD650" i="1"/>
  <c r="AD1453" i="1"/>
  <c r="AE1453" i="1" s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E663" i="1" s="1"/>
  <c r="AO663" i="1" s="1"/>
  <c r="AD664" i="1"/>
  <c r="AD145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1432" i="1"/>
  <c r="AD683" i="1"/>
  <c r="AD684" i="1"/>
  <c r="AD685" i="1"/>
  <c r="AD686" i="1"/>
  <c r="AD687" i="1"/>
  <c r="AD688" i="1"/>
  <c r="AD689" i="1"/>
  <c r="AD690" i="1"/>
  <c r="AD691" i="1"/>
  <c r="AD692" i="1"/>
  <c r="AD693" i="1"/>
  <c r="AD695" i="1"/>
  <c r="AD696" i="1"/>
  <c r="AD697" i="1"/>
  <c r="AD698" i="1"/>
  <c r="AD699" i="1"/>
  <c r="AD700" i="1"/>
  <c r="AD702" i="1"/>
  <c r="AD703" i="1"/>
  <c r="AD704" i="1"/>
  <c r="AD705" i="1"/>
  <c r="AD145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1428" i="1"/>
  <c r="AD736" i="1"/>
  <c r="AD1456" i="1"/>
  <c r="AD737" i="1"/>
  <c r="AD738" i="1"/>
  <c r="AD739" i="1"/>
  <c r="AD740" i="1"/>
  <c r="AD741" i="1"/>
  <c r="AD742" i="1"/>
  <c r="AD743" i="1"/>
  <c r="AD1430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1442" i="1"/>
  <c r="AD794" i="1"/>
  <c r="AD795" i="1"/>
  <c r="AD796" i="1"/>
  <c r="AD1441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1443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1444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1445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3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2" i="1"/>
  <c r="AD1446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447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437" i="1"/>
  <c r="AD1229" i="1"/>
  <c r="AD1230" i="1"/>
  <c r="AD1231" i="1"/>
  <c r="AD1232" i="1"/>
  <c r="AD1233" i="1"/>
  <c r="AD1234" i="1"/>
  <c r="AD1235" i="1"/>
  <c r="AD1236" i="1"/>
  <c r="AD1436" i="1"/>
  <c r="AD1237" i="1"/>
  <c r="AD1238" i="1"/>
  <c r="AD1435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439" i="1"/>
  <c r="AN546" i="1" l="1"/>
  <c r="AN1369" i="1" s="1"/>
  <c r="AG1385" i="1"/>
  <c r="A7" i="10"/>
  <c r="AD1369" i="1"/>
  <c r="AO616" i="1"/>
  <c r="AE616" i="1"/>
  <c r="AO1053" i="1"/>
  <c r="AE1053" i="1"/>
  <c r="AE861" i="1"/>
  <c r="AO861" i="1"/>
  <c r="AE436" i="1"/>
  <c r="AO436" i="1"/>
  <c r="AO1361" i="1"/>
  <c r="AE1361" i="1"/>
  <c r="AO1360" i="1"/>
  <c r="AE1360" i="1"/>
  <c r="AE733" i="1"/>
  <c r="AE664" i="1"/>
  <c r="AE742" i="1"/>
  <c r="AE1357" i="1"/>
  <c r="AO1357" i="1"/>
  <c r="AE730" i="1"/>
  <c r="AE383" i="1"/>
  <c r="AO383" i="1"/>
  <c r="AE671" i="1"/>
  <c r="AE1359" i="1"/>
  <c r="AO1359" i="1"/>
  <c r="AE1355" i="1"/>
  <c r="AO1355" i="1"/>
  <c r="AE796" i="1"/>
  <c r="AO796" i="1"/>
  <c r="AE738" i="1"/>
  <c r="AE728" i="1"/>
  <c r="AE705" i="1"/>
  <c r="AE1354" i="1"/>
  <c r="AO1354" i="1"/>
  <c r="AO1057" i="1"/>
  <c r="AE1057" i="1"/>
  <c r="AE727" i="1"/>
  <c r="AE715" i="1"/>
  <c r="AO715" i="1" s="1"/>
  <c r="AE579" i="1"/>
  <c r="AO579" i="1" s="1"/>
  <c r="AE1317" i="1"/>
  <c r="AO1317" i="1"/>
  <c r="AO1067" i="1"/>
  <c r="AE1067" i="1"/>
  <c r="AE747" i="1"/>
  <c r="AE391" i="1"/>
  <c r="AO391" i="1"/>
  <c r="AO1364" i="1"/>
  <c r="AE1364" i="1"/>
  <c r="AE1244" i="1"/>
  <c r="AO1244" i="1"/>
  <c r="AE898" i="1"/>
  <c r="AO898" i="1"/>
  <c r="AE851" i="1"/>
  <c r="AO851" i="1"/>
  <c r="AE736" i="1"/>
  <c r="AO499" i="1"/>
  <c r="AE499" i="1"/>
  <c r="AE341" i="1"/>
  <c r="AO341" i="1"/>
  <c r="AO13" i="1"/>
  <c r="AE13" i="1"/>
  <c r="AE1315" i="1"/>
  <c r="AO1315" i="1"/>
  <c r="AO1042" i="1"/>
  <c r="AE1042" i="1"/>
  <c r="AE897" i="1"/>
  <c r="AO897" i="1"/>
  <c r="AO565" i="1"/>
  <c r="AE565" i="1"/>
  <c r="AE258" i="1"/>
  <c r="AO258" i="1"/>
  <c r="AO12" i="1"/>
  <c r="AE12" i="1"/>
  <c r="AE53" i="1"/>
  <c r="AO19" i="1"/>
  <c r="AE19" i="1"/>
  <c r="AE50" i="1"/>
  <c r="AE198" i="1"/>
  <c r="AE48" i="1"/>
  <c r="AE14" i="1"/>
  <c r="AO14" i="1"/>
  <c r="A1051" i="10"/>
  <c r="A1052" i="10" s="1"/>
  <c r="A1053" i="10" s="1"/>
  <c r="W1678" i="13"/>
  <c r="Z325" i="10"/>
  <c r="Z356" i="10"/>
  <c r="Z390" i="10"/>
  <c r="Z425" i="10"/>
  <c r="Z466" i="10"/>
  <c r="Z499" i="10"/>
  <c r="Z28" i="10"/>
  <c r="Z527" i="10"/>
  <c r="Z86" i="10"/>
  <c r="Z576" i="10"/>
  <c r="Z147" i="10"/>
  <c r="Z603" i="10"/>
  <c r="Z176" i="10"/>
  <c r="Z231" i="10"/>
  <c r="Z272" i="10"/>
  <c r="Z638" i="10"/>
  <c r="Z674" i="10"/>
  <c r="Z709" i="10"/>
  <c r="Z735" i="10"/>
  <c r="Z796" i="10"/>
  <c r="Z828" i="10"/>
  <c r="Z865" i="10"/>
  <c r="Z927" i="10"/>
  <c r="Z973" i="10"/>
  <c r="Z30" i="10"/>
  <c r="Z88" i="10"/>
  <c r="Z149" i="10"/>
  <c r="Z180" i="10"/>
  <c r="Z234" i="10"/>
  <c r="Z274" i="10"/>
  <c r="Z329" i="10"/>
  <c r="Z358" i="10"/>
  <c r="Z391" i="10"/>
  <c r="Z429" i="10"/>
  <c r="Z469" i="10"/>
  <c r="Z500" i="10"/>
  <c r="Z530" i="10"/>
  <c r="Z577" i="10"/>
  <c r="Z608" i="10"/>
  <c r="Z644" i="10"/>
  <c r="Z675" i="10"/>
  <c r="Z712" i="10"/>
  <c r="Z746" i="10"/>
  <c r="Z797" i="10"/>
  <c r="Z834" i="10"/>
  <c r="Z870" i="10"/>
  <c r="Z928" i="10"/>
  <c r="Z978" i="10"/>
  <c r="Z34" i="10"/>
  <c r="Z90" i="10"/>
  <c r="Z151" i="10"/>
  <c r="Z185" i="10"/>
  <c r="Z237" i="10"/>
  <c r="Z277" i="10"/>
  <c r="Z335" i="10"/>
  <c r="Z359" i="10"/>
  <c r="Z394" i="10"/>
  <c r="Z436" i="10"/>
  <c r="Z470" i="10"/>
  <c r="Z503" i="10"/>
  <c r="Z535" i="10"/>
  <c r="Z578" i="10"/>
  <c r="Z609" i="10"/>
  <c r="Z645" i="10"/>
  <c r="Z678" i="10"/>
  <c r="Z713" i="10"/>
  <c r="Z747" i="10"/>
  <c r="Z802" i="10"/>
  <c r="Z835" i="10"/>
  <c r="Z889" i="10"/>
  <c r="Z930" i="10"/>
  <c r="Z980" i="10"/>
  <c r="Z41" i="10"/>
  <c r="Z99" i="10"/>
  <c r="Z152" i="10"/>
  <c r="Z194" i="10"/>
  <c r="Z244" i="10"/>
  <c r="Z278" i="10"/>
  <c r="Z336" i="10"/>
  <c r="Z360" i="10"/>
  <c r="Z398" i="10"/>
  <c r="Z437" i="10"/>
  <c r="Z471" i="10"/>
  <c r="Z504" i="10"/>
  <c r="Z536" i="10"/>
  <c r="Z580" i="10"/>
  <c r="Z612" i="10"/>
  <c r="Z647" i="10"/>
  <c r="Z680" i="10"/>
  <c r="Z715" i="10"/>
  <c r="Z748" i="10"/>
  <c r="Z804" i="10"/>
  <c r="Z843" i="10"/>
  <c r="Z890" i="10"/>
  <c r="Z931" i="10"/>
  <c r="Z984" i="10"/>
  <c r="Z46" i="10"/>
  <c r="Z100" i="10"/>
  <c r="Z154" i="10"/>
  <c r="Z195" i="10"/>
  <c r="Z247" i="10"/>
  <c r="Z282" i="10"/>
  <c r="Z339" i="10"/>
  <c r="Z362" i="10"/>
  <c r="Z399" i="10"/>
  <c r="Z438" i="10"/>
  <c r="Z478" i="10"/>
  <c r="Z508" i="10"/>
  <c r="Z545" i="10"/>
  <c r="Z584" i="10"/>
  <c r="Z613" i="10"/>
  <c r="Z651" i="10"/>
  <c r="Z684" i="10"/>
  <c r="Z716" i="10"/>
  <c r="Z760" i="10"/>
  <c r="Z809" i="10"/>
  <c r="Z844" i="10"/>
  <c r="Z913" i="10"/>
  <c r="Z1168" i="10"/>
  <c r="Z985" i="10"/>
  <c r="Z47" i="10"/>
  <c r="Z104" i="10"/>
  <c r="Z159" i="10"/>
  <c r="Z199" i="10"/>
  <c r="Z251" i="10"/>
  <c r="Z292" i="10"/>
  <c r="Z343" i="10"/>
  <c r="Z364" i="10"/>
  <c r="Z401" i="10"/>
  <c r="Z440" i="10"/>
  <c r="Z480" i="10"/>
  <c r="Z512" i="10"/>
  <c r="Z548" i="10"/>
  <c r="Z585" i="10"/>
  <c r="Z616" i="10"/>
  <c r="Z652" i="10"/>
  <c r="Z685" i="10"/>
  <c r="Z719" i="10"/>
  <c r="Z771" i="10"/>
  <c r="Z810" i="10"/>
  <c r="Z846" i="10"/>
  <c r="Z891" i="10"/>
  <c r="Z938" i="10"/>
  <c r="Z987" i="10"/>
  <c r="Z7" i="10"/>
  <c r="Z48" i="10"/>
  <c r="Z109" i="10"/>
  <c r="Z160" i="10"/>
  <c r="Z204" i="10"/>
  <c r="Z253" i="10"/>
  <c r="Z294" i="10"/>
  <c r="Z346" i="10"/>
  <c r="Z369" i="10"/>
  <c r="Z404" i="10"/>
  <c r="Z442" i="10"/>
  <c r="Z483" i="10"/>
  <c r="Z516" i="10"/>
  <c r="Z551" i="10"/>
  <c r="Z586" i="10"/>
  <c r="Z618" i="10"/>
  <c r="Z655" i="10"/>
  <c r="Z688" i="10"/>
  <c r="Z720" i="10"/>
  <c r="Z773" i="10"/>
  <c r="Z816" i="10"/>
  <c r="Z567" i="10"/>
  <c r="Z910" i="10"/>
  <c r="Z950" i="10"/>
  <c r="Z988" i="10"/>
  <c r="Z11" i="10"/>
  <c r="Z50" i="10"/>
  <c r="Z119" i="10"/>
  <c r="Z162" i="10"/>
  <c r="Z206" i="10"/>
  <c r="Z254" i="10"/>
  <c r="Z301" i="10"/>
  <c r="Z347" i="10"/>
  <c r="Z406" i="10"/>
  <c r="Z452" i="10"/>
  <c r="Z484" i="10"/>
  <c r="Z518" i="10"/>
  <c r="Z558" i="10"/>
  <c r="Z587" i="10"/>
  <c r="Z620" i="10"/>
  <c r="Z656" i="10"/>
  <c r="Z690" i="10"/>
  <c r="Z722" i="10"/>
  <c r="Z559" i="10"/>
  <c r="Z821" i="10"/>
  <c r="Z899" i="10"/>
  <c r="Z917" i="10"/>
  <c r="Z953" i="10"/>
  <c r="Z989" i="10"/>
  <c r="Z12" i="10"/>
  <c r="Z60" i="10"/>
  <c r="Z121" i="10"/>
  <c r="Z165" i="10"/>
  <c r="Z207" i="10"/>
  <c r="Z261" i="10"/>
  <c r="Z310" i="10"/>
  <c r="Z350" i="10"/>
  <c r="Z377" i="10"/>
  <c r="Z410" i="10"/>
  <c r="Z456" i="10"/>
  <c r="Z487" i="10"/>
  <c r="Z520" i="10"/>
  <c r="Z565" i="10"/>
  <c r="Z591" i="10"/>
  <c r="Z622" i="10"/>
  <c r="Z658" i="10"/>
  <c r="Z692" i="10"/>
  <c r="Z724" i="10"/>
  <c r="Z784" i="10"/>
  <c r="Z822" i="10"/>
  <c r="Z776" i="10"/>
  <c r="Z916" i="10"/>
  <c r="Z957" i="10"/>
  <c r="Z992" i="10"/>
  <c r="A1054" i="10" l="1"/>
  <c r="A1055" i="10" s="1"/>
  <c r="A1056" i="10" s="1"/>
  <c r="AE1363" i="1"/>
  <c r="AE1351" i="1"/>
  <c r="AE1349" i="1"/>
  <c r="AE1347" i="1"/>
  <c r="AE1346" i="1"/>
  <c r="AE1341" i="1"/>
  <c r="AE1335" i="1"/>
  <c r="AE1327" i="1"/>
  <c r="AE1322" i="1"/>
  <c r="AE1320" i="1"/>
  <c r="AE1319" i="1"/>
  <c r="AE1312" i="1"/>
  <c r="AE1310" i="1"/>
  <c r="AE1309" i="1"/>
  <c r="AE1302" i="1"/>
  <c r="AE1301" i="1"/>
  <c r="AE1296" i="1"/>
  <c r="AE1295" i="1"/>
  <c r="AE1294" i="1"/>
  <c r="AE1292" i="1"/>
  <c r="AE1289" i="1"/>
  <c r="AE1285" i="1"/>
  <c r="AE1284" i="1"/>
  <c r="AE1282" i="1"/>
  <c r="AE1281" i="1"/>
  <c r="AE1280" i="1"/>
  <c r="AE1276" i="1"/>
  <c r="AE1275" i="1"/>
  <c r="AE1271" i="1"/>
  <c r="AE1269" i="1"/>
  <c r="AE1268" i="1"/>
  <c r="AE1265" i="1"/>
  <c r="AE1263" i="1"/>
  <c r="AE1262" i="1"/>
  <c r="AE1261" i="1"/>
  <c r="AE1257" i="1"/>
  <c r="AE1256" i="1"/>
  <c r="AE1247" i="1"/>
  <c r="AE1246" i="1"/>
  <c r="AE1245" i="1"/>
  <c r="AE1243" i="1"/>
  <c r="AE1242" i="1"/>
  <c r="AE1241" i="1"/>
  <c r="AE1236" i="1"/>
  <c r="AE1234" i="1"/>
  <c r="AE1232" i="1"/>
  <c r="AE1230" i="1"/>
  <c r="AE1229" i="1"/>
  <c r="AE1227" i="1"/>
  <c r="AE1226" i="1"/>
  <c r="AE1224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09" i="1"/>
  <c r="AE1204" i="1"/>
  <c r="AE1203" i="1"/>
  <c r="AE1202" i="1"/>
  <c r="AE1200" i="1"/>
  <c r="AE1199" i="1"/>
  <c r="AE1198" i="1"/>
  <c r="AE1197" i="1"/>
  <c r="AE1196" i="1"/>
  <c r="AE1194" i="1"/>
  <c r="AE1193" i="1"/>
  <c r="AE1191" i="1"/>
  <c r="AE1189" i="1"/>
  <c r="AE1188" i="1"/>
  <c r="AE1187" i="1"/>
  <c r="AE1186" i="1"/>
  <c r="AE1184" i="1"/>
  <c r="AE1183" i="1"/>
  <c r="AE1182" i="1"/>
  <c r="AE1178" i="1"/>
  <c r="AE1176" i="1"/>
  <c r="AE1174" i="1"/>
  <c r="AE1172" i="1"/>
  <c r="AE1165" i="1"/>
  <c r="AE1161" i="1"/>
  <c r="AE1160" i="1"/>
  <c r="AE1157" i="1"/>
  <c r="AE1154" i="1"/>
  <c r="AE1150" i="1"/>
  <c r="AE1149" i="1"/>
  <c r="AE1148" i="1"/>
  <c r="AE1146" i="1"/>
  <c r="AE1144" i="1"/>
  <c r="AE1143" i="1"/>
  <c r="AE1141" i="1"/>
  <c r="AE1138" i="1"/>
  <c r="AE1137" i="1"/>
  <c r="AE1135" i="1"/>
  <c r="AE1133" i="1"/>
  <c r="AE1127" i="1"/>
  <c r="AE1126" i="1"/>
  <c r="AE1125" i="1"/>
  <c r="AE1123" i="1"/>
  <c r="AE1120" i="1"/>
  <c r="AE1113" i="1"/>
  <c r="AE1111" i="1"/>
  <c r="AE1107" i="1"/>
  <c r="AE1106" i="1"/>
  <c r="AE1105" i="1"/>
  <c r="AE1102" i="1"/>
  <c r="AE1101" i="1"/>
  <c r="AE1098" i="1"/>
  <c r="AE1096" i="1"/>
  <c r="AE1094" i="1"/>
  <c r="AE1092" i="1"/>
  <c r="AE1090" i="1"/>
  <c r="AE1089" i="1"/>
  <c r="AE1088" i="1"/>
  <c r="AE1087" i="1"/>
  <c r="AE1086" i="1"/>
  <c r="AE1085" i="1"/>
  <c r="AE1082" i="1"/>
  <c r="AE1081" i="1"/>
  <c r="AE1077" i="1"/>
  <c r="AE1070" i="1"/>
  <c r="AE1064" i="1"/>
  <c r="AE1058" i="1"/>
  <c r="AE1055" i="1"/>
  <c r="AE1051" i="1"/>
  <c r="AE1049" i="1"/>
  <c r="AE1047" i="1"/>
  <c r="AE1045" i="1"/>
  <c r="AE1043" i="1"/>
  <c r="AE1040" i="1"/>
  <c r="AE1038" i="1"/>
  <c r="AE1036" i="1"/>
  <c r="AE1034" i="1"/>
  <c r="AE1033" i="1"/>
  <c r="AE1032" i="1"/>
  <c r="AE1029" i="1"/>
  <c r="AE1028" i="1"/>
  <c r="AE1024" i="1"/>
  <c r="AE1023" i="1"/>
  <c r="AE1021" i="1"/>
  <c r="AE1020" i="1"/>
  <c r="AE1018" i="1"/>
  <c r="AE1016" i="1"/>
  <c r="AE1015" i="1"/>
  <c r="AE1011" i="1"/>
  <c r="AE1010" i="1"/>
  <c r="AE1006" i="1"/>
  <c r="AE1005" i="1"/>
  <c r="AE1003" i="1"/>
  <c r="AE1002" i="1"/>
  <c r="AE1000" i="1"/>
  <c r="AE996" i="1"/>
  <c r="AE975" i="1"/>
  <c r="AE969" i="1"/>
  <c r="AE967" i="1"/>
  <c r="AE962" i="1"/>
  <c r="AE957" i="1"/>
  <c r="AE955" i="1"/>
  <c r="AE951" i="1"/>
  <c r="AE950" i="1"/>
  <c r="AE949" i="1"/>
  <c r="AE945" i="1"/>
  <c r="AE937" i="1"/>
  <c r="AE934" i="1"/>
  <c r="AE932" i="1"/>
  <c r="AE926" i="1"/>
  <c r="AE924" i="1"/>
  <c r="AE922" i="1"/>
  <c r="AE921" i="1"/>
  <c r="AE920" i="1"/>
  <c r="AE917" i="1"/>
  <c r="AE914" i="1"/>
  <c r="AE913" i="1"/>
  <c r="AE912" i="1"/>
  <c r="AE909" i="1"/>
  <c r="AE907" i="1"/>
  <c r="AE905" i="1"/>
  <c r="AE902" i="1"/>
  <c r="AE901" i="1"/>
  <c r="AE900" i="1"/>
  <c r="AE899" i="1"/>
  <c r="AE895" i="1"/>
  <c r="AE894" i="1"/>
  <c r="AE892" i="1"/>
  <c r="AE889" i="1"/>
  <c r="AE888" i="1"/>
  <c r="AE886" i="1"/>
  <c r="AE883" i="1"/>
  <c r="AE882" i="1"/>
  <c r="AE880" i="1"/>
  <c r="AE878" i="1"/>
  <c r="AE877" i="1"/>
  <c r="AE875" i="1"/>
  <c r="AE874" i="1"/>
  <c r="AE870" i="1"/>
  <c r="AE867" i="1"/>
  <c r="AE866" i="1"/>
  <c r="AE865" i="1"/>
  <c r="AE863" i="1"/>
  <c r="AE860" i="1"/>
  <c r="AE854" i="1"/>
  <c r="AE853" i="1"/>
  <c r="AE852" i="1"/>
  <c r="AE848" i="1"/>
  <c r="AE846" i="1"/>
  <c r="AE845" i="1"/>
  <c r="AE844" i="1"/>
  <c r="AE840" i="1"/>
  <c r="AE834" i="1"/>
  <c r="AE833" i="1"/>
  <c r="AE832" i="1"/>
  <c r="AE831" i="1"/>
  <c r="AE828" i="1"/>
  <c r="AE827" i="1"/>
  <c r="AE826" i="1"/>
  <c r="AE824" i="1"/>
  <c r="AE822" i="1"/>
  <c r="AE821" i="1"/>
  <c r="AE814" i="1"/>
  <c r="AE813" i="1"/>
  <c r="AE812" i="1"/>
  <c r="AE811" i="1"/>
  <c r="AE810" i="1"/>
  <c r="AE809" i="1"/>
  <c r="AE808" i="1"/>
  <c r="AE804" i="1"/>
  <c r="AE803" i="1"/>
  <c r="AE802" i="1"/>
  <c r="AE799" i="1"/>
  <c r="AE797" i="1"/>
  <c r="AE795" i="1"/>
  <c r="AE792" i="1"/>
  <c r="AE789" i="1"/>
  <c r="AE784" i="1"/>
  <c r="AE783" i="1"/>
  <c r="AE782" i="1"/>
  <c r="AE781" i="1"/>
  <c r="AE779" i="1"/>
  <c r="AE778" i="1"/>
  <c r="AE777" i="1"/>
  <c r="AE772" i="1"/>
  <c r="AO772" i="1" s="1"/>
  <c r="AE771" i="1"/>
  <c r="AE769" i="1"/>
  <c r="AE766" i="1"/>
  <c r="AE764" i="1"/>
  <c r="AE763" i="1"/>
  <c r="AE760" i="1"/>
  <c r="AE757" i="1"/>
  <c r="AE753" i="1"/>
  <c r="AE751" i="1"/>
  <c r="AE750" i="1"/>
  <c r="AO750" i="1" s="1"/>
  <c r="AE749" i="1"/>
  <c r="AE740" i="1"/>
  <c r="AE739" i="1"/>
  <c r="AE734" i="1"/>
  <c r="AE723" i="1"/>
  <c r="AO723" i="1" s="1"/>
  <c r="AE722" i="1"/>
  <c r="AE721" i="1"/>
  <c r="AO721" i="1" s="1"/>
  <c r="AE720" i="1"/>
  <c r="AE718" i="1"/>
  <c r="AE716" i="1"/>
  <c r="AO716" i="1" s="1"/>
  <c r="AE714" i="1"/>
  <c r="AE711" i="1"/>
  <c r="AE710" i="1"/>
  <c r="AE709" i="1"/>
  <c r="AE708" i="1"/>
  <c r="AE707" i="1"/>
  <c r="AE706" i="1"/>
  <c r="AE703" i="1"/>
  <c r="AE702" i="1"/>
  <c r="AE700" i="1"/>
  <c r="AE696" i="1"/>
  <c r="AE693" i="1"/>
  <c r="AE692" i="1"/>
  <c r="AE691" i="1"/>
  <c r="AE688" i="1"/>
  <c r="AE687" i="1"/>
  <c r="AE686" i="1"/>
  <c r="AE685" i="1"/>
  <c r="AE684" i="1"/>
  <c r="AE681" i="1"/>
  <c r="AE680" i="1"/>
  <c r="AE679" i="1"/>
  <c r="AE678" i="1"/>
  <c r="AE677" i="1"/>
  <c r="AE674" i="1"/>
  <c r="AE673" i="1"/>
  <c r="AE672" i="1"/>
  <c r="AE670" i="1"/>
  <c r="AE669" i="1"/>
  <c r="AE668" i="1"/>
  <c r="AE667" i="1"/>
  <c r="AE662" i="1"/>
  <c r="AE661" i="1"/>
  <c r="AE660" i="1"/>
  <c r="AE653" i="1"/>
  <c r="AO653" i="1" s="1"/>
  <c r="AE652" i="1"/>
  <c r="AE651" i="1"/>
  <c r="AE650" i="1"/>
  <c r="AO650" i="1" s="1"/>
  <c r="AE649" i="1"/>
  <c r="AO649" i="1" s="1"/>
  <c r="AE646" i="1"/>
  <c r="AE644" i="1"/>
  <c r="AE641" i="1"/>
  <c r="AE639" i="1"/>
  <c r="AE638" i="1"/>
  <c r="AE637" i="1"/>
  <c r="AE636" i="1"/>
  <c r="AO636" i="1" s="1"/>
  <c r="AE634" i="1"/>
  <c r="AE632" i="1"/>
  <c r="AE631" i="1"/>
  <c r="AE628" i="1"/>
  <c r="AE627" i="1"/>
  <c r="AE626" i="1"/>
  <c r="AE623" i="1"/>
  <c r="AE618" i="1"/>
  <c r="AE615" i="1"/>
  <c r="AE614" i="1"/>
  <c r="AE610" i="1"/>
  <c r="AE609" i="1"/>
  <c r="AO609" i="1" s="1"/>
  <c r="AE601" i="1"/>
  <c r="AE598" i="1"/>
  <c r="AE597" i="1"/>
  <c r="AE596" i="1"/>
  <c r="AE595" i="1"/>
  <c r="AO595" i="1" s="1"/>
  <c r="AE592" i="1"/>
  <c r="AE591" i="1"/>
  <c r="AE590" i="1"/>
  <c r="AO590" i="1" s="1"/>
  <c r="AE587" i="1"/>
  <c r="AE583" i="1"/>
  <c r="AE582" i="1"/>
  <c r="AE581" i="1"/>
  <c r="AO581" i="1" s="1"/>
  <c r="AE578" i="1"/>
  <c r="AE575" i="1"/>
  <c r="AE574" i="1"/>
  <c r="AO574" i="1" s="1"/>
  <c r="AE573" i="1"/>
  <c r="AE571" i="1"/>
  <c r="AO571" i="1" s="1"/>
  <c r="AE568" i="1"/>
  <c r="AE564" i="1"/>
  <c r="AE561" i="1"/>
  <c r="AE548" i="1"/>
  <c r="AE547" i="1"/>
  <c r="AE544" i="1"/>
  <c r="AE542" i="1"/>
  <c r="AE541" i="1"/>
  <c r="AE537" i="1"/>
  <c r="AE535" i="1"/>
  <c r="AE534" i="1"/>
  <c r="AE1459" i="1"/>
  <c r="AE528" i="1"/>
  <c r="AE526" i="1"/>
  <c r="AE525" i="1"/>
  <c r="AE524" i="1"/>
  <c r="AE519" i="1"/>
  <c r="AE516" i="1"/>
  <c r="AE515" i="1"/>
  <c r="AE509" i="1"/>
  <c r="AE508" i="1"/>
  <c r="AE507" i="1"/>
  <c r="AE504" i="1"/>
  <c r="AE497" i="1"/>
  <c r="AE496" i="1"/>
  <c r="AE495" i="1"/>
  <c r="AE484" i="1"/>
  <c r="AE482" i="1"/>
  <c r="AE481" i="1"/>
  <c r="AE479" i="1"/>
  <c r="AE478" i="1"/>
  <c r="AE475" i="1"/>
  <c r="AE468" i="1"/>
  <c r="AE465" i="1"/>
  <c r="AE462" i="1"/>
  <c r="AE460" i="1"/>
  <c r="AE458" i="1"/>
  <c r="AE457" i="1"/>
  <c r="AE454" i="1"/>
  <c r="AE453" i="1"/>
  <c r="AE452" i="1"/>
  <c r="AE451" i="1"/>
  <c r="AE446" i="1"/>
  <c r="AE445" i="1"/>
  <c r="AE444" i="1"/>
  <c r="AE443" i="1"/>
  <c r="AE441" i="1"/>
  <c r="AE438" i="1"/>
  <c r="AE432" i="1"/>
  <c r="AE430" i="1"/>
  <c r="AE421" i="1"/>
  <c r="AE420" i="1"/>
  <c r="AE416" i="1"/>
  <c r="AE413" i="1"/>
  <c r="AE411" i="1"/>
  <c r="AE409" i="1"/>
  <c r="AE408" i="1"/>
  <c r="AE404" i="1"/>
  <c r="AE398" i="1"/>
  <c r="AE396" i="1"/>
  <c r="AE394" i="1"/>
  <c r="AE393" i="1"/>
  <c r="AE389" i="1"/>
  <c r="AE387" i="1"/>
  <c r="AE385" i="1"/>
  <c r="AE384" i="1"/>
  <c r="AE381" i="1"/>
  <c r="AE374" i="1"/>
  <c r="AE372" i="1"/>
  <c r="AE366" i="1"/>
  <c r="AE363" i="1"/>
  <c r="AE359" i="1"/>
  <c r="AE357" i="1"/>
  <c r="AE354" i="1"/>
  <c r="AE353" i="1"/>
  <c r="AE351" i="1"/>
  <c r="AE350" i="1"/>
  <c r="AE348" i="1"/>
  <c r="AE343" i="1"/>
  <c r="AE338" i="1"/>
  <c r="AE334" i="1"/>
  <c r="AE330" i="1"/>
  <c r="AE327" i="1"/>
  <c r="AE326" i="1"/>
  <c r="AE325" i="1"/>
  <c r="AE324" i="1"/>
  <c r="AE322" i="1"/>
  <c r="AE321" i="1"/>
  <c r="AE320" i="1"/>
  <c r="AE318" i="1"/>
  <c r="AE317" i="1"/>
  <c r="AE316" i="1"/>
  <c r="AE311" i="1"/>
  <c r="AE308" i="1"/>
  <c r="AE307" i="1"/>
  <c r="AE306" i="1"/>
  <c r="AE304" i="1"/>
  <c r="AE301" i="1"/>
  <c r="AE299" i="1"/>
  <c r="AE296" i="1"/>
  <c r="AE295" i="1"/>
  <c r="AE294" i="1"/>
  <c r="AE293" i="1"/>
  <c r="AE289" i="1"/>
  <c r="AE288" i="1"/>
  <c r="AE283" i="1"/>
  <c r="AE282" i="1"/>
  <c r="AE277" i="1"/>
  <c r="AE276" i="1"/>
  <c r="AE274" i="1"/>
  <c r="AE269" i="1"/>
  <c r="AE268" i="1"/>
  <c r="AE267" i="1"/>
  <c r="AE265" i="1"/>
  <c r="AE262" i="1"/>
  <c r="AE260" i="1"/>
  <c r="AE255" i="1"/>
  <c r="AE251" i="1"/>
  <c r="AE249" i="1"/>
  <c r="AE247" i="1"/>
  <c r="AE244" i="1"/>
  <c r="AE240" i="1"/>
  <c r="AE239" i="1"/>
  <c r="AE237" i="1"/>
  <c r="AE236" i="1"/>
  <c r="AE232" i="1"/>
  <c r="AE229" i="1"/>
  <c r="AE226" i="1"/>
  <c r="AE225" i="1"/>
  <c r="AE224" i="1"/>
  <c r="AE221" i="1"/>
  <c r="AE220" i="1"/>
  <c r="AE219" i="1"/>
  <c r="AE216" i="1"/>
  <c r="AE213" i="1"/>
  <c r="AE212" i="1"/>
  <c r="AE210" i="1"/>
  <c r="AE206" i="1"/>
  <c r="AE203" i="1"/>
  <c r="AE202" i="1"/>
  <c r="AE201" i="1"/>
  <c r="AE194" i="1"/>
  <c r="AE193" i="1"/>
  <c r="AE183" i="1"/>
  <c r="AE182" i="1"/>
  <c r="AE181" i="1"/>
  <c r="AE172" i="1"/>
  <c r="AE170" i="1"/>
  <c r="AE165" i="1"/>
  <c r="AE164" i="1"/>
  <c r="AE162" i="1"/>
  <c r="AE159" i="1"/>
  <c r="AE156" i="1"/>
  <c r="AE152" i="1"/>
  <c r="AE150" i="1"/>
  <c r="AE149" i="1"/>
  <c r="AE147" i="1"/>
  <c r="AE145" i="1"/>
  <c r="AE144" i="1"/>
  <c r="AE142" i="1"/>
  <c r="AE138" i="1"/>
  <c r="AE137" i="1"/>
  <c r="AE135" i="1"/>
  <c r="AE134" i="1"/>
  <c r="AE125" i="1"/>
  <c r="AE122" i="1"/>
  <c r="AE120" i="1"/>
  <c r="AE118" i="1"/>
  <c r="AE117" i="1"/>
  <c r="AE114" i="1"/>
  <c r="AE113" i="1"/>
  <c r="AE111" i="1"/>
  <c r="AE110" i="1"/>
  <c r="AE105" i="1"/>
  <c r="AE104" i="1"/>
  <c r="AE103" i="1"/>
  <c r="AE102" i="1"/>
  <c r="AE101" i="1"/>
  <c r="AE100" i="1"/>
  <c r="AE99" i="1"/>
  <c r="AE97" i="1"/>
  <c r="AE96" i="1"/>
  <c r="AE95" i="1"/>
  <c r="AE94" i="1"/>
  <c r="AE93" i="1"/>
  <c r="AE92" i="1"/>
  <c r="AE87" i="1"/>
  <c r="AE86" i="1"/>
  <c r="AE85" i="1"/>
  <c r="AE84" i="1"/>
  <c r="AE82" i="1"/>
  <c r="AE81" i="1"/>
  <c r="AE80" i="1"/>
  <c r="AE78" i="1"/>
  <c r="AE77" i="1"/>
  <c r="AE75" i="1"/>
  <c r="AE72" i="1"/>
  <c r="AE71" i="1"/>
  <c r="AE70" i="1"/>
  <c r="AE68" i="1"/>
  <c r="AE66" i="1"/>
  <c r="AE61" i="1"/>
  <c r="AE58" i="1"/>
  <c r="AE56" i="1"/>
  <c r="AE52" i="1"/>
  <c r="AE45" i="1"/>
  <c r="AE44" i="1"/>
  <c r="AE43" i="1"/>
  <c r="AE42" i="1"/>
  <c r="AE40" i="1"/>
  <c r="AE36" i="1"/>
  <c r="AE34" i="1"/>
  <c r="AE33" i="1"/>
  <c r="AE32" i="1"/>
  <c r="AE31" i="1"/>
  <c r="AE30" i="1"/>
  <c r="AE29" i="1"/>
  <c r="AE27" i="1"/>
  <c r="AE23" i="1"/>
  <c r="AE11" i="1"/>
  <c r="AE10" i="1"/>
  <c r="AE9" i="1"/>
  <c r="AE8" i="1"/>
  <c r="AE15" i="1"/>
  <c r="AE17" i="1"/>
  <c r="AE18" i="1"/>
  <c r="AE20" i="1"/>
  <c r="AE22" i="1"/>
  <c r="AE24" i="1"/>
  <c r="AE25" i="1"/>
  <c r="AE26" i="1"/>
  <c r="AE28" i="1"/>
  <c r="AE37" i="1"/>
  <c r="AE38" i="1"/>
  <c r="AE1460" i="1"/>
  <c r="AO1460" i="1" s="1"/>
  <c r="AE39" i="1"/>
  <c r="AE41" i="1"/>
  <c r="AE51" i="1"/>
  <c r="AE54" i="1"/>
  <c r="AE60" i="1"/>
  <c r="AE62" i="1"/>
  <c r="AE63" i="1"/>
  <c r="AE67" i="1"/>
  <c r="AE73" i="1"/>
  <c r="AE76" i="1"/>
  <c r="AE83" i="1"/>
  <c r="AE1461" i="1"/>
  <c r="AO1461" i="1" s="1"/>
  <c r="AE88" i="1"/>
  <c r="AE89" i="1"/>
  <c r="AE98" i="1"/>
  <c r="AE108" i="1"/>
  <c r="AE109" i="1"/>
  <c r="AE112" i="1"/>
  <c r="AE115" i="1"/>
  <c r="AE121" i="1"/>
  <c r="AE123" i="1"/>
  <c r="AE124" i="1"/>
  <c r="AE126" i="1"/>
  <c r="AE127" i="1"/>
  <c r="AE128" i="1"/>
  <c r="AE129" i="1"/>
  <c r="AE130" i="1"/>
  <c r="AE131" i="1"/>
  <c r="AE132" i="1"/>
  <c r="AE133" i="1"/>
  <c r="AE136" i="1"/>
  <c r="AE140" i="1"/>
  <c r="AE141" i="1"/>
  <c r="AE143" i="1"/>
  <c r="AE146" i="1"/>
  <c r="AE151" i="1"/>
  <c r="AE153" i="1"/>
  <c r="AE154" i="1"/>
  <c r="AE155" i="1"/>
  <c r="AE157" i="1"/>
  <c r="AE158" i="1"/>
  <c r="AE160" i="1"/>
  <c r="AE163" i="1"/>
  <c r="AE166" i="1"/>
  <c r="AE167" i="1"/>
  <c r="AE168" i="1"/>
  <c r="AE169" i="1"/>
  <c r="AE171" i="1"/>
  <c r="AE173" i="1"/>
  <c r="AE174" i="1"/>
  <c r="AE175" i="1"/>
  <c r="AE176" i="1"/>
  <c r="AE177" i="1"/>
  <c r="AE178" i="1"/>
  <c r="AE179" i="1"/>
  <c r="AE180" i="1"/>
  <c r="AE184" i="1"/>
  <c r="AE185" i="1"/>
  <c r="AE186" i="1"/>
  <c r="AE187" i="1"/>
  <c r="AE188" i="1"/>
  <c r="AE189" i="1"/>
  <c r="AE190" i="1"/>
  <c r="AE191" i="1"/>
  <c r="AE192" i="1"/>
  <c r="AE195" i="1"/>
  <c r="AE196" i="1"/>
  <c r="AE197" i="1"/>
  <c r="AE199" i="1"/>
  <c r="AE200" i="1"/>
  <c r="AE204" i="1"/>
  <c r="AE205" i="1"/>
  <c r="AE207" i="1"/>
  <c r="AE208" i="1"/>
  <c r="AE211" i="1"/>
  <c r="AE214" i="1"/>
  <c r="AE215" i="1"/>
  <c r="AE217" i="1"/>
  <c r="AE218" i="1"/>
  <c r="AE222" i="1"/>
  <c r="AE223" i="1"/>
  <c r="AE227" i="1"/>
  <c r="AE228" i="1"/>
  <c r="AE230" i="1"/>
  <c r="AE231" i="1"/>
  <c r="AE233" i="1"/>
  <c r="AE234" i="1"/>
  <c r="AE235" i="1"/>
  <c r="AE238" i="1"/>
  <c r="AE241" i="1"/>
  <c r="AE242" i="1"/>
  <c r="AE245" i="1"/>
  <c r="AE246" i="1"/>
  <c r="AE248" i="1"/>
  <c r="AE250" i="1"/>
  <c r="AE252" i="1"/>
  <c r="AE253" i="1"/>
  <c r="AE254" i="1"/>
  <c r="AE256" i="1"/>
  <c r="AE257" i="1"/>
  <c r="AE259" i="1"/>
  <c r="AE261" i="1"/>
  <c r="AE263" i="1"/>
  <c r="AE264" i="1"/>
  <c r="AE266" i="1"/>
  <c r="AE270" i="1"/>
  <c r="AE272" i="1"/>
  <c r="AE273" i="1"/>
  <c r="AE275" i="1"/>
  <c r="AE278" i="1"/>
  <c r="AE279" i="1"/>
  <c r="AE280" i="1"/>
  <c r="AE281" i="1"/>
  <c r="AE284" i="1"/>
  <c r="AE287" i="1"/>
  <c r="AE290" i="1"/>
  <c r="AE291" i="1"/>
  <c r="AE292" i="1"/>
  <c r="AE297" i="1"/>
  <c r="AE298" i="1"/>
  <c r="AE300" i="1"/>
  <c r="AE302" i="1"/>
  <c r="AE309" i="1"/>
  <c r="AE313" i="1"/>
  <c r="AE314" i="1"/>
  <c r="AE315" i="1"/>
  <c r="AE319" i="1"/>
  <c r="AE323" i="1"/>
  <c r="AE328" i="1"/>
  <c r="AE331" i="1"/>
  <c r="AE332" i="1"/>
  <c r="AE333" i="1"/>
  <c r="AE335" i="1"/>
  <c r="AE336" i="1"/>
  <c r="AE340" i="1"/>
  <c r="AE342" i="1"/>
  <c r="AE344" i="1"/>
  <c r="AE345" i="1"/>
  <c r="AE346" i="1"/>
  <c r="AE347" i="1"/>
  <c r="AE349" i="1"/>
  <c r="AE352" i="1"/>
  <c r="AE355" i="1"/>
  <c r="AE356" i="1"/>
  <c r="AE358" i="1"/>
  <c r="AE360" i="1"/>
  <c r="AE361" i="1"/>
  <c r="AE364" i="1"/>
  <c r="AE365" i="1"/>
  <c r="AE367" i="1"/>
  <c r="AE369" i="1"/>
  <c r="AE373" i="1"/>
  <c r="AE375" i="1"/>
  <c r="AE377" i="1"/>
  <c r="AE380" i="1"/>
  <c r="AE386" i="1"/>
  <c r="AE390" i="1"/>
  <c r="AE392" i="1"/>
  <c r="AE395" i="1"/>
  <c r="AE397" i="1"/>
  <c r="AE399" i="1"/>
  <c r="AE400" i="1"/>
  <c r="AE401" i="1"/>
  <c r="AE402" i="1"/>
  <c r="AE403" i="1"/>
  <c r="AE406" i="1"/>
  <c r="AE407" i="1"/>
  <c r="AE410" i="1"/>
  <c r="AE412" i="1"/>
  <c r="AE414" i="1"/>
  <c r="AE415" i="1"/>
  <c r="AE417" i="1"/>
  <c r="AE418" i="1"/>
  <c r="AE419" i="1"/>
  <c r="AE423" i="1"/>
  <c r="AE424" i="1"/>
  <c r="AE425" i="1"/>
  <c r="AE426" i="1"/>
  <c r="AE427" i="1"/>
  <c r="AE428" i="1"/>
  <c r="AE429" i="1"/>
  <c r="AE433" i="1"/>
  <c r="AE434" i="1"/>
  <c r="AE435" i="1"/>
  <c r="AE437" i="1"/>
  <c r="AE439" i="1"/>
  <c r="AE440" i="1"/>
  <c r="AE442" i="1"/>
  <c r="AE447" i="1"/>
  <c r="AE448" i="1"/>
  <c r="AE449" i="1"/>
  <c r="AE450" i="1"/>
  <c r="AE455" i="1"/>
  <c r="AE456" i="1"/>
  <c r="AE461" i="1"/>
  <c r="AE463" i="1"/>
  <c r="AE464" i="1"/>
  <c r="AE466" i="1"/>
  <c r="AE467" i="1"/>
  <c r="AE469" i="1"/>
  <c r="AE470" i="1"/>
  <c r="AE471" i="1"/>
  <c r="AE473" i="1"/>
  <c r="AE474" i="1"/>
  <c r="AE476" i="1"/>
  <c r="AE480" i="1"/>
  <c r="AE483" i="1"/>
  <c r="AE485" i="1"/>
  <c r="AE487" i="1"/>
  <c r="AE488" i="1"/>
  <c r="AE489" i="1"/>
  <c r="AE490" i="1"/>
  <c r="AE491" i="1"/>
  <c r="AE492" i="1"/>
  <c r="AE493" i="1"/>
  <c r="AE494" i="1"/>
  <c r="AE498" i="1"/>
  <c r="AE500" i="1"/>
  <c r="AE501" i="1"/>
  <c r="AE502" i="1"/>
  <c r="AE503" i="1"/>
  <c r="AE505" i="1"/>
  <c r="AE506" i="1"/>
  <c r="AE510" i="1"/>
  <c r="AE511" i="1"/>
  <c r="AE512" i="1"/>
  <c r="AE514" i="1"/>
  <c r="AE517" i="1"/>
  <c r="AE518" i="1"/>
  <c r="AE520" i="1"/>
  <c r="AE521" i="1"/>
  <c r="AE522" i="1"/>
  <c r="AE523" i="1"/>
  <c r="AE527" i="1"/>
  <c r="AE529" i="1"/>
  <c r="AE530" i="1"/>
  <c r="AE531" i="1"/>
  <c r="AE532" i="1"/>
  <c r="AE533" i="1"/>
  <c r="AE536" i="1"/>
  <c r="AE538" i="1"/>
  <c r="AE539" i="1"/>
  <c r="AE540" i="1"/>
  <c r="AE543" i="1"/>
  <c r="AE545" i="1"/>
  <c r="AE546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2" i="1"/>
  <c r="AE563" i="1"/>
  <c r="AE566" i="1"/>
  <c r="AE567" i="1"/>
  <c r="AE569" i="1"/>
  <c r="AE570" i="1"/>
  <c r="AE1458" i="1"/>
  <c r="AO1458" i="1" s="1"/>
  <c r="AE572" i="1"/>
  <c r="AE577" i="1"/>
  <c r="AE580" i="1"/>
  <c r="AE586" i="1"/>
  <c r="AO586" i="1" s="1"/>
  <c r="AE589" i="1"/>
  <c r="AE593" i="1"/>
  <c r="AE599" i="1"/>
  <c r="AO599" i="1" s="1"/>
  <c r="AE600" i="1"/>
  <c r="AE603" i="1"/>
  <c r="AO603" i="1" s="1"/>
  <c r="AE604" i="1"/>
  <c r="AE605" i="1"/>
  <c r="AE606" i="1"/>
  <c r="AE607" i="1"/>
  <c r="AE608" i="1"/>
  <c r="AE611" i="1"/>
  <c r="AO611" i="1" s="1"/>
  <c r="AE612" i="1"/>
  <c r="AE613" i="1"/>
  <c r="AO613" i="1" s="1"/>
  <c r="AE1457" i="1"/>
  <c r="AO1457" i="1" s="1"/>
  <c r="AE617" i="1"/>
  <c r="AE619" i="1"/>
  <c r="AE620" i="1"/>
  <c r="AE621" i="1"/>
  <c r="AE622" i="1"/>
  <c r="AE624" i="1"/>
  <c r="AE625" i="1"/>
  <c r="AE629" i="1"/>
  <c r="AE633" i="1"/>
  <c r="AE640" i="1"/>
  <c r="AO640" i="1" s="1"/>
  <c r="AE642" i="1"/>
  <c r="AE645" i="1"/>
  <c r="AE647" i="1"/>
  <c r="AE648" i="1"/>
  <c r="AE654" i="1"/>
  <c r="AE655" i="1"/>
  <c r="AE657" i="1"/>
  <c r="AO657" i="1" s="1"/>
  <c r="AE658" i="1"/>
  <c r="AE659" i="1"/>
  <c r="AE1454" i="1"/>
  <c r="AO1454" i="1" s="1"/>
  <c r="AE665" i="1"/>
  <c r="AE666" i="1"/>
  <c r="AE675" i="1"/>
  <c r="AE676" i="1"/>
  <c r="AE682" i="1"/>
  <c r="AE683" i="1"/>
  <c r="AE689" i="1"/>
  <c r="AE690" i="1"/>
  <c r="AE695" i="1"/>
  <c r="AE699" i="1"/>
  <c r="AE704" i="1"/>
  <c r="AE1455" i="1"/>
  <c r="AO1455" i="1" s="1"/>
  <c r="AE712" i="1"/>
  <c r="AE713" i="1"/>
  <c r="AE717" i="1"/>
  <c r="AE719" i="1"/>
  <c r="AE724" i="1"/>
  <c r="AE726" i="1"/>
  <c r="AE731" i="1"/>
  <c r="AE732" i="1"/>
  <c r="AE735" i="1"/>
  <c r="AE1456" i="1"/>
  <c r="AO1456" i="1" s="1"/>
  <c r="AE737" i="1"/>
  <c r="AO737" i="1" s="1"/>
  <c r="AE741" i="1"/>
  <c r="AE743" i="1"/>
  <c r="AE744" i="1"/>
  <c r="AE745" i="1"/>
  <c r="AE752" i="1"/>
  <c r="AE754" i="1"/>
  <c r="AE756" i="1"/>
  <c r="AE758" i="1"/>
  <c r="AE759" i="1"/>
  <c r="AE761" i="1"/>
  <c r="AE762" i="1"/>
  <c r="AE765" i="1"/>
  <c r="AE770" i="1"/>
  <c r="AE773" i="1"/>
  <c r="AE774" i="1"/>
  <c r="AE775" i="1"/>
  <c r="AO775" i="1" s="1"/>
  <c r="AE776" i="1"/>
  <c r="AE780" i="1"/>
  <c r="AE785" i="1"/>
  <c r="AE786" i="1"/>
  <c r="AE787" i="1"/>
  <c r="AE788" i="1"/>
  <c r="AE790" i="1"/>
  <c r="AE791" i="1"/>
  <c r="AE793" i="1"/>
  <c r="AE794" i="1"/>
  <c r="AE798" i="1"/>
  <c r="AE800" i="1"/>
  <c r="AE801" i="1"/>
  <c r="AE806" i="1"/>
  <c r="AE807" i="1"/>
  <c r="AE815" i="1"/>
  <c r="AE816" i="1"/>
  <c r="AE817" i="1"/>
  <c r="AE818" i="1"/>
  <c r="AE819" i="1"/>
  <c r="AE820" i="1"/>
  <c r="AE823" i="1"/>
  <c r="AE825" i="1"/>
  <c r="AE829" i="1"/>
  <c r="AE830" i="1"/>
  <c r="AE835" i="1"/>
  <c r="AE836" i="1"/>
  <c r="AE837" i="1"/>
  <c r="AE838" i="1"/>
  <c r="AE839" i="1"/>
  <c r="AE841" i="1"/>
  <c r="AE842" i="1"/>
  <c r="AE843" i="1"/>
  <c r="AE847" i="1"/>
  <c r="AE849" i="1"/>
  <c r="AE850" i="1"/>
  <c r="AE855" i="1"/>
  <c r="AE856" i="1"/>
  <c r="AE857" i="1"/>
  <c r="AE858" i="1"/>
  <c r="AE859" i="1"/>
  <c r="AE862" i="1"/>
  <c r="AE864" i="1"/>
  <c r="AE868" i="1"/>
  <c r="AE869" i="1"/>
  <c r="AE871" i="1"/>
  <c r="AE872" i="1"/>
  <c r="AE873" i="1"/>
  <c r="AE876" i="1"/>
  <c r="AE879" i="1"/>
  <c r="AE881" i="1"/>
  <c r="AE884" i="1"/>
  <c r="AE885" i="1"/>
  <c r="AE887" i="1"/>
  <c r="AE890" i="1"/>
  <c r="AE891" i="1"/>
  <c r="AE893" i="1"/>
  <c r="AE896" i="1"/>
  <c r="AE903" i="1"/>
  <c r="AE904" i="1"/>
  <c r="AE906" i="1"/>
  <c r="AE908" i="1"/>
  <c r="AE915" i="1"/>
  <c r="AE916" i="1"/>
  <c r="AE918" i="1"/>
  <c r="AE919" i="1"/>
  <c r="AE923" i="1"/>
  <c r="AE925" i="1"/>
  <c r="AE927" i="1"/>
  <c r="AE928" i="1"/>
  <c r="AE929" i="1"/>
  <c r="AE930" i="1"/>
  <c r="AE931" i="1"/>
  <c r="AE933" i="1"/>
  <c r="AE935" i="1"/>
  <c r="AE936" i="1"/>
  <c r="AE938" i="1"/>
  <c r="AE939" i="1"/>
  <c r="AE940" i="1"/>
  <c r="AE941" i="1"/>
  <c r="AE942" i="1"/>
  <c r="AE943" i="1"/>
  <c r="AE944" i="1"/>
  <c r="AE947" i="1"/>
  <c r="AE948" i="1"/>
  <c r="AE952" i="1"/>
  <c r="AE953" i="1"/>
  <c r="AE954" i="1"/>
  <c r="AE956" i="1"/>
  <c r="AE958" i="1"/>
  <c r="AE959" i="1"/>
  <c r="AE960" i="1"/>
  <c r="AE961" i="1"/>
  <c r="AE963" i="1"/>
  <c r="AE964" i="1"/>
  <c r="AE965" i="1"/>
  <c r="AE966" i="1"/>
  <c r="AE968" i="1"/>
  <c r="AE970" i="1"/>
  <c r="AE971" i="1"/>
  <c r="AE972" i="1"/>
  <c r="AE973" i="1"/>
  <c r="AE976" i="1"/>
  <c r="AE977" i="1"/>
  <c r="AE978" i="1"/>
  <c r="AE979" i="1"/>
  <c r="AE980" i="1"/>
  <c r="AE983" i="1"/>
  <c r="AE985" i="1"/>
  <c r="AE986" i="1"/>
  <c r="AE987" i="1"/>
  <c r="AE988" i="1"/>
  <c r="AE989" i="1"/>
  <c r="AE990" i="1"/>
  <c r="AE991" i="1"/>
  <c r="AE992" i="1"/>
  <c r="AE993" i="1"/>
  <c r="AE994" i="1"/>
  <c r="AE995" i="1"/>
  <c r="AE997" i="1"/>
  <c r="AE998" i="1"/>
  <c r="AE999" i="1"/>
  <c r="AE1001" i="1"/>
  <c r="AE1004" i="1"/>
  <c r="AE1007" i="1"/>
  <c r="AE1008" i="1"/>
  <c r="AE1009" i="1"/>
  <c r="AE1012" i="1"/>
  <c r="AE1013" i="1"/>
  <c r="AE1014" i="1"/>
  <c r="AE1017" i="1"/>
  <c r="AE1019" i="1"/>
  <c r="AE1022" i="1"/>
  <c r="AE1025" i="1"/>
  <c r="AE1026" i="1"/>
  <c r="AE1027" i="1"/>
  <c r="AE1030" i="1"/>
  <c r="AE1031" i="1"/>
  <c r="AE1035" i="1"/>
  <c r="AE1037" i="1"/>
  <c r="AE1039" i="1"/>
  <c r="AE1041" i="1"/>
  <c r="AE1044" i="1"/>
  <c r="AE1046" i="1"/>
  <c r="AE1050" i="1"/>
  <c r="AE1052" i="1"/>
  <c r="AE1054" i="1"/>
  <c r="AE1056" i="1"/>
  <c r="AE1059" i="1"/>
  <c r="AE1060" i="1"/>
  <c r="AE1062" i="1"/>
  <c r="AE1063" i="1"/>
  <c r="AE1065" i="1"/>
  <c r="AE1068" i="1"/>
  <c r="AE1069" i="1"/>
  <c r="AE1071" i="1"/>
  <c r="AE1072" i="1"/>
  <c r="AE1073" i="1"/>
  <c r="AE1074" i="1"/>
  <c r="AE1075" i="1"/>
  <c r="AE1078" i="1"/>
  <c r="AE1079" i="1"/>
  <c r="AE1080" i="1"/>
  <c r="AE1083" i="1"/>
  <c r="AE1084" i="1"/>
  <c r="AE1091" i="1"/>
  <c r="AE1093" i="1"/>
  <c r="AE1095" i="1"/>
  <c r="AE1097" i="1"/>
  <c r="AE1099" i="1"/>
  <c r="AE1100" i="1"/>
  <c r="AE1103" i="1"/>
  <c r="AE1104" i="1"/>
  <c r="AE1108" i="1"/>
  <c r="AE1109" i="1"/>
  <c r="AE1110" i="1"/>
  <c r="AE1112" i="1"/>
  <c r="AE1115" i="1"/>
  <c r="AE1116" i="1"/>
  <c r="AE1117" i="1"/>
  <c r="AE1119" i="1"/>
  <c r="AE1121" i="1"/>
  <c r="AE1122" i="1"/>
  <c r="AE1124" i="1"/>
  <c r="AE1129" i="1"/>
  <c r="AE1130" i="1"/>
  <c r="AE1131" i="1"/>
  <c r="AE1132" i="1"/>
  <c r="AE1136" i="1"/>
  <c r="AE1139" i="1"/>
  <c r="AE1140" i="1"/>
  <c r="AE1142" i="1"/>
  <c r="AE1145" i="1"/>
  <c r="AE1151" i="1"/>
  <c r="AE1152" i="1"/>
  <c r="AE1156" i="1"/>
  <c r="AE1158" i="1"/>
  <c r="AE1159" i="1"/>
  <c r="AE1162" i="1"/>
  <c r="AE1163" i="1"/>
  <c r="AE1164" i="1"/>
  <c r="AE1166" i="1"/>
  <c r="AE1167" i="1"/>
  <c r="AE1168" i="1"/>
  <c r="AE1169" i="1"/>
  <c r="AE1170" i="1"/>
  <c r="AE1171" i="1"/>
  <c r="AE1173" i="1"/>
  <c r="AE1175" i="1"/>
  <c r="AE1177" i="1"/>
  <c r="AE1179" i="1"/>
  <c r="AE1180" i="1"/>
  <c r="AE1181" i="1"/>
  <c r="AE1185" i="1"/>
  <c r="AE1190" i="1"/>
  <c r="AE1207" i="1"/>
  <c r="AE1208" i="1"/>
  <c r="AE1211" i="1"/>
  <c r="AE1223" i="1"/>
  <c r="AE1228" i="1"/>
  <c r="AE1231" i="1"/>
  <c r="AE1233" i="1"/>
  <c r="AE1235" i="1"/>
  <c r="AE1240" i="1"/>
  <c r="AE1248" i="1"/>
  <c r="AE1249" i="1"/>
  <c r="AE1250" i="1"/>
  <c r="AE1253" i="1"/>
  <c r="AE1254" i="1"/>
  <c r="AE1255" i="1"/>
  <c r="AE1258" i="1"/>
  <c r="AE1259" i="1"/>
  <c r="AE1260" i="1"/>
  <c r="AE1266" i="1"/>
  <c r="AE1267" i="1"/>
  <c r="AE1270" i="1"/>
  <c r="AE1272" i="1"/>
  <c r="AE1273" i="1"/>
  <c r="AE1274" i="1"/>
  <c r="AE1277" i="1"/>
  <c r="AE1278" i="1"/>
  <c r="AE1279" i="1"/>
  <c r="AE1286" i="1"/>
  <c r="AE1287" i="1"/>
  <c r="AE1288" i="1"/>
  <c r="AE1290" i="1"/>
  <c r="AE1291" i="1"/>
  <c r="AE1293" i="1"/>
  <c r="AE1297" i="1"/>
  <c r="AE1298" i="1"/>
  <c r="AE1299" i="1"/>
  <c r="AE1300" i="1"/>
  <c r="AE1303" i="1"/>
  <c r="AE1304" i="1"/>
  <c r="AE1305" i="1"/>
  <c r="AE1307" i="1"/>
  <c r="AE1308" i="1"/>
  <c r="AE1311" i="1"/>
  <c r="AE1313" i="1"/>
  <c r="AE1314" i="1"/>
  <c r="AE1316" i="1"/>
  <c r="AE1318" i="1"/>
  <c r="AE1321" i="1"/>
  <c r="AE1323" i="1"/>
  <c r="AE1324" i="1"/>
  <c r="AE1325" i="1"/>
  <c r="AE1328" i="1"/>
  <c r="AE1329" i="1"/>
  <c r="AE1330" i="1"/>
  <c r="AE1331" i="1"/>
  <c r="AE1332" i="1"/>
  <c r="AE1333" i="1"/>
  <c r="AE1334" i="1"/>
  <c r="AE1336" i="1"/>
  <c r="AE1337" i="1"/>
  <c r="AE1338" i="1"/>
  <c r="AE1339" i="1"/>
  <c r="AE1340" i="1"/>
  <c r="AE1342" i="1"/>
  <c r="AE1343" i="1"/>
  <c r="AE1344" i="1"/>
  <c r="AE1345" i="1"/>
  <c r="AE1348" i="1"/>
  <c r="AE1350" i="1"/>
  <c r="AE1352" i="1"/>
  <c r="AE1353" i="1"/>
  <c r="A1057" i="10" l="1"/>
  <c r="A1058" i="10" s="1"/>
  <c r="A1059" i="10" s="1"/>
  <c r="A1060" i="10" l="1"/>
  <c r="A1061" i="10" s="1"/>
  <c r="A1062" i="10" s="1"/>
  <c r="AO8" i="1"/>
  <c r="AO15" i="1"/>
  <c r="AO17" i="1"/>
  <c r="AO18" i="1"/>
  <c r="AO20" i="1"/>
  <c r="AO22" i="1"/>
  <c r="AO24" i="1"/>
  <c r="AO28" i="1"/>
  <c r="AO1425" i="1"/>
  <c r="AO37" i="1"/>
  <c r="AO1448" i="1"/>
  <c r="AO1426" i="1"/>
  <c r="AO98" i="1"/>
  <c r="AO109" i="1"/>
  <c r="AO112" i="1"/>
  <c r="AO115" i="1"/>
  <c r="AO121" i="1"/>
  <c r="AO123" i="1"/>
  <c r="AO124" i="1"/>
  <c r="AO126" i="1"/>
  <c r="AO127" i="1"/>
  <c r="AO128" i="1"/>
  <c r="AO129" i="1"/>
  <c r="AO130" i="1"/>
  <c r="AO131" i="1"/>
  <c r="AO132" i="1"/>
  <c r="AO133" i="1"/>
  <c r="AO136" i="1"/>
  <c r="AO140" i="1"/>
  <c r="AO141" i="1"/>
  <c r="AO143" i="1"/>
  <c r="AO146" i="1"/>
  <c r="AO151" i="1"/>
  <c r="AO153" i="1"/>
  <c r="AO154" i="1"/>
  <c r="AO155" i="1"/>
  <c r="AO157" i="1"/>
  <c r="AO158" i="1"/>
  <c r="AO160" i="1"/>
  <c r="AO163" i="1"/>
  <c r="AO166" i="1"/>
  <c r="AO167" i="1"/>
  <c r="AO168" i="1"/>
  <c r="AO169" i="1"/>
  <c r="AO171" i="1"/>
  <c r="AO173" i="1"/>
  <c r="AO174" i="1"/>
  <c r="AO175" i="1"/>
  <c r="AO176" i="1"/>
  <c r="AO177" i="1"/>
  <c r="AO178" i="1"/>
  <c r="AO179" i="1"/>
  <c r="AO180" i="1"/>
  <c r="AO184" i="1"/>
  <c r="AO185" i="1"/>
  <c r="AO186" i="1"/>
  <c r="AO187" i="1"/>
  <c r="AO188" i="1"/>
  <c r="AO189" i="1"/>
  <c r="AO190" i="1"/>
  <c r="AO191" i="1"/>
  <c r="AO192" i="1"/>
  <c r="AO195" i="1"/>
  <c r="AO196" i="1"/>
  <c r="AO197" i="1"/>
  <c r="AO199" i="1"/>
  <c r="AO200" i="1"/>
  <c r="AO204" i="1"/>
  <c r="AO205" i="1"/>
  <c r="AO207" i="1"/>
  <c r="AO208" i="1"/>
  <c r="AO211" i="1"/>
  <c r="AO214" i="1"/>
  <c r="AO215" i="1"/>
  <c r="AO217" i="1"/>
  <c r="AO218" i="1"/>
  <c r="AO222" i="1"/>
  <c r="AO223" i="1"/>
  <c r="AO227" i="1"/>
  <c r="AO228" i="1"/>
  <c r="AO230" i="1"/>
  <c r="AO231" i="1"/>
  <c r="AO233" i="1"/>
  <c r="AO234" i="1"/>
  <c r="AO235" i="1"/>
  <c r="AO1452" i="1"/>
  <c r="AO238" i="1"/>
  <c r="AO241" i="1"/>
  <c r="AO242" i="1"/>
  <c r="AO245" i="1"/>
  <c r="AO246" i="1"/>
  <c r="AO248" i="1"/>
  <c r="AO250" i="1"/>
  <c r="AO252" i="1"/>
  <c r="AO253" i="1"/>
  <c r="AO254" i="1"/>
  <c r="AO256" i="1"/>
  <c r="AO257" i="1"/>
  <c r="AO259" i="1"/>
  <c r="AO261" i="1"/>
  <c r="AO263" i="1"/>
  <c r="AO264" i="1"/>
  <c r="AO266" i="1"/>
  <c r="AO270" i="1"/>
  <c r="AO272" i="1"/>
  <c r="AO273" i="1"/>
  <c r="AO275" i="1"/>
  <c r="AO278" i="1"/>
  <c r="AO279" i="1"/>
  <c r="AO280" i="1"/>
  <c r="AO1440" i="1"/>
  <c r="AO281" i="1"/>
  <c r="AO284" i="1"/>
  <c r="AO287" i="1"/>
  <c r="AO290" i="1"/>
  <c r="AO291" i="1"/>
  <c r="AO292" i="1"/>
  <c r="AO297" i="1"/>
  <c r="AO298" i="1"/>
  <c r="AO300" i="1"/>
  <c r="AO302" i="1"/>
  <c r="AO309" i="1"/>
  <c r="AO313" i="1"/>
  <c r="AO314" i="1"/>
  <c r="AO315" i="1"/>
  <c r="AO319" i="1"/>
  <c r="AO323" i="1"/>
  <c r="AO1438" i="1"/>
  <c r="AO328" i="1"/>
  <c r="AO331" i="1"/>
  <c r="AO332" i="1"/>
  <c r="AO333" i="1"/>
  <c r="AO335" i="1"/>
  <c r="AO336" i="1"/>
  <c r="AO340" i="1"/>
  <c r="AO342" i="1"/>
  <c r="AO344" i="1"/>
  <c r="AO345" i="1"/>
  <c r="AO346" i="1"/>
  <c r="AO347" i="1"/>
  <c r="AO349" i="1"/>
  <c r="AO352" i="1"/>
  <c r="AO355" i="1"/>
  <c r="AO356" i="1"/>
  <c r="AO358" i="1"/>
  <c r="AO360" i="1"/>
  <c r="AO361" i="1"/>
  <c r="AO364" i="1"/>
  <c r="AO365" i="1"/>
  <c r="AO367" i="1"/>
  <c r="AO369" i="1"/>
  <c r="AO373" i="1"/>
  <c r="AO375" i="1"/>
  <c r="AO376" i="1"/>
  <c r="AO377" i="1"/>
  <c r="AO380" i="1"/>
  <c r="AO386" i="1"/>
  <c r="AO390" i="1"/>
  <c r="AO392" i="1"/>
  <c r="AO395" i="1"/>
  <c r="AO397" i="1"/>
  <c r="AO399" i="1"/>
  <c r="AO400" i="1"/>
  <c r="AO402" i="1"/>
  <c r="AO403" i="1"/>
  <c r="AO406" i="1"/>
  <c r="AO407" i="1"/>
  <c r="AO410" i="1"/>
  <c r="AO412" i="1"/>
  <c r="AO414" i="1"/>
  <c r="AO415" i="1"/>
  <c r="AO418" i="1"/>
  <c r="AO419" i="1"/>
  <c r="AO423" i="1"/>
  <c r="AO424" i="1"/>
  <c r="AO425" i="1"/>
  <c r="AO426" i="1"/>
  <c r="AO427" i="1"/>
  <c r="AO428" i="1"/>
  <c r="AO429" i="1"/>
  <c r="AO433" i="1"/>
  <c r="AO434" i="1"/>
  <c r="AO435" i="1"/>
  <c r="AO437" i="1"/>
  <c r="AO439" i="1"/>
  <c r="AO440" i="1"/>
  <c r="AO442" i="1"/>
  <c r="AO447" i="1"/>
  <c r="AO448" i="1"/>
  <c r="AO449" i="1"/>
  <c r="AO450" i="1"/>
  <c r="AO455" i="1"/>
  <c r="AO456" i="1"/>
  <c r="AO461" i="1"/>
  <c r="AO463" i="1"/>
  <c r="AO464" i="1"/>
  <c r="AO466" i="1"/>
  <c r="AO467" i="1"/>
  <c r="AO469" i="1"/>
  <c r="AO470" i="1"/>
  <c r="AO471" i="1"/>
  <c r="AO473" i="1"/>
  <c r="AO474" i="1"/>
  <c r="AO476" i="1"/>
  <c r="AO480" i="1"/>
  <c r="AO483" i="1"/>
  <c r="AO485" i="1"/>
  <c r="AO487" i="1"/>
  <c r="AO488" i="1"/>
  <c r="AO489" i="1"/>
  <c r="AO490" i="1"/>
  <c r="AO491" i="1"/>
  <c r="AO492" i="1"/>
  <c r="AO493" i="1"/>
  <c r="AO494" i="1"/>
  <c r="AO498" i="1"/>
  <c r="AO500" i="1"/>
  <c r="AO501" i="1"/>
  <c r="AO502" i="1"/>
  <c r="AO503" i="1"/>
  <c r="AO505" i="1"/>
  <c r="AO506" i="1"/>
  <c r="AO510" i="1"/>
  <c r="AO511" i="1"/>
  <c r="AO512" i="1"/>
  <c r="AO514" i="1"/>
  <c r="AO517" i="1"/>
  <c r="AO518" i="1"/>
  <c r="AO521" i="1"/>
  <c r="AO522" i="1"/>
  <c r="AO523" i="1"/>
  <c r="AO1450" i="1"/>
  <c r="AO527" i="1"/>
  <c r="AO529" i="1"/>
  <c r="AO530" i="1"/>
  <c r="AO531" i="1"/>
  <c r="AO1451" i="1"/>
  <c r="AO533" i="1"/>
  <c r="AO536" i="1"/>
  <c r="AO538" i="1"/>
  <c r="AO539" i="1"/>
  <c r="AO543" i="1"/>
  <c r="AO549" i="1"/>
  <c r="AO1434" i="1"/>
  <c r="AO550" i="1"/>
  <c r="AO551" i="1"/>
  <c r="AO552" i="1"/>
  <c r="AO553" i="1"/>
  <c r="AO554" i="1"/>
  <c r="AO555" i="1"/>
  <c r="AO556" i="1"/>
  <c r="AO557" i="1"/>
  <c r="AO558" i="1"/>
  <c r="AO559" i="1"/>
  <c r="AO560" i="1"/>
  <c r="AO1449" i="1"/>
  <c r="AO562" i="1"/>
  <c r="AO563" i="1"/>
  <c r="AO566" i="1"/>
  <c r="AO567" i="1"/>
  <c r="AO569" i="1"/>
  <c r="AO570" i="1"/>
  <c r="AO572" i="1"/>
  <c r="AO577" i="1"/>
  <c r="AO580" i="1"/>
  <c r="AO585" i="1"/>
  <c r="AO589" i="1"/>
  <c r="AO593" i="1"/>
  <c r="AO600" i="1"/>
  <c r="AO604" i="1"/>
  <c r="AO605" i="1"/>
  <c r="AO606" i="1"/>
  <c r="AO608" i="1"/>
  <c r="AO1433" i="1"/>
  <c r="AO612" i="1"/>
  <c r="AO619" i="1"/>
  <c r="AO620" i="1"/>
  <c r="AO621" i="1"/>
  <c r="AO624" i="1"/>
  <c r="AO625" i="1"/>
  <c r="AO629" i="1"/>
  <c r="AO1429" i="1"/>
  <c r="AO642" i="1"/>
  <c r="AO645" i="1"/>
  <c r="AO1431" i="1"/>
  <c r="AO647" i="1"/>
  <c r="AO648" i="1"/>
  <c r="AO654" i="1"/>
  <c r="AO655" i="1"/>
  <c r="AO658" i="1"/>
  <c r="AO659" i="1"/>
  <c r="AO666" i="1"/>
  <c r="AO682" i="1"/>
  <c r="AO1432" i="1"/>
  <c r="AO683" i="1"/>
  <c r="AO690" i="1"/>
  <c r="AO695" i="1"/>
  <c r="AO699" i="1"/>
  <c r="AO704" i="1"/>
  <c r="AO712" i="1"/>
  <c r="AO713" i="1"/>
  <c r="AO717" i="1"/>
  <c r="AO726" i="1"/>
  <c r="AO731" i="1"/>
  <c r="AO735" i="1"/>
  <c r="AO1428" i="1"/>
  <c r="AO743" i="1"/>
  <c r="AO1430" i="1"/>
  <c r="AO744" i="1"/>
  <c r="AO745" i="1"/>
  <c r="AO752" i="1"/>
  <c r="AO754" i="1"/>
  <c r="AO758" i="1"/>
  <c r="AO759" i="1"/>
  <c r="AO761" i="1"/>
  <c r="AO762" i="1"/>
  <c r="AO765" i="1"/>
  <c r="AO774" i="1"/>
  <c r="AO776" i="1"/>
  <c r="AO780" i="1"/>
  <c r="AO785" i="1"/>
  <c r="AO786" i="1"/>
  <c r="AO787" i="1"/>
  <c r="AO788" i="1"/>
  <c r="AO790" i="1"/>
  <c r="AO791" i="1"/>
  <c r="AO793" i="1"/>
  <c r="AO1442" i="1"/>
  <c r="AO794" i="1"/>
  <c r="AO1441" i="1"/>
  <c r="AO798" i="1"/>
  <c r="AO800" i="1"/>
  <c r="AO801" i="1"/>
  <c r="AO806" i="1"/>
  <c r="AO807" i="1"/>
  <c r="AO815" i="1"/>
  <c r="AO816" i="1"/>
  <c r="AO817" i="1"/>
  <c r="AO818" i="1"/>
  <c r="AO819" i="1"/>
  <c r="AO820" i="1"/>
  <c r="AO823" i="1"/>
  <c r="AO825" i="1"/>
  <c r="AO829" i="1"/>
  <c r="AO830" i="1"/>
  <c r="AO835" i="1"/>
  <c r="AO836" i="1"/>
  <c r="AO837" i="1"/>
  <c r="AO838" i="1"/>
  <c r="AO839" i="1"/>
  <c r="AO841" i="1"/>
  <c r="AO842" i="1"/>
  <c r="AO843" i="1"/>
  <c r="AO847" i="1"/>
  <c r="AO849" i="1"/>
  <c r="AO1443" i="1"/>
  <c r="AO850" i="1"/>
  <c r="AO855" i="1"/>
  <c r="AO856" i="1"/>
  <c r="AO857" i="1"/>
  <c r="AO858" i="1"/>
  <c r="AO859" i="1"/>
  <c r="AO862" i="1"/>
  <c r="AO864" i="1"/>
  <c r="AO1444" i="1"/>
  <c r="AO868" i="1"/>
  <c r="AO869" i="1"/>
  <c r="AO871" i="1"/>
  <c r="AO872" i="1"/>
  <c r="AO873" i="1"/>
  <c r="AO876" i="1"/>
  <c r="AO879" i="1"/>
  <c r="AO881" i="1"/>
  <c r="AO884" i="1"/>
  <c r="AO885" i="1"/>
  <c r="AO887" i="1"/>
  <c r="AO890" i="1"/>
  <c r="AO1445" i="1"/>
  <c r="AO891" i="1"/>
  <c r="AO893" i="1"/>
  <c r="AO896" i="1"/>
  <c r="AO903" i="1"/>
  <c r="AO904" i="1"/>
  <c r="AO906" i="1"/>
  <c r="AO908" i="1"/>
  <c r="AO915" i="1"/>
  <c r="AO916" i="1"/>
  <c r="AO918" i="1"/>
  <c r="AO919" i="1"/>
  <c r="AO923" i="1"/>
  <c r="AO925" i="1"/>
  <c r="AO927" i="1"/>
  <c r="AO928" i="1"/>
  <c r="AO929" i="1"/>
  <c r="AO930" i="1"/>
  <c r="AO931" i="1"/>
  <c r="AO933" i="1"/>
  <c r="AO935" i="1"/>
  <c r="AO936" i="1"/>
  <c r="AO938" i="1"/>
  <c r="AO939" i="1"/>
  <c r="AO940" i="1"/>
  <c r="AO941" i="1"/>
  <c r="AO942" i="1"/>
  <c r="AO943" i="1"/>
  <c r="AO944" i="1"/>
  <c r="AO947" i="1"/>
  <c r="AO948" i="1"/>
  <c r="AO952" i="1"/>
  <c r="AO953" i="1"/>
  <c r="AO954" i="1"/>
  <c r="AO956" i="1"/>
  <c r="AO958" i="1"/>
  <c r="AO959" i="1"/>
  <c r="AO960" i="1"/>
  <c r="AO961" i="1"/>
  <c r="AO963" i="1"/>
  <c r="AO964" i="1"/>
  <c r="AO965" i="1"/>
  <c r="AO966" i="1"/>
  <c r="AO968" i="1"/>
  <c r="AO970" i="1"/>
  <c r="AO971" i="1"/>
  <c r="AO972" i="1"/>
  <c r="AO973" i="1"/>
  <c r="AO976" i="1"/>
  <c r="AO977" i="1"/>
  <c r="AO978" i="1"/>
  <c r="AO979" i="1"/>
  <c r="AO980" i="1"/>
  <c r="AO983" i="1"/>
  <c r="AO985" i="1"/>
  <c r="AO986" i="1"/>
  <c r="AO987" i="1"/>
  <c r="AO988" i="1"/>
  <c r="AO989" i="1"/>
  <c r="AO990" i="1"/>
  <c r="AO991" i="1"/>
  <c r="AO992" i="1"/>
  <c r="AO993" i="1"/>
  <c r="AO994" i="1"/>
  <c r="AO995" i="1"/>
  <c r="AO997" i="1"/>
  <c r="AO998" i="1"/>
  <c r="AO999" i="1"/>
  <c r="AO1001" i="1"/>
  <c r="AO1004" i="1"/>
  <c r="AO1007" i="1"/>
  <c r="AO1008" i="1"/>
  <c r="AO1009" i="1"/>
  <c r="AO1012" i="1"/>
  <c r="AO1013" i="1"/>
  <c r="AO1014" i="1"/>
  <c r="AO1017" i="1"/>
  <c r="AO1019" i="1"/>
  <c r="AO1022" i="1"/>
  <c r="AO1025" i="1"/>
  <c r="AO1026" i="1"/>
  <c r="AO1027" i="1"/>
  <c r="AO1030" i="1"/>
  <c r="AO1031" i="1"/>
  <c r="AO1035" i="1"/>
  <c r="AO1037" i="1"/>
  <c r="AO1039" i="1"/>
  <c r="AO1041" i="1"/>
  <c r="AO1044" i="1"/>
  <c r="AO1050" i="1"/>
  <c r="AO1052" i="1"/>
  <c r="AO1446" i="1"/>
  <c r="AO1054" i="1"/>
  <c r="AO1056" i="1"/>
  <c r="AO1059" i="1"/>
  <c r="AO1060" i="1"/>
  <c r="AO1062" i="1"/>
  <c r="AO1063" i="1"/>
  <c r="AO1447" i="1"/>
  <c r="AO1065" i="1"/>
  <c r="AO1068" i="1"/>
  <c r="AO1069" i="1"/>
  <c r="AO1071" i="1"/>
  <c r="AO1072" i="1"/>
  <c r="AO1073" i="1"/>
  <c r="AO1074" i="1"/>
  <c r="AO1075" i="1"/>
  <c r="AO1078" i="1"/>
  <c r="AO1079" i="1"/>
  <c r="AO1080" i="1"/>
  <c r="AO1083" i="1"/>
  <c r="AO1084" i="1"/>
  <c r="AO1091" i="1"/>
  <c r="AO1093" i="1"/>
  <c r="AO1095" i="1"/>
  <c r="AO1097" i="1"/>
  <c r="AO1099" i="1"/>
  <c r="AO1100" i="1"/>
  <c r="AO1103" i="1"/>
  <c r="AO1104" i="1"/>
  <c r="AO1108" i="1"/>
  <c r="AO1109" i="1"/>
  <c r="AO1110" i="1"/>
  <c r="AO1112" i="1"/>
  <c r="AO1115" i="1"/>
  <c r="AO1116" i="1"/>
  <c r="AO1117" i="1"/>
  <c r="AO1119" i="1"/>
  <c r="AO1121" i="1"/>
  <c r="AO1122" i="1"/>
  <c r="AO1124" i="1"/>
  <c r="AO1129" i="1"/>
  <c r="AO1130" i="1"/>
  <c r="AO1131" i="1"/>
  <c r="AO1132" i="1"/>
  <c r="AO1136" i="1"/>
  <c r="AO1139" i="1"/>
  <c r="AO1140" i="1"/>
  <c r="AO1142" i="1"/>
  <c r="AO1145" i="1"/>
  <c r="AO1151" i="1"/>
  <c r="AO1152" i="1"/>
  <c r="AO1156" i="1"/>
  <c r="AO1158" i="1"/>
  <c r="AO1159" i="1"/>
  <c r="AO1162" i="1"/>
  <c r="AO1163" i="1"/>
  <c r="AO1164" i="1"/>
  <c r="AO1166" i="1"/>
  <c r="AO1167" i="1"/>
  <c r="AO1168" i="1"/>
  <c r="AO1169" i="1"/>
  <c r="AO1170" i="1"/>
  <c r="AO1171" i="1"/>
  <c r="AO1173" i="1"/>
  <c r="AO1175" i="1"/>
  <c r="AO1177" i="1"/>
  <c r="AO1179" i="1"/>
  <c r="AO1180" i="1"/>
  <c r="AO1181" i="1"/>
  <c r="AO1185" i="1"/>
  <c r="AO1190" i="1"/>
  <c r="AO1207" i="1"/>
  <c r="AO1208" i="1"/>
  <c r="AO1211" i="1"/>
  <c r="AO1223" i="1"/>
  <c r="AO1228" i="1"/>
  <c r="AO1437" i="1"/>
  <c r="AO1231" i="1"/>
  <c r="AO1233" i="1"/>
  <c r="AO1235" i="1"/>
  <c r="AO1436" i="1"/>
  <c r="AO1435" i="1"/>
  <c r="AO1240" i="1"/>
  <c r="AO1248" i="1"/>
  <c r="AO1249" i="1"/>
  <c r="AO1250" i="1"/>
  <c r="AO1253" i="1"/>
  <c r="AO1254" i="1"/>
  <c r="AO1255" i="1"/>
  <c r="AO1258" i="1"/>
  <c r="AO1259" i="1"/>
  <c r="AO1260" i="1"/>
  <c r="AO1266" i="1"/>
  <c r="AO1267" i="1"/>
  <c r="AO1270" i="1"/>
  <c r="AO1272" i="1"/>
  <c r="AO1273" i="1"/>
  <c r="AO1274" i="1"/>
  <c r="AO1277" i="1"/>
  <c r="AO1278" i="1"/>
  <c r="AO1279" i="1"/>
  <c r="AO1286" i="1"/>
  <c r="AO1287" i="1"/>
  <c r="AO1288" i="1"/>
  <c r="AO1290" i="1"/>
  <c r="AO1291" i="1"/>
  <c r="AO1293" i="1"/>
  <c r="AO1297" i="1"/>
  <c r="AO1298" i="1"/>
  <c r="AO1299" i="1"/>
  <c r="AO1300" i="1"/>
  <c r="AO1303" i="1"/>
  <c r="AO1304" i="1"/>
  <c r="AO1305" i="1"/>
  <c r="AO1307" i="1"/>
  <c r="AO1308" i="1"/>
  <c r="AO1311" i="1"/>
  <c r="AO1313" i="1"/>
  <c r="AO1314" i="1"/>
  <c r="AO1316" i="1"/>
  <c r="AO1318" i="1"/>
  <c r="AO1321" i="1"/>
  <c r="AO1323" i="1"/>
  <c r="AO1324" i="1"/>
  <c r="AO1325" i="1"/>
  <c r="AO1328" i="1"/>
  <c r="AO1329" i="1"/>
  <c r="AO1330" i="1"/>
  <c r="AO1331" i="1"/>
  <c r="AO1332" i="1"/>
  <c r="AO1333" i="1"/>
  <c r="AO1334" i="1"/>
  <c r="AO1336" i="1"/>
  <c r="AO1337" i="1"/>
  <c r="AO1338" i="1"/>
  <c r="AO1339" i="1"/>
  <c r="AO1340" i="1"/>
  <c r="AO1342" i="1"/>
  <c r="AO1343" i="1"/>
  <c r="AO1344" i="1"/>
  <c r="AO1345" i="1"/>
  <c r="AO1348" i="1"/>
  <c r="AO1350" i="1"/>
  <c r="AO1352" i="1"/>
  <c r="AO1353" i="1"/>
  <c r="AO1439" i="1"/>
  <c r="AO9" i="1"/>
  <c r="AO1427" i="1"/>
  <c r="AO93" i="1"/>
  <c r="AO105" i="1"/>
  <c r="AO117" i="1"/>
  <c r="AO152" i="1"/>
  <c r="AO164" i="1"/>
  <c r="AO165" i="1"/>
  <c r="AO201" i="1"/>
  <c r="AO212" i="1"/>
  <c r="AO213" i="1"/>
  <c r="AO224" i="1"/>
  <c r="AO225" i="1"/>
  <c r="AO236" i="1"/>
  <c r="AO247" i="1"/>
  <c r="AO260" i="1"/>
  <c r="AO282" i="1"/>
  <c r="AO283" i="1"/>
  <c r="AO294" i="1"/>
  <c r="AO295" i="1"/>
  <c r="AO306" i="1"/>
  <c r="AO307" i="1"/>
  <c r="AO318" i="1"/>
  <c r="AO330" i="1"/>
  <c r="AO353" i="1"/>
  <c r="AO354" i="1"/>
  <c r="AO366" i="1"/>
  <c r="AO389" i="1"/>
  <c r="AO413" i="1"/>
  <c r="AO438" i="1"/>
  <c r="AO462" i="1"/>
  <c r="AO497" i="1"/>
  <c r="AO509" i="1"/>
  <c r="AO542" i="1"/>
  <c r="AO587" i="1"/>
  <c r="AO632" i="1"/>
  <c r="AO644" i="1"/>
  <c r="AO688" i="1"/>
  <c r="AO781" i="1"/>
  <c r="AO783" i="1"/>
  <c r="AO792" i="1"/>
  <c r="AO797" i="1"/>
  <c r="AO802" i="1"/>
  <c r="AO803" i="1"/>
  <c r="AO809" i="1"/>
  <c r="AO810" i="1"/>
  <c r="AO811" i="1"/>
  <c r="AO812" i="1"/>
  <c r="AO814" i="1"/>
  <c r="AO821" i="1"/>
  <c r="AO822" i="1"/>
  <c r="AO824" i="1"/>
  <c r="AO826" i="1"/>
  <c r="AO827" i="1"/>
  <c r="AO828" i="1"/>
  <c r="AO832" i="1"/>
  <c r="AO833" i="1"/>
  <c r="AO834" i="1"/>
  <c r="AO840" i="1"/>
  <c r="AO844" i="1"/>
  <c r="AO845" i="1"/>
  <c r="AO846" i="1"/>
  <c r="AO848" i="1"/>
  <c r="AO852" i="1"/>
  <c r="AO863" i="1"/>
  <c r="AO867" i="1"/>
  <c r="AO870" i="1"/>
  <c r="AO874" i="1"/>
  <c r="AO875" i="1"/>
  <c r="AO878" i="1"/>
  <c r="AO880" i="1"/>
  <c r="AO882" i="1"/>
  <c r="AO886" i="1"/>
  <c r="AO888" i="1"/>
  <c r="AO892" i="1"/>
  <c r="AO895" i="1"/>
  <c r="AO901" i="1"/>
  <c r="AO902" i="1"/>
  <c r="AO905" i="1"/>
  <c r="AO907" i="1"/>
  <c r="AO909" i="1"/>
  <c r="AO913" i="1"/>
  <c r="AO914" i="1"/>
  <c r="AO917" i="1"/>
  <c r="AO920" i="1"/>
  <c r="AO921" i="1"/>
  <c r="AO922" i="1"/>
  <c r="AO926" i="1"/>
  <c r="AO932" i="1"/>
  <c r="AO934" i="1"/>
  <c r="AO937" i="1"/>
  <c r="AO945" i="1"/>
  <c r="AO949" i="1"/>
  <c r="AO950" i="1"/>
  <c r="AO951" i="1"/>
  <c r="AO955" i="1"/>
  <c r="AO957" i="1"/>
  <c r="AO962" i="1"/>
  <c r="AO967" i="1"/>
  <c r="AO969" i="1"/>
  <c r="AO975" i="1"/>
  <c r="AO996" i="1"/>
  <c r="AO1000" i="1"/>
  <c r="AO1002" i="1"/>
  <c r="AO1003" i="1"/>
  <c r="AO1005" i="1"/>
  <c r="AO1006" i="1"/>
  <c r="AO1010" i="1"/>
  <c r="AO1011" i="1"/>
  <c r="AO1015" i="1"/>
  <c r="AO1016" i="1"/>
  <c r="AO1018" i="1"/>
  <c r="AO1020" i="1"/>
  <c r="AO1021" i="1"/>
  <c r="AO1023" i="1"/>
  <c r="AO1024" i="1"/>
  <c r="AO1028" i="1"/>
  <c r="AO1029" i="1"/>
  <c r="AO1032" i="1"/>
  <c r="AO1033" i="1"/>
  <c r="AO1034" i="1"/>
  <c r="AO1036" i="1"/>
  <c r="AO1038" i="1"/>
  <c r="AO1040" i="1"/>
  <c r="AO1045" i="1"/>
  <c r="AO1047" i="1"/>
  <c r="AO1049" i="1"/>
  <c r="AO1055" i="1"/>
  <c r="AO1058" i="1"/>
  <c r="AO1064" i="1"/>
  <c r="AO1070" i="1"/>
  <c r="AO1077" i="1"/>
  <c r="AO1081" i="1"/>
  <c r="AO1082" i="1"/>
  <c r="AO1085" i="1"/>
  <c r="AO1086" i="1"/>
  <c r="AO1087" i="1"/>
  <c r="AO1088" i="1"/>
  <c r="AO1090" i="1"/>
  <c r="AO1092" i="1"/>
  <c r="AO1094" i="1"/>
  <c r="AO1096" i="1"/>
  <c r="AO1098" i="1"/>
  <c r="AO1101" i="1"/>
  <c r="AO1102" i="1"/>
  <c r="AO1105" i="1"/>
  <c r="AO1106" i="1"/>
  <c r="AO1107" i="1"/>
  <c r="AO1111" i="1"/>
  <c r="AO1120" i="1"/>
  <c r="AO1123" i="1"/>
  <c r="AO1126" i="1"/>
  <c r="AO1127" i="1"/>
  <c r="AO1133" i="1"/>
  <c r="AO1135" i="1"/>
  <c r="AO1137" i="1"/>
  <c r="AO1138" i="1"/>
  <c r="AO1141" i="1"/>
  <c r="AO1143" i="1"/>
  <c r="AO1144" i="1"/>
  <c r="AO1146" i="1"/>
  <c r="AO1148" i="1"/>
  <c r="AO1150" i="1"/>
  <c r="AO1154" i="1"/>
  <c r="AO1157" i="1"/>
  <c r="AO1160" i="1"/>
  <c r="AO1161" i="1"/>
  <c r="AO1165" i="1"/>
  <c r="AO1172" i="1"/>
  <c r="AO1174" i="1"/>
  <c r="AO1176" i="1"/>
  <c r="AO1178" i="1"/>
  <c r="AO1182" i="1"/>
  <c r="AO1183" i="1"/>
  <c r="AO1184" i="1"/>
  <c r="AO1186" i="1"/>
  <c r="AO1187" i="1"/>
  <c r="AO1188" i="1"/>
  <c r="AO1189" i="1"/>
  <c r="AO1191" i="1"/>
  <c r="AO1193" i="1"/>
  <c r="AO1194" i="1"/>
  <c r="AO1196" i="1"/>
  <c r="AO1197" i="1"/>
  <c r="AO1198" i="1"/>
  <c r="AO1200" i="1"/>
  <c r="AO1202" i="1"/>
  <c r="AO1203" i="1"/>
  <c r="AO1204" i="1"/>
  <c r="AO1212" i="1"/>
  <c r="AO1213" i="1"/>
  <c r="AO1214" i="1"/>
  <c r="AO1215" i="1"/>
  <c r="AO1216" i="1"/>
  <c r="AO1217" i="1"/>
  <c r="AO1218" i="1"/>
  <c r="AO1220" i="1"/>
  <c r="AO1224" i="1"/>
  <c r="AO1226" i="1"/>
  <c r="AO1227" i="1"/>
  <c r="AO1229" i="1"/>
  <c r="AO1230" i="1"/>
  <c r="AO1232" i="1"/>
  <c r="AO1234" i="1"/>
  <c r="AO1236" i="1"/>
  <c r="AO1241" i="1"/>
  <c r="AO1242" i="1"/>
  <c r="AO1243" i="1"/>
  <c r="AO1245" i="1"/>
  <c r="AO1246" i="1"/>
  <c r="AO1247" i="1"/>
  <c r="AO1256" i="1"/>
  <c r="AO1257" i="1"/>
  <c r="AO1261" i="1"/>
  <c r="AO1262" i="1"/>
  <c r="AO1263" i="1"/>
  <c r="AO1265" i="1"/>
  <c r="AO1268" i="1"/>
  <c r="AO1269" i="1"/>
  <c r="AO1271" i="1"/>
  <c r="AO1275" i="1"/>
  <c r="AO1276" i="1"/>
  <c r="AO1280" i="1"/>
  <c r="AO1281" i="1"/>
  <c r="AO1282" i="1"/>
  <c r="AO1284" i="1"/>
  <c r="AO1285" i="1"/>
  <c r="AO1289" i="1"/>
  <c r="AO1292" i="1"/>
  <c r="AO1294" i="1"/>
  <c r="AO1295" i="1"/>
  <c r="AO1296" i="1"/>
  <c r="AO1301" i="1"/>
  <c r="AO1309" i="1"/>
  <c r="AO1310" i="1"/>
  <c r="AO1312" i="1"/>
  <c r="AO1319" i="1"/>
  <c r="AO1320" i="1"/>
  <c r="AO1322" i="1"/>
  <c r="AO1327" i="1"/>
  <c r="AO1335" i="1"/>
  <c r="AO1341" i="1"/>
  <c r="AO1346" i="1"/>
  <c r="AO1347" i="1"/>
  <c r="AO1349" i="1"/>
  <c r="AO1351" i="1"/>
  <c r="AO1363" i="1"/>
  <c r="A8" i="1" l="1"/>
  <c r="A10" i="1"/>
  <c r="A9" i="1"/>
  <c r="AR1450" i="1"/>
  <c r="A1063" i="10"/>
  <c r="A1064" i="10" s="1"/>
  <c r="A1065" i="10" s="1"/>
  <c r="A7" i="1"/>
  <c r="AO144" i="1"/>
  <c r="AO325" i="1"/>
  <c r="AO304" i="1"/>
  <c r="AO276" i="1"/>
  <c r="AO244" i="1"/>
  <c r="AO219" i="1"/>
  <c r="AO182" i="1"/>
  <c r="AO147" i="1"/>
  <c r="AO899" i="1"/>
  <c r="AO784" i="1"/>
  <c r="AO591" i="1"/>
  <c r="AO454" i="1"/>
  <c r="AO421" i="1"/>
  <c r="AO324" i="1"/>
  <c r="AO301" i="1"/>
  <c r="AO274" i="1"/>
  <c r="AO240" i="1"/>
  <c r="AO181" i="1"/>
  <c r="AO145" i="1"/>
  <c r="AO114" i="1"/>
  <c r="AO1302" i="1"/>
  <c r="AO251" i="1"/>
  <c r="AO670" i="1"/>
  <c r="AO813" i="1"/>
  <c r="AO766" i="1"/>
  <c r="AO684" i="1"/>
  <c r="AO667" i="1"/>
  <c r="AO615" i="1"/>
  <c r="AO548" i="1"/>
  <c r="AO482" i="1"/>
  <c r="AO420" i="1"/>
  <c r="AO387" i="1"/>
  <c r="AO299" i="1"/>
  <c r="AO269" i="1"/>
  <c r="AO172" i="1"/>
  <c r="AO113" i="1"/>
  <c r="AO795" i="1"/>
  <c r="AO453" i="1"/>
  <c r="AO381" i="1"/>
  <c r="AO452" i="1"/>
  <c r="AO416" i="1"/>
  <c r="AO385" i="1"/>
  <c r="AO351" i="1"/>
  <c r="AO321" i="1"/>
  <c r="AO296" i="1"/>
  <c r="AO268" i="1"/>
  <c r="AO237" i="1"/>
  <c r="AO170" i="1"/>
  <c r="AO142" i="1"/>
  <c r="AO111" i="1"/>
  <c r="AO94" i="1"/>
  <c r="AO11" i="1"/>
  <c r="AO1149" i="1"/>
  <c r="AO1113" i="1"/>
  <c r="AO1043" i="1"/>
  <c r="AO96" i="1"/>
  <c r="AO430" i="1"/>
  <c r="AO484" i="1"/>
  <c r="AO722" i="1"/>
  <c r="AO519" i="1"/>
  <c r="AO610" i="1"/>
  <c r="AO544" i="1"/>
  <c r="AO516" i="1"/>
  <c r="AO479" i="1"/>
  <c r="AO451" i="1"/>
  <c r="AO384" i="1"/>
  <c r="AO350" i="1"/>
  <c r="AO320" i="1"/>
  <c r="AO267" i="1"/>
  <c r="AO210" i="1"/>
  <c r="AO138" i="1"/>
  <c r="AO110" i="1"/>
  <c r="AO900" i="1"/>
  <c r="AO799" i="1"/>
  <c r="AO709" i="1"/>
  <c r="AO496" i="1"/>
  <c r="AO686" i="1"/>
  <c r="AO457" i="1"/>
  <c r="AO894" i="1"/>
  <c r="AO668" i="1"/>
  <c r="AO889" i="1"/>
  <c r="AO789" i="1"/>
  <c r="AO638" i="1"/>
  <c r="AO481" i="1"/>
  <c r="AO912" i="1"/>
  <c r="AO660" i="1"/>
  <c r="AO515" i="1"/>
  <c r="AO478" i="1"/>
  <c r="AO446" i="1"/>
  <c r="AO411" i="1"/>
  <c r="AO348" i="1"/>
  <c r="AO265" i="1"/>
  <c r="AO232" i="1"/>
  <c r="AO206" i="1"/>
  <c r="AO137" i="1"/>
  <c r="AO1209" i="1"/>
  <c r="AO1125" i="1"/>
  <c r="AO1089" i="1"/>
  <c r="AO534" i="1"/>
  <c r="AO156" i="1"/>
  <c r="AO120" i="1"/>
  <c r="AO687" i="1"/>
  <c r="AO495" i="1"/>
  <c r="AO618" i="1"/>
  <c r="AO860" i="1"/>
  <c r="AO578" i="1"/>
  <c r="AO445" i="1"/>
  <c r="AO409" i="1"/>
  <c r="AO343" i="1"/>
  <c r="AO317" i="1"/>
  <c r="AO293" i="1"/>
  <c r="AO262" i="1"/>
  <c r="AO229" i="1"/>
  <c r="AO203" i="1"/>
  <c r="AO162" i="1"/>
  <c r="AO135" i="1"/>
  <c r="AO36" i="1"/>
  <c r="AO853" i="1"/>
  <c r="AO393" i="1"/>
  <c r="AO468" i="1"/>
  <c r="AO444" i="1"/>
  <c r="AO408" i="1"/>
  <c r="AO374" i="1"/>
  <c r="AO338" i="1"/>
  <c r="AO316" i="1"/>
  <c r="AO289" i="1"/>
  <c r="AO226" i="1"/>
  <c r="AO202" i="1"/>
  <c r="AO159" i="1"/>
  <c r="AO134" i="1"/>
  <c r="AO103" i="1"/>
  <c r="AO465" i="1"/>
  <c r="AO322" i="1"/>
  <c r="AO877" i="1"/>
  <c r="AO685" i="1"/>
  <c r="AO561" i="1"/>
  <c r="AO866" i="1"/>
  <c r="AO764" i="1"/>
  <c r="AO883" i="1"/>
  <c r="AO831" i="1"/>
  <c r="AO782" i="1"/>
  <c r="AO634" i="1"/>
  <c r="AO601" i="1"/>
  <c r="AO541" i="1"/>
  <c r="AO475" i="1"/>
  <c r="AO854" i="1"/>
  <c r="AO808" i="1"/>
  <c r="AO753" i="1"/>
  <c r="AO598" i="1"/>
  <c r="AO537" i="1"/>
  <c r="AO508" i="1"/>
  <c r="AO804" i="1"/>
  <c r="AO674" i="1"/>
  <c r="AO631" i="1"/>
  <c r="AO597" i="1"/>
  <c r="AO535" i="1"/>
  <c r="AO507" i="1"/>
  <c r="AO443" i="1"/>
  <c r="AO404" i="1"/>
  <c r="AO372" i="1"/>
  <c r="AO334" i="1"/>
  <c r="AO311" i="1"/>
  <c r="AO288" i="1"/>
  <c r="AO255" i="1"/>
  <c r="AO125" i="1"/>
  <c r="AO102" i="1"/>
  <c r="AO614" i="1"/>
  <c r="AO441" i="1"/>
  <c r="AO357" i="1"/>
  <c r="AO924" i="1"/>
  <c r="AO691" i="1"/>
  <c r="AO628" i="1"/>
  <c r="AO596" i="1"/>
  <c r="AO573" i="1"/>
  <c r="AO504" i="1"/>
  <c r="AO398" i="1"/>
  <c r="AO308" i="1"/>
  <c r="AO194" i="1"/>
  <c r="AO122" i="1"/>
  <c r="AO865" i="1"/>
  <c r="AO669" i="1"/>
  <c r="AO239" i="1"/>
  <c r="AO460" i="1"/>
  <c r="AO396" i="1"/>
  <c r="AO363" i="1"/>
  <c r="AO327" i="1"/>
  <c r="AO249" i="1"/>
  <c r="AO221" i="1"/>
  <c r="AO193" i="1"/>
  <c r="AO150" i="1"/>
  <c r="AO100" i="1"/>
  <c r="AO458" i="1"/>
  <c r="AO432" i="1"/>
  <c r="AO394" i="1"/>
  <c r="AO359" i="1"/>
  <c r="AO326" i="1"/>
  <c r="AO277" i="1"/>
  <c r="AO220" i="1"/>
  <c r="AO183" i="1"/>
  <c r="AO149" i="1"/>
  <c r="AO118" i="1"/>
  <c r="AO99" i="1"/>
  <c r="AO692" i="1"/>
  <c r="AO216" i="1"/>
  <c r="U1369" i="1"/>
  <c r="A452" i="1" l="1"/>
  <c r="A122" i="1"/>
  <c r="A151" i="1"/>
  <c r="A381" i="1"/>
  <c r="A184" i="1"/>
  <c r="A413" i="1"/>
  <c r="A166" i="1"/>
  <c r="A527" i="1"/>
  <c r="A468" i="1"/>
  <c r="A199" i="1"/>
  <c r="A140" i="1"/>
  <c r="A513" i="1"/>
  <c r="A520" i="1"/>
  <c r="A316" i="1"/>
  <c r="A243" i="1"/>
  <c r="A431" i="1"/>
  <c r="A1218" i="1"/>
  <c r="A72" i="1"/>
  <c r="A135" i="1"/>
  <c r="A188" i="1"/>
  <c r="A473" i="1"/>
  <c r="A416" i="1"/>
  <c r="A35" i="1"/>
  <c r="A353" i="1"/>
  <c r="A362" i="1"/>
  <c r="A448" i="1"/>
  <c r="A80" i="1"/>
  <c r="A408" i="1"/>
  <c r="A384" i="1"/>
  <c r="A60" i="1"/>
  <c r="A245" i="1"/>
  <c r="A21" i="1"/>
  <c r="A74" i="1"/>
  <c r="A404" i="1"/>
  <c r="A156" i="1"/>
  <c r="A186" i="1"/>
  <c r="A439" i="1"/>
  <c r="A281" i="1"/>
  <c r="A57" i="1"/>
  <c r="A529" i="1"/>
  <c r="A517" i="1"/>
  <c r="A336" i="1"/>
  <c r="A366" i="1"/>
  <c r="A130" i="1"/>
  <c r="A458" i="1"/>
  <c r="A63" i="1"/>
  <c r="A434" i="1"/>
  <c r="A429" i="1"/>
  <c r="A495" i="1"/>
  <c r="A183" i="1"/>
  <c r="A295" i="1"/>
  <c r="A363" i="1"/>
  <c r="A40" i="1"/>
  <c r="A383" i="1"/>
  <c r="A427" i="1"/>
  <c r="A172" i="1"/>
  <c r="A515" i="1"/>
  <c r="A272" i="1"/>
  <c r="A304" i="1"/>
  <c r="A503" i="1"/>
  <c r="A260" i="1"/>
  <c r="A137" i="1"/>
  <c r="A192" i="1"/>
  <c r="A237" i="1"/>
  <c r="A269" i="1"/>
  <c r="A324" i="1"/>
  <c r="A369" i="1"/>
  <c r="A386" i="1"/>
  <c r="A146" i="1"/>
  <c r="A478" i="1"/>
  <c r="A511" i="1"/>
  <c r="A101" i="1"/>
  <c r="A455" i="1"/>
  <c r="A500" i="1"/>
  <c r="A222" i="1"/>
  <c r="A421" i="1"/>
  <c r="A22" i="1"/>
  <c r="A55" i="1"/>
  <c r="A376" i="1"/>
  <c r="A287" i="1"/>
  <c r="A44" i="1"/>
  <c r="A209" i="1"/>
  <c r="A264" i="1"/>
  <c r="A464" i="1"/>
  <c r="A42" i="1"/>
  <c r="A385" i="1"/>
  <c r="A441" i="1"/>
  <c r="A740" i="1"/>
  <c r="A52" i="1"/>
  <c r="A395" i="1"/>
  <c r="A507" i="1"/>
  <c r="A185" i="1"/>
  <c r="A494" i="1"/>
  <c r="A435" i="1"/>
  <c r="A351" i="1"/>
  <c r="A450" i="1"/>
  <c r="A51" i="1"/>
  <c r="A239" i="1"/>
  <c r="A283" i="1"/>
  <c r="A28" i="1"/>
  <c r="A371" i="1"/>
  <c r="A128" i="1"/>
  <c r="A160" i="1"/>
  <c r="A359" i="1"/>
  <c r="A116" i="1"/>
  <c r="A436" i="1"/>
  <c r="A48" i="1"/>
  <c r="A93" i="1"/>
  <c r="A125" i="1"/>
  <c r="A180" i="1"/>
  <c r="A225" i="1"/>
  <c r="A375" i="1"/>
  <c r="A445" i="1"/>
  <c r="A334" i="1"/>
  <c r="A367" i="1"/>
  <c r="A400" i="1"/>
  <c r="A311" i="1"/>
  <c r="A356" i="1"/>
  <c r="A78" i="1"/>
  <c r="A277" i="1"/>
  <c r="A477" i="1"/>
  <c r="A170" i="1"/>
  <c r="A232" i="1"/>
  <c r="A143" i="1"/>
  <c r="A475" i="1"/>
  <c r="A65" i="1"/>
  <c r="A120" i="1"/>
  <c r="A320" i="1"/>
  <c r="A485" i="1"/>
  <c r="A241" i="1"/>
  <c r="A297" i="1"/>
  <c r="A85" i="1"/>
  <c r="A296" i="1"/>
  <c r="A41" i="1"/>
  <c r="A411" i="1"/>
  <c r="A339" i="1"/>
  <c r="A423" i="1"/>
  <c r="A350" i="1"/>
  <c r="A306" i="1"/>
  <c r="A62" i="1"/>
  <c r="A95" i="1"/>
  <c r="A139" i="1"/>
  <c r="A39" i="1"/>
  <c r="A227" i="1"/>
  <c r="A415" i="1"/>
  <c r="A27" i="1"/>
  <c r="A215" i="1"/>
  <c r="A403" i="1"/>
  <c r="A292" i="1"/>
  <c r="A491" i="1"/>
  <c r="A392" i="1"/>
  <c r="A424" i="1"/>
  <c r="A36" i="1"/>
  <c r="A81" i="1"/>
  <c r="A390" i="1"/>
  <c r="A301" i="1"/>
  <c r="A190" i="1"/>
  <c r="A223" i="1"/>
  <c r="A256" i="1"/>
  <c r="A167" i="1"/>
  <c r="A212" i="1"/>
  <c r="A521" i="1"/>
  <c r="A133" i="1"/>
  <c r="A333" i="1"/>
  <c r="A446" i="1"/>
  <c r="A88" i="1"/>
  <c r="A442" i="1"/>
  <c r="A331" i="1"/>
  <c r="A508" i="1"/>
  <c r="A419" i="1"/>
  <c r="A176" i="1"/>
  <c r="A341" i="1"/>
  <c r="A97" i="1"/>
  <c r="A153" i="1"/>
  <c r="A118" i="1"/>
  <c r="A196" i="1"/>
  <c r="A528" i="1"/>
  <c r="A338" i="1"/>
  <c r="A266" i="1"/>
  <c r="A422" i="1"/>
  <c r="A195" i="1"/>
  <c r="A162" i="1"/>
  <c r="A505" i="1"/>
  <c r="A394" i="1"/>
  <c r="A438" i="1"/>
  <c r="A50" i="1"/>
  <c r="A83" i="1"/>
  <c r="A271" i="1"/>
  <c r="A38" i="1"/>
  <c r="A71" i="1"/>
  <c r="A259" i="1"/>
  <c r="A148" i="1"/>
  <c r="A347" i="1"/>
  <c r="A248" i="1"/>
  <c r="A280" i="1"/>
  <c r="A479" i="1"/>
  <c r="A524" i="1"/>
  <c r="A246" i="1"/>
  <c r="A157" i="1"/>
  <c r="A46" i="1"/>
  <c r="A79" i="1"/>
  <c r="A112" i="1"/>
  <c r="A23" i="1"/>
  <c r="A68" i="1"/>
  <c r="A377" i="1"/>
  <c r="A432" i="1"/>
  <c r="A189" i="1"/>
  <c r="A498" i="1"/>
  <c r="A99" i="1"/>
  <c r="A298" i="1"/>
  <c r="A187" i="1"/>
  <c r="A364" i="1"/>
  <c r="A275" i="1"/>
  <c r="A32" i="1"/>
  <c r="A197" i="1"/>
  <c r="A396" i="1"/>
  <c r="A13" i="1"/>
  <c r="A16" i="1"/>
  <c r="A11" i="1"/>
  <c r="A12" i="1"/>
  <c r="A14" i="1"/>
  <c r="A15" i="1"/>
  <c r="A279" i="1"/>
  <c r="A291" i="1"/>
  <c r="A278" i="1"/>
  <c r="A471" i="1"/>
  <c r="A399" i="1"/>
  <c r="A267" i="1"/>
  <c r="A255" i="1"/>
  <c r="A18" i="1"/>
  <c r="A361" i="1"/>
  <c r="A250" i="1"/>
  <c r="A294" i="1"/>
  <c r="A493" i="1"/>
  <c r="A526" i="1"/>
  <c r="A127" i="1"/>
  <c r="A481" i="1"/>
  <c r="A514" i="1"/>
  <c r="A115" i="1"/>
  <c r="A159" i="1"/>
  <c r="A203" i="1"/>
  <c r="A104" i="1"/>
  <c r="A136" i="1"/>
  <c r="A335" i="1"/>
  <c r="A380" i="1"/>
  <c r="A102" i="1"/>
  <c r="A456" i="1"/>
  <c r="A501" i="1"/>
  <c r="A303" i="1"/>
  <c r="A123" i="1"/>
  <c r="A466" i="1"/>
  <c r="A499" i="1"/>
  <c r="A233" i="1"/>
  <c r="A288" i="1"/>
  <c r="A45" i="1"/>
  <c r="A354" i="1"/>
  <c r="A110" i="1"/>
  <c r="A154" i="1"/>
  <c r="A43" i="1"/>
  <c r="A220" i="1"/>
  <c r="A131" i="1"/>
  <c r="A463" i="1"/>
  <c r="A53" i="1"/>
  <c r="A252" i="1"/>
  <c r="A308" i="1"/>
  <c r="A262" i="1"/>
  <c r="A230" i="1"/>
  <c r="A290" i="1"/>
  <c r="A398" i="1"/>
  <c r="A326" i="1"/>
  <c r="A194" i="1"/>
  <c r="A182" i="1"/>
  <c r="A461" i="1"/>
  <c r="A217" i="1"/>
  <c r="A106" i="1"/>
  <c r="A150" i="1"/>
  <c r="A349" i="1"/>
  <c r="A382" i="1"/>
  <c r="A426" i="1"/>
  <c r="A337" i="1"/>
  <c r="A370" i="1"/>
  <c r="A530" i="1"/>
  <c r="A26" i="1"/>
  <c r="A59" i="1"/>
  <c r="A391" i="1"/>
  <c r="A147" i="1"/>
  <c r="A191" i="1"/>
  <c r="A236" i="1"/>
  <c r="A401" i="1"/>
  <c r="A312" i="1"/>
  <c r="A357" i="1"/>
  <c r="A522" i="1"/>
  <c r="A134" i="1"/>
  <c r="A322" i="1"/>
  <c r="A355" i="1"/>
  <c r="A89" i="1"/>
  <c r="A144" i="1"/>
  <c r="A488" i="1"/>
  <c r="A210" i="1"/>
  <c r="A409" i="1"/>
  <c r="A465" i="1"/>
  <c r="A374" i="1"/>
  <c r="A76" i="1"/>
  <c r="A430" i="1"/>
  <c r="A319" i="1"/>
  <c r="A496" i="1"/>
  <c r="A108" i="1"/>
  <c r="A164" i="1"/>
  <c r="A314" i="1"/>
  <c r="A329" i="1"/>
  <c r="A483" i="1"/>
  <c r="A459" i="1"/>
  <c r="A387" i="1"/>
  <c r="A327" i="1"/>
  <c r="A171" i="1"/>
  <c r="A317" i="1"/>
  <c r="A73" i="1"/>
  <c r="A417" i="1"/>
  <c r="A449" i="1"/>
  <c r="A205" i="1"/>
  <c r="A238" i="1"/>
  <c r="A282" i="1"/>
  <c r="A193" i="1"/>
  <c r="A226" i="1"/>
  <c r="A519" i="1"/>
  <c r="A469" i="1"/>
  <c r="A502" i="1"/>
  <c r="A247" i="1"/>
  <c r="A158" i="1"/>
  <c r="A47" i="1"/>
  <c r="A92" i="1"/>
  <c r="A257" i="1"/>
  <c r="A168" i="1"/>
  <c r="A213" i="1"/>
  <c r="A378" i="1"/>
  <c r="A433" i="1"/>
  <c r="A178" i="1"/>
  <c r="A211" i="1"/>
  <c r="A532" i="1"/>
  <c r="A443" i="1"/>
  <c r="A344" i="1"/>
  <c r="A66" i="1"/>
  <c r="A265" i="1"/>
  <c r="A321" i="1"/>
  <c r="A486" i="1"/>
  <c r="A87" i="1"/>
  <c r="A286" i="1"/>
  <c r="A175" i="1"/>
  <c r="A352" i="1"/>
  <c r="A407" i="1"/>
  <c r="A20" i="1"/>
  <c r="A1305" i="1"/>
  <c r="A440" i="1"/>
  <c r="A251" i="1"/>
  <c r="A410" i="1"/>
  <c r="A462" i="1"/>
  <c r="A447" i="1"/>
  <c r="A254" i="1"/>
  <c r="A30" i="1"/>
  <c r="A173" i="1"/>
  <c r="A516" i="1"/>
  <c r="A273" i="1"/>
  <c r="A305" i="1"/>
  <c r="A61" i="1"/>
  <c r="A94" i="1"/>
  <c r="A138" i="1"/>
  <c r="A49" i="1"/>
  <c r="A82" i="1"/>
  <c r="A414" i="1"/>
  <c r="A325" i="1"/>
  <c r="A358" i="1"/>
  <c r="A103" i="1"/>
  <c r="A457" i="1"/>
  <c r="A490" i="1"/>
  <c r="A523" i="1"/>
  <c r="A113" i="1"/>
  <c r="A24" i="1"/>
  <c r="A69" i="1"/>
  <c r="A234" i="1"/>
  <c r="A289" i="1"/>
  <c r="A34" i="1"/>
  <c r="A67" i="1"/>
  <c r="A388" i="1"/>
  <c r="A299" i="1"/>
  <c r="A200" i="1"/>
  <c r="A509" i="1"/>
  <c r="A121" i="1"/>
  <c r="A177" i="1"/>
  <c r="A342" i="1"/>
  <c r="A98" i="1"/>
  <c r="A142" i="1"/>
  <c r="A31" i="1"/>
  <c r="A208" i="1"/>
  <c r="A263" i="1"/>
  <c r="A451" i="1"/>
  <c r="A207" i="1"/>
  <c r="A229" i="1"/>
  <c r="A152" i="1"/>
  <c r="A470" i="1"/>
  <c r="A240" i="1"/>
  <c r="A318" i="1"/>
  <c r="A315" i="1"/>
  <c r="A340" i="1"/>
  <c r="A29" i="1"/>
  <c r="A372" i="1"/>
  <c r="A129" i="1"/>
  <c r="A161" i="1"/>
  <c r="A504" i="1"/>
  <c r="A405" i="1"/>
  <c r="A437" i="1"/>
  <c r="A492" i="1"/>
  <c r="A393" i="1"/>
  <c r="A270" i="1"/>
  <c r="A181" i="1"/>
  <c r="A214" i="1"/>
  <c r="A402" i="1"/>
  <c r="A313" i="1"/>
  <c r="A346" i="1"/>
  <c r="A379" i="1"/>
  <c r="A412" i="1"/>
  <c r="A467" i="1"/>
  <c r="A512" i="1"/>
  <c r="A90" i="1"/>
  <c r="A145" i="1"/>
  <c r="A489" i="1"/>
  <c r="A231" i="1"/>
  <c r="A244" i="1"/>
  <c r="A155" i="1"/>
  <c r="A56" i="1"/>
  <c r="A365" i="1"/>
  <c r="A420" i="1"/>
  <c r="A33" i="1"/>
  <c r="A198" i="1"/>
  <c r="A397" i="1"/>
  <c r="A453" i="1"/>
  <c r="A302" i="1"/>
  <c r="A64" i="1"/>
  <c r="A119" i="1"/>
  <c r="A307" i="1"/>
  <c r="A206" i="1"/>
  <c r="A219" i="1"/>
  <c r="A107" i="1"/>
  <c r="A218" i="1"/>
  <c r="A285" i="1"/>
  <c r="A96" i="1"/>
  <c r="A174" i="1"/>
  <c r="A373" i="1"/>
  <c r="A472" i="1"/>
  <c r="A228" i="1"/>
  <c r="A428" i="1"/>
  <c r="A17" i="1"/>
  <c r="A360" i="1"/>
  <c r="A261" i="1"/>
  <c r="A293" i="1"/>
  <c r="A348" i="1"/>
  <c r="A249" i="1"/>
  <c r="A126" i="1"/>
  <c r="A37" i="1"/>
  <c r="A70" i="1"/>
  <c r="A258" i="1"/>
  <c r="A169" i="1"/>
  <c r="A202" i="1"/>
  <c r="A235" i="1"/>
  <c r="A268" i="1"/>
  <c r="A323" i="1"/>
  <c r="A368" i="1"/>
  <c r="A533" i="1"/>
  <c r="A444" i="1"/>
  <c r="A345" i="1"/>
  <c r="A518" i="1"/>
  <c r="A100" i="1"/>
  <c r="A454" i="1"/>
  <c r="A487" i="1"/>
  <c r="A221" i="1"/>
  <c r="A276" i="1"/>
  <c r="A476" i="1"/>
  <c r="A54" i="1"/>
  <c r="A253" i="1"/>
  <c r="A309" i="1"/>
  <c r="A474" i="1"/>
  <c r="A75" i="1"/>
  <c r="A418" i="1"/>
  <c r="A163" i="1"/>
  <c r="A1158" i="1"/>
  <c r="A1230" i="1"/>
  <c r="A242" i="1"/>
  <c r="A482" i="1"/>
  <c r="A531" i="1"/>
  <c r="A506" i="1"/>
  <c r="A141" i="1"/>
  <c r="A484" i="1"/>
  <c r="A406" i="1"/>
  <c r="A328" i="1"/>
  <c r="A84" i="1"/>
  <c r="A284" i="1"/>
  <c r="A460" i="1"/>
  <c r="A216" i="1"/>
  <c r="A117" i="1"/>
  <c r="A149" i="1"/>
  <c r="A204" i="1"/>
  <c r="A105" i="1"/>
  <c r="A425" i="1"/>
  <c r="A480" i="1"/>
  <c r="A525" i="1"/>
  <c r="A114" i="1"/>
  <c r="A25" i="1"/>
  <c r="A58" i="1"/>
  <c r="A91" i="1"/>
  <c r="A124" i="1"/>
  <c r="A179" i="1"/>
  <c r="A224" i="1"/>
  <c r="A389" i="1"/>
  <c r="A300" i="1"/>
  <c r="A201" i="1"/>
  <c r="A510" i="1"/>
  <c r="A111" i="1"/>
  <c r="A310" i="1"/>
  <c r="A343" i="1"/>
  <c r="A77" i="1"/>
  <c r="A132" i="1"/>
  <c r="A332" i="1"/>
  <c r="A497" i="1"/>
  <c r="A109" i="1"/>
  <c r="A165" i="1"/>
  <c r="A330" i="1"/>
  <c r="A86" i="1"/>
  <c r="A274" i="1"/>
  <c r="A19" i="1"/>
  <c r="A770" i="1"/>
  <c r="A1141" i="1"/>
  <c r="A1262" i="1"/>
  <c r="A1323" i="1"/>
  <c r="A1308" i="1"/>
  <c r="A1281" i="1"/>
  <c r="A1153" i="1"/>
  <c r="A1302" i="1"/>
  <c r="A1146" i="1"/>
  <c r="A1256" i="1"/>
  <c r="A1314" i="1"/>
  <c r="A698" i="1"/>
  <c r="A891" i="1"/>
  <c r="A1206" i="1"/>
  <c r="A1181" i="1"/>
  <c r="A1053" i="1"/>
  <c r="A1094" i="1"/>
  <c r="A1091" i="1"/>
  <c r="A1184" i="1"/>
  <c r="A1069" i="1"/>
  <c r="A1102" i="1"/>
  <c r="A1096" i="1"/>
  <c r="A1057" i="1"/>
  <c r="A1090" i="1"/>
  <c r="A1084" i="1"/>
  <c r="A1045" i="1"/>
  <c r="A1078" i="1"/>
  <c r="A1133" i="1"/>
  <c r="A1177" i="1"/>
  <c r="A1210" i="1"/>
  <c r="A1016" i="1"/>
  <c r="A1253" i="1"/>
  <c r="A1034" i="1"/>
  <c r="A1031" i="1"/>
  <c r="A1026" i="1"/>
  <c r="A937" i="1"/>
  <c r="A538" i="1"/>
  <c r="A860" i="1"/>
  <c r="A604" i="1"/>
  <c r="A837" i="1"/>
  <c r="A1291" i="1"/>
  <c r="A725" i="1"/>
  <c r="A802" i="1"/>
  <c r="A990" i="1"/>
  <c r="A757" i="1"/>
  <c r="A680" i="1"/>
  <c r="A1123" i="1"/>
  <c r="A557" i="1"/>
  <c r="A634" i="1"/>
  <c r="A956" i="1"/>
  <c r="A1255" i="1"/>
  <c r="A689" i="1"/>
  <c r="A766" i="1"/>
  <c r="A832" i="1"/>
  <c r="A599" i="1"/>
  <c r="A921" i="1"/>
  <c r="A1231" i="1"/>
  <c r="A665" i="1"/>
  <c r="A576" i="1"/>
  <c r="A742" i="1"/>
  <c r="A930" i="1"/>
  <c r="A841" i="1"/>
  <c r="A620" i="1"/>
  <c r="A1304" i="1"/>
  <c r="A652" i="1"/>
  <c r="A563" i="1"/>
  <c r="A885" i="1"/>
  <c r="A1149" i="1"/>
  <c r="A762" i="1"/>
  <c r="A673" i="1"/>
  <c r="A983" i="1"/>
  <c r="A596" i="1"/>
  <c r="A1186" i="1"/>
  <c r="A1038" i="1"/>
  <c r="A710" i="1"/>
  <c r="A1179" i="1"/>
  <c r="A1164" i="1"/>
  <c r="A1113" i="1"/>
  <c r="A1307" i="1"/>
  <c r="A1286" i="1"/>
  <c r="A1283" i="1"/>
  <c r="A1183" i="1"/>
  <c r="A1156" i="1"/>
  <c r="A1337" i="1"/>
  <c r="A1192" i="1"/>
  <c r="A1288" i="1"/>
  <c r="A1249" i="1"/>
  <c r="A1282" i="1"/>
  <c r="A861" i="1"/>
  <c r="A555" i="1"/>
  <c r="A542" i="1"/>
  <c r="A639" i="1"/>
  <c r="A727" i="1"/>
  <c r="A567" i="1"/>
  <c r="A583" i="1"/>
  <c r="A1072" i="1"/>
  <c r="A1033" i="1"/>
  <c r="A1066" i="1"/>
  <c r="A1216" i="1"/>
  <c r="A882" i="1"/>
  <c r="A793" i="1"/>
  <c r="A716" i="1"/>
  <c r="A1112" i="1"/>
  <c r="A693" i="1"/>
  <c r="A991" i="1"/>
  <c r="A1147" i="1"/>
  <c r="A581" i="1"/>
  <c r="A658" i="1"/>
  <c r="A980" i="1"/>
  <c r="A846" i="1"/>
  <c r="A613" i="1"/>
  <c r="A923" i="1"/>
  <c r="A536" i="1"/>
  <c r="A734" i="1"/>
  <c r="A889" i="1"/>
  <c r="A812" i="1"/>
  <c r="A1111" i="1"/>
  <c r="A545" i="1"/>
  <c r="A622" i="1"/>
  <c r="A944" i="1"/>
  <c r="A688" i="1"/>
  <c r="A777" i="1"/>
  <c r="A1087" i="1"/>
  <c r="A598" i="1"/>
  <c r="A920" i="1"/>
  <c r="A786" i="1"/>
  <c r="A697" i="1"/>
  <c r="A1007" i="1"/>
  <c r="A1160" i="1"/>
  <c r="A741" i="1"/>
  <c r="A890" i="1"/>
  <c r="A618" i="1"/>
  <c r="A928" i="1"/>
  <c r="A839" i="1"/>
  <c r="A1127" i="1"/>
  <c r="A1311" i="1"/>
  <c r="A1093" i="1"/>
  <c r="A1035" i="1"/>
  <c r="A975" i="1"/>
  <c r="A1266" i="1"/>
  <c r="A1142" i="1"/>
  <c r="A1139" i="1"/>
  <c r="A617" i="1"/>
  <c r="A1349" i="1"/>
  <c r="A1284" i="1"/>
  <c r="A1257" i="1"/>
  <c r="A1362" i="1"/>
  <c r="A1144" i="1"/>
  <c r="A1105" i="1"/>
  <c r="A1138" i="1"/>
  <c r="A1011" i="1"/>
  <c r="A1310" i="1"/>
  <c r="A1121" i="1"/>
  <c r="A573" i="1"/>
  <c r="A794" i="1"/>
  <c r="A1334" i="1"/>
  <c r="A1336" i="1"/>
  <c r="A650" i="1"/>
  <c r="A1360" i="1"/>
  <c r="A1368" i="1"/>
  <c r="A1365" i="1"/>
  <c r="A1191" i="1"/>
  <c r="A1324" i="1"/>
  <c r="A1356" i="1"/>
  <c r="A1341" i="1"/>
  <c r="A1048" i="1"/>
  <c r="A1166" i="1"/>
  <c r="A1049" i="1"/>
  <c r="A1309" i="1"/>
  <c r="A1342" i="1"/>
  <c r="A971" i="1"/>
  <c r="A738" i="1"/>
  <c r="A649" i="1"/>
  <c r="A959" i="1"/>
  <c r="A572" i="1"/>
  <c r="A663" i="1"/>
  <c r="A1025" i="1"/>
  <c r="A936" i="1"/>
  <c r="A549" i="1"/>
  <c r="A847" i="1"/>
  <c r="A878" i="1"/>
  <c r="A913" i="1"/>
  <c r="A836" i="1"/>
  <c r="A702" i="1"/>
  <c r="A1012" i="1"/>
  <c r="A779" i="1"/>
  <c r="A978" i="1"/>
  <c r="A745" i="1"/>
  <c r="A668" i="1"/>
  <c r="A662" i="1"/>
  <c r="A1021" i="1"/>
  <c r="A800" i="1"/>
  <c r="A544" i="1"/>
  <c r="A633" i="1"/>
  <c r="A931" i="1"/>
  <c r="A997" i="1"/>
  <c r="A776" i="1"/>
  <c r="A642" i="1"/>
  <c r="A952" i="1"/>
  <c r="A553" i="1"/>
  <c r="A863" i="1"/>
  <c r="A951" i="1"/>
  <c r="A984" i="1"/>
  <c r="A597" i="1"/>
  <c r="A895" i="1"/>
  <c r="A1170" i="1"/>
  <c r="A784" i="1"/>
  <c r="A695" i="1"/>
  <c r="A1017" i="1"/>
  <c r="A728" i="1"/>
  <c r="A1300" i="1"/>
  <c r="A1278" i="1"/>
  <c r="A1268" i="1"/>
  <c r="A1280" i="1"/>
  <c r="A843" i="1"/>
  <c r="A830" i="1"/>
  <c r="A539" i="1"/>
  <c r="A1155" i="1"/>
  <c r="A1140" i="1"/>
  <c r="A1089" i="1"/>
  <c r="A1176" i="1"/>
  <c r="A855" i="1"/>
  <c r="A626" i="1"/>
  <c r="A819" i="1"/>
  <c r="A717" i="1"/>
  <c r="A1264" i="1"/>
  <c r="A1225" i="1"/>
  <c r="A1258" i="1"/>
  <c r="A871" i="1"/>
  <c r="A1251" i="1"/>
  <c r="A1236" i="1"/>
  <c r="A1197" i="1"/>
  <c r="A987" i="1"/>
  <c r="A1239" i="1"/>
  <c r="A1224" i="1"/>
  <c r="A1185" i="1"/>
  <c r="A1320" i="1"/>
  <c r="A1227" i="1"/>
  <c r="A1212" i="1"/>
  <c r="A1173" i="1"/>
  <c r="A1297" i="1"/>
  <c r="A1359" i="1"/>
  <c r="A1344" i="1"/>
  <c r="A1329" i="1"/>
  <c r="A1326" i="1"/>
  <c r="A1204" i="1"/>
  <c r="A1165" i="1"/>
  <c r="A1198" i="1"/>
  <c r="A594" i="1"/>
  <c r="A904" i="1"/>
  <c r="A815" i="1"/>
  <c r="A1289" i="1"/>
  <c r="A881" i="1"/>
  <c r="A792" i="1"/>
  <c r="A703" i="1"/>
  <c r="A1002" i="1"/>
  <c r="A769" i="1"/>
  <c r="A692" i="1"/>
  <c r="A558" i="1"/>
  <c r="A868" i="1"/>
  <c r="A635" i="1"/>
  <c r="A957" i="1"/>
  <c r="A834" i="1"/>
  <c r="A601" i="1"/>
  <c r="A911" i="1"/>
  <c r="A1353" i="1"/>
  <c r="A966" i="1"/>
  <c r="A877" i="1"/>
  <c r="A656" i="1"/>
  <c r="A1052" i="1"/>
  <c r="A1020" i="1"/>
  <c r="A787" i="1"/>
  <c r="A942" i="1"/>
  <c r="A853" i="1"/>
  <c r="A632" i="1"/>
  <c r="A808" i="1"/>
  <c r="A719" i="1"/>
  <c r="A897" i="1"/>
  <c r="A1242" i="1"/>
  <c r="A929" i="1"/>
  <c r="A840" i="1"/>
  <c r="A751" i="1"/>
  <c r="A1292" i="1"/>
  <c r="A640" i="1"/>
  <c r="A551" i="1"/>
  <c r="A873" i="1"/>
  <c r="A854" i="1"/>
  <c r="A795" i="1"/>
  <c r="A1335" i="1"/>
  <c r="A1298" i="1"/>
  <c r="A1295" i="1"/>
  <c r="A1267" i="1"/>
  <c r="A1110" i="1"/>
  <c r="A1134" i="1"/>
  <c r="A926" i="1"/>
  <c r="A831" i="1"/>
  <c r="A1042" i="1"/>
  <c r="A1241" i="1"/>
  <c r="A1325" i="1"/>
  <c r="A1217" i="1"/>
  <c r="A1015" i="1"/>
  <c r="A1120" i="1"/>
  <c r="A1081" i="1"/>
  <c r="A1114" i="1"/>
  <c r="A1107" i="1"/>
  <c r="A1092" i="1"/>
  <c r="A1027" i="1"/>
  <c r="A1163" i="1"/>
  <c r="A1095" i="1"/>
  <c r="A1080" i="1"/>
  <c r="A962" i="1"/>
  <c r="A1098" i="1"/>
  <c r="A1083" i="1"/>
  <c r="A1068" i="1"/>
  <c r="A818" i="1"/>
  <c r="A1215" i="1"/>
  <c r="A1200" i="1"/>
  <c r="A1161" i="1"/>
  <c r="A1157" i="1"/>
  <c r="A1060" i="1"/>
  <c r="A986" i="1"/>
  <c r="A1054" i="1"/>
  <c r="A872" i="1"/>
  <c r="A760" i="1"/>
  <c r="A671" i="1"/>
  <c r="A993" i="1"/>
  <c r="A1303" i="1"/>
  <c r="A737" i="1"/>
  <c r="A648" i="1"/>
  <c r="A958" i="1"/>
  <c r="A559" i="1"/>
  <c r="A858" i="1"/>
  <c r="A625" i="1"/>
  <c r="A935" i="1"/>
  <c r="A548" i="1"/>
  <c r="A1109" i="1"/>
  <c r="A724" i="1"/>
  <c r="A813" i="1"/>
  <c r="A690" i="1"/>
  <c r="A1000" i="1"/>
  <c r="A767" i="1"/>
  <c r="A1209" i="1"/>
  <c r="A822" i="1"/>
  <c r="A733" i="1"/>
  <c r="A899" i="1"/>
  <c r="A965" i="1"/>
  <c r="A876" i="1"/>
  <c r="A643" i="1"/>
  <c r="A798" i="1"/>
  <c r="A709" i="1"/>
  <c r="A1019" i="1"/>
  <c r="A1328" i="1"/>
  <c r="A664" i="1"/>
  <c r="A575" i="1"/>
  <c r="A753" i="1"/>
  <c r="A1351" i="1"/>
  <c r="A785" i="1"/>
  <c r="A696" i="1"/>
  <c r="A1006" i="1"/>
  <c r="A607" i="1"/>
  <c r="A1148" i="1"/>
  <c r="A729" i="1"/>
  <c r="A963" i="1"/>
  <c r="A1174" i="1"/>
  <c r="A905" i="1"/>
  <c r="A914" i="1"/>
  <c r="A1154" i="1"/>
  <c r="A1151" i="1"/>
  <c r="A761" i="1"/>
  <c r="A1312" i="1"/>
  <c r="A1273" i="1"/>
  <c r="A1306" i="1"/>
  <c r="A1047" i="1"/>
  <c r="A1194" i="1"/>
  <c r="A867" i="1"/>
  <c r="A1220" i="1"/>
  <c r="A602" i="1"/>
  <c r="A1287" i="1"/>
  <c r="A1272" i="1"/>
  <c r="A1245" i="1"/>
  <c r="A1322" i="1"/>
  <c r="A711" i="1"/>
  <c r="A603" i="1"/>
  <c r="A1032" i="1"/>
  <c r="A638" i="1"/>
  <c r="A543" i="1"/>
  <c r="A1301" i="1"/>
  <c r="A1275" i="1"/>
  <c r="A566" i="1"/>
  <c r="A1205" i="1"/>
  <c r="A1131" i="1"/>
  <c r="A1037" i="1"/>
  <c r="A1132" i="1"/>
  <c r="A1071" i="1"/>
  <c r="A1056" i="1"/>
  <c r="A746" i="1"/>
  <c r="A1106" i="1"/>
  <c r="A1350" i="1"/>
  <c r="A616" i="1"/>
  <c r="A849" i="1"/>
  <c r="A1159" i="1"/>
  <c r="A593" i="1"/>
  <c r="A814" i="1"/>
  <c r="A714" i="1"/>
  <c r="A1024" i="1"/>
  <c r="A791" i="1"/>
  <c r="A1232" i="1"/>
  <c r="A580" i="1"/>
  <c r="A669" i="1"/>
  <c r="A967" i="1"/>
  <c r="A546" i="1"/>
  <c r="A856" i="1"/>
  <c r="A623" i="1"/>
  <c r="A945" i="1"/>
  <c r="A1065" i="1"/>
  <c r="A678" i="1"/>
  <c r="A988" i="1"/>
  <c r="A589" i="1"/>
  <c r="A755" i="1"/>
  <c r="A1340" i="1"/>
  <c r="A821" i="1"/>
  <c r="A732" i="1"/>
  <c r="A898" i="1"/>
  <c r="A654" i="1"/>
  <c r="A964" i="1"/>
  <c r="A565" i="1"/>
  <c r="A875" i="1"/>
  <c r="A1172" i="1"/>
  <c r="A609" i="1"/>
  <c r="A907" i="1"/>
  <c r="A1207" i="1"/>
  <c r="A641" i="1"/>
  <c r="A552" i="1"/>
  <c r="A862" i="1"/>
  <c r="A879" i="1"/>
  <c r="A972" i="1"/>
  <c r="A585" i="1"/>
  <c r="A883" i="1"/>
  <c r="A1130" i="1"/>
  <c r="A960" i="1"/>
  <c r="A974" i="1"/>
  <c r="A915" i="1"/>
  <c r="A902" i="1"/>
  <c r="A1168" i="1"/>
  <c r="A1129" i="1"/>
  <c r="A1162" i="1"/>
  <c r="A1254" i="1"/>
  <c r="A1274" i="1"/>
  <c r="A1271" i="1"/>
  <c r="A1039" i="1"/>
  <c r="A1143" i="1"/>
  <c r="A1128" i="1"/>
  <c r="A1077" i="1"/>
  <c r="A1330" i="1"/>
  <c r="A1061" i="1"/>
  <c r="A1276" i="1"/>
  <c r="A1229" i="1"/>
  <c r="A1367" i="1"/>
  <c r="A1076" i="1"/>
  <c r="A627" i="1"/>
  <c r="A1145" i="1"/>
  <c r="A1355" i="1"/>
  <c r="A807" i="1"/>
  <c r="A1073" i="1"/>
  <c r="A1343" i="1"/>
  <c r="A722" i="1"/>
  <c r="A1169" i="1"/>
  <c r="A1347" i="1"/>
  <c r="A1332" i="1"/>
  <c r="A1317" i="1"/>
  <c r="A1124" i="1"/>
  <c r="A705" i="1"/>
  <c r="A1003" i="1"/>
  <c r="A950" i="1"/>
  <c r="A670" i="1"/>
  <c r="A992" i="1"/>
  <c r="A570" i="1"/>
  <c r="A880" i="1"/>
  <c r="A647" i="1"/>
  <c r="A969" i="1"/>
  <c r="A1088" i="1"/>
  <c r="A912" i="1"/>
  <c r="A823" i="1"/>
  <c r="A712" i="1"/>
  <c r="A801" i="1"/>
  <c r="A534" i="1"/>
  <c r="A844" i="1"/>
  <c r="A611" i="1"/>
  <c r="A933" i="1"/>
  <c r="A1243" i="1"/>
  <c r="A677" i="1"/>
  <c r="A588" i="1"/>
  <c r="A754" i="1"/>
  <c r="A820" i="1"/>
  <c r="A731" i="1"/>
  <c r="A909" i="1"/>
  <c r="A1023" i="1"/>
  <c r="A996" i="1"/>
  <c r="A763" i="1"/>
  <c r="A1063" i="1"/>
  <c r="A718" i="1"/>
  <c r="A1122" i="1"/>
  <c r="A917" i="1"/>
  <c r="A828" i="1"/>
  <c r="A739" i="1"/>
  <c r="A783" i="1"/>
  <c r="A1248" i="1"/>
  <c r="A1221" i="1"/>
  <c r="A782" i="1"/>
  <c r="A1226" i="1"/>
  <c r="A1223" i="1"/>
  <c r="A606" i="1"/>
  <c r="A1116" i="1"/>
  <c r="A1214" i="1"/>
  <c r="A1211" i="1"/>
  <c r="A1260" i="1"/>
  <c r="A1202" i="1"/>
  <c r="A1199" i="1"/>
  <c r="A554" i="1"/>
  <c r="A1010" i="1"/>
  <c r="A1331" i="1"/>
  <c r="A939" i="1"/>
  <c r="A1103" i="1"/>
  <c r="A1203" i="1"/>
  <c r="A1188" i="1"/>
  <c r="A1137" i="1"/>
  <c r="A735" i="1"/>
  <c r="A948" i="1"/>
  <c r="A561" i="1"/>
  <c r="A859" i="1"/>
  <c r="A1014" i="1"/>
  <c r="A925" i="1"/>
  <c r="A848" i="1"/>
  <c r="A736" i="1"/>
  <c r="A825" i="1"/>
  <c r="A1001" i="1"/>
  <c r="A768" i="1"/>
  <c r="A679" i="1"/>
  <c r="A568" i="1"/>
  <c r="A657" i="1"/>
  <c r="A955" i="1"/>
  <c r="A938" i="1"/>
  <c r="A700" i="1"/>
  <c r="A789" i="1"/>
  <c r="A1099" i="1"/>
  <c r="A610" i="1"/>
  <c r="A932" i="1"/>
  <c r="A676" i="1"/>
  <c r="A587" i="1"/>
  <c r="A765" i="1"/>
  <c r="A1338" i="1"/>
  <c r="A941" i="1"/>
  <c r="A852" i="1"/>
  <c r="A619" i="1"/>
  <c r="A973" i="1"/>
  <c r="A574" i="1"/>
  <c r="A896" i="1"/>
  <c r="A1339" i="1"/>
  <c r="A773" i="1"/>
  <c r="A684" i="1"/>
  <c r="A994" i="1"/>
  <c r="A595" i="1"/>
  <c r="A999" i="1"/>
  <c r="A759" i="1"/>
  <c r="A1290" i="1"/>
  <c r="A1263" i="1"/>
  <c r="A1327" i="1"/>
  <c r="A1285" i="1"/>
  <c r="A1318" i="1"/>
  <c r="A683" i="1"/>
  <c r="A579" i="1"/>
  <c r="A1050" i="1"/>
  <c r="A1086" i="1"/>
  <c r="A1125" i="1"/>
  <c r="A771" i="1"/>
  <c r="A758" i="1"/>
  <c r="A1180" i="1"/>
  <c r="A1074" i="1"/>
  <c r="A1277" i="1"/>
  <c r="A1196" i="1"/>
  <c r="A1250" i="1"/>
  <c r="A1119" i="1"/>
  <c r="A1104" i="1"/>
  <c r="A1041" i="1"/>
  <c r="A1237" i="1"/>
  <c r="A1082" i="1"/>
  <c r="A1079" i="1"/>
  <c r="A916" i="1"/>
  <c r="A1265" i="1"/>
  <c r="A1070" i="1"/>
  <c r="A1067" i="1"/>
  <c r="A772" i="1"/>
  <c r="A614" i="1"/>
  <c r="A1058" i="1"/>
  <c r="A1055" i="1"/>
  <c r="A628" i="1"/>
  <c r="A1247" i="1"/>
  <c r="A1190" i="1"/>
  <c r="A1187" i="1"/>
  <c r="A675" i="1"/>
  <c r="A1059" i="1"/>
  <c r="A1044" i="1"/>
  <c r="A674" i="1"/>
  <c r="A893" i="1"/>
  <c r="A804" i="1"/>
  <c r="A715" i="1"/>
  <c r="A870" i="1"/>
  <c r="A781" i="1"/>
  <c r="A704" i="1"/>
  <c r="A1244" i="1"/>
  <c r="A592" i="1"/>
  <c r="A681" i="1"/>
  <c r="A979" i="1"/>
  <c r="A1085" i="1"/>
  <c r="A857" i="1"/>
  <c r="A624" i="1"/>
  <c r="A934" i="1"/>
  <c r="A535" i="1"/>
  <c r="A900" i="1"/>
  <c r="A811" i="1"/>
  <c r="A1208" i="1"/>
  <c r="A556" i="1"/>
  <c r="A645" i="1"/>
  <c r="A943" i="1"/>
  <c r="A590" i="1"/>
  <c r="A1009" i="1"/>
  <c r="A788" i="1"/>
  <c r="A621" i="1"/>
  <c r="A919" i="1"/>
  <c r="A1363" i="1"/>
  <c r="A797" i="1"/>
  <c r="A708" i="1"/>
  <c r="A1018" i="1"/>
  <c r="A918" i="1"/>
  <c r="A829" i="1"/>
  <c r="A752" i="1"/>
  <c r="A1195" i="1"/>
  <c r="A629" i="1"/>
  <c r="A540" i="1"/>
  <c r="A850" i="1"/>
  <c r="A949" i="1"/>
  <c r="A805" i="1"/>
  <c r="A661" i="1"/>
  <c r="A1097" i="1"/>
  <c r="A1046" i="1"/>
  <c r="A1043" i="1"/>
  <c r="A1062" i="1"/>
  <c r="A1352" i="1"/>
  <c r="A1315" i="1"/>
  <c r="A749" i="1"/>
  <c r="A660" i="1"/>
  <c r="A970" i="1"/>
  <c r="A571" i="1"/>
  <c r="A726" i="1"/>
  <c r="A637" i="1"/>
  <c r="A947" i="1"/>
  <c r="A560" i="1"/>
  <c r="A1100" i="1"/>
  <c r="A924" i="1"/>
  <c r="A537" i="1"/>
  <c r="A835" i="1"/>
  <c r="A1279" i="1"/>
  <c r="A713" i="1"/>
  <c r="A790" i="1"/>
  <c r="A989" i="1"/>
  <c r="A756" i="1"/>
  <c r="A667" i="1"/>
  <c r="A1064" i="1"/>
  <c r="A888" i="1"/>
  <c r="A799" i="1"/>
  <c r="A954" i="1"/>
  <c r="A865" i="1"/>
  <c r="A644" i="1"/>
  <c r="A1040" i="1"/>
  <c r="A1008" i="1"/>
  <c r="A775" i="1"/>
  <c r="A1219" i="1"/>
  <c r="A653" i="1"/>
  <c r="A564" i="1"/>
  <c r="A874" i="1"/>
  <c r="A774" i="1"/>
  <c r="A685" i="1"/>
  <c r="A995" i="1"/>
  <c r="A608" i="1"/>
  <c r="A747" i="1"/>
  <c r="A1051" i="1"/>
  <c r="A706" i="1"/>
  <c r="A1028" i="1"/>
  <c r="A827" i="1"/>
  <c r="A1296" i="1"/>
  <c r="A1259" i="1"/>
  <c r="A615" i="1"/>
  <c r="A1036" i="1"/>
  <c r="A842" i="1"/>
  <c r="A1030" i="1"/>
  <c r="A584" i="1"/>
  <c r="A1167" i="1"/>
  <c r="A1152" i="1"/>
  <c r="A1101" i="1"/>
  <c r="A1261" i="1"/>
  <c r="A1294" i="1"/>
  <c r="A927" i="1"/>
  <c r="A1118" i="1"/>
  <c r="A1115" i="1"/>
  <c r="A687" i="1"/>
  <c r="A1313" i="1"/>
  <c r="A1346" i="1"/>
  <c r="A1136" i="1"/>
  <c r="A1126" i="1"/>
  <c r="A1357" i="1"/>
  <c r="A723" i="1"/>
  <c r="A1345" i="1"/>
  <c r="A1358" i="1"/>
  <c r="A1108" i="1"/>
  <c r="A1333" i="1"/>
  <c r="A1366" i="1"/>
  <c r="A672" i="1"/>
  <c r="A894" i="1"/>
  <c r="A578" i="1"/>
  <c r="A1319" i="1"/>
  <c r="A866" i="1"/>
  <c r="A1171" i="1"/>
  <c r="A605" i="1"/>
  <c r="A826" i="1"/>
  <c r="A582" i="1"/>
  <c r="A892" i="1"/>
  <c r="A803" i="1"/>
  <c r="A591" i="1"/>
  <c r="A1013" i="1"/>
  <c r="A780" i="1"/>
  <c r="A691" i="1"/>
  <c r="A1135" i="1"/>
  <c r="A569" i="1"/>
  <c r="A646" i="1"/>
  <c r="A968" i="1"/>
  <c r="A845" i="1"/>
  <c r="A612" i="1"/>
  <c r="A922" i="1"/>
  <c r="A977" i="1"/>
  <c r="A744" i="1"/>
  <c r="A655" i="1"/>
  <c r="A810" i="1"/>
  <c r="A721" i="1"/>
  <c r="A887" i="1"/>
  <c r="A953" i="1"/>
  <c r="A864" i="1"/>
  <c r="A631" i="1"/>
  <c r="A1075" i="1"/>
  <c r="A730" i="1"/>
  <c r="A908" i="1"/>
  <c r="A630" i="1"/>
  <c r="A940" i="1"/>
  <c r="A541" i="1"/>
  <c r="A851" i="1"/>
  <c r="A651" i="1"/>
  <c r="A961" i="1"/>
  <c r="A562" i="1"/>
  <c r="A884" i="1"/>
  <c r="A1269" i="1"/>
  <c r="A1182" i="1"/>
  <c r="A998" i="1"/>
  <c r="A903" i="1"/>
  <c r="A1348" i="1"/>
  <c r="A1117" i="1"/>
  <c r="A1150" i="1"/>
  <c r="A1005" i="1"/>
  <c r="A1299" i="1"/>
  <c r="A699" i="1"/>
  <c r="A686" i="1"/>
  <c r="A816" i="1"/>
  <c r="A1270" i="1"/>
  <c r="A1238" i="1"/>
  <c r="A1235" i="1"/>
  <c r="A750" i="1"/>
  <c r="A1233" i="1"/>
  <c r="A1213" i="1"/>
  <c r="A1246" i="1"/>
  <c r="A982" i="1"/>
  <c r="A1240" i="1"/>
  <c r="A1201" i="1"/>
  <c r="A1234" i="1"/>
  <c r="A838" i="1"/>
  <c r="A1228" i="1"/>
  <c r="A1189" i="1"/>
  <c r="A1222" i="1"/>
  <c r="A694" i="1"/>
  <c r="A1361" i="1"/>
  <c r="A1321" i="1"/>
  <c r="A1354" i="1"/>
  <c r="A550" i="1"/>
  <c r="A1252" i="1"/>
  <c r="A1178" i="1"/>
  <c r="A1175" i="1"/>
  <c r="A1022" i="1"/>
  <c r="A682" i="1"/>
  <c r="A1004" i="1"/>
  <c r="A748" i="1"/>
  <c r="A659" i="1"/>
  <c r="A981" i="1"/>
  <c r="A1193" i="1"/>
  <c r="A869" i="1"/>
  <c r="A636" i="1"/>
  <c r="A946" i="1"/>
  <c r="A547" i="1"/>
  <c r="A806" i="1"/>
  <c r="A901" i="1"/>
  <c r="A824" i="1"/>
  <c r="A701" i="1"/>
  <c r="A778" i="1"/>
  <c r="A1364" i="1"/>
  <c r="A833" i="1"/>
  <c r="A600" i="1"/>
  <c r="A910" i="1"/>
  <c r="A666" i="1"/>
  <c r="A976" i="1"/>
  <c r="A577" i="1"/>
  <c r="A743" i="1"/>
  <c r="A1316" i="1"/>
  <c r="A809" i="1"/>
  <c r="A720" i="1"/>
  <c r="A886" i="1"/>
  <c r="A985" i="1"/>
  <c r="A586" i="1"/>
  <c r="A764" i="1"/>
  <c r="A796" i="1"/>
  <c r="A707" i="1"/>
  <c r="A1029" i="1"/>
  <c r="A1293" i="1"/>
  <c r="A906" i="1"/>
  <c r="A817" i="1"/>
  <c r="AO1369" i="1"/>
  <c r="A1066" i="10"/>
  <c r="A1067" i="10" s="1"/>
  <c r="A1068" i="10" s="1"/>
  <c r="Y379" i="10"/>
  <c r="Y1007" i="10" s="1"/>
  <c r="AB379" i="10" l="1"/>
  <c r="AB1007" i="10" s="1"/>
  <c r="A1069" i="10"/>
  <c r="A1070" i="10" s="1"/>
  <c r="A1071" i="10" s="1"/>
  <c r="K1377" i="1"/>
  <c r="AK379" i="10" l="1"/>
  <c r="AK1007" i="10"/>
  <c r="AK1014" i="10"/>
  <c r="AK1024" i="10" s="1"/>
  <c r="AB1009" i="10"/>
  <c r="AJ379" i="10"/>
  <c r="AJ1007" i="10" s="1"/>
  <c r="A1072" i="10"/>
  <c r="A1073" i="10" s="1"/>
  <c r="A1074" i="10" s="1"/>
  <c r="AH1678" i="13"/>
  <c r="Z998" i="10"/>
  <c r="A1002" i="10" l="1"/>
  <c r="A1001" i="10"/>
  <c r="A1004" i="10"/>
  <c r="A1003" i="10"/>
  <c r="A776" i="10"/>
  <c r="A581" i="10"/>
  <c r="A775" i="10"/>
  <c r="A768" i="10"/>
  <c r="A787" i="10"/>
  <c r="A798" i="10"/>
  <c r="A572" i="10"/>
  <c r="A744" i="10"/>
  <c r="A689" i="10"/>
  <c r="A809" i="10"/>
  <c r="A955" i="10"/>
  <c r="A634" i="10"/>
  <c r="A665" i="10"/>
  <c r="A521" i="10"/>
  <c r="A686" i="10"/>
  <c r="A422" i="10"/>
  <c r="A575" i="10"/>
  <c r="A549" i="10"/>
  <c r="A975" i="10"/>
  <c r="A900" i="10"/>
  <c r="A496" i="10"/>
  <c r="A652" i="10"/>
  <c r="A821" i="10"/>
  <c r="A511" i="10"/>
  <c r="A895" i="10"/>
  <c r="A962" i="10"/>
  <c r="A831" i="10"/>
  <c r="A876" i="10"/>
  <c r="A578" i="10"/>
  <c r="A419" i="10"/>
  <c r="A957" i="10"/>
  <c r="A922" i="10"/>
  <c r="A407" i="10"/>
  <c r="A794" i="10"/>
  <c r="A484" i="10"/>
  <c r="A594" i="10"/>
  <c r="A826" i="10"/>
  <c r="A990" i="10"/>
  <c r="A986" i="10"/>
  <c r="A874" i="10"/>
  <c r="A924" i="10"/>
  <c r="A501" i="10"/>
  <c r="A616" i="10"/>
  <c r="A488" i="10"/>
  <c r="A622" i="10"/>
  <c r="A692" i="10"/>
  <c r="A455" i="10"/>
  <c r="A424" i="10"/>
  <c r="A715" i="10"/>
  <c r="A904" i="10"/>
  <c r="A587" i="10"/>
  <c r="A790" i="10"/>
  <c r="A479" i="10"/>
  <c r="A845" i="10"/>
  <c r="A602" i="10"/>
  <c r="A883" i="10"/>
  <c r="A388" i="10"/>
  <c r="A574" i="10"/>
  <c r="A381" i="10"/>
  <c r="A778" i="10"/>
  <c r="A680" i="10"/>
  <c r="A446" i="10"/>
  <c r="A863" i="10"/>
  <c r="A866" i="10"/>
  <c r="A535" i="10"/>
  <c r="A436" i="10"/>
  <c r="A527" i="10"/>
  <c r="A379" i="10"/>
  <c r="A847" i="10"/>
  <c r="A799" i="10"/>
  <c r="A707" i="10"/>
  <c r="A974" i="10"/>
  <c r="A823" i="10"/>
  <c r="A948" i="10"/>
  <c r="A789" i="10"/>
  <c r="A536" i="10"/>
  <c r="A390" i="10"/>
  <c r="A630" i="10"/>
  <c r="A397" i="10"/>
  <c r="A553" i="10"/>
  <c r="A405" i="10"/>
  <c r="A556" i="10"/>
  <c r="A970" i="10"/>
  <c r="A539" i="10"/>
  <c r="A664" i="10"/>
  <c r="A710" i="10"/>
  <c r="A580" i="10"/>
  <c r="A626" i="10"/>
  <c r="A827" i="10"/>
  <c r="A873" i="10"/>
  <c r="A871" i="10"/>
  <c r="A604" i="10"/>
  <c r="A784" i="10"/>
  <c r="A940" i="10"/>
  <c r="A400" i="10"/>
  <c r="A648" i="10"/>
  <c r="A914" i="10"/>
  <c r="A401" i="10"/>
  <c r="A926" i="10"/>
  <c r="A669" i="10"/>
  <c r="A645" i="10"/>
  <c r="A936" i="10"/>
  <c r="A517" i="10"/>
  <c r="A882" i="10"/>
  <c r="A474" i="10"/>
  <c r="A569" i="10"/>
  <c r="A734" i="10"/>
  <c r="A636" i="10"/>
  <c r="A614" i="10"/>
  <c r="A964" i="10"/>
  <c r="A499" i="10"/>
  <c r="A910" i="10"/>
  <c r="A605" i="10"/>
  <c r="A585" i="10"/>
  <c r="A758" i="10"/>
  <c r="A467" i="10"/>
  <c r="A774" i="10"/>
  <c r="A835" i="10"/>
  <c r="A859" i="10"/>
  <c r="A780" i="10"/>
  <c r="A919" i="10"/>
  <c r="A719" i="10"/>
  <c r="A972" i="10"/>
  <c r="A472" i="10"/>
  <c r="A624" i="10"/>
  <c r="A907" i="10"/>
  <c r="A502" i="10"/>
  <c r="A657" i="10"/>
  <c r="A612" i="10"/>
  <c r="A554" i="10"/>
  <c r="A996" i="10"/>
  <c r="A927" i="10"/>
  <c r="A428" i="10"/>
  <c r="A903" i="10"/>
  <c r="A418" i="10"/>
  <c r="A389" i="10"/>
  <c r="A773" i="10"/>
  <c r="A741" i="10"/>
  <c r="A711" i="10"/>
  <c r="A615" i="10"/>
  <c r="A524" i="10"/>
  <c r="A810" i="10"/>
  <c r="A675" i="10"/>
  <c r="A613" i="10"/>
  <c r="A899" i="10"/>
  <c r="A896" i="10"/>
  <c r="A920" i="10"/>
  <c r="A887" i="10"/>
  <c r="A663" i="10"/>
  <c r="A606" i="10"/>
  <c r="A980" i="10"/>
  <c r="A582" i="10"/>
  <c r="A503" i="10"/>
  <c r="A909" i="10"/>
  <c r="A952" i="10"/>
  <c r="A452" i="10"/>
  <c r="A695" i="10"/>
  <c r="A450" i="10"/>
  <c r="A935" i="10"/>
  <c r="A779" i="10"/>
  <c r="A570" i="10"/>
  <c r="A885" i="10"/>
  <c r="A491" i="10"/>
  <c r="A933" i="10"/>
  <c r="A824" i="10"/>
  <c r="A844" i="10"/>
  <c r="A417" i="10"/>
  <c r="A782" i="10"/>
  <c r="A504" i="10"/>
  <c r="A698" i="10"/>
  <c r="A742" i="10"/>
  <c r="A822" i="10"/>
  <c r="A427" i="10"/>
  <c r="A487" i="10"/>
  <c r="A836" i="10"/>
  <c r="A413" i="10"/>
  <c r="A699" i="10"/>
  <c r="A576" i="10"/>
  <c r="A981" i="10"/>
  <c r="A944" i="10"/>
  <c r="A429" i="10"/>
  <c r="A386" i="10"/>
  <c r="A639" i="10"/>
  <c r="A937" i="10"/>
  <c r="A834" i="10"/>
  <c r="A478" i="10"/>
  <c r="A997" i="10"/>
  <c r="A485" i="10"/>
  <c r="A654" i="10"/>
  <c r="A493" i="10"/>
  <c r="A923" i="10"/>
  <c r="A441" i="10"/>
  <c r="A601" i="10"/>
  <c r="A985" i="10"/>
  <c r="A916" i="10"/>
  <c r="A749" i="10"/>
  <c r="A892" i="10"/>
  <c r="A762" i="10"/>
  <c r="A476" i="10"/>
  <c r="A738" i="10"/>
  <c r="A565" i="10"/>
  <c r="A545" i="10"/>
  <c r="A934" i="10"/>
  <c r="A921" i="10"/>
  <c r="A661" i="10"/>
  <c r="A700" i="10"/>
  <c r="A979" i="10"/>
  <c r="A460" i="10"/>
  <c r="A655" i="10"/>
  <c r="A520" i="10"/>
  <c r="A399" i="10"/>
  <c r="A869" i="10"/>
  <c r="A754" i="10"/>
  <c r="A732" i="10"/>
  <c r="A508" i="10"/>
  <c r="A451" i="10"/>
  <c r="A811" i="10"/>
  <c r="A737" i="10"/>
  <c r="A932" i="10"/>
  <c r="A797" i="10"/>
  <c r="A842" i="10"/>
  <c r="A540" i="10"/>
  <c r="A516" i="10"/>
  <c r="A723" i="10"/>
  <c r="A656" i="10"/>
  <c r="A672" i="10"/>
  <c r="A447" i="10"/>
  <c r="A908" i="10"/>
  <c r="A708" i="10"/>
  <c r="A961" i="10"/>
  <c r="A718" i="10"/>
  <c r="A411" i="10"/>
  <c r="A795" i="10"/>
  <c r="A583" i="10"/>
  <c r="A771" i="10"/>
  <c r="A803" i="10"/>
  <c r="A721" i="10"/>
  <c r="A497" i="10"/>
  <c r="A440" i="10"/>
  <c r="A461" i="10"/>
  <c r="A416" i="10"/>
  <c r="A911" i="10"/>
  <c r="A688" i="10"/>
  <c r="A813" i="10"/>
  <c r="A588" i="10"/>
  <c r="A728" i="10"/>
  <c r="A971" i="10"/>
  <c r="A724" i="10"/>
  <c r="A599" i="10"/>
  <c r="A697" i="10"/>
  <c r="A628" i="10"/>
  <c r="A725" i="10"/>
  <c r="A770" i="10"/>
  <c r="A679" i="10"/>
  <c r="A965" i="10"/>
  <c r="A830" i="10"/>
  <c r="A640" i="10"/>
  <c r="A595" i="10"/>
  <c r="A858" i="10"/>
  <c r="A395" i="10"/>
  <c r="A879" i="10"/>
  <c r="A434" i="10"/>
  <c r="A818" i="10"/>
  <c r="A761" i="10"/>
  <c r="A800" i="10"/>
  <c r="A621" i="10"/>
  <c r="A956" i="10"/>
  <c r="A394" i="10"/>
  <c r="A607" i="10"/>
  <c r="A537" i="10"/>
  <c r="A609" i="10"/>
  <c r="A696" i="10"/>
  <c r="A857" i="10"/>
  <c r="A769" i="10"/>
  <c r="A435" i="10"/>
  <c r="A733" i="10"/>
  <c r="A406" i="10"/>
  <c r="A423" i="10"/>
  <c r="A465" i="10"/>
  <c r="A807" i="10"/>
  <c r="A750" i="10"/>
  <c r="A988" i="10"/>
  <c r="A726" i="10"/>
  <c r="A647" i="10"/>
  <c r="A786" i="10"/>
  <c r="A529" i="10"/>
  <c r="A727" i="10"/>
  <c r="A505" i="10"/>
  <c r="A402" i="10"/>
  <c r="A998" i="10"/>
  <c r="A875" i="10"/>
  <c r="A712" i="10"/>
  <c r="A685" i="10"/>
  <c r="A860" i="10"/>
  <c r="A746" i="10"/>
  <c r="A938" i="10"/>
  <c r="A714" i="10"/>
  <c r="A993" i="10"/>
  <c r="A989" i="10"/>
  <c r="A670" i="10"/>
  <c r="A950" i="10"/>
  <c r="A905" i="10"/>
  <c r="A523" i="10"/>
  <c r="A756" i="10"/>
  <c r="A550" i="10"/>
  <c r="A861" i="10"/>
  <c r="A643" i="10"/>
  <c r="A533" i="10"/>
  <c r="A398" i="10"/>
  <c r="A917" i="10"/>
  <c r="A667" i="10"/>
  <c r="A603" i="10"/>
  <c r="A619" i="10"/>
  <c r="A510" i="10"/>
  <c r="A848" i="10"/>
  <c r="A945" i="10"/>
  <c r="A644" i="10"/>
  <c r="A509" i="10"/>
  <c r="A757" i="10"/>
  <c r="A597" i="10"/>
  <c r="A489" i="10"/>
  <c r="A408" i="10"/>
  <c r="A982" i="10"/>
  <c r="A384" i="10"/>
  <c r="A745" i="10"/>
  <c r="A526" i="10"/>
  <c r="A693" i="10"/>
  <c r="A454" i="10"/>
  <c r="A477" i="10"/>
  <c r="A596" i="10"/>
  <c r="A839" i="10"/>
  <c r="A716" i="10"/>
  <c r="A815" i="10"/>
  <c r="A890" i="10"/>
  <c r="A658" i="10"/>
  <c r="A765" i="10"/>
  <c r="A623" i="10"/>
  <c r="A498" i="10"/>
  <c r="A703" i="10"/>
  <c r="A383" i="10"/>
  <c r="A566" i="10"/>
  <c r="A443" i="10"/>
  <c r="A682" i="10"/>
  <c r="A571" i="10"/>
  <c r="A492" i="10"/>
  <c r="A631" i="10"/>
  <c r="A431" i="10"/>
  <c r="A713" i="10"/>
  <c r="A660" i="10"/>
  <c r="A557" i="10"/>
  <c r="A843" i="10"/>
  <c r="A720" i="10"/>
  <c r="A632" i="10"/>
  <c r="A925" i="10"/>
  <c r="A766" i="10"/>
  <c r="A929" i="10"/>
  <c r="A872" i="10"/>
  <c r="A706" i="10"/>
  <c r="A802" i="10"/>
  <c r="A668" i="10"/>
  <c r="A954" i="10"/>
  <c r="A819" i="10"/>
  <c r="A629" i="10"/>
  <c r="A915" i="10"/>
  <c r="A637" i="10"/>
  <c r="A825" i="10"/>
  <c r="A560" i="10"/>
  <c r="A481" i="10"/>
  <c r="A705" i="10"/>
  <c r="A620" i="10"/>
  <c r="A420" i="10"/>
  <c r="A522" i="10"/>
  <c r="A387" i="10"/>
  <c r="A906" i="10"/>
  <c r="A729" i="10"/>
  <c r="A611" i="10"/>
  <c r="A608" i="10"/>
  <c r="A995" i="10"/>
  <c r="A662" i="10"/>
  <c r="A396" i="10"/>
  <c r="A651" i="10"/>
  <c r="A953" i="10"/>
  <c r="A438" i="10"/>
  <c r="A808" i="10"/>
  <c r="A551" i="10"/>
  <c r="A691" i="10"/>
  <c r="A590" i="10"/>
  <c r="A888" i="10"/>
  <c r="A532" i="10"/>
  <c r="A563" i="10"/>
  <c r="A506" i="10"/>
  <c r="A538" i="10"/>
  <c r="A881" i="10"/>
  <c r="A849" i="10"/>
  <c r="A941" i="10"/>
  <c r="A543" i="10"/>
  <c r="A684" i="10"/>
  <c r="A702" i="10"/>
  <c r="A867" i="10"/>
  <c r="A886" i="10"/>
  <c r="A518" i="10"/>
  <c r="A994" i="10"/>
  <c r="A494" i="10"/>
  <c r="A855" i="10"/>
  <c r="A444" i="10"/>
  <c r="A562" i="10"/>
  <c r="A449" i="10"/>
  <c r="A978" i="10"/>
  <c r="A646" i="10"/>
  <c r="A939" i="10"/>
  <c r="A947" i="10"/>
  <c r="A865" i="10"/>
  <c r="A641" i="10"/>
  <c r="A584" i="10"/>
  <c r="A833" i="10"/>
  <c r="A870" i="10"/>
  <c r="A791" i="10"/>
  <c r="A930" i="10"/>
  <c r="A673" i="10"/>
  <c r="A649" i="10"/>
  <c r="A546" i="10"/>
  <c r="A832" i="10"/>
  <c r="A709" i="10"/>
  <c r="A977" i="10"/>
  <c r="A902" i="10"/>
  <c r="A918" i="10"/>
  <c r="A683" i="10"/>
  <c r="A960" i="10"/>
  <c r="A1000" i="10"/>
  <c r="A457" i="10"/>
  <c r="A425" i="10"/>
  <c r="A748" i="10"/>
  <c r="A868" i="10"/>
  <c r="A943" i="10"/>
  <c r="A490" i="10"/>
  <c r="A618" i="10"/>
  <c r="A448" i="10"/>
  <c r="A760" i="10"/>
  <c r="A470" i="10"/>
  <c r="A912" i="10"/>
  <c r="A514" i="10"/>
  <c r="A828" i="10"/>
  <c r="A382" i="10"/>
  <c r="A751" i="10"/>
  <c r="A991" i="10"/>
  <c r="A678" i="10"/>
  <c r="A747" i="10"/>
  <c r="A456" i="10"/>
  <c r="A410" i="10"/>
  <c r="A840" i="10"/>
  <c r="A598" i="10"/>
  <c r="A816" i="10"/>
  <c r="A591" i="10"/>
  <c r="A530" i="10"/>
  <c r="A473" i="10"/>
  <c r="A430" i="10"/>
  <c r="A759" i="10"/>
  <c r="A555" i="10"/>
  <c r="A432" i="10"/>
  <c r="A528" i="10"/>
  <c r="A567" i="10"/>
  <c r="A951" i="10"/>
  <c r="A894" i="10"/>
  <c r="A437" i="10"/>
  <c r="A740" i="10"/>
  <c r="A983" i="10"/>
  <c r="A969" i="10"/>
  <c r="A959" i="10"/>
  <c r="A856" i="10"/>
  <c r="A730" i="10"/>
  <c r="A507" i="10"/>
  <c r="A942" i="10"/>
  <c r="A483" i="10"/>
  <c r="A635" i="10"/>
  <c r="A433" i="10"/>
  <c r="A519" i="10"/>
  <c r="A462" i="10"/>
  <c r="A772" i="10"/>
  <c r="A722" i="10"/>
  <c r="A653" i="10"/>
  <c r="A817" i="10"/>
  <c r="A814" i="10"/>
  <c r="A414" i="10"/>
  <c r="A681" i="10"/>
  <c r="A967" i="10"/>
  <c r="A421" i="10"/>
  <c r="A928" i="10"/>
  <c r="A893" i="10"/>
  <c r="A801" i="10"/>
  <c r="A792" i="10"/>
  <c r="A687" i="10"/>
  <c r="A486" i="10"/>
  <c r="A739" i="10"/>
  <c r="A880" i="10"/>
  <c r="A482" i="10"/>
  <c r="A391" i="10"/>
  <c r="A677" i="10"/>
  <c r="A542" i="10"/>
  <c r="A717" i="10"/>
  <c r="A968" i="10"/>
  <c r="A777" i="10"/>
  <c r="A480" i="10"/>
  <c r="A763" i="10"/>
  <c r="A913" i="10"/>
  <c r="A468" i="10"/>
  <c r="A958" i="10"/>
  <c r="A852" i="10"/>
  <c r="A783" i="10"/>
  <c r="A897" i="10"/>
  <c r="A579" i="10"/>
  <c r="A877" i="10"/>
  <c r="A552" i="10"/>
  <c r="A889" i="10"/>
  <c r="A426" i="10"/>
  <c r="A471" i="10"/>
  <c r="A380" i="10"/>
  <c r="A666" i="10"/>
  <c r="A531" i="10"/>
  <c r="A513" i="10"/>
  <c r="A736" i="10"/>
  <c r="A445" i="10"/>
  <c r="A829" i="10"/>
  <c r="A559" i="10"/>
  <c r="A805" i="10"/>
  <c r="A515" i="10"/>
  <c r="A743" i="10"/>
  <c r="A862" i="10"/>
  <c r="A541" i="10"/>
  <c r="A850" i="10"/>
  <c r="A404" i="10"/>
  <c r="A946" i="10"/>
  <c r="A403" i="10"/>
  <c r="A544" i="10"/>
  <c r="A731" i="10"/>
  <c r="A558" i="10"/>
  <c r="A412" i="10"/>
  <c r="A796" i="10"/>
  <c r="A573" i="10"/>
  <c r="A806" i="10"/>
  <c r="A453" i="10"/>
  <c r="A804" i="10"/>
  <c r="A701" i="10"/>
  <c r="A987" i="10"/>
  <c r="A864" i="10"/>
  <c r="A966" i="10"/>
  <c r="A638" i="10"/>
  <c r="A837" i="10"/>
  <c r="A846" i="10"/>
  <c r="A992" i="10"/>
  <c r="A820" i="10"/>
  <c r="A901" i="10"/>
  <c r="A898" i="10"/>
  <c r="A704" i="10"/>
  <c r="A625" i="10"/>
  <c r="A764" i="10"/>
  <c r="A564" i="10"/>
  <c r="A495" i="10"/>
  <c r="A415" i="10"/>
  <c r="A793" i="10"/>
  <c r="A690" i="10"/>
  <c r="A976" i="10"/>
  <c r="A853" i="10"/>
  <c r="A592" i="10"/>
  <c r="A561" i="10"/>
  <c r="A469" i="10"/>
  <c r="A755" i="10"/>
  <c r="A752" i="10"/>
  <c r="A694" i="10"/>
  <c r="A548" i="10"/>
  <c r="A466" i="10"/>
  <c r="A838" i="10"/>
  <c r="A841" i="10"/>
  <c r="A442" i="10"/>
  <c r="A788" i="10"/>
  <c r="A753" i="10"/>
  <c r="A633" i="10"/>
  <c r="A392" i="10"/>
  <c r="A671" i="10"/>
  <c r="A568" i="10"/>
  <c r="A854" i="10"/>
  <c r="A547" i="10"/>
  <c r="A999" i="10"/>
  <c r="A475" i="10"/>
  <c r="A627" i="10"/>
  <c r="A878" i="10"/>
  <c r="A464" i="10"/>
  <c r="A851" i="10"/>
  <c r="A458" i="10"/>
  <c r="A525" i="10"/>
  <c r="A676" i="10"/>
  <c r="A409" i="10"/>
  <c r="A650" i="10"/>
  <c r="A891" i="10"/>
  <c r="A600" i="10"/>
  <c r="A610" i="10"/>
  <c r="A984" i="10"/>
  <c r="A534" i="10"/>
  <c r="A735" i="10"/>
  <c r="A674" i="10"/>
  <c r="A617" i="10"/>
  <c r="A439" i="10"/>
  <c r="A593" i="10"/>
  <c r="A812" i="10"/>
  <c r="A963" i="10"/>
  <c r="A463" i="10"/>
  <c r="A781" i="10"/>
  <c r="A785" i="10"/>
  <c r="A393" i="10"/>
  <c r="A500" i="10"/>
  <c r="A884" i="10"/>
  <c r="A586" i="10"/>
  <c r="A512" i="10"/>
  <c r="A589" i="10"/>
  <c r="A973" i="10"/>
  <c r="A931" i="10"/>
  <c r="A949" i="10"/>
  <c r="A659" i="10"/>
  <c r="A577" i="10"/>
  <c r="A767" i="10"/>
  <c r="A642" i="10"/>
  <c r="A385" i="10"/>
  <c r="A459" i="10"/>
  <c r="AJ1008" i="10"/>
  <c r="AJ1010" i="10" s="1"/>
  <c r="K30" i="19"/>
  <c r="A1075" i="10"/>
  <c r="A1076" i="10" s="1"/>
  <c r="A1077" i="10" s="1"/>
  <c r="S1369" i="1"/>
  <c r="K16" i="19"/>
  <c r="E3" i="13"/>
  <c r="E3" i="10"/>
  <c r="E3" i="1"/>
  <c r="D3" i="19"/>
  <c r="Q12" i="20"/>
  <c r="D8" i="18" s="1"/>
  <c r="J9" i="18"/>
  <c r="I9" i="18"/>
  <c r="I8" i="18"/>
  <c r="B8" i="18" l="1"/>
  <c r="A1078" i="10"/>
  <c r="A1079" i="10" s="1"/>
  <c r="A1080" i="10" s="1"/>
  <c r="U1678" i="13"/>
  <c r="AT1726" i="13"/>
  <c r="AT1721" i="13"/>
  <c r="AT1722" i="13"/>
  <c r="T1678" i="13"/>
  <c r="AT1715" i="13"/>
  <c r="Q175" i="13"/>
  <c r="Q311" i="13"/>
  <c r="Q940" i="13"/>
  <c r="Q619" i="13"/>
  <c r="AT1720" i="13"/>
  <c r="AT1724" i="13"/>
  <c r="AT1725" i="13"/>
  <c r="AT1723" i="13"/>
  <c r="AT1716" i="13"/>
  <c r="AT1714" i="13"/>
  <c r="AT1717" i="13"/>
  <c r="Q1516" i="13"/>
  <c r="Q351" i="13"/>
  <c r="A1081" i="10" l="1"/>
  <c r="A1082" i="10" s="1"/>
  <c r="A1083" i="10" s="1"/>
  <c r="AT1727" i="13"/>
  <c r="AT1728" i="13"/>
  <c r="AT1719" i="13"/>
  <c r="A1084" i="10" l="1"/>
  <c r="A1085" i="10" s="1"/>
  <c r="A1086" i="10" s="1"/>
  <c r="A1087" i="10" l="1"/>
  <c r="A1088" i="10" s="1"/>
  <c r="A1089" i="10" s="1"/>
  <c r="C1683" i="13"/>
  <c r="C23" i="13"/>
  <c r="C1669" i="13"/>
  <c r="C1668" i="13"/>
  <c r="C1667" i="13"/>
  <c r="C1663" i="13"/>
  <c r="C1666" i="13"/>
  <c r="C1665" i="13"/>
  <c r="C1664" i="13"/>
  <c r="C1659" i="13"/>
  <c r="C1662" i="13"/>
  <c r="C1661" i="13"/>
  <c r="C1660" i="13"/>
  <c r="C1722" i="13"/>
  <c r="C1658" i="13"/>
  <c r="C1654" i="13"/>
  <c r="C1657" i="13"/>
  <c r="C1652" i="13"/>
  <c r="C1656" i="13"/>
  <c r="C1655" i="13"/>
  <c r="C1649" i="13"/>
  <c r="C1653" i="13"/>
  <c r="C1647" i="13"/>
  <c r="C1646" i="13"/>
  <c r="C1645" i="13"/>
  <c r="C1644" i="13"/>
  <c r="C1643" i="13"/>
  <c r="C1642" i="13"/>
  <c r="C1651" i="13"/>
  <c r="C1650" i="13"/>
  <c r="C1648" i="13"/>
  <c r="C1638" i="13"/>
  <c r="C1641" i="13"/>
  <c r="C1640" i="13"/>
  <c r="C1636" i="13"/>
  <c r="C1635" i="13"/>
  <c r="C1634" i="13"/>
  <c r="C1639" i="13"/>
  <c r="C1637" i="13"/>
  <c r="C1631" i="13"/>
  <c r="C1630" i="13"/>
  <c r="C1713" i="13"/>
  <c r="C1628" i="13"/>
  <c r="C1633" i="13"/>
  <c r="C1626" i="13"/>
  <c r="C1632" i="13"/>
  <c r="C1629" i="13"/>
  <c r="C1627" i="13"/>
  <c r="C1622" i="13"/>
  <c r="C1621" i="13"/>
  <c r="C1620" i="13"/>
  <c r="C1625" i="13"/>
  <c r="C1624" i="13"/>
  <c r="C1617" i="13"/>
  <c r="C1616" i="13"/>
  <c r="C1623" i="13"/>
  <c r="C1619" i="13"/>
  <c r="C1618" i="13"/>
  <c r="C1615" i="13"/>
  <c r="C1611" i="13"/>
  <c r="C1614" i="13"/>
  <c r="C1613" i="13"/>
  <c r="C1609" i="13"/>
  <c r="C1608" i="13"/>
  <c r="C1612" i="13"/>
  <c r="C1606" i="13"/>
  <c r="C1605" i="13"/>
  <c r="BF1610" i="13"/>
  <c r="C1610" i="13"/>
  <c r="C1603" i="13"/>
  <c r="C1602" i="13"/>
  <c r="C1721" i="13"/>
  <c r="C1600" i="13"/>
  <c r="C1599" i="13"/>
  <c r="C1598" i="13"/>
  <c r="C1597" i="13"/>
  <c r="C1596" i="13"/>
  <c r="C1607" i="13"/>
  <c r="C1594" i="13"/>
  <c r="C1593" i="13"/>
  <c r="C1592" i="13"/>
  <c r="C1591" i="13"/>
  <c r="C1590" i="13"/>
  <c r="C1589" i="13"/>
  <c r="C1588" i="13"/>
  <c r="C1604" i="13"/>
  <c r="C1586" i="13"/>
  <c r="C1601" i="13"/>
  <c r="C1595" i="13"/>
  <c r="C1583" i="13"/>
  <c r="C1587" i="13"/>
  <c r="C1581" i="13"/>
  <c r="C1580" i="13"/>
  <c r="C1585" i="13"/>
  <c r="C1578" i="13"/>
  <c r="C1577" i="13"/>
  <c r="C1584" i="13"/>
  <c r="C1582" i="13"/>
  <c r="C1575" i="13"/>
  <c r="C1574" i="13"/>
  <c r="C1573" i="13"/>
  <c r="C1579" i="13"/>
  <c r="C1576" i="13"/>
  <c r="C1736" i="13"/>
  <c r="C1572" i="13"/>
  <c r="C1568" i="13"/>
  <c r="C1571" i="13"/>
  <c r="C1570" i="13"/>
  <c r="C1569" i="13"/>
  <c r="C1564" i="13"/>
  <c r="C1563" i="13"/>
  <c r="C1567" i="13"/>
  <c r="C1561" i="13"/>
  <c r="C1566" i="13"/>
  <c r="C1559" i="13"/>
  <c r="C1565" i="13"/>
  <c r="C1557" i="13"/>
  <c r="C1556" i="13"/>
  <c r="C1555" i="13"/>
  <c r="C1554" i="13"/>
  <c r="C1562" i="13"/>
  <c r="C1552" i="13"/>
  <c r="C1551" i="13"/>
  <c r="C1550" i="13"/>
  <c r="C1560" i="13"/>
  <c r="C1548" i="13"/>
  <c r="C1547" i="13"/>
  <c r="C1558" i="13"/>
  <c r="C1553" i="13"/>
  <c r="C1544" i="13"/>
  <c r="C1549" i="13"/>
  <c r="C1546" i="13"/>
  <c r="C1542" i="13"/>
  <c r="C1545" i="13"/>
  <c r="C1734" i="13"/>
  <c r="C1539" i="13"/>
  <c r="C1538" i="13"/>
  <c r="C1537" i="13"/>
  <c r="C1543" i="13"/>
  <c r="C1541" i="13"/>
  <c r="C1540" i="13"/>
  <c r="C1533" i="13"/>
  <c r="C1532" i="13"/>
  <c r="C1536" i="13"/>
  <c r="C1535" i="13"/>
  <c r="C1529" i="13"/>
  <c r="C1528" i="13"/>
  <c r="C1527" i="13"/>
  <c r="C1534" i="13"/>
  <c r="C1525" i="13"/>
  <c r="BF1524" i="13"/>
  <c r="C1524" i="13"/>
  <c r="C1531" i="13"/>
  <c r="C1530" i="13"/>
  <c r="C1521" i="13"/>
  <c r="C1526" i="13"/>
  <c r="C1519" i="13"/>
  <c r="C1518" i="13"/>
  <c r="C1523" i="13"/>
  <c r="C1516" i="13"/>
  <c r="C1515" i="13"/>
  <c r="C1514" i="13"/>
  <c r="C1522" i="13"/>
  <c r="C1512" i="13"/>
  <c r="C1520" i="13"/>
  <c r="C1510" i="13"/>
  <c r="C1517" i="13"/>
  <c r="C1513" i="13"/>
  <c r="C1511" i="13"/>
  <c r="C1509" i="13"/>
  <c r="C1507" i="13"/>
  <c r="C1506" i="13"/>
  <c r="C1505" i="13"/>
  <c r="C1504" i="13"/>
  <c r="C1508" i="13"/>
  <c r="C1503" i="13"/>
  <c r="C1502" i="13"/>
  <c r="C1501" i="13"/>
  <c r="C1500" i="13"/>
  <c r="C1498" i="13"/>
  <c r="C1496" i="13"/>
  <c r="C1494" i="13"/>
  <c r="C1493" i="13"/>
  <c r="C1492" i="13"/>
  <c r="C1499" i="13"/>
  <c r="C1490" i="13"/>
  <c r="C1489" i="13"/>
  <c r="C1488" i="13"/>
  <c r="C1487" i="13"/>
  <c r="C1486" i="13"/>
  <c r="C1485" i="13"/>
  <c r="C1484" i="13"/>
  <c r="C1497" i="13"/>
  <c r="C1495" i="13"/>
  <c r="C1481" i="13"/>
  <c r="C1491" i="13"/>
  <c r="C1483" i="13"/>
  <c r="C1478" i="13"/>
  <c r="C1482" i="13"/>
  <c r="C1480" i="13"/>
  <c r="C1479" i="13"/>
  <c r="C1474" i="13"/>
  <c r="C1477" i="13"/>
  <c r="C1472" i="13"/>
  <c r="C1476" i="13"/>
  <c r="C1475" i="13"/>
  <c r="C1473" i="13"/>
  <c r="C1468" i="13"/>
  <c r="C1467" i="13"/>
  <c r="C1466" i="13"/>
  <c r="C1471" i="13"/>
  <c r="C1464" i="13"/>
  <c r="C1463" i="13"/>
  <c r="C1470" i="13"/>
  <c r="C1461" i="13"/>
  <c r="C1469" i="13"/>
  <c r="C1465" i="13"/>
  <c r="C1458" i="13"/>
  <c r="C1457" i="13"/>
  <c r="C1462" i="13"/>
  <c r="C1455" i="13"/>
  <c r="C1454" i="13"/>
  <c r="C1453" i="13"/>
  <c r="C1452" i="13"/>
  <c r="C1451" i="13"/>
  <c r="C1460" i="13"/>
  <c r="C1449" i="13"/>
  <c r="C1448" i="13"/>
  <c r="C1447" i="13"/>
  <c r="C1446" i="13"/>
  <c r="C1445" i="13"/>
  <c r="C1459" i="13"/>
  <c r="C1456" i="13"/>
  <c r="C1450" i="13"/>
  <c r="C1441" i="13"/>
  <c r="C1440" i="13"/>
  <c r="C1439" i="13"/>
  <c r="C1438" i="13"/>
  <c r="C1437" i="13"/>
  <c r="C1436" i="13"/>
  <c r="C1444" i="13"/>
  <c r="C1434" i="13"/>
  <c r="BF1433" i="13"/>
  <c r="C1433" i="13"/>
  <c r="C1432" i="13"/>
  <c r="C1431" i="13"/>
  <c r="C1443" i="13"/>
  <c r="C1429" i="13"/>
  <c r="C1428" i="13"/>
  <c r="C1427" i="13"/>
  <c r="C1442" i="13"/>
  <c r="C1426" i="13"/>
  <c r="C1425" i="13"/>
  <c r="C1435" i="13"/>
  <c r="C1423" i="13"/>
  <c r="C1430" i="13"/>
  <c r="C1421" i="13"/>
  <c r="C1717" i="13"/>
  <c r="C1419" i="13"/>
  <c r="C1424" i="13"/>
  <c r="C1417" i="13"/>
  <c r="C1416" i="13"/>
  <c r="C1415" i="13"/>
  <c r="C1422" i="13"/>
  <c r="C1420" i="13"/>
  <c r="C1412" i="13"/>
  <c r="C1418" i="13"/>
  <c r="C1410" i="13"/>
  <c r="C1414" i="13"/>
  <c r="C1413" i="13"/>
  <c r="C1407" i="13"/>
  <c r="C1406" i="13"/>
  <c r="C1405" i="13"/>
  <c r="C1404" i="13"/>
  <c r="C1403" i="13"/>
  <c r="C1402" i="13"/>
  <c r="C1401" i="13"/>
  <c r="C1400" i="13"/>
  <c r="C1411" i="13"/>
  <c r="C1409" i="13"/>
  <c r="C1398" i="13"/>
  <c r="C1397" i="13"/>
  <c r="C1408" i="13"/>
  <c r="C1395" i="13"/>
  <c r="C1394" i="13"/>
  <c r="C1393" i="13"/>
  <c r="C1392" i="13"/>
  <c r="C1391" i="13"/>
  <c r="C1390" i="13"/>
  <c r="C1389" i="13"/>
  <c r="C1388" i="13"/>
  <c r="C1387" i="13"/>
  <c r="C1399" i="13"/>
  <c r="C1714" i="13"/>
  <c r="C1384" i="13"/>
  <c r="C1383" i="13"/>
  <c r="C1382" i="13"/>
  <c r="C1381" i="13"/>
  <c r="C1380" i="13"/>
  <c r="C1396" i="13"/>
  <c r="C1378" i="13"/>
  <c r="C1377" i="13"/>
  <c r="C1376" i="13"/>
  <c r="C1375" i="13"/>
  <c r="C1374" i="13"/>
  <c r="C1373" i="13"/>
  <c r="C1386" i="13"/>
  <c r="C1371" i="13"/>
  <c r="C1370" i="13"/>
  <c r="C1369" i="13"/>
  <c r="C1368" i="13"/>
  <c r="C1367" i="13"/>
  <c r="C1385" i="13"/>
  <c r="C1366" i="13"/>
  <c r="C1365" i="13"/>
  <c r="C1364" i="13"/>
  <c r="C1363" i="13"/>
  <c r="C1362" i="13"/>
  <c r="C1361" i="13"/>
  <c r="C1360" i="13"/>
  <c r="C1359" i="13"/>
  <c r="C1358" i="13"/>
  <c r="C1357" i="13"/>
  <c r="C1379" i="13"/>
  <c r="C1355" i="13"/>
  <c r="C1372" i="13"/>
  <c r="C1353" i="13"/>
  <c r="C1352" i="13"/>
  <c r="C1716" i="13"/>
  <c r="C1350" i="13"/>
  <c r="C1349" i="13"/>
  <c r="C1356" i="13"/>
  <c r="C1347" i="13"/>
  <c r="C1346" i="13"/>
  <c r="C1345" i="13"/>
  <c r="C1344" i="13"/>
  <c r="C1343" i="13"/>
  <c r="C1342" i="13"/>
  <c r="C1354" i="13"/>
  <c r="C1340" i="13"/>
  <c r="C1339" i="13"/>
  <c r="C1338" i="13"/>
  <c r="C1337" i="13"/>
  <c r="C1336" i="13"/>
  <c r="C1335" i="13"/>
  <c r="C1351" i="13"/>
  <c r="C1333" i="13"/>
  <c r="C1348" i="13"/>
  <c r="C1341" i="13"/>
  <c r="C1330" i="13"/>
  <c r="C1334" i="13"/>
  <c r="C1328" i="13"/>
  <c r="C1327" i="13"/>
  <c r="C1332" i="13"/>
  <c r="C1325" i="13"/>
  <c r="C1324" i="13"/>
  <c r="C1323" i="13"/>
  <c r="C1322" i="13"/>
  <c r="C1321" i="13"/>
  <c r="C1320" i="13"/>
  <c r="C1319" i="13"/>
  <c r="C1331" i="13"/>
  <c r="C1317" i="13"/>
  <c r="C1316" i="13"/>
  <c r="C1329" i="13"/>
  <c r="C1326" i="13"/>
  <c r="C1313" i="13"/>
  <c r="C1312" i="13"/>
  <c r="C1318" i="13"/>
  <c r="C1310" i="13"/>
  <c r="C1315" i="13"/>
  <c r="C1314" i="13"/>
  <c r="C1307" i="13"/>
  <c r="C1306" i="13"/>
  <c r="C1311" i="13"/>
  <c r="C1309" i="13"/>
  <c r="C1303" i="13"/>
  <c r="C1302" i="13"/>
  <c r="C1301" i="13"/>
  <c r="C1300" i="13"/>
  <c r="C1299" i="13"/>
  <c r="C1298" i="13"/>
  <c r="C1297" i="13"/>
  <c r="C1296" i="13"/>
  <c r="C1308" i="13"/>
  <c r="C1294" i="13"/>
  <c r="C1293" i="13"/>
  <c r="C1305" i="13"/>
  <c r="C1291" i="13"/>
  <c r="C1290" i="13"/>
  <c r="C1289" i="13"/>
  <c r="C1288" i="13"/>
  <c r="C1287" i="13"/>
  <c r="C1286" i="13"/>
  <c r="C1285" i="13"/>
  <c r="C1284" i="13"/>
  <c r="C1304" i="13"/>
  <c r="C1295" i="13"/>
  <c r="C1292" i="13"/>
  <c r="C1280" i="13"/>
  <c r="C1279" i="13"/>
  <c r="C1278" i="13"/>
  <c r="C1283" i="13"/>
  <c r="C1282" i="13"/>
  <c r="C1281" i="13"/>
  <c r="C1274" i="13"/>
  <c r="C1273" i="13"/>
  <c r="C1272" i="13"/>
  <c r="C1277" i="13"/>
  <c r="C1276" i="13"/>
  <c r="C1275" i="13"/>
  <c r="C1268" i="13"/>
  <c r="C1271" i="13"/>
  <c r="C1266" i="13"/>
  <c r="C1265" i="13"/>
  <c r="C1264" i="13"/>
  <c r="C1263" i="13"/>
  <c r="C1262" i="13"/>
  <c r="C1261" i="13"/>
  <c r="C1270" i="13"/>
  <c r="C1269" i="13"/>
  <c r="C1258" i="13"/>
  <c r="C1257" i="13"/>
  <c r="C1267" i="13"/>
  <c r="C1260" i="13"/>
  <c r="C1259" i="13"/>
  <c r="C1253" i="13"/>
  <c r="C1252" i="13"/>
  <c r="C1251" i="13"/>
  <c r="C1256" i="13"/>
  <c r="C1255" i="13"/>
  <c r="C1249" i="13"/>
  <c r="C1254" i="13"/>
  <c r="C1247" i="13"/>
  <c r="C1250" i="13"/>
  <c r="C1245" i="13"/>
  <c r="C1243" i="13"/>
  <c r="C1248" i="13"/>
  <c r="C1241" i="13"/>
  <c r="C1246" i="13"/>
  <c r="C1239" i="13"/>
  <c r="C1238" i="13"/>
  <c r="C1237" i="13"/>
  <c r="C1244" i="13"/>
  <c r="C1235" i="13"/>
  <c r="C1234" i="13"/>
  <c r="C1242" i="13"/>
  <c r="C1240" i="13"/>
  <c r="C1231" i="13"/>
  <c r="C1230" i="13"/>
  <c r="C1236" i="13"/>
  <c r="C1228" i="13"/>
  <c r="C1227" i="13"/>
  <c r="C1226" i="13"/>
  <c r="C1225" i="13"/>
  <c r="C1224" i="13"/>
  <c r="C1223" i="13"/>
  <c r="C1222" i="13"/>
  <c r="C1233" i="13"/>
  <c r="C1220" i="13"/>
  <c r="C1232" i="13"/>
  <c r="C1218" i="13"/>
  <c r="C1217" i="13"/>
  <c r="C1229" i="13"/>
  <c r="C1215" i="13"/>
  <c r="C1214" i="13"/>
  <c r="C1221" i="13"/>
  <c r="C1219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216" i="13"/>
  <c r="C1213" i="13"/>
  <c r="C1196" i="13"/>
  <c r="C1195" i="13"/>
  <c r="C1194" i="13"/>
  <c r="C1193" i="13"/>
  <c r="C1192" i="13"/>
  <c r="C1212" i="13"/>
  <c r="C1190" i="13"/>
  <c r="C1189" i="13"/>
  <c r="C1188" i="13"/>
  <c r="C1187" i="13"/>
  <c r="C1198" i="13"/>
  <c r="C1185" i="13"/>
  <c r="C1197" i="13"/>
  <c r="C1191" i="13"/>
  <c r="C1182" i="13"/>
  <c r="C1186" i="13"/>
  <c r="C1180" i="13"/>
  <c r="C1179" i="13"/>
  <c r="C1184" i="13"/>
  <c r="C1177" i="13"/>
  <c r="C1183" i="13"/>
  <c r="C1175" i="13"/>
  <c r="C1181" i="13"/>
  <c r="C1178" i="13"/>
  <c r="C1172" i="13"/>
  <c r="C1171" i="13"/>
  <c r="C1170" i="13"/>
  <c r="C1169" i="13"/>
  <c r="C1176" i="13"/>
  <c r="C1167" i="13"/>
  <c r="C1174" i="13"/>
  <c r="C1165" i="13"/>
  <c r="C1173" i="13"/>
  <c r="C1163" i="13"/>
  <c r="C1162" i="13"/>
  <c r="C1168" i="13"/>
  <c r="C1166" i="13"/>
  <c r="C1159" i="13"/>
  <c r="C1164" i="13"/>
  <c r="C1157" i="13"/>
  <c r="C1156" i="13"/>
  <c r="C1155" i="13"/>
  <c r="C1154" i="13"/>
  <c r="C1161" i="13"/>
  <c r="C1152" i="13"/>
  <c r="C1151" i="13"/>
  <c r="C1160" i="13"/>
  <c r="C1149" i="13"/>
  <c r="C1158" i="13"/>
  <c r="C1147" i="13"/>
  <c r="C1153" i="13"/>
  <c r="C1145" i="13"/>
  <c r="C1144" i="13"/>
  <c r="C1150" i="13"/>
  <c r="C1142" i="13"/>
  <c r="C1141" i="13"/>
  <c r="C1140" i="13"/>
  <c r="C1148" i="13"/>
  <c r="C1139" i="13"/>
  <c r="C1138" i="13"/>
  <c r="C1137" i="13"/>
  <c r="C1136" i="13"/>
  <c r="C1135" i="13"/>
  <c r="C1146" i="13"/>
  <c r="C1133" i="13"/>
  <c r="C1132" i="13"/>
  <c r="C1131" i="13"/>
  <c r="C1130" i="13"/>
  <c r="C1143" i="13"/>
  <c r="C1732" i="13"/>
  <c r="C1127" i="13"/>
  <c r="C1126" i="13"/>
  <c r="C1125" i="13"/>
  <c r="C1124" i="13"/>
  <c r="C1123" i="13"/>
  <c r="C1134" i="13"/>
  <c r="C1121" i="13"/>
  <c r="C1120" i="13"/>
  <c r="C1129" i="13"/>
  <c r="C1118" i="13"/>
  <c r="C1117" i="13"/>
  <c r="C1116" i="13"/>
  <c r="C1128" i="13"/>
  <c r="C1114" i="13"/>
  <c r="C1113" i="13"/>
  <c r="C1112" i="13"/>
  <c r="C1111" i="13"/>
  <c r="C1110" i="13"/>
  <c r="C1109" i="13"/>
  <c r="C1108" i="13"/>
  <c r="C1107" i="13"/>
  <c r="C1106" i="13"/>
  <c r="C1122" i="13"/>
  <c r="C1104" i="13"/>
  <c r="C1103" i="13"/>
  <c r="C1119" i="13"/>
  <c r="C1101" i="13"/>
  <c r="C1100" i="13"/>
  <c r="C1099" i="13"/>
  <c r="C1098" i="13"/>
  <c r="C1115" i="13"/>
  <c r="C1105" i="13"/>
  <c r="C1095" i="13"/>
  <c r="C1102" i="13"/>
  <c r="C1093" i="13"/>
  <c r="C1097" i="13"/>
  <c r="C1091" i="13"/>
  <c r="C1090" i="13"/>
  <c r="C1096" i="13"/>
  <c r="C1088" i="13"/>
  <c r="C1094" i="13"/>
  <c r="C1086" i="13"/>
  <c r="C1092" i="13"/>
  <c r="C1089" i="13"/>
  <c r="C1083" i="13"/>
  <c r="C1087" i="13"/>
  <c r="C1085" i="13"/>
  <c r="C1080" i="13"/>
  <c r="C1084" i="13"/>
  <c r="C1082" i="13"/>
  <c r="C1077" i="13"/>
  <c r="C1076" i="13"/>
  <c r="C1075" i="13"/>
  <c r="C1074" i="13"/>
  <c r="C1081" i="13"/>
  <c r="C1072" i="13"/>
  <c r="C1079" i="13"/>
  <c r="C1078" i="13"/>
  <c r="C1069" i="13"/>
  <c r="C1068" i="13"/>
  <c r="C1067" i="13"/>
  <c r="C1066" i="13"/>
  <c r="C1073" i="13"/>
  <c r="C1064" i="13"/>
  <c r="C1063" i="13"/>
  <c r="C1062" i="13"/>
  <c r="C1071" i="13"/>
  <c r="C1060" i="13"/>
  <c r="C1059" i="13"/>
  <c r="C1058" i="13"/>
  <c r="C1057" i="13"/>
  <c r="C1056" i="13"/>
  <c r="C1055" i="13"/>
  <c r="C1054" i="13"/>
  <c r="C1070" i="13"/>
  <c r="C1052" i="13"/>
  <c r="C1051" i="13"/>
  <c r="C1065" i="13"/>
  <c r="C1049" i="13"/>
  <c r="C1048" i="13"/>
  <c r="C1047" i="13"/>
  <c r="C1046" i="13"/>
  <c r="C1045" i="13"/>
  <c r="C1044" i="13"/>
  <c r="C1061" i="13"/>
  <c r="C1053" i="13"/>
  <c r="C1050" i="13"/>
  <c r="C1041" i="13"/>
  <c r="C1040" i="13"/>
  <c r="C1043" i="13"/>
  <c r="C1712" i="13"/>
  <c r="C1037" i="13"/>
  <c r="C1036" i="13"/>
  <c r="C1035" i="13"/>
  <c r="C1042" i="13"/>
  <c r="C1033" i="13"/>
  <c r="C1032" i="13"/>
  <c r="C1039" i="13"/>
  <c r="C1030" i="13"/>
  <c r="C1029" i="13"/>
  <c r="C1038" i="13"/>
  <c r="C1027" i="13"/>
  <c r="C1026" i="13"/>
  <c r="C1025" i="13"/>
  <c r="C1034" i="13"/>
  <c r="C1031" i="13"/>
  <c r="C1028" i="13"/>
  <c r="C1024" i="13"/>
  <c r="C1020" i="13"/>
  <c r="C1023" i="13"/>
  <c r="C1018" i="13"/>
  <c r="C1017" i="13"/>
  <c r="C1016" i="13"/>
  <c r="C1015" i="13"/>
  <c r="C1014" i="13"/>
  <c r="C1022" i="13"/>
  <c r="C1012" i="13"/>
  <c r="C1021" i="13"/>
  <c r="C1019" i="13"/>
  <c r="C1009" i="13"/>
  <c r="C1008" i="13"/>
  <c r="C1007" i="13"/>
  <c r="C1006" i="13"/>
  <c r="C1005" i="13"/>
  <c r="C1004" i="13"/>
  <c r="C1003" i="13"/>
  <c r="C1002" i="13"/>
  <c r="C1013" i="13"/>
  <c r="C1000" i="13"/>
  <c r="C1011" i="13"/>
  <c r="C998" i="13"/>
  <c r="C997" i="13"/>
  <c r="C1010" i="13"/>
  <c r="C995" i="13"/>
  <c r="C994" i="13"/>
  <c r="C1001" i="13"/>
  <c r="C992" i="13"/>
  <c r="C991" i="13"/>
  <c r="C990" i="13"/>
  <c r="C989" i="13"/>
  <c r="C999" i="13"/>
  <c r="C987" i="13"/>
  <c r="C986" i="13"/>
  <c r="C996" i="13"/>
  <c r="C993" i="13"/>
  <c r="C983" i="13"/>
  <c r="C988" i="13"/>
  <c r="C985" i="13"/>
  <c r="C980" i="13"/>
  <c r="C979" i="13"/>
  <c r="C984" i="13"/>
  <c r="C982" i="13"/>
  <c r="C976" i="13"/>
  <c r="C975" i="13"/>
  <c r="C974" i="13"/>
  <c r="C973" i="13"/>
  <c r="C981" i="13"/>
  <c r="C971" i="13"/>
  <c r="C970" i="13"/>
  <c r="C978" i="13"/>
  <c r="C968" i="13"/>
  <c r="C967" i="13"/>
  <c r="C966" i="13"/>
  <c r="C965" i="13"/>
  <c r="C964" i="13"/>
  <c r="C977" i="13"/>
  <c r="C1719" i="13"/>
  <c r="C963" i="13"/>
  <c r="C972" i="13"/>
  <c r="C961" i="13"/>
  <c r="C960" i="13"/>
  <c r="C959" i="13"/>
  <c r="C958" i="13"/>
  <c r="C969" i="13"/>
  <c r="C1729" i="13"/>
  <c r="C955" i="13"/>
  <c r="C954" i="13"/>
  <c r="C953" i="13"/>
  <c r="C952" i="13"/>
  <c r="C962" i="13"/>
  <c r="C957" i="13"/>
  <c r="C956" i="13"/>
  <c r="C951" i="13"/>
  <c r="C947" i="13"/>
  <c r="C946" i="13"/>
  <c r="C945" i="13"/>
  <c r="C950" i="13"/>
  <c r="C943" i="13"/>
  <c r="C949" i="13"/>
  <c r="C948" i="13"/>
  <c r="C940" i="13"/>
  <c r="C939" i="13"/>
  <c r="C944" i="13"/>
  <c r="C937" i="13"/>
  <c r="C942" i="13"/>
  <c r="C935" i="13"/>
  <c r="C934" i="13"/>
  <c r="C933" i="13"/>
  <c r="C932" i="13"/>
  <c r="C931" i="13"/>
  <c r="C930" i="13"/>
  <c r="C929" i="13"/>
  <c r="C928" i="13"/>
  <c r="C941" i="13"/>
  <c r="C926" i="13"/>
  <c r="C925" i="13"/>
  <c r="C924" i="13"/>
  <c r="C938" i="13"/>
  <c r="C922" i="13"/>
  <c r="C921" i="13"/>
  <c r="C920" i="13"/>
  <c r="C919" i="13"/>
  <c r="C918" i="13"/>
  <c r="C917" i="13"/>
  <c r="C936" i="13"/>
  <c r="C915" i="13"/>
  <c r="C914" i="13"/>
  <c r="C927" i="13"/>
  <c r="C912" i="13"/>
  <c r="C911" i="13"/>
  <c r="C923" i="13"/>
  <c r="C916" i="13"/>
  <c r="C908" i="13"/>
  <c r="C907" i="13"/>
  <c r="C913" i="13"/>
  <c r="C905" i="13"/>
  <c r="C910" i="13"/>
  <c r="C903" i="13"/>
  <c r="C902" i="13"/>
  <c r="C901" i="13"/>
  <c r="C900" i="13"/>
  <c r="C899" i="13"/>
  <c r="C909" i="13"/>
  <c r="C897" i="13"/>
  <c r="C896" i="13"/>
  <c r="C895" i="13"/>
  <c r="C894" i="13"/>
  <c r="C893" i="13"/>
  <c r="C892" i="13"/>
  <c r="C891" i="13"/>
  <c r="C890" i="13"/>
  <c r="C906" i="13"/>
  <c r="C904" i="13"/>
  <c r="C887" i="13"/>
  <c r="C886" i="13"/>
  <c r="C885" i="13"/>
  <c r="C884" i="13"/>
  <c r="C898" i="13"/>
  <c r="C889" i="13"/>
  <c r="C881" i="13"/>
  <c r="C880" i="13"/>
  <c r="C879" i="13"/>
  <c r="C878" i="13"/>
  <c r="C888" i="13"/>
  <c r="C876" i="13"/>
  <c r="C875" i="13"/>
  <c r="C883" i="13"/>
  <c r="C873" i="13"/>
  <c r="C872" i="13"/>
  <c r="C882" i="13"/>
  <c r="C877" i="13"/>
  <c r="C874" i="13"/>
  <c r="C871" i="13"/>
  <c r="C867" i="13"/>
  <c r="C870" i="13"/>
  <c r="C865" i="13"/>
  <c r="C864" i="13"/>
  <c r="C863" i="13"/>
  <c r="C862" i="13"/>
  <c r="C869" i="13"/>
  <c r="C860" i="13"/>
  <c r="C868" i="13"/>
  <c r="C866" i="13"/>
  <c r="C861" i="13"/>
  <c r="C856" i="13"/>
  <c r="C859" i="13"/>
  <c r="C854" i="13"/>
  <c r="C858" i="13"/>
  <c r="C852" i="13"/>
  <c r="C857" i="13"/>
  <c r="C850" i="13"/>
  <c r="C849" i="13"/>
  <c r="C855" i="13"/>
  <c r="C853" i="13"/>
  <c r="C846" i="13"/>
  <c r="C845" i="13"/>
  <c r="C844" i="13"/>
  <c r="C851" i="13"/>
  <c r="C842" i="13"/>
  <c r="C841" i="13"/>
  <c r="C848" i="13"/>
  <c r="C839" i="13"/>
  <c r="C838" i="13"/>
  <c r="C847" i="13"/>
  <c r="C836" i="13"/>
  <c r="C835" i="13"/>
  <c r="C834" i="13"/>
  <c r="C833" i="13"/>
  <c r="BF832" i="13"/>
  <c r="C832" i="13"/>
  <c r="C831" i="13"/>
  <c r="C830" i="13"/>
  <c r="C829" i="13"/>
  <c r="C843" i="13"/>
  <c r="C840" i="13"/>
  <c r="C837" i="13"/>
  <c r="C828" i="13"/>
  <c r="C824" i="13"/>
  <c r="C823" i="13"/>
  <c r="C827" i="13"/>
  <c r="C826" i="13"/>
  <c r="C825" i="13"/>
  <c r="C821" i="13"/>
  <c r="C820" i="13"/>
  <c r="C1726" i="13"/>
  <c r="C818" i="13"/>
  <c r="C1723" i="13"/>
  <c r="C822" i="13"/>
  <c r="C819" i="13"/>
  <c r="C814" i="13"/>
  <c r="C813" i="13"/>
  <c r="C817" i="13"/>
  <c r="C811" i="13"/>
  <c r="C816" i="13"/>
  <c r="C815" i="13"/>
  <c r="C812" i="13"/>
  <c r="C810" i="13"/>
  <c r="C806" i="13"/>
  <c r="C805" i="13"/>
  <c r="C809" i="13"/>
  <c r="C803" i="13"/>
  <c r="C802" i="13"/>
  <c r="C808" i="13"/>
  <c r="C800" i="13"/>
  <c r="C799" i="13"/>
  <c r="C807" i="13"/>
  <c r="C797" i="13"/>
  <c r="C804" i="13"/>
  <c r="C795" i="13"/>
  <c r="C794" i="13"/>
  <c r="C793" i="13"/>
  <c r="C792" i="13"/>
  <c r="C801" i="13"/>
  <c r="C798" i="13"/>
  <c r="C796" i="13"/>
  <c r="C788" i="13"/>
  <c r="C791" i="13"/>
  <c r="C786" i="13"/>
  <c r="C785" i="13"/>
  <c r="C784" i="13"/>
  <c r="C783" i="13"/>
  <c r="C790" i="13"/>
  <c r="C781" i="13"/>
  <c r="C780" i="13"/>
  <c r="C779" i="13"/>
  <c r="C789" i="13"/>
  <c r="C777" i="13"/>
  <c r="C787" i="13"/>
  <c r="C775" i="13"/>
  <c r="C774" i="13"/>
  <c r="C782" i="13"/>
  <c r="C772" i="13"/>
  <c r="C771" i="13"/>
  <c r="C770" i="13"/>
  <c r="C769" i="13"/>
  <c r="C768" i="13"/>
  <c r="C767" i="13"/>
  <c r="C766" i="13"/>
  <c r="C765" i="13"/>
  <c r="C764" i="13"/>
  <c r="C778" i="13"/>
  <c r="C762" i="13"/>
  <c r="C776" i="13"/>
  <c r="C760" i="13"/>
  <c r="C759" i="13"/>
  <c r="C758" i="13"/>
  <c r="C773" i="13"/>
  <c r="C756" i="13"/>
  <c r="C763" i="13"/>
  <c r="C754" i="13"/>
  <c r="C753" i="13"/>
  <c r="C761" i="13"/>
  <c r="C751" i="13"/>
  <c r="C750" i="13"/>
  <c r="C757" i="13"/>
  <c r="C755" i="13"/>
  <c r="C747" i="13"/>
  <c r="C752" i="13"/>
  <c r="C745" i="13"/>
  <c r="C749" i="13"/>
  <c r="C748" i="13"/>
  <c r="C746" i="13"/>
  <c r="C744" i="13"/>
  <c r="C740" i="13"/>
  <c r="C739" i="13"/>
  <c r="C738" i="13"/>
  <c r="C737" i="13"/>
  <c r="C743" i="13"/>
  <c r="C735" i="13"/>
  <c r="C734" i="13"/>
  <c r="C733" i="13"/>
  <c r="C732" i="13"/>
  <c r="C742" i="13"/>
  <c r="C741" i="13"/>
  <c r="C736" i="13"/>
  <c r="C731" i="13"/>
  <c r="C727" i="13"/>
  <c r="C726" i="13"/>
  <c r="C725" i="13"/>
  <c r="C724" i="13"/>
  <c r="C723" i="13"/>
  <c r="C730" i="13"/>
  <c r="C729" i="13"/>
  <c r="C720" i="13"/>
  <c r="C728" i="13"/>
  <c r="C718" i="13"/>
  <c r="C722" i="13"/>
  <c r="C721" i="13"/>
  <c r="C715" i="13"/>
  <c r="C719" i="13"/>
  <c r="C713" i="13"/>
  <c r="C717" i="13"/>
  <c r="C711" i="13"/>
  <c r="C710" i="13"/>
  <c r="C716" i="13"/>
  <c r="C714" i="13"/>
  <c r="C707" i="13"/>
  <c r="C712" i="13"/>
  <c r="C709" i="13"/>
  <c r="C708" i="13"/>
  <c r="C706" i="13"/>
  <c r="C702" i="13"/>
  <c r="C705" i="13"/>
  <c r="C700" i="13"/>
  <c r="C704" i="13"/>
  <c r="BF698" i="13"/>
  <c r="C698" i="13"/>
  <c r="C697" i="13"/>
  <c r="C696" i="13"/>
  <c r="C703" i="13"/>
  <c r="C694" i="13"/>
  <c r="C693" i="13"/>
  <c r="C692" i="13"/>
  <c r="C701" i="13"/>
  <c r="C690" i="13"/>
  <c r="C699" i="13"/>
  <c r="C688" i="13"/>
  <c r="C687" i="13"/>
  <c r="C695" i="13"/>
  <c r="C691" i="13"/>
  <c r="C684" i="13"/>
  <c r="C689" i="13"/>
  <c r="C686" i="13"/>
  <c r="C681" i="13"/>
  <c r="C685" i="13"/>
  <c r="C679" i="13"/>
  <c r="C683" i="13"/>
  <c r="C682" i="13"/>
  <c r="C676" i="13"/>
  <c r="C680" i="13"/>
  <c r="C678" i="13"/>
  <c r="C673" i="13"/>
  <c r="C672" i="13"/>
  <c r="C671" i="13"/>
  <c r="C677" i="13"/>
  <c r="C675" i="13"/>
  <c r="C668" i="13"/>
  <c r="C667" i="13"/>
  <c r="C666" i="13"/>
  <c r="C674" i="13"/>
  <c r="C664" i="13"/>
  <c r="C670" i="13"/>
  <c r="C669" i="13"/>
  <c r="C665" i="13"/>
  <c r="C663" i="13"/>
  <c r="C659" i="13"/>
  <c r="C662" i="13"/>
  <c r="C657" i="13"/>
  <c r="C661" i="13"/>
  <c r="C660" i="13"/>
  <c r="C654" i="13"/>
  <c r="C658" i="13"/>
  <c r="C656" i="13"/>
  <c r="C651" i="13"/>
  <c r="C650" i="13"/>
  <c r="C655" i="13"/>
  <c r="C648" i="13"/>
  <c r="C653" i="13"/>
  <c r="C646" i="13"/>
  <c r="C645" i="13"/>
  <c r="C652" i="13"/>
  <c r="C649" i="13"/>
  <c r="C642" i="13"/>
  <c r="C647" i="13"/>
  <c r="C640" i="13"/>
  <c r="C639" i="13"/>
  <c r="C638" i="13"/>
  <c r="C644" i="13"/>
  <c r="C636" i="13"/>
  <c r="C643" i="13"/>
  <c r="C641" i="13"/>
  <c r="C633" i="13"/>
  <c r="C632" i="13"/>
  <c r="C631" i="13"/>
  <c r="C630" i="13"/>
  <c r="C629" i="13"/>
  <c r="C637" i="13"/>
  <c r="C627" i="13"/>
  <c r="C626" i="13"/>
  <c r="C625" i="13"/>
  <c r="C624" i="13"/>
  <c r="C635" i="13"/>
  <c r="C622" i="13"/>
  <c r="C634" i="13"/>
  <c r="C628" i="13"/>
  <c r="C619" i="13"/>
  <c r="C618" i="13"/>
  <c r="C623" i="13"/>
  <c r="C621" i="13"/>
  <c r="C615" i="13"/>
  <c r="C614" i="13"/>
  <c r="C613" i="13"/>
  <c r="C612" i="13"/>
  <c r="C611" i="13"/>
  <c r="C610" i="13"/>
  <c r="C620" i="13"/>
  <c r="C608" i="13"/>
  <c r="C607" i="13"/>
  <c r="C606" i="13"/>
  <c r="C617" i="13"/>
  <c r="C604" i="13"/>
  <c r="C616" i="13"/>
  <c r="C602" i="13"/>
  <c r="C601" i="13"/>
  <c r="C609" i="13"/>
  <c r="C599" i="13"/>
  <c r="C598" i="13"/>
  <c r="C605" i="13"/>
  <c r="C603" i="13"/>
  <c r="C595" i="13"/>
  <c r="C594" i="13"/>
  <c r="C600" i="13"/>
  <c r="C592" i="13"/>
  <c r="C591" i="13"/>
  <c r="C597" i="13"/>
  <c r="C590" i="13"/>
  <c r="C589" i="13"/>
  <c r="C588" i="13"/>
  <c r="C587" i="13"/>
  <c r="C586" i="13"/>
  <c r="C585" i="13"/>
  <c r="C584" i="13"/>
  <c r="C583" i="13"/>
  <c r="C582" i="13"/>
  <c r="C596" i="13"/>
  <c r="C580" i="13"/>
  <c r="C579" i="13"/>
  <c r="C578" i="13"/>
  <c r="C577" i="13"/>
  <c r="C576" i="13"/>
  <c r="C593" i="13"/>
  <c r="C574" i="13"/>
  <c r="C573" i="13"/>
  <c r="C572" i="13"/>
  <c r="C571" i="13"/>
  <c r="C570" i="13"/>
  <c r="C1725" i="13"/>
  <c r="C581" i="13"/>
  <c r="C575" i="13"/>
  <c r="C566" i="13"/>
  <c r="C565" i="13"/>
  <c r="C569" i="13"/>
  <c r="C563" i="13"/>
  <c r="C568" i="13"/>
  <c r="C567" i="13"/>
  <c r="C564" i="13"/>
  <c r="C562" i="13"/>
  <c r="C561" i="13"/>
  <c r="C558" i="13"/>
  <c r="C557" i="13"/>
  <c r="C1724" i="13"/>
  <c r="C555" i="13"/>
  <c r="C560" i="13"/>
  <c r="C559" i="13"/>
  <c r="C556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1" i="13"/>
  <c r="C540" i="13"/>
  <c r="C539" i="13"/>
  <c r="C538" i="13"/>
  <c r="C536" i="13"/>
  <c r="C542" i="13"/>
  <c r="C533" i="13"/>
  <c r="C532" i="13"/>
  <c r="C531" i="13"/>
  <c r="C530" i="13"/>
  <c r="C529" i="13"/>
  <c r="C528" i="13"/>
  <c r="C527" i="13"/>
  <c r="C526" i="13"/>
  <c r="C525" i="13"/>
  <c r="C537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35" i="13"/>
  <c r="C505" i="13"/>
  <c r="C504" i="13"/>
  <c r="C1731" i="13"/>
  <c r="C503" i="13"/>
  <c r="C502" i="13"/>
  <c r="C501" i="13"/>
  <c r="C500" i="13"/>
  <c r="C499" i="13"/>
  <c r="C498" i="13"/>
  <c r="C534" i="13"/>
  <c r="C496" i="13"/>
  <c r="C495" i="13"/>
  <c r="C494" i="13"/>
  <c r="C493" i="13"/>
  <c r="C524" i="13"/>
  <c r="C491" i="13"/>
  <c r="C490" i="13"/>
  <c r="C489" i="13"/>
  <c r="C1733" i="13"/>
  <c r="C488" i="13"/>
  <c r="C487" i="13"/>
  <c r="C486" i="13"/>
  <c r="C506" i="13"/>
  <c r="C484" i="13"/>
  <c r="C483" i="13"/>
  <c r="C482" i="13"/>
  <c r="C481" i="13"/>
  <c r="C480" i="13"/>
  <c r="C479" i="13"/>
  <c r="C478" i="13"/>
  <c r="C477" i="13"/>
  <c r="C476" i="13"/>
  <c r="C475" i="13"/>
  <c r="C474" i="13"/>
  <c r="C497" i="13"/>
  <c r="C472" i="13"/>
  <c r="C492" i="13"/>
  <c r="C470" i="13"/>
  <c r="C469" i="13"/>
  <c r="C468" i="13"/>
  <c r="C467" i="13"/>
  <c r="C466" i="13"/>
  <c r="C465" i="13"/>
  <c r="C464" i="13"/>
  <c r="C485" i="13"/>
  <c r="C462" i="13"/>
  <c r="C461" i="13"/>
  <c r="C460" i="13"/>
  <c r="C459" i="13"/>
  <c r="C458" i="13"/>
  <c r="C457" i="13"/>
  <c r="C473" i="13"/>
  <c r="C455" i="13"/>
  <c r="C454" i="13"/>
  <c r="C453" i="13"/>
  <c r="C452" i="13"/>
  <c r="C451" i="13"/>
  <c r="C471" i="13"/>
  <c r="C463" i="13"/>
  <c r="C448" i="13"/>
  <c r="C447" i="13"/>
  <c r="C446" i="13"/>
  <c r="C445" i="13"/>
  <c r="C456" i="13"/>
  <c r="C444" i="13"/>
  <c r="C1730" i="13"/>
  <c r="C450" i="13"/>
  <c r="C442" i="13"/>
  <c r="C449" i="13"/>
  <c r="C440" i="13"/>
  <c r="C439" i="13"/>
  <c r="C438" i="13"/>
  <c r="C437" i="13"/>
  <c r="C436" i="13"/>
  <c r="C435" i="13"/>
  <c r="C434" i="13"/>
  <c r="C433" i="13"/>
  <c r="C432" i="13"/>
  <c r="C1711" i="13"/>
  <c r="C443" i="13"/>
  <c r="C429" i="13"/>
  <c r="C428" i="13"/>
  <c r="C427" i="13"/>
  <c r="C426" i="13"/>
  <c r="C425" i="13"/>
  <c r="C441" i="13"/>
  <c r="C423" i="13"/>
  <c r="C422" i="13"/>
  <c r="C421" i="13"/>
  <c r="C420" i="13"/>
  <c r="C431" i="13"/>
  <c r="C418" i="13"/>
  <c r="C417" i="13"/>
  <c r="C416" i="13"/>
  <c r="C415" i="13"/>
  <c r="C414" i="13"/>
  <c r="C413" i="13"/>
  <c r="C412" i="13"/>
  <c r="C411" i="13"/>
  <c r="C430" i="13"/>
  <c r="C409" i="13"/>
  <c r="C408" i="13"/>
  <c r="C407" i="13"/>
  <c r="C424" i="13"/>
  <c r="C405" i="13"/>
  <c r="C404" i="13"/>
  <c r="C403" i="13"/>
  <c r="C402" i="13"/>
  <c r="C401" i="13"/>
  <c r="C419" i="13"/>
  <c r="C399" i="13"/>
  <c r="C410" i="13"/>
  <c r="C406" i="13"/>
  <c r="C396" i="13"/>
  <c r="C400" i="13"/>
  <c r="C398" i="13"/>
  <c r="C393" i="13"/>
  <c r="C397" i="13"/>
  <c r="C395" i="13"/>
  <c r="C390" i="13"/>
  <c r="C389" i="13"/>
  <c r="C394" i="13"/>
  <c r="C387" i="13"/>
  <c r="C392" i="13"/>
  <c r="C385" i="13"/>
  <c r="C384" i="13"/>
  <c r="C391" i="13"/>
  <c r="C382" i="13"/>
  <c r="C381" i="13"/>
  <c r="C380" i="13"/>
  <c r="C379" i="13"/>
  <c r="C378" i="13"/>
  <c r="C377" i="13"/>
  <c r="C388" i="13"/>
  <c r="C375" i="13"/>
  <c r="C374" i="13"/>
  <c r="C386" i="13"/>
  <c r="C372" i="13"/>
  <c r="C371" i="13"/>
  <c r="C370" i="13"/>
  <c r="C369" i="13"/>
  <c r="C383" i="13"/>
  <c r="C367" i="13"/>
  <c r="C366" i="13"/>
  <c r="C365" i="13"/>
  <c r="C376" i="13"/>
  <c r="C363" i="13"/>
  <c r="C362" i="13"/>
  <c r="C361" i="13"/>
  <c r="C360" i="13"/>
  <c r="C373" i="13"/>
  <c r="C358" i="13"/>
  <c r="C357" i="13"/>
  <c r="C368" i="13"/>
  <c r="C355" i="13"/>
  <c r="C354" i="13"/>
  <c r="C353" i="13"/>
  <c r="C352" i="13"/>
  <c r="C351" i="13"/>
  <c r="C350" i="13"/>
  <c r="C364" i="13"/>
  <c r="C359" i="13"/>
  <c r="C347" i="13"/>
  <c r="C346" i="13"/>
  <c r="C345" i="13"/>
  <c r="C344" i="13"/>
  <c r="C356" i="13"/>
  <c r="C342" i="13"/>
  <c r="C341" i="13"/>
  <c r="C340" i="13"/>
  <c r="C339" i="13"/>
  <c r="C338" i="13"/>
  <c r="C337" i="13"/>
  <c r="C336" i="13"/>
  <c r="C335" i="13"/>
  <c r="C349" i="13"/>
  <c r="C333" i="13"/>
  <c r="C332" i="13"/>
  <c r="C331" i="13"/>
  <c r="C348" i="13"/>
  <c r="C329" i="13"/>
  <c r="C343" i="13"/>
  <c r="C327" i="13"/>
  <c r="C326" i="13"/>
  <c r="C334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30" i="13"/>
  <c r="C328" i="13"/>
  <c r="C325" i="13"/>
  <c r="C308" i="13"/>
  <c r="C307" i="13"/>
  <c r="C306" i="13"/>
  <c r="C311" i="13"/>
  <c r="C304" i="13"/>
  <c r="C303" i="13"/>
  <c r="C302" i="13"/>
  <c r="C301" i="13"/>
  <c r="C300" i="13"/>
  <c r="C299" i="13"/>
  <c r="C310" i="13"/>
  <c r="C297" i="13"/>
  <c r="C296" i="13"/>
  <c r="C295" i="13"/>
  <c r="C294" i="13"/>
  <c r="C309" i="13"/>
  <c r="C292" i="13"/>
  <c r="C291" i="13"/>
  <c r="C305" i="13"/>
  <c r="C289" i="13"/>
  <c r="C288" i="13"/>
  <c r="C298" i="13"/>
  <c r="C293" i="13"/>
  <c r="C285" i="13"/>
  <c r="C284" i="13"/>
  <c r="C290" i="13"/>
  <c r="C287" i="13"/>
  <c r="C281" i="13"/>
  <c r="C286" i="13"/>
  <c r="C279" i="13"/>
  <c r="C278" i="13"/>
  <c r="C283" i="13"/>
  <c r="C276" i="13"/>
  <c r="C275" i="13"/>
  <c r="C282" i="13"/>
  <c r="C280" i="13"/>
  <c r="C272" i="13"/>
  <c r="C271" i="13"/>
  <c r="C270" i="13"/>
  <c r="C269" i="13"/>
  <c r="C268" i="13"/>
  <c r="C267" i="13"/>
  <c r="C266" i="13"/>
  <c r="C265" i="13"/>
  <c r="C1735" i="13"/>
  <c r="C264" i="13"/>
  <c r="C277" i="13"/>
  <c r="C262" i="13"/>
  <c r="C261" i="13"/>
  <c r="C274" i="13"/>
  <c r="C259" i="13"/>
  <c r="C273" i="13"/>
  <c r="C263" i="13"/>
  <c r="C260" i="13"/>
  <c r="C258" i="13"/>
  <c r="C254" i="13"/>
  <c r="C253" i="13"/>
  <c r="C252" i="13"/>
  <c r="C257" i="13"/>
  <c r="C250" i="13"/>
  <c r="C249" i="13"/>
  <c r="C248" i="13"/>
  <c r="C256" i="13"/>
  <c r="C246" i="13"/>
  <c r="C245" i="13"/>
  <c r="C244" i="13"/>
  <c r="C243" i="13"/>
  <c r="C242" i="13"/>
  <c r="C241" i="13"/>
  <c r="C255" i="13"/>
  <c r="C239" i="13"/>
  <c r="C251" i="13"/>
  <c r="C237" i="13"/>
  <c r="C247" i="13"/>
  <c r="C235" i="13"/>
  <c r="C234" i="13"/>
  <c r="C233" i="13"/>
  <c r="C232" i="13"/>
  <c r="C240" i="13"/>
  <c r="C238" i="13"/>
  <c r="C229" i="13"/>
  <c r="C228" i="13"/>
  <c r="C236" i="13"/>
  <c r="C226" i="13"/>
  <c r="C231" i="13"/>
  <c r="C224" i="13"/>
  <c r="C223" i="13"/>
  <c r="C222" i="13"/>
  <c r="C230" i="13"/>
  <c r="C220" i="13"/>
  <c r="C219" i="13"/>
  <c r="C218" i="13"/>
  <c r="C227" i="13"/>
  <c r="C216" i="13"/>
  <c r="C215" i="13"/>
  <c r="C214" i="13"/>
  <c r="C225" i="13"/>
  <c r="C212" i="13"/>
  <c r="C211" i="13"/>
  <c r="C221" i="13"/>
  <c r="C209" i="13"/>
  <c r="C208" i="13"/>
  <c r="C207" i="13"/>
  <c r="C206" i="13"/>
  <c r="C205" i="13"/>
  <c r="C204" i="13"/>
  <c r="C203" i="13"/>
  <c r="C202" i="13"/>
  <c r="C217" i="13"/>
  <c r="C200" i="13"/>
  <c r="C199" i="13"/>
  <c r="C198" i="13"/>
  <c r="C213" i="13"/>
  <c r="C196" i="13"/>
  <c r="C195" i="13"/>
  <c r="C194" i="13"/>
  <c r="C193" i="13"/>
  <c r="C192" i="13"/>
  <c r="C191" i="13"/>
  <c r="C210" i="13"/>
  <c r="C189" i="13"/>
  <c r="C201" i="13"/>
  <c r="C187" i="13"/>
  <c r="C186" i="13"/>
  <c r="C197" i="13"/>
  <c r="C190" i="13"/>
  <c r="C188" i="13"/>
  <c r="C182" i="13"/>
  <c r="C181" i="13"/>
  <c r="C180" i="13"/>
  <c r="C179" i="13"/>
  <c r="C178" i="13"/>
  <c r="C177" i="13"/>
  <c r="C176" i="13"/>
  <c r="C185" i="13"/>
  <c r="C184" i="13"/>
  <c r="C173" i="13"/>
  <c r="C172" i="13"/>
  <c r="C183" i="13"/>
  <c r="C171" i="13"/>
  <c r="C170" i="13"/>
  <c r="C175" i="13"/>
  <c r="C174" i="13"/>
  <c r="C167" i="13"/>
  <c r="C166" i="13"/>
  <c r="C165" i="13"/>
  <c r="C1720" i="13"/>
  <c r="C163" i="13"/>
  <c r="C169" i="13"/>
  <c r="C168" i="13"/>
  <c r="C160" i="13"/>
  <c r="C159" i="13"/>
  <c r="C164" i="13"/>
  <c r="C162" i="13"/>
  <c r="C156" i="13"/>
  <c r="C155" i="13"/>
  <c r="C161" i="13"/>
  <c r="C153" i="13"/>
  <c r="C158" i="13"/>
  <c r="C157" i="13"/>
  <c r="C150" i="13"/>
  <c r="C154" i="13"/>
  <c r="C148" i="13"/>
  <c r="C147" i="13"/>
  <c r="C146" i="13"/>
  <c r="C145" i="13"/>
  <c r="C152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51" i="13"/>
  <c r="C130" i="13"/>
  <c r="C129" i="13"/>
  <c r="C128" i="13"/>
  <c r="C149" i="13"/>
  <c r="C126" i="13"/>
  <c r="C125" i="13"/>
  <c r="C124" i="13"/>
  <c r="C123" i="13"/>
  <c r="BF122" i="13"/>
  <c r="C122" i="13"/>
  <c r="C144" i="13"/>
  <c r="C120" i="13"/>
  <c r="C119" i="13"/>
  <c r="C118" i="13"/>
  <c r="C117" i="13"/>
  <c r="C116" i="13"/>
  <c r="C115" i="13"/>
  <c r="C114" i="13"/>
  <c r="C113" i="13"/>
  <c r="C112" i="13"/>
  <c r="C111" i="13"/>
  <c r="C131" i="13"/>
  <c r="C127" i="13"/>
  <c r="C108" i="13"/>
  <c r="C107" i="13"/>
  <c r="C106" i="13"/>
  <c r="C105" i="13"/>
  <c r="C104" i="13"/>
  <c r="C103" i="13"/>
  <c r="C102" i="13"/>
  <c r="C101" i="13"/>
  <c r="C100" i="13"/>
  <c r="C121" i="13"/>
  <c r="C98" i="13"/>
  <c r="C97" i="13"/>
  <c r="C110" i="13"/>
  <c r="C95" i="13"/>
  <c r="C109" i="13"/>
  <c r="C99" i="13"/>
  <c r="C92" i="13"/>
  <c r="C91" i="13"/>
  <c r="C90" i="13"/>
  <c r="C89" i="13"/>
  <c r="C88" i="13"/>
  <c r="C87" i="13"/>
  <c r="C86" i="13"/>
  <c r="C96" i="13"/>
  <c r="C84" i="13"/>
  <c r="BF94" i="13"/>
  <c r="C94" i="13"/>
  <c r="C82" i="13"/>
  <c r="C81" i="13"/>
  <c r="C93" i="13"/>
  <c r="C79" i="13"/>
  <c r="C78" i="13"/>
  <c r="C77" i="13"/>
  <c r="C76" i="13"/>
  <c r="C85" i="13"/>
  <c r="C74" i="13"/>
  <c r="C83" i="13"/>
  <c r="C80" i="13"/>
  <c r="C75" i="13"/>
  <c r="BF70" i="13"/>
  <c r="C70" i="13"/>
  <c r="C69" i="13"/>
  <c r="C73" i="13"/>
  <c r="C67" i="13"/>
  <c r="C66" i="13"/>
  <c r="C65" i="13"/>
  <c r="C64" i="13"/>
  <c r="C63" i="13"/>
  <c r="C72" i="13"/>
  <c r="C71" i="13"/>
  <c r="C60" i="13"/>
  <c r="C68" i="13"/>
  <c r="C58" i="13"/>
  <c r="C57" i="13"/>
  <c r="C56" i="13"/>
  <c r="C55" i="13"/>
  <c r="C54" i="13"/>
  <c r="C53" i="13"/>
  <c r="C62" i="13"/>
  <c r="C51" i="13"/>
  <c r="C61" i="13"/>
  <c r="C59" i="13"/>
  <c r="C48" i="13"/>
  <c r="C47" i="13"/>
  <c r="C46" i="13"/>
  <c r="C45" i="13"/>
  <c r="C44" i="13"/>
  <c r="C52" i="13"/>
  <c r="C42" i="13"/>
  <c r="C41" i="13"/>
  <c r="C40" i="13"/>
  <c r="C50" i="13"/>
  <c r="C38" i="13"/>
  <c r="C49" i="13"/>
  <c r="C36" i="13"/>
  <c r="C35" i="13"/>
  <c r="C34" i="13"/>
  <c r="C43" i="13"/>
  <c r="C32" i="13"/>
  <c r="C31" i="13"/>
  <c r="C39" i="13"/>
  <c r="C37" i="13"/>
  <c r="C33" i="13"/>
  <c r="C27" i="13"/>
  <c r="C26" i="13"/>
  <c r="C25" i="13"/>
  <c r="C30" i="13"/>
  <c r="C29" i="13"/>
  <c r="C22" i="13"/>
  <c r="C21" i="13"/>
  <c r="C20" i="13"/>
  <c r="C19" i="13"/>
  <c r="C18" i="13"/>
  <c r="C17" i="13"/>
  <c r="C16" i="13"/>
  <c r="C15" i="13"/>
  <c r="C28" i="13"/>
  <c r="C14" i="13"/>
  <c r="C24" i="13"/>
  <c r="C13" i="13"/>
  <c r="C12" i="13"/>
  <c r="C11" i="13"/>
  <c r="C10" i="13"/>
  <c r="C9" i="13"/>
  <c r="C8" i="13"/>
  <c r="C7" i="13"/>
  <c r="D3" i="13"/>
  <c r="AT1682" i="13" l="1"/>
  <c r="AT1687" i="13"/>
  <c r="AT1686" i="13"/>
  <c r="AT1683" i="13"/>
  <c r="AT1681" i="13"/>
  <c r="AT1680" i="13"/>
  <c r="AT1685" i="13"/>
  <c r="H13" i="18" s="1"/>
  <c r="AT1684" i="13"/>
  <c r="A1090" i="10"/>
  <c r="A1091" i="10" s="1"/>
  <c r="A1092" i="10" s="1"/>
  <c r="L1687" i="13"/>
  <c r="L1684" i="13"/>
  <c r="L1681" i="13"/>
  <c r="L1680" i="13"/>
  <c r="L1683" i="13"/>
  <c r="L1689" i="13"/>
  <c r="L1686" i="13"/>
  <c r="L1688" i="13"/>
  <c r="L1685" i="13"/>
  <c r="L1682" i="13"/>
  <c r="J1152" i="10"/>
  <c r="AJ1152" i="10" s="1"/>
  <c r="AK1112" i="10"/>
  <c r="AK1113" i="10"/>
  <c r="AK1139" i="10"/>
  <c r="AK1141" i="10"/>
  <c r="AK1132" i="10"/>
  <c r="AK1133" i="10"/>
  <c r="AK1134" i="10"/>
  <c r="AK1118" i="10"/>
  <c r="AK1103" i="10"/>
  <c r="AK1135" i="10"/>
  <c r="AK1150" i="10"/>
  <c r="AK1136" i="10"/>
  <c r="AK1142" i="10"/>
  <c r="AK1148" i="10"/>
  <c r="AK1114" i="10"/>
  <c r="AK1140" i="10"/>
  <c r="AK1122" i="10"/>
  <c r="AK1123" i="10"/>
  <c r="AK1124" i="10"/>
  <c r="AK1106" i="10"/>
  <c r="AK1126" i="10"/>
  <c r="AK1127" i="10"/>
  <c r="AK1125" i="10"/>
  <c r="AK1116" i="10"/>
  <c r="AK1117" i="10"/>
  <c r="AK1137" i="10"/>
  <c r="AK1138" i="10"/>
  <c r="AK1120" i="10"/>
  <c r="AK1110" i="10"/>
  <c r="AK1111" i="10"/>
  <c r="AK1144" i="10"/>
  <c r="AK1145" i="10"/>
  <c r="AK1146" i="10"/>
  <c r="AK1109" i="10"/>
  <c r="AK1104" i="10"/>
  <c r="AK1108" i="10"/>
  <c r="AK1147" i="10"/>
  <c r="AK1149" i="10"/>
  <c r="AK1121" i="10"/>
  <c r="AK1143" i="10"/>
  <c r="AK1128" i="10"/>
  <c r="AK1130" i="10"/>
  <c r="AK1129" i="10"/>
  <c r="AK1115" i="10"/>
  <c r="AK1131" i="10"/>
  <c r="AK1151" i="10"/>
  <c r="Z75" i="10"/>
  <c r="AJ1112" i="10"/>
  <c r="AJ1113" i="10"/>
  <c r="AJ1139" i="10"/>
  <c r="Z269" i="10"/>
  <c r="Z1163" i="10"/>
  <c r="AJ1141" i="10"/>
  <c r="Z1160" i="10"/>
  <c r="AJ1132" i="10"/>
  <c r="Z408" i="10"/>
  <c r="AJ1133" i="10"/>
  <c r="Z1161" i="10"/>
  <c r="AJ1134" i="10"/>
  <c r="Z424" i="10"/>
  <c r="AJ1118" i="10"/>
  <c r="AJ1103" i="10"/>
  <c r="Z1157" i="10"/>
  <c r="Z1158" i="10"/>
  <c r="AJ1135" i="10"/>
  <c r="AJ1150" i="10"/>
  <c r="Z521" i="10"/>
  <c r="Z1167" i="10"/>
  <c r="AJ1136" i="10"/>
  <c r="Z531" i="10"/>
  <c r="AJ1142" i="10"/>
  <c r="AJ1148" i="10"/>
  <c r="AJ1114" i="10"/>
  <c r="AJ1140" i="10"/>
  <c r="Z588" i="10"/>
  <c r="Z589" i="10"/>
  <c r="AJ1122" i="10"/>
  <c r="AJ1123" i="10"/>
  <c r="AJ1124" i="10"/>
  <c r="AJ1106" i="10"/>
  <c r="AJ1126" i="10"/>
  <c r="AJ1127" i="10"/>
  <c r="AJ1125" i="10"/>
  <c r="AJ1116" i="10"/>
  <c r="AJ1117" i="10"/>
  <c r="Z629" i="10"/>
  <c r="Z639" i="10"/>
  <c r="AJ1137" i="10"/>
  <c r="Z697" i="10"/>
  <c r="Z725" i="10"/>
  <c r="Z727" i="10"/>
  <c r="AJ1138" i="10"/>
  <c r="Z743" i="10"/>
  <c r="Z753" i="10"/>
  <c r="Z755" i="10"/>
  <c r="AJ1120" i="10"/>
  <c r="Z761" i="10"/>
  <c r="AJ1110" i="10"/>
  <c r="Z780" i="10"/>
  <c r="AJ1111" i="10"/>
  <c r="Z1162" i="10"/>
  <c r="Z791" i="10"/>
  <c r="Z792" i="10"/>
  <c r="AJ1144" i="10"/>
  <c r="AJ1145" i="10"/>
  <c r="AJ1146" i="10"/>
  <c r="Z801" i="10"/>
  <c r="AJ1109" i="10"/>
  <c r="AJ1104" i="10"/>
  <c r="AJ1108" i="10"/>
  <c r="AJ1147" i="10"/>
  <c r="AJ1149" i="10"/>
  <c r="AJ1121" i="10"/>
  <c r="AJ1143" i="10"/>
  <c r="AJ1128" i="10"/>
  <c r="AJ1130" i="10"/>
  <c r="AJ1129" i="10"/>
  <c r="AJ1115" i="10"/>
  <c r="Z945" i="10"/>
  <c r="AJ1131" i="10"/>
  <c r="Z1159" i="10"/>
  <c r="AJ1151" i="10"/>
  <c r="Z1155" i="10"/>
  <c r="Z9" i="10"/>
  <c r="Z10" i="10"/>
  <c r="Z13" i="10"/>
  <c r="Z14" i="10"/>
  <c r="Z16" i="10"/>
  <c r="Z18" i="10"/>
  <c r="Z19" i="10"/>
  <c r="Z20" i="10"/>
  <c r="Z21" i="10"/>
  <c r="Z23" i="10"/>
  <c r="Z24" i="10"/>
  <c r="Z26" i="10"/>
  <c r="Z27" i="10"/>
  <c r="Z29" i="10"/>
  <c r="Z31" i="10"/>
  <c r="Z32" i="10"/>
  <c r="Z33" i="10"/>
  <c r="Z37" i="10"/>
  <c r="Z38" i="10"/>
  <c r="Z40" i="10"/>
  <c r="Z42" i="10"/>
  <c r="Z43" i="10"/>
  <c r="Z44" i="10"/>
  <c r="Z53" i="10"/>
  <c r="Z54" i="10"/>
  <c r="Z55" i="10"/>
  <c r="Z57" i="10"/>
  <c r="Z58" i="10"/>
  <c r="Z59" i="10"/>
  <c r="Z61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7" i="10"/>
  <c r="Z81" i="10"/>
  <c r="Z82" i="10"/>
  <c r="Z84" i="10"/>
  <c r="Z85" i="10"/>
  <c r="Z89" i="10"/>
  <c r="Z91" i="10"/>
  <c r="Z92" i="10"/>
  <c r="Z93" i="10"/>
  <c r="Z94" i="10"/>
  <c r="Z95" i="10"/>
  <c r="Z96" i="10"/>
  <c r="Z897" i="10"/>
  <c r="Z98" i="10"/>
  <c r="Z101" i="10"/>
  <c r="Z102" i="10"/>
  <c r="Z103" i="10"/>
  <c r="Z105" i="10"/>
  <c r="Z106" i="10"/>
  <c r="Z107" i="10"/>
  <c r="Z108" i="10"/>
  <c r="Z110" i="10"/>
  <c r="Z111" i="10"/>
  <c r="Z112" i="10"/>
  <c r="Z113" i="10"/>
  <c r="Z114" i="10"/>
  <c r="Z115" i="10"/>
  <c r="Z116" i="10"/>
  <c r="Z117" i="10"/>
  <c r="Z118" i="10"/>
  <c r="Z120" i="10"/>
  <c r="Z122" i="10"/>
  <c r="Z123" i="10"/>
  <c r="Z125" i="10"/>
  <c r="Z126" i="10"/>
  <c r="Z127" i="10"/>
  <c r="Z128" i="10"/>
  <c r="Z130" i="10"/>
  <c r="Z131" i="10"/>
  <c r="Z132" i="10"/>
  <c r="Z133" i="10"/>
  <c r="Z134" i="10"/>
  <c r="Z135" i="10"/>
  <c r="Z136" i="10"/>
  <c r="Z137" i="10"/>
  <c r="Z139" i="10"/>
  <c r="Z141" i="10"/>
  <c r="Z142" i="10"/>
  <c r="Z143" i="10"/>
  <c r="Z144" i="10"/>
  <c r="Z145" i="10"/>
  <c r="Z146" i="10"/>
  <c r="Z148" i="10"/>
  <c r="Z155" i="10"/>
  <c r="Z157" i="10"/>
  <c r="Z158" i="10"/>
  <c r="Z161" i="10"/>
  <c r="Z163" i="10"/>
  <c r="Z164" i="10"/>
  <c r="Z169" i="10"/>
  <c r="Z172" i="10"/>
  <c r="Z173" i="10"/>
  <c r="Z175" i="10"/>
  <c r="Z177" i="10"/>
  <c r="Z178" i="10"/>
  <c r="Z179" i="10"/>
  <c r="Z181" i="10"/>
  <c r="Z182" i="10"/>
  <c r="Z183" i="10"/>
  <c r="Z184" i="10"/>
  <c r="Z186" i="10"/>
  <c r="Z188" i="10"/>
  <c r="Z189" i="10"/>
  <c r="Z190" i="10"/>
  <c r="Z191" i="10"/>
  <c r="Z192" i="10"/>
  <c r="Z193" i="10"/>
  <c r="Z196" i="10"/>
  <c r="Z197" i="10"/>
  <c r="Z198" i="10"/>
  <c r="Z200" i="10"/>
  <c r="Z201" i="10"/>
  <c r="Z202" i="10"/>
  <c r="Z203" i="10"/>
  <c r="Z205" i="10"/>
  <c r="Z208" i="10"/>
  <c r="Z209" i="10"/>
  <c r="Z210" i="10"/>
  <c r="Z211" i="10"/>
  <c r="Z213" i="10"/>
  <c r="Z215" i="10"/>
  <c r="Z216" i="10"/>
  <c r="Z217" i="10"/>
  <c r="Z218" i="10"/>
  <c r="Z219" i="10"/>
  <c r="Z220" i="10"/>
  <c r="Z223" i="10"/>
  <c r="Z224" i="10"/>
  <c r="Z225" i="10"/>
  <c r="Z227" i="10"/>
  <c r="Z228" i="10"/>
  <c r="Z229" i="10"/>
  <c r="Z230" i="10"/>
  <c r="Z232" i="10"/>
  <c r="Z233" i="10"/>
  <c r="Z235" i="10"/>
  <c r="Z236" i="10"/>
  <c r="Z238" i="10"/>
  <c r="Z239" i="10"/>
  <c r="Z240" i="10"/>
  <c r="Z241" i="10"/>
  <c r="Z242" i="10"/>
  <c r="Z243" i="10"/>
  <c r="Z245" i="10"/>
  <c r="Z246" i="10"/>
  <c r="Z248" i="10"/>
  <c r="Z249" i="10"/>
  <c r="Z250" i="10"/>
  <c r="Z252" i="10"/>
  <c r="Z255" i="10"/>
  <c r="Z256" i="10"/>
  <c r="Z257" i="10"/>
  <c r="Z258" i="10"/>
  <c r="Z259" i="10"/>
  <c r="Z260" i="10"/>
  <c r="Z262" i="10"/>
  <c r="Z263" i="10"/>
  <c r="Z264" i="10"/>
  <c r="Z266" i="10"/>
  <c r="Z267" i="10"/>
  <c r="Z270" i="10"/>
  <c r="Z273" i="10"/>
  <c r="Z275" i="10"/>
  <c r="Z279" i="10"/>
  <c r="Z280" i="10"/>
  <c r="Z281" i="10"/>
  <c r="Z283" i="10"/>
  <c r="Z284" i="10"/>
  <c r="Z285" i="10"/>
  <c r="Z286" i="10"/>
  <c r="Z287" i="10"/>
  <c r="Z288" i="10"/>
  <c r="Z290" i="10"/>
  <c r="Z291" i="10"/>
  <c r="Z293" i="10"/>
  <c r="Z295" i="10"/>
  <c r="Z296" i="10"/>
  <c r="Z297" i="10"/>
  <c r="Z299" i="10"/>
  <c r="Z300" i="10"/>
  <c r="Z302" i="10"/>
  <c r="Z303" i="10"/>
  <c r="Z304" i="10"/>
  <c r="Z305" i="10"/>
  <c r="Z306" i="10"/>
  <c r="Z307" i="10"/>
  <c r="Z308" i="10"/>
  <c r="Z309" i="10"/>
  <c r="Z312" i="10"/>
  <c r="Z313" i="10"/>
  <c r="Z314" i="10"/>
  <c r="Z315" i="10"/>
  <c r="Z317" i="10"/>
  <c r="Z319" i="10"/>
  <c r="Z320" i="10"/>
  <c r="Z321" i="10"/>
  <c r="Z322" i="10"/>
  <c r="Z323" i="10"/>
  <c r="Z324" i="10"/>
  <c r="Z326" i="10"/>
  <c r="Z327" i="10"/>
  <c r="Z328" i="10"/>
  <c r="Z330" i="10"/>
  <c r="Z331" i="10"/>
  <c r="Z332" i="10"/>
  <c r="Z333" i="10"/>
  <c r="Z334" i="10"/>
  <c r="Z338" i="10"/>
  <c r="Z340" i="10"/>
  <c r="Z342" i="10"/>
  <c r="Z344" i="10"/>
  <c r="Z348" i="10"/>
  <c r="Z349" i="10"/>
  <c r="Z355" i="10"/>
  <c r="Z357" i="10"/>
  <c r="Z363" i="10"/>
  <c r="Z365" i="10"/>
  <c r="Z366" i="10"/>
  <c r="Z368" i="10"/>
  <c r="Z370" i="10"/>
  <c r="Z371" i="10"/>
  <c r="AJ1153" i="10"/>
  <c r="Z372" i="10"/>
  <c r="Z375" i="10"/>
  <c r="Z376" i="10"/>
  <c r="Z378" i="10"/>
  <c r="Z379" i="10"/>
  <c r="Z383" i="10"/>
  <c r="Z384" i="10"/>
  <c r="Z385" i="10"/>
  <c r="Z386" i="10"/>
  <c r="Z389" i="10"/>
  <c r="Z392" i="10"/>
  <c r="Z393" i="10"/>
  <c r="Z395" i="10"/>
  <c r="Z397" i="10"/>
  <c r="Z400" i="10"/>
  <c r="Z402" i="10"/>
  <c r="Z403" i="10"/>
  <c r="Z405" i="10"/>
  <c r="Z407" i="10"/>
  <c r="Z409" i="10"/>
  <c r="Z411" i="10"/>
  <c r="Z412" i="10"/>
  <c r="Z413" i="10"/>
  <c r="Z414" i="10"/>
  <c r="Z415" i="10"/>
  <c r="Z416" i="10"/>
  <c r="Z417" i="10"/>
  <c r="Z418" i="10"/>
  <c r="Z422" i="10"/>
  <c r="Z423" i="10"/>
  <c r="Z426" i="10"/>
  <c r="Z427" i="10"/>
  <c r="Z428" i="10"/>
  <c r="Z430" i="10"/>
  <c r="Z431" i="10"/>
  <c r="Z432" i="10"/>
  <c r="Z433" i="10"/>
  <c r="Z434" i="10"/>
  <c r="Z435" i="10"/>
  <c r="Z439" i="10"/>
  <c r="Z443" i="10"/>
  <c r="Z444" i="10"/>
  <c r="Z445" i="10"/>
  <c r="Z446" i="10"/>
  <c r="Z448" i="10"/>
  <c r="Z449" i="10"/>
  <c r="Z451" i="10"/>
  <c r="Z453" i="10"/>
  <c r="Z454" i="10"/>
  <c r="Z455" i="10"/>
  <c r="Z458" i="10"/>
  <c r="Z459" i="10"/>
  <c r="Z460" i="10"/>
  <c r="Z461" i="10"/>
  <c r="Z462" i="10"/>
  <c r="Z467" i="10"/>
  <c r="Z468" i="10"/>
  <c r="Z473" i="10"/>
  <c r="AJ1105" i="10"/>
  <c r="Z474" i="10"/>
  <c r="Z475" i="10"/>
  <c r="Z476" i="10"/>
  <c r="Z481" i="10"/>
  <c r="Z486" i="10"/>
  <c r="Z488" i="10"/>
  <c r="Z491" i="10"/>
  <c r="Z493" i="10"/>
  <c r="Z495" i="10"/>
  <c r="Z496" i="10"/>
  <c r="Z498" i="10"/>
  <c r="Z501" i="10"/>
  <c r="Z502" i="10"/>
  <c r="Z505" i="10"/>
  <c r="Z506" i="10"/>
  <c r="Z509" i="10"/>
  <c r="Z510" i="10"/>
  <c r="Z511" i="10"/>
  <c r="Z514" i="10"/>
  <c r="Z517" i="10"/>
  <c r="Z519" i="10"/>
  <c r="Z522" i="10"/>
  <c r="Z525" i="10"/>
  <c r="Z529" i="10"/>
  <c r="Z533" i="10"/>
  <c r="Z534" i="10"/>
  <c r="Z537" i="10"/>
  <c r="Z538" i="10"/>
  <c r="Z539" i="10"/>
  <c r="Z540" i="10"/>
  <c r="Z541" i="10"/>
  <c r="Z542" i="10"/>
  <c r="Z543" i="10"/>
  <c r="Z544" i="10"/>
  <c r="Z546" i="10"/>
  <c r="Z547" i="10"/>
  <c r="Z549" i="10"/>
  <c r="Z550" i="10"/>
  <c r="Z552" i="10"/>
  <c r="Z553" i="10"/>
  <c r="Z554" i="10"/>
  <c r="Z555" i="10"/>
  <c r="Z557" i="10"/>
  <c r="Z560" i="10"/>
  <c r="Z561" i="10"/>
  <c r="Z563" i="10"/>
  <c r="Z564" i="10"/>
  <c r="Z869" i="10"/>
  <c r="Z569" i="10"/>
  <c r="Z573" i="10"/>
  <c r="Z574" i="10"/>
  <c r="Z581" i="10"/>
  <c r="Z583" i="10"/>
  <c r="Z590" i="10"/>
  <c r="Z593" i="10"/>
  <c r="Z594" i="10"/>
  <c r="Z595" i="10"/>
  <c r="Z597" i="10"/>
  <c r="Z598" i="10"/>
  <c r="Z599" i="10"/>
  <c r="Z601" i="10"/>
  <c r="Z604" i="10"/>
  <c r="Z605" i="10"/>
  <c r="Z610" i="10"/>
  <c r="Z611" i="10"/>
  <c r="Z614" i="10"/>
  <c r="Z619" i="10"/>
  <c r="Z621" i="10"/>
  <c r="Z623" i="10"/>
  <c r="Z625" i="10"/>
  <c r="Z626" i="10"/>
  <c r="Z627" i="10"/>
  <c r="Z871" i="10"/>
  <c r="Z632" i="10"/>
  <c r="Z633" i="10"/>
  <c r="Z636" i="10"/>
  <c r="Z637" i="10"/>
  <c r="Z640" i="10"/>
  <c r="Z641" i="10"/>
  <c r="Z642" i="10"/>
  <c r="Z643" i="10"/>
  <c r="Z646" i="10"/>
  <c r="Z648" i="10"/>
  <c r="Z649" i="10"/>
  <c r="Z653" i="10"/>
  <c r="Z654" i="10"/>
  <c r="Z659" i="10"/>
  <c r="Z660" i="10"/>
  <c r="Z662" i="10"/>
  <c r="Z663" i="10"/>
  <c r="Z664" i="10"/>
  <c r="Z667" i="10"/>
  <c r="Z668" i="10"/>
  <c r="AJ1119" i="10"/>
  <c r="Z669" i="10"/>
  <c r="Z670" i="10"/>
  <c r="Z671" i="10"/>
  <c r="Z672" i="10"/>
  <c r="Z676" i="10"/>
  <c r="Z1166" i="10"/>
  <c r="Z679" i="10"/>
  <c r="Z681" i="10"/>
  <c r="Z682" i="10"/>
  <c r="Z686" i="10"/>
  <c r="Z687" i="10"/>
  <c r="Z689" i="10"/>
  <c r="Z691" i="10"/>
  <c r="Z695" i="10"/>
  <c r="Z696" i="10"/>
  <c r="Z698" i="10"/>
  <c r="Z699" i="10"/>
  <c r="Z700" i="10"/>
  <c r="Z701" i="10"/>
  <c r="Z702" i="10"/>
  <c r="Z703" i="10"/>
  <c r="Z706" i="10"/>
  <c r="Z708" i="10"/>
  <c r="Z711" i="10"/>
  <c r="Z714" i="10"/>
  <c r="Z717" i="10"/>
  <c r="Z718" i="10"/>
  <c r="Z721" i="10"/>
  <c r="Z723" i="10"/>
  <c r="Z729" i="10"/>
  <c r="Z731" i="10"/>
  <c r="Z733" i="10"/>
  <c r="Z734" i="10"/>
  <c r="Z736" i="10"/>
  <c r="Z737" i="10"/>
  <c r="Z739" i="10"/>
  <c r="Z741" i="10"/>
  <c r="Z742" i="10"/>
  <c r="Z745" i="10"/>
  <c r="Z751" i="10"/>
  <c r="Z752" i="10"/>
  <c r="Z754" i="10"/>
  <c r="Z756" i="10"/>
  <c r="Z757" i="10"/>
  <c r="Z758" i="10"/>
  <c r="Z759" i="10"/>
  <c r="Z762" i="10"/>
  <c r="Z763" i="10"/>
  <c r="Z764" i="10"/>
  <c r="Z765" i="10"/>
  <c r="Z766" i="10"/>
  <c r="Z767" i="10"/>
  <c r="Z768" i="10"/>
  <c r="Z769" i="10"/>
  <c r="Z770" i="10"/>
  <c r="Z775" i="10"/>
  <c r="Z777" i="10"/>
  <c r="Z778" i="10"/>
  <c r="Z779" i="10"/>
  <c r="Z781" i="10"/>
  <c r="Z782" i="10"/>
  <c r="Z786" i="10"/>
  <c r="Z787" i="10"/>
  <c r="Z788" i="10"/>
  <c r="Z798" i="10"/>
  <c r="Z803" i="10"/>
  <c r="Z805" i="10"/>
  <c r="Z806" i="10"/>
  <c r="Z807" i="10"/>
  <c r="Z811" i="10"/>
  <c r="Z812" i="10"/>
  <c r="Z813" i="10"/>
  <c r="Z817" i="10"/>
  <c r="Z566" i="10"/>
  <c r="Z819" i="10"/>
  <c r="Z820" i="10"/>
  <c r="Z824" i="10"/>
  <c r="Z829" i="10"/>
  <c r="Z830" i="10"/>
  <c r="Z831" i="10"/>
  <c r="Z832" i="10"/>
  <c r="Z833" i="10"/>
  <c r="Z836" i="10"/>
  <c r="Z837" i="10"/>
  <c r="Z839" i="10"/>
  <c r="Z840" i="10"/>
  <c r="Z841" i="10"/>
  <c r="Z842" i="10"/>
  <c r="Z845" i="10"/>
  <c r="Z630" i="10"/>
  <c r="Z818" i="10"/>
  <c r="Z872" i="10"/>
  <c r="Z847" i="10"/>
  <c r="Z873" i="10"/>
  <c r="Z848" i="10"/>
  <c r="Z874" i="10"/>
  <c r="Z849" i="10"/>
  <c r="Z850" i="10"/>
  <c r="Z851" i="10"/>
  <c r="Z875" i="10"/>
  <c r="Z876" i="10"/>
  <c r="Z852" i="10"/>
  <c r="Z877" i="10"/>
  <c r="Z853" i="10"/>
  <c r="Z862" i="10"/>
  <c r="Z854" i="10"/>
  <c r="Z878" i="10"/>
  <c r="Z879" i="10"/>
  <c r="Z855" i="10"/>
  <c r="Z880" i="10"/>
  <c r="Z882" i="10"/>
  <c r="Z856" i="10"/>
  <c r="Z857" i="10"/>
  <c r="Z858" i="10"/>
  <c r="Z859" i="10"/>
  <c r="Z860" i="10"/>
  <c r="Z884" i="10"/>
  <c r="Z885" i="10"/>
  <c r="Z886" i="10"/>
  <c r="Z861" i="10"/>
  <c r="Z863" i="10"/>
  <c r="Z883" i="10"/>
  <c r="Z888" i="10"/>
  <c r="Z864" i="10"/>
  <c r="Z866" i="10"/>
  <c r="Z906" i="10"/>
  <c r="Z867" i="10"/>
  <c r="Z900" i="10"/>
  <c r="Z902" i="10"/>
  <c r="Z904" i="10"/>
  <c r="Z909" i="10"/>
  <c r="Z911" i="10"/>
  <c r="Z912" i="10"/>
  <c r="Z914" i="10"/>
  <c r="Z868" i="10"/>
  <c r="Z907" i="10"/>
  <c r="Z915" i="10"/>
  <c r="Z918" i="10"/>
  <c r="Z920" i="10"/>
  <c r="Z893" i="10"/>
  <c r="Z922" i="10"/>
  <c r="Z924" i="10"/>
  <c r="Z925" i="10"/>
  <c r="Z926" i="10"/>
  <c r="Z933" i="10"/>
  <c r="Z935" i="10"/>
  <c r="Z936" i="10"/>
  <c r="Z937" i="10"/>
  <c r="Z939" i="10"/>
  <c r="Z941" i="10"/>
  <c r="Z942" i="10"/>
  <c r="Z946" i="10"/>
  <c r="Z947" i="10"/>
  <c r="Z948" i="10"/>
  <c r="Z949" i="10"/>
  <c r="Z951" i="10"/>
  <c r="Z952" i="10"/>
  <c r="Z954" i="10"/>
  <c r="Z955" i="10"/>
  <c r="Z956" i="10"/>
  <c r="Z958" i="10"/>
  <c r="Z960" i="10"/>
  <c r="Z961" i="10"/>
  <c r="Z962" i="10"/>
  <c r="Z963" i="10"/>
  <c r="Z964" i="10"/>
  <c r="Z965" i="10"/>
  <c r="Z966" i="10"/>
  <c r="Z968" i="10"/>
  <c r="Z970" i="10"/>
  <c r="Z974" i="10"/>
  <c r="Z1164" i="10"/>
  <c r="Z976" i="10"/>
  <c r="Z979" i="10"/>
  <c r="Z982" i="10"/>
  <c r="Z990" i="10"/>
  <c r="Z991" i="10"/>
  <c r="Z995" i="10"/>
  <c r="Z997" i="10"/>
  <c r="A1168" i="10" l="1"/>
  <c r="A1093" i="10"/>
  <c r="A1094" i="10" s="1"/>
  <c r="A1095" i="10" s="1"/>
  <c r="Z940" i="10"/>
  <c r="H12" i="18"/>
  <c r="L1690" i="13"/>
  <c r="AK1153" i="10"/>
  <c r="AK1152" i="10"/>
  <c r="AK1119" i="10"/>
  <c r="J12" i="18"/>
  <c r="AK1105" i="10"/>
  <c r="AL913" i="10"/>
  <c r="AL761" i="10"/>
  <c r="AW385" i="10"/>
  <c r="AL224" i="10"/>
  <c r="AL155" i="10"/>
  <c r="AL71" i="10"/>
  <c r="AL68" i="10"/>
  <c r="AL8" i="10"/>
  <c r="E12" i="18" l="1"/>
  <c r="A1096" i="10"/>
  <c r="A1097" i="10" s="1"/>
  <c r="A1098" i="10" s="1"/>
  <c r="F12" i="18"/>
  <c r="I12" i="18"/>
  <c r="G12" i="18"/>
  <c r="AL379" i="10"/>
  <c r="A1099" i="10" l="1"/>
  <c r="A1100" i="10" s="1"/>
  <c r="N1374" i="1" l="1"/>
  <c r="H1405" i="1" l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AU1376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435" i="1"/>
  <c r="H1238" i="1"/>
  <c r="H1237" i="1"/>
  <c r="H1436" i="1"/>
  <c r="H1236" i="1"/>
  <c r="H1235" i="1"/>
  <c r="H1234" i="1"/>
  <c r="H1233" i="1"/>
  <c r="H1232" i="1"/>
  <c r="H1231" i="1"/>
  <c r="H1230" i="1"/>
  <c r="H1229" i="1"/>
  <c r="H1437" i="1"/>
  <c r="H1228" i="1"/>
  <c r="H1227" i="1"/>
  <c r="H1226" i="1"/>
  <c r="H1225" i="1"/>
  <c r="H1224" i="1"/>
  <c r="AS1223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AS1107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447" i="1"/>
  <c r="H1063" i="1"/>
  <c r="H1062" i="1"/>
  <c r="H1061" i="1"/>
  <c r="H1060" i="1"/>
  <c r="H1059" i="1"/>
  <c r="H1058" i="1"/>
  <c r="H1057" i="1"/>
  <c r="H1056" i="1"/>
  <c r="H1055" i="1"/>
  <c r="H1054" i="1"/>
  <c r="H1053" i="1"/>
  <c r="H1446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1445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1444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1443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1441" i="1"/>
  <c r="H796" i="1"/>
  <c r="H795" i="1"/>
  <c r="H794" i="1"/>
  <c r="H1442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1430" i="1"/>
  <c r="H743" i="1"/>
  <c r="H742" i="1"/>
  <c r="H741" i="1"/>
  <c r="H740" i="1"/>
  <c r="H739" i="1"/>
  <c r="H738" i="1"/>
  <c r="H737" i="1"/>
  <c r="H1456" i="1"/>
  <c r="H736" i="1"/>
  <c r="H1428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AS720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1455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1432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1454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AS652" i="1"/>
  <c r="H652" i="1"/>
  <c r="H651" i="1"/>
  <c r="H1453" i="1"/>
  <c r="H650" i="1"/>
  <c r="H649" i="1"/>
  <c r="H648" i="1"/>
  <c r="H647" i="1"/>
  <c r="H1431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1429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1457" i="1"/>
  <c r="H616" i="1"/>
  <c r="H615" i="1"/>
  <c r="H614" i="1"/>
  <c r="H613" i="1"/>
  <c r="H612" i="1"/>
  <c r="H1433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1458" i="1"/>
  <c r="H570" i="1"/>
  <c r="H569" i="1"/>
  <c r="H568" i="1"/>
  <c r="H567" i="1"/>
  <c r="H566" i="1"/>
  <c r="H565" i="1"/>
  <c r="H564" i="1"/>
  <c r="H563" i="1"/>
  <c r="H562" i="1"/>
  <c r="H561" i="1"/>
  <c r="H1449" i="1"/>
  <c r="H560" i="1"/>
  <c r="H559" i="1"/>
  <c r="H558" i="1"/>
  <c r="H557" i="1"/>
  <c r="H556" i="1"/>
  <c r="H1424" i="1"/>
  <c r="H555" i="1"/>
  <c r="H554" i="1"/>
  <c r="H553" i="1"/>
  <c r="H552" i="1"/>
  <c r="H551" i="1"/>
  <c r="H550" i="1"/>
  <c r="H1434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1451" i="1"/>
  <c r="H532" i="1"/>
  <c r="H531" i="1"/>
  <c r="H530" i="1"/>
  <c r="H529" i="1"/>
  <c r="H1459" i="1"/>
  <c r="H528" i="1"/>
  <c r="H527" i="1"/>
  <c r="H526" i="1"/>
  <c r="H525" i="1"/>
  <c r="H1450" i="1"/>
  <c r="H524" i="1"/>
  <c r="H523" i="1"/>
  <c r="H522" i="1"/>
  <c r="H521" i="1"/>
  <c r="H520" i="1"/>
  <c r="H519" i="1"/>
  <c r="H518" i="1"/>
  <c r="H517" i="1"/>
  <c r="H516" i="1"/>
  <c r="H515" i="1"/>
  <c r="BB514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AS385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1438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1440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1452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1461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1426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1460" i="1"/>
  <c r="H38" i="1"/>
  <c r="H37" i="1"/>
  <c r="H36" i="1"/>
  <c r="H35" i="1"/>
  <c r="H34" i="1"/>
  <c r="H33" i="1"/>
  <c r="H1425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1439" i="1"/>
  <c r="AO1374" i="1" l="1"/>
  <c r="C10" i="18" s="1"/>
  <c r="AO1378" i="1"/>
  <c r="AO1381" i="1"/>
  <c r="J10" i="18" s="1"/>
  <c r="AO1379" i="1"/>
  <c r="H10" i="18" s="1"/>
  <c r="G1381" i="1"/>
  <c r="G1375" i="1"/>
  <c r="G1380" i="1"/>
  <c r="G1374" i="1"/>
  <c r="G1379" i="1"/>
  <c r="G1378" i="1"/>
  <c r="G1377" i="1"/>
  <c r="G1376" i="1"/>
  <c r="AE1369" i="1" l="1"/>
  <c r="G10" i="18"/>
  <c r="AO1380" i="1"/>
  <c r="I10" i="18" s="1"/>
  <c r="AO1376" i="1"/>
  <c r="E10" i="18" s="1"/>
  <c r="AO1375" i="1"/>
  <c r="D10" i="18" s="1"/>
  <c r="G1384" i="1"/>
  <c r="AO1377" i="1" l="1"/>
  <c r="A1454" i="1" l="1"/>
  <c r="A1458" i="1"/>
  <c r="A1456" i="1"/>
  <c r="AO1384" i="1"/>
  <c r="A1460" i="1" s="1"/>
  <c r="A1452" i="1"/>
  <c r="A1451" i="1"/>
  <c r="A1450" i="1"/>
  <c r="A1449" i="1"/>
  <c r="A1448" i="1"/>
  <c r="F10" i="18"/>
  <c r="A1453" i="1" l="1"/>
  <c r="A1461" i="1"/>
  <c r="A1455" i="1"/>
  <c r="A1457" i="1"/>
  <c r="A1459" i="1"/>
  <c r="B10" i="18"/>
  <c r="J11" i="18"/>
  <c r="B11" i="18" l="1"/>
  <c r="F9" i="18"/>
  <c r="E9" i="18"/>
  <c r="H9" i="18" l="1"/>
  <c r="H15" i="18" s="1"/>
  <c r="B9" i="18" l="1"/>
  <c r="Z8" i="10"/>
  <c r="A8" i="10" l="1"/>
  <c r="D12" i="18"/>
  <c r="A9" i="10"/>
  <c r="AM919" i="25"/>
  <c r="D13" i="18" l="1"/>
  <c r="D15" i="18" s="1"/>
  <c r="E13" i="18"/>
  <c r="E15" i="18" s="1"/>
  <c r="F13" i="18"/>
  <c r="F15" i="18" s="1"/>
  <c r="G13" i="18"/>
  <c r="G15" i="18" s="1"/>
  <c r="I13" i="18"/>
  <c r="I15" i="18" s="1"/>
  <c r="J13" i="18"/>
  <c r="J15" i="18" s="1"/>
  <c r="C13" i="18" l="1"/>
  <c r="AT1690" i="13"/>
  <c r="A1712" i="13"/>
  <c r="A1716" i="13"/>
  <c r="A1728" i="13"/>
  <c r="A1715" i="13"/>
  <c r="A1719" i="13"/>
  <c r="A1723" i="13"/>
  <c r="A1722" i="13"/>
  <c r="A1721" i="13"/>
  <c r="A1726" i="13"/>
  <c r="A1736" i="13" l="1"/>
  <c r="A1735" i="13"/>
  <c r="A1734" i="13"/>
  <c r="A1733" i="13"/>
  <c r="A1732" i="13"/>
  <c r="A1730" i="13"/>
  <c r="A1731" i="13"/>
  <c r="A1727" i="13"/>
  <c r="A1729" i="13"/>
  <c r="B13" i="18"/>
  <c r="A1717" i="13"/>
  <c r="A1713" i="13"/>
  <c r="A1714" i="13"/>
  <c r="A1720" i="13"/>
  <c r="A1724" i="13"/>
  <c r="A1711" i="13"/>
  <c r="A1725" i="13"/>
  <c r="A1101" i="10" l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C12" i="18" l="1"/>
  <c r="C15" i="18" l="1"/>
  <c r="B12" i="18"/>
  <c r="B15" i="18" s="1"/>
  <c r="A1167" i="10" l="1"/>
  <c r="A1166" i="10"/>
  <c r="A1164" i="10"/>
  <c r="A1165" i="10"/>
  <c r="A1163" i="10"/>
  <c r="A1161" i="10"/>
  <c r="A1162" i="10"/>
  <c r="A1159" i="10"/>
  <c r="A1160" i="10"/>
  <c r="A1157" i="10"/>
  <c r="A1158" i="10"/>
  <c r="A1155" i="10"/>
  <c r="A1156" i="10"/>
  <c r="A1148" i="10"/>
  <c r="A1154" i="10"/>
  <c r="A1139" i="10"/>
  <c r="A1142" i="10"/>
  <c r="A1135" i="10"/>
  <c r="A1146" i="10"/>
  <c r="A1121" i="10"/>
  <c r="A1134" i="10"/>
  <c r="A1132" i="10"/>
  <c r="A1126" i="10"/>
  <c r="A1123" i="10"/>
  <c r="A1138" i="10"/>
  <c r="A1147" i="10"/>
  <c r="A1143" i="10"/>
  <c r="A1151" i="10"/>
  <c r="A1144" i="10"/>
  <c r="A1140" i="10"/>
  <c r="A1150" i="10"/>
  <c r="A1133" i="10"/>
  <c r="A1145" i="10"/>
  <c r="A1137" i="10"/>
  <c r="A1127" i="10"/>
  <c r="A1152" i="10"/>
  <c r="A1141" i="10"/>
  <c r="A1122" i="10"/>
  <c r="A1130" i="10"/>
  <c r="A1131" i="10"/>
  <c r="A1136" i="10"/>
  <c r="A1153" i="10"/>
  <c r="A1128" i="10"/>
  <c r="A1129" i="10"/>
  <c r="A1125" i="10"/>
  <c r="A1124" i="10"/>
  <c r="A1120" i="10"/>
  <c r="A1149" i="10"/>
  <c r="AN842" i="25"/>
  <c r="AM904" i="25"/>
  <c r="AN675" i="25"/>
  <c r="AN846" i="25"/>
  <c r="AD815" i="25"/>
  <c r="AD117" i="25"/>
  <c r="AD845" i="25"/>
  <c r="AD375" i="25"/>
  <c r="AD474" i="25"/>
  <c r="AD145" i="25"/>
  <c r="AD671" i="25"/>
  <c r="AD449" i="25"/>
  <c r="AD134" i="25"/>
  <c r="AD112" i="25"/>
  <c r="AD490" i="25"/>
  <c r="AD834" i="25"/>
  <c r="AD577" i="25"/>
  <c r="AD336" i="25"/>
  <c r="AD254" i="25"/>
  <c r="AD658" i="25"/>
  <c r="AD209" i="25"/>
  <c r="AD379" i="25"/>
  <c r="AD833" i="25"/>
  <c r="AD625" i="25"/>
  <c r="AD177" i="25"/>
  <c r="AD857" i="25"/>
  <c r="AD153" i="25"/>
  <c r="AD686" i="25"/>
  <c r="AD904" i="25"/>
  <c r="AD7" i="25"/>
  <c r="AD741" i="25"/>
  <c r="AD214" i="25"/>
  <c r="AD326" i="25"/>
  <c r="AD675" i="25"/>
  <c r="AD488" i="25"/>
  <c r="AD303" i="25"/>
  <c r="AD711" i="25"/>
  <c r="AD897" i="25"/>
  <c r="AD69" i="25"/>
  <c r="AD567" i="25"/>
  <c r="AD141" i="25"/>
  <c r="AD513" i="25"/>
  <c r="AD733" i="25"/>
  <c r="AD615" i="25"/>
  <c r="AD276" i="25"/>
  <c r="AD512" i="25"/>
  <c r="AD403" i="25"/>
  <c r="AD432" i="25"/>
  <c r="AD329" i="25"/>
  <c r="AD712" i="25"/>
  <c r="AD271" i="25"/>
  <c r="AD544" i="25"/>
  <c r="AD557" i="25"/>
  <c r="AD560" i="25"/>
  <c r="AD680" i="25"/>
  <c r="AD395" i="25"/>
  <c r="AD561" i="25"/>
  <c r="AD548" i="25"/>
  <c r="AD728" i="25"/>
  <c r="AD554" i="25"/>
  <c r="AD388" i="25"/>
  <c r="AD266" i="25"/>
  <c r="AD597" i="25"/>
  <c r="AD389" i="25"/>
  <c r="AD244" i="25"/>
  <c r="AD274" i="25"/>
  <c r="AD621" i="25"/>
  <c r="AD485" i="25"/>
  <c r="AD121" i="25"/>
  <c r="AD385" i="25"/>
  <c r="AD322" i="25"/>
  <c r="AD378" i="25"/>
  <c r="AD398" i="25"/>
  <c r="AD542" i="25"/>
  <c r="AD640" i="25"/>
  <c r="AD190" i="25"/>
  <c r="AD616" i="25"/>
  <c r="AD163" i="25"/>
  <c r="AD14" i="25"/>
  <c r="AD305" i="25"/>
  <c r="AD413" i="25"/>
  <c r="AD313" i="25"/>
  <c r="AD93" i="25"/>
  <c r="AD251" i="25"/>
  <c r="AD679" i="25"/>
  <c r="AD865" i="25"/>
  <c r="AD92" i="25"/>
  <c r="AD314" i="25"/>
  <c r="AD466" i="25"/>
  <c r="AD391" i="25"/>
  <c r="AD685" i="25"/>
  <c r="AD292" i="25"/>
  <c r="AD880" i="25"/>
  <c r="AD286" i="25"/>
  <c r="AD104" i="25"/>
  <c r="AD19" i="25"/>
  <c r="AD239" i="25"/>
  <c r="AD840" i="25"/>
  <c r="AD363" i="25"/>
  <c r="AD883" i="25"/>
  <c r="AD631" i="25"/>
  <c r="AD230" i="25"/>
  <c r="AD373" i="25"/>
  <c r="AD96" i="25"/>
  <c r="AD882" i="25"/>
  <c r="AD660" i="25"/>
  <c r="AD802" i="25"/>
  <c r="AD846" i="25"/>
  <c r="AD804" i="25"/>
  <c r="AD130" i="25"/>
  <c r="AD301" i="25"/>
  <c r="AD888" i="25"/>
  <c r="AD501" i="25"/>
  <c r="AD142" i="25"/>
  <c r="AD874" i="25"/>
  <c r="AD696" i="25"/>
  <c r="AD867" i="25"/>
  <c r="AD754" i="25"/>
  <c r="AD563" i="25"/>
  <c r="AD957" i="25"/>
  <c r="AD137" i="25"/>
  <c r="AD253" i="25"/>
  <c r="AD843" i="25"/>
  <c r="AD463" i="25"/>
  <c r="AD848" i="25"/>
  <c r="AD384" i="25"/>
  <c r="AD119" i="25"/>
  <c r="AD192" i="25"/>
  <c r="AD49" i="25"/>
  <c r="AD140" i="25"/>
  <c r="AD483" i="25"/>
  <c r="AD100" i="25"/>
  <c r="AD612" i="25"/>
  <c r="AD801" i="25"/>
  <c r="AD442" i="25"/>
  <c r="AD570" i="25"/>
  <c r="AD38" i="25"/>
  <c r="AD842" i="25"/>
  <c r="AD16" i="25"/>
  <c r="AD101" i="25"/>
  <c r="AD707" i="25"/>
  <c r="AD155" i="25"/>
  <c r="AD875" i="25"/>
  <c r="AD661" i="25"/>
  <c r="AD605" i="25"/>
  <c r="AD204" i="25"/>
  <c r="AD746" i="25"/>
  <c r="AD464" i="25"/>
  <c r="AD879" i="25"/>
  <c r="AD821" i="25"/>
  <c r="AD414" i="25"/>
  <c r="AD558" i="25"/>
  <c r="AD562" i="25"/>
  <c r="AD256" i="25"/>
  <c r="AD135" i="25"/>
  <c r="AD458" i="25"/>
  <c r="AD67" i="25"/>
  <c r="AD641" i="25"/>
  <c r="AD113" i="25"/>
  <c r="AD420" i="25"/>
  <c r="AD681" i="25"/>
  <c r="AD133" i="25"/>
  <c r="AD9" i="25"/>
  <c r="AD852" i="25"/>
  <c r="AD797" i="25"/>
  <c r="Z1000" i="10"/>
  <c r="Z1007" i="10"/>
  <c r="AD202" i="25"/>
  <c r="AD372" i="25"/>
  <c r="AD58" i="25"/>
  <c r="AD454" i="25"/>
  <c r="AD201" i="25"/>
  <c r="AD409" i="25"/>
  <c r="AD84" i="25"/>
  <c r="AD740" i="25"/>
  <c r="AD232" i="25"/>
  <c r="AD390" i="25"/>
  <c r="AD10" i="25"/>
  <c r="AD465" i="25"/>
  <c r="AD447" i="25"/>
  <c r="AD524" i="25"/>
  <c r="AD262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P11" authorId="0" shapeId="0" xr:uid="{2E73FDE0-705B-47A7-A449-412A7B4C9A35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680.400 tiền BHYT, SV KG MUA, XN P.CTSV 5/11/24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  <author>Administrator</author>
    <author>loanttt</author>
    <author>Hong</author>
  </authors>
  <commentList>
    <comment ref="B7" authorId="0" shapeId="0" xr:uid="{9D262794-1E94-4192-A721-D5AD6FD5F0CD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523 ngày 13/6/24 </t>
        </r>
      </text>
    </comment>
    <comment ref="B8" authorId="0" shapeId="0" xr:uid="{BCD9F6A5-D610-4FEF-98DB-E8CAD60FCD36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- ngày 30/7/24 QĐ 640 rút khỏi tên trong QĐ 417 ngày 6/5/24
-09 ĐH QD9 XUỐNG 10 ĐH QD9, QĐ 655 ngày 09/8/24  HK1 24-25</t>
        </r>
      </text>
    </comment>
    <comment ref="B9" authorId="0" shapeId="0" xr:uid="{EAA8B5F3-B5F8-4181-A884-3131F3E3A71D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imes New Roman"/>
            <family val="1"/>
          </rPr>
          <t xml:space="preserve">QĐ 503 ngày 4/6/24 </t>
        </r>
      </text>
    </comment>
    <comment ref="Q106" authorId="1" shapeId="0" xr:uid="{5BEE3C6B-EA40-4FFE-88A3-C507F37368D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HB 20/12/2024 
</t>
        </r>
      </text>
    </comment>
    <comment ref="M268" authorId="1" shapeId="0" xr:uid="{2F64754A-6D6E-43F7-8346-B7BE121654D5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Tiền Đóng hk hè k mở lớp
</t>
        </r>
      </text>
    </comment>
    <comment ref="M295" authorId="1" shapeId="0" xr:uid="{D3DBBB1D-762E-4E17-B371-DD425E40E3E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Tiền thừa môn tài nguyên đất
</t>
        </r>
      </text>
    </comment>
    <comment ref="L310" authorId="0" shapeId="0" xr:uid="{A8C32C4E-7F44-47B0-8ED0-C85419FB151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J338" authorId="2" shapeId="0" xr:uid="{6E032488-9314-4AD8-91DB-316A5C948F13}">
      <text>
        <r>
          <rPr>
            <b/>
            <sz val="9"/>
            <color indexed="81"/>
            <rFont val="Tahoma"/>
            <family val="2"/>
          </rPr>
          <t>10ĐH_QLĐĐ_7 chuyển lớp theo QĐ 644</t>
        </r>
      </text>
    </comment>
    <comment ref="E448" authorId="3" shapeId="0" xr:uid="{F31922E3-9B83-4ECB-B9B5-1F0B67A19D08}">
      <text>
        <r>
          <rPr>
            <b/>
            <sz val="9"/>
            <color indexed="81"/>
            <rFont val="Tahoma"/>
            <family val="2"/>
          </rPr>
          <t>Hong: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59" authorId="0" shapeId="0" xr:uid="{AA274EA8-EDE7-4F6B-8B06-89642D11455B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L486" authorId="0" shapeId="0" xr:uid="{ADB47086-0F52-4A85-9F4F-40DEC05AC6B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V643" authorId="1" shapeId="0" xr:uid="{CED1F32D-4EDD-48AC-B797-1CFCDF70626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704</t>
        </r>
      </text>
    </comment>
    <comment ref="L767" authorId="0" shapeId="0" xr:uid="{DD16DE34-C818-4BE1-B680-2BDD68E5E178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AA805" authorId="1" shapeId="0" xr:uid="{A1E2A9EC-AB70-4E82-A148-7BC307B4CEC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BS ngày 23/6/2025, Nh gửi file thiếu ngày 15/5</t>
        </r>
      </text>
    </comment>
    <comment ref="M996" authorId="1" shapeId="0" xr:uid="{26ADEAA5-58C1-48D4-8524-767C2BFA8A65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Tiền BHYT</t>
        </r>
      </text>
    </comment>
    <comment ref="M1019" authorId="1" shapeId="0" xr:uid="{CAC36503-FC8D-432B-9826-A9D80348D0DC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Tiền BHYT
</t>
        </r>
      </text>
    </comment>
    <comment ref="S1019" authorId="1" shapeId="0" xr:uid="{9FB442AE-EB22-48D8-9A5A-6B8E73BAAFF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Tiền bảo hiểm
</t>
        </r>
      </text>
    </comment>
    <comment ref="O1051" authorId="1" shapeId="0" xr:uid="{7ABD09FE-7073-4905-9EDE-2DB64E1D538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Sinh viên cập nhật trễ, ngày 05.3.2025</t>
        </r>
      </text>
    </comment>
    <comment ref="T1069" authorId="1" shapeId="0" xr:uid="{2EBDAD0E-4157-44A2-9AD2-59045CDBD2A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910</t>
        </r>
      </text>
    </comment>
    <comment ref="P1076" authorId="1" shapeId="0" xr:uid="{237241FF-8DB9-4E38-8C28-088C2D2C7B34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Bổ sung 26.05.2025
</t>
        </r>
      </text>
    </comment>
    <comment ref="O1199" authorId="1" shapeId="0" xr:uid="{8E806472-E540-4743-B404-1AAC1FA214C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BS nd ngày 28.02.2025
</t>
        </r>
      </text>
    </comment>
    <comment ref="AA1283" authorId="1" shapeId="0" xr:uid="{A5F5C91A-F538-43AD-AB73-0B77C2C283E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Kh có tt đợi bs 
</t>
        </r>
      </text>
    </comment>
    <comment ref="AX1424" authorId="1" shapeId="0" xr:uid="{A901D796-5E76-4D6D-A316-99400596A2D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Sinh viên kh nợ hk1, chưa đóng tiền hk2
2024 - 2025</t>
        </r>
      </text>
    </comment>
    <comment ref="B1427" authorId="0" shapeId="0" xr:uid="{EE5839C8-9ADA-4A89-9DAD-2F2202D6E4A9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805 ngày 13/9/24
</t>
        </r>
      </text>
    </comment>
    <comment ref="AU1448" authorId="1" shapeId="0" xr:uid="{FCFBD029-7251-4959-8C83-834A7907729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1087, ngày 13/12/2025 xóa tên khỏi QĐ 833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  <author>loanttt</author>
    <author>Administrator</author>
  </authors>
  <commentList>
    <comment ref="C8" authorId="0" shapeId="0" xr:uid="{243FFFEA-B4AF-47F9-BB08-73928E1C0434}">
      <text>
        <r>
          <rPr>
            <b/>
            <sz val="9"/>
            <color indexed="81"/>
            <rFont val="Tahoma"/>
            <family val="2"/>
          </rPr>
          <t>QĐ 639, 30/7/24 chuyển khóa</t>
        </r>
      </text>
    </comment>
    <comment ref="C9" authorId="0" shapeId="0" xr:uid="{3D7A8819-21FB-4C51-92AD-9B4EA211EF26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794 ngày 10/9/24
</t>
        </r>
      </text>
    </comment>
    <comment ref="C11" authorId="0" shapeId="0" xr:uid="{EA38B76D-4348-4AD8-93E5-1B211287F1CB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557 ngày 26/6/24</t>
        </r>
      </text>
    </comment>
    <comment ref="C12" authorId="0" shapeId="0" xr:uid="{CE2278E4-269C-4273-B88F-D4B1227AA2C4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792 ngày 10/9/24
</t>
        </r>
      </text>
    </comment>
    <comment ref="C13" authorId="1" shapeId="0" xr:uid="{D738186F-160E-47E0-B742-B098F2097EA8}">
      <text>
        <r>
          <rPr>
            <b/>
            <sz val="9"/>
            <color indexed="81"/>
            <rFont val="Tahoma"/>
            <family val="2"/>
          </rPr>
          <t>10_ĐH_CNTT_1 --&gt;
11_ĐH_CNTT_1
TỪ HK2    23-24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" authorId="1" shapeId="0" xr:uid="{0D2C4440-5C31-4819-A1FF-D167029463AB}">
      <text>
        <r>
          <rPr>
            <b/>
            <sz val="9"/>
            <color indexed="81"/>
            <rFont val="Tahoma"/>
            <family val="2"/>
          </rPr>
          <t>BAO LUU HK1 (21-22)
BAO LUU CHUYEN KHOA
THU 1HK - 50%</t>
        </r>
      </text>
    </comment>
    <comment ref="C15" authorId="0" shapeId="0" xr:uid="{F488F959-DD2D-4182-AD06-F90FB3E10BEE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TỪ 10 ĐH QTBĐS
XUỐNG 11 ĐH QTTH, QĐ 659
ngày 09/08/2024  HK1 24-25</t>
        </r>
      </text>
    </comment>
    <comment ref="C19" authorId="1" shapeId="0" xr:uid="{043CD6B5-2D43-4483-9901-FBD23E195D10}">
      <text>
        <r>
          <rPr>
            <sz val="9"/>
            <color indexed="81"/>
            <rFont val="Tahoma"/>
            <family val="2"/>
          </rPr>
          <t>10_ĐH_QTKD_10 --&gt;
11_ĐH_QTKD_1
TỪ HK2    23-24</t>
        </r>
      </text>
    </comment>
    <comment ref="C20" authorId="1" shapeId="0" xr:uid="{BEB57ED2-8C77-4FE6-A105-8D6AE123D5FE}">
      <text>
        <r>
          <rPr>
            <b/>
            <sz val="9"/>
            <color indexed="81"/>
            <rFont val="Tahoma"/>
            <family val="2"/>
          </rPr>
          <t>TỪ 10_QTKD_12
ĐẾN 11_QTKD_1</t>
        </r>
      </text>
    </comment>
    <comment ref="V20" authorId="2" shapeId="0" xr:uid="{11B48001-F437-4624-8593-521E476B5A05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704
</t>
        </r>
      </text>
    </comment>
    <comment ref="Y24" authorId="2" shapeId="0" xr:uid="{8B805F00-09CB-4DE3-A5A6-BE44196E49C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BS ngày 23/6/2025, Nh gửi file thiếu ngày 15/5</t>
        </r>
      </text>
    </comment>
    <comment ref="L515" authorId="0" shapeId="0" xr:uid="{0C27FB1B-E5F2-47AB-A806-1EBCD0B37EF6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C574" authorId="1" shapeId="0" xr:uid="{19311474-A0D9-451E-97CE-E0593D039518}">
      <text>
        <r>
          <rPr>
            <b/>
            <sz val="9"/>
            <color indexed="81"/>
            <rFont val="Tahoma"/>
            <family val="2"/>
          </rPr>
          <t>từ trường DH công nghệ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55" authorId="1" shapeId="0" xr:uid="{2FAE23C1-42FB-4DEF-8E2A-95BE153F96E2}">
      <text>
        <r>
          <rPr>
            <b/>
            <sz val="9"/>
            <color indexed="81"/>
            <rFont val="Tahoma"/>
            <family val="2"/>
          </rPr>
          <t>879-12/9/2023
chuyển từ ĐH CÔNG NGHỆ bắt đầu HK1 23-24</t>
        </r>
      </text>
    </comment>
    <comment ref="R809" authorId="2" shapeId="0" xr:uid="{3E78E6F0-6321-4033-B4E2-BBBB18571D1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704</t>
        </r>
      </text>
    </comment>
    <comment ref="AB881" authorId="2" shapeId="0" xr:uid="{C4CFB834-FC1D-47F2-BCE8-FB421BA6342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Đã hoàn trả</t>
        </r>
      </text>
    </comment>
    <comment ref="C899" authorId="2" shapeId="0" xr:uid="{995EA3DB-AB28-468F-B12A-2073AF321136}">
      <text>
        <r>
          <rPr>
            <b/>
            <sz val="9"/>
            <color indexed="81"/>
            <rFont val="Tahoma"/>
            <family val="2"/>
          </rPr>
          <t xml:space="preserve">Administrator:
QĐ 382, 18/6/2025, quay lại học tập hk1 25-26
</t>
        </r>
      </text>
    </comment>
    <comment ref="C900" authorId="2" shapeId="0" xr:uid="{DC5C48A2-1180-4675-8F3B-FF6614DEF82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549, 6/8/2025</t>
        </r>
      </text>
    </comment>
    <comment ref="C901" authorId="2" shapeId="0" xr:uid="{62FB723D-BC92-4DFE-B915-5ADA4F59B8C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550, NGÀY 6/8/2025
</t>
        </r>
      </text>
    </comment>
    <comment ref="C902" authorId="2" shapeId="0" xr:uid="{AE58D111-9F15-4713-8072-2A28FA8C0FA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QLHT, QĐ 566 NGÀY 12,8,2025
</t>
        </r>
      </text>
    </comment>
    <comment ref="C903" authorId="2" shapeId="0" xr:uid="{04AA5426-353C-4837-A0AD-09C518C8D0E1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614, 20/8/2025
</t>
        </r>
      </text>
    </comment>
    <comment ref="AQ924" authorId="0" shapeId="0" xr:uid="{8FCFC03A-3290-4307-A33A-6A8430056AC4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XEM LẠI</t>
        </r>
      </text>
    </comment>
    <comment ref="C925" authorId="1" shapeId="0" xr:uid="{EE768577-F2F2-414A-AFD9-683726A746E1}">
      <text>
        <r>
          <rPr>
            <b/>
            <sz val="9"/>
            <color indexed="81"/>
            <rFont val="Tahoma"/>
            <family val="2"/>
          </rPr>
          <t>10ĐH_QTKD_9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926" authorId="2" shapeId="0" xr:uid="{5B155A30-972E-4AA0-89E6-020135B1D501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Bảo lưu hk1 24 - 25
</t>
        </r>
      </text>
    </comment>
    <comment ref="Q940" authorId="2" shapeId="0" xr:uid="{7CDCD4FF-FB2A-4278-8278-8BF384E095E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Đóng học phí HK1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loanttt</author>
    <author>Administrator</author>
    <author>PC</author>
  </authors>
  <commentList>
    <comment ref="C50" authorId="0" shapeId="0" xr:uid="{B2C16A41-C7EF-4C37-812C-D830F0CD8FCF}">
      <text>
        <r>
          <rPr>
            <b/>
            <sz val="9"/>
            <color indexed="81"/>
            <rFont val="Tahoma"/>
            <family val="2"/>
          </rPr>
          <t>1276-11/12/2023
K11--&gt; K12
bắt đầu từ HK2  2023-2024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32" authorId="1" shapeId="0" xr:uid="{3BC26864-9651-411D-B41D-2499608D9D0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Thừa trong vcb T1
</t>
        </r>
      </text>
    </comment>
    <comment ref="P318" authorId="1" shapeId="0" xr:uid="{D68607F7-D802-4E34-8A2E-3FE57092AA2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Bổ sung ngày 15/4/2025</t>
        </r>
      </text>
    </comment>
    <comment ref="P373" authorId="1" shapeId="0" xr:uid="{91C6310C-2D50-4538-BDF0-7D95D26E110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BS ngày 16/04/2025
</t>
        </r>
      </text>
    </comment>
    <comment ref="Y496" authorId="1" shapeId="0" xr:uid="{056FC414-1B6A-4A7E-8B1E-EFAC742DEE0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Thừa trong VCB T1
</t>
        </r>
      </text>
    </comment>
    <comment ref="H596" authorId="2" shapeId="0" xr:uid="{9E5DB1D6-8322-4352-A68B-CA8E097B9737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O650" authorId="1" shapeId="0" xr:uid="{1286FF85-10A0-4B00-B1A7-769E7AF0F215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704</t>
        </r>
      </text>
    </comment>
    <comment ref="K753" authorId="1" shapeId="0" xr:uid="{124BABFD-16C7-4EA3-BA85-BFD70426C0D4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Công ty tài trợ</t>
        </r>
      </text>
    </comment>
    <comment ref="O814" authorId="1" shapeId="0" xr:uid="{87AE4DE0-45EA-4D0D-9244-43E102DF2C55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tk 704</t>
        </r>
      </text>
    </comment>
    <comment ref="H940" authorId="2" shapeId="0" xr:uid="{C522A24E-4C18-460E-B05F-E1058F9A2545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V986" authorId="1" shapeId="0" xr:uid="{33A0FD16-2318-43AD-B33C-D7EB085AAC11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BS ngày 23/6/2025, Nh gửi file thiếu ngày 15/5</t>
        </r>
      </text>
    </comment>
    <comment ref="C993" authorId="0" shapeId="0" xr:uid="{E851EE6A-4E6A-41F5-8A87-90640A435DE3}">
      <text>
        <r>
          <rPr>
            <b/>
            <sz val="9"/>
            <color indexed="81"/>
            <rFont val="Tahoma"/>
            <family val="2"/>
          </rPr>
          <t>bắt đầu HK2 23-24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7" authorId="1" shapeId="0" xr:uid="{6D484348-A7CE-403A-B36D-1759A34CE688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QQ 1216 ngày 3/12/2024 quay trở lại học tập từ HK2 24-25
</t>
        </r>
      </text>
    </comment>
    <comment ref="C1001" authorId="1" shapeId="0" xr:uid="{9F518D31-B301-4517-8E34-B1CFA18FB8DE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Quay lại học tập từ hk1 25-26
</t>
        </r>
      </text>
    </comment>
    <comment ref="C1039" authorId="2" shapeId="0" xr:uid="{6BBE57EA-724C-40D0-B1F9-D1C89BDC84B7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819 ngày 18/9/24</t>
        </r>
      </text>
    </comment>
    <comment ref="C1041" authorId="2" shapeId="0" xr:uid="{476A1F70-2AA3-46D4-8BE2-76A570075AB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QD854, 24/9/24 chuyen khoa</t>
        </r>
      </text>
    </comment>
    <comment ref="AK1041" authorId="2" shapeId="0" xr:uid="{91B86166-1402-4F66-A7DE-DD93B8C4D17B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bao luu từ hk2</t>
        </r>
      </text>
    </comment>
    <comment ref="H1152" authorId="2" shapeId="0" xr:uid="{E327609E-7DC1-4179-9BD4-34C06A4DC86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mien giam hp</t>
        </r>
      </text>
    </comment>
    <comment ref="C1154" authorId="1" shapeId="0" xr:uid="{448434B4-68AA-4E3F-A3FA-713F58DA9D1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chuyển khóa 244, ngày 28/2/2025
</t>
        </r>
      </text>
    </comment>
    <comment ref="C1156" authorId="2" shapeId="0" xr:uid="{2B2A85FA-53DB-43FC-8754-796DBA48A7F2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874 ngày 27/9/24 chuyển khóa xuống K12 từ HK1 24-25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  <author>Administrator</author>
  </authors>
  <commentList>
    <comment ref="D7" authorId="0" shapeId="0" xr:uid="{D732BCD5-B965-40A7-ACF3-C4DC4BD124E6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819 ngày 18/9/24</t>
        </r>
      </text>
    </comment>
    <comment ref="M8" authorId="0" shapeId="0" xr:uid="{D820D957-3A0F-4B19-AEF4-A9CE0D5EBC5D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DONG HP T10</t>
        </r>
      </text>
    </comment>
    <comment ref="U12" authorId="1" shapeId="0" xr:uid="{3E507EAC-028B-468A-B03D-3297E3A563A3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Cập nhật 7/5/2025
</t>
        </r>
      </text>
    </comment>
    <comment ref="Q175" authorId="1" shapeId="0" xr:uid="{E0F273B9-202B-4A77-B5D2-C687789B0586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Cấn trừ bhyt
</t>
        </r>
      </text>
    </comment>
    <comment ref="Q311" authorId="1" shapeId="0" xr:uid="{0877251F-7B66-4F13-8087-BCC3C8C80BF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Cấn trừ BHYT
</t>
        </r>
      </text>
    </comment>
    <comment ref="Q351" authorId="1" shapeId="0" xr:uid="{3F4BE8AC-104B-4912-8B03-5CD0D9E95B6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Miễn giảm 70%, trừ bhyt
</t>
        </r>
      </text>
    </comment>
    <comment ref="U358" authorId="0" shapeId="0" xr:uid="{52565163-0259-49DB-BF1F-339A71AB9C24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 (CAN TRU TIEN THIEU CUA SV)</t>
        </r>
      </text>
    </comment>
    <comment ref="U392" authorId="0" shapeId="0" xr:uid="{00630CCB-7A1C-4A9C-8B80-DCA30FA34804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 (CAN TRU TIEN THIEU CUA SV)</t>
        </r>
      </text>
    </comment>
    <comment ref="D431" authorId="1" shapeId="0" xr:uid="{948EFE54-5A68-4079-8AB4-4A4B1F36591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sv đóng đủ số tiền chưa cấn trừ, còn dư tiền học hè chuyển sang
</t>
        </r>
      </text>
    </comment>
    <comment ref="U471" authorId="0" shapeId="0" xr:uid="{D336073D-01D6-40BC-AB09-626917527A45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 (CAN TRU TIEN THIEU CUA SV)</t>
        </r>
      </text>
    </comment>
    <comment ref="Q619" authorId="1" shapeId="0" xr:uid="{8B5B8FF7-DA1C-476E-9615-727826A1F65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Cấn trừ BHYT
</t>
        </r>
      </text>
    </comment>
    <comment ref="E634" authorId="1" shapeId="0" xr:uid="{2CE1B013-3FD1-4E6D-A91D-7579DD1969D9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Xin làm đơn gia hạn đến hết t9/2025</t>
        </r>
      </text>
    </comment>
    <comment ref="S917" authorId="1" shapeId="0" xr:uid="{ECA87DE3-FFA6-4A4C-94E2-5BEEA67FE9B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sv nhìn nhầm còn nợ hp hk1 nên đóng nhầm
</t>
        </r>
      </text>
    </comment>
    <comment ref="Q940" authorId="1" shapeId="0" xr:uid="{FC94701C-45D5-493B-9B37-B363E9743BE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Cấn trừ tiền đồng phục</t>
        </r>
      </text>
    </comment>
    <comment ref="U1194" authorId="0" shapeId="0" xr:uid="{74965646-1219-4DBF-902E-1DB5A1888C77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350-290(CAN TRU TIEN THIEU SV 650Đ)</t>
        </r>
      </text>
    </comment>
    <comment ref="U1481" authorId="0" shapeId="0" xr:uid="{3C5E7A53-5C76-4680-A494-0AA0A59D8B5E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 (CAN TRU TIEN THIEU CUA SV)</t>
        </r>
      </text>
    </comment>
    <comment ref="U1495" authorId="0" shapeId="0" xr:uid="{5B31E052-6206-499F-BDD0-E7148E5C2E0B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350 (CAN TRU TIEN THIEU CUA SV)</t>
        </r>
      </text>
    </comment>
    <comment ref="D1670" authorId="1" shapeId="0" xr:uid="{7879D83E-E98A-4F5F-988A-F126BD5127A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Quay lại học tập từ hk1
25-26
</t>
        </r>
      </text>
    </comment>
    <comment ref="D1671" authorId="1" shapeId="0" xr:uid="{80F2E88F-386D-40D4-97BA-E5033B0555C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549, 6/8/2025
</t>
        </r>
      </text>
    </comment>
    <comment ref="D1672" authorId="1" shapeId="0" xr:uid="{F2E0CCA0-E0C6-4E6E-8CC8-00FEFA0ED15C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218, 28/2/2025
</t>
        </r>
      </text>
    </comment>
    <comment ref="D1673" authorId="1" shapeId="0" xr:uid="{64550538-6A0C-4F7B-80B1-80027C07B81B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QĐ 6598, 5/9/2025
</t>
        </r>
      </text>
    </comment>
    <comment ref="BA1711" authorId="1" shapeId="0" xr:uid="{85AFDCE7-0014-4FD1-9959-8181DD05079A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Sv chưa đóng hk2 2024 - 2025
</t>
        </r>
      </text>
    </comment>
    <comment ref="D1715" authorId="0" shapeId="0" xr:uid="{9E672C9C-169A-4714-A981-2AEEC71A0883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QĐ 854, 24/9/24</t>
        </r>
      </text>
    </comment>
  </commentList>
</comments>
</file>

<file path=xl/sharedStrings.xml><?xml version="1.0" encoding="utf-8"?>
<sst xmlns="http://schemas.openxmlformats.org/spreadsheetml/2006/main" count="39583" uniqueCount="15160">
  <si>
    <t>DANH SÁCH SINH VIÊN ĐẠI HỌC KHÓA 10</t>
  </si>
  <si>
    <t>Niên khóa 2021-2025</t>
  </si>
  <si>
    <t xml:space="preserve">CẬP NHẬT ĐẾN </t>
  </si>
  <si>
    <t>NỢ</t>
  </si>
  <si>
    <t>STT</t>
  </si>
  <si>
    <t>MSSV</t>
  </si>
  <si>
    <t>CMND</t>
  </si>
  <si>
    <t>Họ và tên lót</t>
  </si>
  <si>
    <t>Tên</t>
  </si>
  <si>
    <t>Ngày sinh</t>
  </si>
  <si>
    <t>Khoa</t>
  </si>
  <si>
    <t>CODE</t>
  </si>
  <si>
    <t>Lớp mới</t>
  </si>
  <si>
    <t>Lớp cũ</t>
  </si>
  <si>
    <t>Thừa HP</t>
  </si>
  <si>
    <t>HK2
2024-2025</t>
  </si>
  <si>
    <t>T1/2025</t>
  </si>
  <si>
    <t>Tổng nợ</t>
  </si>
  <si>
    <t>GHI CHÚ</t>
  </si>
  <si>
    <t>mua BHYT</t>
  </si>
  <si>
    <t>Kg mua BHYT</t>
  </si>
  <si>
    <t>AGB</t>
  </si>
  <si>
    <t>VCB</t>
  </si>
  <si>
    <t>tô màu xanh dương</t>
  </si>
  <si>
    <t>MG HP</t>
  </si>
  <si>
    <t>QĐ Xóa tên</t>
  </si>
  <si>
    <t>QĐ Bảo lưu</t>
  </si>
  <si>
    <t>Hoàn trả tiền thừa HP (nếu có)</t>
  </si>
  <si>
    <t>Ghi chú khác</t>
  </si>
  <si>
    <t>0950040145</t>
  </si>
  <si>
    <t>Trần Trung</t>
  </si>
  <si>
    <t>Hậu</t>
  </si>
  <si>
    <t>10_ĐH_QĐ4</t>
  </si>
  <si>
    <t>09_ĐH_QĐ4</t>
  </si>
  <si>
    <t>0950040190</t>
  </si>
  <si>
    <t xml:space="preserve"> Trần Thị Trúc </t>
  </si>
  <si>
    <t>Linh</t>
  </si>
  <si>
    <t>QLĐĐ</t>
  </si>
  <si>
    <t>004</t>
  </si>
  <si>
    <t>10_ĐH_QB</t>
  </si>
  <si>
    <t>09_ĐH_QB</t>
  </si>
  <si>
    <t>0950040219</t>
  </si>
  <si>
    <t xml:space="preserve"> Phan Thị Thanh </t>
  </si>
  <si>
    <t>Hân</t>
  </si>
  <si>
    <t>10_ĐH_QĐ3</t>
  </si>
  <si>
    <t>09_ĐH_QĐ3</t>
  </si>
  <si>
    <t>0950040262</t>
  </si>
  <si>
    <t xml:space="preserve"> Huỳnh Hồng Phương </t>
  </si>
  <si>
    <t>10_ĐH_QG</t>
  </si>
  <si>
    <t>09_ĐH_QG</t>
  </si>
  <si>
    <t>0950080024</t>
  </si>
  <si>
    <t>Bùi Công</t>
  </si>
  <si>
    <t>Anh</t>
  </si>
  <si>
    <t>HTTT</t>
  </si>
  <si>
    <t>008</t>
  </si>
  <si>
    <t>09_ĐH_CNPM1</t>
  </si>
  <si>
    <t>09_ĐH_CNTT1</t>
  </si>
  <si>
    <t>0950080086</t>
  </si>
  <si>
    <t xml:space="preserve"> </t>
  </si>
  <si>
    <t>Nguyễn Thanh</t>
  </si>
  <si>
    <t>Bảo</t>
  </si>
  <si>
    <t>24/01/2002</t>
  </si>
  <si>
    <t>10_ĐH_THMT2</t>
  </si>
  <si>
    <t>10_ĐH_CNTT1</t>
  </si>
  <si>
    <t>0950090057</t>
  </si>
  <si>
    <t xml:space="preserve"> Đặng Văn </t>
  </si>
  <si>
    <t>Bình</t>
  </si>
  <si>
    <t>KT TNMT</t>
  </si>
  <si>
    <t>10_ĐH_QTTH1</t>
  </si>
  <si>
    <t>10ĐH_QTKD_1</t>
  </si>
  <si>
    <t>0950110026</t>
  </si>
  <si>
    <t xml:space="preserve">Nguyễn Bình </t>
  </si>
  <si>
    <t>Vương</t>
  </si>
  <si>
    <t>10/06/2001</t>
  </si>
  <si>
    <t>10_ĐH_KTTN2</t>
  </si>
  <si>
    <t>10ĐH_KTTN_2</t>
  </si>
  <si>
    <t>1050010001</t>
  </si>
  <si>
    <t>Lưu Hoàng</t>
  </si>
  <si>
    <t>Chương</t>
  </si>
  <si>
    <t>10/11/2003</t>
  </si>
  <si>
    <t>KTTV</t>
  </si>
  <si>
    <t>10_ĐH_KT</t>
  </si>
  <si>
    <t>10ĐH_KT</t>
  </si>
  <si>
    <t>1050010002</t>
  </si>
  <si>
    <t>212851385</t>
  </si>
  <si>
    <t>Phạm Ngọc</t>
  </si>
  <si>
    <t>Độ</t>
  </si>
  <si>
    <t>28/05/2003</t>
  </si>
  <si>
    <t>1050010003</t>
  </si>
  <si>
    <t>077203004426</t>
  </si>
  <si>
    <t>Đỗ Minh</t>
  </si>
  <si>
    <t>Đức</t>
  </si>
  <si>
    <t>31/10/2003</t>
  </si>
  <si>
    <t>1050010004</t>
  </si>
  <si>
    <t>079303011827</t>
  </si>
  <si>
    <t>Luu Nguyễn Gia</t>
  </si>
  <si>
    <t>14/07/2003</t>
  </si>
  <si>
    <t>1050010007</t>
  </si>
  <si>
    <t>034303011486</t>
  </si>
  <si>
    <t>Đỗ Thị Thúy</t>
  </si>
  <si>
    <t>Nga</t>
  </si>
  <si>
    <t>03/11/2003</t>
  </si>
  <si>
    <t>1050010008</t>
  </si>
  <si>
    <t>233344126</t>
  </si>
  <si>
    <t>Nguyễn Lê Tuyết</t>
  </si>
  <si>
    <t>Ngân</t>
  </si>
  <si>
    <t>15/09/2003</t>
  </si>
  <si>
    <t>1050010012</t>
  </si>
  <si>
    <t>251280739</t>
  </si>
  <si>
    <t>Nguyễn Thị Thiên</t>
  </si>
  <si>
    <t>Thanh</t>
  </si>
  <si>
    <t>01/01/2003</t>
  </si>
  <si>
    <t>1050010015</t>
  </si>
  <si>
    <t>231410703</t>
  </si>
  <si>
    <t>Nguyễn Yến</t>
  </si>
  <si>
    <t>Vi</t>
  </si>
  <si>
    <t>10/06/2003</t>
  </si>
  <si>
    <t>1050010016</t>
  </si>
  <si>
    <t>372039711</t>
  </si>
  <si>
    <t>Lâm Thái</t>
  </si>
  <si>
    <t>Vĩ</t>
  </si>
  <si>
    <t>1050010018</t>
  </si>
  <si>
    <t>079303003157</t>
  </si>
  <si>
    <t>Trương Ngọc</t>
  </si>
  <si>
    <t>Vy</t>
  </si>
  <si>
    <t>26/07/2003</t>
  </si>
  <si>
    <t>thừa 480 bù đắp qua các SV nợ tiền</t>
  </si>
  <si>
    <t>1050020001</t>
  </si>
  <si>
    <t>072203002966</t>
  </si>
  <si>
    <t>Lê Đức</t>
  </si>
  <si>
    <t>02/05/2003</t>
  </si>
  <si>
    <t>MT</t>
  </si>
  <si>
    <t>10_ĐH_MT1</t>
  </si>
  <si>
    <t>10ĐH_MT_1</t>
  </si>
  <si>
    <t>1050020002</t>
  </si>
  <si>
    <t>079303002569</t>
  </si>
  <si>
    <t>Nguyễn Tuyết</t>
  </si>
  <si>
    <t>27/05/2003</t>
  </si>
  <si>
    <t>1050020003</t>
  </si>
  <si>
    <t>281323563</t>
  </si>
  <si>
    <t>Nguyễn Công</t>
  </si>
  <si>
    <t>Bách</t>
  </si>
  <si>
    <t>28/11/2003</t>
  </si>
  <si>
    <t>1050020004</t>
  </si>
  <si>
    <t>281335861</t>
  </si>
  <si>
    <t>Trần Thái Đại</t>
  </si>
  <si>
    <t>Dương</t>
  </si>
  <si>
    <t>12/10/2003</t>
  </si>
  <si>
    <t>1050020005</t>
  </si>
  <si>
    <t>225834544</t>
  </si>
  <si>
    <t>Nguyễn Tấn</t>
  </si>
  <si>
    <t>Đạt</t>
  </si>
  <si>
    <t>22/01/2003</t>
  </si>
  <si>
    <t>1050020007</t>
  </si>
  <si>
    <t>079302020324</t>
  </si>
  <si>
    <t>Khưu Kim</t>
  </si>
  <si>
    <t>Hoàng</t>
  </si>
  <si>
    <t>27/09/2002</t>
  </si>
  <si>
    <t>1050020008</t>
  </si>
  <si>
    <t>225955568</t>
  </si>
  <si>
    <t>Nguyễn Thế</t>
  </si>
  <si>
    <t>Hưng</t>
  </si>
  <si>
    <t>18/07/2003</t>
  </si>
  <si>
    <t>1050020009</t>
  </si>
  <si>
    <t>079203026399</t>
  </si>
  <si>
    <t>Nguyễn Minh</t>
  </si>
  <si>
    <t>Huy</t>
  </si>
  <si>
    <t>24/10/2003</t>
  </si>
  <si>
    <t>1050020010</t>
  </si>
  <si>
    <t>079203023778</t>
  </si>
  <si>
    <t>Thái Gia</t>
  </si>
  <si>
    <t>11/11/2003</t>
  </si>
  <si>
    <t>1050020011</t>
  </si>
  <si>
    <t>371978610</t>
  </si>
  <si>
    <t>Nguyễn Thị Kim</t>
  </si>
  <si>
    <t>22/05/2003</t>
  </si>
  <si>
    <t>1050020012</t>
  </si>
  <si>
    <t>079203042045</t>
  </si>
  <si>
    <t>Tưởng Hoàng Duy</t>
  </si>
  <si>
    <t>07/06/2003</t>
  </si>
  <si>
    <t>1050020014</t>
  </si>
  <si>
    <t>079203008274</t>
  </si>
  <si>
    <t>Ngô Minh</t>
  </si>
  <si>
    <t>09/09/2003</t>
  </si>
  <si>
    <t>1050020015</t>
  </si>
  <si>
    <t>079203042011</t>
  </si>
  <si>
    <t>Nguyễn Đình</t>
  </si>
  <si>
    <t>Khôi</t>
  </si>
  <si>
    <t>01/10/2003</t>
  </si>
  <si>
    <t>1050020016</t>
  </si>
  <si>
    <t>261645280</t>
  </si>
  <si>
    <t>Lê Văn</t>
  </si>
  <si>
    <t>Lợi</t>
  </si>
  <si>
    <t>19/05/2003</t>
  </si>
  <si>
    <t>1050020017</t>
  </si>
  <si>
    <t>261672066</t>
  </si>
  <si>
    <t>Miều</t>
  </si>
  <si>
    <t>17/07/2003</t>
  </si>
  <si>
    <t>1050020018</t>
  </si>
  <si>
    <t>079303020698</t>
  </si>
  <si>
    <t>Nguyễn Huỳnh Bảo</t>
  </si>
  <si>
    <t>Ngọc</t>
  </si>
  <si>
    <t>01/08/2003</t>
  </si>
  <si>
    <t>1050020019</t>
  </si>
  <si>
    <t>080203000141</t>
  </si>
  <si>
    <t>Nguyễn Thành</t>
  </si>
  <si>
    <t>Nhân</t>
  </si>
  <si>
    <t>29/12/2003</t>
  </si>
  <si>
    <t>QĐ 933, 30/9/24</t>
  </si>
  <si>
    <t>1050020020</t>
  </si>
  <si>
    <t>079303029911</t>
  </si>
  <si>
    <t>Phan Ngọc Yến</t>
  </si>
  <si>
    <t>Nhi</t>
  </si>
  <si>
    <t>09/04/2003</t>
  </si>
  <si>
    <t>1050020021</t>
  </si>
  <si>
    <t>212437459</t>
  </si>
  <si>
    <t>Nguyễn Chánh</t>
  </si>
  <si>
    <t>Phú</t>
  </si>
  <si>
    <t>10/12/2003</t>
  </si>
  <si>
    <t>1050020022</t>
  </si>
  <si>
    <t>079303000879</t>
  </si>
  <si>
    <t>Trần Ngọc</t>
  </si>
  <si>
    <t>Phương</t>
  </si>
  <si>
    <t>1050020023</t>
  </si>
  <si>
    <t>079203036701</t>
  </si>
  <si>
    <t>Hoàng Minh</t>
  </si>
  <si>
    <t>Quân</t>
  </si>
  <si>
    <t>24/11/2003</t>
  </si>
  <si>
    <t>1050020024</t>
  </si>
  <si>
    <t>079203005368</t>
  </si>
  <si>
    <t>Đinh Phương</t>
  </si>
  <si>
    <t>Quang</t>
  </si>
  <si>
    <t>07/10/2003</t>
  </si>
  <si>
    <t>1050020025</t>
  </si>
  <si>
    <t>079203033191</t>
  </si>
  <si>
    <t>Đỗ Thành</t>
  </si>
  <si>
    <t>Tài</t>
  </si>
  <si>
    <t>22/08/2003</t>
  </si>
  <si>
    <t>1050020026</t>
  </si>
  <si>
    <t>281321521</t>
  </si>
  <si>
    <t>Huỳnh Anh</t>
  </si>
  <si>
    <t>21/10/2003</t>
  </si>
  <si>
    <t>1050020027</t>
  </si>
  <si>
    <t>072203007354</t>
  </si>
  <si>
    <t>Nguyễn Phạm Tấn</t>
  </si>
  <si>
    <t>Tài</t>
  </si>
  <si>
    <t>10/09/2003</t>
  </si>
  <si>
    <t>1050020028</t>
  </si>
  <si>
    <t>079203040391</t>
  </si>
  <si>
    <t>Lường Hữu</t>
  </si>
  <si>
    <t>Thắng</t>
  </si>
  <si>
    <t>13/07/2003</t>
  </si>
  <si>
    <t>thừa 5 bù đắp qua các SV nợ tiền</t>
  </si>
  <si>
    <t>1050020031</t>
  </si>
  <si>
    <t>079203017488</t>
  </si>
  <si>
    <t>Hải</t>
  </si>
  <si>
    <t>28/10/2003</t>
  </si>
  <si>
    <t>10_ĐH_MT2</t>
  </si>
  <si>
    <t>10ĐH_MT_2</t>
  </si>
  <si>
    <t>1050020032</t>
  </si>
  <si>
    <t>077203001164</t>
  </si>
  <si>
    <t>Dương Chí</t>
  </si>
  <si>
    <t>Hiếu</t>
  </si>
  <si>
    <t>15/08/2003</t>
  </si>
  <si>
    <t>1050020033</t>
  </si>
  <si>
    <t>079203021114</t>
  </si>
  <si>
    <t>Phạm Huy</t>
  </si>
  <si>
    <t>29/11/2003</t>
  </si>
  <si>
    <t>1050020035</t>
  </si>
  <si>
    <t>261644403</t>
  </si>
  <si>
    <t>Trần Thị Cẩm</t>
  </si>
  <si>
    <t>Ly</t>
  </si>
  <si>
    <t>11/10/2003</t>
  </si>
  <si>
    <t>1050020036</t>
  </si>
  <si>
    <t>072203006331</t>
  </si>
  <si>
    <t>Phạm Minh</t>
  </si>
  <si>
    <t>Nghĩa</t>
  </si>
  <si>
    <t>08/11/2003</t>
  </si>
  <si>
    <t>1050020037</t>
  </si>
  <si>
    <t>079303016071</t>
  </si>
  <si>
    <t>Nguyễn Bảo</t>
  </si>
  <si>
    <t>12/08/2003</t>
  </si>
  <si>
    <t>1050020038</t>
  </si>
  <si>
    <t>382013729</t>
  </si>
  <si>
    <t>Huỳnh Minh</t>
  </si>
  <si>
    <t>Nguyện</t>
  </si>
  <si>
    <t>21/05/2003</t>
  </si>
  <si>
    <t>1050020039</t>
  </si>
  <si>
    <t>072303006445</t>
  </si>
  <si>
    <t>Nguyễn Nhật</t>
  </si>
  <si>
    <t>Quỳnh</t>
  </si>
  <si>
    <t>13/11/2003</t>
  </si>
  <si>
    <t>1050020040</t>
  </si>
  <si>
    <t>225697968</t>
  </si>
  <si>
    <t>Lê Huỳnh Thành</t>
  </si>
  <si>
    <t>Tâm</t>
  </si>
  <si>
    <t>09/11/2003</t>
  </si>
  <si>
    <t>1050020041</t>
  </si>
  <si>
    <t>242033648</t>
  </si>
  <si>
    <t>Nguyễn Trọng</t>
  </si>
  <si>
    <t>Thế</t>
  </si>
  <si>
    <t>21/08/2003</t>
  </si>
  <si>
    <t>1050020042</t>
  </si>
  <si>
    <t>079203001651</t>
  </si>
  <si>
    <t>Nguyễn Gia</t>
  </si>
  <si>
    <t>Thịnh</t>
  </si>
  <si>
    <t>15/06/2003</t>
  </si>
  <si>
    <t>1050020043</t>
  </si>
  <si>
    <t>212870440</t>
  </si>
  <si>
    <t>Hồ Qúy</t>
  </si>
  <si>
    <t>Thọ</t>
  </si>
  <si>
    <t>06/10/2003</t>
  </si>
  <si>
    <t>thừa 20 bù đắp qua các SV nợ tiền</t>
  </si>
  <si>
    <t>1050020044</t>
  </si>
  <si>
    <t>0372121773</t>
  </si>
  <si>
    <t>Đinh Trần Anh</t>
  </si>
  <si>
    <t>Thư</t>
  </si>
  <si>
    <t>07/08/2003</t>
  </si>
  <si>
    <t>1050020045</t>
  </si>
  <si>
    <t>301815719</t>
  </si>
  <si>
    <t>Phạm Hoài Anh</t>
  </si>
  <si>
    <t>10/03/2003</t>
  </si>
  <si>
    <t>1050020046</t>
  </si>
  <si>
    <t>Nguyễn Thị Thanh</t>
  </si>
  <si>
    <t>Thủy</t>
  </si>
  <si>
    <t>06/02/2003</t>
  </si>
  <si>
    <t>1050020047</t>
  </si>
  <si>
    <t>301885194</t>
  </si>
  <si>
    <t>Nguyễn Thị Lý</t>
  </si>
  <si>
    <t>Thy</t>
  </si>
  <si>
    <t>15/11/2003</t>
  </si>
  <si>
    <t>1050020048</t>
  </si>
  <si>
    <t>079203009620</t>
  </si>
  <si>
    <t>Lê Mạnh</t>
  </si>
  <si>
    <t>Tiến</t>
  </si>
  <si>
    <t>04/06/2003</t>
  </si>
  <si>
    <t>1050020049</t>
  </si>
  <si>
    <t>079203037300</t>
  </si>
  <si>
    <t>Nguyễn Lâm Nhật</t>
  </si>
  <si>
    <t>02/09/2003</t>
  </si>
  <si>
    <t>1050020050</t>
  </si>
  <si>
    <t>215589588</t>
  </si>
  <si>
    <t>Nguyễn Quang</t>
  </si>
  <si>
    <t>24/05/2003</t>
  </si>
  <si>
    <t>1050020051</t>
  </si>
  <si>
    <t>Huỳnh Thùy</t>
  </si>
  <si>
    <t>Trang</t>
  </si>
  <si>
    <t>20/11/2003</t>
  </si>
  <si>
    <t>1050020052</t>
  </si>
  <si>
    <t>321822768</t>
  </si>
  <si>
    <t>Nguyễn Văn</t>
  </si>
  <si>
    <t>Trọng</t>
  </si>
  <si>
    <t>02/04/2002</t>
  </si>
  <si>
    <t>1050020053</t>
  </si>
  <si>
    <t>312521866</t>
  </si>
  <si>
    <t>Huỳnh Chánh</t>
  </si>
  <si>
    <t>Trực</t>
  </si>
  <si>
    <t>24/04/2003</t>
  </si>
  <si>
    <t>1050020054</t>
  </si>
  <si>
    <t>079203030734</t>
  </si>
  <si>
    <t>Trung</t>
  </si>
  <si>
    <t>16/10/2003</t>
  </si>
  <si>
    <t>1050020056</t>
  </si>
  <si>
    <t>079303039991</t>
  </si>
  <si>
    <t>Ngô Thanh Hạ</t>
  </si>
  <si>
    <t>05/05/2003</t>
  </si>
  <si>
    <t>1050020057</t>
  </si>
  <si>
    <t>321860005</t>
  </si>
  <si>
    <t>Nguyễn Trần Thảo</t>
  </si>
  <si>
    <t>1050020058</t>
  </si>
  <si>
    <t>091203001823</t>
  </si>
  <si>
    <t>Châu Trí</t>
  </si>
  <si>
    <t>Vỹ</t>
  </si>
  <si>
    <t>30/11/2003</t>
  </si>
  <si>
    <t>1050030002</t>
  </si>
  <si>
    <t>272917389</t>
  </si>
  <si>
    <t>Bùi Đại</t>
  </si>
  <si>
    <t>Bằng</t>
  </si>
  <si>
    <t>25/08/2002</t>
  </si>
  <si>
    <t>TĐBĐ</t>
  </si>
  <si>
    <t>10_ĐH_TĐCT</t>
  </si>
  <si>
    <t>10ĐH_TĐ_1</t>
  </si>
  <si>
    <t>1050030004</t>
  </si>
  <si>
    <t>301844035</t>
  </si>
  <si>
    <t>Huỳnh Ngọc</t>
  </si>
  <si>
    <t>Dung</t>
  </si>
  <si>
    <t>30/06/2003</t>
  </si>
  <si>
    <t>10_ĐH_TĐTH</t>
  </si>
  <si>
    <t>1050030005</t>
  </si>
  <si>
    <t>312529890</t>
  </si>
  <si>
    <t>Hồ Trung</t>
  </si>
  <si>
    <t>Dũng</t>
  </si>
  <si>
    <t>05/09/2003</t>
  </si>
  <si>
    <t>10_ĐH_KTĐC</t>
  </si>
  <si>
    <t>1050030006</t>
  </si>
  <si>
    <t>281330411</t>
  </si>
  <si>
    <t>Hoàng Quang</t>
  </si>
  <si>
    <t>Dự</t>
  </si>
  <si>
    <t>21/11/2003</t>
  </si>
  <si>
    <t>1050030007</t>
  </si>
  <si>
    <t>080203004006</t>
  </si>
  <si>
    <t>Bùi Bảo</t>
  </si>
  <si>
    <t>Đại</t>
  </si>
  <si>
    <t>19/09/2003</t>
  </si>
  <si>
    <t>1050030008</t>
  </si>
  <si>
    <t>212623713</t>
  </si>
  <si>
    <t>Huỳnh Tấn</t>
  </si>
  <si>
    <t>24/01/2003</t>
  </si>
  <si>
    <t>1050030011</t>
  </si>
  <si>
    <t>022203001856</t>
  </si>
  <si>
    <t>Phạm Công</t>
  </si>
  <si>
    <t>Hà</t>
  </si>
  <si>
    <t>09/05/2003</t>
  </si>
  <si>
    <t>1050030012</t>
  </si>
  <si>
    <t>312529060</t>
  </si>
  <si>
    <t>Nguyễn Hiệp</t>
  </si>
  <si>
    <t>Hoà</t>
  </si>
  <si>
    <t>23/02/2003</t>
  </si>
  <si>
    <t>1050030013</t>
  </si>
  <si>
    <t>272861415</t>
  </si>
  <si>
    <t>Lê Minh</t>
  </si>
  <si>
    <t>Hào</t>
  </si>
  <si>
    <t>10/01/2003</t>
  </si>
  <si>
    <t>1050030014</t>
  </si>
  <si>
    <t>072303005919</t>
  </si>
  <si>
    <t>Lê Thị Như</t>
  </si>
  <si>
    <t>Hảo</t>
  </si>
  <si>
    <t>25/08/2003</t>
  </si>
  <si>
    <t>1050030015</t>
  </si>
  <si>
    <t>231418980</t>
  </si>
  <si>
    <t>Nguyễn Trần Đắc</t>
  </si>
  <si>
    <t>Hiệp</t>
  </si>
  <si>
    <t>1050030018</t>
  </si>
  <si>
    <t>272044482</t>
  </si>
  <si>
    <t>Nguyễn Quyết</t>
  </si>
  <si>
    <t>1050030019</t>
  </si>
  <si>
    <t>301831158</t>
  </si>
  <si>
    <t>06/09/2003</t>
  </si>
  <si>
    <t>1050030020</t>
  </si>
  <si>
    <t>079203009361</t>
  </si>
  <si>
    <t>Nguyễn Đăng</t>
  </si>
  <si>
    <t>25/10/2003</t>
  </si>
  <si>
    <t>1050030021</t>
  </si>
  <si>
    <t>084203002578</t>
  </si>
  <si>
    <t>Nguyễn Xuân</t>
  </si>
  <si>
    <t>09/10/2003</t>
  </si>
  <si>
    <t>1050030022</t>
  </si>
  <si>
    <t>072203003653</t>
  </si>
  <si>
    <t>Trần Tuấn</t>
  </si>
  <si>
    <t>Kiệt</t>
  </si>
  <si>
    <t>13/06/2003</t>
  </si>
  <si>
    <t>1050030023</t>
  </si>
  <si>
    <t>301810646</t>
  </si>
  <si>
    <t>Nguyễn Tuấn</t>
  </si>
  <si>
    <t>05/07/2003</t>
  </si>
  <si>
    <t>1050030025</t>
  </si>
  <si>
    <t>080203000199</t>
  </si>
  <si>
    <t>Trần Minh</t>
  </si>
  <si>
    <t>Lâm</t>
  </si>
  <si>
    <t>04/11/2003</t>
  </si>
  <si>
    <t>1050030026</t>
  </si>
  <si>
    <t>301841189</t>
  </si>
  <si>
    <t>Huỳnh Phương</t>
  </si>
  <si>
    <t>14/10/2003</t>
  </si>
  <si>
    <t>1050030027</t>
  </si>
  <si>
    <t>079203028165</t>
  </si>
  <si>
    <t>Liêm</t>
  </si>
  <si>
    <t>16/12/2003</t>
  </si>
  <si>
    <t>1050030028</t>
  </si>
  <si>
    <t>321767776</t>
  </si>
  <si>
    <t>Đỗ Hoàng</t>
  </si>
  <si>
    <t>27/02/2003</t>
  </si>
  <si>
    <t>1050030030</t>
  </si>
  <si>
    <t>197397484</t>
  </si>
  <si>
    <t>Nguyễn Đức</t>
  </si>
  <si>
    <t>05/07/2002</t>
  </si>
  <si>
    <t>1050030031</t>
  </si>
  <si>
    <t>079303034344</t>
  </si>
  <si>
    <t>26/12/2003</t>
  </si>
  <si>
    <t>10ĐH_TĐ_2</t>
  </si>
  <si>
    <t>1050030032</t>
  </si>
  <si>
    <t>281327609</t>
  </si>
  <si>
    <t>Bùi Phi</t>
  </si>
  <si>
    <t>Long</t>
  </si>
  <si>
    <t>1050030033</t>
  </si>
  <si>
    <t>272945015</t>
  </si>
  <si>
    <t>Vũ Đức</t>
  </si>
  <si>
    <t>Mạnh</t>
  </si>
  <si>
    <t>1050030034</t>
  </si>
  <si>
    <t>079201008593</t>
  </si>
  <si>
    <t>Lê Hoàng</t>
  </si>
  <si>
    <t>Minh</t>
  </si>
  <si>
    <t>11/06/2001</t>
  </si>
  <si>
    <t>1050030037</t>
  </si>
  <si>
    <t>251112480</t>
  </si>
  <si>
    <t>Trần Nguyễn Trung</t>
  </si>
  <si>
    <t>Nam</t>
  </si>
  <si>
    <t>28/12/1999</t>
  </si>
  <si>
    <t>1050030039</t>
  </si>
  <si>
    <t>301869535</t>
  </si>
  <si>
    <t>Nguyên</t>
  </si>
  <si>
    <t>08/02/2003</t>
  </si>
  <si>
    <t>1050030040</t>
  </si>
  <si>
    <t>301843643</t>
  </si>
  <si>
    <t>Lê Hoàng Trọng</t>
  </si>
  <si>
    <t>02/01/2003</t>
  </si>
  <si>
    <t>1050030041</t>
  </si>
  <si>
    <t>301831348</t>
  </si>
  <si>
    <t>Trần Nguyễn Tuấn</t>
  </si>
  <si>
    <t>Phát</t>
  </si>
  <si>
    <t>18/07/2002</t>
  </si>
  <si>
    <t>1050030042</t>
  </si>
  <si>
    <t>321777777</t>
  </si>
  <si>
    <t>Lê Ngọc</t>
  </si>
  <si>
    <t>14/03/2003</t>
  </si>
  <si>
    <t>1050030043</t>
  </si>
  <si>
    <t>301804169</t>
  </si>
  <si>
    <t>Phan Thanh</t>
  </si>
  <si>
    <t>Phong</t>
  </si>
  <si>
    <t>16/05/2003</t>
  </si>
  <si>
    <t>1050030044</t>
  </si>
  <si>
    <t>301837162</t>
  </si>
  <si>
    <t>Phúc</t>
  </si>
  <si>
    <t>1050030045</t>
  </si>
  <si>
    <t>331949804</t>
  </si>
  <si>
    <t>Lê Vĩnh</t>
  </si>
  <si>
    <t>23/12/2003</t>
  </si>
  <si>
    <t>1050030047</t>
  </si>
  <si>
    <t>054203002840</t>
  </si>
  <si>
    <t>Lê Võ Anh</t>
  </si>
  <si>
    <t>1050030048</t>
  </si>
  <si>
    <t>077203006705</t>
  </si>
  <si>
    <t>Nguyễn Phúc</t>
  </si>
  <si>
    <t>22/03/2003</t>
  </si>
  <si>
    <t>1050030049</t>
  </si>
  <si>
    <t>079203011707</t>
  </si>
  <si>
    <t>Thiều Lê Minh</t>
  </si>
  <si>
    <t>20/05/2003</t>
  </si>
  <si>
    <t>nhận HB Cty TNMT MN</t>
  </si>
  <si>
    <t>1050030050</t>
  </si>
  <si>
    <t>046203000373</t>
  </si>
  <si>
    <t>Cao Hữu Trọng</t>
  </si>
  <si>
    <t>Tín</t>
  </si>
  <si>
    <t>01/06/2003</t>
  </si>
  <si>
    <t>1050030051</t>
  </si>
  <si>
    <t>080303001299</t>
  </si>
  <si>
    <t>Mai Anh</t>
  </si>
  <si>
    <t>Thơ</t>
  </si>
  <si>
    <t>1050030052</t>
  </si>
  <si>
    <t>321630882</t>
  </si>
  <si>
    <t>Đỗ Duy</t>
  </si>
  <si>
    <t>Thông</t>
  </si>
  <si>
    <t>03/07/2003</t>
  </si>
  <si>
    <t>1050030053</t>
  </si>
  <si>
    <t>077203001135</t>
  </si>
  <si>
    <t>Hồ Vĩnh</t>
  </si>
  <si>
    <t>Thuận</t>
  </si>
  <si>
    <t>07/04/2003</t>
  </si>
  <si>
    <t>1050030054</t>
  </si>
  <si>
    <t>301874966</t>
  </si>
  <si>
    <t>Võ Trung</t>
  </si>
  <si>
    <t>Thuật</t>
  </si>
  <si>
    <t>1050030056</t>
  </si>
  <si>
    <t>212888593</t>
  </si>
  <si>
    <t>Bùi Phụ</t>
  </si>
  <si>
    <t>Trà</t>
  </si>
  <si>
    <t>1050030057</t>
  </si>
  <si>
    <t>261425296</t>
  </si>
  <si>
    <t>1050030059</t>
  </si>
  <si>
    <t>261640655</t>
  </si>
  <si>
    <t>Đoàn Văn</t>
  </si>
  <si>
    <t>Vinh</t>
  </si>
  <si>
    <t>09/08/2003</t>
  </si>
  <si>
    <t>1050030060</t>
  </si>
  <si>
    <t>366372032</t>
  </si>
  <si>
    <t>Nguyễn Thúy</t>
  </si>
  <si>
    <t>30/03/2003</t>
  </si>
  <si>
    <t>1050030061</t>
  </si>
  <si>
    <t>Võ Phạm Nhật</t>
  </si>
  <si>
    <t>1050040001</t>
  </si>
  <si>
    <t>079303025030</t>
  </si>
  <si>
    <t>An</t>
  </si>
  <si>
    <t>10_ĐH_QH1</t>
  </si>
  <si>
    <t>10ĐH_QLĐĐ_1</t>
  </si>
  <si>
    <t>1050040002</t>
  </si>
  <si>
    <t>281320575</t>
  </si>
  <si>
    <t>Nguyễn Huỳnh Lập</t>
  </si>
  <si>
    <t>Ân</t>
  </si>
  <si>
    <t>16/09/2003</t>
  </si>
  <si>
    <t>10_ĐH_QT</t>
  </si>
  <si>
    <t>1050040003</t>
  </si>
  <si>
    <t>077303000221</t>
  </si>
  <si>
    <t>Lê Quỳnh</t>
  </si>
  <si>
    <t>27/06/2003</t>
  </si>
  <si>
    <t>1050040004</t>
  </si>
  <si>
    <t>079303031930</t>
  </si>
  <si>
    <t>Nguyễn Hoàng Minh</t>
  </si>
  <si>
    <t>10/02/2003</t>
  </si>
  <si>
    <t>10_ĐH_QĐ1</t>
  </si>
  <si>
    <t>1050040006</t>
  </si>
  <si>
    <t>079203010188</t>
  </si>
  <si>
    <t>Lê Đình</t>
  </si>
  <si>
    <t>1050040008</t>
  </si>
  <si>
    <t>312541440</t>
  </si>
  <si>
    <t>Trần Tấn</t>
  </si>
  <si>
    <t>31/08/2003</t>
  </si>
  <si>
    <t>1050040009</t>
  </si>
  <si>
    <t>079203022687</t>
  </si>
  <si>
    <t>Trương Quốc</t>
  </si>
  <si>
    <t>1050040010</t>
  </si>
  <si>
    <t>079201013616</t>
  </si>
  <si>
    <t>Đoàn</t>
  </si>
  <si>
    <t>08/03/2001</t>
  </si>
  <si>
    <t>1050040011</t>
  </si>
  <si>
    <t>251323073</t>
  </si>
  <si>
    <t>Võ Thanh</t>
  </si>
  <si>
    <t>1050040013</t>
  </si>
  <si>
    <t>301880630</t>
  </si>
  <si>
    <t>Võ Trần Ngọc</t>
  </si>
  <si>
    <t>30/08/2003</t>
  </si>
  <si>
    <t>1050040014</t>
  </si>
  <si>
    <t>321746645</t>
  </si>
  <si>
    <t>Võ Thiên</t>
  </si>
  <si>
    <t>06/03/2003</t>
  </si>
  <si>
    <t>1050040015</t>
  </si>
  <si>
    <t>066303000027</t>
  </si>
  <si>
    <t>Trần Quang Ngọc</t>
  </si>
  <si>
    <t>12/12/2003</t>
  </si>
  <si>
    <t>1050040017</t>
  </si>
  <si>
    <t>074203000137</t>
  </si>
  <si>
    <t>Trần Hữu</t>
  </si>
  <si>
    <t>09/07/2003</t>
  </si>
  <si>
    <t>1050040018</t>
  </si>
  <si>
    <t>276116815</t>
  </si>
  <si>
    <t>Lê Trần Hùng</t>
  </si>
  <si>
    <t>1050040019</t>
  </si>
  <si>
    <t>080203002048</t>
  </si>
  <si>
    <t>Phạm Nguyễn Hoàng Duy</t>
  </si>
  <si>
    <t>Kha</t>
  </si>
  <si>
    <t>21/06/2003</t>
  </si>
  <si>
    <t>1050040021</t>
  </si>
  <si>
    <t>301815998</t>
  </si>
  <si>
    <t>Nguyễn Ngọc Đăng</t>
  </si>
  <si>
    <t>11/01/2003</t>
  </si>
  <si>
    <t>1050040023</t>
  </si>
  <si>
    <t>001203001914</t>
  </si>
  <si>
    <t>Kiên</t>
  </si>
  <si>
    <t>13/01/2003</t>
  </si>
  <si>
    <t>1050040024</t>
  </si>
  <si>
    <t>301843648</t>
  </si>
  <si>
    <t>11/03/2003</t>
  </si>
  <si>
    <t>1050040025</t>
  </si>
  <si>
    <t>261661738</t>
  </si>
  <si>
    <t>Nguyễn Thị Mai</t>
  </si>
  <si>
    <t>25/11/2003</t>
  </si>
  <si>
    <t>1050040026</t>
  </si>
  <si>
    <t>301843404</t>
  </si>
  <si>
    <t>Trần Thị Thùy</t>
  </si>
  <si>
    <t>28/02/2003</t>
  </si>
  <si>
    <t>1050040027</t>
  </si>
  <si>
    <t>080303002695</t>
  </si>
  <si>
    <t>Trần Thị Kim</t>
  </si>
  <si>
    <t>1050040028</t>
  </si>
  <si>
    <t>079303028162</t>
  </si>
  <si>
    <t>Dương Thị Thanh</t>
  </si>
  <si>
    <t>1050040029</t>
  </si>
  <si>
    <t>079303033290</t>
  </si>
  <si>
    <t>Nhàn</t>
  </si>
  <si>
    <t>1050040030</t>
  </si>
  <si>
    <t>079303026901</t>
  </si>
  <si>
    <t>Nguyễn Quỳnh</t>
  </si>
  <si>
    <t>Như</t>
  </si>
  <si>
    <t>1050040031</t>
  </si>
  <si>
    <t>301806206</t>
  </si>
  <si>
    <t>Đoàn Thị Khả</t>
  </si>
  <si>
    <t>1050040033</t>
  </si>
  <si>
    <t>077203000342</t>
  </si>
  <si>
    <t>Trương Bảo</t>
  </si>
  <si>
    <t>04/04/2003</t>
  </si>
  <si>
    <t>1050040034</t>
  </si>
  <si>
    <t>251279624</t>
  </si>
  <si>
    <t>Bùi Trung</t>
  </si>
  <si>
    <t>04/10/2003</t>
  </si>
  <si>
    <t>1050040035</t>
  </si>
  <si>
    <t>301883138</t>
  </si>
  <si>
    <t>26/10/2003</t>
  </si>
  <si>
    <t>1050040036</t>
  </si>
  <si>
    <t>301840669</t>
  </si>
  <si>
    <t>Nguyễn Ngọc Minh</t>
  </si>
  <si>
    <t>Thi</t>
  </si>
  <si>
    <t>25/02/2003</t>
  </si>
  <si>
    <t>1050040037</t>
  </si>
  <si>
    <t>301839007</t>
  </si>
  <si>
    <t>Trần Thị Thủy</t>
  </si>
  <si>
    <t>Tiên</t>
  </si>
  <si>
    <t>05/02/2003</t>
  </si>
  <si>
    <t>1050040038</t>
  </si>
  <si>
    <t>321632094</t>
  </si>
  <si>
    <t>Phạm Thị Bích</t>
  </si>
  <si>
    <t>Trâm</t>
  </si>
  <si>
    <t>17/03/2002</t>
  </si>
  <si>
    <t>1050040039</t>
  </si>
  <si>
    <t>079303013483</t>
  </si>
  <si>
    <t>Trần Mỹ Quế</t>
  </si>
  <si>
    <t>Trân</t>
  </si>
  <si>
    <t>26/09/2003</t>
  </si>
  <si>
    <t>1050040042</t>
  </si>
  <si>
    <t>079303007734</t>
  </si>
  <si>
    <t>Nguyễn Thị Thu</t>
  </si>
  <si>
    <t>Trinh</t>
  </si>
  <si>
    <t>29/07/2003</t>
  </si>
  <si>
    <t>1050040043</t>
  </si>
  <si>
    <t>079303008460</t>
  </si>
  <si>
    <t>Bùi Việt Thanh</t>
  </si>
  <si>
    <t>1050040044</t>
  </si>
  <si>
    <t>285870984</t>
  </si>
  <si>
    <t>Triệu Đình</t>
  </si>
  <si>
    <t>Trường</t>
  </si>
  <si>
    <t>1050040045</t>
  </si>
  <si>
    <t>079303009477</t>
  </si>
  <si>
    <t>Phạm Ngọc Phương</t>
  </si>
  <si>
    <t>06/11/2003</t>
  </si>
  <si>
    <t>1050040047</t>
  </si>
  <si>
    <t>301839256</t>
  </si>
  <si>
    <t>Nguyễn Hoài</t>
  </si>
  <si>
    <t>23/07/2003</t>
  </si>
  <si>
    <t>10ĐH_QLĐĐ_2</t>
  </si>
  <si>
    <t>1050040048</t>
  </si>
  <si>
    <t>301843792</t>
  </si>
  <si>
    <t>Nguyễn Tần Thúc</t>
  </si>
  <si>
    <t>1050040049</t>
  </si>
  <si>
    <t>301919111</t>
  </si>
  <si>
    <t>Danh</t>
  </si>
  <si>
    <t>11/09/2003</t>
  </si>
  <si>
    <t>1050040050</t>
  </si>
  <si>
    <t>301829800</t>
  </si>
  <si>
    <t>Huỳnh Tuấn</t>
  </si>
  <si>
    <t>Duy</t>
  </si>
  <si>
    <t>30/10/2003</t>
  </si>
  <si>
    <t>1050040051</t>
  </si>
  <si>
    <t>312521591</t>
  </si>
  <si>
    <t>Lê Thy Anh</t>
  </si>
  <si>
    <t>Đào</t>
  </si>
  <si>
    <t>1050040052</t>
  </si>
  <si>
    <t>312561439</t>
  </si>
  <si>
    <t>Bùi Tuấn</t>
  </si>
  <si>
    <t>1050040053</t>
  </si>
  <si>
    <t>074203000419</t>
  </si>
  <si>
    <t>Nguyễn Đình Thanh</t>
  </si>
  <si>
    <t>Hà</t>
  </si>
  <si>
    <t>18/12/2003</t>
  </si>
  <si>
    <t>1050040054</t>
  </si>
  <si>
    <t>312548355</t>
  </si>
  <si>
    <t>Ngô Đặng Trung</t>
  </si>
  <si>
    <t>20/06/2003</t>
  </si>
  <si>
    <t>1050040055</t>
  </si>
  <si>
    <t>251354869</t>
  </si>
  <si>
    <t>Phan Danh</t>
  </si>
  <si>
    <t>28/01/2003</t>
  </si>
  <si>
    <t>1050040056</t>
  </si>
  <si>
    <t>272928816</t>
  </si>
  <si>
    <t>Đinh Thị</t>
  </si>
  <si>
    <t>Hồng</t>
  </si>
  <si>
    <t>20/03/2003</t>
  </si>
  <si>
    <t>1050040057</t>
  </si>
  <si>
    <t>301831903</t>
  </si>
  <si>
    <t>Lê Thị Hồng</t>
  </si>
  <si>
    <t>Hường</t>
  </si>
  <si>
    <t>1050040058</t>
  </si>
  <si>
    <t>372025819</t>
  </si>
  <si>
    <t>Ong Nhật</t>
  </si>
  <si>
    <t>06/04/2003</t>
  </si>
  <si>
    <t>1050040059</t>
  </si>
  <si>
    <t>312523451</t>
  </si>
  <si>
    <t>Lê Thị Mỹ</t>
  </si>
  <si>
    <t>Huyền</t>
  </si>
  <si>
    <t>14/04/2000</t>
  </si>
  <si>
    <t>1050040060</t>
  </si>
  <si>
    <t>Phan Thị Khánh</t>
  </si>
  <si>
    <t>1050040061</t>
  </si>
  <si>
    <t>079203017563</t>
  </si>
  <si>
    <t>Khang</t>
  </si>
  <si>
    <t>29/08/2003</t>
  </si>
  <si>
    <t>1050040062</t>
  </si>
  <si>
    <t>251303222</t>
  </si>
  <si>
    <t>Diệp Nguyễn Hoàng</t>
  </si>
  <si>
    <t>17/11/2003</t>
  </si>
  <si>
    <t>1050040063</t>
  </si>
  <si>
    <t>281259083</t>
  </si>
  <si>
    <t>Trần Duy</t>
  </si>
  <si>
    <t>Khanh</t>
  </si>
  <si>
    <t>1050040064</t>
  </si>
  <si>
    <t>301829377</t>
  </si>
  <si>
    <t>Nguyễn Thái</t>
  </si>
  <si>
    <t>Khiêm</t>
  </si>
  <si>
    <t>1050040065</t>
  </si>
  <si>
    <t>187668099</t>
  </si>
  <si>
    <t>1050040066</t>
  </si>
  <si>
    <t>301810259</t>
  </si>
  <si>
    <t>Lê Tuấn</t>
  </si>
  <si>
    <t>25/07/2002</t>
  </si>
  <si>
    <t>1050040067</t>
  </si>
  <si>
    <t>077303007078</t>
  </si>
  <si>
    <t>Phan Thị Mộng</t>
  </si>
  <si>
    <t>Kiều</t>
  </si>
  <si>
    <t>01/04/2003</t>
  </si>
  <si>
    <t>1050040068</t>
  </si>
  <si>
    <t>225725426</t>
  </si>
  <si>
    <t>Phan Bùi Khánh</t>
  </si>
  <si>
    <t>Liên</t>
  </si>
  <si>
    <t>12/03/2003</t>
  </si>
  <si>
    <t>1050040071</t>
  </si>
  <si>
    <t>072303001910</t>
  </si>
  <si>
    <t>Nguyễn Thị Ngọc</t>
  </si>
  <si>
    <t>30/05/2003</t>
  </si>
  <si>
    <t>1050040072</t>
  </si>
  <si>
    <t>072303004766</t>
  </si>
  <si>
    <t>Nguyễn Trà</t>
  </si>
  <si>
    <t>My</t>
  </si>
  <si>
    <t>17/01/2003</t>
  </si>
  <si>
    <t>1050040074</t>
  </si>
  <si>
    <t>079303015133</t>
  </si>
  <si>
    <t>Huỳnh Kim</t>
  </si>
  <si>
    <t>1050040075</t>
  </si>
  <si>
    <t>035203001445</t>
  </si>
  <si>
    <t>Nguyễn Hữu</t>
  </si>
  <si>
    <t>18/10/2003</t>
  </si>
  <si>
    <t>1050040076</t>
  </si>
  <si>
    <t>079303036563</t>
  </si>
  <si>
    <t>Nguyễn Tú</t>
  </si>
  <si>
    <t>1050040077</t>
  </si>
  <si>
    <t>301823745</t>
  </si>
  <si>
    <t>Nguyễn Thị Yến</t>
  </si>
  <si>
    <t>1050040078</t>
  </si>
  <si>
    <t>382079215</t>
  </si>
  <si>
    <t>Trần Vĩnh</t>
  </si>
  <si>
    <t>Thành</t>
  </si>
  <si>
    <t>06/01/2003</t>
  </si>
  <si>
    <t>1050040079</t>
  </si>
  <si>
    <t>040303000046</t>
  </si>
  <si>
    <t>Nguyễn Thị Phương</t>
  </si>
  <si>
    <t>Thảo</t>
  </si>
  <si>
    <t>27/08/2003</t>
  </si>
  <si>
    <t>1050040080</t>
  </si>
  <si>
    <t>301908338</t>
  </si>
  <si>
    <t>Trần Đức</t>
  </si>
  <si>
    <t>1050040081</t>
  </si>
  <si>
    <t>312554837</t>
  </si>
  <si>
    <t>Nguyễn Thị Cẩm</t>
  </si>
  <si>
    <t>20/07/2003</t>
  </si>
  <si>
    <t>1050040082</t>
  </si>
  <si>
    <t>051303001549</t>
  </si>
  <si>
    <t>Huỳnh Thị Kim</t>
  </si>
  <si>
    <t>1050040083</t>
  </si>
  <si>
    <t>312539499</t>
  </si>
  <si>
    <t>Nguyễn Thị Diễm</t>
  </si>
  <si>
    <t>19/10/2003</t>
  </si>
  <si>
    <t>1050040084</t>
  </si>
  <si>
    <t>070303001124</t>
  </si>
  <si>
    <t>Võ Hà Tường</t>
  </si>
  <si>
    <t>1050040085</t>
  </si>
  <si>
    <t>281331148</t>
  </si>
  <si>
    <t>Hồ Nguyễn Khánh</t>
  </si>
  <si>
    <t>17/03/2003</t>
  </si>
  <si>
    <t>1050040086</t>
  </si>
  <si>
    <t>079203039419</t>
  </si>
  <si>
    <t>Việt</t>
  </si>
  <si>
    <t>20/08/2003</t>
  </si>
  <si>
    <t>1050040087</t>
  </si>
  <si>
    <t>301815417</t>
  </si>
  <si>
    <t>19/11/2003</t>
  </si>
  <si>
    <t>1050040088</t>
  </si>
  <si>
    <t>079303008482</t>
  </si>
  <si>
    <t>Mai Hoàng Yến</t>
  </si>
  <si>
    <t>18/08/2003</t>
  </si>
  <si>
    <t>1050040089</t>
  </si>
  <si>
    <t>381994479</t>
  </si>
  <si>
    <t>Lê Huỳnh Thảo</t>
  </si>
  <si>
    <t>14/09/2003</t>
  </si>
  <si>
    <t>1050040090</t>
  </si>
  <si>
    <t>301832753</t>
  </si>
  <si>
    <t>Đào Nguyễn Tường</t>
  </si>
  <si>
    <t>20/04/2003</t>
  </si>
  <si>
    <t>1050040091</t>
  </si>
  <si>
    <t>272944011</t>
  </si>
  <si>
    <t>Lương Duy</t>
  </si>
  <si>
    <t>03/04/2003</t>
  </si>
  <si>
    <t>10ĐH_QLĐĐ_3</t>
  </si>
  <si>
    <t>1050040092</t>
  </si>
  <si>
    <t>079303019548</t>
  </si>
  <si>
    <t>Ngô Thị Kim</t>
  </si>
  <si>
    <t>07/12/2003</t>
  </si>
  <si>
    <t>1050040094</t>
  </si>
  <si>
    <t>094303000538</t>
  </si>
  <si>
    <t>Thạch Kim</t>
  </si>
  <si>
    <t>Chi</t>
  </si>
  <si>
    <t>18/05/2003</t>
  </si>
  <si>
    <t>1050040095</t>
  </si>
  <si>
    <t>079303037198</t>
  </si>
  <si>
    <t>Phạm Phan Thuy</t>
  </si>
  <si>
    <t>Diệu</t>
  </si>
  <si>
    <t>16/07/2003</t>
  </si>
  <si>
    <t>1050040096</t>
  </si>
  <si>
    <t>312599609</t>
  </si>
  <si>
    <t>Nguyễn Huỳnh</t>
  </si>
  <si>
    <t>23/03/2003</t>
  </si>
  <si>
    <t>1050040097</t>
  </si>
  <si>
    <t>276065278</t>
  </si>
  <si>
    <t>Nguyễn Tiến</t>
  </si>
  <si>
    <t>07/01/2003</t>
  </si>
  <si>
    <t>1050040098</t>
  </si>
  <si>
    <t>080303001355</t>
  </si>
  <si>
    <t>Nguyễn Trần Khánh</t>
  </si>
  <si>
    <t>Đoan</t>
  </si>
  <si>
    <t>18/11/2003</t>
  </si>
  <si>
    <t>1050040099</t>
  </si>
  <si>
    <t>301827447</t>
  </si>
  <si>
    <t>Dương Hoàn</t>
  </si>
  <si>
    <t>Đông</t>
  </si>
  <si>
    <t>27/03/2003</t>
  </si>
  <si>
    <t>1050040100</t>
  </si>
  <si>
    <t>301824765</t>
  </si>
  <si>
    <t>Phạm Hoài</t>
  </si>
  <si>
    <t>11/05/2003</t>
  </si>
  <si>
    <t>1050040101</t>
  </si>
  <si>
    <t>072203008239</t>
  </si>
  <si>
    <t>Ngô Nguyễn Ngọc</t>
  </si>
  <si>
    <t>1050040102</t>
  </si>
  <si>
    <t>301827635</t>
  </si>
  <si>
    <t>Vương Minh</t>
  </si>
  <si>
    <t>Hoan</t>
  </si>
  <si>
    <t>1050040103</t>
  </si>
  <si>
    <t>044203000188</t>
  </si>
  <si>
    <t>Nguyễn Hà Trường</t>
  </si>
  <si>
    <t>1050040104</t>
  </si>
  <si>
    <t>225726811</t>
  </si>
  <si>
    <t>Văn Nhật</t>
  </si>
  <si>
    <t>1050040106</t>
  </si>
  <si>
    <t>241932207</t>
  </si>
  <si>
    <t>Lương Thị Hà</t>
  </si>
  <si>
    <t>1050040107</t>
  </si>
  <si>
    <t>312528755</t>
  </si>
  <si>
    <t>Phạm Nhật</t>
  </si>
  <si>
    <t>1050040108</t>
  </si>
  <si>
    <t>017203000010</t>
  </si>
  <si>
    <t>1050040109</t>
  </si>
  <si>
    <t>381979085</t>
  </si>
  <si>
    <t>Trần Phan Phương</t>
  </si>
  <si>
    <t>27/07/2003</t>
  </si>
  <si>
    <t>1050040110</t>
  </si>
  <si>
    <t>301829357</t>
  </si>
  <si>
    <t>Võ Lê Ngọc</t>
  </si>
  <si>
    <t>1050040111</t>
  </si>
  <si>
    <t>225773773</t>
  </si>
  <si>
    <t>Đỗ Hồng</t>
  </si>
  <si>
    <t>29/11/2002</t>
  </si>
  <si>
    <t>1050040112</t>
  </si>
  <si>
    <t xml:space="preserve">Lý Thảo </t>
  </si>
  <si>
    <t>QLDD</t>
  </si>
  <si>
    <t>10_ĐH_QLĐĐ_3</t>
  </si>
  <si>
    <t>1050040113</t>
  </si>
  <si>
    <t>251290680</t>
  </si>
  <si>
    <t>18/04/2003</t>
  </si>
  <si>
    <t>1050040114</t>
  </si>
  <si>
    <t>079203020045</t>
  </si>
  <si>
    <t>Huỳnh Thiện</t>
  </si>
  <si>
    <t>29/09/2003</t>
  </si>
  <si>
    <t>1050040115</t>
  </si>
  <si>
    <t>301872253</t>
  </si>
  <si>
    <t>Võ Trọng</t>
  </si>
  <si>
    <t>21/04/2003</t>
  </si>
  <si>
    <t>1050040116</t>
  </si>
  <si>
    <t>079303036229</t>
  </si>
  <si>
    <t>Huỳnh Hương Mẫn</t>
  </si>
  <si>
    <t>26/05/2003</t>
  </si>
  <si>
    <t>1050040118</t>
  </si>
  <si>
    <t>079203034056</t>
  </si>
  <si>
    <t>Hồ Gia</t>
  </si>
  <si>
    <t>18/06/2003</t>
  </si>
  <si>
    <t>1050040119</t>
  </si>
  <si>
    <t>079203039319</t>
  </si>
  <si>
    <t>Trương Văn</t>
  </si>
  <si>
    <t>25/04/2003</t>
  </si>
  <si>
    <t>1050040120</t>
  </si>
  <si>
    <t>079203040680</t>
  </si>
  <si>
    <t>12/09/2003</t>
  </si>
  <si>
    <t>1050040122</t>
  </si>
  <si>
    <t>024203000143</t>
  </si>
  <si>
    <t>Phạm Văn Sỹ</t>
  </si>
  <si>
    <t>1050040124</t>
  </si>
  <si>
    <t>312511334</t>
  </si>
  <si>
    <t>Lê Phương</t>
  </si>
  <si>
    <t>24/08/2003</t>
  </si>
  <si>
    <t>1050040125</t>
  </si>
  <si>
    <t>364186785</t>
  </si>
  <si>
    <t>Nguyễn Anh</t>
  </si>
  <si>
    <t>1050040127</t>
  </si>
  <si>
    <t>079203031662</t>
  </si>
  <si>
    <t>Đàm Trung</t>
  </si>
  <si>
    <t>31/03/2003</t>
  </si>
  <si>
    <t>1050040128</t>
  </si>
  <si>
    <t>225629446</t>
  </si>
  <si>
    <t>Lê Huyền</t>
  </si>
  <si>
    <t>25/05/2003</t>
  </si>
  <si>
    <t>1050040129</t>
  </si>
  <si>
    <t>079303019041</t>
  </si>
  <si>
    <t>1050040130</t>
  </si>
  <si>
    <t>072203007062</t>
  </si>
  <si>
    <t>Triệu</t>
  </si>
  <si>
    <t>09/12/2003</t>
  </si>
  <si>
    <t>1050040131</t>
  </si>
  <si>
    <t>077303004614</t>
  </si>
  <si>
    <t>Nguyễn Thị Tú</t>
  </si>
  <si>
    <t>1050040132</t>
  </si>
  <si>
    <t>285892882</t>
  </si>
  <si>
    <t>Vũ Anh</t>
  </si>
  <si>
    <t>Tú</t>
  </si>
  <si>
    <t>28/12/2003</t>
  </si>
  <si>
    <t>1050040133</t>
  </si>
  <si>
    <t>281325138</t>
  </si>
  <si>
    <t>Trương Hiếu</t>
  </si>
  <si>
    <t>Vân</t>
  </si>
  <si>
    <t>1050040134</t>
  </si>
  <si>
    <t>077303002905</t>
  </si>
  <si>
    <t>Lưu Thị Khánh</t>
  </si>
  <si>
    <t>1050040135</t>
  </si>
  <si>
    <t>079303016163</t>
  </si>
  <si>
    <t>Nguyễn Trần Ngọc</t>
  </si>
  <si>
    <t>Yến</t>
  </si>
  <si>
    <t>27/11/2003</t>
  </si>
  <si>
    <t>1050040137</t>
  </si>
  <si>
    <t>072303008074</t>
  </si>
  <si>
    <t>Dương Thị Phương</t>
  </si>
  <si>
    <t>27/12/2003</t>
  </si>
  <si>
    <t>10_ĐH_QĐ2</t>
  </si>
  <si>
    <t>10ĐH_QLĐĐ_4</t>
  </si>
  <si>
    <t>1050040138</t>
  </si>
  <si>
    <t>206448985</t>
  </si>
  <si>
    <t>Võ Thị Lan</t>
  </si>
  <si>
    <t>06/07/2003</t>
  </si>
  <si>
    <t>1050040140</t>
  </si>
  <si>
    <t>301845034</t>
  </si>
  <si>
    <t>Lại Chí</t>
  </si>
  <si>
    <t>13/12/2003</t>
  </si>
  <si>
    <t>1050040141</t>
  </si>
  <si>
    <t>215622097</t>
  </si>
  <si>
    <t>Trần Quốc</t>
  </si>
  <si>
    <t>20/10/2003</t>
  </si>
  <si>
    <t>1050040143</t>
  </si>
  <si>
    <t>212892828</t>
  </si>
  <si>
    <t>Đoàn Nguyễn Thanh</t>
  </si>
  <si>
    <t>1050040144</t>
  </si>
  <si>
    <t>056203000052</t>
  </si>
  <si>
    <t>Lê Thanh</t>
  </si>
  <si>
    <t>1050040145</t>
  </si>
  <si>
    <t>079303014405</t>
  </si>
  <si>
    <t>Nguyễn Phạm Phương</t>
  </si>
  <si>
    <t>1050040146</t>
  </si>
  <si>
    <t>335070101</t>
  </si>
  <si>
    <t>Hiển</t>
  </si>
  <si>
    <t>1050040147</t>
  </si>
  <si>
    <t>285900861</t>
  </si>
  <si>
    <t>Nam Chung</t>
  </si>
  <si>
    <t>10/04/2003</t>
  </si>
  <si>
    <t>1050040149</t>
  </si>
  <si>
    <t>242003977</t>
  </si>
  <si>
    <t>20/09/2003</t>
  </si>
  <si>
    <t>1050040150</t>
  </si>
  <si>
    <t>312524476</t>
  </si>
  <si>
    <t>Trần Đăng</t>
  </si>
  <si>
    <t>25/06/2003</t>
  </si>
  <si>
    <t>1050040151</t>
  </si>
  <si>
    <t>312569048</t>
  </si>
  <si>
    <t>Âu Minh</t>
  </si>
  <si>
    <t>08/12/2003</t>
  </si>
  <si>
    <t>1050040152</t>
  </si>
  <si>
    <t>264556720</t>
  </si>
  <si>
    <t>1050040153</t>
  </si>
  <si>
    <t>072303005049</t>
  </si>
  <si>
    <t>Hà Thị Thùy</t>
  </si>
  <si>
    <t>09/06/2003</t>
  </si>
  <si>
    <t>1050040154</t>
  </si>
  <si>
    <t>212866796</t>
  </si>
  <si>
    <t>Trang Thị Phương</t>
  </si>
  <si>
    <t>17/08/2003</t>
  </si>
  <si>
    <t>1050040155</t>
  </si>
  <si>
    <t>079203022344</t>
  </si>
  <si>
    <t>Lê Nguyễn Hoài</t>
  </si>
  <si>
    <t>1050040157</t>
  </si>
  <si>
    <t>079203005470</t>
  </si>
  <si>
    <t>Trần Nhật</t>
  </si>
  <si>
    <t>1050040158</t>
  </si>
  <si>
    <t>038203025191</t>
  </si>
  <si>
    <t>Đậu Văn</t>
  </si>
  <si>
    <t>1050040159</t>
  </si>
  <si>
    <t>301843730</t>
  </si>
  <si>
    <t>Nguyễn Hoàng</t>
  </si>
  <si>
    <t>15/10/2003</t>
  </si>
  <si>
    <t>1050040160</t>
  </si>
  <si>
    <t>233333111</t>
  </si>
  <si>
    <t>Phan Thanh Thiên</t>
  </si>
  <si>
    <t>1050040162</t>
  </si>
  <si>
    <t>079303003780</t>
  </si>
  <si>
    <t>Trần Lê Trúc</t>
  </si>
  <si>
    <t>12/01/2003</t>
  </si>
  <si>
    <t>1050040163</t>
  </si>
  <si>
    <t>272996026</t>
  </si>
  <si>
    <t>Hồ Diệp Hoàng</t>
  </si>
  <si>
    <t>1050040164</t>
  </si>
  <si>
    <t>079203050658</t>
  </si>
  <si>
    <t>1050040165</t>
  </si>
  <si>
    <t>312524661</t>
  </si>
  <si>
    <t>Quí</t>
  </si>
  <si>
    <t>02/08/2003</t>
  </si>
  <si>
    <t>1050040166</t>
  </si>
  <si>
    <t>079303026669</t>
  </si>
  <si>
    <t>Hồ Nguyễn Trúc</t>
  </si>
  <si>
    <t>1050040167</t>
  </si>
  <si>
    <t>079203013666</t>
  </si>
  <si>
    <t>Phan Tuấn</t>
  </si>
  <si>
    <t>1050040168</t>
  </si>
  <si>
    <t>079203039061</t>
  </si>
  <si>
    <t>02/11/2003</t>
  </si>
  <si>
    <t>1050040169</t>
  </si>
  <si>
    <t>042203000106</t>
  </si>
  <si>
    <t>Phan Văn</t>
  </si>
  <si>
    <t>Thái</t>
  </si>
  <si>
    <t>01/03/2003</t>
  </si>
  <si>
    <t>1050040170</t>
  </si>
  <si>
    <t>079203017625</t>
  </si>
  <si>
    <t>Bùi Văn</t>
  </si>
  <si>
    <t>27/01/2003</t>
  </si>
  <si>
    <t>1050040171</t>
  </si>
  <si>
    <t>212884256</t>
  </si>
  <si>
    <t>Đỗ Thị Trọng</t>
  </si>
  <si>
    <t>1050040172</t>
  </si>
  <si>
    <t>301873628</t>
  </si>
  <si>
    <t>18/02/2003</t>
  </si>
  <si>
    <t>1050040174</t>
  </si>
  <si>
    <t>027303000206</t>
  </si>
  <si>
    <t>Hạp Thị Quỳnh</t>
  </si>
  <si>
    <t>11/04/2003</t>
  </si>
  <si>
    <t>1050040175</t>
  </si>
  <si>
    <t>301843797</t>
  </si>
  <si>
    <t>Trí</t>
  </si>
  <si>
    <t>24/12/2003</t>
  </si>
  <si>
    <t>1050040176</t>
  </si>
  <si>
    <t>301824238</t>
  </si>
  <si>
    <t>1050040179</t>
  </si>
  <si>
    <t>301887456</t>
  </si>
  <si>
    <t>Đặng Thị Như</t>
  </si>
  <si>
    <t>Ý</t>
  </si>
  <si>
    <t>1050040180</t>
  </si>
  <si>
    <t>072203008667</t>
  </si>
  <si>
    <t>Phan Võ Hoài</t>
  </si>
  <si>
    <t>04/02/2003</t>
  </si>
  <si>
    <t>10ĐH_QLĐĐ_5</t>
  </si>
  <si>
    <t>1050040182</t>
  </si>
  <si>
    <t>245474437</t>
  </si>
  <si>
    <t>27/09/2003</t>
  </si>
  <si>
    <t>1050040184</t>
  </si>
  <si>
    <t>072203001098</t>
  </si>
  <si>
    <t>Võ Biên</t>
  </si>
  <si>
    <t>Cương</t>
  </si>
  <si>
    <t>1050040185</t>
  </si>
  <si>
    <t>079303028660</t>
  </si>
  <si>
    <t>Trần Kỳ</t>
  </si>
  <si>
    <t>Duyên</t>
  </si>
  <si>
    <t>1050040187</t>
  </si>
  <si>
    <t>301827009</t>
  </si>
  <si>
    <t>Nguyễn Huỳnh Trúc</t>
  </si>
  <si>
    <t>Giang</t>
  </si>
  <si>
    <t>1050040188</t>
  </si>
  <si>
    <t>272934929</t>
  </si>
  <si>
    <t>1050040189</t>
  </si>
  <si>
    <t>079203019879</t>
  </si>
  <si>
    <t>Lý Huỳnh Quốc</t>
  </si>
  <si>
    <t>13/10/2003</t>
  </si>
  <si>
    <t>1050040190</t>
  </si>
  <si>
    <t>301827756</t>
  </si>
  <si>
    <t>Võ Văn</t>
  </si>
  <si>
    <t>04/01/2003</t>
  </si>
  <si>
    <t>1050040191</t>
  </si>
  <si>
    <t>077203007802</t>
  </si>
  <si>
    <t>Khải</t>
  </si>
  <si>
    <t>1050040194</t>
  </si>
  <si>
    <t>301829818</t>
  </si>
  <si>
    <t>1050040195</t>
  </si>
  <si>
    <t>331931188</t>
  </si>
  <si>
    <t>1050040196</t>
  </si>
  <si>
    <t>301829325</t>
  </si>
  <si>
    <t>Lê Văn Minh</t>
  </si>
  <si>
    <t>Lượng</t>
  </si>
  <si>
    <t>08/10/2003</t>
  </si>
  <si>
    <t>1050040197</t>
  </si>
  <si>
    <t>372085307</t>
  </si>
  <si>
    <t>Thái Thị Quý</t>
  </si>
  <si>
    <t>Mai</t>
  </si>
  <si>
    <t>05/08/2003</t>
  </si>
  <si>
    <t>1050040198</t>
  </si>
  <si>
    <t>046303000281</t>
  </si>
  <si>
    <t>Nguyễn Thị Hà</t>
  </si>
  <si>
    <t>Mi</t>
  </si>
  <si>
    <t>10_ĐH_QH2</t>
  </si>
  <si>
    <t>1050040200</t>
  </si>
  <si>
    <t>072303007688</t>
  </si>
  <si>
    <t>Trần Thanh</t>
  </si>
  <si>
    <t>15/04/2003</t>
  </si>
  <si>
    <t>1050040201</t>
  </si>
  <si>
    <t>079303037868</t>
  </si>
  <si>
    <t>Phan Nhật Thùy</t>
  </si>
  <si>
    <t>1050040202</t>
  </si>
  <si>
    <t>241925466</t>
  </si>
  <si>
    <t>Lê Vũ</t>
  </si>
  <si>
    <t>22/03/2001</t>
  </si>
  <si>
    <t>1050040203</t>
  </si>
  <si>
    <t>321793034</t>
  </si>
  <si>
    <t>Nhung</t>
  </si>
  <si>
    <t>1050040204</t>
  </si>
  <si>
    <t>079203030901</t>
  </si>
  <si>
    <t>Phạm Tấn</t>
  </si>
  <si>
    <t>31/07/2003</t>
  </si>
  <si>
    <t>1050040205</t>
  </si>
  <si>
    <t>072203000702</t>
  </si>
  <si>
    <t>Đặng Anh</t>
  </si>
  <si>
    <t>1050040206</t>
  </si>
  <si>
    <t>072203000703</t>
  </si>
  <si>
    <t>Đặng Nhật</t>
  </si>
  <si>
    <t>1050040207</t>
  </si>
  <si>
    <t>372124575</t>
  </si>
  <si>
    <t>Thị</t>
  </si>
  <si>
    <t>Quý</t>
  </si>
  <si>
    <t>16/03/2003</t>
  </si>
  <si>
    <t>1050040208</t>
  </si>
  <si>
    <t>079203006451</t>
  </si>
  <si>
    <t>Trần Đình</t>
  </si>
  <si>
    <t>Sơn</t>
  </si>
  <si>
    <t>1050040209</t>
  </si>
  <si>
    <t>038203023353</t>
  </si>
  <si>
    <t>Lê Bá Hải</t>
  </si>
  <si>
    <t>30/01/2003</t>
  </si>
  <si>
    <t>1050040210</t>
  </si>
  <si>
    <t>301872318</t>
  </si>
  <si>
    <t>20/12/2003</t>
  </si>
  <si>
    <t>1050040211</t>
  </si>
  <si>
    <t>321789229</t>
  </si>
  <si>
    <t>Phan Thị Anh</t>
  </si>
  <si>
    <t>1050040212</t>
  </si>
  <si>
    <t>079203006479</t>
  </si>
  <si>
    <t>Mã Hoàng</t>
  </si>
  <si>
    <t>Thiên</t>
  </si>
  <si>
    <t>1050040214</t>
  </si>
  <si>
    <t>001203019671</t>
  </si>
  <si>
    <t>Tỏa</t>
  </si>
  <si>
    <t>16/04/2003</t>
  </si>
  <si>
    <t>1050040215</t>
  </si>
  <si>
    <t>079203017464</t>
  </si>
  <si>
    <t>Đặng Bảo</t>
  </si>
  <si>
    <t>Toàn</t>
  </si>
  <si>
    <t>1050040217</t>
  </si>
  <si>
    <t>079203017334</t>
  </si>
  <si>
    <t>Nguyễn Trần Quốc</t>
  </si>
  <si>
    <t>Tuấn</t>
  </si>
  <si>
    <t>1050040218</t>
  </si>
  <si>
    <t>352687098</t>
  </si>
  <si>
    <t>Trần Ánh</t>
  </si>
  <si>
    <t>Tuyết</t>
  </si>
  <si>
    <t>1050040221</t>
  </si>
  <si>
    <t>312525352</t>
  </si>
  <si>
    <t>Lê Lâm Thanh</t>
  </si>
  <si>
    <t>07/03/2003</t>
  </si>
  <si>
    <t>1050040222</t>
  </si>
  <si>
    <t>312525365</t>
  </si>
  <si>
    <t>Lê Lâm Thúy</t>
  </si>
  <si>
    <t>1050040223</t>
  </si>
  <si>
    <t>301844036</t>
  </si>
  <si>
    <t>Huỳnh Ngọc Tường</t>
  </si>
  <si>
    <t>1050040224</t>
  </si>
  <si>
    <t>072203001710</t>
  </si>
  <si>
    <t>Hà Bảo</t>
  </si>
  <si>
    <t>19/06/2003</t>
  </si>
  <si>
    <t>10ĐH_QLĐĐ_6</t>
  </si>
  <si>
    <t>1050040225</t>
  </si>
  <si>
    <t>079303026544</t>
  </si>
  <si>
    <t>Đại Đặng Vân</t>
  </si>
  <si>
    <t>24/09/2003</t>
  </si>
  <si>
    <t>1050040227</t>
  </si>
  <si>
    <t>079303012102</t>
  </si>
  <si>
    <t>Nguyễn Vũ Quỳnh</t>
  </si>
  <si>
    <t>1050040228</t>
  </si>
  <si>
    <t>038202011745</t>
  </si>
  <si>
    <t>Chiến</t>
  </si>
  <si>
    <t>29/04/2002</t>
  </si>
  <si>
    <t>1050040229</t>
  </si>
  <si>
    <t>079203018035</t>
  </si>
  <si>
    <t>16/11/2003</t>
  </si>
  <si>
    <t>1050040230</t>
  </si>
  <si>
    <t>077203000854</t>
  </si>
  <si>
    <t>21/09/2003</t>
  </si>
  <si>
    <t>1050040231</t>
  </si>
  <si>
    <t>312542373</t>
  </si>
  <si>
    <t>1050040232</t>
  </si>
  <si>
    <t>301831013</t>
  </si>
  <si>
    <t>Phan Phước</t>
  </si>
  <si>
    <t>1050040233</t>
  </si>
  <si>
    <t>225829243</t>
  </si>
  <si>
    <t>19/01/2003</t>
  </si>
  <si>
    <t>1050040234</t>
  </si>
  <si>
    <t>079303029706</t>
  </si>
  <si>
    <t>Huỳnh Thị Ánh</t>
  </si>
  <si>
    <t>1050040235</t>
  </si>
  <si>
    <t>261640146</t>
  </si>
  <si>
    <t>08/04/2003</t>
  </si>
  <si>
    <t>1050040236</t>
  </si>
  <si>
    <t>083303000805</t>
  </si>
  <si>
    <t>Phạm Thị Ngọc</t>
  </si>
  <si>
    <t>Hơn</t>
  </si>
  <si>
    <t>13/03/2003</t>
  </si>
  <si>
    <t>1050040237</t>
  </si>
  <si>
    <t>079203015921</t>
  </si>
  <si>
    <t>Lê Long Vĩnh</t>
  </si>
  <si>
    <t>02/12/2003</t>
  </si>
  <si>
    <t>1050040238</t>
  </si>
  <si>
    <t>321811950</t>
  </si>
  <si>
    <t>Nguyễn Trần Huỳnh</t>
  </si>
  <si>
    <t>Hương</t>
  </si>
  <si>
    <t>04/08/2003</t>
  </si>
  <si>
    <t>1050040239</t>
  </si>
  <si>
    <t>272866999</t>
  </si>
  <si>
    <t>Đỗ Quốc</t>
  </si>
  <si>
    <t>1050040240</t>
  </si>
  <si>
    <t>215611140</t>
  </si>
  <si>
    <t>Võ Phan Huỳnh</t>
  </si>
  <si>
    <t>Lê</t>
  </si>
  <si>
    <t>24/03/2003</t>
  </si>
  <si>
    <t>1050040241</t>
  </si>
  <si>
    <t>038303025145</t>
  </si>
  <si>
    <t>Mai Thị Trúc</t>
  </si>
  <si>
    <t>11/02/2003</t>
  </si>
  <si>
    <t>1050040243</t>
  </si>
  <si>
    <t>225833199</t>
  </si>
  <si>
    <t>Nguyễn Đỗ Hoàng</t>
  </si>
  <si>
    <t>Lộc</t>
  </si>
  <si>
    <t>29/01/2003</t>
  </si>
  <si>
    <t>1050040245</t>
  </si>
  <si>
    <t>272933579</t>
  </si>
  <si>
    <t>Mã Huỳnh Nhựt</t>
  </si>
  <si>
    <t>1050040246</t>
  </si>
  <si>
    <t>301825914</t>
  </si>
  <si>
    <t>Nguyễn Ngọc Thu</t>
  </si>
  <si>
    <t>17/12/2003</t>
  </si>
  <si>
    <t>1050040247</t>
  </si>
  <si>
    <t>079303006456</t>
  </si>
  <si>
    <t>Trần Thị Phương</t>
  </si>
  <si>
    <t>1050040248</t>
  </si>
  <si>
    <t>079203005231</t>
  </si>
  <si>
    <t>Đào Nguyễn Thái</t>
  </si>
  <si>
    <t>1050040249</t>
  </si>
  <si>
    <t>225696838</t>
  </si>
  <si>
    <t>Trương Nguyên</t>
  </si>
  <si>
    <t>28/03/2003</t>
  </si>
  <si>
    <t>1050040250</t>
  </si>
  <si>
    <t>301825679</t>
  </si>
  <si>
    <t>1050040251</t>
  </si>
  <si>
    <t>082303000023</t>
  </si>
  <si>
    <t>Chiêm Minh</t>
  </si>
  <si>
    <t>02/07/2003</t>
  </si>
  <si>
    <t>1050040252</t>
  </si>
  <si>
    <t>072203004820</t>
  </si>
  <si>
    <t>Tân</t>
  </si>
  <si>
    <t>1050040253</t>
  </si>
  <si>
    <t>079303040086</t>
  </si>
  <si>
    <t>Trương Thị Hồng</t>
  </si>
  <si>
    <t>Thắm</t>
  </si>
  <si>
    <t>1050040254</t>
  </si>
  <si>
    <t>261679421</t>
  </si>
  <si>
    <t>Lê Hoàng Thanh</t>
  </si>
  <si>
    <t>Thiện</t>
  </si>
  <si>
    <t>1050040255</t>
  </si>
  <si>
    <t>261567333</t>
  </si>
  <si>
    <t>20/01/2003</t>
  </si>
  <si>
    <t>1050040256</t>
  </si>
  <si>
    <t>312529770</t>
  </si>
  <si>
    <t>Phạm Duy</t>
  </si>
  <si>
    <t>14/08/2003</t>
  </si>
  <si>
    <t>1050040258</t>
  </si>
  <si>
    <t>079303021275</t>
  </si>
  <si>
    <t>1050040260</t>
  </si>
  <si>
    <t>301812607</t>
  </si>
  <si>
    <t>Huỳnh Thị Quyền</t>
  </si>
  <si>
    <t>25/03/2003</t>
  </si>
  <si>
    <t>1050040261</t>
  </si>
  <si>
    <t>079203015931</t>
  </si>
  <si>
    <t>Ngô Đình</t>
  </si>
  <si>
    <t>1050040264</t>
  </si>
  <si>
    <t>079203002284</t>
  </si>
  <si>
    <t>Tường</t>
  </si>
  <si>
    <t>04/07/2003</t>
  </si>
  <si>
    <t>1050040265</t>
  </si>
  <si>
    <t>0312531232</t>
  </si>
  <si>
    <t>Phan Duy</t>
  </si>
  <si>
    <t>Tuyến</t>
  </si>
  <si>
    <t>29/03/2003</t>
  </si>
  <si>
    <t>1050040266</t>
  </si>
  <si>
    <t>060303002698</t>
  </si>
  <si>
    <t>Trần Ngọc Yên</t>
  </si>
  <si>
    <t>1050040267</t>
  </si>
  <si>
    <t>079303001332</t>
  </si>
  <si>
    <t>1050040268</t>
  </si>
  <si>
    <t>072203009083</t>
  </si>
  <si>
    <t>Phùng Tuấn</t>
  </si>
  <si>
    <t>10ĐH_QLĐĐ_7</t>
  </si>
  <si>
    <t>1050040269</t>
  </si>
  <si>
    <t>MI4100585601</t>
  </si>
  <si>
    <t>17/02/2003</t>
  </si>
  <si>
    <t>1050040270</t>
  </si>
  <si>
    <t>077302002191</t>
  </si>
  <si>
    <t>Lê Thị Tâm</t>
  </si>
  <si>
    <t>28/06/2002</t>
  </si>
  <si>
    <t>1050040271</t>
  </si>
  <si>
    <t>301881160</t>
  </si>
  <si>
    <t>Tô Hoàng</t>
  </si>
  <si>
    <t>1050040272</t>
  </si>
  <si>
    <t>072303000261</t>
  </si>
  <si>
    <t>Huỳnh Thị Y</t>
  </si>
  <si>
    <t>Chin</t>
  </si>
  <si>
    <t>1050040273</t>
  </si>
  <si>
    <t>MI4700586901</t>
  </si>
  <si>
    <t>Lê Duy</t>
  </si>
  <si>
    <t>1050040274</t>
  </si>
  <si>
    <t>321759959</t>
  </si>
  <si>
    <t>Nguyễn Trần Trường</t>
  </si>
  <si>
    <t>Di</t>
  </si>
  <si>
    <t>27/04/2003</t>
  </si>
  <si>
    <t>1050040275</t>
  </si>
  <si>
    <t>301811879</t>
  </si>
  <si>
    <t>13/02/2003</t>
  </si>
  <si>
    <t>1050040276</t>
  </si>
  <si>
    <t>083202000039</t>
  </si>
  <si>
    <t>16/06/2002</t>
  </si>
  <si>
    <t>1050040277</t>
  </si>
  <si>
    <t>372000705</t>
  </si>
  <si>
    <t>Hên</t>
  </si>
  <si>
    <t>01/02/2003</t>
  </si>
  <si>
    <t>1050040278</t>
  </si>
  <si>
    <t>261657898</t>
  </si>
  <si>
    <t>Thái Sơn</t>
  </si>
  <si>
    <t>Khánh</t>
  </si>
  <si>
    <t>14/05/2003</t>
  </si>
  <si>
    <t>10ĐH_QLĐĐ_11</t>
  </si>
  <si>
    <t>1050040279</t>
  </si>
  <si>
    <t>072203008985</t>
  </si>
  <si>
    <t>Giang Kim Đăng</t>
  </si>
  <si>
    <t>05/10/2003</t>
  </si>
  <si>
    <t>1050040280</t>
  </si>
  <si>
    <t>079203011109</t>
  </si>
  <si>
    <t>10/08/2003</t>
  </si>
  <si>
    <t>1050040281</t>
  </si>
  <si>
    <t>079203017451</t>
  </si>
  <si>
    <t>25/09/2003</t>
  </si>
  <si>
    <t>1050040282</t>
  </si>
  <si>
    <t>079203008835</t>
  </si>
  <si>
    <t>Nguyễn Ngọc</t>
  </si>
  <si>
    <t>1050040283</t>
  </si>
  <si>
    <t>077303003537</t>
  </si>
  <si>
    <t>Võ Trúc</t>
  </si>
  <si>
    <t>1050040284</t>
  </si>
  <si>
    <t>215596945</t>
  </si>
  <si>
    <t>Trương Nguyễn Thiện</t>
  </si>
  <si>
    <t>Luân</t>
  </si>
  <si>
    <t>15/12/2003</t>
  </si>
  <si>
    <t>1050040285</t>
  </si>
  <si>
    <t>301823939</t>
  </si>
  <si>
    <t>Phạm Thị Tuyết</t>
  </si>
  <si>
    <t>1050040287</t>
  </si>
  <si>
    <t>276025389</t>
  </si>
  <si>
    <t>1050040291</t>
  </si>
  <si>
    <t>261593966</t>
  </si>
  <si>
    <t>Ngô Bảo</t>
  </si>
  <si>
    <t>26/01/2003</t>
  </si>
  <si>
    <t>1050040292</t>
  </si>
  <si>
    <t>272928817</t>
  </si>
  <si>
    <t>Đinh Thị Ánh</t>
  </si>
  <si>
    <t>Nguyệt</t>
  </si>
  <si>
    <t>1050040293</t>
  </si>
  <si>
    <t>079203003425</t>
  </si>
  <si>
    <t>Trần Võ Bảo</t>
  </si>
  <si>
    <t>1050040295</t>
  </si>
  <si>
    <t>079203011498</t>
  </si>
  <si>
    <t>Võ Tấn</t>
  </si>
  <si>
    <t>22/12/2003</t>
  </si>
  <si>
    <t>1050040296</t>
  </si>
  <si>
    <t>079303032204</t>
  </si>
  <si>
    <t>Dương Nguyễn Như</t>
  </si>
  <si>
    <t>1050040297</t>
  </si>
  <si>
    <t>312491749</t>
  </si>
  <si>
    <t>Sang</t>
  </si>
  <si>
    <t>18/09/2002</t>
  </si>
  <si>
    <t>1050040298</t>
  </si>
  <si>
    <t>072203008799</t>
  </si>
  <si>
    <t>1050040299</t>
  </si>
  <si>
    <t>079202038193</t>
  </si>
  <si>
    <t>Tạ Hữu</t>
  </si>
  <si>
    <t>24/04/2002</t>
  </si>
  <si>
    <t>1050040300</t>
  </si>
  <si>
    <t>079203004748</t>
  </si>
  <si>
    <t>Lưu Nguyễn Công</t>
  </si>
  <si>
    <t>1050040301</t>
  </si>
  <si>
    <t>301807461</t>
  </si>
  <si>
    <t>Lê Thị Xuân</t>
  </si>
  <si>
    <t>09/03/2003</t>
  </si>
  <si>
    <t>1050040302</t>
  </si>
  <si>
    <t>225629217</t>
  </si>
  <si>
    <t>1050040303</t>
  </si>
  <si>
    <t>072303004224</t>
  </si>
  <si>
    <t>1050040304</t>
  </si>
  <si>
    <t>225726707</t>
  </si>
  <si>
    <t>1050040305</t>
  </si>
  <si>
    <t>276035368</t>
  </si>
  <si>
    <t>Nguyễn Mạnh</t>
  </si>
  <si>
    <t>1050040306</t>
  </si>
  <si>
    <t>035203000761</t>
  </si>
  <si>
    <t>1050040308</t>
  </si>
  <si>
    <t>079203031552</t>
  </si>
  <si>
    <t>Võ Nguyễn Thanh</t>
  </si>
  <si>
    <t>25/01/2003</t>
  </si>
  <si>
    <t>1050040309</t>
  </si>
  <si>
    <t>251247440</t>
  </si>
  <si>
    <t>Võ Anh</t>
  </si>
  <si>
    <t>03/01/2003</t>
  </si>
  <si>
    <t>1050040310</t>
  </si>
  <si>
    <t>070302000161</t>
  </si>
  <si>
    <t>Tuyền</t>
  </si>
  <si>
    <t>20/03/2002</t>
  </si>
  <si>
    <t>1050040311</t>
  </si>
  <si>
    <t>281310840</t>
  </si>
  <si>
    <t>Nguyễn Thị Thúy</t>
  </si>
  <si>
    <t>Vui</t>
  </si>
  <si>
    <t>11/12/2003</t>
  </si>
  <si>
    <t>1050040312</t>
  </si>
  <si>
    <t>312574080</t>
  </si>
  <si>
    <t>Huỳnh Thị Mỹ</t>
  </si>
  <si>
    <t>10ĐH_QLĐĐ_8</t>
  </si>
  <si>
    <t>1050040313</t>
  </si>
  <si>
    <t>038203000491</t>
  </si>
  <si>
    <t>Lê Đình Quốc</t>
  </si>
  <si>
    <t>10_ĐH_QĐ5</t>
  </si>
  <si>
    <t>1050040314</t>
  </si>
  <si>
    <t>079303029988</t>
  </si>
  <si>
    <t>Nguyễn Thùy</t>
  </si>
  <si>
    <t>1050040315</t>
  </si>
  <si>
    <t>301811768</t>
  </si>
  <si>
    <t>30/04/2001</t>
  </si>
  <si>
    <t>1050040316</t>
  </si>
  <si>
    <t>079203007939</t>
  </si>
  <si>
    <t>Tô Chí</t>
  </si>
  <si>
    <t>1050040317</t>
  </si>
  <si>
    <t>072303006586</t>
  </si>
  <si>
    <t>Trần Thị Bảo</t>
  </si>
  <si>
    <t>Châu</t>
  </si>
  <si>
    <t>1050040318</t>
  </si>
  <si>
    <t>312523730</t>
  </si>
  <si>
    <t>Huỳnh Văn</t>
  </si>
  <si>
    <t>Cường</t>
  </si>
  <si>
    <t>10/05/2003</t>
  </si>
  <si>
    <t>1050040319</t>
  </si>
  <si>
    <t>301822391</t>
  </si>
  <si>
    <t>Đặng Việt</t>
  </si>
  <si>
    <t>1050040320</t>
  </si>
  <si>
    <t>272906386</t>
  </si>
  <si>
    <t>Dạng</t>
  </si>
  <si>
    <t>02/02/2003</t>
  </si>
  <si>
    <t>1050040321</t>
  </si>
  <si>
    <t>301843692</t>
  </si>
  <si>
    <t>Dô</t>
  </si>
  <si>
    <t>1050040322</t>
  </si>
  <si>
    <t>321793392</t>
  </si>
  <si>
    <t>Lê Tấn</t>
  </si>
  <si>
    <t>1050040323</t>
  </si>
  <si>
    <t>225938568</t>
  </si>
  <si>
    <t>Nguyễn Hồng</t>
  </si>
  <si>
    <t>26/11/2003</t>
  </si>
  <si>
    <t>1050040324</t>
  </si>
  <si>
    <t>225719864</t>
  </si>
  <si>
    <t>Hồ Thị Thu</t>
  </si>
  <si>
    <t>Hiền</t>
  </si>
  <si>
    <t>17/10/2003</t>
  </si>
  <si>
    <t>1050040325</t>
  </si>
  <si>
    <t>0793303036593</t>
  </si>
  <si>
    <t>Hồ Hoàng Minh</t>
  </si>
  <si>
    <t>1050040326</t>
  </si>
  <si>
    <t>079303002169</t>
  </si>
  <si>
    <t>Trần Xuân</t>
  </si>
  <si>
    <t>1050040328</t>
  </si>
  <si>
    <t>072303007855</t>
  </si>
  <si>
    <t>Trần Thu</t>
  </si>
  <si>
    <t>1050040329</t>
  </si>
  <si>
    <t>272861249</t>
  </si>
  <si>
    <t>Lê Trường</t>
  </si>
  <si>
    <t>1050040330</t>
  </si>
  <si>
    <t>079203005607</t>
  </si>
  <si>
    <t>Trần Gia</t>
  </si>
  <si>
    <t>23/10/2003</t>
  </si>
  <si>
    <t>1050040332</t>
  </si>
  <si>
    <t>321782378</t>
  </si>
  <si>
    <t>Trương Tấn</t>
  </si>
  <si>
    <t>29/08/2000</t>
  </si>
  <si>
    <t>1050040333</t>
  </si>
  <si>
    <t>261670220</t>
  </si>
  <si>
    <t>1050040335</t>
  </si>
  <si>
    <t>072303000123</t>
  </si>
  <si>
    <t>Nguyễn Nhật Gia</t>
  </si>
  <si>
    <t>1050040336</t>
  </si>
  <si>
    <t>079203009281</t>
  </si>
  <si>
    <t>Nguyễn Chí</t>
  </si>
  <si>
    <t>1050040337</t>
  </si>
  <si>
    <t>301918720</t>
  </si>
  <si>
    <t>Trần Ngọc Nhã</t>
  </si>
  <si>
    <t>15/03/2003</t>
  </si>
  <si>
    <t>1050040340</t>
  </si>
  <si>
    <t>079303001595</t>
  </si>
  <si>
    <t>Hồ Lê Phương</t>
  </si>
  <si>
    <t>1050040341</t>
  </si>
  <si>
    <t>197417627</t>
  </si>
  <si>
    <t>Nguyễn Võ Xuân</t>
  </si>
  <si>
    <t>1050040342</t>
  </si>
  <si>
    <t>342084352</t>
  </si>
  <si>
    <t>Phạm Thiên</t>
  </si>
  <si>
    <t>01/07/2003</t>
  </si>
  <si>
    <t>1050040344</t>
  </si>
  <si>
    <t>022201004524</t>
  </si>
  <si>
    <t>Nguyễn Huy</t>
  </si>
  <si>
    <t>20/03/2001</t>
  </si>
  <si>
    <t>1050040345</t>
  </si>
  <si>
    <t>038201002007</t>
  </si>
  <si>
    <t>20/10/2001</t>
  </si>
  <si>
    <t>1050040350</t>
  </si>
  <si>
    <t>272957069</t>
  </si>
  <si>
    <t>08/06/2003</t>
  </si>
  <si>
    <t>1050040351</t>
  </si>
  <si>
    <t>301718147</t>
  </si>
  <si>
    <t>17/06/1999</t>
  </si>
  <si>
    <t>1050040352</t>
  </si>
  <si>
    <t>312518578</t>
  </si>
  <si>
    <t>Phan Đổng Anh</t>
  </si>
  <si>
    <t>03/05/2003</t>
  </si>
  <si>
    <t>1050040353</t>
  </si>
  <si>
    <t>079202032144</t>
  </si>
  <si>
    <t>07/10/2002</t>
  </si>
  <si>
    <t>1050040354</t>
  </si>
  <si>
    <t>312526912</t>
  </si>
  <si>
    <t>1050040356</t>
  </si>
  <si>
    <t>079203040275</t>
  </si>
  <si>
    <t>Hà Quốc</t>
  </si>
  <si>
    <t>10ĐH_QLĐĐ_9</t>
  </si>
  <si>
    <t>1050040357</t>
  </si>
  <si>
    <t>301782517</t>
  </si>
  <si>
    <t>Phạm Gia</t>
  </si>
  <si>
    <t>21/11/2002</t>
  </si>
  <si>
    <t>1050040358</t>
  </si>
  <si>
    <t>301839189</t>
  </si>
  <si>
    <t>03/10/2003</t>
  </si>
  <si>
    <t>1050040359</t>
  </si>
  <si>
    <t>301831504</t>
  </si>
  <si>
    <t>Trần Công</t>
  </si>
  <si>
    <t>Chánh</t>
  </si>
  <si>
    <t>1050040360</t>
  </si>
  <si>
    <t>079303013268</t>
  </si>
  <si>
    <t>Ngô Mỹ</t>
  </si>
  <si>
    <t>05/06/2003</t>
  </si>
  <si>
    <t>1050040361</t>
  </si>
  <si>
    <t>077303006554</t>
  </si>
  <si>
    <t>1050040362</t>
  </si>
  <si>
    <t>276092530</t>
  </si>
  <si>
    <t>Hoàng Ngọc Tiến</t>
  </si>
  <si>
    <t>1050040363</t>
  </si>
  <si>
    <t>251317626</t>
  </si>
  <si>
    <t>Trương Thùy</t>
  </si>
  <si>
    <t>1050040365</t>
  </si>
  <si>
    <t>079203011357</t>
  </si>
  <si>
    <t>1050040367</t>
  </si>
  <si>
    <t>381880102</t>
  </si>
  <si>
    <t>Học</t>
  </si>
  <si>
    <t>19/08/1999</t>
  </si>
  <si>
    <t>1050040368</t>
  </si>
  <si>
    <t>079203026841</t>
  </si>
  <si>
    <t>Phan Chí</t>
  </si>
  <si>
    <t>Hùng</t>
  </si>
  <si>
    <t>1050040369</t>
  </si>
  <si>
    <t>079203024763</t>
  </si>
  <si>
    <t>1050040370</t>
  </si>
  <si>
    <t>079202033054</t>
  </si>
  <si>
    <t>25/09/2002</t>
  </si>
  <si>
    <t>1050040371</t>
  </si>
  <si>
    <t>301833302</t>
  </si>
  <si>
    <t>1050040372</t>
  </si>
  <si>
    <t>079303021428</t>
  </si>
  <si>
    <t>Trần Hồng Bảo</t>
  </si>
  <si>
    <t>29/06/2003</t>
  </si>
  <si>
    <t>1050040373</t>
  </si>
  <si>
    <t>312527533</t>
  </si>
  <si>
    <t>Võ Đặng Anh</t>
  </si>
  <si>
    <t>1050040374</t>
  </si>
  <si>
    <t>079203034473</t>
  </si>
  <si>
    <t>Võ Đăng</t>
  </si>
  <si>
    <t>11/07/2003</t>
  </si>
  <si>
    <t>1050040375</t>
  </si>
  <si>
    <t>261672557</t>
  </si>
  <si>
    <t>Khởi</t>
  </si>
  <si>
    <t>08/07/2003</t>
  </si>
  <si>
    <t>1050040376</t>
  </si>
  <si>
    <t>301664214</t>
  </si>
  <si>
    <t>24/11/1999</t>
  </si>
  <si>
    <t>1050040377</t>
  </si>
  <si>
    <t>301843944</t>
  </si>
  <si>
    <t>Nguyễn Quách Châu</t>
  </si>
  <si>
    <t>Mỹ</t>
  </si>
  <si>
    <t>03/03/2003</t>
  </si>
  <si>
    <t>1050040378</t>
  </si>
  <si>
    <t>225940759</t>
  </si>
  <si>
    <t>Nguyễn Ngọc Kim</t>
  </si>
  <si>
    <t>28/06/2003</t>
  </si>
  <si>
    <t>1050040379</t>
  </si>
  <si>
    <t>312545164</t>
  </si>
  <si>
    <t>Nguyễn Thoại Diễm</t>
  </si>
  <si>
    <t>1050040380</t>
  </si>
  <si>
    <t>079303017260</t>
  </si>
  <si>
    <t>1050040382</t>
  </si>
  <si>
    <t>382068289</t>
  </si>
  <si>
    <t>Trần Khánh</t>
  </si>
  <si>
    <t>13/08/2003</t>
  </si>
  <si>
    <t>1050040383</t>
  </si>
  <si>
    <t>312576684</t>
  </si>
  <si>
    <t>01/11/2003</t>
  </si>
  <si>
    <t>1050040384</t>
  </si>
  <si>
    <t>301869959</t>
  </si>
  <si>
    <t>Huỳnh Đào Triệu</t>
  </si>
  <si>
    <t>Phú</t>
  </si>
  <si>
    <t>1050040385</t>
  </si>
  <si>
    <t>301882107</t>
  </si>
  <si>
    <t>Huỳnh Thị Thu</t>
  </si>
  <si>
    <t>Sương</t>
  </si>
  <si>
    <t>19/02/2003</t>
  </si>
  <si>
    <t>1050040386</t>
  </si>
  <si>
    <t>312531789</t>
  </si>
  <si>
    <t>15/09/2002</t>
  </si>
  <si>
    <t>1050040387</t>
  </si>
  <si>
    <t>301804534</t>
  </si>
  <si>
    <t>Lưu Văn</t>
  </si>
  <si>
    <t>14/02/2003</t>
  </si>
  <si>
    <t>1050040388</t>
  </si>
  <si>
    <t>301824373</t>
  </si>
  <si>
    <t>Đinh Quốc</t>
  </si>
  <si>
    <t>1050040389</t>
  </si>
  <si>
    <t>301813321</t>
  </si>
  <si>
    <t>Huỳnh Thị Anh</t>
  </si>
  <si>
    <t>1050040390</t>
  </si>
  <si>
    <t>301817879</t>
  </si>
  <si>
    <t>Nguyễn Trí</t>
  </si>
  <si>
    <t>Thức</t>
  </si>
  <si>
    <t>1050040391</t>
  </si>
  <si>
    <t>079303009268</t>
  </si>
  <si>
    <t>Phạm Quý</t>
  </si>
  <si>
    <t>Thương</t>
  </si>
  <si>
    <t>1050040392</t>
  </si>
  <si>
    <t>301837323</t>
  </si>
  <si>
    <t>1050040393</t>
  </si>
  <si>
    <t>079303018156</t>
  </si>
  <si>
    <t>Nguyễn Hoàng Ngọc</t>
  </si>
  <si>
    <t>1050040394</t>
  </si>
  <si>
    <t>352646670</t>
  </si>
  <si>
    <t>Trần Thụy Quế</t>
  </si>
  <si>
    <t>19/01/2002</t>
  </si>
  <si>
    <t>1050040395</t>
  </si>
  <si>
    <t>301840502</t>
  </si>
  <si>
    <t>Nguyễn Đỗ Nhựt</t>
  </si>
  <si>
    <t>1050040396</t>
  </si>
  <si>
    <t>301813681</t>
  </si>
  <si>
    <t>Huỳnh Thị Cẩm</t>
  </si>
  <si>
    <t>1050040397</t>
  </si>
  <si>
    <t>079303035037</t>
  </si>
  <si>
    <t>Nguyễn Thảo</t>
  </si>
  <si>
    <t>1050040398</t>
  </si>
  <si>
    <t>301780932</t>
  </si>
  <si>
    <t>Huỳnh Lê Tường</t>
  </si>
  <si>
    <t>04/12/2002</t>
  </si>
  <si>
    <t>1050040399</t>
  </si>
  <si>
    <t>080303001446</t>
  </si>
  <si>
    <t>Bùi Hồng</t>
  </si>
  <si>
    <t>13/09/2003</t>
  </si>
  <si>
    <t>1050040401</t>
  </si>
  <si>
    <t>301870104</t>
  </si>
  <si>
    <t>Đỗ Chí</t>
  </si>
  <si>
    <t>12/07/2003</t>
  </si>
  <si>
    <t>10ĐH_QLĐĐ_10</t>
  </si>
  <si>
    <t>1050040402</t>
  </si>
  <si>
    <t>060303000453</t>
  </si>
  <si>
    <t>Lê Thị Ngọc</t>
  </si>
  <si>
    <t>Bích</t>
  </si>
  <si>
    <t>1050040403</t>
  </si>
  <si>
    <t>096203000274</t>
  </si>
  <si>
    <t>Can</t>
  </si>
  <si>
    <t>1050040404</t>
  </si>
  <si>
    <t>301829044</t>
  </si>
  <si>
    <t>Diễm</t>
  </si>
  <si>
    <t>1050040405</t>
  </si>
  <si>
    <t>372042074</t>
  </si>
  <si>
    <t>Nguyễn Ngọc Nhật</t>
  </si>
  <si>
    <t>1050040407</t>
  </si>
  <si>
    <t>301807988</t>
  </si>
  <si>
    <t>07/11/2003</t>
  </si>
  <si>
    <t>1050040408</t>
  </si>
  <si>
    <t>301907644</t>
  </si>
  <si>
    <t>Nguyễn Thị Sang</t>
  </si>
  <si>
    <t>1050040410</t>
  </si>
  <si>
    <t>301804973</t>
  </si>
  <si>
    <t>1050040411</t>
  </si>
  <si>
    <t>321823445</t>
  </si>
  <si>
    <t>Bùi Thị Diệu</t>
  </si>
  <si>
    <t>1050040412</t>
  </si>
  <si>
    <t>077203001464</t>
  </si>
  <si>
    <t>Phan Trần Vĩnh</t>
  </si>
  <si>
    <t>21/12/2003</t>
  </si>
  <si>
    <t>1050040413</t>
  </si>
  <si>
    <t>352629629</t>
  </si>
  <si>
    <t>Nguyễn Ngọc Diễm</t>
  </si>
  <si>
    <t>1050040414</t>
  </si>
  <si>
    <t>301908647</t>
  </si>
  <si>
    <t>1050040415</t>
  </si>
  <si>
    <t>079303026232</t>
  </si>
  <si>
    <t>Trần Phúc</t>
  </si>
  <si>
    <t>03/08/2003</t>
  </si>
  <si>
    <t>1050040416</t>
  </si>
  <si>
    <t>301830394</t>
  </si>
  <si>
    <t>Lê Thị Nhả</t>
  </si>
  <si>
    <t>12/02/2003</t>
  </si>
  <si>
    <t>1050040418</t>
  </si>
  <si>
    <t>301890017</t>
  </si>
  <si>
    <t>1050040419</t>
  </si>
  <si>
    <t>187971405</t>
  </si>
  <si>
    <t>Trần Nguyễn Trà</t>
  </si>
  <si>
    <t>1050040420</t>
  </si>
  <si>
    <t>301817773</t>
  </si>
  <si>
    <t>Nguyễn Hải</t>
  </si>
  <si>
    <t>1050040422</t>
  </si>
  <si>
    <t>080303001508</t>
  </si>
  <si>
    <t>Lê Thị Thảo</t>
  </si>
  <si>
    <t>1050040423</t>
  </si>
  <si>
    <t>079203018102</t>
  </si>
  <si>
    <t>Huỳnh Trọng</t>
  </si>
  <si>
    <t>1050040424</t>
  </si>
  <si>
    <t>264549314</t>
  </si>
  <si>
    <t>Tô Ngọc Uyên</t>
  </si>
  <si>
    <t>11/06/2003</t>
  </si>
  <si>
    <t>1050040425</t>
  </si>
  <si>
    <t>072303000629</t>
  </si>
  <si>
    <t>Nguyễn Ngọc Hồng</t>
  </si>
  <si>
    <t>1050040426</t>
  </si>
  <si>
    <t>079203020456</t>
  </si>
  <si>
    <t>Trương Như</t>
  </si>
  <si>
    <t>1050040429</t>
  </si>
  <si>
    <t>079303023737</t>
  </si>
  <si>
    <t>Quyền</t>
  </si>
  <si>
    <t>30/04/2003</t>
  </si>
  <si>
    <t>1050040430</t>
  </si>
  <si>
    <t>301884064</t>
  </si>
  <si>
    <t>Biện Hữu Minh</t>
  </si>
  <si>
    <t>30/07/2003</t>
  </si>
  <si>
    <t>1050040432</t>
  </si>
  <si>
    <t>301844714</t>
  </si>
  <si>
    <t>Huỳnh Quốc</t>
  </si>
  <si>
    <t>1050040433</t>
  </si>
  <si>
    <t>072203000647</t>
  </si>
  <si>
    <t>Mai Quốc</t>
  </si>
  <si>
    <t>1050040434</t>
  </si>
  <si>
    <t>301870053</t>
  </si>
  <si>
    <t>Mai Ngọc Thủy</t>
  </si>
  <si>
    <t>1050040435</t>
  </si>
  <si>
    <t>079303029908</t>
  </si>
  <si>
    <t>Tiền</t>
  </si>
  <si>
    <t>1050040436</t>
  </si>
  <si>
    <t>342125711</t>
  </si>
  <si>
    <t>Văn Ngọc</t>
  </si>
  <si>
    <t>1050040437</t>
  </si>
  <si>
    <t>072203002304</t>
  </si>
  <si>
    <t>Hồ Phát</t>
  </si>
  <si>
    <t>Triển</t>
  </si>
  <si>
    <t>1050040438</t>
  </si>
  <si>
    <t>301818740</t>
  </si>
  <si>
    <t>Đặng Ngọc</t>
  </si>
  <si>
    <t>1050040439</t>
  </si>
  <si>
    <t>264566328</t>
  </si>
  <si>
    <t>1050040442</t>
  </si>
  <si>
    <t>301804791</t>
  </si>
  <si>
    <t>Nguyễn Cao Hoàng</t>
  </si>
  <si>
    <t>Vũ</t>
  </si>
  <si>
    <t>1050040443</t>
  </si>
  <si>
    <t>301857857</t>
  </si>
  <si>
    <t>Trương Tuyết</t>
  </si>
  <si>
    <t>31/05/2003</t>
  </si>
  <si>
    <t>1050040444</t>
  </si>
  <si>
    <t>272952355</t>
  </si>
  <si>
    <t>Võ Tuấn</t>
  </si>
  <si>
    <t>1050040445</t>
  </si>
  <si>
    <t>301829584</t>
  </si>
  <si>
    <t>Nguyễn Trương Hoàng</t>
  </si>
  <si>
    <t>1050040446</t>
  </si>
  <si>
    <t>301840554</t>
  </si>
  <si>
    <t>Nguyễn Thị</t>
  </si>
  <si>
    <t>1050040448</t>
  </si>
  <si>
    <t>077203001760</t>
  </si>
  <si>
    <t>1050040449</t>
  </si>
  <si>
    <t>301822547</t>
  </si>
  <si>
    <t>Huỳnh Thị Hồng</t>
  </si>
  <si>
    <t>26/08/2003</t>
  </si>
  <si>
    <t>1050040450</t>
  </si>
  <si>
    <t>321844089</t>
  </si>
  <si>
    <t>1050040451</t>
  </si>
  <si>
    <t>301817745</t>
  </si>
  <si>
    <t>Huỳnh Thị Ngọc</t>
  </si>
  <si>
    <t>1050040452</t>
  </si>
  <si>
    <t>089203000263</t>
  </si>
  <si>
    <t>1050040453</t>
  </si>
  <si>
    <t>301804182</t>
  </si>
  <si>
    <t>1050040454</t>
  </si>
  <si>
    <t>026203003226</t>
  </si>
  <si>
    <t>1050040455</t>
  </si>
  <si>
    <t>301822698</t>
  </si>
  <si>
    <t>Nguyễn Vĩnh</t>
  </si>
  <si>
    <t>1050040457</t>
  </si>
  <si>
    <t>MI6000731602</t>
  </si>
  <si>
    <t>Ngô Quốc</t>
  </si>
  <si>
    <t>1050040458</t>
  </si>
  <si>
    <t>301849701</t>
  </si>
  <si>
    <t>26/03/2003</t>
  </si>
  <si>
    <t>1050040459</t>
  </si>
  <si>
    <t>285824886</t>
  </si>
  <si>
    <t>Nguyễn Đăng</t>
  </si>
  <si>
    <t>1050040460</t>
  </si>
  <si>
    <t>352631459</t>
  </si>
  <si>
    <t>1050040462</t>
  </si>
  <si>
    <t>077203005720</t>
  </si>
  <si>
    <t>Phạm Vĩnh</t>
  </si>
  <si>
    <t>1050040463</t>
  </si>
  <si>
    <t>301830042</t>
  </si>
  <si>
    <t>Bùi Hiếu Khôi</t>
  </si>
  <si>
    <t>1050040464</t>
  </si>
  <si>
    <t>079303007566</t>
  </si>
  <si>
    <t>Văn Thy</t>
  </si>
  <si>
    <t>Nhã</t>
  </si>
  <si>
    <t>1050040465</t>
  </si>
  <si>
    <t>301810589</t>
  </si>
  <si>
    <t>Nguyễn Phan Ý</t>
  </si>
  <si>
    <t>02/05/2002</t>
  </si>
  <si>
    <t>1050040466</t>
  </si>
  <si>
    <t>342102854</t>
  </si>
  <si>
    <t>Trần Thị Ngọc</t>
  </si>
  <si>
    <t>Phấn</t>
  </si>
  <si>
    <t>1050040468</t>
  </si>
  <si>
    <t>301804141</t>
  </si>
  <si>
    <t>Võ Hồng</t>
  </si>
  <si>
    <t>1050040469</t>
  </si>
  <si>
    <t>301804127</t>
  </si>
  <si>
    <t>Đinh Trọng</t>
  </si>
  <si>
    <t>02/10/2003</t>
  </si>
  <si>
    <t>1050040472</t>
  </si>
  <si>
    <t>079203025536</t>
  </si>
  <si>
    <t>Nguyễn Duy</t>
  </si>
  <si>
    <t>05/01/2003</t>
  </si>
  <si>
    <t>1050040473</t>
  </si>
  <si>
    <t>301833249</t>
  </si>
  <si>
    <t>28/09/2003</t>
  </si>
  <si>
    <t>1050040474</t>
  </si>
  <si>
    <t>077303002145</t>
  </si>
  <si>
    <t>Phạm Võ Hạnh</t>
  </si>
  <si>
    <t>1050040475</t>
  </si>
  <si>
    <t>079303029244</t>
  </si>
  <si>
    <t>Trương Ngọc Anh</t>
  </si>
  <si>
    <t>1050040476</t>
  </si>
  <si>
    <t>079203017698</t>
  </si>
  <si>
    <t>1050040479</t>
  </si>
  <si>
    <t>079303012823</t>
  </si>
  <si>
    <t>Võ Thị Mỹ</t>
  </si>
  <si>
    <t>23/09/2003</t>
  </si>
  <si>
    <t>1050040481</t>
  </si>
  <si>
    <t>301829302</t>
  </si>
  <si>
    <t>Nguyễn Hương</t>
  </si>
  <si>
    <t>1050040482</t>
  </si>
  <si>
    <t>312528534</t>
  </si>
  <si>
    <t>Nguyễn Ngọc Huyền</t>
  </si>
  <si>
    <t>19/07/2003</t>
  </si>
  <si>
    <t>1050040483</t>
  </si>
  <si>
    <t>051302000338</t>
  </si>
  <si>
    <t>17/04/2002</t>
  </si>
  <si>
    <t>1050040484</t>
  </si>
  <si>
    <t>080203000685</t>
  </si>
  <si>
    <t>1050040485</t>
  </si>
  <si>
    <t>079202020658</t>
  </si>
  <si>
    <t>Nguyễn Trường</t>
  </si>
  <si>
    <t>Vủ</t>
  </si>
  <si>
    <t>22/02/2002</t>
  </si>
  <si>
    <t>Hoàn trả tiền BHYT</t>
  </si>
  <si>
    <t>1050040486</t>
  </si>
  <si>
    <t>079303035547</t>
  </si>
  <si>
    <t>Hà Phạm Thảo</t>
  </si>
  <si>
    <t>1050040487</t>
  </si>
  <si>
    <t>301829095</t>
  </si>
  <si>
    <t>Trần Thị Thanh</t>
  </si>
  <si>
    <t>Xuân</t>
  </si>
  <si>
    <t>1050050001</t>
  </si>
  <si>
    <t>040203003178</t>
  </si>
  <si>
    <t>Triều</t>
  </si>
  <si>
    <t>10_ĐH_TV</t>
  </si>
  <si>
    <t>10ĐH_TV</t>
  </si>
  <si>
    <t>1050050002</t>
  </si>
  <si>
    <t>072203005633</t>
  </si>
  <si>
    <t>Tùng</t>
  </si>
  <si>
    <t>1050050003</t>
  </si>
  <si>
    <t>077303004353</t>
  </si>
  <si>
    <t>Nguyễn Thị Khánh</t>
  </si>
  <si>
    <t>26/02/2003</t>
  </si>
  <si>
    <t>1050060001</t>
  </si>
  <si>
    <t>026203000327</t>
  </si>
  <si>
    <t>Chu Tiến</t>
  </si>
  <si>
    <t>21/03/2003</t>
  </si>
  <si>
    <t>10_ĐH_CTN</t>
  </si>
  <si>
    <t>10ĐH_CTN</t>
  </si>
  <si>
    <t>1050060003</t>
  </si>
  <si>
    <t>191923445</t>
  </si>
  <si>
    <t>Trương Quang</t>
  </si>
  <si>
    <t>11/07/2002</t>
  </si>
  <si>
    <t>1050060004</t>
  </si>
  <si>
    <t>301808208</t>
  </si>
  <si>
    <t>Mai Trần Quốc</t>
  </si>
  <si>
    <t>1050060005</t>
  </si>
  <si>
    <t>079303035438</t>
  </si>
  <si>
    <t>Nguyễn Trần Gia</t>
  </si>
  <si>
    <t>1050060006</t>
  </si>
  <si>
    <t>331926290</t>
  </si>
  <si>
    <t>Tô Hồng Huyền</t>
  </si>
  <si>
    <t>Hạnh</t>
  </si>
  <si>
    <t>1050060007</t>
  </si>
  <si>
    <t>352685812</t>
  </si>
  <si>
    <t>Som Thanh</t>
  </si>
  <si>
    <t>1050060009</t>
  </si>
  <si>
    <t>079203019174</t>
  </si>
  <si>
    <t>Đặng Lê Thanh</t>
  </si>
  <si>
    <t>1050060010</t>
  </si>
  <si>
    <t>272982584</t>
  </si>
  <si>
    <t>Vũ Hoàng</t>
  </si>
  <si>
    <t>07/09/2003</t>
  </si>
  <si>
    <t>1050060012</t>
  </si>
  <si>
    <t>079202003834</t>
  </si>
  <si>
    <t>26/07/2002</t>
  </si>
  <si>
    <t>1050060013</t>
  </si>
  <si>
    <t>342117013</t>
  </si>
  <si>
    <t>1050060014</t>
  </si>
  <si>
    <t>251319063</t>
  </si>
  <si>
    <t>Nguyễn Lê</t>
  </si>
  <si>
    <t>1050060015</t>
  </si>
  <si>
    <t>079303007874</t>
  </si>
  <si>
    <t>1050060016</t>
  </si>
  <si>
    <t>064203000018</t>
  </si>
  <si>
    <t>1050060018</t>
  </si>
  <si>
    <t>079203009748</t>
  </si>
  <si>
    <t>Lê Quốc</t>
  </si>
  <si>
    <t>1050060020</t>
  </si>
  <si>
    <t>001202021027</t>
  </si>
  <si>
    <t>28/03/2002</t>
  </si>
  <si>
    <t>1050060021</t>
  </si>
  <si>
    <t>281300560</t>
  </si>
  <si>
    <t>05/09/2002</t>
  </si>
  <si>
    <t>1050070001</t>
  </si>
  <si>
    <t>079303023245</t>
  </si>
  <si>
    <t>Phạm Nguyễn Trâm</t>
  </si>
  <si>
    <t>10_ĐH_TMĐT</t>
  </si>
  <si>
    <t>10ĐH_HTTT_1</t>
  </si>
  <si>
    <t>1050070002</t>
  </si>
  <si>
    <t>079301018805</t>
  </si>
  <si>
    <t>Phùng Thị Kim</t>
  </si>
  <si>
    <t>03/04/2001</t>
  </si>
  <si>
    <t>10_ĐH_TTMT</t>
  </si>
  <si>
    <t>1050070004</t>
  </si>
  <si>
    <t>054303001697</t>
  </si>
  <si>
    <t>Cẩm</t>
  </si>
  <si>
    <t>1050070005</t>
  </si>
  <si>
    <t>312529323</t>
  </si>
  <si>
    <t>Nguyễn Ngọc Hiền</t>
  </si>
  <si>
    <t>1050070006</t>
  </si>
  <si>
    <t>079203009486</t>
  </si>
  <si>
    <t>Đăng</t>
  </si>
  <si>
    <t>1050070008</t>
  </si>
  <si>
    <t>079203028626</t>
  </si>
  <si>
    <t>Lâm Vĩnh</t>
  </si>
  <si>
    <t>Kiện</t>
  </si>
  <si>
    <t>17/09/2003</t>
  </si>
  <si>
    <t>1050070011</t>
  </si>
  <si>
    <t>096303014040</t>
  </si>
  <si>
    <t>Nguyễn Thị Quí</t>
  </si>
  <si>
    <t>1050070012</t>
  </si>
  <si>
    <t>285735354</t>
  </si>
  <si>
    <t>Lê Hùng</t>
  </si>
  <si>
    <t>1050070013</t>
  </si>
  <si>
    <t>072203007878</t>
  </si>
  <si>
    <t>Phạm Đình</t>
  </si>
  <si>
    <t>1050070014</t>
  </si>
  <si>
    <t>276120562</t>
  </si>
  <si>
    <t>1050070017</t>
  </si>
  <si>
    <t>079303016607</t>
  </si>
  <si>
    <t>Lương Thị Yến</t>
  </si>
  <si>
    <t>23/05/2003</t>
  </si>
  <si>
    <t>1050070019</t>
  </si>
  <si>
    <t>079203027618</t>
  </si>
  <si>
    <t>1050070020</t>
  </si>
  <si>
    <t>079203023913</t>
  </si>
  <si>
    <t>Bùi Tấn</t>
  </si>
  <si>
    <t>1050070021</t>
  </si>
  <si>
    <t>068203000131</t>
  </si>
  <si>
    <t>Tạ Hoàng Đình</t>
  </si>
  <si>
    <t>1050070022</t>
  </si>
  <si>
    <t>251286235</t>
  </si>
  <si>
    <t>1050070023</t>
  </si>
  <si>
    <t>215588800</t>
  </si>
  <si>
    <t>19/03/2003</t>
  </si>
  <si>
    <t>1050070025</t>
  </si>
  <si>
    <t>206213816</t>
  </si>
  <si>
    <t>Nguyễn Phước</t>
  </si>
  <si>
    <t>1050070026</t>
  </si>
  <si>
    <t>261641494</t>
  </si>
  <si>
    <t>23/06/2003</t>
  </si>
  <si>
    <t>1050070027</t>
  </si>
  <si>
    <t>301816551</t>
  </si>
  <si>
    <t>Thản</t>
  </si>
  <si>
    <t>11/08/2003</t>
  </si>
  <si>
    <t>1050070029</t>
  </si>
  <si>
    <t>033203008267</t>
  </si>
  <si>
    <t>10ĐH_HTTT_2</t>
  </si>
  <si>
    <t>1050070030</t>
  </si>
  <si>
    <t>038096006715</t>
  </si>
  <si>
    <t>Lê Khắc</t>
  </si>
  <si>
    <t>22/02/1996</t>
  </si>
  <si>
    <t>1050070032</t>
  </si>
  <si>
    <t>079303006199</t>
  </si>
  <si>
    <t>Vũ Nguyễn Thùy</t>
  </si>
  <si>
    <t>1050070033</t>
  </si>
  <si>
    <t>341918860</t>
  </si>
  <si>
    <t>Nguyễn Thị Mỹ</t>
  </si>
  <si>
    <t>18/10/1999</t>
  </si>
  <si>
    <t>1050070035</t>
  </si>
  <si>
    <t>301832660</t>
  </si>
  <si>
    <t>1050070037</t>
  </si>
  <si>
    <t>276044181</t>
  </si>
  <si>
    <t>Thái Xuân</t>
  </si>
  <si>
    <t>1050070038</t>
  </si>
  <si>
    <t>366318811</t>
  </si>
  <si>
    <t>Huỳnh Ngọc Bảo</t>
  </si>
  <si>
    <t>Khánh</t>
  </si>
  <si>
    <t>1050070042</t>
  </si>
  <si>
    <t>072203003106</t>
  </si>
  <si>
    <t>1050070043</t>
  </si>
  <si>
    <t>301824927</t>
  </si>
  <si>
    <t>Hoàng Thị Thanh</t>
  </si>
  <si>
    <t>1050070044</t>
  </si>
  <si>
    <t>301828477</t>
  </si>
  <si>
    <t>Trần Nguyễn Minh</t>
  </si>
  <si>
    <t>1050070045</t>
  </si>
  <si>
    <t>060203000234</t>
  </si>
  <si>
    <t>Huỳnh Nhật</t>
  </si>
  <si>
    <t>1050070046</t>
  </si>
  <si>
    <t>079303029202</t>
  </si>
  <si>
    <t>01/09/2003</t>
  </si>
  <si>
    <t>1050070047</t>
  </si>
  <si>
    <t>079203030802</t>
  </si>
  <si>
    <t>Nguyễn Trung</t>
  </si>
  <si>
    <t>1050070048</t>
  </si>
  <si>
    <t>215630874</t>
  </si>
  <si>
    <t>Trúc</t>
  </si>
  <si>
    <t>1050070050</t>
  </si>
  <si>
    <t>079203041357</t>
  </si>
  <si>
    <t>Tuân</t>
  </si>
  <si>
    <t>1050070051</t>
  </si>
  <si>
    <t>285888337</t>
  </si>
  <si>
    <t>1050070052</t>
  </si>
  <si>
    <t>MI4800673741</t>
  </si>
  <si>
    <t>12/11/2003</t>
  </si>
  <si>
    <t>1050070053</t>
  </si>
  <si>
    <t>096203001773</t>
  </si>
  <si>
    <t>1050070054</t>
  </si>
  <si>
    <t>285853145</t>
  </si>
  <si>
    <t>Hà Hoàng</t>
  </si>
  <si>
    <t>1050080001</t>
  </si>
  <si>
    <t>072203006412</t>
  </si>
  <si>
    <t>Nguyễn Vũ Nhật</t>
  </si>
  <si>
    <t>03/09/2003</t>
  </si>
  <si>
    <t>10ĐH_CNTT_1</t>
  </si>
  <si>
    <t>1050080002</t>
  </si>
  <si>
    <t>225942614</t>
  </si>
  <si>
    <t>18/09/2003</t>
  </si>
  <si>
    <t>10_ĐH_CNPM1</t>
  </si>
  <si>
    <t>1050080003</t>
  </si>
  <si>
    <t>079303019715</t>
  </si>
  <si>
    <t>Huỳnh Thị Tuyết</t>
  </si>
  <si>
    <t>30/09/2003</t>
  </si>
  <si>
    <t>1050080004</t>
  </si>
  <si>
    <t>072203006362</t>
  </si>
  <si>
    <t>1050080005</t>
  </si>
  <si>
    <t>079203000979</t>
  </si>
  <si>
    <t>Trần</t>
  </si>
  <si>
    <t>1050080006</t>
  </si>
  <si>
    <t>242011706</t>
  </si>
  <si>
    <t>Lý</t>
  </si>
  <si>
    <t>1050080010</t>
  </si>
  <si>
    <t>077203007970</t>
  </si>
  <si>
    <t>Lưu Thành</t>
  </si>
  <si>
    <t>1050080011</t>
  </si>
  <si>
    <t>092303005119</t>
  </si>
  <si>
    <t>1050080012</t>
  </si>
  <si>
    <t>079203040023</t>
  </si>
  <si>
    <t>Trần Chí</t>
  </si>
  <si>
    <t>1050080013</t>
  </si>
  <si>
    <t>301827433</t>
  </si>
  <si>
    <t>Nguyễn Hoàng Trung</t>
  </si>
  <si>
    <t>1050080014</t>
  </si>
  <si>
    <t>212900286</t>
  </si>
  <si>
    <t>Hoành</t>
  </si>
  <si>
    <t>1050080015</t>
  </si>
  <si>
    <t>285893923</t>
  </si>
  <si>
    <t>19/08/2003</t>
  </si>
  <si>
    <t>1050080016</t>
  </si>
  <si>
    <t>079203018885</t>
  </si>
  <si>
    <t>Đặng Tuấn</t>
  </si>
  <si>
    <t>1050080017</t>
  </si>
  <si>
    <t>301832042</t>
  </si>
  <si>
    <t>Đặng Minh</t>
  </si>
  <si>
    <t>1050080018</t>
  </si>
  <si>
    <t>242010921</t>
  </si>
  <si>
    <t>Lê Viết</t>
  </si>
  <si>
    <t>19/12/2003</t>
  </si>
  <si>
    <t>1050080020</t>
  </si>
  <si>
    <t>075202000309</t>
  </si>
  <si>
    <t>Trịnh Thành</t>
  </si>
  <si>
    <t>29/12/2002</t>
  </si>
  <si>
    <t>1050080021</t>
  </si>
  <si>
    <t>241924850</t>
  </si>
  <si>
    <t>Nguyễn Vũ Thành</t>
  </si>
  <si>
    <t>23/03/2002</t>
  </si>
  <si>
    <t>1050080022</t>
  </si>
  <si>
    <t>079203007160</t>
  </si>
  <si>
    <t>Nguyễn Huỳnh Đức</t>
  </si>
  <si>
    <t>1050080023</t>
  </si>
  <si>
    <t>233363547</t>
  </si>
  <si>
    <t>Nghị</t>
  </si>
  <si>
    <t>1050080025</t>
  </si>
  <si>
    <t>261568948</t>
  </si>
  <si>
    <t>Hồ Đình</t>
  </si>
  <si>
    <t>1050080026</t>
  </si>
  <si>
    <t>231465190</t>
  </si>
  <si>
    <t>Bùi Nguyễn Thanh</t>
  </si>
  <si>
    <t>1050080027</t>
  </si>
  <si>
    <t>072203000635</t>
  </si>
  <si>
    <t>Nhật</t>
  </si>
  <si>
    <t>1050080028</t>
  </si>
  <si>
    <t>301804586</t>
  </si>
  <si>
    <t>HuỳNh Lan</t>
  </si>
  <si>
    <t>1050080029</t>
  </si>
  <si>
    <t>079203023568</t>
  </si>
  <si>
    <t>Vũ Tấn</t>
  </si>
  <si>
    <t>1050080032</t>
  </si>
  <si>
    <t>212854302</t>
  </si>
  <si>
    <t>Phạm Thái</t>
  </si>
  <si>
    <t>1050080033</t>
  </si>
  <si>
    <t>079203013370</t>
  </si>
  <si>
    <t>Nguyễn Danh</t>
  </si>
  <si>
    <t>1050080036</t>
  </si>
  <si>
    <t>079203011446</t>
  </si>
  <si>
    <t>05/12/2003</t>
  </si>
  <si>
    <t>1050080037</t>
  </si>
  <si>
    <t>352636041</t>
  </si>
  <si>
    <t>14/10/2001</t>
  </si>
  <si>
    <t>1050080040</t>
  </si>
  <si>
    <t>212467261</t>
  </si>
  <si>
    <t>Bùi Thanh</t>
  </si>
  <si>
    <t>1050080041</t>
  </si>
  <si>
    <t>091203000821</t>
  </si>
  <si>
    <t>Ngô Phạm Anh</t>
  </si>
  <si>
    <t>1050080043</t>
  </si>
  <si>
    <t>036203003034</t>
  </si>
  <si>
    <t>Phạm Thế</t>
  </si>
  <si>
    <t>04/12/2003</t>
  </si>
  <si>
    <t>10ĐH_CNTT_2</t>
  </si>
  <si>
    <t>1050080044</t>
  </si>
  <si>
    <t>331976925</t>
  </si>
  <si>
    <t>27/10/2003</t>
  </si>
  <si>
    <t>1050080045</t>
  </si>
  <si>
    <t>385910350</t>
  </si>
  <si>
    <t>Bùi Thị Thùy</t>
  </si>
  <si>
    <t>1050080046</t>
  </si>
  <si>
    <t>251317340</t>
  </si>
  <si>
    <t>Nguyễn Minh Nhật</t>
  </si>
  <si>
    <t>Đan</t>
  </si>
  <si>
    <t>1050080047</t>
  </si>
  <si>
    <t>038203004063</t>
  </si>
  <si>
    <t>1050080048</t>
  </si>
  <si>
    <t>079303014935</t>
  </si>
  <si>
    <t>1050080049</t>
  </si>
  <si>
    <t>038303022150</t>
  </si>
  <si>
    <t>Lê Thị Kim</t>
  </si>
  <si>
    <t>Hoa</t>
  </si>
  <si>
    <t>1050080050</t>
  </si>
  <si>
    <t>261594631</t>
  </si>
  <si>
    <t>Đào Ngọc</t>
  </si>
  <si>
    <t>Hòa</t>
  </si>
  <si>
    <t>1050080052</t>
  </si>
  <si>
    <t>352689318</t>
  </si>
  <si>
    <t>Nguyễn Lê Phi</t>
  </si>
  <si>
    <t>1050080053</t>
  </si>
  <si>
    <t>095203001089</t>
  </si>
  <si>
    <t>Lý Gia</t>
  </si>
  <si>
    <t>22/04/2003</t>
  </si>
  <si>
    <t>1050080054</t>
  </si>
  <si>
    <t>225829380</t>
  </si>
  <si>
    <t>Cao Quốc</t>
  </si>
  <si>
    <t>02/04/2003</t>
  </si>
  <si>
    <t>1050080056</t>
  </si>
  <si>
    <t>301829596</t>
  </si>
  <si>
    <t>Lê Vũ Anh</t>
  </si>
  <si>
    <t>1050080057</t>
  </si>
  <si>
    <t>281328650</t>
  </si>
  <si>
    <t>Dương Phan</t>
  </si>
  <si>
    <t>Lanh</t>
  </si>
  <si>
    <t>02/12/2002</t>
  </si>
  <si>
    <t>1050080058</t>
  </si>
  <si>
    <t>251290592</t>
  </si>
  <si>
    <t>Hoàng Phúc</t>
  </si>
  <si>
    <t>1050080059</t>
  </si>
  <si>
    <t>321788797</t>
  </si>
  <si>
    <t>Trần Nguyễn Gia</t>
  </si>
  <si>
    <t>1050080060</t>
  </si>
  <si>
    <t>215625798</t>
  </si>
  <si>
    <t>Hồ Văn</t>
  </si>
  <si>
    <t>Lưu</t>
  </si>
  <si>
    <t>08/09/2003</t>
  </si>
  <si>
    <t>1050080061</t>
  </si>
  <si>
    <t>038203009645</t>
  </si>
  <si>
    <t>Phạm Ngọc Hà</t>
  </si>
  <si>
    <t>1050080062</t>
  </si>
  <si>
    <t>079203027375</t>
  </si>
  <si>
    <t>Cao Đức</t>
  </si>
  <si>
    <t>14/11/2003</t>
  </si>
  <si>
    <t>1050080064</t>
  </si>
  <si>
    <t>215552975</t>
  </si>
  <si>
    <t>1050080065</t>
  </si>
  <si>
    <t>077203000988</t>
  </si>
  <si>
    <t>Nguyễn Khánh</t>
  </si>
  <si>
    <t>1050080066</t>
  </si>
  <si>
    <t>225633431</t>
  </si>
  <si>
    <t>Nguyễn Dương Đức</t>
  </si>
  <si>
    <t>06/06/2003</t>
  </si>
  <si>
    <t>1050080069</t>
  </si>
  <si>
    <t>079203006488</t>
  </si>
  <si>
    <t>Lý Đức</t>
  </si>
  <si>
    <t>18/03/2003</t>
  </si>
  <si>
    <t>1050080070</t>
  </si>
  <si>
    <t>372060656</t>
  </si>
  <si>
    <t>Phan Tân</t>
  </si>
  <si>
    <t>Phước</t>
  </si>
  <si>
    <t>1050080071</t>
  </si>
  <si>
    <t>062203000038</t>
  </si>
  <si>
    <t>Vũ Trọng</t>
  </si>
  <si>
    <t>1050080073</t>
  </si>
  <si>
    <t>072303007996</t>
  </si>
  <si>
    <t>Bùi Thị Như</t>
  </si>
  <si>
    <t>05/11/2003</t>
  </si>
  <si>
    <t>1050080074</t>
  </si>
  <si>
    <t>070203001048</t>
  </si>
  <si>
    <t>Hoàng Văn</t>
  </si>
  <si>
    <t>1050080075</t>
  </si>
  <si>
    <t>031203008004</t>
  </si>
  <si>
    <t>Nguyễn Khắc</t>
  </si>
  <si>
    <t>1050080076</t>
  </si>
  <si>
    <t>079203039773</t>
  </si>
  <si>
    <t>Trần Kim</t>
  </si>
  <si>
    <t>1050080077</t>
  </si>
  <si>
    <t>072203006624</t>
  </si>
  <si>
    <t>1050080078</t>
  </si>
  <si>
    <t>079303005164</t>
  </si>
  <si>
    <t>Lưu Thy</t>
  </si>
  <si>
    <t>1050080079</t>
  </si>
  <si>
    <t>079303011647</t>
  </si>
  <si>
    <t>Ngô Ngọc Bảo</t>
  </si>
  <si>
    <t>1050080080</t>
  </si>
  <si>
    <t>251282082</t>
  </si>
  <si>
    <t>Phạm Đại</t>
  </si>
  <si>
    <t>22/07/2003</t>
  </si>
  <si>
    <t>1050080081</t>
  </si>
  <si>
    <t>301816136</t>
  </si>
  <si>
    <t>Trầm Xuân</t>
  </si>
  <si>
    <t>1050080082</t>
  </si>
  <si>
    <t>261428726</t>
  </si>
  <si>
    <t>1050080083</t>
  </si>
  <si>
    <t>068203002047</t>
  </si>
  <si>
    <t>03/06/2003</t>
  </si>
  <si>
    <t>1050080085</t>
  </si>
  <si>
    <t>281318249</t>
  </si>
  <si>
    <t>Nguyễn Hoàng Trường</t>
  </si>
  <si>
    <t>10_ĐH_CNPM2</t>
  </si>
  <si>
    <t>10ĐH_CNTT_3</t>
  </si>
  <si>
    <t>1050080086</t>
  </si>
  <si>
    <t>272970328</t>
  </si>
  <si>
    <t>Nguyễn Thị Thảo</t>
  </si>
  <si>
    <t>1050080087</t>
  </si>
  <si>
    <t>241518658</t>
  </si>
  <si>
    <t>Mai Chí</t>
  </si>
  <si>
    <t>Ba</t>
  </si>
  <si>
    <t>14/11/1997</t>
  </si>
  <si>
    <t>10_ĐH_THMT1</t>
  </si>
  <si>
    <t>1050080088</t>
  </si>
  <si>
    <t>079203017173</t>
  </si>
  <si>
    <t>1050080089</t>
  </si>
  <si>
    <t>096203000550</t>
  </si>
  <si>
    <t>Trịnh Gia</t>
  </si>
  <si>
    <t>21/02/2003</t>
  </si>
  <si>
    <t>1050080090</t>
  </si>
  <si>
    <t>038203004810</t>
  </si>
  <si>
    <t>1050080091</t>
  </si>
  <si>
    <t>251305369</t>
  </si>
  <si>
    <t>1050080092</t>
  </si>
  <si>
    <t>215587576</t>
  </si>
  <si>
    <t>06/08/2003</t>
  </si>
  <si>
    <t>1050080093</t>
  </si>
  <si>
    <t>077203007080</t>
  </si>
  <si>
    <t>Đoàn Công Đức</t>
  </si>
  <si>
    <t>1050080096</t>
  </si>
  <si>
    <t>231362147</t>
  </si>
  <si>
    <t>Võ Minh</t>
  </si>
  <si>
    <t>1050080098</t>
  </si>
  <si>
    <t>231425993</t>
  </si>
  <si>
    <t>Lô Minh</t>
  </si>
  <si>
    <t>1050080099</t>
  </si>
  <si>
    <t>261550419</t>
  </si>
  <si>
    <t>Lê Huy</t>
  </si>
  <si>
    <t>1050080100</t>
  </si>
  <si>
    <t>079203026070</t>
  </si>
  <si>
    <t>Trương Đan</t>
  </si>
  <si>
    <t>1050080103</t>
  </si>
  <si>
    <t>342147229</t>
  </si>
  <si>
    <t>Hồ Tuấn</t>
  </si>
  <si>
    <t>1050080104</t>
  </si>
  <si>
    <t>251261317</t>
  </si>
  <si>
    <t>1050080105</t>
  </si>
  <si>
    <t>079203007832</t>
  </si>
  <si>
    <t>Nguyễn Sơn</t>
  </si>
  <si>
    <t>1050080106</t>
  </si>
  <si>
    <t>079203011960</t>
  </si>
  <si>
    <t>1050080108</t>
  </si>
  <si>
    <t>MI0200736878</t>
  </si>
  <si>
    <t>Phương Gia</t>
  </si>
  <si>
    <t>Mẫn</t>
  </si>
  <si>
    <t>1050080109</t>
  </si>
  <si>
    <t>187974581</t>
  </si>
  <si>
    <t>1050080110</t>
  </si>
  <si>
    <t>352658577</t>
  </si>
  <si>
    <t>1050080111</t>
  </si>
  <si>
    <t>079203023826</t>
  </si>
  <si>
    <t>Trương Hoài</t>
  </si>
  <si>
    <t>1050080112</t>
  </si>
  <si>
    <t>261557817</t>
  </si>
  <si>
    <t>Lê Trọng</t>
  </si>
  <si>
    <t>1050080113</t>
  </si>
  <si>
    <t>079203031983</t>
  </si>
  <si>
    <t>1050080114</t>
  </si>
  <si>
    <t>079203034755</t>
  </si>
  <si>
    <t>1050080115</t>
  </si>
  <si>
    <t>251323080</t>
  </si>
  <si>
    <t>Đinh Minh</t>
  </si>
  <si>
    <t>1050080116</t>
  </si>
  <si>
    <t>212857408</t>
  </si>
  <si>
    <t>Nguyễn Thị Hồng</t>
  </si>
  <si>
    <t>23/08/2003</t>
  </si>
  <si>
    <t>1050080117</t>
  </si>
  <si>
    <t>225830930</t>
  </si>
  <si>
    <t>06/12/2003</t>
  </si>
  <si>
    <t>1050080118</t>
  </si>
  <si>
    <t>072303007756</t>
  </si>
  <si>
    <t>Lâm Thị Phương</t>
  </si>
  <si>
    <t>1050080119</t>
  </si>
  <si>
    <t>079203013542</t>
  </si>
  <si>
    <t>Phạm Đức</t>
  </si>
  <si>
    <t>1050080120</t>
  </si>
  <si>
    <t>079201015442</t>
  </si>
  <si>
    <t>Trà Ngọc</t>
  </si>
  <si>
    <t>21/09/2001</t>
  </si>
  <si>
    <t>1050080122</t>
  </si>
  <si>
    <t>321842406</t>
  </si>
  <si>
    <t>1050080124</t>
  </si>
  <si>
    <t>079303021208</t>
  </si>
  <si>
    <t>1050080125</t>
  </si>
  <si>
    <t>251297475</t>
  </si>
  <si>
    <t>Hoàng Thị Minh</t>
  </si>
  <si>
    <t>26/06/2002</t>
  </si>
  <si>
    <t>1050080127</t>
  </si>
  <si>
    <t>079203011909</t>
  </si>
  <si>
    <t>Phạm Hồ Bình</t>
  </si>
  <si>
    <t>10ĐH_CNTT_4</t>
  </si>
  <si>
    <t>1050080128</t>
  </si>
  <si>
    <t>072203004108</t>
  </si>
  <si>
    <t>Võ Quốc</t>
  </si>
  <si>
    <t>1050080129</t>
  </si>
  <si>
    <t>366374206</t>
  </si>
  <si>
    <t>1050080130</t>
  </si>
  <si>
    <t>251280843</t>
  </si>
  <si>
    <t>Vũ Lâm</t>
  </si>
  <si>
    <t>1050080131</t>
  </si>
  <si>
    <t>036203004379</t>
  </si>
  <si>
    <t>Phạm Bá</t>
  </si>
  <si>
    <t>1050080132</t>
  </si>
  <si>
    <t>079099004380</t>
  </si>
  <si>
    <t>Nguyễn Phan Huỳnh</t>
  </si>
  <si>
    <t>31/12/1999</t>
  </si>
  <si>
    <t>1050080133</t>
  </si>
  <si>
    <t>079303020022</t>
  </si>
  <si>
    <t>Giang Thị Sông</t>
  </si>
  <si>
    <t>Hằng</t>
  </si>
  <si>
    <t>1050080134</t>
  </si>
  <si>
    <t>352671624</t>
  </si>
  <si>
    <t>05/04/2003</t>
  </si>
  <si>
    <t>1050080135</t>
  </si>
  <si>
    <t>272978236</t>
  </si>
  <si>
    <t>Phạm Quốc</t>
  </si>
  <si>
    <t>1050080136</t>
  </si>
  <si>
    <t>079203024931</t>
  </si>
  <si>
    <t>1050080139</t>
  </si>
  <si>
    <t>079203027163</t>
  </si>
  <si>
    <t>1050080140</t>
  </si>
  <si>
    <t>077203005955</t>
  </si>
  <si>
    <t>Đỗ Văn</t>
  </si>
  <si>
    <t>1050080141</t>
  </si>
  <si>
    <t>079303005551</t>
  </si>
  <si>
    <t>Ngô Gia</t>
  </si>
  <si>
    <t>Kỳ</t>
  </si>
  <si>
    <t>09/02/2003</t>
  </si>
  <si>
    <t>1050080142</t>
  </si>
  <si>
    <t>072203006387</t>
  </si>
  <si>
    <t>1050080143</t>
  </si>
  <si>
    <t>079203030004</t>
  </si>
  <si>
    <t>Huỳnh Đức</t>
  </si>
  <si>
    <t>1050080144</t>
  </si>
  <si>
    <t>272976357</t>
  </si>
  <si>
    <t>Phạm Hoàng</t>
  </si>
  <si>
    <t>24/10/2002</t>
  </si>
  <si>
    <t>1050080145</t>
  </si>
  <si>
    <t>096303001576</t>
  </si>
  <si>
    <t>Trương Kiều</t>
  </si>
  <si>
    <t>1050080148</t>
  </si>
  <si>
    <t>321786560</t>
  </si>
  <si>
    <t>Trần Trọng</t>
  </si>
  <si>
    <t>1050080149</t>
  </si>
  <si>
    <t>215598597</t>
  </si>
  <si>
    <t>1050080150</t>
  </si>
  <si>
    <t>312547019</t>
  </si>
  <si>
    <t>Phan Thị Hoàng</t>
  </si>
  <si>
    <t>Oanh</t>
  </si>
  <si>
    <t>1050080151</t>
  </si>
  <si>
    <t>372055613</t>
  </si>
  <si>
    <t>1050080153</t>
  </si>
  <si>
    <t>342093444</t>
  </si>
  <si>
    <t>1050080154</t>
  </si>
  <si>
    <t>093203000247</t>
  </si>
  <si>
    <t>Nguyễn Bình Minh</t>
  </si>
  <si>
    <t>1050080155</t>
  </si>
  <si>
    <t>276031430</t>
  </si>
  <si>
    <t>Nguyễn Phương</t>
  </si>
  <si>
    <t>Sinh</t>
  </si>
  <si>
    <t>1050080156</t>
  </si>
  <si>
    <t>079203029383</t>
  </si>
  <si>
    <t>Đỗ Trọng</t>
  </si>
  <si>
    <t>Tấn</t>
  </si>
  <si>
    <t>1050080158</t>
  </si>
  <si>
    <t>079203028167</t>
  </si>
  <si>
    <t>Hồ Huỳnh Bảo</t>
  </si>
  <si>
    <t>1050080159</t>
  </si>
  <si>
    <t>079303023520</t>
  </si>
  <si>
    <t>Phạm Thùy</t>
  </si>
  <si>
    <t>1050080162</t>
  </si>
  <si>
    <t>272907667</t>
  </si>
  <si>
    <t>1050080163</t>
  </si>
  <si>
    <t>382079366</t>
  </si>
  <si>
    <t>1050080164</t>
  </si>
  <si>
    <t>372068928</t>
  </si>
  <si>
    <t>Trần Anh</t>
  </si>
  <si>
    <t>1050080165</t>
  </si>
  <si>
    <t>212854333</t>
  </si>
  <si>
    <t>Trần Lệ</t>
  </si>
  <si>
    <t>Uyên</t>
  </si>
  <si>
    <t>1050080167</t>
  </si>
  <si>
    <t>233381135</t>
  </si>
  <si>
    <t>1050080168</t>
  </si>
  <si>
    <t>049203000240</t>
  </si>
  <si>
    <t>Nguyễn Hữu Anh</t>
  </si>
  <si>
    <t>17/06/2003</t>
  </si>
  <si>
    <t>1050080169</t>
  </si>
  <si>
    <t>366343697</t>
  </si>
  <si>
    <t>Nhan Văn</t>
  </si>
  <si>
    <t>Ánh</t>
  </si>
  <si>
    <t>27/07/2002</t>
  </si>
  <si>
    <t>10_ĐH_CNPM3</t>
  </si>
  <si>
    <t>10ĐH_CNTT_5</t>
  </si>
  <si>
    <t>1050080171</t>
  </si>
  <si>
    <t>079203013561</t>
  </si>
  <si>
    <t>1050080172</t>
  </si>
  <si>
    <t>079203020087</t>
  </si>
  <si>
    <t>Nguyễn Lê Khánh</t>
  </si>
  <si>
    <t>1050080173</t>
  </si>
  <si>
    <t>054203001029</t>
  </si>
  <si>
    <t>1050080174</t>
  </si>
  <si>
    <t>072203004549</t>
  </si>
  <si>
    <t>Hồ Minh</t>
  </si>
  <si>
    <t>1050080175</t>
  </si>
  <si>
    <t>077203004079</t>
  </si>
  <si>
    <t>15/01/2003</t>
  </si>
  <si>
    <t>1050080176</t>
  </si>
  <si>
    <t>241917259</t>
  </si>
  <si>
    <t>1050080177</t>
  </si>
  <si>
    <t>079203009344</t>
  </si>
  <si>
    <t>Lâm Chí</t>
  </si>
  <si>
    <t>1050080178</t>
  </si>
  <si>
    <t>066303001204</t>
  </si>
  <si>
    <t>Phan Thị Hồng</t>
  </si>
  <si>
    <t>Hiên</t>
  </si>
  <si>
    <t>1050080179</t>
  </si>
  <si>
    <t>037203004772</t>
  </si>
  <si>
    <t>1050080180</t>
  </si>
  <si>
    <t>054303002135</t>
  </si>
  <si>
    <t>Hợp</t>
  </si>
  <si>
    <t>1050080182</t>
  </si>
  <si>
    <t>301830860</t>
  </si>
  <si>
    <t>1050080184</t>
  </si>
  <si>
    <t>312513393</t>
  </si>
  <si>
    <t>18/01/2003</t>
  </si>
  <si>
    <t>1050080185</t>
  </si>
  <si>
    <t>079303023973</t>
  </si>
  <si>
    <t>Lê Nguyễn Hà</t>
  </si>
  <si>
    <t>29/10/2003</t>
  </si>
  <si>
    <t>1050080186</t>
  </si>
  <si>
    <t>382007636</t>
  </si>
  <si>
    <t>Phạm Văn</t>
  </si>
  <si>
    <t>04/03/2003</t>
  </si>
  <si>
    <t>1050080187</t>
  </si>
  <si>
    <t>191973340</t>
  </si>
  <si>
    <t>Bùi Diên Khánh</t>
  </si>
  <si>
    <t>1050080188</t>
  </si>
  <si>
    <t>079203010482</t>
  </si>
  <si>
    <t>1050080189</t>
  </si>
  <si>
    <t>187874345</t>
  </si>
  <si>
    <t>10/10/2003</t>
  </si>
  <si>
    <t>1050080190</t>
  </si>
  <si>
    <t>052203000014</t>
  </si>
  <si>
    <t>03/02/2003</t>
  </si>
  <si>
    <t>1050080191</t>
  </si>
  <si>
    <t>312518267</t>
  </si>
  <si>
    <t>Lê Nhật</t>
  </si>
  <si>
    <t>Pha</t>
  </si>
  <si>
    <t>1050080192</t>
  </si>
  <si>
    <t>212892791</t>
  </si>
  <si>
    <t>Châu Gia</t>
  </si>
  <si>
    <t>1050080193</t>
  </si>
  <si>
    <t>072203006960</t>
  </si>
  <si>
    <t>Đặng Duy</t>
  </si>
  <si>
    <t>29/04/2003</t>
  </si>
  <si>
    <t>1050080194</t>
  </si>
  <si>
    <t>079203039646</t>
  </si>
  <si>
    <t>Đặng Trần Minh</t>
  </si>
  <si>
    <t>22/10/2003</t>
  </si>
  <si>
    <t>1050080197</t>
  </si>
  <si>
    <t>276092353</t>
  </si>
  <si>
    <t>Ngô Bá Tấn</t>
  </si>
  <si>
    <t>21/01/2003</t>
  </si>
  <si>
    <t>1050080198</t>
  </si>
  <si>
    <t>079203002063</t>
  </si>
  <si>
    <t>Đỗ Trần Nhật</t>
  </si>
  <si>
    <t>1050080199</t>
  </si>
  <si>
    <t>285853572</t>
  </si>
  <si>
    <t>Huỳnh Nguyễn Duy</t>
  </si>
  <si>
    <t>1050080200</t>
  </si>
  <si>
    <t>184467279</t>
  </si>
  <si>
    <t>Trần Thái</t>
  </si>
  <si>
    <t>16/02/2003</t>
  </si>
  <si>
    <t>1050080202</t>
  </si>
  <si>
    <t>079203026666</t>
  </si>
  <si>
    <t>1050080204</t>
  </si>
  <si>
    <t>072203003589</t>
  </si>
  <si>
    <t>Nguyễn Việt Trường</t>
  </si>
  <si>
    <t>1050080205</t>
  </si>
  <si>
    <t>080203000670</t>
  </si>
  <si>
    <t>Trương Trọng</t>
  </si>
  <si>
    <t>1050080206</t>
  </si>
  <si>
    <t>215580848</t>
  </si>
  <si>
    <t>Dương Vĩnh</t>
  </si>
  <si>
    <t>1050080208</t>
  </si>
  <si>
    <t>215619767</t>
  </si>
  <si>
    <t>Bùi Đức</t>
  </si>
  <si>
    <t>1050080209</t>
  </si>
  <si>
    <t>212622706</t>
  </si>
  <si>
    <t>Vang</t>
  </si>
  <si>
    <t>1050080210</t>
  </si>
  <si>
    <t>054203001868</t>
  </si>
  <si>
    <t>Phạm Long</t>
  </si>
  <si>
    <t>1050080212</t>
  </si>
  <si>
    <t>079203016339</t>
  </si>
  <si>
    <t>Hoàng Vương Quốc</t>
  </si>
  <si>
    <t>10ĐH_CNTT_6</t>
  </si>
  <si>
    <t>1050080213</t>
  </si>
  <si>
    <t>079301028340</t>
  </si>
  <si>
    <t>Phạm Nguyễn Hồng</t>
  </si>
  <si>
    <t>04/05/2001</t>
  </si>
  <si>
    <t>1050080215</t>
  </si>
  <si>
    <t>072203001777</t>
  </si>
  <si>
    <t>1050080216</t>
  </si>
  <si>
    <t>281375065</t>
  </si>
  <si>
    <t>Hồ Thanh</t>
  </si>
  <si>
    <t>1050080217</t>
  </si>
  <si>
    <t>192142902</t>
  </si>
  <si>
    <t>Trần Văn</t>
  </si>
  <si>
    <t>Bo</t>
  </si>
  <si>
    <t>26/10/2002</t>
  </si>
  <si>
    <t>1050080218</t>
  </si>
  <si>
    <t>212465485</t>
  </si>
  <si>
    <t>Đặng Hiển</t>
  </si>
  <si>
    <t>02/03/2003</t>
  </si>
  <si>
    <t>1050080219</t>
  </si>
  <si>
    <t>079203042571</t>
  </si>
  <si>
    <t>Lê Thành</t>
  </si>
  <si>
    <t>1050080220</t>
  </si>
  <si>
    <t>225832412</t>
  </si>
  <si>
    <t>Trần Nguyễn Mai</t>
  </si>
  <si>
    <t>1050080222</t>
  </si>
  <si>
    <t>264567225</t>
  </si>
  <si>
    <t>Trần Như</t>
  </si>
  <si>
    <t>23/04/2003</t>
  </si>
  <si>
    <t>1050080224</t>
  </si>
  <si>
    <t>301806784</t>
  </si>
  <si>
    <t>Nguyễn Tấn Quốc</t>
  </si>
  <si>
    <t>19/04/2003</t>
  </si>
  <si>
    <t>1050080230</t>
  </si>
  <si>
    <t>079303039826</t>
  </si>
  <si>
    <t>Hồ Hoàng</t>
  </si>
  <si>
    <t>14/12/2003</t>
  </si>
  <si>
    <t>1050080231</t>
  </si>
  <si>
    <t>079303015283</t>
  </si>
  <si>
    <t>Phan Trúc</t>
  </si>
  <si>
    <t>1050080232</t>
  </si>
  <si>
    <t>212866433</t>
  </si>
  <si>
    <t>Lâm Vũ</t>
  </si>
  <si>
    <t>1050080233</t>
  </si>
  <si>
    <t>072202006554</t>
  </si>
  <si>
    <t>Bùi Lê Minh</t>
  </si>
  <si>
    <t>Nguyễn</t>
  </si>
  <si>
    <t>1050080234</t>
  </si>
  <si>
    <t>079203020210</t>
  </si>
  <si>
    <t>1050080235</t>
  </si>
  <si>
    <t>241950834</t>
  </si>
  <si>
    <t>04/09/2003</t>
  </si>
  <si>
    <t>1050080237</t>
  </si>
  <si>
    <t>276036502</t>
  </si>
  <si>
    <t>Vũ Đình Anh</t>
  </si>
  <si>
    <t>Quốc</t>
  </si>
  <si>
    <t>14/04/2003</t>
  </si>
  <si>
    <t>1050080238</t>
  </si>
  <si>
    <t>261643733</t>
  </si>
  <si>
    <t>Quyên</t>
  </si>
  <si>
    <t>1050080239</t>
  </si>
  <si>
    <t>092203004013</t>
  </si>
  <si>
    <t>1050080240</t>
  </si>
  <si>
    <t>231359488</t>
  </si>
  <si>
    <t>Võ Ngọc</t>
  </si>
  <si>
    <t>Thạch</t>
  </si>
  <si>
    <t>1050080241</t>
  </si>
  <si>
    <t>385868253</t>
  </si>
  <si>
    <t>1050080242</t>
  </si>
  <si>
    <t>264578908</t>
  </si>
  <si>
    <t>Chu</t>
  </si>
  <si>
    <t>1050080245</t>
  </si>
  <si>
    <t>301843537</t>
  </si>
  <si>
    <t>04/05/2003</t>
  </si>
  <si>
    <t>1050080246</t>
  </si>
  <si>
    <t>321718726</t>
  </si>
  <si>
    <t>Nguyễn Thị Anh</t>
  </si>
  <si>
    <t>26/05/2002</t>
  </si>
  <si>
    <t>1050080247</t>
  </si>
  <si>
    <t>083303001679</t>
  </si>
  <si>
    <t>Trần Nguyễn Thanh</t>
  </si>
  <si>
    <t>1050080248</t>
  </si>
  <si>
    <t>206337038</t>
  </si>
  <si>
    <t>Dương Ngọc Lê</t>
  </si>
  <si>
    <t>16/03/2002</t>
  </si>
  <si>
    <t>1050080249</t>
  </si>
  <si>
    <t>261592073</t>
  </si>
  <si>
    <t>09/07/2002</t>
  </si>
  <si>
    <t>1050080250</t>
  </si>
  <si>
    <t>061145270</t>
  </si>
  <si>
    <t>Phạm Nguyễn Nam</t>
  </si>
  <si>
    <t>1050080253</t>
  </si>
  <si>
    <t>301825496</t>
  </si>
  <si>
    <t>Bùi Hồ Xuân</t>
  </si>
  <si>
    <t>10ĐH_CNTT_7</t>
  </si>
  <si>
    <t>1050080256</t>
  </si>
  <si>
    <t>272992633</t>
  </si>
  <si>
    <t>Đinh Quang</t>
  </si>
  <si>
    <t>Chính</t>
  </si>
  <si>
    <t>1050080257</t>
  </si>
  <si>
    <t>281330382</t>
  </si>
  <si>
    <t>Nguyễn Thị Thùy</t>
  </si>
  <si>
    <t>1050080258</t>
  </si>
  <si>
    <t>079203029841</t>
  </si>
  <si>
    <t>Hoàng Hải</t>
  </si>
  <si>
    <t>thừa 1 bù đắp qua các SV nợ tiền</t>
  </si>
  <si>
    <t>1050080259</t>
  </si>
  <si>
    <t>079203033684</t>
  </si>
  <si>
    <t>Đỗ Văn Võ</t>
  </si>
  <si>
    <t>1050080260</t>
  </si>
  <si>
    <t>301889474</t>
  </si>
  <si>
    <t>1050080262</t>
  </si>
  <si>
    <t>051203000531</t>
  </si>
  <si>
    <t>Tôn Long Thanh</t>
  </si>
  <si>
    <t>1050080264</t>
  </si>
  <si>
    <t>281391909</t>
  </si>
  <si>
    <t>Nguyễn Bá</t>
  </si>
  <si>
    <t>1050080265</t>
  </si>
  <si>
    <t>087203000253</t>
  </si>
  <si>
    <t>Mai Minh</t>
  </si>
  <si>
    <t>1050080267</t>
  </si>
  <si>
    <t>301831969</t>
  </si>
  <si>
    <t>1050080268</t>
  </si>
  <si>
    <t>301816127</t>
  </si>
  <si>
    <t>1050080269</t>
  </si>
  <si>
    <t>079203010071</t>
  </si>
  <si>
    <t>1050080270</t>
  </si>
  <si>
    <t>215638612</t>
  </si>
  <si>
    <t>Lệ</t>
  </si>
  <si>
    <t>1050080271</t>
  </si>
  <si>
    <t>321794618</t>
  </si>
  <si>
    <t>Lê Tiến</t>
  </si>
  <si>
    <t>Lên</t>
  </si>
  <si>
    <t>1050080273</t>
  </si>
  <si>
    <t>079203036883</t>
  </si>
  <si>
    <t>Phan Huy</t>
  </si>
  <si>
    <t>Lĩnh</t>
  </si>
  <si>
    <t>1050080275</t>
  </si>
  <si>
    <t>079203025825</t>
  </si>
  <si>
    <t>Trần Thiên</t>
  </si>
  <si>
    <t>1050080276</t>
  </si>
  <si>
    <t>077203000069</t>
  </si>
  <si>
    <t>Đỗ Nhật</t>
  </si>
  <si>
    <t>1050080277</t>
  </si>
  <si>
    <t>079303035483</t>
  </si>
  <si>
    <t>Bùi Kim</t>
  </si>
  <si>
    <t>1050080278</t>
  </si>
  <si>
    <t>079302030891</t>
  </si>
  <si>
    <t>Phạm Nguyễn Bảo</t>
  </si>
  <si>
    <t>10/08/2002</t>
  </si>
  <si>
    <t>1050080279</t>
  </si>
  <si>
    <t>079202026630</t>
  </si>
  <si>
    <t>1050080280</t>
  </si>
  <si>
    <t>072203002092</t>
  </si>
  <si>
    <t>Châu Hồng</t>
  </si>
  <si>
    <t>1050080283</t>
  </si>
  <si>
    <t>301839221</t>
  </si>
  <si>
    <t>Nguyễn Lê Hoàng</t>
  </si>
  <si>
    <t>1050080284</t>
  </si>
  <si>
    <t>080303003325</t>
  </si>
  <si>
    <t>Thời</t>
  </si>
  <si>
    <t>1050080287</t>
  </si>
  <si>
    <t>079203009307</t>
  </si>
  <si>
    <t>Lương Thanh</t>
  </si>
  <si>
    <t>1050080288</t>
  </si>
  <si>
    <t>079203004128</t>
  </si>
  <si>
    <t>1050080289</t>
  </si>
  <si>
    <t>079203013300</t>
  </si>
  <si>
    <t>1050080291</t>
  </si>
  <si>
    <t>079203019446</t>
  </si>
  <si>
    <t>Vũ Quốc</t>
  </si>
  <si>
    <t>1050080292</t>
  </si>
  <si>
    <t>261643291</t>
  </si>
  <si>
    <t>Nguyễn Văn Sinh</t>
  </si>
  <si>
    <t>1050080293</t>
  </si>
  <si>
    <t>215659525</t>
  </si>
  <si>
    <t>Trần Hồ Thủy</t>
  </si>
  <si>
    <t>Viên</t>
  </si>
  <si>
    <t>1050080294</t>
  </si>
  <si>
    <t>285863370</t>
  </si>
  <si>
    <t>Bùi Quốc</t>
  </si>
  <si>
    <t>1050080295</t>
  </si>
  <si>
    <t>233326402</t>
  </si>
  <si>
    <t>1050090001</t>
  </si>
  <si>
    <t>188043683</t>
  </si>
  <si>
    <t>Trần Hải</t>
  </si>
  <si>
    <t>1050090002</t>
  </si>
  <si>
    <t>079303036616</t>
  </si>
  <si>
    <t>Nguyễn Ngọc Vân</t>
  </si>
  <si>
    <t>1050090005</t>
  </si>
  <si>
    <t>276041552</t>
  </si>
  <si>
    <t>Huỳnh Gia</t>
  </si>
  <si>
    <t>17/04/2003</t>
  </si>
  <si>
    <t>1050090006</t>
  </si>
  <si>
    <t>225625537</t>
  </si>
  <si>
    <t>1050090007</t>
  </si>
  <si>
    <t>079203014897</t>
  </si>
  <si>
    <t>Huỳnh Hữu</t>
  </si>
  <si>
    <t>Cảnh</t>
  </si>
  <si>
    <t>1050090008</t>
  </si>
  <si>
    <t>241961419</t>
  </si>
  <si>
    <t>Hồ Thị Bích</t>
  </si>
  <si>
    <t>Du</t>
  </si>
  <si>
    <t>1050090010</t>
  </si>
  <si>
    <t>215614063</t>
  </si>
  <si>
    <t>Văn Thị Quý</t>
  </si>
  <si>
    <t>1050090011</t>
  </si>
  <si>
    <t>072303003513</t>
  </si>
  <si>
    <t>1050090012</t>
  </si>
  <si>
    <t>251306614</t>
  </si>
  <si>
    <t>Nguyễn Vũ Hương</t>
  </si>
  <si>
    <t>1050090013</t>
  </si>
  <si>
    <t>072303007361</t>
  </si>
  <si>
    <t>Giàu</t>
  </si>
  <si>
    <t>1050090014</t>
  </si>
  <si>
    <t>321630657</t>
  </si>
  <si>
    <t>1050090015</t>
  </si>
  <si>
    <t>212438678</t>
  </si>
  <si>
    <t>1050090016</t>
  </si>
  <si>
    <t>072203000696</t>
  </si>
  <si>
    <t>10_ĐH_QTBĐS</t>
  </si>
  <si>
    <t>1050090018</t>
  </si>
  <si>
    <t>312544311</t>
  </si>
  <si>
    <t>Đặng Thanh</t>
  </si>
  <si>
    <t>05/03/2003</t>
  </si>
  <si>
    <t>1050090020</t>
  </si>
  <si>
    <t>079203020242</t>
  </si>
  <si>
    <t>17/05/2003</t>
  </si>
  <si>
    <t>1050090021</t>
  </si>
  <si>
    <t>079303036545</t>
  </si>
  <si>
    <t>Nguyễn Thị Trúc</t>
  </si>
  <si>
    <t>1050090022</t>
  </si>
  <si>
    <t>077303000200</t>
  </si>
  <si>
    <t>Trần Diệu</t>
  </si>
  <si>
    <t>1050090023</t>
  </si>
  <si>
    <t>242030874</t>
  </si>
  <si>
    <t>Trịnh Lê Phương</t>
  </si>
  <si>
    <t>1050090024</t>
  </si>
  <si>
    <t>285751680</t>
  </si>
  <si>
    <t>Dương Mã</t>
  </si>
  <si>
    <t>18/08/2002</t>
  </si>
  <si>
    <t>1050090025</t>
  </si>
  <si>
    <t>233372604</t>
  </si>
  <si>
    <t>1050090026</t>
  </si>
  <si>
    <t>251308334</t>
  </si>
  <si>
    <t>1050090027</t>
  </si>
  <si>
    <t>285773356</t>
  </si>
  <si>
    <t>Đỗ Thị Mỹ</t>
  </si>
  <si>
    <t>1050090028</t>
  </si>
  <si>
    <t>215580450</t>
  </si>
  <si>
    <t>Lê Thị</t>
  </si>
  <si>
    <t>1050090029</t>
  </si>
  <si>
    <t>080303000030</t>
  </si>
  <si>
    <t>Nguyễn Huỳnh Yến</t>
  </si>
  <si>
    <t>1050090030</t>
  </si>
  <si>
    <t>285805611</t>
  </si>
  <si>
    <t>1050090031</t>
  </si>
  <si>
    <t>079303025388</t>
  </si>
  <si>
    <t>Mai Thị Phương</t>
  </si>
  <si>
    <t>Nhiên</t>
  </si>
  <si>
    <t>1050090032</t>
  </si>
  <si>
    <t>301838785</t>
  </si>
  <si>
    <t>Phạm Thị Quỳnh</t>
  </si>
  <si>
    <t>1050090033</t>
  </si>
  <si>
    <t>079303036235</t>
  </si>
  <si>
    <t>Trần Thị Hồng</t>
  </si>
  <si>
    <t>1050090034</t>
  </si>
  <si>
    <t>079203006742</t>
  </si>
  <si>
    <t>Đỗ Hoàng Khánh</t>
  </si>
  <si>
    <t>Phi</t>
  </si>
  <si>
    <t>10_ĐH_QTTH4</t>
  </si>
  <si>
    <t>1050090035</t>
  </si>
  <si>
    <t>079303037958</t>
  </si>
  <si>
    <t>Phượng</t>
  </si>
  <si>
    <t>1050090036</t>
  </si>
  <si>
    <t>042303001587</t>
  </si>
  <si>
    <t>Trần Thị Diễm</t>
  </si>
  <si>
    <t>1050090037</t>
  </si>
  <si>
    <t>038303001037</t>
  </si>
  <si>
    <t>Lê Thị Phương</t>
  </si>
  <si>
    <t>1050090038</t>
  </si>
  <si>
    <t>312533303</t>
  </si>
  <si>
    <t>Nguyễn Quốc Gia</t>
  </si>
  <si>
    <t>1050090039</t>
  </si>
  <si>
    <t>301870300</t>
  </si>
  <si>
    <t>Thạch Nguyễn Ái</t>
  </si>
  <si>
    <t>1050090040</t>
  </si>
  <si>
    <t>251275374</t>
  </si>
  <si>
    <t>1050090041</t>
  </si>
  <si>
    <t>042303001320</t>
  </si>
  <si>
    <t>1050090043</t>
  </si>
  <si>
    <t>312516862</t>
  </si>
  <si>
    <t>Trần Ngọc Phú</t>
  </si>
  <si>
    <t>1050090044</t>
  </si>
  <si>
    <t>241915440</t>
  </si>
  <si>
    <t>Dương Thị Tường</t>
  </si>
  <si>
    <t>1050090045</t>
  </si>
  <si>
    <t>072303008141</t>
  </si>
  <si>
    <t>Phạm Thị Tường</t>
  </si>
  <si>
    <t>thừa 10 bù đắp qua các SV nợ tiền</t>
  </si>
  <si>
    <t>1050090046</t>
  </si>
  <si>
    <t>079303018894</t>
  </si>
  <si>
    <t>Châu Nguyễn Như</t>
  </si>
  <si>
    <t>1050090047</t>
  </si>
  <si>
    <t>079303014874</t>
  </si>
  <si>
    <t>Nguyễn Lê Phương</t>
  </si>
  <si>
    <t>10_ĐH_QTTH2</t>
  </si>
  <si>
    <t>10ĐH_QTKD_2</t>
  </si>
  <si>
    <t>1050090048</t>
  </si>
  <si>
    <t>312551032</t>
  </si>
  <si>
    <t>Nguyễn Thị Lam</t>
  </si>
  <si>
    <t>1050090049</t>
  </si>
  <si>
    <t>079303026745</t>
  </si>
  <si>
    <t>1050090054</t>
  </si>
  <si>
    <t>072303004146</t>
  </si>
  <si>
    <t>Trương Đỗ Linh</t>
  </si>
  <si>
    <t>20/02/2003</t>
  </si>
  <si>
    <t>10_ĐH_QTTH9</t>
  </si>
  <si>
    <t>1050090055</t>
  </si>
  <si>
    <t>285901665</t>
  </si>
  <si>
    <t>Đỗ Thị Hồng</t>
  </si>
  <si>
    <t>1050090057</t>
  </si>
  <si>
    <t>079303020531</t>
  </si>
  <si>
    <t>Huỳnh Lê Kim</t>
  </si>
  <si>
    <t>1050090058</t>
  </si>
  <si>
    <t>251287194</t>
  </si>
  <si>
    <t>Lê Trần Trung</t>
  </si>
  <si>
    <t>14/11/2002</t>
  </si>
  <si>
    <t>1050090059</t>
  </si>
  <si>
    <t>261646745</t>
  </si>
  <si>
    <t>Tống Thị</t>
  </si>
  <si>
    <t>Hội</t>
  </si>
  <si>
    <t>02/06/2003</t>
  </si>
  <si>
    <t>1050090060</t>
  </si>
  <si>
    <t>366335338</t>
  </si>
  <si>
    <t>1050090062</t>
  </si>
  <si>
    <t>079203017359</t>
  </si>
  <si>
    <t>Lê Trung</t>
  </si>
  <si>
    <t>1050090063</t>
  </si>
  <si>
    <t>192146057</t>
  </si>
  <si>
    <t>Văn Thị</t>
  </si>
  <si>
    <t>Lai</t>
  </si>
  <si>
    <t>1050090064</t>
  </si>
  <si>
    <t>184422822</t>
  </si>
  <si>
    <t>Đặng Thị Ái</t>
  </si>
  <si>
    <t>1050090065</t>
  </si>
  <si>
    <t>276120874</t>
  </si>
  <si>
    <t>Nguyễn Trần Thị Kim</t>
  </si>
  <si>
    <t>1050090066</t>
  </si>
  <si>
    <t>212873013</t>
  </si>
  <si>
    <t>1050090068</t>
  </si>
  <si>
    <t>051303000401</t>
  </si>
  <si>
    <t>Nguyễn Thị Bích</t>
  </si>
  <si>
    <t>1050090069</t>
  </si>
  <si>
    <t>079303012997</t>
  </si>
  <si>
    <t>Trần Kim Như</t>
  </si>
  <si>
    <t>1050090070</t>
  </si>
  <si>
    <t>033303006122</t>
  </si>
  <si>
    <t>1050090071</t>
  </si>
  <si>
    <t>312518383</t>
  </si>
  <si>
    <t>Dương Thị Hồng</t>
  </si>
  <si>
    <t>1050090072</t>
  </si>
  <si>
    <t>312523486</t>
  </si>
  <si>
    <t>Phan Phạm Thanh</t>
  </si>
  <si>
    <t>1050090073</t>
  </si>
  <si>
    <t>221541145</t>
  </si>
  <si>
    <t>Hồ Phan Hạnh</t>
  </si>
  <si>
    <t>1050090075</t>
  </si>
  <si>
    <t>077303000687</t>
  </si>
  <si>
    <t>Cao Thị Yến</t>
  </si>
  <si>
    <t>1050090076</t>
  </si>
  <si>
    <t>079303022506</t>
  </si>
  <si>
    <t>Tô Thế</t>
  </si>
  <si>
    <t>1050090077</t>
  </si>
  <si>
    <t>312533525</t>
  </si>
  <si>
    <t>Nguyễn Phạm Tường</t>
  </si>
  <si>
    <t>1050090078</t>
  </si>
  <si>
    <t>301837140</t>
  </si>
  <si>
    <t>Phạm Điền Mai</t>
  </si>
  <si>
    <t>22/06/2003</t>
  </si>
  <si>
    <t>1050090079</t>
  </si>
  <si>
    <t>079303028650</t>
  </si>
  <si>
    <t>Phạm Hữu Yến</t>
  </si>
  <si>
    <t>1050090080</t>
  </si>
  <si>
    <t>077303006033</t>
  </si>
  <si>
    <t>Lâm Bạch Hạnh</t>
  </si>
  <si>
    <t>1050090081</t>
  </si>
  <si>
    <t>077303001355</t>
  </si>
  <si>
    <t>Nguyễn Thùy Thanh</t>
  </si>
  <si>
    <t>1050090082</t>
  </si>
  <si>
    <t>321627357</t>
  </si>
  <si>
    <t>1050090083</t>
  </si>
  <si>
    <t>079203023956</t>
  </si>
  <si>
    <t>Bùi Chí</t>
  </si>
  <si>
    <t>1050090087</t>
  </si>
  <si>
    <t>038303000879</t>
  </si>
  <si>
    <t>1050090088</t>
  </si>
  <si>
    <t>261647417</t>
  </si>
  <si>
    <t>Nguyễn Hiền</t>
  </si>
  <si>
    <t>1050090090</t>
  </si>
  <si>
    <t>272998572</t>
  </si>
  <si>
    <t>Võ Đức Phương</t>
  </si>
  <si>
    <t>1050090091</t>
  </si>
  <si>
    <t>281340832</t>
  </si>
  <si>
    <t>Trần Nguyễn Trúc</t>
  </si>
  <si>
    <t>1050090092</t>
  </si>
  <si>
    <t>285736541</t>
  </si>
  <si>
    <t>1050090093</t>
  </si>
  <si>
    <t>276035823</t>
  </si>
  <si>
    <t>Châu Thị Mỹ</t>
  </si>
  <si>
    <t>10_ĐH_QTTH3</t>
  </si>
  <si>
    <t>10ĐH_QTKD_3</t>
  </si>
  <si>
    <t>1050090094</t>
  </si>
  <si>
    <t>079203011592</t>
  </si>
  <si>
    <t>Nguyễn Xuân Thái</t>
  </si>
  <si>
    <t>1050090095</t>
  </si>
  <si>
    <t>079303008977</t>
  </si>
  <si>
    <t>15/05/2003</t>
  </si>
  <si>
    <t>1050090096</t>
  </si>
  <si>
    <t>281373876</t>
  </si>
  <si>
    <t>07/02/2003</t>
  </si>
  <si>
    <t>1050090097</t>
  </si>
  <si>
    <t>049203001315</t>
  </si>
  <si>
    <t>1050090098</t>
  </si>
  <si>
    <t>241901540</t>
  </si>
  <si>
    <t>Trần Thị Thu</t>
  </si>
  <si>
    <t>1050090099</t>
  </si>
  <si>
    <t>212905697</t>
  </si>
  <si>
    <t>1050090100</t>
  </si>
  <si>
    <t>038203022697</t>
  </si>
  <si>
    <t>Trịnh Đức</t>
  </si>
  <si>
    <t>1050090101</t>
  </si>
  <si>
    <t>079203029357</t>
  </si>
  <si>
    <t>1050090103</t>
  </si>
  <si>
    <t>335064472</t>
  </si>
  <si>
    <t>Huỳnh</t>
  </si>
  <si>
    <t>1050090104</t>
  </si>
  <si>
    <t>080203000619</t>
  </si>
  <si>
    <t>Phan Nguyễn Bảo</t>
  </si>
  <si>
    <t>1050090105</t>
  </si>
  <si>
    <t>051303000541</t>
  </si>
  <si>
    <t>Lê Thị Trà</t>
  </si>
  <si>
    <t>1050090106</t>
  </si>
  <si>
    <t>212466298</t>
  </si>
  <si>
    <t>Lê Bùi Nhật</t>
  </si>
  <si>
    <t>1050090107</t>
  </si>
  <si>
    <t>079303008827</t>
  </si>
  <si>
    <t>Đinh Huỳnh Tuyết</t>
  </si>
  <si>
    <t>1050090108</t>
  </si>
  <si>
    <t>301908467</t>
  </si>
  <si>
    <t>Lê Thị Thuý</t>
  </si>
  <si>
    <t>1050090109</t>
  </si>
  <si>
    <t>072303005872</t>
  </si>
  <si>
    <t>1050090110</t>
  </si>
  <si>
    <t>272971367</t>
  </si>
  <si>
    <t>Nguyễn Trần Kim</t>
  </si>
  <si>
    <t>23/11/2003</t>
  </si>
  <si>
    <t>1050090111</t>
  </si>
  <si>
    <t>335018944</t>
  </si>
  <si>
    <t>Trương Thị Ngọc</t>
  </si>
  <si>
    <t>1050090112</t>
  </si>
  <si>
    <t>321795937</t>
  </si>
  <si>
    <t>Trần Thị Thảo</t>
  </si>
  <si>
    <t>24/06/2003</t>
  </si>
  <si>
    <t>1050090113</t>
  </si>
  <si>
    <t>072303000369</t>
  </si>
  <si>
    <t>1050090114</t>
  </si>
  <si>
    <t>079303029996</t>
  </si>
  <si>
    <t>Nguyễn Mã Tố</t>
  </si>
  <si>
    <t>1050090116</t>
  </si>
  <si>
    <t>087203000194</t>
  </si>
  <si>
    <t>Phan Quốc</t>
  </si>
  <si>
    <t>1050090117</t>
  </si>
  <si>
    <t>079203009531</t>
  </si>
  <si>
    <t>1050090118</t>
  </si>
  <si>
    <t>331945198</t>
  </si>
  <si>
    <t>Nguyễn Việt</t>
  </si>
  <si>
    <t>1050090119</t>
  </si>
  <si>
    <t>371978841</t>
  </si>
  <si>
    <t>Ngô Đức</t>
  </si>
  <si>
    <t>1050090120</t>
  </si>
  <si>
    <t>212884571</t>
  </si>
  <si>
    <t>Đinh Hoàng Duy</t>
  </si>
  <si>
    <t>1050090121</t>
  </si>
  <si>
    <t>079303016492</t>
  </si>
  <si>
    <t>Nguyễn Ngọc Lan</t>
  </si>
  <si>
    <t>1050090124</t>
  </si>
  <si>
    <t>264549431</t>
  </si>
  <si>
    <t>Phạm Nguyễn Nhật</t>
  </si>
  <si>
    <t>Thứ</t>
  </si>
  <si>
    <t>1050090125</t>
  </si>
  <si>
    <t>091203000274</t>
  </si>
  <si>
    <t>Thuần</t>
  </si>
  <si>
    <t>1050090126</t>
  </si>
  <si>
    <t>212905703</t>
  </si>
  <si>
    <t>1050090127</t>
  </si>
  <si>
    <t>077303003815</t>
  </si>
  <si>
    <t>Đàm Ngọc</t>
  </si>
  <si>
    <t>Thúy</t>
  </si>
  <si>
    <t>1050090129</t>
  </si>
  <si>
    <t>077303004750</t>
  </si>
  <si>
    <t>1050090130</t>
  </si>
  <si>
    <t>070303000744</t>
  </si>
  <si>
    <t>Phạm Thị Thanh</t>
  </si>
  <si>
    <t>1050090131</t>
  </si>
  <si>
    <t>079203013578</t>
  </si>
  <si>
    <t>Dương Xuân Hiếu</t>
  </si>
  <si>
    <t>13/04/2003</t>
  </si>
  <si>
    <t>1050090132</t>
  </si>
  <si>
    <t>281338730</t>
  </si>
  <si>
    <t>Trần Hoàng Cao</t>
  </si>
  <si>
    <t>16/01/2003</t>
  </si>
  <si>
    <t>1050090133</t>
  </si>
  <si>
    <t>079303024925</t>
  </si>
  <si>
    <t>1050090134</t>
  </si>
  <si>
    <t>079203019565</t>
  </si>
  <si>
    <t>Trần Ngọc Công</t>
  </si>
  <si>
    <t>1050090135</t>
  </si>
  <si>
    <t>312530094</t>
  </si>
  <si>
    <t>1050090138</t>
  </si>
  <si>
    <t>072303006315</t>
  </si>
  <si>
    <t>Nguyễn Tiểu</t>
  </si>
  <si>
    <t>1050090140</t>
  </si>
  <si>
    <t>301829152</t>
  </si>
  <si>
    <t>Phạm Nguyễn Hoàng</t>
  </si>
  <si>
    <t>10ĐH_QTKD_4</t>
  </si>
  <si>
    <t>1050090141</t>
  </si>
  <si>
    <t>321843302</t>
  </si>
  <si>
    <t>Võ Thị Anh</t>
  </si>
  <si>
    <t>1050090142</t>
  </si>
  <si>
    <t>285887307</t>
  </si>
  <si>
    <t>27/11/2002</t>
  </si>
  <si>
    <t>1050090144</t>
  </si>
  <si>
    <t>079303035982</t>
  </si>
  <si>
    <t>Nguyễn Thị Tuyết</t>
  </si>
  <si>
    <t>31/01/2003</t>
  </si>
  <si>
    <t>1050090145</t>
  </si>
  <si>
    <t>079203030787</t>
  </si>
  <si>
    <t>1050090146</t>
  </si>
  <si>
    <t>331977447</t>
  </si>
  <si>
    <t>Lưu Ngọc</t>
  </si>
  <si>
    <t>1050090147</t>
  </si>
  <si>
    <t>079303033047</t>
  </si>
  <si>
    <t>1050090149</t>
  </si>
  <si>
    <t>079203036012</t>
  </si>
  <si>
    <t>1050090150</t>
  </si>
  <si>
    <t>215621662</t>
  </si>
  <si>
    <t>1050090151</t>
  </si>
  <si>
    <t>079203009871</t>
  </si>
  <si>
    <t>Phạm Thành</t>
  </si>
  <si>
    <t>1050090152</t>
  </si>
  <si>
    <t>212623300</t>
  </si>
  <si>
    <t>Võ Thị Kim</t>
  </si>
  <si>
    <t>Kết</t>
  </si>
  <si>
    <t>10/07/2003</t>
  </si>
  <si>
    <t>1050090153</t>
  </si>
  <si>
    <t>080303000109</t>
  </si>
  <si>
    <t>Nguyễn Ngọc Phương</t>
  </si>
  <si>
    <t>1050090154</t>
  </si>
  <si>
    <t>079203011969</t>
  </si>
  <si>
    <t>Đặng Hữu</t>
  </si>
  <si>
    <t>1050090156</t>
  </si>
  <si>
    <t>245439789</t>
  </si>
  <si>
    <t>Lê Hoàng Khánh</t>
  </si>
  <si>
    <t>1050090157</t>
  </si>
  <si>
    <t>225633038</t>
  </si>
  <si>
    <t>1050090158</t>
  </si>
  <si>
    <t>094303000134</t>
  </si>
  <si>
    <t>1050090159</t>
  </si>
  <si>
    <t>079303023189</t>
  </si>
  <si>
    <t>1050090160</t>
  </si>
  <si>
    <t>231523515</t>
  </si>
  <si>
    <t>Dương Thị</t>
  </si>
  <si>
    <t>Nguyệt</t>
  </si>
  <si>
    <t>1050090161</t>
  </si>
  <si>
    <t>272974028</t>
  </si>
  <si>
    <t>Ngô Võ Loan</t>
  </si>
  <si>
    <t>1050090162</t>
  </si>
  <si>
    <t>241867528</t>
  </si>
  <si>
    <t>Trần Thị Quỳnh</t>
  </si>
  <si>
    <t>28/08/2002</t>
  </si>
  <si>
    <t>1050090163</t>
  </si>
  <si>
    <t>301804804</t>
  </si>
  <si>
    <t>1050090164</t>
  </si>
  <si>
    <t>231409862</t>
  </si>
  <si>
    <t>Đoàn Thị Tuyết</t>
  </si>
  <si>
    <t>1050090165</t>
  </si>
  <si>
    <t>077303002158</t>
  </si>
  <si>
    <t>Đoàn Thị Thanh</t>
  </si>
  <si>
    <t>1050090167</t>
  </si>
  <si>
    <t>241930053</t>
  </si>
  <si>
    <t>Tăng Văn</t>
  </si>
  <si>
    <t>Thơm</t>
  </si>
  <si>
    <t>1050090168</t>
  </si>
  <si>
    <t>079303039627</t>
  </si>
  <si>
    <t>Phạm Thị Anh</t>
  </si>
  <si>
    <t>1050090169</t>
  </si>
  <si>
    <t>080303000212</t>
  </si>
  <si>
    <t>Đỗ Thị Kim</t>
  </si>
  <si>
    <t>1050090170</t>
  </si>
  <si>
    <t>070303000048</t>
  </si>
  <si>
    <t>Phan Nguyễn Hoài</t>
  </si>
  <si>
    <t>1050090171</t>
  </si>
  <si>
    <t>036303010543</t>
  </si>
  <si>
    <t>1050090172</t>
  </si>
  <si>
    <t>038303004219</t>
  </si>
  <si>
    <t>Đào Minh</t>
  </si>
  <si>
    <t>16/06/2003</t>
  </si>
  <si>
    <t>1050090173</t>
  </si>
  <si>
    <t>212539230</t>
  </si>
  <si>
    <t>1050090175</t>
  </si>
  <si>
    <t>206225357</t>
  </si>
  <si>
    <t>Trần Thị Mai</t>
  </si>
  <si>
    <t>1050090176</t>
  </si>
  <si>
    <t>301818884</t>
  </si>
  <si>
    <t>Đặng Thị Thanh</t>
  </si>
  <si>
    <t>1050090179</t>
  </si>
  <si>
    <t>066303003276</t>
  </si>
  <si>
    <t>Lê Thị Yến</t>
  </si>
  <si>
    <t>1050090181</t>
  </si>
  <si>
    <t>245452216</t>
  </si>
  <si>
    <t>1050090184</t>
  </si>
  <si>
    <t>221525514</t>
  </si>
  <si>
    <t>Đào Bùi Quang</t>
  </si>
  <si>
    <t>1050090185</t>
  </si>
  <si>
    <t>312521533</t>
  </si>
  <si>
    <t>10_ĐH_QTTH5</t>
  </si>
  <si>
    <t>10ĐH_QTKD_5</t>
  </si>
  <si>
    <t>1050090186</t>
  </si>
  <si>
    <t>037303006618</t>
  </si>
  <si>
    <t>08/08/2003</t>
  </si>
  <si>
    <t>1050090187</t>
  </si>
  <si>
    <t>264579612</t>
  </si>
  <si>
    <t>Trần Bảo</t>
  </si>
  <si>
    <t>1050090188</t>
  </si>
  <si>
    <t>312430155</t>
  </si>
  <si>
    <t>Nguyễn Quốc</t>
  </si>
  <si>
    <t>24/03/2000</t>
  </si>
  <si>
    <t>1050090189</t>
  </si>
  <si>
    <t>072203003512</t>
  </si>
  <si>
    <t>1050090190</t>
  </si>
  <si>
    <t>241962154</t>
  </si>
  <si>
    <t>Hoàng Xuân Tấn</t>
  </si>
  <si>
    <t>1050090192</t>
  </si>
  <si>
    <t>079303022215</t>
  </si>
  <si>
    <t>Lê Thị Kiều</t>
  </si>
  <si>
    <t>1050090193</t>
  </si>
  <si>
    <t>285838340</t>
  </si>
  <si>
    <t>Phùng Quốc</t>
  </si>
  <si>
    <t>1050090194</t>
  </si>
  <si>
    <t>366359776</t>
  </si>
  <si>
    <t>Vương Kiến</t>
  </si>
  <si>
    <t>1050090195</t>
  </si>
  <si>
    <t>301859609</t>
  </si>
  <si>
    <t>1050090196</t>
  </si>
  <si>
    <t>301824198</t>
  </si>
  <si>
    <t>Phạm Thúy</t>
  </si>
  <si>
    <t>1050090197</t>
  </si>
  <si>
    <t>049303000245</t>
  </si>
  <si>
    <t>Nguyễn Thị Hương</t>
  </si>
  <si>
    <t>Lan</t>
  </si>
  <si>
    <t>1050090199</t>
  </si>
  <si>
    <t>231512068</t>
  </si>
  <si>
    <t>1050090200</t>
  </si>
  <si>
    <t>312518309</t>
  </si>
  <si>
    <t>Huỳnh Công</t>
  </si>
  <si>
    <t>Luận</t>
  </si>
  <si>
    <t>1050090202</t>
  </si>
  <si>
    <t>212539218</t>
  </si>
  <si>
    <t>1050090204</t>
  </si>
  <si>
    <t>083303000838</t>
  </si>
  <si>
    <t>26/04/2003</t>
  </si>
  <si>
    <t>1050090205</t>
  </si>
  <si>
    <t>312513992</t>
  </si>
  <si>
    <t>Phạm Hiếu</t>
  </si>
  <si>
    <t>1050090207</t>
  </si>
  <si>
    <t>215579402</t>
  </si>
  <si>
    <t>Nguyễn Hoàng Ý</t>
  </si>
  <si>
    <t>12/05/2003</t>
  </si>
  <si>
    <t>1050090208</t>
  </si>
  <si>
    <t>321845389</t>
  </si>
  <si>
    <t>1050090210</t>
  </si>
  <si>
    <t>192075128</t>
  </si>
  <si>
    <t>Nguyễn Lê Thị Quỳnh</t>
  </si>
  <si>
    <t>1050090211</t>
  </si>
  <si>
    <t>241975385</t>
  </si>
  <si>
    <t>Trần Quang</t>
  </si>
  <si>
    <t>Ninh</t>
  </si>
  <si>
    <t>1050090213</t>
  </si>
  <si>
    <t>382003638</t>
  </si>
  <si>
    <t>1050090214</t>
  </si>
  <si>
    <t>197416844</t>
  </si>
  <si>
    <t>Lê Thị Thu</t>
  </si>
  <si>
    <t>06/05/2003</t>
  </si>
  <si>
    <t>1050090216</t>
  </si>
  <si>
    <t>215587785</t>
  </si>
  <si>
    <t>Nguyễn Châu</t>
  </si>
  <si>
    <t>1050090217</t>
  </si>
  <si>
    <t>352733631</t>
  </si>
  <si>
    <t>1050090218</t>
  </si>
  <si>
    <t>082303000345</t>
  </si>
  <si>
    <t>25/12/2003</t>
  </si>
  <si>
    <t>thừa 80 bù đắp qua các SV nợ tiền</t>
  </si>
  <si>
    <t>1050090219</t>
  </si>
  <si>
    <t>079303008502</t>
  </si>
  <si>
    <t>Nguyễn Gia Thảo</t>
  </si>
  <si>
    <t>Thụy</t>
  </si>
  <si>
    <t>1050090220</t>
  </si>
  <si>
    <t>312546111</t>
  </si>
  <si>
    <t>Ngô Thị Anh</t>
  </si>
  <si>
    <t>1050090222</t>
  </si>
  <si>
    <t>372027942</t>
  </si>
  <si>
    <t>Phan Lê Phương</t>
  </si>
  <si>
    <t>1050090224</t>
  </si>
  <si>
    <t>352677410</t>
  </si>
  <si>
    <t>Nguyễn Trần Thanh</t>
  </si>
  <si>
    <t>1050090225</t>
  </si>
  <si>
    <t>212538520</t>
  </si>
  <si>
    <t>Phạm Huỳnh</t>
  </si>
  <si>
    <t>1050090226</t>
  </si>
  <si>
    <t>251275212</t>
  </si>
  <si>
    <t>Hoàng Thanh</t>
  </si>
  <si>
    <t>1050090227</t>
  </si>
  <si>
    <t>331925366</t>
  </si>
  <si>
    <t>1050090228</t>
  </si>
  <si>
    <t>079303011656</t>
  </si>
  <si>
    <t>Nguyễn Mai Mỹ</t>
  </si>
  <si>
    <t>1050090229</t>
  </si>
  <si>
    <t>079303023034</t>
  </si>
  <si>
    <t>Phạm Hồng</t>
  </si>
  <si>
    <t>1050090230</t>
  </si>
  <si>
    <t>031203008471</t>
  </si>
  <si>
    <t>Phạm Quang</t>
  </si>
  <si>
    <t>1050090231</t>
  </si>
  <si>
    <t>281343982</t>
  </si>
  <si>
    <t>LạI Mai</t>
  </si>
  <si>
    <t>10_ĐH_QTTH6</t>
  </si>
  <si>
    <t>10ĐH_QTKD_6</t>
  </si>
  <si>
    <t>1050090232</t>
  </si>
  <si>
    <t>033303005834</t>
  </si>
  <si>
    <t>Lê Hoàng Phương</t>
  </si>
  <si>
    <t>1050090233</t>
  </si>
  <si>
    <t>212886712</t>
  </si>
  <si>
    <t>1050090234</t>
  </si>
  <si>
    <t>079203026437</t>
  </si>
  <si>
    <t>Hoàng Công Tôn</t>
  </si>
  <si>
    <t>1050090235</t>
  </si>
  <si>
    <t>364237442</t>
  </si>
  <si>
    <t>1050090236</t>
  </si>
  <si>
    <t>382032833</t>
  </si>
  <si>
    <t>Nguyễn Kim</t>
  </si>
  <si>
    <t>Chúc</t>
  </si>
  <si>
    <t>1050090238</t>
  </si>
  <si>
    <t>079303013910</t>
  </si>
  <si>
    <t>Võ Thị Quỳnh</t>
  </si>
  <si>
    <t>Giao</t>
  </si>
  <si>
    <t>1050090239</t>
  </si>
  <si>
    <t>026303003558</t>
  </si>
  <si>
    <t>Vũ Thị</t>
  </si>
  <si>
    <t>1050090240</t>
  </si>
  <si>
    <t>197480589</t>
  </si>
  <si>
    <t>1050090241</t>
  </si>
  <si>
    <t>382057437</t>
  </si>
  <si>
    <t>15/07/2003</t>
  </si>
  <si>
    <t>1050090242</t>
  </si>
  <si>
    <t>087202000243</t>
  </si>
  <si>
    <t>14/06/2002</t>
  </si>
  <si>
    <t>1050090243</t>
  </si>
  <si>
    <t>215592641</t>
  </si>
  <si>
    <t>Phạm Thị Mỹ</t>
  </si>
  <si>
    <t>28/07/2003</t>
  </si>
  <si>
    <t>1050090244</t>
  </si>
  <si>
    <t>312523393</t>
  </si>
  <si>
    <t>15/10/2002</t>
  </si>
  <si>
    <t>1050090245</t>
  </si>
  <si>
    <t>058303001519</t>
  </si>
  <si>
    <t>Nguyễn Hà Nguyên</t>
  </si>
  <si>
    <t>25/07/2003</t>
  </si>
  <si>
    <t>1050090246</t>
  </si>
  <si>
    <t>079202010752</t>
  </si>
  <si>
    <t>04/03/2002</t>
  </si>
  <si>
    <t>1050090249</t>
  </si>
  <si>
    <t>079203042432</t>
  </si>
  <si>
    <t>1050090250</t>
  </si>
  <si>
    <t>225823751</t>
  </si>
  <si>
    <t>30/05/2002</t>
  </si>
  <si>
    <t>1050090251</t>
  </si>
  <si>
    <t>036303007201</t>
  </si>
  <si>
    <t>Đặng Thị Mỹ</t>
  </si>
  <si>
    <t>1050090253</t>
  </si>
  <si>
    <t>272868798</t>
  </si>
  <si>
    <t>Nguyễn Hồ Ngọc</t>
  </si>
  <si>
    <t>Nghi</t>
  </si>
  <si>
    <t>1050090254</t>
  </si>
  <si>
    <t>086303000169</t>
  </si>
  <si>
    <t>Ngô Thị Bảo</t>
  </si>
  <si>
    <t>1050090255</t>
  </si>
  <si>
    <t>382009743</t>
  </si>
  <si>
    <t>Lê Huỳnh Khánh</t>
  </si>
  <si>
    <t>1050090256</t>
  </si>
  <si>
    <t>037303004509</t>
  </si>
  <si>
    <t>Đinh Kiều</t>
  </si>
  <si>
    <t>1050090257</t>
  </si>
  <si>
    <t>331907248</t>
  </si>
  <si>
    <t>14/01/2003</t>
  </si>
  <si>
    <t>1050090258</t>
  </si>
  <si>
    <t>241926525</t>
  </si>
  <si>
    <t>1050090259</t>
  </si>
  <si>
    <t>040303000273</t>
  </si>
  <si>
    <t>Nguyễn Thị Như</t>
  </si>
  <si>
    <t>1050090260</t>
  </si>
  <si>
    <t>079203027136</t>
  </si>
  <si>
    <t>16/08/2003</t>
  </si>
  <si>
    <t>1050090261</t>
  </si>
  <si>
    <t>272989666</t>
  </si>
  <si>
    <t>1050090262</t>
  </si>
  <si>
    <t>301804673</t>
  </si>
  <si>
    <t>14/11/2001</t>
  </si>
  <si>
    <t>1050090263</t>
  </si>
  <si>
    <t>241930679</t>
  </si>
  <si>
    <t>1050090264</t>
  </si>
  <si>
    <t>321634216</t>
  </si>
  <si>
    <t>Phan Ngọc Minh</t>
  </si>
  <si>
    <t>1050090265</t>
  </si>
  <si>
    <t>312518791</t>
  </si>
  <si>
    <t>Lê Trần Diễm</t>
  </si>
  <si>
    <t>1050090266</t>
  </si>
  <si>
    <t>079303015313</t>
  </si>
  <si>
    <t>Nguyễn Thụy Ngọc</t>
  </si>
  <si>
    <t>10_ĐH_QTTH7</t>
  </si>
  <si>
    <t>1050090267</t>
  </si>
  <si>
    <t>212896334</t>
  </si>
  <si>
    <t>Lưu Nguyễn Thanh</t>
  </si>
  <si>
    <t>1050090268</t>
  </si>
  <si>
    <t>079303025949</t>
  </si>
  <si>
    <t>Nguyễn Lê Bảo</t>
  </si>
  <si>
    <t>1050090269</t>
  </si>
  <si>
    <t>079303028475</t>
  </si>
  <si>
    <t>Dương Thị Thùy</t>
  </si>
  <si>
    <t>1050090270</t>
  </si>
  <si>
    <t>080303001415</t>
  </si>
  <si>
    <t>1050090271</t>
  </si>
  <si>
    <t>264582493</t>
  </si>
  <si>
    <t>Phạm Kiều</t>
  </si>
  <si>
    <t>1050090272</t>
  </si>
  <si>
    <t>321778840</t>
  </si>
  <si>
    <t>Lê Lý Lam</t>
  </si>
  <si>
    <t>1050090274</t>
  </si>
  <si>
    <t>079303016756</t>
  </si>
  <si>
    <t>Nguyễn Hoàng Thảo</t>
  </si>
  <si>
    <t>1050090275</t>
  </si>
  <si>
    <t>052203001943</t>
  </si>
  <si>
    <t>Nguyễn Lâm</t>
  </si>
  <si>
    <t>1050090279</t>
  </si>
  <si>
    <t>079303019813</t>
  </si>
  <si>
    <t>Lý Thúy</t>
  </si>
  <si>
    <t>10ĐH_QTKD_7</t>
  </si>
  <si>
    <t>1050090281</t>
  </si>
  <si>
    <t>312540520</t>
  </si>
  <si>
    <t>Cù Thị Khánh</t>
  </si>
  <si>
    <t>03/12/2003</t>
  </si>
  <si>
    <t>1050090283</t>
  </si>
  <si>
    <t>079203025530</t>
  </si>
  <si>
    <t>Đoàn Nguyễn Quốc</t>
  </si>
  <si>
    <t>1050090284</t>
  </si>
  <si>
    <t>212465585</t>
  </si>
  <si>
    <t>Trần Lê Hồng</t>
  </si>
  <si>
    <t>1050090285</t>
  </si>
  <si>
    <t>272970551</t>
  </si>
  <si>
    <t>Nguyễn Vũ Thúy</t>
  </si>
  <si>
    <t>1050090286</t>
  </si>
  <si>
    <t>079303032108</t>
  </si>
  <si>
    <t>Trần Châu Kim</t>
  </si>
  <si>
    <t>1050090287</t>
  </si>
  <si>
    <t>079303012908</t>
  </si>
  <si>
    <t>Nguyễn Như</t>
  </si>
  <si>
    <t>1050090288</t>
  </si>
  <si>
    <t>MI4000724975</t>
  </si>
  <si>
    <t>Võ Thị Minh</t>
  </si>
  <si>
    <t>1050090291</t>
  </si>
  <si>
    <t>187969783</t>
  </si>
  <si>
    <t>Vũ Phương</t>
  </si>
  <si>
    <t>1050090292</t>
  </si>
  <si>
    <t>079303001275</t>
  </si>
  <si>
    <t>Nguyễn Lê Huỳnh Trúc</t>
  </si>
  <si>
    <t>1050090293</t>
  </si>
  <si>
    <t>241959107</t>
  </si>
  <si>
    <t>1050090294</t>
  </si>
  <si>
    <t>225633076</t>
  </si>
  <si>
    <t>Phạm Quỳnh Thảo</t>
  </si>
  <si>
    <t>1050090295</t>
  </si>
  <si>
    <t>079303021014</t>
  </si>
  <si>
    <t>Nguyễn Hoàng Kim</t>
  </si>
  <si>
    <t>1050090296</t>
  </si>
  <si>
    <t>381993327</t>
  </si>
  <si>
    <t>1050090298</t>
  </si>
  <si>
    <t>030303005544</t>
  </si>
  <si>
    <t>1050090299</t>
  </si>
  <si>
    <t>046303000330</t>
  </si>
  <si>
    <t>Lương Nguyễn Phương</t>
  </si>
  <si>
    <t>1050090300</t>
  </si>
  <si>
    <t>225941318</t>
  </si>
  <si>
    <t>1050090301</t>
  </si>
  <si>
    <t>192080245</t>
  </si>
  <si>
    <t>1050090302</t>
  </si>
  <si>
    <t>079303023600</t>
  </si>
  <si>
    <t>1050090303</t>
  </si>
  <si>
    <t>07930300743</t>
  </si>
  <si>
    <t>Trần Thị Mỹ</t>
  </si>
  <si>
    <t>1050090305</t>
  </si>
  <si>
    <t>301813787</t>
  </si>
  <si>
    <t>1050090306</t>
  </si>
  <si>
    <t>221555772</t>
  </si>
  <si>
    <t>1050090308</t>
  </si>
  <si>
    <t>281331047</t>
  </si>
  <si>
    <t>Phạm Thị Thu</t>
  </si>
  <si>
    <t>1050090309</t>
  </si>
  <si>
    <t>079203022521</t>
  </si>
  <si>
    <t>1050090310</t>
  </si>
  <si>
    <t>026203004665</t>
  </si>
  <si>
    <t>Trần Việt</t>
  </si>
  <si>
    <t>1050090312</t>
  </si>
  <si>
    <t>188053357</t>
  </si>
  <si>
    <t>1050090313</t>
  </si>
  <si>
    <t>272967143</t>
  </si>
  <si>
    <t>1050090314</t>
  </si>
  <si>
    <t>033303006627</t>
  </si>
  <si>
    <t>1050090315</t>
  </si>
  <si>
    <t>281340257</t>
  </si>
  <si>
    <t>1050090316</t>
  </si>
  <si>
    <t>054303001717</t>
  </si>
  <si>
    <t>Đàm Thi</t>
  </si>
  <si>
    <t>1050090318</t>
  </si>
  <si>
    <t>212437591</t>
  </si>
  <si>
    <t>Nguyễn Hoàng Mai</t>
  </si>
  <si>
    <t>1050090319</t>
  </si>
  <si>
    <t>036303006162</t>
  </si>
  <si>
    <t>Nguyễn Hoàng Bảo</t>
  </si>
  <si>
    <t>1050090320</t>
  </si>
  <si>
    <t>241907020</t>
  </si>
  <si>
    <t>Huỳnh Trâm</t>
  </si>
  <si>
    <t>1050090321</t>
  </si>
  <si>
    <t>312543206</t>
  </si>
  <si>
    <t>Mai Ngọc Thúy</t>
  </si>
  <si>
    <t>1050090322</t>
  </si>
  <si>
    <t>092303000512</t>
  </si>
  <si>
    <t>14/06/2003</t>
  </si>
  <si>
    <t>1050090323</t>
  </si>
  <si>
    <t>079303040382</t>
  </si>
  <si>
    <t>Phạm Thị Lan</t>
  </si>
  <si>
    <t>10_ĐH_QTTH8</t>
  </si>
  <si>
    <t>10ĐH_QTKD_8</t>
  </si>
  <si>
    <t>1050090324</t>
  </si>
  <si>
    <t>079303001581</t>
  </si>
  <si>
    <t>Nguyễn Ngọc Quỳnh</t>
  </si>
  <si>
    <t>1050090326</t>
  </si>
  <si>
    <t>037303000262</t>
  </si>
  <si>
    <t>1050090327</t>
  </si>
  <si>
    <t>036303009928</t>
  </si>
  <si>
    <t>Châm</t>
  </si>
  <si>
    <t>1050090328</t>
  </si>
  <si>
    <t>312500973</t>
  </si>
  <si>
    <t>Lê Nguyễn Lan</t>
  </si>
  <si>
    <t>1050090329</t>
  </si>
  <si>
    <t>206461823</t>
  </si>
  <si>
    <t>Huỳnh Đoàn Uyên</t>
  </si>
  <si>
    <t>1050090330</t>
  </si>
  <si>
    <t>385859978</t>
  </si>
  <si>
    <t>1050090331</t>
  </si>
  <si>
    <t>072203006873</t>
  </si>
  <si>
    <t>1050090332</t>
  </si>
  <si>
    <t>077203000976</t>
  </si>
  <si>
    <t>Nguyễn Lê Viết</t>
  </si>
  <si>
    <t>1050090333</t>
  </si>
  <si>
    <t>079303029857</t>
  </si>
  <si>
    <t>Tạ Thị Minh</t>
  </si>
  <si>
    <t>1050090334</t>
  </si>
  <si>
    <t>342088000</t>
  </si>
  <si>
    <t>1050090335</t>
  </si>
  <si>
    <t>070303001149</t>
  </si>
  <si>
    <t>Trần Mỹ</t>
  </si>
  <si>
    <t>1050090336</t>
  </si>
  <si>
    <t>301844304</t>
  </si>
  <si>
    <t>Dương Hoàng</t>
  </si>
  <si>
    <t>1050090337</t>
  </si>
  <si>
    <t>079203031582</t>
  </si>
  <si>
    <t>1050090338</t>
  </si>
  <si>
    <t>215586083</t>
  </si>
  <si>
    <t>Nguyễn Đỗ Tuấn</t>
  </si>
  <si>
    <t>08/03/2003</t>
  </si>
  <si>
    <t>1050090339</t>
  </si>
  <si>
    <t>184427308</t>
  </si>
  <si>
    <t>Thái Thị</t>
  </si>
  <si>
    <t>1050090340</t>
  </si>
  <si>
    <t>079303009764</t>
  </si>
  <si>
    <t>Phan Thị Trúc</t>
  </si>
  <si>
    <t>1050090342</t>
  </si>
  <si>
    <t>079203002593</t>
  </si>
  <si>
    <t>Phạm Hoàng Bá</t>
  </si>
  <si>
    <t>1050090343</t>
  </si>
  <si>
    <t>264556097</t>
  </si>
  <si>
    <t>1050090345</t>
  </si>
  <si>
    <t>241934198</t>
  </si>
  <si>
    <t>1050090346</t>
  </si>
  <si>
    <t>301878022</t>
  </si>
  <si>
    <t>Đỗ Thị</t>
  </si>
  <si>
    <t>19/10/2002</t>
  </si>
  <si>
    <t>1050090347</t>
  </si>
  <si>
    <t>079303035987</t>
  </si>
  <si>
    <t>1050090348</t>
  </si>
  <si>
    <t>276009645</t>
  </si>
  <si>
    <t>Bùi Thị Khánh</t>
  </si>
  <si>
    <t>1050090350</t>
  </si>
  <si>
    <t>079302009033</t>
  </si>
  <si>
    <t>Trần Hồng</t>
  </si>
  <si>
    <t>26/11/2002</t>
  </si>
  <si>
    <t>1050090351</t>
  </si>
  <si>
    <t>049303000126</t>
  </si>
  <si>
    <t>Đỗ Thị Thanh</t>
  </si>
  <si>
    <t>24/02/2003</t>
  </si>
  <si>
    <t>1050090353</t>
  </si>
  <si>
    <t>215639306</t>
  </si>
  <si>
    <t>1050090355</t>
  </si>
  <si>
    <t>251312647</t>
  </si>
  <si>
    <t>Trương Thục</t>
  </si>
  <si>
    <t>1050090356</t>
  </si>
  <si>
    <t>079203016655</t>
  </si>
  <si>
    <t>Dương Kim</t>
  </si>
  <si>
    <t>1050090357</t>
  </si>
  <si>
    <t>342070616</t>
  </si>
  <si>
    <t>Trương Nguyễn Mỹ</t>
  </si>
  <si>
    <t>1050090358</t>
  </si>
  <si>
    <t>312533359</t>
  </si>
  <si>
    <t>Đỗ Phương Hồng</t>
  </si>
  <si>
    <t>1050090359</t>
  </si>
  <si>
    <t>276073237</t>
  </si>
  <si>
    <t>Trần Ca</t>
  </si>
  <si>
    <t>1050090362</t>
  </si>
  <si>
    <t>060303000566</t>
  </si>
  <si>
    <t>Nguyễn Thị Lệ</t>
  </si>
  <si>
    <t>1050090366</t>
  </si>
  <si>
    <t>079303014451</t>
  </si>
  <si>
    <t>1050090367</t>
  </si>
  <si>
    <t>079303029326</t>
  </si>
  <si>
    <t>1050090369</t>
  </si>
  <si>
    <t>272973341</t>
  </si>
  <si>
    <t>Đặng Hữu Duy</t>
  </si>
  <si>
    <t>10ĐH_QTKD_9</t>
  </si>
  <si>
    <t>1050090370</t>
  </si>
  <si>
    <t>072203003626</t>
  </si>
  <si>
    <t>Vũ Lê Trọng</t>
  </si>
  <si>
    <t>Báu</t>
  </si>
  <si>
    <t>1050090371</t>
  </si>
  <si>
    <t>080303000520</t>
  </si>
  <si>
    <t>Phạm Thị Kim</t>
  </si>
  <si>
    <t>1050090372</t>
  </si>
  <si>
    <t>079303026985</t>
  </si>
  <si>
    <t>1050090373</t>
  </si>
  <si>
    <t>215630432</t>
  </si>
  <si>
    <t>1050090374</t>
  </si>
  <si>
    <t>080303000650</t>
  </si>
  <si>
    <t>1050090375</t>
  </si>
  <si>
    <t>079303021081</t>
  </si>
  <si>
    <t>Đào Thị Thu</t>
  </si>
  <si>
    <t>1050090376</t>
  </si>
  <si>
    <t>212437675</t>
  </si>
  <si>
    <t>Hồ Thị</t>
  </si>
  <si>
    <t>1050090377</t>
  </si>
  <si>
    <t>331948312</t>
  </si>
  <si>
    <t>1050090378</t>
  </si>
  <si>
    <t>079202017466</t>
  </si>
  <si>
    <t>24/07/2002</t>
  </si>
  <si>
    <t>1050090380</t>
  </si>
  <si>
    <t>037302005108</t>
  </si>
  <si>
    <t>Đào Thị</t>
  </si>
  <si>
    <t>18/12/2002</t>
  </si>
  <si>
    <t>1050090382</t>
  </si>
  <si>
    <t>212882539</t>
  </si>
  <si>
    <t>Nguyễn Võ Nhất</t>
  </si>
  <si>
    <t>1050090383</t>
  </si>
  <si>
    <t>066303000154</t>
  </si>
  <si>
    <t>Lê Trần Bảo</t>
  </si>
  <si>
    <t>1050090384</t>
  </si>
  <si>
    <t>312527474</t>
  </si>
  <si>
    <t>Võ Hoàng</t>
  </si>
  <si>
    <t>1050090385</t>
  </si>
  <si>
    <t>321767458</t>
  </si>
  <si>
    <t>10_ĐH_QTTH10</t>
  </si>
  <si>
    <t>1050090386</t>
  </si>
  <si>
    <t>079203001146</t>
  </si>
  <si>
    <t>Thái Thành</t>
  </si>
  <si>
    <t>1050090387</t>
  </si>
  <si>
    <t>385856557</t>
  </si>
  <si>
    <t>Nguyễn Thị Vân</t>
  </si>
  <si>
    <t>1050090388</t>
  </si>
  <si>
    <t>079203006585</t>
  </si>
  <si>
    <t>Dương Tuyết</t>
  </si>
  <si>
    <t>1050090390</t>
  </si>
  <si>
    <t>321628457</t>
  </si>
  <si>
    <t>Vũ Thị Yến</t>
  </si>
  <si>
    <t>1050090392</t>
  </si>
  <si>
    <t>068203000003</t>
  </si>
  <si>
    <t>1050090393</t>
  </si>
  <si>
    <t>272998687</t>
  </si>
  <si>
    <t>1050090396</t>
  </si>
  <si>
    <t>079203013887</t>
  </si>
  <si>
    <t>1050090397</t>
  </si>
  <si>
    <t>079303033713</t>
  </si>
  <si>
    <t>Lê Ngọc Phương</t>
  </si>
  <si>
    <t>1050090398</t>
  </si>
  <si>
    <t>079303020012</t>
  </si>
  <si>
    <t>1050090400</t>
  </si>
  <si>
    <t>079203015178</t>
  </si>
  <si>
    <t>Huỳnh Phú</t>
  </si>
  <si>
    <t>1050090401</t>
  </si>
  <si>
    <t>0261646499</t>
  </si>
  <si>
    <t>Thuỳ</t>
  </si>
  <si>
    <t>1050090402</t>
  </si>
  <si>
    <t>072303006162</t>
  </si>
  <si>
    <t>1050090403</t>
  </si>
  <si>
    <t>342145207</t>
  </si>
  <si>
    <t>Thùy</t>
  </si>
  <si>
    <t>1050090404</t>
  </si>
  <si>
    <t>352657262</t>
  </si>
  <si>
    <t>1050090405</t>
  </si>
  <si>
    <t>272987593</t>
  </si>
  <si>
    <t>Phan Thị Bích</t>
  </si>
  <si>
    <t>1050090407</t>
  </si>
  <si>
    <t>251287005</t>
  </si>
  <si>
    <t>1050090408</t>
  </si>
  <si>
    <t>079303002385</t>
  </si>
  <si>
    <t>1050090409</t>
  </si>
  <si>
    <t>079203021278</t>
  </si>
  <si>
    <t>1050090410</t>
  </si>
  <si>
    <t>079302030467</t>
  </si>
  <si>
    <t>Nguyễn Mã Bích</t>
  </si>
  <si>
    <t>1050090411</t>
  </si>
  <si>
    <t>272978204</t>
  </si>
  <si>
    <t>Nguyễn Ngọc Mai</t>
  </si>
  <si>
    <t>1050090412</t>
  </si>
  <si>
    <t>038203000644</t>
  </si>
  <si>
    <t>Trịnh Quang</t>
  </si>
  <si>
    <t>1050090413</t>
  </si>
  <si>
    <t>312543126</t>
  </si>
  <si>
    <t>Lương Thúy</t>
  </si>
  <si>
    <t>1050090414</t>
  </si>
  <si>
    <t>261642804</t>
  </si>
  <si>
    <t>Thông Thị Thanh</t>
  </si>
  <si>
    <t>1050090415</t>
  </si>
  <si>
    <t>038303013189</t>
  </si>
  <si>
    <t>Hoàng Thị Lan</t>
  </si>
  <si>
    <t>10ĐH_QTKD_10</t>
  </si>
  <si>
    <t>1050090416</t>
  </si>
  <si>
    <t>079302031163</t>
  </si>
  <si>
    <t>Mầu Minh</t>
  </si>
  <si>
    <t>1050090417</t>
  </si>
  <si>
    <t>079303028196</t>
  </si>
  <si>
    <t>Khổng Nguyễn Minh</t>
  </si>
  <si>
    <t>1050090418</t>
  </si>
  <si>
    <t>079203009623</t>
  </si>
  <si>
    <t>Lương Trí</t>
  </si>
  <si>
    <t>1050090419</t>
  </si>
  <si>
    <t>321638476</t>
  </si>
  <si>
    <t>Lê Khương</t>
  </si>
  <si>
    <t>1050090420</t>
  </si>
  <si>
    <t>MI4000638626</t>
  </si>
  <si>
    <t>1050090421</t>
  </si>
  <si>
    <t>342066720</t>
  </si>
  <si>
    <t>Hồ Bảo</t>
  </si>
  <si>
    <t>1050090422</t>
  </si>
  <si>
    <t>079203017322</t>
  </si>
  <si>
    <t>1050090423</t>
  </si>
  <si>
    <t>281332593</t>
  </si>
  <si>
    <t>Nguyễn Huỳnh Công</t>
  </si>
  <si>
    <t>1050090424</t>
  </si>
  <si>
    <t>079303022633</t>
  </si>
  <si>
    <t>Lê Ngọc Nhã</t>
  </si>
  <si>
    <t>Khuyên</t>
  </si>
  <si>
    <t>1050090425</t>
  </si>
  <si>
    <t>049203000375</t>
  </si>
  <si>
    <t>Võ Xuân</t>
  </si>
  <si>
    <t>1050090426</t>
  </si>
  <si>
    <t>241885948</t>
  </si>
  <si>
    <t>Vũ Thị Thúy</t>
  </si>
  <si>
    <t>1050090427</t>
  </si>
  <si>
    <t>072303000144</t>
  </si>
  <si>
    <t>Lương Thị Mỹ</t>
  </si>
  <si>
    <t>Kim</t>
  </si>
  <si>
    <t>1050090428</t>
  </si>
  <si>
    <t>321793080</t>
  </si>
  <si>
    <t>Nguyễn Trần Khoa</t>
  </si>
  <si>
    <t>1050090430</t>
  </si>
  <si>
    <t>077303006183</t>
  </si>
  <si>
    <t>Võ Thị Khánh</t>
  </si>
  <si>
    <t>1050090431</t>
  </si>
  <si>
    <t>321627744</t>
  </si>
  <si>
    <t>1050090433</t>
  </si>
  <si>
    <t>301843438</t>
  </si>
  <si>
    <t>Phan Quí</t>
  </si>
  <si>
    <t>1050090434</t>
  </si>
  <si>
    <t>070303000983</t>
  </si>
  <si>
    <t>Đinh Thị Tuyết</t>
  </si>
  <si>
    <t>1050090436</t>
  </si>
  <si>
    <t>079303005563</t>
  </si>
  <si>
    <t>1050090437</t>
  </si>
  <si>
    <t>079203027780</t>
  </si>
  <si>
    <t>1050090438</t>
  </si>
  <si>
    <t>352695099</t>
  </si>
  <si>
    <t>Lâm Hồng Uyên</t>
  </si>
  <si>
    <t>1050090440</t>
  </si>
  <si>
    <t>301831486</t>
  </si>
  <si>
    <t>Trương Thị Yến</t>
  </si>
  <si>
    <t>1050090441</t>
  </si>
  <si>
    <t>212864750</t>
  </si>
  <si>
    <t>Tạ Thị Quỳnh</t>
  </si>
  <si>
    <t>1050090442</t>
  </si>
  <si>
    <t>079203021069</t>
  </si>
  <si>
    <t>1050090444</t>
  </si>
  <si>
    <t>231342743</t>
  </si>
  <si>
    <t>1050090445</t>
  </si>
  <si>
    <t>321622702</t>
  </si>
  <si>
    <t>Bạch Ngọc Như</t>
  </si>
  <si>
    <t>1050090446</t>
  </si>
  <si>
    <t>079303011393</t>
  </si>
  <si>
    <t>Đặng Phương</t>
  </si>
  <si>
    <t>1050090447</t>
  </si>
  <si>
    <t>251316415</t>
  </si>
  <si>
    <t>Hoàng Thị Thu</t>
  </si>
  <si>
    <t>1050090448</t>
  </si>
  <si>
    <t>215610833</t>
  </si>
  <si>
    <t>Vũ Thị Phương</t>
  </si>
  <si>
    <t>1050090449</t>
  </si>
  <si>
    <t>060203000115</t>
  </si>
  <si>
    <t>Ngô Văn</t>
  </si>
  <si>
    <t>1050090450</t>
  </si>
  <si>
    <t>276120663</t>
  </si>
  <si>
    <t>Mai Thị Thanh</t>
  </si>
  <si>
    <t>Thu</t>
  </si>
  <si>
    <t>22/02/2003</t>
  </si>
  <si>
    <t>1050090451</t>
  </si>
  <si>
    <t>079203027400</t>
  </si>
  <si>
    <t>1050090453</t>
  </si>
  <si>
    <t>079303024444</t>
  </si>
  <si>
    <t>Đỗ Hiền Huyền</t>
  </si>
  <si>
    <t>1050090454</t>
  </si>
  <si>
    <t>077303003231</t>
  </si>
  <si>
    <t>1050090455</t>
  </si>
  <si>
    <t>079303029494</t>
  </si>
  <si>
    <t>Huỳnh Ngọc Thanh</t>
  </si>
  <si>
    <t>1050090456</t>
  </si>
  <si>
    <t>079203014230</t>
  </si>
  <si>
    <t>1050090457</t>
  </si>
  <si>
    <t>066203000040</t>
  </si>
  <si>
    <t>Phan Minh</t>
  </si>
  <si>
    <t>1050090458</t>
  </si>
  <si>
    <t>242030888</t>
  </si>
  <si>
    <t>Vũ Nhật</t>
  </si>
  <si>
    <t>1050090459</t>
  </si>
  <si>
    <t>079303014661</t>
  </si>
  <si>
    <t>Hà Thị Phương</t>
  </si>
  <si>
    <t>1050090460</t>
  </si>
  <si>
    <t>231301324</t>
  </si>
  <si>
    <t>06/04/2000</t>
  </si>
  <si>
    <t>1050090461</t>
  </si>
  <si>
    <t>241982613</t>
  </si>
  <si>
    <t>Hà Lê Thiên</t>
  </si>
  <si>
    <t>10ĐH_QTKD_11</t>
  </si>
  <si>
    <t>1050090463</t>
  </si>
  <si>
    <t>058303000033</t>
  </si>
  <si>
    <t>Nguyễn Đào Hoàng</t>
  </si>
  <si>
    <t>1050090464</t>
  </si>
  <si>
    <t>079303032763</t>
  </si>
  <si>
    <t>1050090465</t>
  </si>
  <si>
    <t>091303000264</t>
  </si>
  <si>
    <t>Bùi Ngọc</t>
  </si>
  <si>
    <t>Diệp</t>
  </si>
  <si>
    <t>1050090466</t>
  </si>
  <si>
    <t>261545788</t>
  </si>
  <si>
    <t>29/07/1999</t>
  </si>
  <si>
    <t>1050090468</t>
  </si>
  <si>
    <t>312545885</t>
  </si>
  <si>
    <t>Đoàn Thị Kiều</t>
  </si>
  <si>
    <t>1050090469</t>
  </si>
  <si>
    <t>079203025546</t>
  </si>
  <si>
    <t>Đinh Hoàng</t>
  </si>
  <si>
    <t>1050090470</t>
  </si>
  <si>
    <t>079303013337</t>
  </si>
  <si>
    <t>Trần Nữ</t>
  </si>
  <si>
    <t>Hoàng</t>
  </si>
  <si>
    <t>1050090471</t>
  </si>
  <si>
    <t>079303008288</t>
  </si>
  <si>
    <t>Phan Ngọc</t>
  </si>
  <si>
    <t>Huân</t>
  </si>
  <si>
    <t>1050090474</t>
  </si>
  <si>
    <t>074203000037</t>
  </si>
  <si>
    <t>Hoàng Đăng</t>
  </si>
  <si>
    <t>1050090475</t>
  </si>
  <si>
    <t>079202024265</t>
  </si>
  <si>
    <t>07/07/2002</t>
  </si>
  <si>
    <t>1050090476</t>
  </si>
  <si>
    <t>079303032249</t>
  </si>
  <si>
    <t>1050090478</t>
  </si>
  <si>
    <t>079203019752</t>
  </si>
  <si>
    <t>Huỳnh Bảo</t>
  </si>
  <si>
    <t>1050090479</t>
  </si>
  <si>
    <t>264549547</t>
  </si>
  <si>
    <t>Dương Quỳnh</t>
  </si>
  <si>
    <t>1050090480</t>
  </si>
  <si>
    <t>079303007811</t>
  </si>
  <si>
    <t>1050090482</t>
  </si>
  <si>
    <t>231372679</t>
  </si>
  <si>
    <t>1050090483</t>
  </si>
  <si>
    <t>251280923</t>
  </si>
  <si>
    <t>Triệu Viết</t>
  </si>
  <si>
    <t>1050090484</t>
  </si>
  <si>
    <t>079203027132</t>
  </si>
  <si>
    <t>1050090485</t>
  </si>
  <si>
    <t>276033682</t>
  </si>
  <si>
    <t>Võ Quỳnh</t>
  </si>
  <si>
    <t>1050090486</t>
  </si>
  <si>
    <t>079303018448</t>
  </si>
  <si>
    <t>1050090487</t>
  </si>
  <si>
    <t>027203000022</t>
  </si>
  <si>
    <t>1050090488</t>
  </si>
  <si>
    <t>212437855</t>
  </si>
  <si>
    <t>Võ Thị Lệ</t>
  </si>
  <si>
    <t>1050090490</t>
  </si>
  <si>
    <t>077303007873</t>
  </si>
  <si>
    <t>Trịnh Thị Phương</t>
  </si>
  <si>
    <t>1050090491</t>
  </si>
  <si>
    <t>036303001775</t>
  </si>
  <si>
    <t>1050090492</t>
  </si>
  <si>
    <t>079303008983</t>
  </si>
  <si>
    <t>1050090493</t>
  </si>
  <si>
    <t>251280875</t>
  </si>
  <si>
    <t>1050090494</t>
  </si>
  <si>
    <t>079303020255</t>
  </si>
  <si>
    <t>08/01/2003</t>
  </si>
  <si>
    <t>1050090495</t>
  </si>
  <si>
    <t>312569542</t>
  </si>
  <si>
    <t>14/05/2002</t>
  </si>
  <si>
    <t>1050090496</t>
  </si>
  <si>
    <t>187966223</t>
  </si>
  <si>
    <t>Phạm Huyền</t>
  </si>
  <si>
    <t>1050090497</t>
  </si>
  <si>
    <t>312524995</t>
  </si>
  <si>
    <t>Đinh Thị Quế</t>
  </si>
  <si>
    <t>1050090498</t>
  </si>
  <si>
    <t>079303020706</t>
  </si>
  <si>
    <t>Trần Huỳnh Đoan</t>
  </si>
  <si>
    <t>1050090499</t>
  </si>
  <si>
    <t>079303013914</t>
  </si>
  <si>
    <t>Phạm Ngọc Đoan</t>
  </si>
  <si>
    <t>1050090500</t>
  </si>
  <si>
    <t>079203021243</t>
  </si>
  <si>
    <t>1050090502</t>
  </si>
  <si>
    <t>301664574</t>
  </si>
  <si>
    <t>Lê Thiên</t>
  </si>
  <si>
    <t>28/07/1999</t>
  </si>
  <si>
    <t>1050090503</t>
  </si>
  <si>
    <t>079203025223</t>
  </si>
  <si>
    <t>1050090504</t>
  </si>
  <si>
    <t>079303028746</t>
  </si>
  <si>
    <t>1050090505</t>
  </si>
  <si>
    <t>312524632</t>
  </si>
  <si>
    <t>Lê Thị Bích</t>
  </si>
  <si>
    <t>1050090506</t>
  </si>
  <si>
    <t>079303013987</t>
  </si>
  <si>
    <t>Nguyễn Gia Thái</t>
  </si>
  <si>
    <t>1050090507</t>
  </si>
  <si>
    <t>385908751</t>
  </si>
  <si>
    <t>1050090508</t>
  </si>
  <si>
    <t>251283369</t>
  </si>
  <si>
    <t>10ĐH_QTKD_12</t>
  </si>
  <si>
    <t>1050090509</t>
  </si>
  <si>
    <t>272950250</t>
  </si>
  <si>
    <t>Huỳnh Ngọc Tú</t>
  </si>
  <si>
    <t>1050090510</t>
  </si>
  <si>
    <t>079303005802</t>
  </si>
  <si>
    <t>Lê Kim Hoàng</t>
  </si>
  <si>
    <t>1050090511</t>
  </si>
  <si>
    <t>079302003253</t>
  </si>
  <si>
    <t>Thái Hoài</t>
  </si>
  <si>
    <t>03/06/2002</t>
  </si>
  <si>
    <t>1050090512</t>
  </si>
  <si>
    <t>079303032764</t>
  </si>
  <si>
    <t>Dương Ngọc</t>
  </si>
  <si>
    <t>1050090514</t>
  </si>
  <si>
    <t>261588407</t>
  </si>
  <si>
    <t>Trần Hoàng Duy</t>
  </si>
  <si>
    <t>1050090515</t>
  </si>
  <si>
    <t>079203002464</t>
  </si>
  <si>
    <t>Vũ Xuân</t>
  </si>
  <si>
    <t>1050090516</t>
  </si>
  <si>
    <t>212853375</t>
  </si>
  <si>
    <t>1050090518</t>
  </si>
  <si>
    <t>079303005043</t>
  </si>
  <si>
    <t>Huỳnh Ngọc Mỹ</t>
  </si>
  <si>
    <t>22/09/2003</t>
  </si>
  <si>
    <t>1050090521</t>
  </si>
  <si>
    <t>385908666</t>
  </si>
  <si>
    <t>1050090522</t>
  </si>
  <si>
    <t>001303030667</t>
  </si>
  <si>
    <t>1050090523</t>
  </si>
  <si>
    <t>233328554</t>
  </si>
  <si>
    <t>1050090524</t>
  </si>
  <si>
    <t>MI4400605471</t>
  </si>
  <si>
    <t>Lê Thị Thanh</t>
  </si>
  <si>
    <t>1050090525</t>
  </si>
  <si>
    <t>221527774</t>
  </si>
  <si>
    <t>1050090526</t>
  </si>
  <si>
    <t>072203006593</t>
  </si>
  <si>
    <t>1050090527</t>
  </si>
  <si>
    <t>072203005801</t>
  </si>
  <si>
    <t>Lâm Nhĩ</t>
  </si>
  <si>
    <t>1050090528</t>
  </si>
  <si>
    <t>231202000026</t>
  </si>
  <si>
    <t>Huỳnh Xuân Quốc</t>
  </si>
  <si>
    <t>07/12/2002</t>
  </si>
  <si>
    <t>1050090529</t>
  </si>
  <si>
    <t>044203004086</t>
  </si>
  <si>
    <t>Dương Công</t>
  </si>
  <si>
    <t>1050090530</t>
  </si>
  <si>
    <t>264578906</t>
  </si>
  <si>
    <t>1050090531</t>
  </si>
  <si>
    <t>1050090533</t>
  </si>
  <si>
    <t>197408471</t>
  </si>
  <si>
    <t>Hoàng Phan Thảo</t>
  </si>
  <si>
    <t>1050090534</t>
  </si>
  <si>
    <t>080303000140</t>
  </si>
  <si>
    <t>Trần Thị</t>
  </si>
  <si>
    <t>1050090537</t>
  </si>
  <si>
    <t>072303003619</t>
  </si>
  <si>
    <t>Mai Thị Anh</t>
  </si>
  <si>
    <t>1050090539</t>
  </si>
  <si>
    <t>034302002105</t>
  </si>
  <si>
    <t>Ngô Thị Bích</t>
  </si>
  <si>
    <t>17/02/2002</t>
  </si>
  <si>
    <t>1050090541</t>
  </si>
  <si>
    <t>072203001703</t>
  </si>
  <si>
    <t>Phạm Phát</t>
  </si>
  <si>
    <t>1050090543</t>
  </si>
  <si>
    <t>079303015306</t>
  </si>
  <si>
    <t>Phạm Từ Mỹ</t>
  </si>
  <si>
    <t>1050090544</t>
  </si>
  <si>
    <t>321621243</t>
  </si>
  <si>
    <t>1050090546</t>
  </si>
  <si>
    <t>272954233</t>
  </si>
  <si>
    <t>1050090547</t>
  </si>
  <si>
    <t>301882940</t>
  </si>
  <si>
    <t>Võ Ngọc Minh</t>
  </si>
  <si>
    <t>1050090548</t>
  </si>
  <si>
    <t>072303004506</t>
  </si>
  <si>
    <t>Lê Thị Mai</t>
  </si>
  <si>
    <t>1050090549</t>
  </si>
  <si>
    <t>301891710</t>
  </si>
  <si>
    <t>1050090550</t>
  </si>
  <si>
    <t>079303028659</t>
  </si>
  <si>
    <t>1050090551</t>
  </si>
  <si>
    <t>212437857</t>
  </si>
  <si>
    <t>1050090553</t>
  </si>
  <si>
    <t>331907926</t>
  </si>
  <si>
    <t>Nguyễn Mậu Thị Tường</t>
  </si>
  <si>
    <t>1050100001</t>
  </si>
  <si>
    <t>272958469</t>
  </si>
  <si>
    <t>ĐCKS</t>
  </si>
  <si>
    <t>10_ĐH_ĐTV</t>
  </si>
  <si>
    <t>10ĐH_ĐC</t>
  </si>
  <si>
    <t>1050100002</t>
  </si>
  <si>
    <t>046099000111</t>
  </si>
  <si>
    <t>Diễn</t>
  </si>
  <si>
    <t>07/04/1999</t>
  </si>
  <si>
    <t>1050100003</t>
  </si>
  <si>
    <t>272959293</t>
  </si>
  <si>
    <t>Lê Công</t>
  </si>
  <si>
    <t>1050100005</t>
  </si>
  <si>
    <t>352641584</t>
  </si>
  <si>
    <t>1050100006</t>
  </si>
  <si>
    <t>221492523</t>
  </si>
  <si>
    <t>Mạnh Thành</t>
  </si>
  <si>
    <t>15/03/2000</t>
  </si>
  <si>
    <t>1050100007</t>
  </si>
  <si>
    <t>079203000359</t>
  </si>
  <si>
    <t>Võ Thành</t>
  </si>
  <si>
    <t>25/03/2002</t>
  </si>
  <si>
    <t>1050100009</t>
  </si>
  <si>
    <t>197441856</t>
  </si>
  <si>
    <t>Trần Nguyên</t>
  </si>
  <si>
    <t>1050100011</t>
  </si>
  <si>
    <t>352655035</t>
  </si>
  <si>
    <t>Thuy</t>
  </si>
  <si>
    <t>thừa 361 bù đắp qua các SV nợ tiền</t>
  </si>
  <si>
    <t>1050100012</t>
  </si>
  <si>
    <t>036203015088</t>
  </si>
  <si>
    <t>Phạm Thanh</t>
  </si>
  <si>
    <t>07/20/2003</t>
  </si>
  <si>
    <t>1050100014</t>
  </si>
  <si>
    <t>352776230</t>
  </si>
  <si>
    <t>1050100015</t>
  </si>
  <si>
    <t>272946053</t>
  </si>
  <si>
    <t>Tsằn Quan</t>
  </si>
  <si>
    <t>1050110001</t>
  </si>
  <si>
    <t>038203000366</t>
  </si>
  <si>
    <t>10_ĐH_KTTN1</t>
  </si>
  <si>
    <t>10ĐH_KTTN_1</t>
  </si>
  <si>
    <t>1050110002</t>
  </si>
  <si>
    <t>079303012186</t>
  </si>
  <si>
    <t>1050110003</t>
  </si>
  <si>
    <t>030303005525</t>
  </si>
  <si>
    <t>Đặng Thị Ngọc</t>
  </si>
  <si>
    <t>1050110005</t>
  </si>
  <si>
    <t>321802658</t>
  </si>
  <si>
    <t>1050110006</t>
  </si>
  <si>
    <t>072203003247</t>
  </si>
  <si>
    <t>Công</t>
  </si>
  <si>
    <t>1050110009</t>
  </si>
  <si>
    <t>321801976</t>
  </si>
  <si>
    <t>Nguyễn Thụy Huỳnh</t>
  </si>
  <si>
    <t>1050110011</t>
  </si>
  <si>
    <t>251306909</t>
  </si>
  <si>
    <t>1050110013</t>
  </si>
  <si>
    <t>MI4600695852</t>
  </si>
  <si>
    <t>1050110014</t>
  </si>
  <si>
    <t>241957308</t>
  </si>
  <si>
    <t>Trần Hiếu</t>
  </si>
  <si>
    <t>1050110015</t>
  </si>
  <si>
    <t>281352249</t>
  </si>
  <si>
    <t>Châu Anh</t>
  </si>
  <si>
    <t>11/11/2002</t>
  </si>
  <si>
    <t>1050110016</t>
  </si>
  <si>
    <t>301824458</t>
  </si>
  <si>
    <t>1050110018</t>
  </si>
  <si>
    <t>331924973</t>
  </si>
  <si>
    <t>1050110019</t>
  </si>
  <si>
    <t>079203014345</t>
  </si>
  <si>
    <t>Lư Hoàng Anh</t>
  </si>
  <si>
    <t>1050110024</t>
  </si>
  <si>
    <t>045302000050</t>
  </si>
  <si>
    <t>Lê Bảo</t>
  </si>
  <si>
    <t>10/06/2002</t>
  </si>
  <si>
    <t>1050110032</t>
  </si>
  <si>
    <t>125981960</t>
  </si>
  <si>
    <t>Trương Thị Bạch</t>
  </si>
  <si>
    <t>1050110033</t>
  </si>
  <si>
    <t>079203042628</t>
  </si>
  <si>
    <t>Dương Võ Gia</t>
  </si>
  <si>
    <t>1050110034</t>
  </si>
  <si>
    <t>285903628</t>
  </si>
  <si>
    <t>1050110035</t>
  </si>
  <si>
    <t>215587669</t>
  </si>
  <si>
    <t>Trần Hoàng</t>
  </si>
  <si>
    <t>1050110038</t>
  </si>
  <si>
    <t>075303000359</t>
  </si>
  <si>
    <t>Trang Quỳnh</t>
  </si>
  <si>
    <t>1050110039</t>
  </si>
  <si>
    <t>261664714</t>
  </si>
  <si>
    <t>Mai Thị Xuân</t>
  </si>
  <si>
    <t>1050110044</t>
  </si>
  <si>
    <t>321767557</t>
  </si>
  <si>
    <t>Nguyễn Thị Minh</t>
  </si>
  <si>
    <t>1050110047</t>
  </si>
  <si>
    <t>079303011853</t>
  </si>
  <si>
    <t>Trịnh Ngọc Thủy</t>
  </si>
  <si>
    <t>1050110055</t>
  </si>
  <si>
    <t>331942073</t>
  </si>
  <si>
    <t>24/09/2002</t>
  </si>
  <si>
    <t>1050120001</t>
  </si>
  <si>
    <t>079303030584</t>
  </si>
  <si>
    <t>Huỳnh Thị Mai</t>
  </si>
  <si>
    <t>10_ĐH_EHS</t>
  </si>
  <si>
    <t>10ĐH_QLTN_1</t>
  </si>
  <si>
    <t>1050120002</t>
  </si>
  <si>
    <t>301889684</t>
  </si>
  <si>
    <t>Trương Ngọc Kiều</t>
  </si>
  <si>
    <t>10_ĐH_QLTN1</t>
  </si>
  <si>
    <t>1050120003</t>
  </si>
  <si>
    <t>079303002413</t>
  </si>
  <si>
    <t>Trần Lê Thuỳ</t>
  </si>
  <si>
    <t>1050120004</t>
  </si>
  <si>
    <t>072201007724</t>
  </si>
  <si>
    <t>25/02/2001</t>
  </si>
  <si>
    <t>1050120005</t>
  </si>
  <si>
    <t>301824773</t>
  </si>
  <si>
    <t>Lương Thị Hạnh</t>
  </si>
  <si>
    <t>1050120006</t>
  </si>
  <si>
    <t>301793768</t>
  </si>
  <si>
    <t>Nguyễn Văn Khánh</t>
  </si>
  <si>
    <t>1050120007</t>
  </si>
  <si>
    <t>312545216</t>
  </si>
  <si>
    <t>Trần Thùy</t>
  </si>
  <si>
    <t>1050120008</t>
  </si>
  <si>
    <t>225632606</t>
  </si>
  <si>
    <t>1050120009</t>
  </si>
  <si>
    <t>301834084</t>
  </si>
  <si>
    <t>1050120012</t>
  </si>
  <si>
    <t>072203003546</t>
  </si>
  <si>
    <t>07/07/2003</t>
  </si>
  <si>
    <t>1050120013</t>
  </si>
  <si>
    <t>080303000639</t>
  </si>
  <si>
    <t>Nguyễn Thị Quế</t>
  </si>
  <si>
    <t>1050120014</t>
  </si>
  <si>
    <t>251311605</t>
  </si>
  <si>
    <t>Lưu Thị Mỹ</t>
  </si>
  <si>
    <t>1050120015</t>
  </si>
  <si>
    <t>079303013853</t>
  </si>
  <si>
    <t>Lê Thanh Ngọc</t>
  </si>
  <si>
    <t>1050120017</t>
  </si>
  <si>
    <t>072303000741</t>
  </si>
  <si>
    <t>1050120018</t>
  </si>
  <si>
    <t>077303000304</t>
  </si>
  <si>
    <t>Lâm Gia</t>
  </si>
  <si>
    <t>1050120020</t>
  </si>
  <si>
    <t>312518569</t>
  </si>
  <si>
    <t>1050120021</t>
  </si>
  <si>
    <t>080303001988</t>
  </si>
  <si>
    <t>1050120022</t>
  </si>
  <si>
    <t>026203002799</t>
  </si>
  <si>
    <t>1050120023</t>
  </si>
  <si>
    <t>301891957</t>
  </si>
  <si>
    <t>Trần Dũng</t>
  </si>
  <si>
    <t>1050120024</t>
  </si>
  <si>
    <t>091303000051</t>
  </si>
  <si>
    <t>1050120025</t>
  </si>
  <si>
    <t>079203034306</t>
  </si>
  <si>
    <t>1050120026</t>
  </si>
  <si>
    <t>301874906</t>
  </si>
  <si>
    <t>1050120027</t>
  </si>
  <si>
    <t>079303005516</t>
  </si>
  <si>
    <t>1050120028</t>
  </si>
  <si>
    <t>312542476</t>
  </si>
  <si>
    <t>Huỳnh Đặng Hương</t>
  </si>
  <si>
    <t>1050120029</t>
  </si>
  <si>
    <t>075203000635</t>
  </si>
  <si>
    <t>Huỳnh Phước</t>
  </si>
  <si>
    <t>10_ĐH_UETM</t>
  </si>
  <si>
    <t>1050120030</t>
  </si>
  <si>
    <t>079203031069</t>
  </si>
  <si>
    <t>1050120032</t>
  </si>
  <si>
    <t>301829367</t>
  </si>
  <si>
    <t>Hà Duy</t>
  </si>
  <si>
    <t>26/09/2002</t>
  </si>
  <si>
    <t>1050120033</t>
  </si>
  <si>
    <t>301828025</t>
  </si>
  <si>
    <t>Nguyễn Cao Phương</t>
  </si>
  <si>
    <t>1050120034</t>
  </si>
  <si>
    <t>301806243</t>
  </si>
  <si>
    <t>Nguyễn Quốc Hưng</t>
  </si>
  <si>
    <t>1050120035</t>
  </si>
  <si>
    <t>079303022124</t>
  </si>
  <si>
    <t>Lê Hoàng Anh</t>
  </si>
  <si>
    <t>1050120036</t>
  </si>
  <si>
    <t>079303003272</t>
  </si>
  <si>
    <t>Vũ Trần Minh</t>
  </si>
  <si>
    <t>1050120037</t>
  </si>
  <si>
    <t>372037562</t>
  </si>
  <si>
    <t>1050120038</t>
  </si>
  <si>
    <t>079203025126</t>
  </si>
  <si>
    <t>Đào Quyết</t>
  </si>
  <si>
    <t>1050120040</t>
  </si>
  <si>
    <t>312529574</t>
  </si>
  <si>
    <t>1050120041</t>
  </si>
  <si>
    <t>079203014689</t>
  </si>
  <si>
    <t>Sái Đức</t>
  </si>
  <si>
    <t>1050120042</t>
  </si>
  <si>
    <t>080203000761</t>
  </si>
  <si>
    <t>1050120043</t>
  </si>
  <si>
    <t>079303014583</t>
  </si>
  <si>
    <t>Tuyền</t>
  </si>
  <si>
    <t>1050120046</t>
  </si>
  <si>
    <t>301871588</t>
  </si>
  <si>
    <t>Nguyễn Lê Thiên</t>
  </si>
  <si>
    <t>10_ĐH_QLTN2</t>
  </si>
  <si>
    <t>10ĐH_QLTN_2</t>
  </si>
  <si>
    <t>1050120049</t>
  </si>
  <si>
    <t>Trần Nguyễn Kỳ</t>
  </si>
  <si>
    <t>1050120050</t>
  </si>
  <si>
    <t>079203025127</t>
  </si>
  <si>
    <t>Lâm Đường Ngọc</t>
  </si>
  <si>
    <t>1050120052</t>
  </si>
  <si>
    <t>072203001199</t>
  </si>
  <si>
    <t>1050120054</t>
  </si>
  <si>
    <t>301843050</t>
  </si>
  <si>
    <t>Bồ Trí</t>
  </si>
  <si>
    <t>1050120056</t>
  </si>
  <si>
    <t>372037048</t>
  </si>
  <si>
    <t>1050120057</t>
  </si>
  <si>
    <t>070303001713</t>
  </si>
  <si>
    <t>1050120058</t>
  </si>
  <si>
    <t>301829097</t>
  </si>
  <si>
    <t>Trần Triệu</t>
  </si>
  <si>
    <t>28/08/2003</t>
  </si>
  <si>
    <t>1050120059</t>
  </si>
  <si>
    <t>082374760</t>
  </si>
  <si>
    <t>Ma Tuấn</t>
  </si>
  <si>
    <t>13/03/2000</t>
  </si>
  <si>
    <t>1050120060</t>
  </si>
  <si>
    <t>072200004404</t>
  </si>
  <si>
    <t>Nguyễn Hoài Phương</t>
  </si>
  <si>
    <t>01/01/2000</t>
  </si>
  <si>
    <t>1050120062</t>
  </si>
  <si>
    <t>301843362</t>
  </si>
  <si>
    <t>1050120063</t>
  </si>
  <si>
    <t>312470731</t>
  </si>
  <si>
    <t>Nguyễn Thị Huỳnh</t>
  </si>
  <si>
    <t>23/02/2002</t>
  </si>
  <si>
    <t>1050120064</t>
  </si>
  <si>
    <t>301871558</t>
  </si>
  <si>
    <t>Trương Thị Mỹ</t>
  </si>
  <si>
    <t>25/11/2033</t>
  </si>
  <si>
    <t>1050120065</t>
  </si>
  <si>
    <t>285871118</t>
  </si>
  <si>
    <t>Đỗ Thảo</t>
  </si>
  <si>
    <t>1050120067</t>
  </si>
  <si>
    <t>301836597</t>
  </si>
  <si>
    <t>Trần Thị Phượng</t>
  </si>
  <si>
    <t>22/11/2003</t>
  </si>
  <si>
    <t>1050120068</t>
  </si>
  <si>
    <t>301843566</t>
  </si>
  <si>
    <t>Nguyễn Huỳnh Tấn</t>
  </si>
  <si>
    <t>1050120070</t>
  </si>
  <si>
    <t>301843507</t>
  </si>
  <si>
    <t>Trương Hoàng</t>
  </si>
  <si>
    <t>1050120071</t>
  </si>
  <si>
    <t>079203013657</t>
  </si>
  <si>
    <t>Đặng Triệu Hoài</t>
  </si>
  <si>
    <t>1050120073</t>
  </si>
  <si>
    <t>038303000668</t>
  </si>
  <si>
    <t>Lê Hồng</t>
  </si>
  <si>
    <t>1050120074</t>
  </si>
  <si>
    <t>285911869</t>
  </si>
  <si>
    <t>Tằng Cỏn</t>
  </si>
  <si>
    <t>1050120075</t>
  </si>
  <si>
    <t>040202000209</t>
  </si>
  <si>
    <t>09/01/2002</t>
  </si>
  <si>
    <t>1050120076</t>
  </si>
  <si>
    <t>079203007709</t>
  </si>
  <si>
    <t>1050120077</t>
  </si>
  <si>
    <t>079303021694</t>
  </si>
  <si>
    <t>Nguyễn Hà</t>
  </si>
  <si>
    <t>1050120078</t>
  </si>
  <si>
    <t>079203020897</t>
  </si>
  <si>
    <t>Thêm</t>
  </si>
  <si>
    <t>1050120079</t>
  </si>
  <si>
    <t>301908721</t>
  </si>
  <si>
    <t>Trần Hạ</t>
  </si>
  <si>
    <t>12/06/2003</t>
  </si>
  <si>
    <t>1050120080</t>
  </si>
  <si>
    <t>079203031061</t>
  </si>
  <si>
    <t>Phan Trí</t>
  </si>
  <si>
    <t>1050120081</t>
  </si>
  <si>
    <t>079203014840</t>
  </si>
  <si>
    <t>1050120082</t>
  </si>
  <si>
    <t>261643186</t>
  </si>
  <si>
    <t>Trần Nguyễn Anh</t>
  </si>
  <si>
    <t>1050120083</t>
  </si>
  <si>
    <t>079303026499</t>
  </si>
  <si>
    <t>1050120084</t>
  </si>
  <si>
    <t>272949381</t>
  </si>
  <si>
    <t>11/09/2002</t>
  </si>
  <si>
    <t>1050120085</t>
  </si>
  <si>
    <t>079203039284</t>
  </si>
  <si>
    <t>Phan Hoàng</t>
  </si>
  <si>
    <t>1050120086</t>
  </si>
  <si>
    <t>079303022360</t>
  </si>
  <si>
    <t>Nguyễn Thị Huyền</t>
  </si>
  <si>
    <t>1050120087</t>
  </si>
  <si>
    <t>079203007556</t>
  </si>
  <si>
    <t>Trần Nguyễn Thành</t>
  </si>
  <si>
    <t>1050120088</t>
  </si>
  <si>
    <t>075202000341</t>
  </si>
  <si>
    <t>Trương Minh</t>
  </si>
  <si>
    <t>14/12/2002</t>
  </si>
  <si>
    <t>1050120089</t>
  </si>
  <si>
    <t>079303033541</t>
  </si>
  <si>
    <t>Liêu Hồng</t>
  </si>
  <si>
    <t>1050120090</t>
  </si>
  <si>
    <t>079303004435</t>
  </si>
  <si>
    <t>Huỳnh Ý</t>
  </si>
  <si>
    <t>1050120091</t>
  </si>
  <si>
    <t>312552065</t>
  </si>
  <si>
    <t>Bùi Dương Minh</t>
  </si>
  <si>
    <t>10ĐH_QLTN_3</t>
  </si>
  <si>
    <t>1050120092</t>
  </si>
  <si>
    <t>301818184</t>
  </si>
  <si>
    <t>Trần Thị Vân</t>
  </si>
  <si>
    <t>1050120093</t>
  </si>
  <si>
    <t>096203014644</t>
  </si>
  <si>
    <t>Lê Nhựt</t>
  </si>
  <si>
    <t>1050120094</t>
  </si>
  <si>
    <t>285734457</t>
  </si>
  <si>
    <t>23/09/2002</t>
  </si>
  <si>
    <t>1050120095</t>
  </si>
  <si>
    <t>301824049</t>
  </si>
  <si>
    <t>08/05/2003</t>
  </si>
  <si>
    <t>1050120096</t>
  </si>
  <si>
    <t>077302002431</t>
  </si>
  <si>
    <t>Lê Thị Cẩm</t>
  </si>
  <si>
    <t>13/11/2002</t>
  </si>
  <si>
    <t>1050120097</t>
  </si>
  <si>
    <t>312516616</t>
  </si>
  <si>
    <t>1050120098</t>
  </si>
  <si>
    <t>034203012037</t>
  </si>
  <si>
    <t>Dương Văn</t>
  </si>
  <si>
    <t>Huấn</t>
  </si>
  <si>
    <t>1050120099</t>
  </si>
  <si>
    <t>206248660</t>
  </si>
  <si>
    <t>Đoàn Thị Mỹ</t>
  </si>
  <si>
    <t>1050120100</t>
  </si>
  <si>
    <t>301804112</t>
  </si>
  <si>
    <t>Trần Võ Ngọc Như</t>
  </si>
  <si>
    <t>24/07/2003</t>
  </si>
  <si>
    <t>1050120103</t>
  </si>
  <si>
    <t>321778990</t>
  </si>
  <si>
    <t>1050120104</t>
  </si>
  <si>
    <t>301825873</t>
  </si>
  <si>
    <t>Bùi Thị Hồng</t>
  </si>
  <si>
    <t>1050120105</t>
  </si>
  <si>
    <t>301829136</t>
  </si>
  <si>
    <t>1050120106</t>
  </si>
  <si>
    <t>301853167</t>
  </si>
  <si>
    <t>Huỳnh Thị Thanh</t>
  </si>
  <si>
    <t>Nhẫn</t>
  </si>
  <si>
    <t>1050120107</t>
  </si>
  <si>
    <t>301843034</t>
  </si>
  <si>
    <t>1050120108</t>
  </si>
  <si>
    <t>312548622</t>
  </si>
  <si>
    <t>Ngô Đặng Huỳnh</t>
  </si>
  <si>
    <t>1050120109</t>
  </si>
  <si>
    <t>079203033279</t>
  </si>
  <si>
    <t>Trần Hà Gia</t>
  </si>
  <si>
    <t>1050120110</t>
  </si>
  <si>
    <t>079303034109</t>
  </si>
  <si>
    <t>Mai Hồng</t>
  </si>
  <si>
    <t>1050120112</t>
  </si>
  <si>
    <t>301824887</t>
  </si>
  <si>
    <t>1050120113</t>
  </si>
  <si>
    <t>082203001621</t>
  </si>
  <si>
    <t>1050120115</t>
  </si>
  <si>
    <t>352737504</t>
  </si>
  <si>
    <t>1050120116</t>
  </si>
  <si>
    <t>079303010913</t>
  </si>
  <si>
    <t>Hồ Huỳnh Thị Phương</t>
  </si>
  <si>
    <t>1050120118</t>
  </si>
  <si>
    <t>321796403</t>
  </si>
  <si>
    <t>Lê Thị Anh</t>
  </si>
  <si>
    <t>1050120119</t>
  </si>
  <si>
    <t>382054310</t>
  </si>
  <si>
    <t>1050120120</t>
  </si>
  <si>
    <t>261670694</t>
  </si>
  <si>
    <t>Phan Nguyễn Minh</t>
  </si>
  <si>
    <t>1050120121</t>
  </si>
  <si>
    <t>281357330</t>
  </si>
  <si>
    <t>Hồ Thị Hoài</t>
  </si>
  <si>
    <t>1050120122</t>
  </si>
  <si>
    <t>079303025128</t>
  </si>
  <si>
    <t>Nguyễn Lê Mỹ</t>
  </si>
  <si>
    <t>1050120124</t>
  </si>
  <si>
    <t>281357339</t>
  </si>
  <si>
    <t>Phùng Thái</t>
  </si>
  <si>
    <t>1050120130</t>
  </si>
  <si>
    <t>215592267</t>
  </si>
  <si>
    <t>1050120131</t>
  </si>
  <si>
    <t>301794239</t>
  </si>
  <si>
    <t>Nguyễn Lê Khả</t>
  </si>
  <si>
    <t>1050120133</t>
  </si>
  <si>
    <t>301805854</t>
  </si>
  <si>
    <t>Nguyễn Thị Ái</t>
  </si>
  <si>
    <t>1050120134</t>
  </si>
  <si>
    <t>321793534</t>
  </si>
  <si>
    <t>Nguyễn Ngọc Như</t>
  </si>
  <si>
    <t>1050120135</t>
  </si>
  <si>
    <t>079303035735</t>
  </si>
  <si>
    <t>1050160001</t>
  </si>
  <si>
    <t>079303026923</t>
  </si>
  <si>
    <t>Lê Phước Thiên</t>
  </si>
  <si>
    <t>TNN</t>
  </si>
  <si>
    <t>10_ĐH_TTNN</t>
  </si>
  <si>
    <t>10ĐH_THTNN</t>
  </si>
  <si>
    <t>1050160002</t>
  </si>
  <si>
    <t>079203042313</t>
  </si>
  <si>
    <t>1050160003</t>
  </si>
  <si>
    <t>001303036643</t>
  </si>
  <si>
    <t>1050160004</t>
  </si>
  <si>
    <t>038203015897</t>
  </si>
  <si>
    <t>Đàm Mạnh</t>
  </si>
  <si>
    <t>1050160005</t>
  </si>
  <si>
    <t>079203007839</t>
  </si>
  <si>
    <t>Ngô Đạt</t>
  </si>
  <si>
    <t>1050160006</t>
  </si>
  <si>
    <t>079203005616</t>
  </si>
  <si>
    <t>1050160008</t>
  </si>
  <si>
    <t>301798999</t>
  </si>
  <si>
    <t>Trần Đặng Bảo</t>
  </si>
  <si>
    <t>1050160009</t>
  </si>
  <si>
    <t>079303006488</t>
  </si>
  <si>
    <t>Phạm Lê Bảo</t>
  </si>
  <si>
    <t>1050160010</t>
  </si>
  <si>
    <t>072203003602</t>
  </si>
  <si>
    <t>1050160011</t>
  </si>
  <si>
    <t>079203040277</t>
  </si>
  <si>
    <t>1050160014</t>
  </si>
  <si>
    <t>079303016974</t>
  </si>
  <si>
    <t>Thái Vũ Minh</t>
  </si>
  <si>
    <t>1050160015</t>
  </si>
  <si>
    <t>072303006187</t>
  </si>
  <si>
    <t>Lê Nguyễn Ngọc</t>
  </si>
  <si>
    <t>1050160016</t>
  </si>
  <si>
    <t>079303024035</t>
  </si>
  <si>
    <t>1050160018</t>
  </si>
  <si>
    <t>079303019858</t>
  </si>
  <si>
    <t>Trần Nhật Phương</t>
  </si>
  <si>
    <t>1050160021</t>
  </si>
  <si>
    <t>079303037312</t>
  </si>
  <si>
    <t>Nguyễn Thái Thảo</t>
  </si>
  <si>
    <t>CỘNG</t>
  </si>
  <si>
    <t>Phụ lục 01</t>
  </si>
  <si>
    <t>Phụ lục 02</t>
  </si>
  <si>
    <t>Phụ lục 03</t>
  </si>
  <si>
    <t>Phụ lục 04</t>
  </si>
  <si>
    <t>Phụ lục 05</t>
  </si>
  <si>
    <t>Phụ lục 06</t>
  </si>
  <si>
    <t>Phụ lục 07</t>
  </si>
  <si>
    <t>Phụ lục 08</t>
  </si>
  <si>
    <t>Phụ lục 09</t>
  </si>
  <si>
    <t>Phụ lục 10</t>
  </si>
  <si>
    <t>1050040441</t>
  </si>
  <si>
    <t>089303000065</t>
  </si>
  <si>
    <t>Lê Triệu</t>
  </si>
  <si>
    <t>QĐ 658 ngày 9/8/24</t>
  </si>
  <si>
    <t>1050090143</t>
  </si>
  <si>
    <t>241962842</t>
  </si>
  <si>
    <t>QĐ 793 ngày 10/9/24</t>
  </si>
  <si>
    <t>1050020013</t>
  </si>
  <si>
    <t>079203035886</t>
  </si>
  <si>
    <t>1050080195</t>
  </si>
  <si>
    <t>241885829</t>
  </si>
  <si>
    <t>1050090473</t>
  </si>
  <si>
    <t>079203002330</t>
  </si>
  <si>
    <t>Hà Minh</t>
  </si>
  <si>
    <t>1050080207</t>
  </si>
  <si>
    <t>079203015808</t>
  </si>
  <si>
    <t>1050080102</t>
  </si>
  <si>
    <t>079203037736</t>
  </si>
  <si>
    <t>1050080101</t>
  </si>
  <si>
    <t>079203030295</t>
  </si>
  <si>
    <t>Trần Lực</t>
  </si>
  <si>
    <t>1050080272</t>
  </si>
  <si>
    <t>049303000197</t>
  </si>
  <si>
    <t>Mai Thị Nhã</t>
  </si>
  <si>
    <t>1050080034</t>
  </si>
  <si>
    <t>079203014517</t>
  </si>
  <si>
    <t>Phạm Xuân</t>
  </si>
  <si>
    <t>1050040012</t>
  </si>
  <si>
    <t>079203027637</t>
  </si>
  <si>
    <t>1050090191</t>
  </si>
  <si>
    <t>054303002049</t>
  </si>
  <si>
    <t>1050010005</t>
  </si>
  <si>
    <t>079203028443</t>
  </si>
  <si>
    <t>QĐ 874, 27/9/24 (chuyển khóa K12)</t>
  </si>
  <si>
    <t>1050090166</t>
  </si>
  <si>
    <t>072303001190</t>
  </si>
  <si>
    <t>QĐ 873, 27/9/24 (HK1 24-25)</t>
  </si>
  <si>
    <t>0950090078</t>
  </si>
  <si>
    <t>0950040005</t>
  </si>
  <si>
    <t xml:space="preserve"> Võ Triệu </t>
  </si>
  <si>
    <t>09_ĐH_QH2</t>
  </si>
  <si>
    <t>QĐ 1138, 20/11/24 (HK1 24-25)</t>
  </si>
  <si>
    <t>1050080009</t>
  </si>
  <si>
    <t>241917037</t>
  </si>
  <si>
    <t>QĐ 1140, 20/11/24 (HK1 24-25)</t>
  </si>
  <si>
    <t>1050070040</t>
  </si>
  <si>
    <t>212870143</t>
  </si>
  <si>
    <t>007</t>
  </si>
  <si>
    <t>1256 ngày 18/12/2024</t>
  </si>
  <si>
    <t>1050080055</t>
  </si>
  <si>
    <t>079203002445</t>
  </si>
  <si>
    <t>Nguyễn Lê Minh</t>
  </si>
  <si>
    <t>1050080107</t>
  </si>
  <si>
    <t>079203034297</t>
  </si>
  <si>
    <t>1050080123</t>
  </si>
  <si>
    <t>079202014192</t>
  </si>
  <si>
    <t>Phạm Hồ Công</t>
  </si>
  <si>
    <t>Toại</t>
  </si>
  <si>
    <t>07/03/2002</t>
  </si>
  <si>
    <t>1050080157</t>
  </si>
  <si>
    <t>285863297</t>
  </si>
  <si>
    <t>Bùi Thị Thu</t>
  </si>
  <si>
    <t>1050080214</t>
  </si>
  <si>
    <t>MI0200609884</t>
  </si>
  <si>
    <t>Huỳnh Trần Gia</t>
  </si>
  <si>
    <t>1050080225</t>
  </si>
  <si>
    <t>301793061</t>
  </si>
  <si>
    <t>Mai Ngọc Gia</t>
  </si>
  <si>
    <t>1050080254</t>
  </si>
  <si>
    <t>251308859</t>
  </si>
  <si>
    <t>Đặng Ngọc Phúc</t>
  </si>
  <si>
    <t>1050040005</t>
  </si>
  <si>
    <t>049203000377</t>
  </si>
  <si>
    <t>1050040041</t>
  </si>
  <si>
    <t>079203001212</t>
  </si>
  <si>
    <t>Phạm Cao</t>
  </si>
  <si>
    <t>1050040263</t>
  </si>
  <si>
    <t>301870166</t>
  </si>
  <si>
    <t>Lê Nguyễn Phong</t>
  </si>
  <si>
    <t>1050040331</t>
  </si>
  <si>
    <t>225943119</t>
  </si>
  <si>
    <t>1050040348</t>
  </si>
  <si>
    <t>301811838</t>
  </si>
  <si>
    <t>Hồ Quốc</t>
  </si>
  <si>
    <t>1050080274</t>
  </si>
  <si>
    <t>079203007966</t>
  </si>
  <si>
    <t>1050040409</t>
  </si>
  <si>
    <t>251246390</t>
  </si>
  <si>
    <t>08/08/2002</t>
  </si>
  <si>
    <t>1050040427</t>
  </si>
  <si>
    <t>072203006477</t>
  </si>
  <si>
    <t>1050080296</t>
  </si>
  <si>
    <t xml:space="preserve">Nguyễn Huy </t>
  </si>
  <si>
    <t>1050080297</t>
  </si>
  <si>
    <t xml:space="preserve">Hồ Nguyễn Thiên </t>
  </si>
  <si>
    <t>10_ĐH_CNTT_1</t>
  </si>
  <si>
    <t>018</t>
  </si>
  <si>
    <t>019</t>
  </si>
  <si>
    <t>020</t>
  </si>
  <si>
    <t>021</t>
  </si>
  <si>
    <t>NỢ 
HK1
2024-2025</t>
  </si>
  <si>
    <t>NỢ 
HK2
2024-2025</t>
  </si>
  <si>
    <t>NỢ 
HK TRƯỚC</t>
  </si>
  <si>
    <t>1150030023</t>
  </si>
  <si>
    <t>1350090207</t>
  </si>
  <si>
    <t>1350020041</t>
  </si>
  <si>
    <t>1350040177</t>
  </si>
  <si>
    <t>1350040397</t>
  </si>
  <si>
    <t>1350040399</t>
  </si>
  <si>
    <t>1250030066</t>
  </si>
  <si>
    <t>1250040097</t>
  </si>
  <si>
    <t>1350050006</t>
  </si>
  <si>
    <t>1350080044</t>
  </si>
  <si>
    <t>1350090262</t>
  </si>
  <si>
    <t>1250080234</t>
  </si>
  <si>
    <t>1250080005</t>
  </si>
  <si>
    <t>1150190024</t>
  </si>
  <si>
    <t>1350090188</t>
  </si>
  <si>
    <t>1250040040</t>
  </si>
  <si>
    <t>1250040146</t>
  </si>
  <si>
    <t>1250080241</t>
  </si>
  <si>
    <t>1350040002</t>
  </si>
  <si>
    <t>1150070024</t>
  </si>
  <si>
    <t>1350040283</t>
  </si>
  <si>
    <t>1250120024</t>
  </si>
  <si>
    <t>1350030005</t>
  </si>
  <si>
    <t>1350040237</t>
  </si>
  <si>
    <t>1250090002</t>
  </si>
  <si>
    <t>1350040101</t>
  </si>
  <si>
    <t>1350080307</t>
  </si>
  <si>
    <t>1250160004</t>
  </si>
  <si>
    <t>1350040253</t>
  </si>
  <si>
    <t>1350110051</t>
  </si>
  <si>
    <t>1150140005</t>
  </si>
  <si>
    <t>1250120107</t>
  </si>
  <si>
    <t>1150080084</t>
  </si>
  <si>
    <t>1250080020</t>
  </si>
  <si>
    <t>1350160003</t>
  </si>
  <si>
    <t>1250080039</t>
  </si>
  <si>
    <t>1250040036</t>
  </si>
  <si>
    <t>1350120162</t>
  </si>
  <si>
    <t>1250040288</t>
  </si>
  <si>
    <t>1350070028</t>
  </si>
  <si>
    <t>1250090056</t>
  </si>
  <si>
    <t>1150040257</t>
  </si>
  <si>
    <t>1250110025</t>
  </si>
  <si>
    <t>1250110022</t>
  </si>
  <si>
    <t>1350090278</t>
  </si>
  <si>
    <t>1350190036</t>
  </si>
  <si>
    <t>1150080078</t>
  </si>
  <si>
    <t>1350040113</t>
  </si>
  <si>
    <t>1350040148</t>
  </si>
  <si>
    <t>1350180081</t>
  </si>
  <si>
    <t>1250110005</t>
  </si>
  <si>
    <t>1350030093</t>
  </si>
  <si>
    <t>1250120055</t>
  </si>
  <si>
    <t>1350090110</t>
  </si>
  <si>
    <t>1350080232</t>
  </si>
  <si>
    <t>1350120196</t>
  </si>
  <si>
    <t>1250020002</t>
  </si>
  <si>
    <t>1150120049</t>
  </si>
  <si>
    <t>1250040246</t>
  </si>
  <si>
    <t>1350090287</t>
  </si>
  <si>
    <t>1150120086</t>
  </si>
  <si>
    <t>1150090095</t>
  </si>
  <si>
    <t>1250110011</t>
  </si>
  <si>
    <t>1350040018</t>
  </si>
  <si>
    <t>1150090090</t>
  </si>
  <si>
    <t>1150040155</t>
  </si>
  <si>
    <t>1250110008</t>
  </si>
  <si>
    <t>1350030059</t>
  </si>
  <si>
    <t>1350090160</t>
  </si>
  <si>
    <t>1350120101</t>
  </si>
  <si>
    <t>1150090071</t>
  </si>
  <si>
    <t>1150040231</t>
  </si>
  <si>
    <t>1350020035</t>
  </si>
  <si>
    <t>1350180084</t>
  </si>
  <si>
    <t>1150040187</t>
  </si>
  <si>
    <t>1350020028</t>
  </si>
  <si>
    <t>1150110014</t>
  </si>
  <si>
    <t>1150040190</t>
  </si>
  <si>
    <t>1350090219</t>
  </si>
  <si>
    <t>1250120110</t>
  </si>
  <si>
    <t>1350040021</t>
  </si>
  <si>
    <t>1350090108</t>
  </si>
  <si>
    <t>1350120161</t>
  </si>
  <si>
    <t>1250090141</t>
  </si>
  <si>
    <t>1250180049</t>
  </si>
  <si>
    <t>1350120134</t>
  </si>
  <si>
    <t>1250040102</t>
  </si>
  <si>
    <t>1350140001</t>
  </si>
  <si>
    <t>1150180018</t>
  </si>
  <si>
    <t>1150120057</t>
  </si>
  <si>
    <t>1050110046</t>
  </si>
  <si>
    <t>1250040007</t>
  </si>
  <si>
    <t>1150140004</t>
  </si>
  <si>
    <t>1250180025</t>
  </si>
  <si>
    <t>1350040010</t>
  </si>
  <si>
    <t>1350040044</t>
  </si>
  <si>
    <t>1350040416</t>
  </si>
  <si>
    <t>1250120069</t>
  </si>
  <si>
    <t>1350090217</t>
  </si>
  <si>
    <t>1350090026</t>
  </si>
  <si>
    <t>1350090251</t>
  </si>
  <si>
    <t>1350090133</t>
  </si>
  <si>
    <t>1350090366</t>
  </si>
  <si>
    <t>1350040239</t>
  </si>
  <si>
    <t>1350040069</t>
  </si>
  <si>
    <t>1250080038</t>
  </si>
  <si>
    <t>1250040178</t>
  </si>
  <si>
    <t>1150120004</t>
  </si>
  <si>
    <t>1350120068</t>
  </si>
  <si>
    <t>1250040163</t>
  </si>
  <si>
    <t>1350090296</t>
  </si>
  <si>
    <t>1250040153</t>
  </si>
  <si>
    <t>1250080073</t>
  </si>
  <si>
    <t>1350030033</t>
  </si>
  <si>
    <t>1350040404</t>
  </si>
  <si>
    <t>1250080103</t>
  </si>
  <si>
    <t>1350040414</t>
  </si>
  <si>
    <t>1350080116</t>
  </si>
  <si>
    <t>1250040017</t>
  </si>
  <si>
    <t>1250030003</t>
  </si>
  <si>
    <t>1350120086</t>
  </si>
  <si>
    <t>1250040043</t>
  </si>
  <si>
    <t>1350120109</t>
  </si>
  <si>
    <t>1150030032</t>
  </si>
  <si>
    <t>1150040074</t>
  </si>
  <si>
    <t>1250080097</t>
  </si>
  <si>
    <t>1350180111</t>
  </si>
  <si>
    <t>1350070050</t>
  </si>
  <si>
    <t>1150040253</t>
  </si>
  <si>
    <t>1150040086</t>
  </si>
  <si>
    <t>1150040243</t>
  </si>
  <si>
    <t>1150070013</t>
  </si>
  <si>
    <t>1350040368</t>
  </si>
  <si>
    <t>1250040068</t>
  </si>
  <si>
    <t>1350040234</t>
  </si>
  <si>
    <t>1250090025</t>
  </si>
  <si>
    <t>1250030032</t>
  </si>
  <si>
    <t>1350080022</t>
  </si>
  <si>
    <t>1150040055</t>
  </si>
  <si>
    <t>1250120002</t>
  </si>
  <si>
    <t>1350090315</t>
  </si>
  <si>
    <t>1350040142</t>
  </si>
  <si>
    <t>1150090051</t>
  </si>
  <si>
    <t>1350090226</t>
  </si>
  <si>
    <t>1350090067</t>
  </si>
  <si>
    <t>1250080249</t>
  </si>
  <si>
    <t>1350180016</t>
  </si>
  <si>
    <t>1350090300</t>
  </si>
  <si>
    <t>1250090139</t>
  </si>
  <si>
    <t>1250040033</t>
  </si>
  <si>
    <t>1250080029</t>
  </si>
  <si>
    <t>1350070048</t>
  </si>
  <si>
    <t>1150120151</t>
  </si>
  <si>
    <t>1350180088</t>
  </si>
  <si>
    <t>1350040095</t>
  </si>
  <si>
    <t>1250090213</t>
  </si>
  <si>
    <t>1250090063</t>
  </si>
  <si>
    <t>1350040313</t>
  </si>
  <si>
    <t>1350030087</t>
  </si>
  <si>
    <t>1350090096</t>
  </si>
  <si>
    <t>1250070007</t>
  </si>
  <si>
    <t>1250040148</t>
  </si>
  <si>
    <t>1250120161</t>
  </si>
  <si>
    <t>1350120106</t>
  </si>
  <si>
    <t>1250040128</t>
  </si>
  <si>
    <t>1250180026</t>
  </si>
  <si>
    <t>1250180054</t>
  </si>
  <si>
    <t>1250120044</t>
  </si>
  <si>
    <t>1150120120</t>
  </si>
  <si>
    <t>1350040179</t>
  </si>
  <si>
    <t>1350180077</t>
  </si>
  <si>
    <t>1350030073</t>
  </si>
  <si>
    <t>1350090128</t>
  </si>
  <si>
    <t>1350180036</t>
  </si>
  <si>
    <t>1350180033</t>
  </si>
  <si>
    <t>1350090349</t>
  </si>
  <si>
    <t>1350080315</t>
  </si>
  <si>
    <t>1150180016</t>
  </si>
  <si>
    <t>1250190006</t>
  </si>
  <si>
    <t>1150070050</t>
  </si>
  <si>
    <t>1250080188</t>
  </si>
  <si>
    <t>1350190003</t>
  </si>
  <si>
    <t>1250090114</t>
  </si>
  <si>
    <t>1150120071</t>
  </si>
  <si>
    <t>1350070094</t>
  </si>
  <si>
    <t>1250080251</t>
  </si>
  <si>
    <t>1250030008</t>
  </si>
  <si>
    <t>1350190007</t>
  </si>
  <si>
    <t>1350080095</t>
  </si>
  <si>
    <t>1350080026</t>
  </si>
  <si>
    <t>1250120066</t>
  </si>
  <si>
    <t>1350080235</t>
  </si>
  <si>
    <t>1250180061</t>
  </si>
  <si>
    <t>1150120020</t>
  </si>
  <si>
    <t>1250080066</t>
  </si>
  <si>
    <t>1250060024</t>
  </si>
  <si>
    <t>1250040180</t>
  </si>
  <si>
    <t>1350190051</t>
  </si>
  <si>
    <t>1150040073</t>
  </si>
  <si>
    <t>1350040074</t>
  </si>
  <si>
    <t>1150040179</t>
  </si>
  <si>
    <t>1350190018</t>
  </si>
  <si>
    <t>1250120004</t>
  </si>
  <si>
    <t>1150120123</t>
  </si>
  <si>
    <t>1250090195</t>
  </si>
  <si>
    <t>1350010016</t>
  </si>
  <si>
    <t>1350040349</t>
  </si>
  <si>
    <t>1150120016</t>
  </si>
  <si>
    <t>1150030015</t>
  </si>
  <si>
    <t>1250040236</t>
  </si>
  <si>
    <t>1150120129</t>
  </si>
  <si>
    <t>1350040320</t>
  </si>
  <si>
    <t>1350120037</t>
  </si>
  <si>
    <t>1250040222</t>
  </si>
  <si>
    <t>1350090007</t>
  </si>
  <si>
    <t>1350090210</t>
  </si>
  <si>
    <t>1150040232</t>
  </si>
  <si>
    <t>1350120082</t>
  </si>
  <si>
    <t>1150040022</t>
  </si>
  <si>
    <t>1150120127</t>
  </si>
  <si>
    <t>1250120039</t>
  </si>
  <si>
    <t>1250090185</t>
  </si>
  <si>
    <t>1350210003</t>
  </si>
  <si>
    <t>1350120040</t>
  </si>
  <si>
    <t>1250040192</t>
  </si>
  <si>
    <t>1250120071</t>
  </si>
  <si>
    <t>1350080320</t>
  </si>
  <si>
    <t>1350040014</t>
  </si>
  <si>
    <t>1250040215</t>
  </si>
  <si>
    <t>1350090023</t>
  </si>
  <si>
    <t>1150120034</t>
  </si>
  <si>
    <t>1150120033</t>
  </si>
  <si>
    <t>1150080001</t>
  </si>
  <si>
    <t>1350080285</t>
  </si>
  <si>
    <t>1250040261</t>
  </si>
  <si>
    <t>1350080269</t>
  </si>
  <si>
    <t>1350120031</t>
  </si>
  <si>
    <t>1250090035</t>
  </si>
  <si>
    <t>1150120117</t>
  </si>
  <si>
    <t>1350040381</t>
  </si>
  <si>
    <t>1150070037</t>
  </si>
  <si>
    <t>1150040211</t>
  </si>
  <si>
    <t>1350130001</t>
  </si>
  <si>
    <t>1250040080</t>
  </si>
  <si>
    <t>1350070080</t>
  </si>
  <si>
    <t>1350180113</t>
  </si>
  <si>
    <t>1250180055</t>
  </si>
  <si>
    <t>1250120143</t>
  </si>
  <si>
    <t>1150040238</t>
  </si>
  <si>
    <t>1250180027</t>
  </si>
  <si>
    <t>1250120036</t>
  </si>
  <si>
    <t>1250080112</t>
  </si>
  <si>
    <t>1150030064</t>
  </si>
  <si>
    <t>1350080291</t>
  </si>
  <si>
    <t>1150090043</t>
  </si>
  <si>
    <t>1350090142</t>
  </si>
  <si>
    <t>1250090010</t>
  </si>
  <si>
    <t>1350190013</t>
  </si>
  <si>
    <t>1250040229</t>
  </si>
  <si>
    <t>1150120147</t>
  </si>
  <si>
    <t>1150120096</t>
  </si>
  <si>
    <t>1350040126</t>
  </si>
  <si>
    <t>1150120079</t>
  </si>
  <si>
    <t>1250020027</t>
  </si>
  <si>
    <t>1350090235</t>
  </si>
  <si>
    <t>1350180031</t>
  </si>
  <si>
    <t>1350180067</t>
  </si>
  <si>
    <t>1250030037</t>
  </si>
  <si>
    <t>1150090056</t>
  </si>
  <si>
    <t>1150040242</t>
  </si>
  <si>
    <t>1250070005</t>
  </si>
  <si>
    <t>1150020016</t>
  </si>
  <si>
    <t>1350190047</t>
  </si>
  <si>
    <t>1350080355</t>
  </si>
  <si>
    <t>1150020010</t>
  </si>
  <si>
    <t>1150080069</t>
  </si>
  <si>
    <t>1350090005</t>
  </si>
  <si>
    <t>1350090275</t>
  </si>
  <si>
    <t>1250040119</t>
  </si>
  <si>
    <t>1350040176</t>
  </si>
  <si>
    <t>1250040170</t>
  </si>
  <si>
    <t>1150120040</t>
  </si>
  <si>
    <t>1150120082</t>
  </si>
  <si>
    <t>1250120051</t>
  </si>
  <si>
    <t>1150030007</t>
  </si>
  <si>
    <t>1350190010</t>
  </si>
  <si>
    <t>1250080083</t>
  </si>
  <si>
    <t>1350080086</t>
  </si>
  <si>
    <t>1350120147</t>
  </si>
  <si>
    <t>1350120191</t>
  </si>
  <si>
    <t>1350120144</t>
  </si>
  <si>
    <t>1250040277</t>
  </si>
  <si>
    <t>1150020014</t>
  </si>
  <si>
    <t>1350120126</t>
  </si>
  <si>
    <t>1250020006</t>
  </si>
  <si>
    <t>1350090197</t>
  </si>
  <si>
    <t>1150040234</t>
  </si>
  <si>
    <t>1150020021</t>
  </si>
  <si>
    <t>1150040176</t>
  </si>
  <si>
    <t>1150040251</t>
  </si>
  <si>
    <t>1150180037</t>
  </si>
  <si>
    <t>1250040235</t>
  </si>
  <si>
    <t>1350090319</t>
  </si>
  <si>
    <t>1150040031</t>
  </si>
  <si>
    <t>1350090385</t>
  </si>
  <si>
    <t>1150030035</t>
  </si>
  <si>
    <t>1250080051</t>
  </si>
  <si>
    <t>1350080236</t>
  </si>
  <si>
    <t>1150030008</t>
  </si>
  <si>
    <t>1350040202</t>
  </si>
  <si>
    <t>1150040204</t>
  </si>
  <si>
    <t>1350040410</t>
  </si>
  <si>
    <t>1350080215</t>
  </si>
  <si>
    <t>1150180023</t>
  </si>
  <si>
    <t>1350040356</t>
  </si>
  <si>
    <t>1350080175</t>
  </si>
  <si>
    <t>1250120118</t>
  </si>
  <si>
    <t>1350070061</t>
  </si>
  <si>
    <t>1150120060</t>
  </si>
  <si>
    <t>1150120115</t>
  </si>
  <si>
    <t>1150040196</t>
  </si>
  <si>
    <t>1350080340</t>
  </si>
  <si>
    <t>1250040207</t>
  </si>
  <si>
    <t>1350040409</t>
  </si>
  <si>
    <t>1250180008</t>
  </si>
  <si>
    <t>1350030071</t>
  </si>
  <si>
    <t>1350030089</t>
  </si>
  <si>
    <t>1250180051</t>
  </si>
  <si>
    <t>1250180013</t>
  </si>
  <si>
    <t>1250090001</t>
  </si>
  <si>
    <t>1350040178</t>
  </si>
  <si>
    <t>1150090002</t>
  </si>
  <si>
    <t>1350120152</t>
  </si>
  <si>
    <t>1150080027</t>
  </si>
  <si>
    <t>1350030036</t>
  </si>
  <si>
    <t>1150120116</t>
  </si>
  <si>
    <t>1350070038</t>
  </si>
  <si>
    <t>1350080155</t>
  </si>
  <si>
    <t>1350080349</t>
  </si>
  <si>
    <t>1150090007</t>
  </si>
  <si>
    <t>1250120092</t>
  </si>
  <si>
    <t>1250040016</t>
  </si>
  <si>
    <t>1250120052</t>
  </si>
  <si>
    <t>1250040212</t>
  </si>
  <si>
    <t>1350040428</t>
  </si>
  <si>
    <t>1250030005</t>
  </si>
  <si>
    <t>1250120100</t>
  </si>
  <si>
    <t>1350040183</t>
  </si>
  <si>
    <t>1350120199</t>
  </si>
  <si>
    <t>1350020029</t>
  </si>
  <si>
    <t>1350040032</t>
  </si>
  <si>
    <t>1350090302</t>
  </si>
  <si>
    <t>1350090255</t>
  </si>
  <si>
    <t>1150080141</t>
  </si>
  <si>
    <t>1350070067</t>
  </si>
  <si>
    <t>1350040097</t>
  </si>
  <si>
    <t>1350020001</t>
  </si>
  <si>
    <t>1250120087</t>
  </si>
  <si>
    <t>1350190046</t>
  </si>
  <si>
    <t>1350040408</t>
  </si>
  <si>
    <t>1250080265</t>
  </si>
  <si>
    <t>1250080056</t>
  </si>
  <si>
    <t>1150120044</t>
  </si>
  <si>
    <t>1350120045</t>
  </si>
  <si>
    <t>1350040111</t>
  </si>
  <si>
    <t>1150020007</t>
  </si>
  <si>
    <t>1250090230</t>
  </si>
  <si>
    <t>1350090303</t>
  </si>
  <si>
    <t>1250040023</t>
  </si>
  <si>
    <t>1150040026</t>
  </si>
  <si>
    <t>1350040379</t>
  </si>
  <si>
    <t>1250080095</t>
  </si>
  <si>
    <t>1350080348</t>
  </si>
  <si>
    <t>1150120134</t>
  </si>
  <si>
    <t>1350040125</t>
  </si>
  <si>
    <t>1250040039</t>
  </si>
  <si>
    <t>1250120040</t>
  </si>
  <si>
    <t>1350020012</t>
  </si>
  <si>
    <t>1350090360</t>
  </si>
  <si>
    <t>1150040092</t>
  </si>
  <si>
    <t>1250110014</t>
  </si>
  <si>
    <t>1350080327</t>
  </si>
  <si>
    <t>1350030009</t>
  </si>
  <si>
    <t>1350040149</t>
  </si>
  <si>
    <t>1150090028</t>
  </si>
  <si>
    <t>1250090014</t>
  </si>
  <si>
    <t>1350040086</t>
  </si>
  <si>
    <t>1350040261</t>
  </si>
  <si>
    <t>1350020014</t>
  </si>
  <si>
    <t>1350090344</t>
  </si>
  <si>
    <t>1150090089</t>
  </si>
  <si>
    <t>1250040050</t>
  </si>
  <si>
    <t>1250090038</t>
  </si>
  <si>
    <t>1350190012</t>
  </si>
  <si>
    <t>1150040002</t>
  </si>
  <si>
    <t>1350160023</t>
  </si>
  <si>
    <t>1350120215</t>
  </si>
  <si>
    <t>1350090209</t>
  </si>
  <si>
    <t>1350070081</t>
  </si>
  <si>
    <t>1250040008</t>
  </si>
  <si>
    <t>1350090199</t>
  </si>
  <si>
    <t>1250060005</t>
  </si>
  <si>
    <t>1350180105</t>
  </si>
  <si>
    <t>1350090380</t>
  </si>
  <si>
    <t>1350020018</t>
  </si>
  <si>
    <t>1350040006</t>
  </si>
  <si>
    <t>1250040051</t>
  </si>
  <si>
    <t>1150040019</t>
  </si>
  <si>
    <t>1150090030</t>
  </si>
  <si>
    <t>1150090014</t>
  </si>
  <si>
    <t>1250090052</t>
  </si>
  <si>
    <t>1250010012</t>
  </si>
  <si>
    <t>1350090328</t>
  </si>
  <si>
    <t>1250180038</t>
  </si>
  <si>
    <t>1250080220</t>
  </si>
  <si>
    <t>1350080140</t>
  </si>
  <si>
    <t>1150090091</t>
  </si>
  <si>
    <t>1150120144</t>
  </si>
  <si>
    <t>1350080332</t>
  </si>
  <si>
    <t>1350090118</t>
  </si>
  <si>
    <t>1350040252</t>
  </si>
  <si>
    <t>1250040312</t>
  </si>
  <si>
    <t>1150120112</t>
  </si>
  <si>
    <t>1250080211</t>
  </si>
  <si>
    <t>1250040054</t>
  </si>
  <si>
    <t>1350070087</t>
  </si>
  <si>
    <t>1250080054</t>
  </si>
  <si>
    <t>1250080245</t>
  </si>
  <si>
    <t>1250080193</t>
  </si>
  <si>
    <t>1350090093</t>
  </si>
  <si>
    <t>1150040060</t>
  </si>
  <si>
    <t>1250040213</t>
  </si>
  <si>
    <t>1150040050</t>
  </si>
  <si>
    <t>1150040101</t>
  </si>
  <si>
    <t>1350120089</t>
  </si>
  <si>
    <t>1250090172</t>
  </si>
  <si>
    <t>1150040162</t>
  </si>
  <si>
    <t>1350040206</t>
  </si>
  <si>
    <t>1250120145</t>
  </si>
  <si>
    <t>1250040075</t>
  </si>
  <si>
    <t>1250040125</t>
  </si>
  <si>
    <t>1350080146</t>
  </si>
  <si>
    <t>1150040005</t>
  </si>
  <si>
    <t>1350180102</t>
  </si>
  <si>
    <t>1350040197</t>
  </si>
  <si>
    <t>1350070091</t>
  </si>
  <si>
    <t>1350040303</t>
  </si>
  <si>
    <t>1150040049</t>
  </si>
  <si>
    <t>1350040227</t>
  </si>
  <si>
    <t>1150040032</t>
  </si>
  <si>
    <t>1150040020</t>
  </si>
  <si>
    <t>1350200010</t>
  </si>
  <si>
    <t>1150120097</t>
  </si>
  <si>
    <t>1150040025</t>
  </si>
  <si>
    <t>1250120138</t>
  </si>
  <si>
    <t>1350120097</t>
  </si>
  <si>
    <t>1350040341</t>
  </si>
  <si>
    <t>1150080150</t>
  </si>
  <si>
    <t>1350140003</t>
  </si>
  <si>
    <t>1350040269</t>
  </si>
  <si>
    <t>1150080146</t>
  </si>
  <si>
    <t>1150120165</t>
  </si>
  <si>
    <t>1350090139</t>
  </si>
  <si>
    <t>1350120212</t>
  </si>
  <si>
    <t>1350090369</t>
  </si>
  <si>
    <t>1150090082</t>
  </si>
  <si>
    <t>1350090190</t>
  </si>
  <si>
    <t>1250080133</t>
  </si>
  <si>
    <t>1350100001</t>
  </si>
  <si>
    <t>1350090193</t>
  </si>
  <si>
    <t>1150080057</t>
  </si>
  <si>
    <t>1250040116</t>
  </si>
  <si>
    <t>1350090146</t>
  </si>
  <si>
    <t>1350040199</t>
  </si>
  <si>
    <t>1350090077</t>
  </si>
  <si>
    <t>1250040084</t>
  </si>
  <si>
    <t>1150060004</t>
  </si>
  <si>
    <t>1350120108</t>
  </si>
  <si>
    <t>1150070048</t>
  </si>
  <si>
    <t>1250040143</t>
  </si>
  <si>
    <t>1250020008</t>
  </si>
  <si>
    <t>1250030027</t>
  </si>
  <si>
    <t>1150180034</t>
  </si>
  <si>
    <t>1350030044</t>
  </si>
  <si>
    <t>1150040072</t>
  </si>
  <si>
    <t>1250040245</t>
  </si>
  <si>
    <t>1150120107</t>
  </si>
  <si>
    <t>1350040071</t>
  </si>
  <si>
    <t>1350090281</t>
  </si>
  <si>
    <t>1150080079</t>
  </si>
  <si>
    <t>1350040319</t>
  </si>
  <si>
    <t>1350090016</t>
  </si>
  <si>
    <t>1350080210</t>
  </si>
  <si>
    <t>1350040357</t>
  </si>
  <si>
    <t>1350040159</t>
  </si>
  <si>
    <t>1350040078</t>
  </si>
  <si>
    <t>1350180065</t>
  </si>
  <si>
    <t>1350080277</t>
  </si>
  <si>
    <t>1150120062</t>
  </si>
  <si>
    <t>1150040093</t>
  </si>
  <si>
    <t>1150040213</t>
  </si>
  <si>
    <t>1150080014</t>
  </si>
  <si>
    <t>1350090340</t>
  </si>
  <si>
    <t>1350040079</t>
  </si>
  <si>
    <t>1350060016</t>
  </si>
  <si>
    <t>1150180035</t>
  </si>
  <si>
    <t>1150080091</t>
  </si>
  <si>
    <t>1250180029</t>
  </si>
  <si>
    <t>1150040064</t>
  </si>
  <si>
    <t>1150040167</t>
  </si>
  <si>
    <t>1350040413</t>
  </si>
  <si>
    <t>1350110046</t>
  </si>
  <si>
    <t>1350120035</t>
  </si>
  <si>
    <t>1250090042</t>
  </si>
  <si>
    <t>1150040219</t>
  </si>
  <si>
    <t>1250040187</t>
  </si>
  <si>
    <t>1350120171</t>
  </si>
  <si>
    <t>1150020002</t>
  </si>
  <si>
    <t>1350040242</t>
  </si>
  <si>
    <t>1150020017</t>
  </si>
  <si>
    <t>1150110009</t>
  </si>
  <si>
    <t>1150120088</t>
  </si>
  <si>
    <t>1250120020</t>
  </si>
  <si>
    <t>1350060007</t>
  </si>
  <si>
    <t>1250120116</t>
  </si>
  <si>
    <t>1250040271</t>
  </si>
  <si>
    <t>1250040018</t>
  </si>
  <si>
    <t>1250080254</t>
  </si>
  <si>
    <t>1350030066</t>
  </si>
  <si>
    <t>1250080174</t>
  </si>
  <si>
    <t>1150040184</t>
  </si>
  <si>
    <t>1250090131</t>
  </si>
  <si>
    <t>1350040359</t>
  </si>
  <si>
    <t>1350040390</t>
  </si>
  <si>
    <t>1350090145</t>
  </si>
  <si>
    <t>1350040248</t>
  </si>
  <si>
    <t>1350080265</t>
  </si>
  <si>
    <t>1250080061</t>
  </si>
  <si>
    <t>1350090040</t>
  </si>
  <si>
    <t>1350040212</t>
  </si>
  <si>
    <t>1350090063</t>
  </si>
  <si>
    <t>1150040104</t>
  </si>
  <si>
    <t>1350040417</t>
  </si>
  <si>
    <t>1350090170</t>
  </si>
  <si>
    <t>1150030019</t>
  </si>
  <si>
    <t>1250120038</t>
  </si>
  <si>
    <t>1150040218</t>
  </si>
  <si>
    <t>1350120206</t>
  </si>
  <si>
    <t>1350190004</t>
  </si>
  <si>
    <t>1150040140</t>
  </si>
  <si>
    <t>1350080059</t>
  </si>
  <si>
    <t>1250080210</t>
  </si>
  <si>
    <t>1250090217</t>
  </si>
  <si>
    <t>1350040019</t>
  </si>
  <si>
    <t>1150040149</t>
  </si>
  <si>
    <t>1350040277</t>
  </si>
  <si>
    <t>1250080257</t>
  </si>
  <si>
    <t>1350040264</t>
  </si>
  <si>
    <t>1250090093</t>
  </si>
  <si>
    <t>1350190015</t>
  </si>
  <si>
    <t>1150080053</t>
  </si>
  <si>
    <t>1250120155</t>
  </si>
  <si>
    <t>1150040009</t>
  </si>
  <si>
    <t>1350120220</t>
  </si>
  <si>
    <t>1150020018</t>
  </si>
  <si>
    <t>1250080185</t>
  </si>
  <si>
    <t>1350080334</t>
  </si>
  <si>
    <t>1350120173</t>
  </si>
  <si>
    <t>1250090058</t>
  </si>
  <si>
    <t>1150090088</t>
  </si>
  <si>
    <t>1250090020</t>
  </si>
  <si>
    <t>1350090011</t>
  </si>
  <si>
    <t>1350040065</t>
  </si>
  <si>
    <t>1350040020</t>
  </si>
  <si>
    <t>1350070053</t>
  </si>
  <si>
    <t>1350120099</t>
  </si>
  <si>
    <t>1350120242</t>
  </si>
  <si>
    <t>1350120054</t>
  </si>
  <si>
    <t>1350040096</t>
  </si>
  <si>
    <t>1150040222</t>
  </si>
  <si>
    <t>1250040149</t>
  </si>
  <si>
    <t>1250090155</t>
  </si>
  <si>
    <t>1150040249</t>
  </si>
  <si>
    <t>1350060015</t>
  </si>
  <si>
    <t>1350040188</t>
  </si>
  <si>
    <t>1250080260</t>
  </si>
  <si>
    <t>1350040049</t>
  </si>
  <si>
    <t>1350040378</t>
  </si>
  <si>
    <t>1150080017</t>
  </si>
  <si>
    <t>1350120079</t>
  </si>
  <si>
    <t>1250120152</t>
  </si>
  <si>
    <t>1350040296</t>
  </si>
  <si>
    <t>1150040156</t>
  </si>
  <si>
    <t>1350040258</t>
  </si>
  <si>
    <t>1150040169</t>
  </si>
  <si>
    <t>1350070057</t>
  </si>
  <si>
    <t>1350190023</t>
  </si>
  <si>
    <t>1250120065</t>
  </si>
  <si>
    <t>1150030018</t>
  </si>
  <si>
    <t>1350040129</t>
  </si>
  <si>
    <t>1350080221</t>
  </si>
  <si>
    <t>1350190038</t>
  </si>
  <si>
    <t>1350060009</t>
  </si>
  <si>
    <t>1350040419</t>
  </si>
  <si>
    <t>1350020045</t>
  </si>
  <si>
    <t>1350040423</t>
  </si>
  <si>
    <t>1350200030</t>
  </si>
  <si>
    <t>1150080109</t>
  </si>
  <si>
    <t>1350090213</t>
  </si>
  <si>
    <t>1350090204</t>
  </si>
  <si>
    <t>1150030022</t>
  </si>
  <si>
    <t>1250040069</t>
  </si>
  <si>
    <t>1350040345</t>
  </si>
  <si>
    <t>1350120067</t>
  </si>
  <si>
    <t>1350040241</t>
  </si>
  <si>
    <t>1350040046</t>
  </si>
  <si>
    <t>1350080132</t>
  </si>
  <si>
    <t>1350090088</t>
  </si>
  <si>
    <t>1150080077</t>
  </si>
  <si>
    <t>1350030013</t>
  </si>
  <si>
    <t>1150090057</t>
  </si>
  <si>
    <t>1250040182</t>
  </si>
  <si>
    <t>1350120120</t>
  </si>
  <si>
    <t>1150040012</t>
  </si>
  <si>
    <t>1250180034</t>
  </si>
  <si>
    <t>1350040016</t>
  </si>
  <si>
    <t>1150090006</t>
  </si>
  <si>
    <t>1150080020</t>
  </si>
  <si>
    <t>1350120125</t>
  </si>
  <si>
    <t>1150080093</t>
  </si>
  <si>
    <t>1250040185</t>
  </si>
  <si>
    <t>1350040411</t>
  </si>
  <si>
    <t>1350180076</t>
  </si>
  <si>
    <t>1250080247</t>
  </si>
  <si>
    <t>1350090218</t>
  </si>
  <si>
    <t>1350090015</t>
  </si>
  <si>
    <t>1250090161</t>
  </si>
  <si>
    <t>1250080058</t>
  </si>
  <si>
    <t>1350080083</t>
  </si>
  <si>
    <t>1350080204</t>
  </si>
  <si>
    <t>1250080199</t>
  </si>
  <si>
    <t>1350090168</t>
  </si>
  <si>
    <t>1250060021</t>
  </si>
  <si>
    <t>1250090095</t>
  </si>
  <si>
    <t>1250040123</t>
  </si>
  <si>
    <t>1350050004</t>
  </si>
  <si>
    <t>1350040088</t>
  </si>
  <si>
    <t>1250060014</t>
  </si>
  <si>
    <t>1350120123</t>
  </si>
  <si>
    <t>1350120130</t>
  </si>
  <si>
    <t>1150080100</t>
  </si>
  <si>
    <t>1250120077</t>
  </si>
  <si>
    <t>1250120050</t>
  </si>
  <si>
    <t>1250040309</t>
  </si>
  <si>
    <t>1250040055</t>
  </si>
  <si>
    <t>1350180071</t>
  </si>
  <si>
    <t>1150030037</t>
  </si>
  <si>
    <t>1350080324</t>
  </si>
  <si>
    <t>1350070056</t>
  </si>
  <si>
    <t>1250040126</t>
  </si>
  <si>
    <t>1350020017</t>
  </si>
  <si>
    <t>1150090045</t>
  </si>
  <si>
    <t>1150040225</t>
  </si>
  <si>
    <t>1350110058</t>
  </si>
  <si>
    <t>1250090229</t>
  </si>
  <si>
    <t>1150070017</t>
  </si>
  <si>
    <t>1350120077</t>
  </si>
  <si>
    <t>1150120047</t>
  </si>
  <si>
    <t>1150120037</t>
  </si>
  <si>
    <t>1350040067</t>
  </si>
  <si>
    <t>1150090001</t>
  </si>
  <si>
    <t>1350090336</t>
  </si>
  <si>
    <t>1150070031</t>
  </si>
  <si>
    <t>1150040024</t>
  </si>
  <si>
    <t>1350020040</t>
  </si>
  <si>
    <t>1250040037</t>
  </si>
  <si>
    <t>1150120038</t>
  </si>
  <si>
    <t>1350080157</t>
  </si>
  <si>
    <t>1350090150</t>
  </si>
  <si>
    <t>1150080143</t>
  </si>
  <si>
    <t>1350080193</t>
  </si>
  <si>
    <t>1250070016</t>
  </si>
  <si>
    <t>1350080220</t>
  </si>
  <si>
    <t>1350080042</t>
  </si>
  <si>
    <t>1350090157</t>
  </si>
  <si>
    <t>1150120122</t>
  </si>
  <si>
    <t>1250080149</t>
  </si>
  <si>
    <t>1350030090</t>
  </si>
  <si>
    <t>1150070028</t>
  </si>
  <si>
    <t>1250080024</t>
  </si>
  <si>
    <t>1150190021</t>
  </si>
  <si>
    <t>1150120021</t>
  </si>
  <si>
    <t>1150040085</t>
  </si>
  <si>
    <t>1150120164</t>
  </si>
  <si>
    <t>1350080358</t>
  </si>
  <si>
    <t>1150120126</t>
  </si>
  <si>
    <t>1350040092</t>
  </si>
  <si>
    <t>1250070029</t>
  </si>
  <si>
    <t>1150090067</t>
  </si>
  <si>
    <t>1350090338</t>
  </si>
  <si>
    <t>1350090308</t>
  </si>
  <si>
    <t>1250180037</t>
  </si>
  <si>
    <t>1350080177</t>
  </si>
  <si>
    <t>1350120194</t>
  </si>
  <si>
    <t>1150040042</t>
  </si>
  <si>
    <t>1350080119</t>
  </si>
  <si>
    <t>1150040017</t>
  </si>
  <si>
    <t>1350080306</t>
  </si>
  <si>
    <t>1350040219</t>
  </si>
  <si>
    <t>1250040225</t>
  </si>
  <si>
    <t>1350080316</t>
  </si>
  <si>
    <t>1250120149</t>
  </si>
  <si>
    <t>1250080155</t>
  </si>
  <si>
    <t>1350080109</t>
  </si>
  <si>
    <t>1350200007</t>
  </si>
  <si>
    <t>1250180045</t>
  </si>
  <si>
    <t>1150090044</t>
  </si>
  <si>
    <t>1150040035</t>
  </si>
  <si>
    <t>1350120019</t>
  </si>
  <si>
    <t>1150040154</t>
  </si>
  <si>
    <t>1250120068</t>
  </si>
  <si>
    <t>1250120105</t>
  </si>
  <si>
    <t>1250120164</t>
  </si>
  <si>
    <t>1150090021</t>
  </si>
  <si>
    <t>1150070042</t>
  </si>
  <si>
    <t>1350090362</t>
  </si>
  <si>
    <t>1350040288</t>
  </si>
  <si>
    <t>1250120082</t>
  </si>
  <si>
    <t>1250040233</t>
  </si>
  <si>
    <t>1350040073</t>
  </si>
  <si>
    <t>1350040388</t>
  </si>
  <si>
    <t>1250040101</t>
  </si>
  <si>
    <t>1350030074</t>
  </si>
  <si>
    <t>1350090359</t>
  </si>
  <si>
    <t>1350120148</t>
  </si>
  <si>
    <t>1350120070</t>
  </si>
  <si>
    <t>1350180093</t>
  </si>
  <si>
    <t>1150020022</t>
  </si>
  <si>
    <t>1150080076</t>
  </si>
  <si>
    <t>1250060010</t>
  </si>
  <si>
    <t>1150040102</t>
  </si>
  <si>
    <t>1350060017</t>
  </si>
  <si>
    <t>1350080365</t>
  </si>
  <si>
    <t>1350030007</t>
  </si>
  <si>
    <t>1350120058</t>
  </si>
  <si>
    <t>1350040040</t>
  </si>
  <si>
    <t>1350010014</t>
  </si>
  <si>
    <t>1250070030</t>
  </si>
  <si>
    <t>1350120219</t>
  </si>
  <si>
    <t>1150080123</t>
  </si>
  <si>
    <t>1250080126</t>
  </si>
  <si>
    <t>1250040106</t>
  </si>
  <si>
    <t>1350080068</t>
  </si>
  <si>
    <t>1350040271</t>
  </si>
  <si>
    <t>1350120232</t>
  </si>
  <si>
    <t>1350090387</t>
  </si>
  <si>
    <t>1150040061</t>
  </si>
  <si>
    <t>1250040142</t>
  </si>
  <si>
    <t>1350040158</t>
  </si>
  <si>
    <t>1350180014</t>
  </si>
  <si>
    <t>1250090082</t>
  </si>
  <si>
    <t>1250090159</t>
  </si>
  <si>
    <t>1350070069</t>
  </si>
  <si>
    <t>1350090270</t>
  </si>
  <si>
    <t>1350090043</t>
  </si>
  <si>
    <t>1350080060</t>
  </si>
  <si>
    <t>1250120048</t>
  </si>
  <si>
    <t>1150130001</t>
  </si>
  <si>
    <t>1150020015</t>
  </si>
  <si>
    <t>1350120029</t>
  </si>
  <si>
    <t>1350090109</t>
  </si>
  <si>
    <t>1150090065</t>
  </si>
  <si>
    <t>1150080066</t>
  </si>
  <si>
    <t>1350090306</t>
  </si>
  <si>
    <t>1350120021</t>
  </si>
  <si>
    <t>1350090178</t>
  </si>
  <si>
    <t>1150120109</t>
  </si>
  <si>
    <t>1150070041</t>
  </si>
  <si>
    <t>1350050002</t>
  </si>
  <si>
    <t>1150040034</t>
  </si>
  <si>
    <t>1250090115</t>
  </si>
  <si>
    <t>1150040239</t>
  </si>
  <si>
    <t>1250060002</t>
  </si>
  <si>
    <t>1150180004</t>
  </si>
  <si>
    <t>1150090083</t>
  </si>
  <si>
    <t>1150180015</t>
  </si>
  <si>
    <t>1350040347</t>
  </si>
  <si>
    <t>1250060012</t>
  </si>
  <si>
    <t>1350020033</t>
  </si>
  <si>
    <t>1250080074</t>
  </si>
  <si>
    <t>1250080179</t>
  </si>
  <si>
    <t>1350120078</t>
  </si>
  <si>
    <t>1350080336</t>
  </si>
  <si>
    <t>1350040165</t>
  </si>
  <si>
    <t>1250040021</t>
  </si>
  <si>
    <t>1250040093</t>
  </si>
  <si>
    <t>1350120164</t>
  </si>
  <si>
    <t>1350120095</t>
  </si>
  <si>
    <t>1350200009</t>
  </si>
  <si>
    <t>1150090087</t>
  </si>
  <si>
    <t>1150180009</t>
  </si>
  <si>
    <t>1350080325</t>
  </si>
  <si>
    <t>1350090297</t>
  </si>
  <si>
    <t>1150080114</t>
  </si>
  <si>
    <t>1350040292</t>
  </si>
  <si>
    <t>1250050002</t>
  </si>
  <si>
    <t>1150120152</t>
  </si>
  <si>
    <t>1350080274</t>
  </si>
  <si>
    <t>1350040210</t>
  </si>
  <si>
    <t>1350090002</t>
  </si>
  <si>
    <t>1250080050</t>
  </si>
  <si>
    <t>1350110067</t>
  </si>
  <si>
    <t>1350080100</t>
  </si>
  <si>
    <t>1150190022</t>
  </si>
  <si>
    <t>1350030094</t>
  </si>
  <si>
    <t>1150140001</t>
  </si>
  <si>
    <t>1350040152</t>
  </si>
  <si>
    <t>1250030020</t>
  </si>
  <si>
    <t>1250040074</t>
  </si>
  <si>
    <t>1350180006</t>
  </si>
  <si>
    <t>1350070006</t>
  </si>
  <si>
    <t>1150080102</t>
  </si>
  <si>
    <t>1250080167</t>
  </si>
  <si>
    <t>1350040291</t>
  </si>
  <si>
    <t>1150020001</t>
  </si>
  <si>
    <t>1350040198</t>
  </si>
  <si>
    <t>1350040286</t>
  </si>
  <si>
    <t>1350040120</t>
  </si>
  <si>
    <t>1150090011</t>
  </si>
  <si>
    <t>1350030064</t>
  </si>
  <si>
    <t>1250020024</t>
  </si>
  <si>
    <t>1250040110</t>
  </si>
  <si>
    <t>1250080121</t>
  </si>
  <si>
    <t>1150110005</t>
  </si>
  <si>
    <t>1350200013</t>
  </si>
  <si>
    <t>1350190020</t>
  </si>
  <si>
    <t>1250080006</t>
  </si>
  <si>
    <t>1250040155</t>
  </si>
  <si>
    <t>1350080223</t>
  </si>
  <si>
    <t>1350110006</t>
  </si>
  <si>
    <t>1350040332</t>
  </si>
  <si>
    <t>1350090288</t>
  </si>
  <si>
    <t>1350090064</t>
  </si>
  <si>
    <t>1350040110</t>
  </si>
  <si>
    <t>1250040013</t>
  </si>
  <si>
    <t>1150070029</t>
  </si>
  <si>
    <t>1350120114</t>
  </si>
  <si>
    <t>1350040117</t>
  </si>
  <si>
    <t>1150190016</t>
  </si>
  <si>
    <t>1250090077</t>
  </si>
  <si>
    <t>1150090058</t>
  </si>
  <si>
    <t>1350090257</t>
  </si>
  <si>
    <t>1350090074</t>
  </si>
  <si>
    <t>1350090378</t>
  </si>
  <si>
    <t>1350080305</t>
  </si>
  <si>
    <t>1350040373</t>
  </si>
  <si>
    <t>1350090166</t>
  </si>
  <si>
    <t>1250090232</t>
  </si>
  <si>
    <t>1150120042</t>
  </si>
  <si>
    <t>1150040052</t>
  </si>
  <si>
    <t>1250040269</t>
  </si>
  <si>
    <t>1350080282</t>
  </si>
  <si>
    <t>1150090033</t>
  </si>
  <si>
    <t>1350030082</t>
  </si>
  <si>
    <t>1250120028</t>
  </si>
  <si>
    <t>1250040211</t>
  </si>
  <si>
    <t>1350080188</t>
  </si>
  <si>
    <t>1350080200</t>
  </si>
  <si>
    <t>1250080109</t>
  </si>
  <si>
    <t>1150070023</t>
  </si>
  <si>
    <t>1350090231</t>
  </si>
  <si>
    <t>1350060019</t>
  </si>
  <si>
    <t>1150090092</t>
  </si>
  <si>
    <t>1250080266</t>
  </si>
  <si>
    <t>1350120221</t>
  </si>
  <si>
    <t>1350040318</t>
  </si>
  <si>
    <t>1350040156</t>
  </si>
  <si>
    <t>1250090067</t>
  </si>
  <si>
    <t>1150080125</t>
  </si>
  <si>
    <t>1350060008</t>
  </si>
  <si>
    <t>1150090094</t>
  </si>
  <si>
    <t>1250040232</t>
  </si>
  <si>
    <t>1250180019</t>
  </si>
  <si>
    <t>1350120178</t>
  </si>
  <si>
    <t>1250040049</t>
  </si>
  <si>
    <t>1150040198</t>
  </si>
  <si>
    <t>1150040173</t>
  </si>
  <si>
    <t>1250080132</t>
  </si>
  <si>
    <t>1350120024</t>
  </si>
  <si>
    <t>1350110007</t>
  </si>
  <si>
    <t>1250130005</t>
  </si>
  <si>
    <t>1350120081</t>
  </si>
  <si>
    <t>1350040192</t>
  </si>
  <si>
    <t>1150120005</t>
  </si>
  <si>
    <t>1350160018</t>
  </si>
  <si>
    <t>1350010011</t>
  </si>
  <si>
    <t>1350120015</t>
  </si>
  <si>
    <t>1150070027</t>
  </si>
  <si>
    <t>1350040051</t>
  </si>
  <si>
    <t>1150040208</t>
  </si>
  <si>
    <t>1250040289</t>
  </si>
  <si>
    <t>1150140002</t>
  </si>
  <si>
    <t>1350040403</t>
  </si>
  <si>
    <t>1250080015</t>
  </si>
  <si>
    <t>1150060005</t>
  </si>
  <si>
    <t>1250120135</t>
  </si>
  <si>
    <t>1250040053</t>
  </si>
  <si>
    <t>1350030065</t>
  </si>
  <si>
    <t>1250030063</t>
  </si>
  <si>
    <t>1350030019</t>
  </si>
  <si>
    <t>1350110009</t>
  </si>
  <si>
    <t>1150020024</t>
  </si>
  <si>
    <t>1250040107</t>
  </si>
  <si>
    <t>1150040165</t>
  </si>
  <si>
    <t>1150090016</t>
  </si>
  <si>
    <t>1350040195</t>
  </si>
  <si>
    <t>1150080104</t>
  </si>
  <si>
    <t>1250040252</t>
  </si>
  <si>
    <t>1350080033</t>
  </si>
  <si>
    <t>1150020011</t>
  </si>
  <si>
    <t>1150080080</t>
  </si>
  <si>
    <t>1150180014</t>
  </si>
  <si>
    <t>1150040137</t>
  </si>
  <si>
    <t>1150120132</t>
  </si>
  <si>
    <t>1150040071</t>
  </si>
  <si>
    <t>1350080206</t>
  </si>
  <si>
    <t>1350070014</t>
  </si>
  <si>
    <t>1250040279</t>
  </si>
  <si>
    <t>1250030015</t>
  </si>
  <si>
    <t>1250040162</t>
  </si>
  <si>
    <t>1150090009</t>
  </si>
  <si>
    <t>1250040262</t>
  </si>
  <si>
    <t>1250090109</t>
  </si>
  <si>
    <t>1350110052</t>
  </si>
  <si>
    <t>1250020019</t>
  </si>
  <si>
    <t>1350040300</t>
  </si>
  <si>
    <t>1350040393</t>
  </si>
  <si>
    <t>1250090191</t>
  </si>
  <si>
    <t>1350010005</t>
  </si>
  <si>
    <t>1350040037</t>
  </si>
  <si>
    <t>1350120145</t>
  </si>
  <si>
    <t>1250090110</t>
  </si>
  <si>
    <t>1150090039</t>
  </si>
  <si>
    <t>1150090098</t>
  </si>
  <si>
    <t>1250040156</t>
  </si>
  <si>
    <t>1250040114</t>
  </si>
  <si>
    <t>1150090052</t>
  </si>
  <si>
    <t>1350040003</t>
  </si>
  <si>
    <t>1250090043</t>
  </si>
  <si>
    <t>1350090274</t>
  </si>
  <si>
    <t>1250080181</t>
  </si>
  <si>
    <t>1250090180</t>
  </si>
  <si>
    <t>1250010013</t>
  </si>
  <si>
    <t>1350080014</t>
  </si>
  <si>
    <t>1150040212</t>
  </si>
  <si>
    <t>1350090135</t>
  </si>
  <si>
    <t>1250040031</t>
  </si>
  <si>
    <t>1350120063</t>
  </si>
  <si>
    <t>1250080010</t>
  </si>
  <si>
    <t>1150110021</t>
  </si>
  <si>
    <t>1250080037</t>
  </si>
  <si>
    <t>1250060028</t>
  </si>
  <si>
    <t>1150040078</t>
  </si>
  <si>
    <t>1350090280</t>
  </si>
  <si>
    <t>1350090186</t>
  </si>
  <si>
    <t>1350040355</t>
  </si>
  <si>
    <t>1250090108</t>
  </si>
  <si>
    <t>1350080179</t>
  </si>
  <si>
    <t>1350010028</t>
  </si>
  <si>
    <t>1350080326</t>
  </si>
  <si>
    <t>1350040103</t>
  </si>
  <si>
    <t>1250080200</t>
  </si>
  <si>
    <t>1350030056</t>
  </si>
  <si>
    <t>1350120201</t>
  </si>
  <si>
    <t>1250120089</t>
  </si>
  <si>
    <t>1350080304</t>
  </si>
  <si>
    <t>1350040301</t>
  </si>
  <si>
    <t>1350120001</t>
  </si>
  <si>
    <t>1250040199</t>
  </si>
  <si>
    <t>1150090012</t>
  </si>
  <si>
    <t>1150080130</t>
  </si>
  <si>
    <t>1350080153</t>
  </si>
  <si>
    <t>1150120142</t>
  </si>
  <si>
    <t>1350030046</t>
  </si>
  <si>
    <t>1250100010</t>
  </si>
  <si>
    <t>1250040230</t>
  </si>
  <si>
    <t>1350040366</t>
  </si>
  <si>
    <t>1350090261</t>
  </si>
  <si>
    <t>1250080196</t>
  </si>
  <si>
    <t>1350040007</t>
  </si>
  <si>
    <t>1350130005</t>
  </si>
  <si>
    <t>1250080201</t>
  </si>
  <si>
    <t>1350040335</t>
  </si>
  <si>
    <t>1350200024</t>
  </si>
  <si>
    <t>1250040196</t>
  </si>
  <si>
    <t>1150040030</t>
  </si>
  <si>
    <t>1350020027</t>
  </si>
  <si>
    <t>1350120249</t>
  </si>
  <si>
    <t>1350040226</t>
  </si>
  <si>
    <t>1350090311</t>
  </si>
  <si>
    <t>1250120162</t>
  </si>
  <si>
    <t>1150040134</t>
  </si>
  <si>
    <t>1350080333</t>
  </si>
  <si>
    <t>1150090061</t>
  </si>
  <si>
    <t>1150120130</t>
  </si>
  <si>
    <t>1150120146</t>
  </si>
  <si>
    <t>1150080117</t>
  </si>
  <si>
    <t>1250050007</t>
  </si>
  <si>
    <t>1350120150</t>
  </si>
  <si>
    <t>1250040083</t>
  </si>
  <si>
    <t>1350090185</t>
  </si>
  <si>
    <t>1350080137</t>
  </si>
  <si>
    <t>1150120162</t>
  </si>
  <si>
    <t>1350090012</t>
  </si>
  <si>
    <t>1350040169</t>
  </si>
  <si>
    <t>1150120077</t>
  </si>
  <si>
    <t>1350040170</t>
  </si>
  <si>
    <t>1250040310</t>
  </si>
  <si>
    <t>1350080065</t>
  </si>
  <si>
    <t>1150090036</t>
  </si>
  <si>
    <t>1150120167</t>
  </si>
  <si>
    <t>1250120058</t>
  </si>
  <si>
    <t>1150120150</t>
  </si>
  <si>
    <t>1250040117</t>
  </si>
  <si>
    <t>1150030066</t>
  </si>
  <si>
    <t>1350120102</t>
  </si>
  <si>
    <t>1250090136</t>
  </si>
  <si>
    <t>1350090239</t>
  </si>
  <si>
    <t>1350040343</t>
  </si>
  <si>
    <t>1350120119</t>
  </si>
  <si>
    <t>1250040089</t>
  </si>
  <si>
    <t>1150030006</t>
  </si>
  <si>
    <t>1350070034</t>
  </si>
  <si>
    <t>1150190015</t>
  </si>
  <si>
    <t>1350030061</t>
  </si>
  <si>
    <t>1250120005</t>
  </si>
  <si>
    <t>1150080113</t>
  </si>
  <si>
    <t>1250080166</t>
  </si>
  <si>
    <t>1350060014</t>
  </si>
  <si>
    <t>1150040003</t>
  </si>
  <si>
    <t>1350030016</t>
  </si>
  <si>
    <t>1150080140</t>
  </si>
  <si>
    <t>1350080120</t>
  </si>
  <si>
    <t>1350120160</t>
  </si>
  <si>
    <t>1150080127</t>
  </si>
  <si>
    <t>1350080182</t>
  </si>
  <si>
    <t>1250080016</t>
  </si>
  <si>
    <t>1350030021</t>
  </si>
  <si>
    <t>1350040053</t>
  </si>
  <si>
    <t>1150070043</t>
  </si>
  <si>
    <t>1150130002</t>
  </si>
  <si>
    <t>1350080093</t>
  </si>
  <si>
    <t>1350110022</t>
  </si>
  <si>
    <t>1150070034</t>
  </si>
  <si>
    <t>1150080063</t>
  </si>
  <si>
    <t>1350120127</t>
  </si>
  <si>
    <t>1350120214</t>
  </si>
  <si>
    <t>1150040230</t>
  </si>
  <si>
    <t>1350070088</t>
  </si>
  <si>
    <t>1350080054</t>
  </si>
  <si>
    <t>1350090164</t>
  </si>
  <si>
    <t>1350120118</t>
  </si>
  <si>
    <t>1350040369</t>
  </si>
  <si>
    <t>1350040211</t>
  </si>
  <si>
    <t>1250040239</t>
  </si>
  <si>
    <t>1150040059</t>
  </si>
  <si>
    <t>1350040033</t>
  </si>
  <si>
    <t>1150080002</t>
  </si>
  <si>
    <t>1350070002</t>
  </si>
  <si>
    <t>1350010003</t>
  </si>
  <si>
    <t>1250040161</t>
  </si>
  <si>
    <t>1350120128</t>
  </si>
  <si>
    <t>1150040237</t>
  </si>
  <si>
    <t>1150080060</t>
  </si>
  <si>
    <t>1250030010</t>
  </si>
  <si>
    <t>1150090064</t>
  </si>
  <si>
    <t>1150040206</t>
  </si>
  <si>
    <t>1250040095</t>
  </si>
  <si>
    <t>1350040115</t>
  </si>
  <si>
    <t>1150040016</t>
  </si>
  <si>
    <t>1350080006</t>
  </si>
  <si>
    <t>1250120012</t>
  </si>
  <si>
    <t>1150040108</t>
  </si>
  <si>
    <t>1350090055</t>
  </si>
  <si>
    <t>1350040353</t>
  </si>
  <si>
    <t>1350010007</t>
  </si>
  <si>
    <t>1350080002</t>
  </si>
  <si>
    <t>1350090304</t>
  </si>
  <si>
    <t>1350180098</t>
  </si>
  <si>
    <t>1250090158</t>
  </si>
  <si>
    <t>1350090029</t>
  </si>
  <si>
    <t>1250090182</t>
  </si>
  <si>
    <t>1150030012</t>
  </si>
  <si>
    <t>1250090087</t>
  </si>
  <si>
    <t>1250040165</t>
  </si>
  <si>
    <t>1350090354</t>
  </si>
  <si>
    <t>1350090370</t>
  </si>
  <si>
    <t>1350090272</t>
  </si>
  <si>
    <t>1350080353</t>
  </si>
  <si>
    <t>1350120153</t>
  </si>
  <si>
    <t>1150180025</t>
  </si>
  <si>
    <t>1150090025</t>
  </si>
  <si>
    <t>1150030020</t>
  </si>
  <si>
    <t>1250040297</t>
  </si>
  <si>
    <t>1150080059</t>
  </si>
  <si>
    <t>1250040144</t>
  </si>
  <si>
    <t>1150180026</t>
  </si>
  <si>
    <t>1350090024</t>
  </si>
  <si>
    <t>1150040069</t>
  </si>
  <si>
    <t>1350120115</t>
  </si>
  <si>
    <t>1350190032</t>
  </si>
  <si>
    <t>1150040163</t>
  </si>
  <si>
    <t>1350040102</t>
  </si>
  <si>
    <t>1250040189</t>
  </si>
  <si>
    <t>1150040048</t>
  </si>
  <si>
    <t>1250040020</t>
  </si>
  <si>
    <t>1150090080</t>
  </si>
  <si>
    <t>1250090088</t>
  </si>
  <si>
    <t>1350180028</t>
  </si>
  <si>
    <t>1350180059</t>
  </si>
  <si>
    <t>1350020020</t>
  </si>
  <si>
    <t>1350080227</t>
  </si>
  <si>
    <t>1350090162</t>
  </si>
  <si>
    <t>1150040144</t>
  </si>
  <si>
    <t>1350190033</t>
  </si>
  <si>
    <t>1250120111</t>
  </si>
  <si>
    <t>1150120036</t>
  </si>
  <si>
    <t>1250090068</t>
  </si>
  <si>
    <t>1350120224</t>
  </si>
  <si>
    <t>1150120032</t>
  </si>
  <si>
    <t>1350110010</t>
  </si>
  <si>
    <t>1250090218</t>
  </si>
  <si>
    <t>1150040028</t>
  </si>
  <si>
    <t>1250090094</t>
  </si>
  <si>
    <t>1150110015</t>
  </si>
  <si>
    <t>1250030028</t>
  </si>
  <si>
    <t>1250030006</t>
  </si>
  <si>
    <t>1250120120</t>
  </si>
  <si>
    <t>1150040248</t>
  </si>
  <si>
    <t>1150090096</t>
  </si>
  <si>
    <t>1350020002</t>
  </si>
  <si>
    <t>1150120013</t>
  </si>
  <si>
    <t>1250090091</t>
  </si>
  <si>
    <t>1350090136</t>
  </si>
  <si>
    <t>1250080012</t>
  </si>
  <si>
    <t>1150020023</t>
  </si>
  <si>
    <t>1350080152</t>
  </si>
  <si>
    <t>1350040267</t>
  </si>
  <si>
    <t>1150120026</t>
  </si>
  <si>
    <t>1350040139</t>
  </si>
  <si>
    <t>1150040116</t>
  </si>
  <si>
    <t>1250120073</t>
  </si>
  <si>
    <t>1350120002</t>
  </si>
  <si>
    <t>1350030067</t>
  </si>
  <si>
    <t>1350040200</t>
  </si>
  <si>
    <t>1150010004</t>
  </si>
  <si>
    <t>1350080219</t>
  </si>
  <si>
    <t>1350200005</t>
  </si>
  <si>
    <t>1350090102</t>
  </si>
  <si>
    <t>1150080083</t>
  </si>
  <si>
    <t>1350120085</t>
  </si>
  <si>
    <t>1150120128</t>
  </si>
  <si>
    <t>1350120189</t>
  </si>
  <si>
    <t>1150070001</t>
  </si>
  <si>
    <t>1150080103</t>
  </si>
  <si>
    <t>1150160007</t>
  </si>
  <si>
    <t>1350040295</t>
  </si>
  <si>
    <t>1250180058</t>
  </si>
  <si>
    <t>1150120014</t>
  </si>
  <si>
    <t>1250030054</t>
  </si>
  <si>
    <t>1150120141</t>
  </si>
  <si>
    <t>1250090234</t>
  </si>
  <si>
    <t>1150030068</t>
  </si>
  <si>
    <t>1350080123</t>
  </si>
  <si>
    <t>1150030016</t>
  </si>
  <si>
    <t>1350040394</t>
  </si>
  <si>
    <t>1250190015</t>
  </si>
  <si>
    <t>1150080016</t>
  </si>
  <si>
    <t>1350020010</t>
  </si>
  <si>
    <t>1350100002</t>
  </si>
  <si>
    <t>1350200011</t>
  </si>
  <si>
    <t>1350010027</t>
  </si>
  <si>
    <t>1350030031</t>
  </si>
  <si>
    <t>1350120246</t>
  </si>
  <si>
    <t>1250030023</t>
  </si>
  <si>
    <t>1150030025</t>
  </si>
  <si>
    <t>1350040184</t>
  </si>
  <si>
    <t>1250040227</t>
  </si>
  <si>
    <t>1250040012</t>
  </si>
  <si>
    <t>1250040171</t>
  </si>
  <si>
    <t>1150080061</t>
  </si>
  <si>
    <t>1350090069</t>
  </si>
  <si>
    <t>1350040364</t>
  </si>
  <si>
    <t>1350090203</t>
  </si>
  <si>
    <t>1350130004</t>
  </si>
  <si>
    <t>1150190017</t>
  </si>
  <si>
    <t>1150080090</t>
  </si>
  <si>
    <t>1350080249</t>
  </si>
  <si>
    <t>1350040339</t>
  </si>
  <si>
    <t>1150040063</t>
  </si>
  <si>
    <t>1150080007</t>
  </si>
  <si>
    <t>1350080001</t>
  </si>
  <si>
    <t>1350070079</t>
  </si>
  <si>
    <t>1150040082</t>
  </si>
  <si>
    <t>1150040216</t>
  </si>
  <si>
    <t>1150110006</t>
  </si>
  <si>
    <t>1250120041</t>
  </si>
  <si>
    <t>1150010009</t>
  </si>
  <si>
    <t>1350040327</t>
  </si>
  <si>
    <t>1250060026</t>
  </si>
  <si>
    <t>1150090055</t>
  </si>
  <si>
    <t>1350020024</t>
  </si>
  <si>
    <t>1250040267</t>
  </si>
  <si>
    <t>1350110004</t>
  </si>
  <si>
    <t>1150040018</t>
  </si>
  <si>
    <t>1350080089</t>
  </si>
  <si>
    <t>1350060012</t>
  </si>
  <si>
    <t>1150120153</t>
  </si>
  <si>
    <t>1250040132</t>
  </si>
  <si>
    <t>1350040128</t>
  </si>
  <si>
    <t>1350090137</t>
  </si>
  <si>
    <t>1150020008</t>
  </si>
  <si>
    <t>1250040217</t>
  </si>
  <si>
    <t>1350130006</t>
  </si>
  <si>
    <t>1350040121</t>
  </si>
  <si>
    <t>1350080055</t>
  </si>
  <si>
    <t>1350040257</t>
  </si>
  <si>
    <t>1350080136</t>
  </si>
  <si>
    <t>1250120112</t>
  </si>
  <si>
    <t>1350040150</t>
  </si>
  <si>
    <t>1150040199</t>
  </si>
  <si>
    <t>1150120111</t>
  </si>
  <si>
    <t>1350090047</t>
  </si>
  <si>
    <t>1350040415</t>
  </si>
  <si>
    <t>1350090307</t>
  </si>
  <si>
    <t>1350040427</t>
  </si>
  <si>
    <t>1150040103</t>
  </si>
  <si>
    <t>1150120108</t>
  </si>
  <si>
    <t>1250120059</t>
  </si>
  <si>
    <t>1150080157</t>
  </si>
  <si>
    <t>1250120128</t>
  </si>
  <si>
    <t>1250090046</t>
  </si>
  <si>
    <t>1150120073</t>
  </si>
  <si>
    <t>1350090384</t>
  </si>
  <si>
    <t>1350040160</t>
  </si>
  <si>
    <t>1350040083</t>
  </si>
  <si>
    <t>1150090062</t>
  </si>
  <si>
    <t>1350040220</t>
  </si>
  <si>
    <t>1150120124</t>
  </si>
  <si>
    <t>1350120198</t>
  </si>
  <si>
    <t>1150030076</t>
  </si>
  <si>
    <t>1350090339</t>
  </si>
  <si>
    <t>1350080366</t>
  </si>
  <si>
    <t>1350190052</t>
  </si>
  <si>
    <t>1350090361</t>
  </si>
  <si>
    <t>1050080229</t>
  </si>
  <si>
    <t>1250120072</t>
  </si>
  <si>
    <t>1350040370</t>
  </si>
  <si>
    <t>1150120099</t>
  </si>
  <si>
    <t>1150080004</t>
  </si>
  <si>
    <t>1350040338</t>
  </si>
  <si>
    <t>1250180014</t>
  </si>
  <si>
    <t>1250180002</t>
  </si>
  <si>
    <t>1350090014</t>
  </si>
  <si>
    <t>1350040089</t>
  </si>
  <si>
    <t>1350040294</t>
  </si>
  <si>
    <t>1350080122</t>
  </si>
  <si>
    <t>1150040159</t>
  </si>
  <si>
    <t>1350070072</t>
  </si>
  <si>
    <t>1350020030</t>
  </si>
  <si>
    <t>1350070030</t>
  </si>
  <si>
    <t>1350040181</t>
  </si>
  <si>
    <t>1350080087</t>
  </si>
  <si>
    <t>1350120229</t>
  </si>
  <si>
    <t>1350180046</t>
  </si>
  <si>
    <t>1250090223</t>
  </si>
  <si>
    <t>1150090041</t>
  </si>
  <si>
    <t>1350090138</t>
  </si>
  <si>
    <t>1350040311</t>
  </si>
  <si>
    <t>1350080181</t>
  </si>
  <si>
    <t>1250040284</t>
  </si>
  <si>
    <t>1350040187</t>
  </si>
  <si>
    <t>1250040103</t>
  </si>
  <si>
    <t>1350030084</t>
  </si>
  <si>
    <t>1350010010</t>
  </si>
  <si>
    <t>1150040114</t>
  </si>
  <si>
    <t>1350080007</t>
  </si>
  <si>
    <t>1250040115</t>
  </si>
  <si>
    <t>1250040193</t>
  </si>
  <si>
    <t>1250040090</t>
  </si>
  <si>
    <t>1150020013</t>
  </si>
  <si>
    <t>1250040160</t>
  </si>
  <si>
    <t>1350040055</t>
  </si>
  <si>
    <t>1350180069</t>
  </si>
  <si>
    <t>1350090294</t>
  </si>
  <si>
    <t>1150080018</t>
  </si>
  <si>
    <t>1350040035</t>
  </si>
  <si>
    <t>1350040172</t>
  </si>
  <si>
    <t>1250030049</t>
  </si>
  <si>
    <t>1150040235</t>
  </si>
  <si>
    <t>1150070035</t>
  </si>
  <si>
    <t>1150040010</t>
  </si>
  <si>
    <t>1350080288</t>
  </si>
  <si>
    <t>1350090194</t>
  </si>
  <si>
    <t>1150120087</t>
  </si>
  <si>
    <t>1250040131</t>
  </si>
  <si>
    <t>1350040395</t>
  </si>
  <si>
    <t>1350040216</t>
  </si>
  <si>
    <t>1150090075</t>
  </si>
  <si>
    <t>1150040094</t>
  </si>
  <si>
    <t>1250080110</t>
  </si>
  <si>
    <t>1350090046</t>
  </si>
  <si>
    <t>1250030013</t>
  </si>
  <si>
    <t>1150090026</t>
  </si>
  <si>
    <t>1250040307</t>
  </si>
  <si>
    <t>1250030016</t>
  </si>
  <si>
    <t>1350120157</t>
  </si>
  <si>
    <t>1250040254</t>
  </si>
  <si>
    <t>1350090348</t>
  </si>
  <si>
    <t>1350180019</t>
  </si>
  <si>
    <t>1350130007</t>
  </si>
  <si>
    <t>1250030045</t>
  </si>
  <si>
    <t>1150040229</t>
  </si>
  <si>
    <t>1350110035</t>
  </si>
  <si>
    <t>1150120003</t>
  </si>
  <si>
    <t>1150080005</t>
  </si>
  <si>
    <t>1250040134</t>
  </si>
  <si>
    <t>1350200018</t>
  </si>
  <si>
    <t>1350090028</t>
  </si>
  <si>
    <t>1150070006</t>
  </si>
  <si>
    <t>1150040158</t>
  </si>
  <si>
    <t>1150080118</t>
  </si>
  <si>
    <t>1150080137</t>
  </si>
  <si>
    <t>1150080058</t>
  </si>
  <si>
    <t>1250010024</t>
  </si>
  <si>
    <t>1350070037</t>
  </si>
  <si>
    <t>1350120205</t>
  </si>
  <si>
    <t>1250080106</t>
  </si>
  <si>
    <t>1350110018</t>
  </si>
  <si>
    <t>1250040158</t>
  </si>
  <si>
    <t>1150090060</t>
  </si>
  <si>
    <t>1150080030</t>
  </si>
  <si>
    <t>1150040236</t>
  </si>
  <si>
    <t>1350040091</t>
  </si>
  <si>
    <t>1250120063</t>
  </si>
  <si>
    <t>1350040278</t>
  </si>
  <si>
    <t>1150040120</t>
  </si>
  <si>
    <t>1250040206</t>
  </si>
  <si>
    <t>1150120017</t>
  </si>
  <si>
    <t>1350120142</t>
  </si>
  <si>
    <t>1350120234</t>
  </si>
  <si>
    <t>1250040299</t>
  </si>
  <si>
    <t>1250120109</t>
  </si>
  <si>
    <t>1350040233</t>
  </si>
  <si>
    <t>1050080203</t>
  </si>
  <si>
    <t>1150020012</t>
  </si>
  <si>
    <t>1250180057</t>
  </si>
  <si>
    <t>1250040234</t>
  </si>
  <si>
    <t>1250120015</t>
  </si>
  <si>
    <t>1250090048</t>
  </si>
  <si>
    <t>1350040090</t>
  </si>
  <si>
    <t>1150010005</t>
  </si>
  <si>
    <t>1150080095</t>
  </si>
  <si>
    <t>1350040225</t>
  </si>
  <si>
    <t>1350040387</t>
  </si>
  <si>
    <t>1350040175</t>
  </si>
  <si>
    <t>1350080166</t>
  </si>
  <si>
    <t>1150080156</t>
  </si>
  <si>
    <t>1350040310</t>
  </si>
  <si>
    <t>1350090334</t>
  </si>
  <si>
    <t>1350080293</t>
  </si>
  <si>
    <t>1150080068</t>
  </si>
  <si>
    <t>1150030079</t>
  </si>
  <si>
    <t>1350040146</t>
  </si>
  <si>
    <t>1350120180</t>
  </si>
  <si>
    <t>1150020027</t>
  </si>
  <si>
    <t>1250020020</t>
  </si>
  <si>
    <t>1150120056</t>
  </si>
  <si>
    <t>1150040178</t>
  </si>
  <si>
    <t>1350090115</t>
  </si>
  <si>
    <t>1150040014</t>
  </si>
  <si>
    <t>1150040240</t>
  </si>
  <si>
    <t>1350040190</t>
  </si>
  <si>
    <t>1350120049</t>
  </si>
  <si>
    <t>1350040285</t>
  </si>
  <si>
    <t>1350180074</t>
  </si>
  <si>
    <t>1250020026</t>
  </si>
  <si>
    <t>1350080070</t>
  </si>
  <si>
    <t>1350090346</t>
  </si>
  <si>
    <t>1250190019</t>
  </si>
  <si>
    <t>1250080044</t>
  </si>
  <si>
    <t>1150040255</t>
  </si>
  <si>
    <t>1250070021</t>
  </si>
  <si>
    <t>1150120145</t>
  </si>
  <si>
    <t>1350010026</t>
  </si>
  <si>
    <t>1250190008</t>
  </si>
  <si>
    <t>1250040168</t>
  </si>
  <si>
    <t>1250090215</t>
  </si>
  <si>
    <t>1150120160</t>
  </si>
  <si>
    <t>1150120114</t>
  </si>
  <si>
    <t>1150030027</t>
  </si>
  <si>
    <t>1150070007</t>
  </si>
  <si>
    <t>1150030050</t>
  </si>
  <si>
    <t>1250040136</t>
  </si>
  <si>
    <t>1350040425</t>
  </si>
  <si>
    <t>1150040112</t>
  </si>
  <si>
    <t>1350080361</t>
  </si>
  <si>
    <t>1150040192</t>
  </si>
  <si>
    <t>1350040424</t>
  </si>
  <si>
    <t>1350080244</t>
  </si>
  <si>
    <t>1250120088</t>
  </si>
  <si>
    <t>1150190014</t>
  </si>
  <si>
    <t>1150190007</t>
  </si>
  <si>
    <t>1150160011</t>
  </si>
  <si>
    <t>1350180095</t>
  </si>
  <si>
    <t>1150110023</t>
  </si>
  <si>
    <t>1150180017</t>
  </si>
  <si>
    <t>1250070001</t>
  </si>
  <si>
    <t>1350090292</t>
  </si>
  <si>
    <t>1350040287</t>
  </si>
  <si>
    <t>1350090388</t>
  </si>
  <si>
    <t>1150040065</t>
  </si>
  <si>
    <t>1350180024</t>
  </si>
  <si>
    <t>1350120131</t>
  </si>
  <si>
    <t>1150040241</t>
  </si>
  <si>
    <t>1150090097</t>
  </si>
  <si>
    <t>1250120045</t>
  </si>
  <si>
    <t>1250090127</t>
  </si>
  <si>
    <t>1150090046</t>
  </si>
  <si>
    <t>1250030019</t>
  </si>
  <si>
    <t>1350070041</t>
  </si>
  <si>
    <t>1150090093</t>
  </si>
  <si>
    <t>1150090081</t>
  </si>
  <si>
    <t>1150080162</t>
  </si>
  <si>
    <t>1150040152</t>
  </si>
  <si>
    <t>1350040392</t>
  </si>
  <si>
    <t>1150080128</t>
  </si>
  <si>
    <t>1350120033</t>
  </si>
  <si>
    <t>1150080088</t>
  </si>
  <si>
    <t>1350040134</t>
  </si>
  <si>
    <t>1150040045</t>
  </si>
  <si>
    <t>1350040418</t>
  </si>
  <si>
    <t>1350020013</t>
  </si>
  <si>
    <t>1350090189</t>
  </si>
  <si>
    <t>1350020038</t>
  </si>
  <si>
    <t>1350080207</t>
  </si>
  <si>
    <t>1350200001</t>
  </si>
  <si>
    <t>1350120036</t>
  </si>
  <si>
    <t>1350120121</t>
  </si>
  <si>
    <t>1350040324</t>
  </si>
  <si>
    <t>1350090271</t>
  </si>
  <si>
    <t>1350080266</t>
  </si>
  <si>
    <t>1350070035</t>
  </si>
  <si>
    <t>1350180004</t>
  </si>
  <si>
    <t>1250080198</t>
  </si>
  <si>
    <t>1150040146</t>
  </si>
  <si>
    <t>1350020026</t>
  </si>
  <si>
    <t>1350040405</t>
  </si>
  <si>
    <t>1350080350</t>
  </si>
  <si>
    <t>1150050003</t>
  </si>
  <si>
    <t>1250110009</t>
  </si>
  <si>
    <t>1150180030</t>
  </si>
  <si>
    <t>1150040021</t>
  </si>
  <si>
    <t>1350120060</t>
  </si>
  <si>
    <t>1350090144</t>
  </si>
  <si>
    <t>1150090038</t>
  </si>
  <si>
    <t>1350070025</t>
  </si>
  <si>
    <t>1150080051</t>
  </si>
  <si>
    <t>1250040094</t>
  </si>
  <si>
    <t>1350030032</t>
  </si>
  <si>
    <t>1350080061</t>
  </si>
  <si>
    <t>1350040371</t>
  </si>
  <si>
    <t>1150120133</t>
  </si>
  <si>
    <t>1350060002</t>
  </si>
  <si>
    <t>1350090180</t>
  </si>
  <si>
    <t>1350090036</t>
  </si>
  <si>
    <t>1150040223</t>
  </si>
  <si>
    <t>1350040222</t>
  </si>
  <si>
    <t>1350040312</t>
  </si>
  <si>
    <t>1350030072</t>
  </si>
  <si>
    <t>1350020043</t>
  </si>
  <si>
    <t>1350090286</t>
  </si>
  <si>
    <t>1350120026</t>
  </si>
  <si>
    <t>1350080085</t>
  </si>
  <si>
    <t>1350030079</t>
  </si>
  <si>
    <t>1150080121</t>
  </si>
  <si>
    <t>1150040115</t>
  </si>
  <si>
    <t>1150120025</t>
  </si>
  <si>
    <t>1150140003</t>
  </si>
  <si>
    <t>1150120080</t>
  </si>
  <si>
    <t>1350030080</t>
  </si>
  <si>
    <t>1250080231</t>
  </si>
  <si>
    <t>1350090175</t>
  </si>
  <si>
    <t>1350090284</t>
  </si>
  <si>
    <t>1350090114</t>
  </si>
  <si>
    <t>1150120009</t>
  </si>
  <si>
    <t>1350110062</t>
  </si>
  <si>
    <t>1350120059</t>
  </si>
  <si>
    <t>1350180079</t>
  </si>
  <si>
    <t>1350080031</t>
  </si>
  <si>
    <t>1150090020</t>
  </si>
  <si>
    <t>1350020006</t>
  </si>
  <si>
    <t>1150120050</t>
  </si>
  <si>
    <t>1250040092</t>
  </si>
  <si>
    <t>1350120011</t>
  </si>
  <si>
    <t>1150040047</t>
  </si>
  <si>
    <t>1350030057</t>
  </si>
  <si>
    <t>1250120137</t>
  </si>
  <si>
    <t>1250120067</t>
  </si>
  <si>
    <t>1350180047</t>
  </si>
  <si>
    <t>1350040171</t>
  </si>
  <si>
    <t>1250010003</t>
  </si>
  <si>
    <t>1150080122</t>
  </si>
  <si>
    <t>1250040248</t>
  </si>
  <si>
    <t>1350090317</t>
  </si>
  <si>
    <t>1350040180</t>
  </si>
  <si>
    <t>1250080173</t>
  </si>
  <si>
    <t>1350200006</t>
  </si>
  <si>
    <t>1250040175</t>
  </si>
  <si>
    <t>1350080233</t>
  </si>
  <si>
    <t>1350040330</t>
  </si>
  <si>
    <t>1250060011</t>
  </si>
  <si>
    <t>1250080001</t>
  </si>
  <si>
    <t>1350120226</t>
  </si>
  <si>
    <t>1350040273</t>
  </si>
  <si>
    <t>1350120146</t>
  </si>
  <si>
    <t>1150080120</t>
  </si>
  <si>
    <t>1150070014</t>
  </si>
  <si>
    <t>1250030064</t>
  </si>
  <si>
    <t>1250080170</t>
  </si>
  <si>
    <t>1150100004</t>
  </si>
  <si>
    <t>1350060011</t>
  </si>
  <si>
    <t>1150040226</t>
  </si>
  <si>
    <t>1150080050</t>
  </si>
  <si>
    <t>1350070054</t>
  </si>
  <si>
    <t>1150020006</t>
  </si>
  <si>
    <t>1350040230</t>
  </si>
  <si>
    <t>1150030005</t>
  </si>
  <si>
    <t>1250040238</t>
  </si>
  <si>
    <t>1350120203</t>
  </si>
  <si>
    <t>1150040132</t>
  </si>
  <si>
    <t>1250080076</t>
  </si>
  <si>
    <t>1250080040</t>
  </si>
  <si>
    <t>1350040143</t>
  </si>
  <si>
    <t>1250030050</t>
  </si>
  <si>
    <t>1350180094</t>
  </si>
  <si>
    <t>1150030074</t>
  </si>
  <si>
    <t>1350040401</t>
  </si>
  <si>
    <t>1350120117</t>
  </si>
  <si>
    <t>1350090227</t>
  </si>
  <si>
    <t>1150040246</t>
  </si>
  <si>
    <t>1150030044</t>
  </si>
  <si>
    <t>1350090075</t>
  </si>
  <si>
    <t>1250120102</t>
  </si>
  <si>
    <t>1250120083</t>
  </si>
  <si>
    <t>1350110059</t>
  </si>
  <si>
    <t>1250080049</t>
  </si>
  <si>
    <t>1350090310</t>
  </si>
  <si>
    <t>1250120064</t>
  </si>
  <si>
    <t>1350010009</t>
  </si>
  <si>
    <t>1150070019</t>
  </si>
  <si>
    <t>1350040048</t>
  </si>
  <si>
    <t>1150040147</t>
  </si>
  <si>
    <t>1350120090</t>
  </si>
  <si>
    <t>1350030069</t>
  </si>
  <si>
    <t>1150120031</t>
  </si>
  <si>
    <t>1350080189</t>
  </si>
  <si>
    <t>1150120148</t>
  </si>
  <si>
    <t>1150120022</t>
  </si>
  <si>
    <t>1150120104</t>
  </si>
  <si>
    <t>1250110023</t>
  </si>
  <si>
    <t>1350070044</t>
  </si>
  <si>
    <t>1350080114</t>
  </si>
  <si>
    <t>1350090035</t>
  </si>
  <si>
    <t>1150180007</t>
  </si>
  <si>
    <t>1350040041</t>
  </si>
  <si>
    <t>1350080165</t>
  </si>
  <si>
    <t>1350040228</t>
  </si>
  <si>
    <t>1150010008</t>
  </si>
  <si>
    <t>1150080136</t>
  </si>
  <si>
    <t>1350120200</t>
  </si>
  <si>
    <t>1250040028</t>
  </si>
  <si>
    <t>1150040252</t>
  </si>
  <si>
    <t>1250110007</t>
  </si>
  <si>
    <t>1350030010</t>
  </si>
  <si>
    <t>1350090321</t>
  </si>
  <si>
    <t>1250040250</t>
  </si>
  <si>
    <t>1250030012</t>
  </si>
  <si>
    <t>1350030054</t>
  </si>
  <si>
    <t>1350090054</t>
  </si>
  <si>
    <t>1350030081</t>
  </si>
  <si>
    <t>1350020007</t>
  </si>
  <si>
    <t>1350120032</t>
  </si>
  <si>
    <t>1250030040</t>
  </si>
  <si>
    <t>1150040090</t>
  </si>
  <si>
    <t>1150040129</t>
  </si>
  <si>
    <t>1350120240</t>
  </si>
  <si>
    <t>1350130011</t>
  </si>
  <si>
    <t>1350080105</t>
  </si>
  <si>
    <t>1250030055</t>
  </si>
  <si>
    <t>1350040145</t>
  </si>
  <si>
    <t>1150080107</t>
  </si>
  <si>
    <t>1250120099</t>
  </si>
  <si>
    <t>1150040145</t>
  </si>
  <si>
    <t>1150040170</t>
  </si>
  <si>
    <t>1350040063</t>
  </si>
  <si>
    <t>1250040259</t>
  </si>
  <si>
    <t>1150080064</t>
  </si>
  <si>
    <t>1150080015</t>
  </si>
  <si>
    <t>1150030010</t>
  </si>
  <si>
    <t>1150120012</t>
  </si>
  <si>
    <t>1250040057</t>
  </si>
  <si>
    <t>1150040057</t>
  </si>
  <si>
    <t>1250030022</t>
  </si>
  <si>
    <t>1150040126</t>
  </si>
  <si>
    <t>1350110026</t>
  </si>
  <si>
    <t>1150020026</t>
  </si>
  <si>
    <t>1150090017</t>
  </si>
  <si>
    <t>1350090147</t>
  </si>
  <si>
    <t>1350040337</t>
  </si>
  <si>
    <t>1250200002</t>
  </si>
  <si>
    <t>1150180020</t>
  </si>
  <si>
    <t>1150080111</t>
  </si>
  <si>
    <t>1350030022</t>
  </si>
  <si>
    <t>1350030030</t>
  </si>
  <si>
    <t>1150040139</t>
  </si>
  <si>
    <t>1350040068</t>
  </si>
  <si>
    <t>1350180070</t>
  </si>
  <si>
    <t>1150110038</t>
  </si>
  <si>
    <t>1250090190</t>
  </si>
  <si>
    <t>1150040119</t>
  </si>
  <si>
    <t>1350180038</t>
  </si>
  <si>
    <t>1250090168</t>
  </si>
  <si>
    <t>1350090266</t>
  </si>
  <si>
    <t>1350030068</t>
  </si>
  <si>
    <t>1350040080</t>
  </si>
  <si>
    <t>1150030003</t>
  </si>
  <si>
    <t>1350040116</t>
  </si>
  <si>
    <t>1350080278</t>
  </si>
  <si>
    <t>1250080148</t>
  </si>
  <si>
    <t>1350080148</t>
  </si>
  <si>
    <t>1150040089</t>
  </si>
  <si>
    <t>1350090027</t>
  </si>
  <si>
    <t>1350080133</t>
  </si>
  <si>
    <t>1250090193</t>
  </si>
  <si>
    <t>1150080055</t>
  </si>
  <si>
    <t>1350080296</t>
  </si>
  <si>
    <t>1250020011</t>
  </si>
  <si>
    <t>1250080206</t>
  </si>
  <si>
    <t>1250080207</t>
  </si>
  <si>
    <t>1250200006</t>
  </si>
  <si>
    <t>1250080182</t>
  </si>
  <si>
    <t>1250040237</t>
  </si>
  <si>
    <t>1350090019</t>
  </si>
  <si>
    <t>1150080106</t>
  </si>
  <si>
    <t>1350070082</t>
  </si>
  <si>
    <t>1150120002</t>
  </si>
  <si>
    <t>1350090247</t>
  </si>
  <si>
    <t>1350080243</t>
  </si>
  <si>
    <t>1350040382</t>
  </si>
  <si>
    <t>1350090269</t>
  </si>
  <si>
    <t>1350080357</t>
  </si>
  <si>
    <t>1350120053</t>
  </si>
  <si>
    <t>1350120165</t>
  </si>
  <si>
    <t>1350090122</t>
  </si>
  <si>
    <t>1350030050</t>
  </si>
  <si>
    <t>1250080047</t>
  </si>
  <si>
    <t>1150080155</t>
  </si>
  <si>
    <t>1150190008</t>
  </si>
  <si>
    <t>1350030028</t>
  </si>
  <si>
    <t>1350040279</t>
  </si>
  <si>
    <t>1350090222</t>
  </si>
  <si>
    <t>1150030009</t>
  </si>
  <si>
    <t>1250120132</t>
  </si>
  <si>
    <t>1350030034</t>
  </si>
  <si>
    <t>1350110012</t>
  </si>
  <si>
    <t>1350040056</t>
  </si>
  <si>
    <t>1350090081</t>
  </si>
  <si>
    <t>1350120184</t>
  </si>
  <si>
    <t>1350080016</t>
  </si>
  <si>
    <t>1250080190</t>
  </si>
  <si>
    <t>1350040215</t>
  </si>
  <si>
    <t>1350030070</t>
  </si>
  <si>
    <t>1350040052</t>
  </si>
  <si>
    <t>1150030033</t>
  </si>
  <si>
    <t>1250090184</t>
  </si>
  <si>
    <t>1350030053</t>
  </si>
  <si>
    <t>1350110023</t>
  </si>
  <si>
    <t>1150110020</t>
  </si>
  <si>
    <t>1150040209</t>
  </si>
  <si>
    <t>1150080097</t>
  </si>
  <si>
    <t>1350080347</t>
  </si>
  <si>
    <t>1350090313</t>
  </si>
  <si>
    <t>1250040179</t>
  </si>
  <si>
    <t>1350030035</t>
  </si>
  <si>
    <t>1350120132</t>
  </si>
  <si>
    <t>1150040044</t>
  </si>
  <si>
    <t>1350120149</t>
  </si>
  <si>
    <t>1350040108</t>
  </si>
  <si>
    <t>1350040162</t>
  </si>
  <si>
    <t>1350080121</t>
  </si>
  <si>
    <t>1350060018</t>
  </si>
  <si>
    <t>1250040072</t>
  </si>
  <si>
    <t>1350020046</t>
  </si>
  <si>
    <t>1350090191</t>
  </si>
  <si>
    <t>1150070051</t>
  </si>
  <si>
    <t>1350090379</t>
  </si>
  <si>
    <t>1150040036</t>
  </si>
  <si>
    <t>1350040297</t>
  </si>
  <si>
    <t>1350160020</t>
  </si>
  <si>
    <t>1150080023</t>
  </si>
  <si>
    <t>1150120015</t>
  </si>
  <si>
    <t>1350030042</t>
  </si>
  <si>
    <t>1350090018</t>
  </si>
  <si>
    <t>1150080011</t>
  </si>
  <si>
    <t>1150080116</t>
  </si>
  <si>
    <t>1250070034</t>
  </si>
  <si>
    <t>1350040039</t>
  </si>
  <si>
    <t>1350080090</t>
  </si>
  <si>
    <t>1350090249</t>
  </si>
  <si>
    <t>1150080054</t>
  </si>
  <si>
    <t>1250090216</t>
  </si>
  <si>
    <t>1150080073</t>
  </si>
  <si>
    <t>1350090224</t>
  </si>
  <si>
    <t>1250040019</t>
  </si>
  <si>
    <t>1350010012</t>
  </si>
  <si>
    <t>1350120018</t>
  </si>
  <si>
    <t>1350120235</t>
  </si>
  <si>
    <t>1250040166</t>
  </si>
  <si>
    <t>1350120143</t>
  </si>
  <si>
    <t>1250040315</t>
  </si>
  <si>
    <t>1350080241</t>
  </si>
  <si>
    <t>1150020004</t>
  </si>
  <si>
    <t>1350070005</t>
  </si>
  <si>
    <t>1350110019</t>
  </si>
  <si>
    <t>1150040084</t>
  </si>
  <si>
    <t>1350040208</t>
  </si>
  <si>
    <t>1350040157</t>
  </si>
  <si>
    <t>1150080081</t>
  </si>
  <si>
    <t>1350190006</t>
  </si>
  <si>
    <t>1350080197</t>
  </si>
  <si>
    <t>1350040372</t>
  </si>
  <si>
    <t>1150120006</t>
  </si>
  <si>
    <t>1250040002</t>
  </si>
  <si>
    <t>1250090225</t>
  </si>
  <si>
    <t>1350040223</t>
  </si>
  <si>
    <t>1350120003</t>
  </si>
  <si>
    <t>1250040044</t>
  </si>
  <si>
    <t>1250050001</t>
  </si>
  <si>
    <t>1350180110</t>
  </si>
  <si>
    <t>1350040026</t>
  </si>
  <si>
    <t>1150080036</t>
  </si>
  <si>
    <t>1350040344</t>
  </si>
  <si>
    <t>1350040163</t>
  </si>
  <si>
    <t>1350090062</t>
  </si>
  <si>
    <t>1350080160</t>
  </si>
  <si>
    <t>1350120061</t>
  </si>
  <si>
    <t>1250040032</t>
  </si>
  <si>
    <t>1350120252</t>
  </si>
  <si>
    <t>1150070015</t>
  </si>
  <si>
    <t>1250090210</t>
  </si>
  <si>
    <t>1350090386</t>
  </si>
  <si>
    <t>1250040190</t>
  </si>
  <si>
    <t>1350090374</t>
  </si>
  <si>
    <t>1150100002</t>
  </si>
  <si>
    <t>1350120222</t>
  </si>
  <si>
    <t>1150120157</t>
  </si>
  <si>
    <t>1350040255</t>
  </si>
  <si>
    <t>1350090332</t>
  </si>
  <si>
    <t>1250080142</t>
  </si>
  <si>
    <t>1350120133</t>
  </si>
  <si>
    <t>1350080198</t>
  </si>
  <si>
    <t>1150090048</t>
  </si>
  <si>
    <t>1350190042</t>
  </si>
  <si>
    <t>1350090103</t>
  </si>
  <si>
    <t>1250040208</t>
  </si>
  <si>
    <t>1150120119</t>
  </si>
  <si>
    <t>1150080126</t>
  </si>
  <si>
    <t>1350030051</t>
  </si>
  <si>
    <t>1350040375</t>
  </si>
  <si>
    <t>1250080160</t>
  </si>
  <si>
    <t>1350070083</t>
  </si>
  <si>
    <t>1250120022</t>
  </si>
  <si>
    <t>1150180003</t>
  </si>
  <si>
    <t>1350090087</t>
  </si>
  <si>
    <t>1150180008</t>
  </si>
  <si>
    <t>1350120218</t>
  </si>
  <si>
    <t>1250120101</t>
  </si>
  <si>
    <t>1350040246</t>
  </si>
  <si>
    <t>1350080281</t>
  </si>
  <si>
    <t>1350080169</t>
  </si>
  <si>
    <t>1150080165</t>
  </si>
  <si>
    <t>1350090057</t>
  </si>
  <si>
    <t>1350040250</t>
  </si>
  <si>
    <t>1350020019</t>
  </si>
  <si>
    <t>1150040109</t>
  </si>
  <si>
    <t>1150120089</t>
  </si>
  <si>
    <t>1350080029</t>
  </si>
  <si>
    <t>1350070043</t>
  </si>
  <si>
    <t>1350080254</t>
  </si>
  <si>
    <t>1250120103</t>
  </si>
  <si>
    <t>1150120052</t>
  </si>
  <si>
    <t>1050090183</t>
  </si>
  <si>
    <t>1150080071</t>
  </si>
  <si>
    <t>1350120208</t>
  </si>
  <si>
    <t>1350040034</t>
  </si>
  <si>
    <t>1150120072</t>
  </si>
  <si>
    <t>1150020019</t>
  </si>
  <si>
    <t>1350120110</t>
  </si>
  <si>
    <t>1350040407</t>
  </si>
  <si>
    <t>1150090029</t>
  </si>
  <si>
    <t>1350120195</t>
  </si>
  <si>
    <t>1350030076</t>
  </si>
  <si>
    <t>1050040289</t>
  </si>
  <si>
    <t>1350120113</t>
  </si>
  <si>
    <t>1350180008</t>
  </si>
  <si>
    <t>1350120062</t>
  </si>
  <si>
    <t>1250030053</t>
  </si>
  <si>
    <t>1350090032</t>
  </si>
  <si>
    <t>1350090326</t>
  </si>
  <si>
    <t>1050120011</t>
  </si>
  <si>
    <t>1350080302</t>
  </si>
  <si>
    <t>1150090066</t>
  </si>
  <si>
    <t>1250030058</t>
  </si>
  <si>
    <t>1350040270</t>
  </si>
  <si>
    <t>1350040350</t>
  </si>
  <si>
    <t>1350080271</t>
  </si>
  <si>
    <t>1250090214</t>
  </si>
  <si>
    <t>1150040095</t>
  </si>
  <si>
    <t>1350120216</t>
  </si>
  <si>
    <t>1250080134</t>
  </si>
  <si>
    <t>1150040214</t>
  </si>
  <si>
    <t>1350080038</t>
  </si>
  <si>
    <t>1350040118</t>
  </si>
  <si>
    <t>1150120066</t>
  </si>
  <si>
    <t>1250040027</t>
  </si>
  <si>
    <t>1250040316</t>
  </si>
  <si>
    <t>1150120035</t>
  </si>
  <si>
    <t>1150040087</t>
  </si>
  <si>
    <t>1250120142</t>
  </si>
  <si>
    <t>1250010022</t>
  </si>
  <si>
    <t>1350030043</t>
  </si>
  <si>
    <t>1250040139</t>
  </si>
  <si>
    <t>1250020028</t>
  </si>
  <si>
    <t>1350180103</t>
  </si>
  <si>
    <t>1350040367</t>
  </si>
  <si>
    <t>1150120102</t>
  </si>
  <si>
    <t>1350040383</t>
  </si>
  <si>
    <t>1250090137</t>
  </si>
  <si>
    <t>1250020013</t>
  </si>
  <si>
    <t>1250070028</t>
  </si>
  <si>
    <t>1350070071</t>
  </si>
  <si>
    <t>1350040314</t>
  </si>
  <si>
    <t>1250120060</t>
  </si>
  <si>
    <t>1250120021</t>
  </si>
  <si>
    <t>1150180006</t>
  </si>
  <si>
    <t>1150010001</t>
  </si>
  <si>
    <t>1150180019</t>
  </si>
  <si>
    <t>1250040112</t>
  </si>
  <si>
    <t>1350070045</t>
  </si>
  <si>
    <t>1350110043</t>
  </si>
  <si>
    <t>1350090099</t>
  </si>
  <si>
    <t>1350040204</t>
  </si>
  <si>
    <t>1350090323</t>
  </si>
  <si>
    <t>1150120043</t>
  </si>
  <si>
    <t>1350040217</t>
  </si>
  <si>
    <t>1250090050</t>
  </si>
  <si>
    <t>1250070010</t>
  </si>
  <si>
    <t>1350030060</t>
  </si>
  <si>
    <t>1350030017</t>
  </si>
  <si>
    <t>1350090201</t>
  </si>
  <si>
    <t>1350120204</t>
  </si>
  <si>
    <t>1350040317</t>
  </si>
  <si>
    <t>1150030021</t>
  </si>
  <si>
    <t>1350040218</t>
  </si>
  <si>
    <t>1250080013</t>
  </si>
  <si>
    <t>1350120107</t>
  </si>
  <si>
    <t>1350090285</t>
  </si>
  <si>
    <t>1250020003</t>
  </si>
  <si>
    <t>1350110066</t>
  </si>
  <si>
    <t>1150080052</t>
  </si>
  <si>
    <t>1350060021</t>
  </si>
  <si>
    <t>1250080221</t>
  </si>
  <si>
    <t>1350120047</t>
  </si>
  <si>
    <t>1250090211</t>
  </si>
  <si>
    <t>1150020005</t>
  </si>
  <si>
    <t>1150040106</t>
  </si>
  <si>
    <t>1350080018</t>
  </si>
  <si>
    <t>1150040099</t>
  </si>
  <si>
    <t>1350070060</t>
  </si>
  <si>
    <t>1350080104</t>
  </si>
  <si>
    <t>1250090009</t>
  </si>
  <si>
    <t>1350040304</t>
  </si>
  <si>
    <t>1350120087</t>
  </si>
  <si>
    <t>1250180044</t>
  </si>
  <si>
    <t>1250040086</t>
  </si>
  <si>
    <t>1250080068</t>
  </si>
  <si>
    <t>1350090025</t>
  </si>
  <si>
    <t>1350090020</t>
  </si>
  <si>
    <t>1150040043</t>
  </si>
  <si>
    <t>1150180028</t>
  </si>
  <si>
    <t>1350010015</t>
  </si>
  <si>
    <t>1350040114</t>
  </si>
  <si>
    <t>1350100004</t>
  </si>
  <si>
    <t>1250090081</t>
  </si>
  <si>
    <t>1250120108</t>
  </si>
  <si>
    <t>1250060018</t>
  </si>
  <si>
    <t>1350030049</t>
  </si>
  <si>
    <t>1350040346</t>
  </si>
  <si>
    <t>1350080056</t>
  </si>
  <si>
    <t>1250090062</t>
  </si>
  <si>
    <t>1150120007</t>
  </si>
  <si>
    <t>1250040159</t>
  </si>
  <si>
    <t>1350120041</t>
  </si>
  <si>
    <t>1350190016</t>
  </si>
  <si>
    <t>1350120213</t>
  </si>
  <si>
    <t>1250040003</t>
  </si>
  <si>
    <t>1350030006</t>
  </si>
  <si>
    <t>1250040104</t>
  </si>
  <si>
    <t>1350070042</t>
  </si>
  <si>
    <t>1350010002</t>
  </si>
  <si>
    <t>1350080008</t>
  </si>
  <si>
    <t>1250030029</t>
  </si>
  <si>
    <t>1350090341</t>
  </si>
  <si>
    <t>1350010001</t>
  </si>
  <si>
    <t>1350090368</t>
  </si>
  <si>
    <t>1350120187</t>
  </si>
  <si>
    <t>1250080021</t>
  </si>
  <si>
    <t>1150120010</t>
  </si>
  <si>
    <t>1350040406</t>
  </si>
  <si>
    <t>1250090032</t>
  </si>
  <si>
    <t>1150120161</t>
  </si>
  <si>
    <t>1250090047</t>
  </si>
  <si>
    <t>1350030001</t>
  </si>
  <si>
    <t>1350120030</t>
  </si>
  <si>
    <t>1250040111</t>
  </si>
  <si>
    <t>1350040137</t>
  </si>
  <si>
    <t>1250080195</t>
  </si>
  <si>
    <t>1150040039</t>
  </si>
  <si>
    <t>1350020008</t>
  </si>
  <si>
    <t>1150080164</t>
  </si>
  <si>
    <t>1150040224</t>
  </si>
  <si>
    <t>1150100001</t>
  </si>
  <si>
    <t>1250090028</t>
  </si>
  <si>
    <t>1350070026</t>
  </si>
  <si>
    <t>1350110005</t>
  </si>
  <si>
    <t>1150120051</t>
  </si>
  <si>
    <t>1350070017</t>
  </si>
  <si>
    <t>1350080273</t>
  </si>
  <si>
    <t>1250040152</t>
  </si>
  <si>
    <t>1350090351</t>
  </si>
  <si>
    <t>1150080142</t>
  </si>
  <si>
    <t>1150080092</t>
  </si>
  <si>
    <t>1350080289</t>
  </si>
  <si>
    <t>1250090138</t>
  </si>
  <si>
    <t>1350180108</t>
  </si>
  <si>
    <t>1150020025</t>
  </si>
  <si>
    <t>1250120061</t>
  </si>
  <si>
    <t>1350030097</t>
  </si>
  <si>
    <t>1250040244</t>
  </si>
  <si>
    <t>1350040017</t>
  </si>
  <si>
    <t>1250030056</t>
  </si>
  <si>
    <t>1350090105</t>
  </si>
  <si>
    <t>1250070019</t>
  </si>
  <si>
    <t>1350040059</t>
  </si>
  <si>
    <t>1150180010</t>
  </si>
  <si>
    <t>1350180112</t>
  </si>
  <si>
    <t>1350020016</t>
  </si>
  <si>
    <t>1150110027</t>
  </si>
  <si>
    <t>1350090382</t>
  </si>
  <si>
    <t>1250080019</t>
  </si>
  <si>
    <t>1350040302</t>
  </si>
  <si>
    <t>1350120177</t>
  </si>
  <si>
    <t>1350190009</t>
  </si>
  <si>
    <t>1150040244</t>
  </si>
  <si>
    <t>1350030037</t>
  </si>
  <si>
    <t>1350110057</t>
  </si>
  <si>
    <t>1250120057</t>
  </si>
  <si>
    <t>1250090175</t>
  </si>
  <si>
    <t>1150060012</t>
  </si>
  <si>
    <t>1350040119</t>
  </si>
  <si>
    <t>1250120076</t>
  </si>
  <si>
    <t>1250040041</t>
  </si>
  <si>
    <t>1350090030</t>
  </si>
  <si>
    <t>1350090196</t>
  </si>
  <si>
    <t>1350180009</t>
  </si>
  <si>
    <t>1150090047</t>
  </si>
  <si>
    <t>1150090024</t>
  </si>
  <si>
    <t>1150120008</t>
  </si>
  <si>
    <t>1250080120</t>
  </si>
  <si>
    <t>1150030078</t>
  </si>
  <si>
    <t>1350120207</t>
  </si>
  <si>
    <t>1250080184</t>
  </si>
  <si>
    <t>1350040193</t>
  </si>
  <si>
    <t>1350030055</t>
  </si>
  <si>
    <t>1350110021</t>
  </si>
  <si>
    <t>1250030036</t>
  </si>
  <si>
    <t>1350120083</t>
  </si>
  <si>
    <t>1350060020</t>
  </si>
  <si>
    <t>1150120027</t>
  </si>
  <si>
    <t>1350090259</t>
  </si>
  <si>
    <t>1350040249</t>
  </si>
  <si>
    <t>1350090132</t>
  </si>
  <si>
    <t>1150120068</t>
  </si>
  <si>
    <t>1250040042</t>
  </si>
  <si>
    <t>1350040036</t>
  </si>
  <si>
    <t>1350030015</t>
  </si>
  <si>
    <t>1350090131</t>
  </si>
  <si>
    <t>1150080022</t>
  </si>
  <si>
    <t>1150080096</t>
  </si>
  <si>
    <t>1150040027</t>
  </si>
  <si>
    <t>1250080239</t>
  </si>
  <si>
    <t>1350090268</t>
  </si>
  <si>
    <t>1350040093</t>
  </si>
  <si>
    <t>1150010007</t>
  </si>
  <si>
    <t>1350040412</t>
  </si>
  <si>
    <t>1250040266</t>
  </si>
  <si>
    <t>1350070047</t>
  </si>
  <si>
    <t>1150090079</t>
  </si>
  <si>
    <t>1350080178</t>
  </si>
  <si>
    <t>1350180083</t>
  </si>
  <si>
    <t>1350090246</t>
  </si>
  <si>
    <t>1350080172</t>
  </si>
  <si>
    <t>1350090076</t>
  </si>
  <si>
    <t>1350090173</t>
  </si>
  <si>
    <t>1150080144</t>
  </si>
  <si>
    <t>1350080258</t>
  </si>
  <si>
    <t>1350040025</t>
  </si>
  <si>
    <t>1350120236</t>
  </si>
  <si>
    <t>1350080164</t>
  </si>
  <si>
    <t>1350180010</t>
  </si>
  <si>
    <t>1350070033</t>
  </si>
  <si>
    <t>1250090148</t>
  </si>
  <si>
    <t>1250040047</t>
  </si>
  <si>
    <t>1350120012</t>
  </si>
  <si>
    <t>1350190037</t>
  </si>
  <si>
    <t>1350040058</t>
  </si>
  <si>
    <t>1150040077</t>
  </si>
  <si>
    <t>1150090019</t>
  </si>
  <si>
    <t>1350040365</t>
  </si>
  <si>
    <t>1150030036</t>
  </si>
  <si>
    <t>1350080342</t>
  </si>
  <si>
    <t>1350090367</t>
  </si>
  <si>
    <t>1350040244</t>
  </si>
  <si>
    <t>1350120176</t>
  </si>
  <si>
    <t>1150120030</t>
  </si>
  <si>
    <t>1150120163</t>
  </si>
  <si>
    <t>1350180045</t>
  </si>
  <si>
    <t>1350030038</t>
  </si>
  <si>
    <t>1250090080</t>
  </si>
  <si>
    <t>1350100005</t>
  </si>
  <si>
    <t>1350090052</t>
  </si>
  <si>
    <t>1150040118</t>
  </si>
  <si>
    <t>1150010006</t>
  </si>
  <si>
    <t>1350040009</t>
  </si>
  <si>
    <t>1250040263</t>
  </si>
  <si>
    <t>1150180031</t>
  </si>
  <si>
    <t>1150040046</t>
  </si>
  <si>
    <t>1150030031</t>
  </si>
  <si>
    <t>1350120231</t>
  </si>
  <si>
    <t>1350080259</t>
  </si>
  <si>
    <t>1350130008</t>
  </si>
  <si>
    <t>1350030048</t>
  </si>
  <si>
    <t>1350040325</t>
  </si>
  <si>
    <t>1150030051</t>
  </si>
  <si>
    <t>1150040174</t>
  </si>
  <si>
    <t>1350090080</t>
  </si>
  <si>
    <t>1150120125</t>
  </si>
  <si>
    <t>1250090219</t>
  </si>
  <si>
    <t>1150190018</t>
  </si>
  <si>
    <t>1250040255</t>
  </si>
  <si>
    <t>1350120166</t>
  </si>
  <si>
    <t>1150080003</t>
  </si>
  <si>
    <t>1350120056</t>
  </si>
  <si>
    <t>1250090202</t>
  </si>
  <si>
    <t>1250090143</t>
  </si>
  <si>
    <t>1350090084</t>
  </si>
  <si>
    <t>1350180100</t>
  </si>
  <si>
    <t>1350080091</t>
  </si>
  <si>
    <t>1150030091</t>
  </si>
  <si>
    <t>1150080082</t>
  </si>
  <si>
    <t>1350180075</t>
  </si>
  <si>
    <t>1150080089</t>
  </si>
  <si>
    <t>1150120113</t>
  </si>
  <si>
    <t>1350120112</t>
  </si>
  <si>
    <t>1350040029</t>
  </si>
  <si>
    <t>1350040236</t>
  </si>
  <si>
    <t>1350040045</t>
  </si>
  <si>
    <t>1250010023</t>
  </si>
  <si>
    <t>1150040058</t>
  </si>
  <si>
    <t>1350080052</t>
  </si>
  <si>
    <t>1150080012</t>
  </si>
  <si>
    <t>1350110028</t>
  </si>
  <si>
    <t>1350080076</t>
  </si>
  <si>
    <t>1150120083</t>
  </si>
  <si>
    <t>1250060004</t>
  </si>
  <si>
    <t>1150060016</t>
  </si>
  <si>
    <t>1350030004</t>
  </si>
  <si>
    <t>1250040150</t>
  </si>
  <si>
    <t>1250040270</t>
  </si>
  <si>
    <t>1250040220</t>
  </si>
  <si>
    <t>1350030041</t>
  </si>
  <si>
    <t>1250070035</t>
  </si>
  <si>
    <t>1350030027</t>
  </si>
  <si>
    <t>1250010021</t>
  </si>
  <si>
    <t>1250040224</t>
  </si>
  <si>
    <t>1350040396</t>
  </si>
  <si>
    <t>1350080107</t>
  </si>
  <si>
    <t>1150090073</t>
  </si>
  <si>
    <t>1150040051</t>
  </si>
  <si>
    <t>1350120124</t>
  </si>
  <si>
    <t>1250030017</t>
  </si>
  <si>
    <t>1350070078</t>
  </si>
  <si>
    <t>1250120075</t>
  </si>
  <si>
    <t>1350040060</t>
  </si>
  <si>
    <t>1150030065</t>
  </si>
  <si>
    <t>1250040181</t>
  </si>
  <si>
    <t>1350020042</t>
  </si>
  <si>
    <t>1350080230</t>
  </si>
  <si>
    <t>1350080264</t>
  </si>
  <si>
    <t>1250040088</t>
  </si>
  <si>
    <t>1350080003</t>
  </si>
  <si>
    <t>1250090165</t>
  </si>
  <si>
    <t>1250090133</t>
  </si>
  <si>
    <t>1350190050</t>
  </si>
  <si>
    <t>1350110003</t>
  </si>
  <si>
    <t>1150180002</t>
  </si>
  <si>
    <t>1350080268</t>
  </si>
  <si>
    <t>1250120084</t>
  </si>
  <si>
    <t>1350040362</t>
  </si>
  <si>
    <t>1350040238</t>
  </si>
  <si>
    <t>1250090197</t>
  </si>
  <si>
    <t>1350060006</t>
  </si>
  <si>
    <t>1350040380</t>
  </si>
  <si>
    <t>1350190044</t>
  </si>
  <si>
    <t>1350110045</t>
  </si>
  <si>
    <t>1350080354</t>
  </si>
  <si>
    <t>1350040122</t>
  </si>
  <si>
    <t>1350110014</t>
  </si>
  <si>
    <t>1350030047</t>
  </si>
  <si>
    <t>1350190008</t>
  </si>
  <si>
    <t>1350070066</t>
  </si>
  <si>
    <t>1350080011</t>
  </si>
  <si>
    <t>1350080010</t>
  </si>
  <si>
    <t>1150040157</t>
  </si>
  <si>
    <t>1350040389</t>
  </si>
  <si>
    <t>1250080176</t>
  </si>
  <si>
    <t>1350110056</t>
  </si>
  <si>
    <t>1150040200</t>
  </si>
  <si>
    <t>1350090073</t>
  </si>
  <si>
    <t>1350100007</t>
  </si>
  <si>
    <t>1250090089</t>
  </si>
  <si>
    <t>1350040322</t>
  </si>
  <si>
    <t>1350040064</t>
  </si>
  <si>
    <t>1250090033</t>
  </si>
  <si>
    <t>1150040105</t>
  </si>
  <si>
    <t>1150120100</t>
  </si>
  <si>
    <t>1250040124</t>
  </si>
  <si>
    <t>1350070076</t>
  </si>
  <si>
    <t>1150040227</t>
  </si>
  <si>
    <t>1350110055</t>
  </si>
  <si>
    <t>1150080021</t>
  </si>
  <si>
    <t>1350040081</t>
  </si>
  <si>
    <t>1150080119</t>
  </si>
  <si>
    <t>1250080192</t>
  </si>
  <si>
    <t>1350120017</t>
  </si>
  <si>
    <t>1250180031</t>
  </si>
  <si>
    <t>1350040245</t>
  </si>
  <si>
    <t>1250040137</t>
  </si>
  <si>
    <t>1350070024</t>
  </si>
  <si>
    <t>1350090225</t>
  </si>
  <si>
    <t>1350080270</t>
  </si>
  <si>
    <t>1350090242</t>
  </si>
  <si>
    <t>1350080139</t>
  </si>
  <si>
    <t>1350090148</t>
  </si>
  <si>
    <t>1150040259</t>
  </si>
  <si>
    <t>1250010019</t>
  </si>
  <si>
    <t>1350080185</t>
  </si>
  <si>
    <t>1150040076</t>
  </si>
  <si>
    <t>1350080131</t>
  </si>
  <si>
    <t>1250040258</t>
  </si>
  <si>
    <t>1350040290</t>
  </si>
  <si>
    <t>1150040038</t>
  </si>
  <si>
    <t>1350090265</t>
  </si>
  <si>
    <t>1250030009</t>
  </si>
  <si>
    <t>1250020012</t>
  </si>
  <si>
    <t>1350070040</t>
  </si>
  <si>
    <t>1150040088</t>
  </si>
  <si>
    <t>1150070021</t>
  </si>
  <si>
    <t>1150040180</t>
  </si>
  <si>
    <t>1250110042</t>
  </si>
  <si>
    <t>1350110060</t>
  </si>
  <si>
    <t>1250080043</t>
  </si>
  <si>
    <t>1350040201</t>
  </si>
  <si>
    <t>1350040398</t>
  </si>
  <si>
    <t>1350090325</t>
  </si>
  <si>
    <t>1350040421</t>
  </si>
  <si>
    <t>1150040177</t>
  </si>
  <si>
    <t>1250030051</t>
  </si>
  <si>
    <t>1150110004</t>
  </si>
  <si>
    <t>1350090003</t>
  </si>
  <si>
    <t>1150040111</t>
  </si>
  <si>
    <t>1350080345</t>
  </si>
  <si>
    <t>1150030002</t>
  </si>
  <si>
    <t>1150040131</t>
  </si>
  <si>
    <t>1350040272</t>
  </si>
  <si>
    <t>1150080031</t>
  </si>
  <si>
    <t>1150070045</t>
  </si>
  <si>
    <t>1350040377</t>
  </si>
  <si>
    <t>1350090086</t>
  </si>
  <si>
    <t>1350110030</t>
  </si>
  <si>
    <t>1350080319</t>
  </si>
  <si>
    <t>1350090202</t>
  </si>
  <si>
    <t>1350080184</t>
  </si>
  <si>
    <t>1250120007</t>
  </si>
  <si>
    <t>1250090104</t>
  </si>
  <si>
    <t>1150040233</t>
  </si>
  <si>
    <t>1250190004</t>
  </si>
  <si>
    <t>1150050001</t>
  </si>
  <si>
    <t>1350160021</t>
  </si>
  <si>
    <t>1150190009</t>
  </si>
  <si>
    <t>1150080129</t>
  </si>
  <si>
    <t>1350120016</t>
  </si>
  <si>
    <t>1250080216</t>
  </si>
  <si>
    <t>1350080019</t>
  </si>
  <si>
    <t>1250080011</t>
  </si>
  <si>
    <t>1150040091</t>
  </si>
  <si>
    <t>1150090040</t>
  </si>
  <si>
    <t>1350030020</t>
  </si>
  <si>
    <t>1350090256</t>
  </si>
  <si>
    <t>1250090039</t>
  </si>
  <si>
    <t>1150120139</t>
  </si>
  <si>
    <t>1350080025</t>
  </si>
  <si>
    <t>1350110039</t>
  </si>
  <si>
    <t>1250020005</t>
  </si>
  <si>
    <t>1350120111</t>
  </si>
  <si>
    <t>1350090377</t>
  </si>
  <si>
    <t>1150010011</t>
  </si>
  <si>
    <t>1250080077</t>
  </si>
  <si>
    <t>1350120104</t>
  </si>
  <si>
    <t>1350080208</t>
  </si>
  <si>
    <t>1350090389</t>
  </si>
  <si>
    <t>1250040219</t>
  </si>
  <si>
    <t>1150040096</t>
  </si>
  <si>
    <t>1350090174</t>
  </si>
  <si>
    <t>1250090231</t>
  </si>
  <si>
    <t>1350090264</t>
  </si>
  <si>
    <t>1350040329</t>
  </si>
  <si>
    <t>1350040155</t>
  </si>
  <si>
    <t>1250040256</t>
  </si>
  <si>
    <t>1350120167</t>
  </si>
  <si>
    <t>1150040006</t>
  </si>
  <si>
    <t>1150090035</t>
  </si>
  <si>
    <t>1350090267</t>
  </si>
  <si>
    <t>1350110068</t>
  </si>
  <si>
    <t>1150040175</t>
  </si>
  <si>
    <t>1250080075</t>
  </si>
  <si>
    <t>1350190001</t>
  </si>
  <si>
    <t>1350090061</t>
  </si>
  <si>
    <t>1250040281</t>
  </si>
  <si>
    <t>1150080163</t>
  </si>
  <si>
    <t>1350070018</t>
  </si>
  <si>
    <t>1250120106</t>
  </si>
  <si>
    <t>1150080087</t>
  </si>
  <si>
    <t>1350160007</t>
  </si>
  <si>
    <t>1350120073</t>
  </si>
  <si>
    <t>1350090301</t>
  </si>
  <si>
    <t>1250080213</t>
  </si>
  <si>
    <t>1150060009</t>
  </si>
  <si>
    <t>1350080309</t>
  </si>
  <si>
    <t>1350080079</t>
  </si>
  <si>
    <t>1150040079</t>
  </si>
  <si>
    <t>1150040097</t>
  </si>
  <si>
    <t>1250040034</t>
  </si>
  <si>
    <t>1150040168</t>
  </si>
  <si>
    <t>1250030041</t>
  </si>
  <si>
    <t>1250180023</t>
  </si>
  <si>
    <t>1250040216</t>
  </si>
  <si>
    <t>1250080125</t>
  </si>
  <si>
    <t>1250180016</t>
  </si>
  <si>
    <t>1350180025</t>
  </si>
  <si>
    <t>1150080049</t>
  </si>
  <si>
    <t>1150090086</t>
  </si>
  <si>
    <t>1350030025</t>
  </si>
  <si>
    <t>1350090331</t>
  </si>
  <si>
    <t>1350080130</t>
  </si>
  <si>
    <t>1250090103</t>
  </si>
  <si>
    <t>1350080253</t>
  </si>
  <si>
    <t>1250180052</t>
  </si>
  <si>
    <t>1150120091</t>
  </si>
  <si>
    <t>1150110016</t>
  </si>
  <si>
    <t>1150040122</t>
  </si>
  <si>
    <t>1250180006</t>
  </si>
  <si>
    <t>1250090224</t>
  </si>
  <si>
    <t>1250180041</t>
  </si>
  <si>
    <t>1150120158</t>
  </si>
  <si>
    <t>1150040150</t>
  </si>
  <si>
    <t>1250120014</t>
  </si>
  <si>
    <t>1250040201</t>
  </si>
  <si>
    <t>1150120070</t>
  </si>
  <si>
    <t>1150030092</t>
  </si>
  <si>
    <t>1350040336</t>
  </si>
  <si>
    <t>1150040195</t>
  </si>
  <si>
    <t>1250080139</t>
  </si>
  <si>
    <t>1150120046</t>
  </si>
  <si>
    <t>T12 2024</t>
  </si>
  <si>
    <t>009</t>
  </si>
  <si>
    <t>011</t>
  </si>
  <si>
    <t>001</t>
  </si>
  <si>
    <t>002</t>
  </si>
  <si>
    <t>003</t>
  </si>
  <si>
    <t>005</t>
  </si>
  <si>
    <t>006</t>
  </si>
  <si>
    <t>010</t>
  </si>
  <si>
    <t>012</t>
  </si>
  <si>
    <t>016</t>
  </si>
  <si>
    <t>DANH SÁCH SINH VIÊN KHÓA 11</t>
  </si>
  <si>
    <t>Niên khóa 2022-2026</t>
  </si>
  <si>
    <t xml:space="preserve">Cập nhật đến: </t>
  </si>
  <si>
    <t xml:space="preserve">PHỤ LỤC </t>
  </si>
  <si>
    <t>Họ tên</t>
  </si>
  <si>
    <t>Giới tính</t>
  </si>
  <si>
    <t>Mã ngành trúng tuyển</t>
  </si>
  <si>
    <t>Tên ngành trúng tuyển</t>
  </si>
  <si>
    <t>Nợ HP kỳ trước</t>
  </si>
  <si>
    <t>T12</t>
  </si>
  <si>
    <t>Nợ HK1 24-25</t>
  </si>
  <si>
    <t>TỔNG NỢ</t>
  </si>
  <si>
    <t>Võ Văn Khánh</t>
  </si>
  <si>
    <t>11_ĐH_QTTH_1</t>
  </si>
  <si>
    <t>0950160003</t>
  </si>
  <si>
    <t xml:space="preserve"> Nguyễn Văn Phi</t>
  </si>
  <si>
    <t>11_ĐH_TTNN</t>
  </si>
  <si>
    <t>09_ĐH_TTNN</t>
  </si>
  <si>
    <t>1050040070</t>
  </si>
  <si>
    <t>11_ĐH_QK</t>
  </si>
  <si>
    <t>11_ĐH_QLĐĐ_1</t>
  </si>
  <si>
    <t>1050040242</t>
  </si>
  <si>
    <t>Nguyễn Hoài Linh</t>
  </si>
  <si>
    <t>7850103</t>
  </si>
  <si>
    <t xml:space="preserve">Quản lý đất đai </t>
  </si>
  <si>
    <t>11_ĐH_QG</t>
  </si>
  <si>
    <t>Lê Thanh Hoàng</t>
  </si>
  <si>
    <t>1050040366</t>
  </si>
  <si>
    <t>Nguyễn Thị Khánh Hà</t>
  </si>
  <si>
    <t>1050040406</t>
  </si>
  <si>
    <t>Nguyễn Kỳ Duyên</t>
  </si>
  <si>
    <t>Nguyễn Trường Thoại</t>
  </si>
  <si>
    <t>Đoàn Ngọc Linh</t>
  </si>
  <si>
    <t>11_ĐH_CNTT_1</t>
  </si>
  <si>
    <t>1050080255</t>
  </si>
  <si>
    <t>ĐẶNG NGỌC CHÂU</t>
  </si>
  <si>
    <t>7480201</t>
  </si>
  <si>
    <t>Công nghệ thông tin</t>
  </si>
  <si>
    <t xml:space="preserve">11_ĐH_CNTT_1 </t>
  </si>
  <si>
    <t>1050090009</t>
  </si>
  <si>
    <t>1050090123</t>
  </si>
  <si>
    <t>Đoàn Trần Anh Thư</t>
  </si>
  <si>
    <t>7340101</t>
  </si>
  <si>
    <t>Quản trị kinh doanh</t>
  </si>
  <si>
    <t>11_ĐH_QTKD_1</t>
  </si>
  <si>
    <t>Lâm Yến Vy</t>
  </si>
  <si>
    <t>1050090237</t>
  </si>
  <si>
    <t>Võ Văn Khánh Em</t>
  </si>
  <si>
    <t>1050090432</t>
  </si>
  <si>
    <t>Trần Thị Viết Lưu</t>
  </si>
  <si>
    <t>1050090532</t>
  </si>
  <si>
    <t>Nguyễn Kim Ngọc</t>
  </si>
  <si>
    <t>Nữ</t>
  </si>
  <si>
    <t>Nguyễn Lê Phương Thùy</t>
  </si>
  <si>
    <t>7850102</t>
  </si>
  <si>
    <t>Kinh tế tài nguyên thiên nhiên</t>
  </si>
  <si>
    <t>11_ĐH_KTTN</t>
  </si>
  <si>
    <t>Nguyễn Thúy Hiển</t>
  </si>
  <si>
    <t>7850101</t>
  </si>
  <si>
    <t>Quản lý tài nguyên và môi trường</t>
  </si>
  <si>
    <t>11_ĐH_QLTN1</t>
  </si>
  <si>
    <t>11_ĐH_QLTN_1</t>
  </si>
  <si>
    <t>1050160019</t>
  </si>
  <si>
    <t>Nguyễn Ngọc Tường Vân</t>
  </si>
  <si>
    <t>7850195</t>
  </si>
  <si>
    <t>Quản lý tổng hợp tài nguyên nước</t>
  </si>
  <si>
    <t>LÝ NGUYỄN TẤN ĐẠT</t>
  </si>
  <si>
    <t>10/07/2004</t>
  </si>
  <si>
    <t>7440222</t>
  </si>
  <si>
    <t>Khí tượng và khí hậu học</t>
  </si>
  <si>
    <t>11_ĐH_KT</t>
  </si>
  <si>
    <t>1150010002</t>
  </si>
  <si>
    <t>VÕ HOÀNG HÂN</t>
  </si>
  <si>
    <t>TRẦN THẢO KIM</t>
  </si>
  <si>
    <t>10/11/2004</t>
  </si>
  <si>
    <t>NGUYỄN NGỌC NHÃ LINH</t>
  </si>
  <si>
    <t>23/02/2004</t>
  </si>
  <si>
    <t>NGUYỄN ĐĂNG NGHIÊM</t>
  </si>
  <si>
    <t>09/09/2000</t>
  </si>
  <si>
    <t>LÂM NGỌC NHƯ</t>
  </si>
  <si>
    <t>11/08/2004</t>
  </si>
  <si>
    <t>LÊ THỊ TÚ NHƯ</t>
  </si>
  <si>
    <t>26/12/2004</t>
  </si>
  <si>
    <t>VÕ HOÀNG SANG</t>
  </si>
  <si>
    <t>TRẦN QUỐC TỊNH</t>
  </si>
  <si>
    <t>15/08/2004</t>
  </si>
  <si>
    <t>NGUYỄN THÚY AN</t>
  </si>
  <si>
    <t>21/06/2004</t>
  </si>
  <si>
    <t>7510406</t>
  </si>
  <si>
    <t>Công nghệ kỹ thuật môi trường</t>
  </si>
  <si>
    <t>11_ĐH_MT</t>
  </si>
  <si>
    <t>NGUYỄN TRÚC AN</t>
  </si>
  <si>
    <t>04/08/2004</t>
  </si>
  <si>
    <t>NGUYỄN TIỂU BĂNG</t>
  </si>
  <si>
    <t>MAI ANH DŨNG</t>
  </si>
  <si>
    <t>30/11/2004</t>
  </si>
  <si>
    <t>PHAN NGỌC HÒA</t>
  </si>
  <si>
    <t>05/11/2004</t>
  </si>
  <si>
    <t>LÊ THỊ MỸ HỒNG</t>
  </si>
  <si>
    <t>14/10/2004</t>
  </si>
  <si>
    <t>NGUYỄN QUỐC HƯNG</t>
  </si>
  <si>
    <t>1150020009</t>
  </si>
  <si>
    <t>NGUYỄN THỊ THÚY HUỲNH</t>
  </si>
  <si>
    <t>24/12/2004</t>
  </si>
  <si>
    <t>LÊ NGUYỄN HOÀNG KHANG</t>
  </si>
  <si>
    <t>28/02/2004</t>
  </si>
  <si>
    <t>NGUYỄN HOÀNG KHANG</t>
  </si>
  <si>
    <t>18/01/2004</t>
  </si>
  <si>
    <t>NGUYỄN HỒ NHƯ LAN</t>
  </si>
  <si>
    <t>12/01/2004</t>
  </si>
  <si>
    <t>NGUYỄN THỊ NGỌC LINH</t>
  </si>
  <si>
    <t>04/01/2004</t>
  </si>
  <si>
    <t>PHẠM LÊ HỬU LỘC</t>
  </si>
  <si>
    <t>28/04/2004</t>
  </si>
  <si>
    <t>MAI NGUYEN QUỲNH NHƯ</t>
  </si>
  <si>
    <t>HUỲNH NGUYỄN CÔNG NGUYÊN</t>
  </si>
  <si>
    <t>11/02/2004</t>
  </si>
  <si>
    <t>LÊ MINH NHẬT</t>
  </si>
  <si>
    <t>28/06/2004</t>
  </si>
  <si>
    <t>ĐINH HOÀNG PHÚC</t>
  </si>
  <si>
    <t>15/10/2004</t>
  </si>
  <si>
    <t>TRƯƠNG HOÀNG PHÚC</t>
  </si>
  <si>
    <t>10/02/2004</t>
  </si>
  <si>
    <t>1150020020</t>
  </si>
  <si>
    <t>HOÀNG PHẠM UYÊN PHƯƠNG</t>
  </si>
  <si>
    <t>01/09/2004</t>
  </si>
  <si>
    <t>DƯƠNG THỊ MỸ QUYÊN</t>
  </si>
  <si>
    <t>09/12/2004</t>
  </si>
  <si>
    <t>DƯƠNG TIỂU THƠ</t>
  </si>
  <si>
    <t>23/12/2004</t>
  </si>
  <si>
    <t>NGUYỄN HUỲNH ANH THƯ</t>
  </si>
  <si>
    <t>17/02/2004</t>
  </si>
  <si>
    <t>PHẠM NGUYỄN HOÀI TRÂN</t>
  </si>
  <si>
    <t>18/11/2004</t>
  </si>
  <si>
    <t>PHẠM THỊ THANH TRÚC</t>
  </si>
  <si>
    <t>01/12/2004</t>
  </si>
  <si>
    <t>TRẦN THANH TUYỀN</t>
  </si>
  <si>
    <t>17/12/2004</t>
  </si>
  <si>
    <t>TRẦN THẢO VY</t>
  </si>
  <si>
    <t>01/11/2004</t>
  </si>
  <si>
    <t>1150020028</t>
  </si>
  <si>
    <t>THÁI THỊ KIM NGÂN</t>
  </si>
  <si>
    <t>1150030001</t>
  </si>
  <si>
    <t>ĐẶNG THẾ BẢO</t>
  </si>
  <si>
    <t>19/04/2004</t>
  </si>
  <si>
    <t>7520503</t>
  </si>
  <si>
    <t>Kỹ thuật trắc địa - bản đồ</t>
  </si>
  <si>
    <t>11_ĐH_TĐCT</t>
  </si>
  <si>
    <t>11_ĐH_TĐ_1</t>
  </si>
  <si>
    <t>TRẦN ĐOÀN GIA BẢO</t>
  </si>
  <si>
    <t>14/09/2004</t>
  </si>
  <si>
    <t>NGUYỄN NGỌC CHÂU</t>
  </si>
  <si>
    <t>08/03/2004</t>
  </si>
  <si>
    <t>1150030004</t>
  </si>
  <si>
    <t>LÊ ĐÌNH ĐẠT</t>
  </si>
  <si>
    <t>14/08/2004</t>
  </si>
  <si>
    <t>TRẦN HỮU ĐẠT</t>
  </si>
  <si>
    <t>11_ĐH_TĐTH</t>
  </si>
  <si>
    <t>TRẦN TIẾN ĐẠT</t>
  </si>
  <si>
    <t>11_ĐH_KTĐC</t>
  </si>
  <si>
    <t>NGUYỄN QUANG DƯƠNG</t>
  </si>
  <si>
    <t>21/10/2004</t>
  </si>
  <si>
    <t>NGUYỄN NGỌC HIẾU</t>
  </si>
  <si>
    <t>15/07/2004</t>
  </si>
  <si>
    <t>ĐỒNG LÝ QUANG HƯNG</t>
  </si>
  <si>
    <t>04/12/2004</t>
  </si>
  <si>
    <t>NGUYỄN HOÀNG TRIỀU HUY</t>
  </si>
  <si>
    <t>14/01/2004</t>
  </si>
  <si>
    <t>1150030011</t>
  </si>
  <si>
    <t>NGUYỄN BẢO KHANG</t>
  </si>
  <si>
    <t>27/10/2004</t>
  </si>
  <si>
    <t>NGUYỄN MINH KHÁNH</t>
  </si>
  <si>
    <t>25/12/2004</t>
  </si>
  <si>
    <t>1150030013</t>
  </si>
  <si>
    <t>BÙI TẤN KHOA</t>
  </si>
  <si>
    <t>KHOA</t>
  </si>
  <si>
    <t>NGUYỄN HOÀNG LÂN</t>
  </si>
  <si>
    <t>03/11/2004</t>
  </si>
  <si>
    <t>NGUYỄN PHƯỚC LỘC</t>
  </si>
  <si>
    <t>12/08/2004</t>
  </si>
  <si>
    <t>1150030017</t>
  </si>
  <si>
    <t>PHAN XUÂN MAI</t>
  </si>
  <si>
    <t>15/01/2004</t>
  </si>
  <si>
    <t>ĐẶNG PHƯƠNG NAM</t>
  </si>
  <si>
    <t>NGUYỄN THỊ THANH NHÀN</t>
  </si>
  <si>
    <t>03/01/2004</t>
  </si>
  <si>
    <t>NGUYỄN ĐỨC NHÂN</t>
  </si>
  <si>
    <t>31/08/2004</t>
  </si>
  <si>
    <t>HUỲNH ANH NHẬT</t>
  </si>
  <si>
    <t>16/08/2004</t>
  </si>
  <si>
    <t>NGUYỄN MINH NHỰT</t>
  </si>
  <si>
    <t>09/02/2004</t>
  </si>
  <si>
    <t>HUỲNH HOÀNG XUÂN PHI</t>
  </si>
  <si>
    <t>1150030024</t>
  </si>
  <si>
    <t>NGUYỄN PHẠM ĐĂNG PHONG</t>
  </si>
  <si>
    <t>03/08/2004</t>
  </si>
  <si>
    <t>TRỊNH TUẤN PHONG</t>
  </si>
  <si>
    <t>01/10/2004</t>
  </si>
  <si>
    <t>1150030026</t>
  </si>
  <si>
    <t>TĂNG TƯỜNG PHÚC</t>
  </si>
  <si>
    <t>HUỲNH TẤN QUÝ</t>
  </si>
  <si>
    <t>25/04/2004</t>
  </si>
  <si>
    <t>1150030028</t>
  </si>
  <si>
    <t>TRẦN ĐỨC TÀI</t>
  </si>
  <si>
    <t>27/09/2004</t>
  </si>
  <si>
    <t>1150030029</t>
  </si>
  <si>
    <t>NGUYỄN NGỌC THÁI</t>
  </si>
  <si>
    <t>14/11/2004</t>
  </si>
  <si>
    <t>1150030030</t>
  </si>
  <si>
    <t>LÝ CHIẾN THẮNG</t>
  </si>
  <si>
    <t>09/07/2004</t>
  </si>
  <si>
    <t>NGUYỄN MINH THIỆN</t>
  </si>
  <si>
    <t>28/10/2004</t>
  </si>
  <si>
    <t>VÕ THANH THỊNH</t>
  </si>
  <si>
    <t>30/05/2004</t>
  </si>
  <si>
    <t>HOÀNG XUÂN TIẾN</t>
  </si>
  <si>
    <t>29/11/2000</t>
  </si>
  <si>
    <t>1150030034</t>
  </si>
  <si>
    <t>NGUYỄN THẾ MINH TIẾN</t>
  </si>
  <si>
    <t>24/11/2004</t>
  </si>
  <si>
    <t>TRẦN LÊ TRUNG TÍN</t>
  </si>
  <si>
    <t>17/09/2004</t>
  </si>
  <si>
    <t>NGUYỄN MAI HIỀN TRĂNG</t>
  </si>
  <si>
    <t>27/07/2004</t>
  </si>
  <si>
    <t>NGUYỄN NGỌC MINH TRÍ</t>
  </si>
  <si>
    <t>20/09/2004</t>
  </si>
  <si>
    <t>1150030038</t>
  </si>
  <si>
    <t>HOÀNG XUÂN TRƯỜNG</t>
  </si>
  <si>
    <t>1150030039</t>
  </si>
  <si>
    <t>NGUYỄN THỊ CẨM TÚ</t>
  </si>
  <si>
    <t>08/11/2004</t>
  </si>
  <si>
    <t>1150030040</t>
  </si>
  <si>
    <t>HỒ QUỐC TUẤN</t>
  </si>
  <si>
    <t>1150030041</t>
  </si>
  <si>
    <t>THÁI THANH ANH TUẤN</t>
  </si>
  <si>
    <t>1150030042</t>
  </si>
  <si>
    <t>LẠI KIẾT TƯỜNG</t>
  </si>
  <si>
    <t>27/08/2004</t>
  </si>
  <si>
    <t>1150030043</t>
  </si>
  <si>
    <t>HUỲNH THỊ THANH TUYỀN</t>
  </si>
  <si>
    <t>07/08/2004</t>
  </si>
  <si>
    <t>LÊ THỊ XUÂN UYÊN</t>
  </si>
  <si>
    <t>18/04/2004</t>
  </si>
  <si>
    <t>1150030045</t>
  </si>
  <si>
    <t>ĐÀO CÔNG VINH</t>
  </si>
  <si>
    <t>29/02/2004</t>
  </si>
  <si>
    <t>1150030046</t>
  </si>
  <si>
    <t>NGUYỄN ĐỨC BẢO</t>
  </si>
  <si>
    <t>11_ĐH_TĐ_2</t>
  </si>
  <si>
    <t>1150030047</t>
  </si>
  <si>
    <t>TRẦN QUỐC BẢO</t>
  </si>
  <si>
    <t>04/03/2004</t>
  </si>
  <si>
    <t>1150030049</t>
  </si>
  <si>
    <t>PHẠM ANH ĐẠT</t>
  </si>
  <si>
    <t>27/05/2004</t>
  </si>
  <si>
    <t>PHẠM ĐĂNG DŨNG</t>
  </si>
  <si>
    <t>1150030052</t>
  </si>
  <si>
    <t>NGUYỄN TIẾN DƯƠNG</t>
  </si>
  <si>
    <t>24/01/2004</t>
  </si>
  <si>
    <t>1150030054</t>
  </si>
  <si>
    <t>NGUYỄN HUỲNH HỪNG</t>
  </si>
  <si>
    <t>20/03/2004</t>
  </si>
  <si>
    <t>1150030055</t>
  </si>
  <si>
    <t>LÊ QUANG HUY</t>
  </si>
  <si>
    <t>19/07/2004</t>
  </si>
  <si>
    <t>1150030056</t>
  </si>
  <si>
    <t>TRƯƠNG KHẮC HUY</t>
  </si>
  <si>
    <t>24/05/2004</t>
  </si>
  <si>
    <t>1150030057</t>
  </si>
  <si>
    <t>NGUYỄN PHƯỚC THỪA KHANG</t>
  </si>
  <si>
    <t>04/11/2004</t>
  </si>
  <si>
    <t>1150030058</t>
  </si>
  <si>
    <t>HỒ PHÚ GIA KHIÊM</t>
  </si>
  <si>
    <t>19/01/2004</t>
  </si>
  <si>
    <t>1150030059</t>
  </si>
  <si>
    <t>NGÔ ANH KHOA</t>
  </si>
  <si>
    <t>19/05/2004</t>
  </si>
  <si>
    <t>1150030060</t>
  </si>
  <si>
    <t>VÕ HOÀNG ĐĂNG KHOA</t>
  </si>
  <si>
    <t>10/03/2004</t>
  </si>
  <si>
    <t>1150030061</t>
  </si>
  <si>
    <t>NGUYỄN HOÀNG ĐĂNG KHOA</t>
  </si>
  <si>
    <t>1150030062</t>
  </si>
  <si>
    <t>NGUYỄN THỊ LINH</t>
  </si>
  <si>
    <t>1150030063</t>
  </si>
  <si>
    <t>TRẦN KHÁNH LUÂN</t>
  </si>
  <si>
    <t>02/09/2004</t>
  </si>
  <si>
    <t>CAO MINH MẪN</t>
  </si>
  <si>
    <t>PHẠM BẢO NGÂN</t>
  </si>
  <si>
    <t>HUỲNH NGỌC NHÂN</t>
  </si>
  <si>
    <t>25/07/2004</t>
  </si>
  <si>
    <t>1150030067</t>
  </si>
  <si>
    <t>NGUYỄN MINH NHÂN</t>
  </si>
  <si>
    <t>02/08/2004</t>
  </si>
  <si>
    <t>NGUYỄN TRUNG NHẬT</t>
  </si>
  <si>
    <t>30/10/2004</t>
  </si>
  <si>
    <t>1150030069</t>
  </si>
  <si>
    <t>NGÔ TẤN PHÁT</t>
  </si>
  <si>
    <t>29/11/2004</t>
  </si>
  <si>
    <t>1150030070</t>
  </si>
  <si>
    <t>ĐẶNG GIA PHONG</t>
  </si>
  <si>
    <t>10/04/2004</t>
  </si>
  <si>
    <t>1150030072</t>
  </si>
  <si>
    <t>VÕ THANH PHONG</t>
  </si>
  <si>
    <t>08/07/2004</t>
  </si>
  <si>
    <t>1150030073</t>
  </si>
  <si>
    <t>PHẠM HỒNG PHƯỚC</t>
  </si>
  <si>
    <t>03/04/2004</t>
  </si>
  <si>
    <t>CHUNG PHƯỚC SANG</t>
  </si>
  <si>
    <t>15/11/2004</t>
  </si>
  <si>
    <t xml:space="preserve">thừa 10,bù đắp qua các SV nợ tiền </t>
  </si>
  <si>
    <t>1150030075</t>
  </si>
  <si>
    <t>NGUYỄN MINH TÂM</t>
  </si>
  <si>
    <t>11/04/2004</t>
  </si>
  <si>
    <t>LÊ HỮU THẮNG</t>
  </si>
  <si>
    <t>28/01/2004</t>
  </si>
  <si>
    <t>1150030077</t>
  </si>
  <si>
    <t>PHẠM QUYẾT THẮNG</t>
  </si>
  <si>
    <t>11/03/2004</t>
  </si>
  <si>
    <t>TRẦN HOÀNG THỊNH</t>
  </si>
  <si>
    <t>01/01/2004</t>
  </si>
  <si>
    <t>KIỀU THỊ MINH THƯ</t>
  </si>
  <si>
    <t>1150030080</t>
  </si>
  <si>
    <t>NGUYỄN MINH TIẾN</t>
  </si>
  <si>
    <t>1150030081</t>
  </si>
  <si>
    <t>PHAN THÀNH TIẾN</t>
  </si>
  <si>
    <t>04/06/2004</t>
  </si>
  <si>
    <t>1150030082</t>
  </si>
  <si>
    <t>BÙI MINH TOÀN</t>
  </si>
  <si>
    <t>1150030083</t>
  </si>
  <si>
    <t>LÊ TRỌNG TRÍ</t>
  </si>
  <si>
    <t>12/06/2004</t>
  </si>
  <si>
    <t>1150030084</t>
  </si>
  <si>
    <t>VÕ THÀNH TRUNG</t>
  </si>
  <si>
    <t>08/01/2004</t>
  </si>
  <si>
    <t>1150030085</t>
  </si>
  <si>
    <t>NGUYỄN THIÊN TRƯỜNG</t>
  </si>
  <si>
    <t>23/03/2004</t>
  </si>
  <si>
    <t>1150030088</t>
  </si>
  <si>
    <t>1150030089</t>
  </si>
  <si>
    <t>HUỲNH PHI QUANG</t>
  </si>
  <si>
    <t>01/06/2004</t>
  </si>
  <si>
    <t>7340116</t>
  </si>
  <si>
    <t>1150030090</t>
  </si>
  <si>
    <t>NGUYỄN VĂN  BẢO</t>
  </si>
  <si>
    <t>NGUYỄN HOÀNG LONG</t>
  </si>
  <si>
    <t>NGUYỄN THỊ HỒNG NGỌC</t>
  </si>
  <si>
    <t>1150030093</t>
  </si>
  <si>
    <t>BÙI ĐỨC THỊNH</t>
  </si>
  <si>
    <t>16/11/2004</t>
  </si>
  <si>
    <t>1150030094</t>
  </si>
  <si>
    <t>VÕ KIỀU YẾN NHI</t>
  </si>
  <si>
    <t>1150040001</t>
  </si>
  <si>
    <t>NGUYỄN QUỐC AN</t>
  </si>
  <si>
    <t>21/08/2004</t>
  </si>
  <si>
    <t>11_ĐH_QT</t>
  </si>
  <si>
    <t>TRẦN HUỲNH PHƯƠNG ANH</t>
  </si>
  <si>
    <t>29/05/2004</t>
  </si>
  <si>
    <t>11_ĐH_QĐ_1</t>
  </si>
  <si>
    <t>TRẦN THẾ BẢO</t>
  </si>
  <si>
    <t>1150040004</t>
  </si>
  <si>
    <t>HÀ THÀNH CÔNG</t>
  </si>
  <si>
    <t>30/01/2004</t>
  </si>
  <si>
    <t>HOÀNG LÊ DŨNG</t>
  </si>
  <si>
    <t>TRẦN THÁI MỸ DUYÊN</t>
  </si>
  <si>
    <t>16/02/2004</t>
  </si>
  <si>
    <t>1150040007</t>
  </si>
  <si>
    <t>TRƯƠNG THÀNH ĐẠT</t>
  </si>
  <si>
    <t>1150040008</t>
  </si>
  <si>
    <t>TRẦN THỊ NGỌC GIÀU</t>
  </si>
  <si>
    <t>11_ĐH_QH</t>
  </si>
  <si>
    <t>ĐỖ TUẤN HÀO</t>
  </si>
  <si>
    <t>22/08/2004</t>
  </si>
  <si>
    <t>HỒ NGUYỄN NGỌC HIỀN</t>
  </si>
  <si>
    <t>30/09/2004</t>
  </si>
  <si>
    <t>NGUYỄN NHẬT HUY</t>
  </si>
  <si>
    <t>21/09/2004</t>
  </si>
  <si>
    <t>1150040013</t>
  </si>
  <si>
    <t>NGUYỄN MINH KHÔI</t>
  </si>
  <si>
    <t>01/07/2004</t>
  </si>
  <si>
    <t>VÕ TUẤN KIỆT</t>
  </si>
  <si>
    <t>1150040015</t>
  </si>
  <si>
    <t>NGUYỄN THỊ THỤC LINH</t>
  </si>
  <si>
    <t>13/11/2004</t>
  </si>
  <si>
    <t>LÊ NGUYỄN NGỌC MAI</t>
  </si>
  <si>
    <t>21/12/2004</t>
  </si>
  <si>
    <t>NGUYỄN CẢNH HẢI NAM</t>
  </si>
  <si>
    <t>TRẦN THÚY KIM NGÂN</t>
  </si>
  <si>
    <t>HOÀNG MINH NGỌC</t>
  </si>
  <si>
    <t>25/03/2004</t>
  </si>
  <si>
    <t>PHẠM THỊ THẢO NGUYÊN</t>
  </si>
  <si>
    <t>07/04/2004</t>
  </si>
  <si>
    <t>TẠ NGUYỄN THANH NHI</t>
  </si>
  <si>
    <t>NGUYỄN THỊ QUỲNH NHƯ</t>
  </si>
  <si>
    <t>23/11/2004</t>
  </si>
  <si>
    <t>1150040023</t>
  </si>
  <si>
    <t>VÕ LÊ TẤN PHÁT</t>
  </si>
  <si>
    <t>15/03/2004</t>
  </si>
  <si>
    <t>PHẠM TẤN PHÚC</t>
  </si>
  <si>
    <t>26/06/2004</t>
  </si>
  <si>
    <t>NGUYỄN VĂN QUANG</t>
  </si>
  <si>
    <t>17/11/2000</t>
  </si>
  <si>
    <t>LÊ PHẠM KIM QUYÊN</t>
  </si>
  <si>
    <t>TRẦN HOÀNG SƠN</t>
  </si>
  <si>
    <t>02/10/2004</t>
  </si>
  <si>
    <t>VÕ NGỌC MINH TÂM</t>
  </si>
  <si>
    <t>1150040029</t>
  </si>
  <si>
    <t>NGUYỄN THỊ NGÂN THẢO</t>
  </si>
  <si>
    <t>18/08/2004</t>
  </si>
  <si>
    <t>TÔ CHÍ THIỆN</t>
  </si>
  <si>
    <t>06/08/2004</t>
  </si>
  <si>
    <t>VÕ THỊ ANH THƯ</t>
  </si>
  <si>
    <t>04/02/2004</t>
  </si>
  <si>
    <t>LÂM NHƯ THỨC</t>
  </si>
  <si>
    <t>09/04/2004</t>
  </si>
  <si>
    <t>TRẦN THỊ THU TRANG</t>
  </si>
  <si>
    <t>26/08/2004</t>
  </si>
  <si>
    <t>PHẠM MINH TRÍ</t>
  </si>
  <si>
    <t>17/03/2004</t>
  </si>
  <si>
    <t>NGUYỄN THỊ THU TRÚC</t>
  </si>
  <si>
    <t>11/07/2004</t>
  </si>
  <si>
    <t>NGUYỄN HỮU MẠNH TƯỜNG</t>
  </si>
  <si>
    <t>NGUYỄN THỊ THANH TUYỀN</t>
  </si>
  <si>
    <t>12/02/2004</t>
  </si>
  <si>
    <t>1150040040</t>
  </si>
  <si>
    <t>LÊ MỸ VIÊN</t>
  </si>
  <si>
    <t>18/10/2004</t>
  </si>
  <si>
    <t>1150040041</t>
  </si>
  <si>
    <t>LÊ NGỌC VY</t>
  </si>
  <si>
    <t>PHẠM THỊ ÁNH VY</t>
  </si>
  <si>
    <t>06/09/2004</t>
  </si>
  <si>
    <t>HỒ THỊ HOÀNG YẾN</t>
  </si>
  <si>
    <t>ĐỖ NGUYỄN MINH ANH</t>
  </si>
  <si>
    <t>22/04/2004</t>
  </si>
  <si>
    <t>11_ĐH_QĐ_2</t>
  </si>
  <si>
    <t>11_ĐH_QLĐĐ_2</t>
  </si>
  <si>
    <t>TRẦN THỊ NGỌC ANH</t>
  </si>
  <si>
    <t>TRẦN PHƯƠNG BÌNH</t>
  </si>
  <si>
    <t>NGUYỄN THỊ KIM CƯƠNG</t>
  </si>
  <si>
    <t>28/09/2004</t>
  </si>
  <si>
    <t>MAI TRÍ DŨNG</t>
  </si>
  <si>
    <t>17/01/2004</t>
  </si>
  <si>
    <t>ĐÀO MINH DƯƠNG</t>
  </si>
  <si>
    <t>31/10/2004</t>
  </si>
  <si>
    <t>TRẦN QUỲNH PHÚC ĐĂNG</t>
  </si>
  <si>
    <t>PHẠM THỊ NGÂN HÀ</t>
  </si>
  <si>
    <t>26/02/2004</t>
  </si>
  <si>
    <t>NGUYỄN TẤN HÀO</t>
  </si>
  <si>
    <t>1150040054</t>
  </si>
  <si>
    <t>PHẠM THỊ DIỄM HƯƠNG</t>
  </si>
  <si>
    <t>06/01/2004</t>
  </si>
  <si>
    <t>NGUYỄN NHƯ HUY</t>
  </si>
  <si>
    <t>12/12/2001</t>
  </si>
  <si>
    <t>1150040056</t>
  </si>
  <si>
    <t>PHAN VŨ KIM KHÔI</t>
  </si>
  <si>
    <t>LÊ THỤY THIÊN KIM</t>
  </si>
  <si>
    <t>02/01/2004</t>
  </si>
  <si>
    <t>NGUYỄN HỒNG LOAN</t>
  </si>
  <si>
    <t>NGUYỄN XUÂN MAI</t>
  </si>
  <si>
    <t>05/08/2004</t>
  </si>
  <si>
    <t>PHẠM THANH NAM</t>
  </si>
  <si>
    <t>ĐƯỜNG HẠC GIA NGHI</t>
  </si>
  <si>
    <t>ĐỖ THỊ HUỲNH NHI</t>
  </si>
  <si>
    <t>26/10/2004</t>
  </si>
  <si>
    <t>VŨ THỊ NINH NHI</t>
  </si>
  <si>
    <t>20/07/2004</t>
  </si>
  <si>
    <t>NGUYỄN LÊ DUY NHỰT</t>
  </si>
  <si>
    <t>15/02/2004</t>
  </si>
  <si>
    <t>1150040066</t>
  </si>
  <si>
    <t>VÕ TẤN PHÁT</t>
  </si>
  <si>
    <t>29/10/2004</t>
  </si>
  <si>
    <t>1150040067</t>
  </si>
  <si>
    <t>LÊ HOÀI PHƯƠNG</t>
  </si>
  <si>
    <t>1150040068</t>
  </si>
  <si>
    <t>NGUYỄN BÁ QUÂN</t>
  </si>
  <si>
    <t>08/04/2004</t>
  </si>
  <si>
    <t>PHẠM TRẦN PHƯƠNG QUYÊN</t>
  </si>
  <si>
    <t>25/08/2004</t>
  </si>
  <si>
    <t>1150040070</t>
  </si>
  <si>
    <t>ĐỖ TÚ TÀI</t>
  </si>
  <si>
    <t>11/09/2004</t>
  </si>
  <si>
    <t>NGUYỄN NHẬT TÂN</t>
  </si>
  <si>
    <t>16/07/2004</t>
  </si>
  <si>
    <t>NGUYỄN VŨ MINH THẢO</t>
  </si>
  <si>
    <t>NGUYỄN NGỌC KIM THỊNH</t>
  </si>
  <si>
    <t>PHẠM THỊ MINH THƯ</t>
  </si>
  <si>
    <t>1150040075</t>
  </si>
  <si>
    <t>TRẦN THỊ DIỄM THÙY</t>
  </si>
  <si>
    <t>NGUYỄN TRẦN THỦY TIÊN</t>
  </si>
  <si>
    <t>27/04/2004</t>
  </si>
  <si>
    <t>NGUYỄN TRẦN ĐỨC TOÀN</t>
  </si>
  <si>
    <t>01/05/2004</t>
  </si>
  <si>
    <t>HÀ VŨ HUYỀN TRÂM</t>
  </si>
  <si>
    <t>HUỲNH THỊ LAN TRINH</t>
  </si>
  <si>
    <t>07/07/2004</t>
  </si>
  <si>
    <t>1150040081</t>
  </si>
  <si>
    <t>NGUYỄN QUANG TRƯỜNG</t>
  </si>
  <si>
    <t>QUÃNG CHÍ TƯỜNG</t>
  </si>
  <si>
    <t>LÊ NGUYỄN TƯỜNG VY</t>
  </si>
  <si>
    <t>03/06/2004</t>
  </si>
  <si>
    <t>31/03/2004</t>
  </si>
  <si>
    <t>NGUYỄN HOÀNG YẾN</t>
  </si>
  <si>
    <t>ĐÀO VIỆT ANH</t>
  </si>
  <si>
    <t>29/04/2004</t>
  </si>
  <si>
    <t>11_ĐH_QLĐĐ_3</t>
  </si>
  <si>
    <t>NGUYỄN DĨ ÂN</t>
  </si>
  <si>
    <t>13/08/2004</t>
  </si>
  <si>
    <t>TRẦN LÊ QUỐC BỬU</t>
  </si>
  <si>
    <t>10/08/2004</t>
  </si>
  <si>
    <t>LÊ VĂN CƯỜNG</t>
  </si>
  <si>
    <t>ĐỖ NGUYỄN TUYẾT ĐÔNG</t>
  </si>
  <si>
    <t>PHẠM HÙNG DŨNG</t>
  </si>
  <si>
    <t>TRẦN ÁNH DƯƠNG</t>
  </si>
  <si>
    <t>05/10/2004</t>
  </si>
  <si>
    <t>PHẠM TRUNG HÀ</t>
  </si>
  <si>
    <t>ĐỖ THỊ MỸ HÂN</t>
  </si>
  <si>
    <t>13/02/2004</t>
  </si>
  <si>
    <t>TRẦN NHƯ HOA</t>
  </si>
  <si>
    <t>12/05/2004</t>
  </si>
  <si>
    <t>NGUYỄN THANH HUY</t>
  </si>
  <si>
    <t>29/09/2004</t>
  </si>
  <si>
    <t>1150040098</t>
  </si>
  <si>
    <t>ĐỖ ANH KHA</t>
  </si>
  <si>
    <t>17/07/2004</t>
  </si>
  <si>
    <t>DƯƠNG THỊ MỸ KHUYÊN</t>
  </si>
  <si>
    <t>13/10/2004</t>
  </si>
  <si>
    <t>1150040100</t>
  </si>
  <si>
    <t>NGUYỄN TUẤN KIỆT</t>
  </si>
  <si>
    <t>20/02/2004</t>
  </si>
  <si>
    <t>HUỲNH LÊ TÙNG LÂM</t>
  </si>
  <si>
    <t>28/11/2004</t>
  </si>
  <si>
    <t>MAI GIA LONG</t>
  </si>
  <si>
    <t>03/12/2004</t>
  </si>
  <si>
    <t>TRẦN NHỰT MINH</t>
  </si>
  <si>
    <t>29/01/2004</t>
  </si>
  <si>
    <t>TRẦN ANH NAM</t>
  </si>
  <si>
    <t>16/04/2001</t>
  </si>
  <si>
    <t>LÊ THỊ YẾN NGHI</t>
  </si>
  <si>
    <t>NGUYỄN HỒNG NGỌC</t>
  </si>
  <si>
    <t>30/03/2004</t>
  </si>
  <si>
    <t>1150040107</t>
  </si>
  <si>
    <t>LẠI PHẠM XUÂN NHI</t>
  </si>
  <si>
    <t>05/02/2004</t>
  </si>
  <si>
    <t>CAO HUYỀN THẢO NHƯ</t>
  </si>
  <si>
    <t>17/08/2004</t>
  </si>
  <si>
    <t>ĐẶNG TẤN PHÁT</t>
  </si>
  <si>
    <t>01/04/2004</t>
  </si>
  <si>
    <t>ĐÀO MỸ PHƯƠNG</t>
  </si>
  <si>
    <t>06/12/2004</t>
  </si>
  <si>
    <t>TRẦN MINH QUÂN</t>
  </si>
  <si>
    <t>1150040113</t>
  </si>
  <si>
    <t>NGUYỄN THỊ THANH SANG</t>
  </si>
  <si>
    <t>GIÃNG TẤN TÀI</t>
  </si>
  <si>
    <t>01/02/2004</t>
  </si>
  <si>
    <t>THÁI VĂN THẮNG</t>
  </si>
  <si>
    <t>07/12/2004</t>
  </si>
  <si>
    <t>LÊ THỊ PHƯƠNG THANH</t>
  </si>
  <si>
    <t>13/03/2004</t>
  </si>
  <si>
    <t>TRƯƠNG THỊ KIM THÙY</t>
  </si>
  <si>
    <t>12/07/2004</t>
  </si>
  <si>
    <t>PHẠM THỊ THỦY TIÊN</t>
  </si>
  <si>
    <t>21/01/2004</t>
  </si>
  <si>
    <t>TRƯƠNG MINH TOÀN</t>
  </si>
  <si>
    <t>1150040121</t>
  </si>
  <si>
    <t>LÊ THỊ NGỌC TRÂM</t>
  </si>
  <si>
    <t>02/04/2004</t>
  </si>
  <si>
    <t>PHAN THỊ KIỀU TRINH</t>
  </si>
  <si>
    <t>1150040123</t>
  </si>
  <si>
    <t>MAI XUÂN TRUNG</t>
  </si>
  <si>
    <t>20/10/2004</t>
  </si>
  <si>
    <t>1150040124</t>
  </si>
  <si>
    <t>NGUYỄN QUỐC TRƯỞNG</t>
  </si>
  <si>
    <t>1150040125</t>
  </si>
  <si>
    <t>TRẦN THỊ BÍCH TUYỀN</t>
  </si>
  <si>
    <t>VÕ NGỌC TÂN UYÊN</t>
  </si>
  <si>
    <t>1150040128</t>
  </si>
  <si>
    <t>VÕ NGUYỄN THÚY VY</t>
  </si>
  <si>
    <t>27/06/2004</t>
  </si>
  <si>
    <t>NGUYỄN HUỲNH HOÀNG YẾN</t>
  </si>
  <si>
    <t>1150040130</t>
  </si>
  <si>
    <t>ĐẶNG NGUYỄN THẾ ANH</t>
  </si>
  <si>
    <t>16/03/2004</t>
  </si>
  <si>
    <t>11_ĐH_QLĐĐ_4</t>
  </si>
  <si>
    <t>ĐỖ ĐỨC GIA BẢO</t>
  </si>
  <si>
    <t>NGUYỄN LÊ HỒNG CHÂU</t>
  </si>
  <si>
    <t>LÊ KHÁNH DUY</t>
  </si>
  <si>
    <t>1150040135</t>
  </si>
  <si>
    <t>MAI THÀNH ĐẠT</t>
  </si>
  <si>
    <t>26/11/1999</t>
  </si>
  <si>
    <t>TRẦN MỘNG HẢI HÀ</t>
  </si>
  <si>
    <t>27/03/2004</t>
  </si>
  <si>
    <t>DOÃN CHÂU HOÀN</t>
  </si>
  <si>
    <t>TRƯƠNG ĐAN HUY</t>
  </si>
  <si>
    <t>1150040143</t>
  </si>
  <si>
    <t>HUỲNH CÔNG LẬP</t>
  </si>
  <si>
    <t>09/09/2004</t>
  </si>
  <si>
    <t>CAO THÚY MY</t>
  </si>
  <si>
    <t>28/05/2004</t>
  </si>
  <si>
    <t>TRẦN LÊ HOÀNG NAM</t>
  </si>
  <si>
    <t>09/01/2004</t>
  </si>
  <si>
    <t>VÕ TRẦN VÂN NGHI</t>
  </si>
  <si>
    <t>23/09/2004</t>
  </si>
  <si>
    <t>1150040148</t>
  </si>
  <si>
    <t>NGUYỄN LÊ BẢO NGỌC</t>
  </si>
  <si>
    <t>NGUYỄN NGỌC BẢO NHI</t>
  </si>
  <si>
    <t>08/10/2004</t>
  </si>
  <si>
    <t>LÂM TÂM NHƯ</t>
  </si>
  <si>
    <t>10/05/2004</t>
  </si>
  <si>
    <t>1150040151</t>
  </si>
  <si>
    <t>HUỲNH TẤN PHÁT</t>
  </si>
  <si>
    <t>02/06/2004</t>
  </si>
  <si>
    <t>VÕ LÊ THANH PHONG</t>
  </si>
  <si>
    <t>1150040153</t>
  </si>
  <si>
    <t>KHÚC THỤY MAI PHƯƠNG</t>
  </si>
  <si>
    <t>NGUYỄN TRUNG QUỐC</t>
  </si>
  <si>
    <t>19/10/2004</t>
  </si>
  <si>
    <t>TRƯƠNG THANH SANG</t>
  </si>
  <si>
    <t>TRƯƠNG TẤN TÀI</t>
  </si>
  <si>
    <t>TRẦN VIỆT THẮNG</t>
  </si>
  <si>
    <t>01/05/2003</t>
  </si>
  <si>
    <t>LÊ VĂN THANH</t>
  </si>
  <si>
    <t>PHAN THỊ THOẠI</t>
  </si>
  <si>
    <t>22/01/2004</t>
  </si>
  <si>
    <t>1150040160</t>
  </si>
  <si>
    <t>LÊ ANH THƯ</t>
  </si>
  <si>
    <t>1150040161</t>
  </si>
  <si>
    <t>HỒ THỊ KIM TIỆN</t>
  </si>
  <si>
    <t>06/04/2004</t>
  </si>
  <si>
    <t>CAO THỊ MỘNG TRẦM</t>
  </si>
  <si>
    <t>NGÔ HÀ TRANG</t>
  </si>
  <si>
    <t>1150040164</t>
  </si>
  <si>
    <t>TRẦN THỊ VIỆT TRINH</t>
  </si>
  <si>
    <t>VŨ NGUYỄN THÀNH TRUNG</t>
  </si>
  <si>
    <t>05/06/2004</t>
  </si>
  <si>
    <t>LÊ KIM TUYẾN</t>
  </si>
  <si>
    <t>MAI THỊ THỤC VÂN</t>
  </si>
  <si>
    <t>25/09/2004</t>
  </si>
  <si>
    <t>HUỲNH QUANG VINH</t>
  </si>
  <si>
    <t>26/03/2004</t>
  </si>
  <si>
    <t>NGÔ KIỀU YẾN VY</t>
  </si>
  <si>
    <t>1150040171</t>
  </si>
  <si>
    <t>VÕ THỊ THẢO VY</t>
  </si>
  <si>
    <t>1150040172</t>
  </si>
  <si>
    <t>NGUYỄN HUỲNH NHƯ YẾN</t>
  </si>
  <si>
    <t>NGUYỄN THỊ LAN ANH</t>
  </si>
  <si>
    <t>11_ĐH_QLĐĐ_5</t>
  </si>
  <si>
    <t>HỒNG GIA BẢO</t>
  </si>
  <si>
    <t>08/06/2004</t>
  </si>
  <si>
    <t>LÊ THỊ MỸ CHI</t>
  </si>
  <si>
    <t>NGUYỄN HOÀNG DIỆU</t>
  </si>
  <si>
    <t>NGUYỄN THANH DUY</t>
  </si>
  <si>
    <t>05/03/2004</t>
  </si>
  <si>
    <t>NGUYỄN TRẦN TRUNG ĐẠT</t>
  </si>
  <si>
    <t>28/07/2004</t>
  </si>
  <si>
    <t>LƯƠNG MINH ĐỨC</t>
  </si>
  <si>
    <t>NGUYỄN HOÀNG THANH HẢI</t>
  </si>
  <si>
    <t>1150040181</t>
  </si>
  <si>
    <t>NGUYỄN GIA HÂN</t>
  </si>
  <si>
    <t>1150040182</t>
  </si>
  <si>
    <t>LÊ NGUYỄN BÁ HOÀNG</t>
  </si>
  <si>
    <t>31/05/2004</t>
  </si>
  <si>
    <t>1150040183</t>
  </si>
  <si>
    <t>LÊ THỊ MỸ HUYỀN</t>
  </si>
  <si>
    <t>04/04/2004</t>
  </si>
  <si>
    <t>HUỲNH NGUYỄN TIẾN KHOA</t>
  </si>
  <si>
    <t>1150040185</t>
  </si>
  <si>
    <t>NGUYỄN TRẦN KIÊN</t>
  </si>
  <si>
    <t>1150040186</t>
  </si>
  <si>
    <t>ĐỖ THỊ HOÀI LINH</t>
  </si>
  <si>
    <t>04/09/2004</t>
  </si>
  <si>
    <t>TRẦN ĐỨC LƯƠNG</t>
  </si>
  <si>
    <t>1150040188</t>
  </si>
  <si>
    <t>TRẦN THỊ DIỄM MY</t>
  </si>
  <si>
    <t>10/12/2004</t>
  </si>
  <si>
    <t>1150040189</t>
  </si>
  <si>
    <t>TRẦN THỊ KIỀU NGA</t>
  </si>
  <si>
    <t>29/12/2004</t>
  </si>
  <si>
    <t>MAI CHÍ NGOẠN</t>
  </si>
  <si>
    <t>16/09/2004</t>
  </si>
  <si>
    <t>1150040191</t>
  </si>
  <si>
    <t>TRẦN BẢO NGỌC</t>
  </si>
  <si>
    <t>NGUYỄN THỊ NGUYỆT NHI</t>
  </si>
  <si>
    <t>16/06/2004</t>
  </si>
  <si>
    <t>1150040193</t>
  </si>
  <si>
    <t>NGUYỄN PHẠM TÂM NHƯ</t>
  </si>
  <si>
    <t>22/10/2004</t>
  </si>
  <si>
    <t>1150040194</t>
  </si>
  <si>
    <t>LÊ TẤN PHÁT</t>
  </si>
  <si>
    <t>16/01/2004</t>
  </si>
  <si>
    <t>ĐẶNG HOÀNG PHÚ</t>
  </si>
  <si>
    <t>NGUYỄN ÁI ĐAN PHƯƠNG</t>
  </si>
  <si>
    <t>LÊ SIÊU</t>
  </si>
  <si>
    <t>PHẠM HUỲNH THANH TÂM</t>
  </si>
  <si>
    <t>NGUYỄN LÊ PHƯỚC THÀNH</t>
  </si>
  <si>
    <t>1150040201</t>
  </si>
  <si>
    <t>DƯƠNG NGỌC ANH THI</t>
  </si>
  <si>
    <t>1150040202</t>
  </si>
  <si>
    <t>TRANG THANH THOẠI</t>
  </si>
  <si>
    <t>1150040203</t>
  </si>
  <si>
    <t>NGÔ THỊ ANH THƯ</t>
  </si>
  <si>
    <t>LÊ TRUNG TÍN</t>
  </si>
  <si>
    <t>11/06/2004</t>
  </si>
  <si>
    <t>1150040205</t>
  </si>
  <si>
    <t>CHÂU NGỌC TRÂN</t>
  </si>
  <si>
    <t>NGUYỄN PHƯƠNG THÙY TRANG</t>
  </si>
  <si>
    <t>25/11/2004</t>
  </si>
  <si>
    <t>1150040207</t>
  </si>
  <si>
    <t>TRƯƠNG LÂM THÙY TRINH</t>
  </si>
  <si>
    <t>NGUYỄN THỊ MINH TRUYỀN</t>
  </si>
  <si>
    <t>PHẠM NGUYỄN ANH TUẤN</t>
  </si>
  <si>
    <t>05/12/2004</t>
  </si>
  <si>
    <t>1150040210</t>
  </si>
  <si>
    <t>NGUYỄN THỊ TUYỀN TUYẾN</t>
  </si>
  <si>
    <t>01/08/2004</t>
  </si>
  <si>
    <t>NGUYỄN KHÁNH VÂN</t>
  </si>
  <si>
    <t>23/08/2004</t>
  </si>
  <si>
    <t>HỒ QUỐC VĨNH</t>
  </si>
  <si>
    <t>22/07/2004</t>
  </si>
  <si>
    <t>NGUYỄN BÙI THANH VY</t>
  </si>
  <si>
    <t>07/09/2004</t>
  </si>
  <si>
    <t>TRẦN THANH XUÂN</t>
  </si>
  <si>
    <t>1150040215</t>
  </si>
  <si>
    <t>TRẦN NGUYỄN HẢI YẾN</t>
  </si>
  <si>
    <t>11_ĐH_QLĐĐ_6</t>
  </si>
  <si>
    <t>1150040217</t>
  </si>
  <si>
    <t>NGUYỄN HÀ GIA BẢO</t>
  </si>
  <si>
    <t>NGUYỄN HUỲNH MINH CHI</t>
  </si>
  <si>
    <t>VÕ THỊ MỸ DUNG</t>
  </si>
  <si>
    <t>TÔ TỐ EM</t>
  </si>
  <si>
    <t>VÕ TÔ NGỌC HÂN</t>
  </si>
  <si>
    <t>06/03/2004</t>
  </si>
  <si>
    <t>NGUYỄN THỊ NGỌC HẠNH</t>
  </si>
  <si>
    <t>LÊ THỊ PHÚC HỒNG</t>
  </si>
  <si>
    <t>TRẦN GIA HƯNG</t>
  </si>
  <si>
    <t>LỮ ĐĂNG KHOA</t>
  </si>
  <si>
    <t>04/05/2004</t>
  </si>
  <si>
    <t>1150040228</t>
  </si>
  <si>
    <t>HỒ ĐOÀN MỸ LINH</t>
  </si>
  <si>
    <t>02/12/2004</t>
  </si>
  <si>
    <t>HUỲNH THỊ XUÂN MAI</t>
  </si>
  <si>
    <t>03/03/2004</t>
  </si>
  <si>
    <t>NGUYỄN THỊ THIÊN NGÂN</t>
  </si>
  <si>
    <t>ĐỖ THỊ KIM NGỌC</t>
  </si>
  <si>
    <t>NGÔ TRƯƠNG HỒNG NGUYÊN</t>
  </si>
  <si>
    <t>18/05/2004</t>
  </si>
  <si>
    <t>PHẠM THỊ TUYẾT NHI</t>
  </si>
  <si>
    <t>24/07/2004</t>
  </si>
  <si>
    <t>NGUYỄN THỊ NGỌC NHƯ</t>
  </si>
  <si>
    <t>THẠCH HOÀNG THÀNH PHÁT</t>
  </si>
  <si>
    <t>06/06/2004</t>
  </si>
  <si>
    <t>PHAN NGUYỄN HOÀNG PHÚC</t>
  </si>
  <si>
    <t>LÊ NHỰT QUANG</t>
  </si>
  <si>
    <t>24/11/2002</t>
  </si>
  <si>
    <t>ĐOÀN THỊ NGỌC QUYÊN</t>
  </si>
  <si>
    <t>25/10/2004</t>
  </si>
  <si>
    <t>NGUYỄN NGỌC SON</t>
  </si>
  <si>
    <t>TRẦN MINH TÂM</t>
  </si>
  <si>
    <t>LA THỊ THẢO</t>
  </si>
  <si>
    <t>LÊ HỒNG THI</t>
  </si>
  <si>
    <t>26/05/2004</t>
  </si>
  <si>
    <t>LÊ HUỲNH NHƯ THƠ</t>
  </si>
  <si>
    <t>ĐỖ MẠNH TOÀN</t>
  </si>
  <si>
    <t>21/11/2004</t>
  </si>
  <si>
    <t>1150040247</t>
  </si>
  <si>
    <t>TÔN NỮ HUYỀN TRÂN</t>
  </si>
  <si>
    <t>TRẦN THỊ KIỀU TRANG</t>
  </si>
  <si>
    <t>14/05/2004</t>
  </si>
  <si>
    <t>HUỲNH LÊ HỒNG TRÚC</t>
  </si>
  <si>
    <t>1150040250</t>
  </si>
  <si>
    <t>DƯƠNG NHẬT TRƯỜNG</t>
  </si>
  <si>
    <t>TRẦN ĐỨC TUẤN</t>
  </si>
  <si>
    <t>NGUYỄN THỊ THANH TUYẾT</t>
  </si>
  <si>
    <t>TRẦN PHẠM TRƯỜNG VI</t>
  </si>
  <si>
    <t>1150040254</t>
  </si>
  <si>
    <t>NGUYỄN HOÀNG VIỆT</t>
  </si>
  <si>
    <t>ĐINH TRIỆU VY</t>
  </si>
  <si>
    <t>29/08/2004</t>
  </si>
  <si>
    <t>TRẦN NGỌC NHƯ Ý</t>
  </si>
  <si>
    <t>06/05/2004</t>
  </si>
  <si>
    <t>NGUYỄN NHẬT HÀO</t>
  </si>
  <si>
    <t>ĐỖ THỊ CHI</t>
  </si>
  <si>
    <t>7440224</t>
  </si>
  <si>
    <t>Thuỷ văn học</t>
  </si>
  <si>
    <t>11_ĐH_TV</t>
  </si>
  <si>
    <t>NGUYỄN GIA HƯNG</t>
  </si>
  <si>
    <t>1150060001</t>
  </si>
  <si>
    <t>PHAN TRƯƠNG HẢI ĐĂNG</t>
  </si>
  <si>
    <t>7580213</t>
  </si>
  <si>
    <t xml:space="preserve">Kỹ thuật cấp thoát nước </t>
  </si>
  <si>
    <t>11_ĐH_CTN</t>
  </si>
  <si>
    <t>1150060002</t>
  </si>
  <si>
    <t>NGUYỄN THỊ NGỌC HÂN</t>
  </si>
  <si>
    <t>14/08/2001</t>
  </si>
  <si>
    <t>NGUYỄN ĐÀO LÊ ĐẠI PHÚ</t>
  </si>
  <si>
    <t>NGUYỄN NGỌC KHIÊM</t>
  </si>
  <si>
    <t>1150060006</t>
  </si>
  <si>
    <t>MAI SỸ KHOA</t>
  </si>
  <si>
    <t>27/12/2004</t>
  </si>
  <si>
    <t>1150060008</t>
  </si>
  <si>
    <t>CAO NGUYỄN NGỌC MINH</t>
  </si>
  <si>
    <t>TRẦN KHÔI NGUYÊN</t>
  </si>
  <si>
    <t>1150060010</t>
  </si>
  <si>
    <t>LÝ TÔN THÀNH NHÂN</t>
  </si>
  <si>
    <t>1150060011</t>
  </si>
  <si>
    <t>TRẦN NGUYỄN TUYẾT NHI</t>
  </si>
  <si>
    <t>10/06/2004</t>
  </si>
  <si>
    <t>TRƯƠNG THỊ THẢO</t>
  </si>
  <si>
    <t>27/02/2004</t>
  </si>
  <si>
    <t>1150060015</t>
  </si>
  <si>
    <t>NGUYỄN HOÀNG TUẤN</t>
  </si>
  <si>
    <t>29/03/2004</t>
  </si>
  <si>
    <t>NGUYỄN VĂN HẢO</t>
  </si>
  <si>
    <t>24/09/2001</t>
  </si>
  <si>
    <t>7580212</t>
  </si>
  <si>
    <t>MA THỊ THU ÁNH</t>
  </si>
  <si>
    <t>7480104</t>
  </si>
  <si>
    <t>Hệ thống thông tin</t>
  </si>
  <si>
    <t>11_ĐH_HTTT</t>
  </si>
  <si>
    <t>1150070003</t>
  </si>
  <si>
    <t>NGUYỄN LÊ NGỌC CHÂU</t>
  </si>
  <si>
    <t>1150070004</t>
  </si>
  <si>
    <t>VÕ QUỲNH CHI</t>
  </si>
  <si>
    <t>14/02/2004</t>
  </si>
  <si>
    <t>MAI NGUYỄN TRƯỜNG DUY</t>
  </si>
  <si>
    <t>NGUYỄN HOÀNG DUY</t>
  </si>
  <si>
    <t>1150070008</t>
  </si>
  <si>
    <t>PHẠM HỒNG DUY</t>
  </si>
  <si>
    <t>1150070009</t>
  </si>
  <si>
    <t>LƯƠNG THÀNH ĐẠT</t>
  </si>
  <si>
    <t>1150070010</t>
  </si>
  <si>
    <t>NGUYỄN XUÂN HẢI</t>
  </si>
  <si>
    <t>1150070011</t>
  </si>
  <si>
    <t>LÊ THỊ MỸ HẰNG</t>
  </si>
  <si>
    <t>NGUYỄN TRƯỜNG HƯNG</t>
  </si>
  <si>
    <t>VÕ PHAN QUỲNH HƯƠNG</t>
  </si>
  <si>
    <t>NGÔ THÀNH HỮU</t>
  </si>
  <si>
    <t>1150070016</t>
  </si>
  <si>
    <t>LÊ QUỐC HUY</t>
  </si>
  <si>
    <t>NGUYỄN DƯƠNG QUỐC HUY</t>
  </si>
  <si>
    <t>NGUYỄN MINH KHANG</t>
  </si>
  <si>
    <t>1150070020</t>
  </si>
  <si>
    <t>HUỲNH VŨ ĐĂNG KHOA</t>
  </si>
  <si>
    <t>21/07/2004</t>
  </si>
  <si>
    <t>LÊ NGUYỄN ĐĂNG KHOA</t>
  </si>
  <si>
    <t>1150070022</t>
  </si>
  <si>
    <t>VÕ MINH ĐĂNG KHOA</t>
  </si>
  <si>
    <t>03/05/2004</t>
  </si>
  <si>
    <t>PHẠM NGỌC ANH KHÔI</t>
  </si>
  <si>
    <t>05/01/2004</t>
  </si>
  <si>
    <t>ĐẶNG NGỌC KHUÊ</t>
  </si>
  <si>
    <t>1150070026</t>
  </si>
  <si>
    <t>PHẠM ĐỖ HOÀNG LUÂN</t>
  </si>
  <si>
    <t>07/10/2004</t>
  </si>
  <si>
    <t>ĐÀO THỊ LÝ</t>
  </si>
  <si>
    <t>CAO XUÂN MAI</t>
  </si>
  <si>
    <t>NGUYỄN NGỌC MINH</t>
  </si>
  <si>
    <t>04/10/2004</t>
  </si>
  <si>
    <t>HÀ THỊ YẾN NHI</t>
  </si>
  <si>
    <t>1150070032</t>
  </si>
  <si>
    <t>PHẠM THỊ QUỲNH NHƯ</t>
  </si>
  <si>
    <t>1150070033</t>
  </si>
  <si>
    <t>PHẠM THỊ MINH PHI</t>
  </si>
  <si>
    <t>HUỲNH KHÁNH PHONG</t>
  </si>
  <si>
    <t>12/04/2004</t>
  </si>
  <si>
    <t>HUỲNH NGỌC PHÚC</t>
  </si>
  <si>
    <t>1150070036</t>
  </si>
  <si>
    <t>NGUYỄN HÀ PHƯƠNG</t>
  </si>
  <si>
    <t>TRẦN MỸ QUYÊN</t>
  </si>
  <si>
    <t>1150070039</t>
  </si>
  <si>
    <t>HỒ SỸ THỊNH</t>
  </si>
  <si>
    <t>1150070040</t>
  </si>
  <si>
    <t>NGUYỄN PHƯỚC THỊNH</t>
  </si>
  <si>
    <t>CAO TỐNG THIÊN THƯ</t>
  </si>
  <si>
    <t>LÊ THỊ ANH THƯ</t>
  </si>
  <si>
    <t>NGUYỄN SONG ANH THUẦN</t>
  </si>
  <si>
    <t>1150070044</t>
  </si>
  <si>
    <t>NGUYỄN QUANG TIẾN</t>
  </si>
  <si>
    <t>HUỲNH BẢO TRÂN</t>
  </si>
  <si>
    <t>23/04/2004</t>
  </si>
  <si>
    <t>1150070047</t>
  </si>
  <si>
    <t>LÊ MINH TRUNG</t>
  </si>
  <si>
    <t>21/11/2001</t>
  </si>
  <si>
    <t>NGUYỄN DUY TRƯỜNG</t>
  </si>
  <si>
    <t>17/04/2004</t>
  </si>
  <si>
    <t>1150070049</t>
  </si>
  <si>
    <t>NGUYỄN NGỌC TÚ VY</t>
  </si>
  <si>
    <t>07/06/2004</t>
  </si>
  <si>
    <t>NGUYỄN TRẦN TƯỜNG VY</t>
  </si>
  <si>
    <t>1150070052</t>
  </si>
  <si>
    <t>LÊ VÕ HUỲNH HƯƠNG</t>
  </si>
  <si>
    <t>19/06/2004</t>
  </si>
  <si>
    <t>ĐẶNG ĐÌNH AN</t>
  </si>
  <si>
    <t>19/03/2004</t>
  </si>
  <si>
    <t>HỒ NHẬT ANH</t>
  </si>
  <si>
    <t>NGÔ GIA BẢO</t>
  </si>
  <si>
    <t>09/08/2004</t>
  </si>
  <si>
    <t>NGUYỄN VŨ GIA BẢO</t>
  </si>
  <si>
    <t>15/09/2004</t>
  </si>
  <si>
    <t>NGUYỄN HỮU BÌNH</t>
  </si>
  <si>
    <t>14/06/2004</t>
  </si>
  <si>
    <t>1150080006</t>
  </si>
  <si>
    <t>NGUYỄN NGỌC MỸ DUNG</t>
  </si>
  <si>
    <t>06/10/2004</t>
  </si>
  <si>
    <t>TRẦN LÊ ANH ĐẠI</t>
  </si>
  <si>
    <t>1150080008</t>
  </si>
  <si>
    <t>NGUYỄN THANH ĐĂNG</t>
  </si>
  <si>
    <t>1150080010</t>
  </si>
  <si>
    <t>NGUYỄN THÀNH ĐẠT</t>
  </si>
  <si>
    <t>06/11/2004</t>
  </si>
  <si>
    <t>NGUYỄN HOÀNG TIẾN ĐẠT</t>
  </si>
  <si>
    <t>07/03/2004</t>
  </si>
  <si>
    <t>BÙI HẢI ĐƯỜNG</t>
  </si>
  <si>
    <t>17/06/2004</t>
  </si>
  <si>
    <t>1150080013</t>
  </si>
  <si>
    <t>TRƯƠNG ĐẠI HẢI</t>
  </si>
  <si>
    <t>HÀ CHÍ HÂN</t>
  </si>
  <si>
    <t>NGUYỄN TẠ HIẾU</t>
  </si>
  <si>
    <t>NGUYỄN TẤN HOÀNG</t>
  </si>
  <si>
    <t>TRƯƠNG VĂN HUẾ</t>
  </si>
  <si>
    <t>NGUYỄN TẤN HƯNG</t>
  </si>
  <si>
    <t>1150080019</t>
  </si>
  <si>
    <t>TRƯƠNG GIA HUY</t>
  </si>
  <si>
    <t>LÊ THANH KHẢI</t>
  </si>
  <si>
    <t>19/11/2004</t>
  </si>
  <si>
    <t>NGUYỄN HƯNG VĂN KHÁNH</t>
  </si>
  <si>
    <t>LÊ TUẤN KIỆT</t>
  </si>
  <si>
    <t>07/11/2004</t>
  </si>
  <si>
    <t>NGUYỄN HOÀNG KỲ</t>
  </si>
  <si>
    <t>1150080024</t>
  </si>
  <si>
    <t>NGUYỄN THỊ KIM LIÊN</t>
  </si>
  <si>
    <t>PHẠM CÔNG NGUYÊN</t>
  </si>
  <si>
    <t>1150080028</t>
  </si>
  <si>
    <t>TRẦN ANH NHÂN</t>
  </si>
  <si>
    <t>05/05/2004</t>
  </si>
  <si>
    <t>1150080029</t>
  </si>
  <si>
    <t>ĐẶNG MINH NHẬT</t>
  </si>
  <si>
    <t>NGUYỄN VĂN PHÚ</t>
  </si>
  <si>
    <t>18/09/2004</t>
  </si>
  <si>
    <t>ĐOÀN PHÚC</t>
  </si>
  <si>
    <t>03/09/2004</t>
  </si>
  <si>
    <t>1150080032</t>
  </si>
  <si>
    <t>HỒ HỮU PHÚC</t>
  </si>
  <si>
    <t>11/10/2004</t>
  </si>
  <si>
    <t>1150080033</t>
  </si>
  <si>
    <t>BÙI ĐẮC QUÍ</t>
  </si>
  <si>
    <t>07/05/2004</t>
  </si>
  <si>
    <t>1150080034</t>
  </si>
  <si>
    <t>LÊ HẢI SANG</t>
  </si>
  <si>
    <t>1150080035</t>
  </si>
  <si>
    <t>ĐOÀN TRUNG TẤN</t>
  </si>
  <si>
    <t>NGUYỄN THÀNH THÁI</t>
  </si>
  <si>
    <t>1150080037</t>
  </si>
  <si>
    <t>HỒ HỮU THỊNH</t>
  </si>
  <si>
    <t>1150080038</t>
  </si>
  <si>
    <t>LÂM DIỆU TINH</t>
  </si>
  <si>
    <t>1150080039</t>
  </si>
  <si>
    <t>PHẠM QUỐC TOÀN</t>
  </si>
  <si>
    <t>1150080040</t>
  </si>
  <si>
    <t>NGUYỄN VĂN TOÀN</t>
  </si>
  <si>
    <t>1150080041</t>
  </si>
  <si>
    <t>LÝ GIA VINH</t>
  </si>
  <si>
    <t>25/02/2004</t>
  </si>
  <si>
    <t>1150080043</t>
  </si>
  <si>
    <t>PHẠM GIA BẢO</t>
  </si>
  <si>
    <t>11/09/2000</t>
  </si>
  <si>
    <t xml:space="preserve">11_ĐH_CNTT_2 </t>
  </si>
  <si>
    <t>1150080044</t>
  </si>
  <si>
    <t>NGÔ NGỌC BẢO CHÂU</t>
  </si>
  <si>
    <t>26/09/2004</t>
  </si>
  <si>
    <t>1150080046</t>
  </si>
  <si>
    <t>NGUYỄN THÀNH DANH</t>
  </si>
  <si>
    <t>1150080047</t>
  </si>
  <si>
    <t>NGUYỄN PHẠM ĐÔNG DƯƠNG</t>
  </si>
  <si>
    <t>NGUYỄN TRẦN HỮU ĐỨC</t>
  </si>
  <si>
    <t>TRIỆU NGỌC HÀO</t>
  </si>
  <si>
    <t>16/12/2004</t>
  </si>
  <si>
    <t>TRẦN VĂN HIỆP</t>
  </si>
  <si>
    <t>TRẦN TRUNG HIẾU</t>
  </si>
  <si>
    <t>10/01/2004</t>
  </si>
  <si>
    <t>LÂM THÁI HÒA</t>
  </si>
  <si>
    <t>18/02/2004</t>
  </si>
  <si>
    <t>HUỲNH ĐÔNG HUY</t>
  </si>
  <si>
    <t>VÕ HUỲNH PHÚC HUY</t>
  </si>
  <si>
    <t>13/09/2004</t>
  </si>
  <si>
    <t>1150080056</t>
  </si>
  <si>
    <t>NGUYỄN TRẦN MINH KHANG</t>
  </si>
  <si>
    <t>NGUYỄN QUỐC KHÁNH</t>
  </si>
  <si>
    <t>20/08/2004</t>
  </si>
  <si>
    <t>ĐẶNG VĂN KHOA</t>
  </si>
  <si>
    <t>TRẦN NGUYỄN MINH KHÔI</t>
  </si>
  <si>
    <t>02/02/2004</t>
  </si>
  <si>
    <t>LÊ TRUNG KIÊN</t>
  </si>
  <si>
    <t>31/12/2004</t>
  </si>
  <si>
    <t>NGUYỄN TẤN KIỆT</t>
  </si>
  <si>
    <t>1150080062</t>
  </si>
  <si>
    <t>NGUYỄN XUÂN LINH</t>
  </si>
  <si>
    <t>HOÀNG CÔNG TRƯỜNG LỘC</t>
  </si>
  <si>
    <t>24/06/2004</t>
  </si>
  <si>
    <t>LƯU GIA LUÂN</t>
  </si>
  <si>
    <t>1150080065</t>
  </si>
  <si>
    <t>NGUYỄN QUANG MẪN</t>
  </si>
  <si>
    <t>LƯƠNG HÀO MINH</t>
  </si>
  <si>
    <t>29/06/2004</t>
  </si>
  <si>
    <t>1150080067</t>
  </si>
  <si>
    <t>ĐINH NGỌC KIM NGÂN</t>
  </si>
  <si>
    <t>TRẦN MINH NHẬT</t>
  </si>
  <si>
    <t>TRẦN DƯƠNG YẾN NHI</t>
  </si>
  <si>
    <t>1150080070</t>
  </si>
  <si>
    <t>LÊ HUỲNH NHỰT</t>
  </si>
  <si>
    <t>NGUYỄN HOÀNG PHÚC</t>
  </si>
  <si>
    <t>28/12/2004</t>
  </si>
  <si>
    <t>1150080072</t>
  </si>
  <si>
    <t>NGUYỄN VĂN SANG</t>
  </si>
  <si>
    <t>VÕ XUÂN THẮNG</t>
  </si>
  <si>
    <t>14/04/2004</t>
  </si>
  <si>
    <t>TRẦN PHÁT THỊNH</t>
  </si>
  <si>
    <t>15/05/2004</t>
  </si>
  <si>
    <t>HỒ NGỌC THÁI THÔNG</t>
  </si>
  <si>
    <t>15/12/2004</t>
  </si>
  <si>
    <t>NGUYỄN LÊ ANH TRÚC</t>
  </si>
  <si>
    <t>NGUYỄN VĂN TRƯỜNG</t>
  </si>
  <si>
    <t>NGUYỄN THANH TÚ</t>
  </si>
  <si>
    <t>NGUYỄN HOÀNG VĨ</t>
  </si>
  <si>
    <t>TRẦN HỒ QUANG VINH</t>
  </si>
  <si>
    <t>ĐINH THỊ THẢO AN</t>
  </si>
  <si>
    <t>11_ĐH_CNTT_3</t>
  </si>
  <si>
    <t>PHẠM HỮU ÂN</t>
  </si>
  <si>
    <t>1150080086</t>
  </si>
  <si>
    <t>LÊ VĂN BÌNH</t>
  </si>
  <si>
    <t>NGÔ QUANG CHƯƠNG</t>
  </si>
  <si>
    <t>NGUYỄN NGỌC THÙY DƯƠNG</t>
  </si>
  <si>
    <t>HỒ THÀNH ĐẠT</t>
  </si>
  <si>
    <t>NGUYỄN TIẾN ĐẠT</t>
  </si>
  <si>
    <t>20/12/2004</t>
  </si>
  <si>
    <t>LÊ VĂN HÀ</t>
  </si>
  <si>
    <t>14/12/2004</t>
  </si>
  <si>
    <t>NGUYỄN THỊ THANH HIỀN</t>
  </si>
  <si>
    <t>TRẦN TRỌNG HIẾU</t>
  </si>
  <si>
    <t>1150080094</t>
  </si>
  <si>
    <t>PHAN HỒNG HOÀNG</t>
  </si>
  <si>
    <t>HUỲNH HỮU HOÀNG</t>
  </si>
  <si>
    <t>ĐINH THIÊN HUY</t>
  </si>
  <si>
    <t>20/01/2004</t>
  </si>
  <si>
    <t>ĐÀO THỊ THU HUYỀN</t>
  </si>
  <si>
    <t>1150080098</t>
  </si>
  <si>
    <t>TRẦN QUỐC KHÁNH</t>
  </si>
  <si>
    <t>16/04/2004</t>
  </si>
  <si>
    <t>1150080099</t>
  </si>
  <si>
    <t>NGUYỄN ĐĂNG KHOA</t>
  </si>
  <si>
    <t>LÊ VŨ KIỆT</t>
  </si>
  <si>
    <t>25/01/2004</t>
  </si>
  <si>
    <t>1150080101</t>
  </si>
  <si>
    <t>TRẦN QUỐC KIỆT</t>
  </si>
  <si>
    <t>TRẦN VĂN LÂM</t>
  </si>
  <si>
    <t>TRẦN NGỌC PHƯƠNG LINH</t>
  </si>
  <si>
    <t>VŨ BÁ LỰC</t>
  </si>
  <si>
    <t>1150080105</t>
  </si>
  <si>
    <t>NGUYỄN QUANG MINH</t>
  </si>
  <si>
    <t>13/10/2002</t>
  </si>
  <si>
    <t>PHAN THỊ ÁI MY</t>
  </si>
  <si>
    <t>20/05/2004</t>
  </si>
  <si>
    <t>LÊ THỊ HOÀI MY</t>
  </si>
  <si>
    <t>1150080108</t>
  </si>
  <si>
    <t>TRẦN TRỌNG NGHĨA</t>
  </si>
  <si>
    <t>TRẦN NGUYỄN KHÁNH NGỌC</t>
  </si>
  <si>
    <t>20/06/2004</t>
  </si>
  <si>
    <t>ÔN THỊNH PHÁT</t>
  </si>
  <si>
    <t>15/04/2004</t>
  </si>
  <si>
    <t>1150080112</t>
  </si>
  <si>
    <t>HOÀNG QUANG PHƯƠNG</t>
  </si>
  <si>
    <t>CHÂU THỊ NGỌC QUYÊN</t>
  </si>
  <si>
    <t>01/03/2004</t>
  </si>
  <si>
    <t>NGUYỄN TĂNG TÀI</t>
  </si>
  <si>
    <t>1150080115</t>
  </si>
  <si>
    <t>NGUYỄN TẤN TÀI</t>
  </si>
  <si>
    <t>HOÀNG MINH THẮNG</t>
  </si>
  <si>
    <t>10/09/2004</t>
  </si>
  <si>
    <t>NGUYỄN TRỌNG THỂ</t>
  </si>
  <si>
    <t>PHẠM MINH THOẠI</t>
  </si>
  <si>
    <t>LÊ HUYỀN THỤC</t>
  </si>
  <si>
    <t>HOÀNG THANH TRÀ</t>
  </si>
  <si>
    <t>ĐÀO QUỐC TRUNG</t>
  </si>
  <si>
    <t>NGUYỄN THỊ BẠCH VIÊN</t>
  </si>
  <si>
    <t>NGÔ THẢO VY</t>
  </si>
  <si>
    <t>1150080124</t>
  </si>
  <si>
    <t>VÕ NGUYỄN VÂN ANH</t>
  </si>
  <si>
    <t>11_ĐH_CNTT_4</t>
  </si>
  <si>
    <t>LÊ TRÍ ANH</t>
  </si>
  <si>
    <t>BÙI ĐỨC ANH</t>
  </si>
  <si>
    <t>14/07/2004</t>
  </si>
  <si>
    <t>TRẦN PHẠM THIÊN ÂN</t>
  </si>
  <si>
    <t>26/04/2004</t>
  </si>
  <si>
    <t>LÝ CHÍ CHƯƠNG</t>
  </si>
  <si>
    <t>HOÀNG TRỌNG DŨNG</t>
  </si>
  <si>
    <t>LÊ CÔNG ĐẠT</t>
  </si>
  <si>
    <t>1150080131</t>
  </si>
  <si>
    <t>TRẦN ĐỨC</t>
  </si>
  <si>
    <t>10/10/2004</t>
  </si>
  <si>
    <t>1150080132</t>
  </si>
  <si>
    <t>HÀ TIẾN HẢI</t>
  </si>
  <si>
    <t>1150080134</t>
  </si>
  <si>
    <t>NGUYỄN MINH HOÀNG</t>
  </si>
  <si>
    <t>1150080135</t>
  </si>
  <si>
    <t>ĐỖ BẢO HỌC</t>
  </si>
  <si>
    <t>LÊ QUỐC HƯNG</t>
  </si>
  <si>
    <t>BÙI NGỌC HUY</t>
  </si>
  <si>
    <t>1150080138</t>
  </si>
  <si>
    <t>TRẦN THỊ NGỌC HUYỀN</t>
  </si>
  <si>
    <t>07/02/2004</t>
  </si>
  <si>
    <t>1150080139</t>
  </si>
  <si>
    <t>HUỲNH MINH KHOA</t>
  </si>
  <si>
    <t>ĐINH NGỌC MINH KHÔI</t>
  </si>
  <si>
    <t>NGUYỄN ANH KHÔI</t>
  </si>
  <si>
    <t>12/09/2004</t>
  </si>
  <si>
    <t>LÊ THU KHƯƠNG</t>
  </si>
  <si>
    <t>11/11/2004</t>
  </si>
  <si>
    <t>VÕ ANH KIỆT</t>
  </si>
  <si>
    <t>05/09/2004</t>
  </si>
  <si>
    <t>NGUYỄN THÚY KIỀU</t>
  </si>
  <si>
    <t>1150080145</t>
  </si>
  <si>
    <t>BÙI THỊ MỸ LINH</t>
  </si>
  <si>
    <t>28/03/2004</t>
  </si>
  <si>
    <t>NGUYỄN THỊ PHƯƠNG MAI</t>
  </si>
  <si>
    <t>1150080147</t>
  </si>
  <si>
    <t>NGUYỄN ĐỨC MẠNH</t>
  </si>
  <si>
    <t>1150080148</t>
  </si>
  <si>
    <t>TRẦN PHẠM THÀNH MINH</t>
  </si>
  <si>
    <t>03/10/2004</t>
  </si>
  <si>
    <t>1150080149</t>
  </si>
  <si>
    <t>NGUYỄN HOÀNG NAM</t>
  </si>
  <si>
    <t>ĐẶNG DƯƠNG NGUYÊN</t>
  </si>
  <si>
    <t>08/08/2004</t>
  </si>
  <si>
    <t>1150080151</t>
  </si>
  <si>
    <t>LẠI THÀNH NHÂN</t>
  </si>
  <si>
    <t>1150080152</t>
  </si>
  <si>
    <t>NGUYỄN ĐỨC PHÁT</t>
  </si>
  <si>
    <t>1150080153</t>
  </si>
  <si>
    <t>TRƯƠNG VĂN QUỐC PHONG</t>
  </si>
  <si>
    <t>1150080154</t>
  </si>
  <si>
    <t>PHẠM MINH QUÂN</t>
  </si>
  <si>
    <t>TRƯƠNG VĂN QUYẾT</t>
  </si>
  <si>
    <t>08/02/2004</t>
  </si>
  <si>
    <t>NGUYỄN HỒ TRƯỜNG TAM</t>
  </si>
  <si>
    <t>NGUYỄN TRƯỜNG THỊNH</t>
  </si>
  <si>
    <t>14/03/2004</t>
  </si>
  <si>
    <t>1150080158</t>
  </si>
  <si>
    <t>NGUYỄN PHÚ THỌ</t>
  </si>
  <si>
    <t>1150080159</t>
  </si>
  <si>
    <t>NGUYỄN THỊ ANH THƯ</t>
  </si>
  <si>
    <t>25/05/2004</t>
  </si>
  <si>
    <t>1150080160</t>
  </si>
  <si>
    <t>LÊ THANH TỊNH</t>
  </si>
  <si>
    <t>1150080161</t>
  </si>
  <si>
    <t>PHẠM NGUYỄN ANH TOÀN</t>
  </si>
  <si>
    <t>TRẦN THỊ CẨM TÚ</t>
  </si>
  <si>
    <t>NGUYỄN THÀNH VIỆT</t>
  </si>
  <si>
    <t>30/08/2004</t>
  </si>
  <si>
    <t>NGUYỄN QUỐC YÊN</t>
  </si>
  <si>
    <t>Trần Thanh Phương</t>
  </si>
  <si>
    <t>PHẠM VÂN AN</t>
  </si>
  <si>
    <t xml:space="preserve">thừa 480 bù đắp qua các SV nợ tiền </t>
  </si>
  <si>
    <t>PHẠM NGỌC ANH</t>
  </si>
  <si>
    <t>1150090003</t>
  </si>
  <si>
    <t>LÊ THỊ NGỌC ÁNH</t>
  </si>
  <si>
    <t>NGUYỄN NGỌC HÂN</t>
  </si>
  <si>
    <t>VÕ THỊ BÍCH HỒNG</t>
  </si>
  <si>
    <t>LẠI THỊ NGỌC HUYỀN</t>
  </si>
  <si>
    <t>24/10/2004</t>
  </si>
  <si>
    <t>LÊ XUÂN HUỲNH</t>
  </si>
  <si>
    <t>03/02/2004</t>
  </si>
  <si>
    <t>TRẦN NGỌC HƯƠNG</t>
  </si>
  <si>
    <t>04/07/2004</t>
  </si>
  <si>
    <t>1150090015</t>
  </si>
  <si>
    <t>NGUYỄN VĂN KHÔI</t>
  </si>
  <si>
    <t>NGUYỄN THỊ MỸ LINH</t>
  </si>
  <si>
    <t>HUỲNH NGỌC TUYẾT MAI</t>
  </si>
  <si>
    <t>PHẠM THANH NGA</t>
  </si>
  <si>
    <t>HỒ TRUNG NGHĨA</t>
  </si>
  <si>
    <t>HUỲNH THU HỒNG NHÂN</t>
  </si>
  <si>
    <t>1150090022</t>
  </si>
  <si>
    <t>PHẠM NGỌC Ý NHI</t>
  </si>
  <si>
    <t>LÂM HUỲNH NHƯ</t>
  </si>
  <si>
    <t>TRẦN THỊ HUỲNH NHƯ</t>
  </si>
  <si>
    <t>ĐỖ THỊ CẨM OANH</t>
  </si>
  <si>
    <t>05/04/2004</t>
  </si>
  <si>
    <t>1150090027</t>
  </si>
  <si>
    <t>HOÀNG ĐÌNH PHÚC</t>
  </si>
  <si>
    <t>30/07/2004</t>
  </si>
  <si>
    <t>TRẦN HOÀNG PHÚC</t>
  </si>
  <si>
    <t>NGUYỄN TRỌNG PHƯỚC</t>
  </si>
  <si>
    <t>TRẦN TRỌNG PHƯỜNG</t>
  </si>
  <si>
    <t>1150090031</t>
  </si>
  <si>
    <t>PHẠM THỊ BÍCH QUYÊN</t>
  </si>
  <si>
    <t>TRỊNH HOÀNG THÁI</t>
  </si>
  <si>
    <t>VŨ ĐOÀN UYÊN THẢO</t>
  </si>
  <si>
    <t>LÊ THỊ THU</t>
  </si>
  <si>
    <t>13/05/2004</t>
  </si>
  <si>
    <t>NGUYỄN NGỌC MỸ TIÊN</t>
  </si>
  <si>
    <t>TRẦN CÔNG TOẠI</t>
  </si>
  <si>
    <t>NGUYỄN THỊ NGỌC TRANG</t>
  </si>
  <si>
    <t>HỒ NGỌC TRÂM</t>
  </si>
  <si>
    <t>13/07/2004</t>
  </si>
  <si>
    <t>1150090042</t>
  </si>
  <si>
    <t>NGUYỄN ÂU DƯƠNG TRINH</t>
  </si>
  <si>
    <t>21/04/2004</t>
  </si>
  <si>
    <t>HOÀNG LÊ BẢO TRÚC</t>
  </si>
  <si>
    <t>NGUYỄN ĐẶNG KIM TUYỀN</t>
  </si>
  <si>
    <t>NGUYỄN NGỌC PHƯƠNG UYÊN</t>
  </si>
  <si>
    <t>TRẦN NGỌC PHƯƠNG UYÊN</t>
  </si>
  <si>
    <t>LÊ NGUYỄN PHƯƠNG VINH</t>
  </si>
  <si>
    <t>06/07/2004</t>
  </si>
  <si>
    <t>DIỆP MINH ANH</t>
  </si>
  <si>
    <t>11_ĐH_QTTH_2</t>
  </si>
  <si>
    <t>11_ĐH_QTKD_2</t>
  </si>
  <si>
    <t>1150090050</t>
  </si>
  <si>
    <t>TRƯƠNG NGUYỄN TIỂU DỦ</t>
  </si>
  <si>
    <t>LÊ TRẦN KHÁNH DUY</t>
  </si>
  <si>
    <t>PHẠM TRƯỜNG GIANG</t>
  </si>
  <si>
    <t>1150090053</t>
  </si>
  <si>
    <t>DƯƠNG THỊ HIỀN</t>
  </si>
  <si>
    <t>1150090054</t>
  </si>
  <si>
    <t>NGUYỄN CHÍ HÙNG</t>
  </si>
  <si>
    <t>KHƯU THỊ MỸ HUYỀN</t>
  </si>
  <si>
    <t>30/06/2004</t>
  </si>
  <si>
    <t>MAI THU HUYỀN</t>
  </si>
  <si>
    <t xml:space="preserve">thừa 480-70 bù đắp qua các SV nợ tiền </t>
  </si>
  <si>
    <t>TRẦN MINH HUYỀN</t>
  </si>
  <si>
    <t>TRƯƠNG THỊ MINH HUYỀN</t>
  </si>
  <si>
    <t>18/03/2004</t>
  </si>
  <si>
    <t>1150090059</t>
  </si>
  <si>
    <t>HOÀNG MINH HƯNG</t>
  </si>
  <si>
    <t>08/12/2004</t>
  </si>
  <si>
    <t>BÙI THỊ HƯƠNG</t>
  </si>
  <si>
    <t>NGUYỄN NGỌC KHÁNH</t>
  </si>
  <si>
    <t>HỒ THỊ THUỲ LIÊN</t>
  </si>
  <si>
    <t>1150090063</t>
  </si>
  <si>
    <t>NGUYỄN THỊ TUYẾT MAI</t>
  </si>
  <si>
    <t>PHẠM THỊ HỒNG NGA</t>
  </si>
  <si>
    <t>TRẦN KIM NGÂN</t>
  </si>
  <si>
    <t>31/01/2004</t>
  </si>
  <si>
    <t>ĐỒNG THIÊN BẢO NGỌC</t>
  </si>
  <si>
    <t>1150090068</t>
  </si>
  <si>
    <t>NGÔ HOÀNG TRÚC NHI</t>
  </si>
  <si>
    <t>1150090069</t>
  </si>
  <si>
    <t>TRẦN THỊ TUYẾT NHI</t>
  </si>
  <si>
    <t>NGUYỄN THỤY KIM NHƯ</t>
  </si>
  <si>
    <t>NGÔ ĐỨC PHÁT</t>
  </si>
  <si>
    <t>13/06/2004</t>
  </si>
  <si>
    <t>VŨ HỮU PHÚC</t>
  </si>
  <si>
    <t>NGUYỄN THỊ YẾN QUỲNH</t>
  </si>
  <si>
    <t>30/12/2004</t>
  </si>
  <si>
    <t>HUỲNH PHAN THANH THẢO</t>
  </si>
  <si>
    <t>NGUYỄN THIÊN THẢO</t>
  </si>
  <si>
    <t>VÕ LÊ HOÀNG THI</t>
  </si>
  <si>
    <t>24/02/2004</t>
  </si>
  <si>
    <t>ĐOÀN HOÀNG ANH THƯ</t>
  </si>
  <si>
    <t>24/09/2004</t>
  </si>
  <si>
    <t>1150090084</t>
  </si>
  <si>
    <t>LÊ THỊ THỦY TIÊN</t>
  </si>
  <si>
    <t>12/03/2002</t>
  </si>
  <si>
    <t>1150090085</t>
  </si>
  <si>
    <t>KHƯƠNG QUỐC TÍN</t>
  </si>
  <si>
    <t>31/07/2004</t>
  </si>
  <si>
    <t>ĐẶNG THỊ MAI TRANG</t>
  </si>
  <si>
    <t>MAI THỊ KIM TRANG</t>
  </si>
  <si>
    <t>11/12/2004</t>
  </si>
  <si>
    <t>NGUYỄN HOÀNG NGỌC TRÂN</t>
  </si>
  <si>
    <t>NGUYỄN MINH TRỌNG</t>
  </si>
  <si>
    <t>PHAN KIM THANH TRÚC</t>
  </si>
  <si>
    <t>NGUYỄN HUỲNH ÁNH TUYẾT</t>
  </si>
  <si>
    <t>16/05/2004</t>
  </si>
  <si>
    <t>PHẠM ĐIỀN NHẢ UYÊN</t>
  </si>
  <si>
    <t>TRẦN BẢO KHÁNH VÂN</t>
  </si>
  <si>
    <t>VÕ KIM YẾN</t>
  </si>
  <si>
    <t>HOÀNG MAI HÂN</t>
  </si>
  <si>
    <t>NGUYỄN THỊ KIM QUYÊN</t>
  </si>
  <si>
    <t>NGUYỄN THỊ HUYỀN TRINH</t>
  </si>
  <si>
    <t>TRẦN NGUYỄN GIA HÂN</t>
  </si>
  <si>
    <t>1150090100</t>
  </si>
  <si>
    <t>Lê Đào Bảo Ngọc</t>
  </si>
  <si>
    <t>TRẦN THỊ NGỌC HÀ</t>
  </si>
  <si>
    <t>7440201</t>
  </si>
  <si>
    <t>Địa chất học</t>
  </si>
  <si>
    <t>11_ĐH_ĐC</t>
  </si>
  <si>
    <t>VÕ KIM NGÂN</t>
  </si>
  <si>
    <t>1150100003</t>
  </si>
  <si>
    <t>BÙI THÚY VY</t>
  </si>
  <si>
    <t>1150110001</t>
  </si>
  <si>
    <t>LÊ QUỐC ANH</t>
  </si>
  <si>
    <t>1150110002</t>
  </si>
  <si>
    <t>NGUYỄN HỒNG ANH</t>
  </si>
  <si>
    <t>BÙI TRẦN QUỲNH ANH</t>
  </si>
  <si>
    <t>THÁI BÌNH</t>
  </si>
  <si>
    <t>HUỲNH THỊ NGỌC CHÂU</t>
  </si>
  <si>
    <t>1150110007</t>
  </si>
  <si>
    <t>NGUYỄN THỊ MỸ DUYÊN</t>
  </si>
  <si>
    <t>NGUYỄN THỊ PHƯỢNG HOÀNG</t>
  </si>
  <si>
    <t>1150110011</t>
  </si>
  <si>
    <t>PHẠM DUY HÙNG</t>
  </si>
  <si>
    <t>1150110013</t>
  </si>
  <si>
    <t>TRẦN VÕ NGỌC HUYỀN</t>
  </si>
  <si>
    <t>HUỲNH TẤN KHANG</t>
  </si>
  <si>
    <t>22/12/2004</t>
  </si>
  <si>
    <t>LỮ GIA KIÊN</t>
  </si>
  <si>
    <t>TĂNG VÕ ANH KIỆT</t>
  </si>
  <si>
    <t>1150110017</t>
  </si>
  <si>
    <t>LÊ THỊ HOÀNG LAN</t>
  </si>
  <si>
    <t>1150110019</t>
  </si>
  <si>
    <t>NGUYỄN THÙY LINH</t>
  </si>
  <si>
    <t>HỒ THÀNH LONG</t>
  </si>
  <si>
    <t>NGUYỄN NHẬT MINH</t>
  </si>
  <si>
    <t>1150110024</t>
  </si>
  <si>
    <t>ĐẶNG NGUYỄN PHÚC NGUYÊN</t>
  </si>
  <si>
    <t>1150110025</t>
  </si>
  <si>
    <t>HUỲNH TRƯƠNG KHÁNH NGUYÊN</t>
  </si>
  <si>
    <t>NGUYỄN LÊ ANH NHÀN</t>
  </si>
  <si>
    <t>1150110028</t>
  </si>
  <si>
    <t>NGUYỄN NGỌC QUỲNH NHƯ</t>
  </si>
  <si>
    <t>1150110029</t>
  </si>
  <si>
    <t>NGUYỄN VÕ QUỲNH NHƯ</t>
  </si>
  <si>
    <t>1150110030</t>
  </si>
  <si>
    <t>NGUYỄN HỒNG SƠN</t>
  </si>
  <si>
    <t>16/10/2004</t>
  </si>
  <si>
    <t>1150110033</t>
  </si>
  <si>
    <t>HÀ THỊ KIỀU TRANG</t>
  </si>
  <si>
    <t>13/04/2004</t>
  </si>
  <si>
    <t>1150110036</t>
  </si>
  <si>
    <t>DƯƠNG QUANG TRỌNG</t>
  </si>
  <si>
    <t>1150110037</t>
  </si>
  <si>
    <t>NGUYỄN LAM TRƯỜNG</t>
  </si>
  <si>
    <t>NGUYỄN NHẬT TRƯỜNG</t>
  </si>
  <si>
    <t>1150110040</t>
  </si>
  <si>
    <t>NGUYỄN ĐẶNG HOÀNG VĂN</t>
  </si>
  <si>
    <t>1150110041</t>
  </si>
  <si>
    <t>VĂN TUẤN VŨ</t>
  </si>
  <si>
    <t>22/11/2004</t>
  </si>
  <si>
    <t>BÙI PHƯƠNG ANH</t>
  </si>
  <si>
    <t>TÔ THIÊN BẢO</t>
  </si>
  <si>
    <t>NGUYỄN VĂN CƯỜNG</t>
  </si>
  <si>
    <t>TRẦN NGỌC DUYÊN</t>
  </si>
  <si>
    <t>11_ĐH_UETM</t>
  </si>
  <si>
    <t>NGUYỄN HOÀNG ĐẢM</t>
  </si>
  <si>
    <t>NGUYỄN THỊ NGỌC GIÀU</t>
  </si>
  <si>
    <t>PHẠM THỊ NGỌC HÂN</t>
  </si>
  <si>
    <t>VÕ TƯỜNG HÀO</t>
  </si>
  <si>
    <t>NGUYỄN ĐÌNH HIẾU</t>
  </si>
  <si>
    <t>26/11/2004</t>
  </si>
  <si>
    <t>1150120011</t>
  </si>
  <si>
    <t>ĐẶNG THẾ HOÀNG</t>
  </si>
  <si>
    <t>HUỲNH PHƯỚC HÙNG</t>
  </si>
  <si>
    <t>PHẠM VÕ THANH HUYỀN</t>
  </si>
  <si>
    <t>HUỲNH THANH KHANG</t>
  </si>
  <si>
    <t>NGUYỄN TRƯỜNG ANH KHOA</t>
  </si>
  <si>
    <t>HUỲNH PHAN NHẬT LAM</t>
  </si>
  <si>
    <t>HỒ NGỌC BẢO LONG</t>
  </si>
  <si>
    <t>NGUYỄN THỊ TRÀ MY</t>
  </si>
  <si>
    <t>LÂM BẢO NGỌC</t>
  </si>
  <si>
    <t>TRẦN THẢO NGUYÊN</t>
  </si>
  <si>
    <t>1150120023</t>
  </si>
  <si>
    <t>LÂM NGUYỄN YẾN NHI</t>
  </si>
  <si>
    <t>1150120024</t>
  </si>
  <si>
    <t>NGUYỄN TRẦN NGỌC NHI</t>
  </si>
  <si>
    <t>02/03/2004</t>
  </si>
  <si>
    <t>TRẦN NGÔ HUỲNH NHƯ</t>
  </si>
  <si>
    <t>PHAN THỊ MỸ NHUNG</t>
  </si>
  <si>
    <t>PHẠM NGUYỄN NHẬT PHI</t>
  </si>
  <si>
    <t>13/12/2004</t>
  </si>
  <si>
    <t>1150120028</t>
  </si>
  <si>
    <t>LÊ MINH PHƯƠNG</t>
  </si>
  <si>
    <t>1150120029</t>
  </si>
  <si>
    <t>NGUYỄN HỮU PHƯỜNG</t>
  </si>
  <si>
    <t>PHẠM NGỌC NHƯ QUỲNH</t>
  </si>
  <si>
    <t>TRẦN THANH TÂM</t>
  </si>
  <si>
    <t>LÊ HỒNG THẮM</t>
  </si>
  <si>
    <t>HUỲNH THUẬN THANH</t>
  </si>
  <si>
    <t>VÕ MINH THIỆN</t>
  </si>
  <si>
    <t>09/11/2004</t>
  </si>
  <si>
    <t>TRẦN THỊ THUẬN</t>
  </si>
  <si>
    <t>NGUYỄN THỊ QUỲNH TRANG</t>
  </si>
  <si>
    <t>NGUYỄN PHÚ TRỌNG</t>
  </si>
  <si>
    <t>PHAN TRẦN ÁNH TUYẾT</t>
  </si>
  <si>
    <t>NGUYỄN THIỆN VY</t>
  </si>
  <si>
    <t>ĐẶNG NGUYỄN DUY ANH</t>
  </si>
  <si>
    <t>11_ĐH_QLTN_2</t>
  </si>
  <si>
    <t>DƯƠNG QUỐC BẢO</t>
  </si>
  <si>
    <t>22/06/2004</t>
  </si>
  <si>
    <t>TRẦN NGỌC DIỄM</t>
  </si>
  <si>
    <t>11_ĐH_EHS</t>
  </si>
  <si>
    <t>NGUYỄN TRIỆU ÁNH DƯƠNG</t>
  </si>
  <si>
    <t>1150120048</t>
  </si>
  <si>
    <t>LÊ THÀNH ĐẠT</t>
  </si>
  <si>
    <t>11_ĐH_QLTN2</t>
  </si>
  <si>
    <t>LÊ THỊ THU HẰNG</t>
  </si>
  <si>
    <t>PHAN VĂN HẬU</t>
  </si>
  <si>
    <t>PHAN MINH HIẾU</t>
  </si>
  <si>
    <t>1150120053</t>
  </si>
  <si>
    <t>VÕ MINH HOÀNG</t>
  </si>
  <si>
    <t>23/07/2000</t>
  </si>
  <si>
    <t>1150120055</t>
  </si>
  <si>
    <t>TRẦN VĂN HUY</t>
  </si>
  <si>
    <t>NGUYỄN GIA KHANG</t>
  </si>
  <si>
    <t>PHAN LÊ ĐĂNG KHOA</t>
  </si>
  <si>
    <t>NGUYỄN LÊ GIA MẪN</t>
  </si>
  <si>
    <t>1150120061</t>
  </si>
  <si>
    <t>NGUYỄN HIẾU MINH</t>
  </si>
  <si>
    <t>27/11/2004</t>
  </si>
  <si>
    <t>LÊ THỊ NGỌC MỸ</t>
  </si>
  <si>
    <t>18/07/2004</t>
  </si>
  <si>
    <t>1150120063</t>
  </si>
  <si>
    <t>NGUYỄN HIẾU NGỌC</t>
  </si>
  <si>
    <t>1150120064</t>
  </si>
  <si>
    <t>HUỲNH THANH NHÂN</t>
  </si>
  <si>
    <t>1150120065</t>
  </si>
  <si>
    <t>LÊ TUYẾT NHI</t>
  </si>
  <si>
    <t>PHAN NGUYỄN HOÀNG NHI</t>
  </si>
  <si>
    <t>1150120067</t>
  </si>
  <si>
    <t>PHẠM NGUYỄN QUỲNH NHƯ</t>
  </si>
  <si>
    <t>BÙI THỊ NGỌC NỮ</t>
  </si>
  <si>
    <t>1150120069</t>
  </si>
  <si>
    <t>HUỲNH MINH PHỤNG</t>
  </si>
  <si>
    <t>LÊ VÕ TRÚC PHƯƠNG</t>
  </si>
  <si>
    <t>NGUYỄN HUỲNH HỒNG PHƯỢNG</t>
  </si>
  <si>
    <t>TRẦN HUỲNH NHƯ QUỲNH</t>
  </si>
  <si>
    <t>VŨ THANH TÂM</t>
  </si>
  <si>
    <t>1150120075</t>
  </si>
  <si>
    <t>NGUYỄN THANH THUẬN THÀNH</t>
  </si>
  <si>
    <t>1150120076</t>
  </si>
  <si>
    <t>LÊ LỮ NGỌC THỊNH</t>
  </si>
  <si>
    <t>NGUYỄN NGỌC NHƯ THÙY</t>
  </si>
  <si>
    <t>1150120078</t>
  </si>
  <si>
    <t>MAI NGUYỄN TRẤN TIỀN</t>
  </si>
  <si>
    <t>LÊ NGUYỄN HUYỀN TRÂN</t>
  </si>
  <si>
    <t>08/09/2004</t>
  </si>
  <si>
    <t>BÙI THỊ THANH TRÚC</t>
  </si>
  <si>
    <t>LÊ THỊ KIM UYÊN</t>
  </si>
  <si>
    <t>NGUYỄN QUỐC VIỆT</t>
  </si>
  <si>
    <t>HUỲNH THÁI BẢO</t>
  </si>
  <si>
    <t>11_ĐH_QLTN_3</t>
  </si>
  <si>
    <t>NGUYỄN BÙI KIM CHI</t>
  </si>
  <si>
    <t>TRẦN THỊ THÙY DƯƠNG</t>
  </si>
  <si>
    <t>LÌU NÍ HOÀNG DUY</t>
  </si>
  <si>
    <t>1150120090</t>
  </si>
  <si>
    <t>NGUYỄN MINH ĐỨC</t>
  </si>
  <si>
    <t>NGUYỄN HUỲNH TRÚC HẰNG</t>
  </si>
  <si>
    <t>1150120093</t>
  </si>
  <si>
    <t>LÊ HUỲNH HIỂN</t>
  </si>
  <si>
    <t>1150120095</t>
  </si>
  <si>
    <t>PHAN THỊ CẨM HỒNG</t>
  </si>
  <si>
    <t>TRẦN THỊ THU HƯƠNG</t>
  </si>
  <si>
    <t>NGUYỄN THỊ NGỌC HUYỀN</t>
  </si>
  <si>
    <t>1150120098</t>
  </si>
  <si>
    <t>DANH HỮU KHÁNH</t>
  </si>
  <si>
    <t>02/07/2004</t>
  </si>
  <si>
    <t>DƯƠNG ANH KIỆT</t>
  </si>
  <si>
    <t>21/02/2004</t>
  </si>
  <si>
    <t>ĐẶNG HUỆ LINH</t>
  </si>
  <si>
    <t>NGUYỄN MINH MẪN</t>
  </si>
  <si>
    <t>HÀ VĂN NAM</t>
  </si>
  <si>
    <t>11_ĐH_QLTN3</t>
  </si>
  <si>
    <t>1150120105</t>
  </si>
  <si>
    <t>SƠN MỸ NGỌC</t>
  </si>
  <si>
    <t>02/05/2004</t>
  </si>
  <si>
    <t>NGUYỄN HOÀNG PHƯƠNG NHI</t>
  </si>
  <si>
    <t>TRẦN HUỲNH NHU</t>
  </si>
  <si>
    <t>PHÙNG THỊ QUỲNH NHƯ</t>
  </si>
  <si>
    <t>23/10/2004</t>
  </si>
  <si>
    <t>NGUYỄN TẤN PHƯỚC</t>
  </si>
  <si>
    <t>NGUYỄN NGỌC THẢO PHƯƠNG</t>
  </si>
  <si>
    <t>NGUYỄN THÀNH QUANG</t>
  </si>
  <si>
    <t>TẠ NHỰT HOÀNG SAN</t>
  </si>
  <si>
    <t>ĐỖ THỊ LAN THANH</t>
  </si>
  <si>
    <t>MAI HOÀNG ANH THI</t>
  </si>
  <si>
    <t>LÊ QUANG THỊNH</t>
  </si>
  <si>
    <t>1150120118</t>
  </si>
  <si>
    <t>ĐỖ THỊ ANH THƯ</t>
  </si>
  <si>
    <t>LÊ THỊ CẨM TIÊN</t>
  </si>
  <si>
    <t>HỨA THỊ TÚ TRINH</t>
  </si>
  <si>
    <t>HUỲNH THỊ KIM TUYỀN</t>
  </si>
  <si>
    <t>NGUYỄN PHÚC UYÊN</t>
  </si>
  <si>
    <t>TRÀ THỊ VUI</t>
  </si>
  <si>
    <t>NGUYỄN TRẦN THÚY VY</t>
  </si>
  <si>
    <t>NGUYỄN NGỌC PHƯƠNG YẾN</t>
  </si>
  <si>
    <t>24/08/2004</t>
  </si>
  <si>
    <t>NGUYỄN HOÀNG KIM ANH</t>
  </si>
  <si>
    <t>11_ĐH_QLTN_4</t>
  </si>
  <si>
    <t>PHẠM HOÀNG GIA BẢO</t>
  </si>
  <si>
    <t>NGUYỄN THỊ HUỲNH CÚC</t>
  </si>
  <si>
    <t>LÝ MỸ DUYÊN</t>
  </si>
  <si>
    <t>1150120131</t>
  </si>
  <si>
    <t>NGUYỄN TRẦN QUANG ĐẠI</t>
  </si>
  <si>
    <t>NGUYỄN NGỌC GHI</t>
  </si>
  <si>
    <t>MAI NGỌC HÂN</t>
  </si>
  <si>
    <t>NGUYỄN PHÚC HÀO</t>
  </si>
  <si>
    <t>1150120135</t>
  </si>
  <si>
    <t>NGUYỄN THỊ Ý HIỆP</t>
  </si>
  <si>
    <t>1150120136</t>
  </si>
  <si>
    <t>NGUYỄN HỮU HÒA</t>
  </si>
  <si>
    <t>1150120137</t>
  </si>
  <si>
    <t>TRỊNH THỊ DIỄM HỒNG</t>
  </si>
  <si>
    <t>1150120138</t>
  </si>
  <si>
    <t>NGUYỄN THỊ THANH HUYỀN</t>
  </si>
  <si>
    <t>NGUYỄN HOÀNG KHẢI</t>
  </si>
  <si>
    <t>30/04/2004</t>
  </si>
  <si>
    <t>1150120140</t>
  </si>
  <si>
    <t>PHẠM HỒNG KHÁNH</t>
  </si>
  <si>
    <t>PHẠM HOÀNG GIA LẠC</t>
  </si>
  <si>
    <t>PHẠM GIA THIÊN LỘC</t>
  </si>
  <si>
    <t>1150120143</t>
  </si>
  <si>
    <t>NGUYỄN TIỂU LƯỢNG</t>
  </si>
  <si>
    <t>ĐẶNG NHƯ MINH</t>
  </si>
  <si>
    <t>LÝ THỊ HỒNG MƠ</t>
  </si>
  <si>
    <t>NGUYỄN TRẦN THỂ NGHI</t>
  </si>
  <si>
    <t>NGUYỄN TRẦN KHÔI NGUYÊN</t>
  </si>
  <si>
    <t>HUỲNH THỊ HỒNG NHI</t>
  </si>
  <si>
    <t>1150120149</t>
  </si>
  <si>
    <t>NGUYỄN THỊ YẾN NHI</t>
  </si>
  <si>
    <t>TRẦN NGỌC YẾN NHƯ</t>
  </si>
  <si>
    <t>NGUYỄN THỊ KIM NHUNG</t>
  </si>
  <si>
    <t>09/06/2004</t>
  </si>
  <si>
    <t>NGUYỄN TIẾN PHÁT</t>
  </si>
  <si>
    <t>BÙI THỊ TRÚC PHƯƠNG</t>
  </si>
  <si>
    <t>1150120155</t>
  </si>
  <si>
    <t>NGUYỄN VĂN ĐĂNG QUANG</t>
  </si>
  <si>
    <t>20/11/2004</t>
  </si>
  <si>
    <t>1150120156</t>
  </si>
  <si>
    <t>TRƯƠNG THỊ THU SANG</t>
  </si>
  <si>
    <t>HỒ LIÊM THANH</t>
  </si>
  <si>
    <t>VŨ LÊ THANH THẢO</t>
  </si>
  <si>
    <t>1150120159</t>
  </si>
  <si>
    <t>NGUYỄN HỮU THIỆN</t>
  </si>
  <si>
    <t>NGUYỄN THỊ KIM THOA</t>
  </si>
  <si>
    <t>HUỲNH THỊ MINH THƯ</t>
  </si>
  <si>
    <t>TRƯƠNG THỊ NHÃ TIÊN</t>
  </si>
  <si>
    <t>HUỲNH THỊ NGỌC TRINH</t>
  </si>
  <si>
    <t>24/04/2004</t>
  </si>
  <si>
    <t>TRẦN QUANG TRƯỜNG</t>
  </si>
  <si>
    <t>VŨ THỊ MINH TUYỀN</t>
  </si>
  <si>
    <t>LÊ HUỲNH LAN VY</t>
  </si>
  <si>
    <t>NGUYỄN VĨ AN</t>
  </si>
  <si>
    <t>7850197</t>
  </si>
  <si>
    <t>Quản lý tài nguyên và môi trường biển đảo</t>
  </si>
  <si>
    <t>11_ĐH_QLBĐ</t>
  </si>
  <si>
    <t>NGUYỄN MINH ANH</t>
  </si>
  <si>
    <t>1150130003</t>
  </si>
  <si>
    <t>NGUYỄN THỊ KIM THY</t>
  </si>
  <si>
    <t>1150130004</t>
  </si>
  <si>
    <t>HÁN THANH TRANG</t>
  </si>
  <si>
    <t>NGUYỄN THỊ ÁI NHI</t>
  </si>
  <si>
    <t>7440298</t>
  </si>
  <si>
    <t>Biến đổi khí hậu và phát triển bền vững</t>
  </si>
  <si>
    <t>11_ĐH_BĐKH</t>
  </si>
  <si>
    <t>TRẦN THUẬN PHÁT</t>
  </si>
  <si>
    <t>HUỲNH LÊ ANH THƯ</t>
  </si>
  <si>
    <t>14/02/2000</t>
  </si>
  <si>
    <t>NGUYỄN MINH THƯ</t>
  </si>
  <si>
    <t>NGUYỄN THỊ KIỀU VY</t>
  </si>
  <si>
    <t>23/07/2004</t>
  </si>
  <si>
    <t>1150160002</t>
  </si>
  <si>
    <t>PHAN TẤN BẢO</t>
  </si>
  <si>
    <t>1150160003</t>
  </si>
  <si>
    <t>TRẦN AN BÌNH</t>
  </si>
  <si>
    <t>1150160004</t>
  </si>
  <si>
    <t>ĐẶNG ĐÔNG ĐIỀN</t>
  </si>
  <si>
    <t>1150160005</t>
  </si>
  <si>
    <t>TRẦN HOÀNG CẢNH ĐÔN</t>
  </si>
  <si>
    <t>1150160006</t>
  </si>
  <si>
    <t>NGUYỄN QUỲNH GIAO</t>
  </si>
  <si>
    <t>LÊ HỮU NGHĨA</t>
  </si>
  <si>
    <t>27/01/2004</t>
  </si>
  <si>
    <t>1150160008</t>
  </si>
  <si>
    <t>NGUYỄN THỊ SANG SANG</t>
  </si>
  <si>
    <t>1150160009</t>
  </si>
  <si>
    <t>LÊ QUỐC THÁI</t>
  </si>
  <si>
    <t>1150160010</t>
  </si>
  <si>
    <t>TRẦN MỘNG THƯỜNG</t>
  </si>
  <si>
    <t>NGUYỄN VÕ THANH TUYỀN</t>
  </si>
  <si>
    <t>09/05/2004</t>
  </si>
  <si>
    <t>1150180001</t>
  </si>
  <si>
    <t>VŨ BÌNH AN</t>
  </si>
  <si>
    <t>Bất động sản</t>
  </si>
  <si>
    <t>11_ĐH_BĐS</t>
  </si>
  <si>
    <t>NGUYỄN ĐỨC ANH</t>
  </si>
  <si>
    <t>HUỲNH VÕ THÙY DƯƠNG</t>
  </si>
  <si>
    <t>HUỲNH PHÁT ĐẠT</t>
  </si>
  <si>
    <t>1150180005</t>
  </si>
  <si>
    <t>DƯƠNG NGỌC HÂN</t>
  </si>
  <si>
    <t>NGUYỄN KHÁNH HOÀNG</t>
  </si>
  <si>
    <t>12/03/2004</t>
  </si>
  <si>
    <t>NGUYỄN MINH HUY</t>
  </si>
  <si>
    <t>1150180012</t>
  </si>
  <si>
    <t>NGUYỄN LÊ THẢO LOAN</t>
  </si>
  <si>
    <t>LÊ THANH MY</t>
  </si>
  <si>
    <t>05/07/2004</t>
  </si>
  <si>
    <t>PHẠM MINH MỸ</t>
  </si>
  <si>
    <t>NGUYỄN THỊ NGỌC NGA</t>
  </si>
  <si>
    <t>NGUYỄN NGỌC ÁNH NGÂN</t>
  </si>
  <si>
    <t>09/10/2004</t>
  </si>
  <si>
    <t>NGUYỄN THỊ TIẾN NHI</t>
  </si>
  <si>
    <t>LÊ MINH NHỰT</t>
  </si>
  <si>
    <t>NGUYỄN THỊ MINH PHƯƠNG</t>
  </si>
  <si>
    <t>1150180022</t>
  </si>
  <si>
    <t>NGUYỄN HOÀNG SƠN</t>
  </si>
  <si>
    <t>PHAN ANH SƠN</t>
  </si>
  <si>
    <t>1150180024</t>
  </si>
  <si>
    <t>CAO ANH THÁI</t>
  </si>
  <si>
    <t>NGUYỄN HỒNG PHƯƠNG THẢO</t>
  </si>
  <si>
    <t>CHU THỊ CẨM THÙY</t>
  </si>
  <si>
    <t>TRẦN NGỌC ANH THƯ</t>
  </si>
  <si>
    <t>22/03/2004</t>
  </si>
  <si>
    <t>1150180029</t>
  </si>
  <si>
    <t>PHAN THANH TÍN</t>
  </si>
  <si>
    <t>LÊ THỊ THÙY TRANG</t>
  </si>
  <si>
    <t>NGUYỄN THỊ THÙY TRANG</t>
  </si>
  <si>
    <t>1150180032</t>
  </si>
  <si>
    <t>NGUYỄN TRẦN BẢO TRÍ</t>
  </si>
  <si>
    <t>11/05/2004</t>
  </si>
  <si>
    <t>1150180033</t>
  </si>
  <si>
    <t>VŨ DUY TRUNG</t>
  </si>
  <si>
    <t>01/03/2000</t>
  </si>
  <si>
    <t>LÊ THỊ MỘNG TRUYỀN</t>
  </si>
  <si>
    <t>LÊ NGUYỄN NHÃ UYÊN</t>
  </si>
  <si>
    <t>Phan Ngọc Mỹ</t>
  </si>
  <si>
    <t>1150190002</t>
  </si>
  <si>
    <t>HUỲNH THIÊN BẢO</t>
  </si>
  <si>
    <t>7580106</t>
  </si>
  <si>
    <t>Quản lý đô thị và công trình</t>
  </si>
  <si>
    <t>11_ĐH_QLĐT</t>
  </si>
  <si>
    <t>1150190003</t>
  </si>
  <si>
    <t>1150190004</t>
  </si>
  <si>
    <t>HOÀNG PHAN BẢO CHÂU</t>
  </si>
  <si>
    <t>1150190005</t>
  </si>
  <si>
    <t>ĐỖ DŨNG</t>
  </si>
  <si>
    <t>1150190006</t>
  </si>
  <si>
    <t>VÕ MINH DUY</t>
  </si>
  <si>
    <t>HUỲNH THÀNH DƯƠNG</t>
  </si>
  <si>
    <t>NGUYỄN HỒ HẢI ĐÔNG</t>
  </si>
  <si>
    <t>TRẦN QUANG ĐỨC</t>
  </si>
  <si>
    <t>1150190010</t>
  </si>
  <si>
    <t>NGUYỄN QUANG HÀ</t>
  </si>
  <si>
    <t>1150190011</t>
  </si>
  <si>
    <t>VÕ MAI HOÀNG HUY</t>
  </si>
  <si>
    <t>1150190012</t>
  </si>
  <si>
    <t>NGUYỄN HỮU KHANG</t>
  </si>
  <si>
    <t>TRẦN HUỆ NHI</t>
  </si>
  <si>
    <t>LÊ HẢI PHƯƠNG</t>
  </si>
  <si>
    <t>PHẠM BÙI BẢO QUAN</t>
  </si>
  <si>
    <t>NGUYỄN TRỌNG TÍN</t>
  </si>
  <si>
    <t>TRƯƠNG THÁI HUYỀN TRÂN</t>
  </si>
  <si>
    <t>1150190019</t>
  </si>
  <si>
    <t>LÊ THANH TÚ</t>
  </si>
  <si>
    <t>NGUYỄN THANH HẢI</t>
  </si>
  <si>
    <t>PHAN LÊ KIM PHƯƠNG</t>
  </si>
  <si>
    <t>1150190023</t>
  </si>
  <si>
    <t>SẦM VINH QUANG</t>
  </si>
  <si>
    <t>HỒ MINH TRÍ</t>
  </si>
  <si>
    <t>Đã hoàn tiền BHYT do có BHYT công an</t>
  </si>
  <si>
    <t>1150040011</t>
  </si>
  <si>
    <t>Võ Thành Hưng</t>
  </si>
  <si>
    <t>QĐ 772 ngày 06/9/24</t>
  </si>
  <si>
    <t>1050090406</t>
  </si>
  <si>
    <t>Phan Ngọc Thùy Trang</t>
  </si>
  <si>
    <t>1150050004</t>
  </si>
  <si>
    <t>THÁI THỊ THU TRANG</t>
  </si>
  <si>
    <t>QĐ 609 ngày 22/7/24</t>
  </si>
  <si>
    <t>1150070005</t>
  </si>
  <si>
    <t>NGUYỄN CHÍ DƯƠNG</t>
  </si>
  <si>
    <t>QĐ 1256, ngày 18/12/2024</t>
  </si>
  <si>
    <t>1150080085</t>
  </si>
  <si>
    <t>1150080133</t>
  </si>
  <si>
    <t>BÙI ĐỨC HIẾU</t>
  </si>
  <si>
    <t>1150080025</t>
  </si>
  <si>
    <t>TRẦN VĂN MẠNH</t>
  </si>
  <si>
    <t>1150080110</t>
  </si>
  <si>
    <t>NGUYỄN NGỌC TUYẾT NHIÊN</t>
  </si>
  <si>
    <t>1150120045</t>
  </si>
  <si>
    <t>NGUYỄN VĂN CẢNH</t>
  </si>
  <si>
    <t>1150120059</t>
  </si>
  <si>
    <t>LƯU VÂN LONG</t>
  </si>
  <si>
    <t>1150120110</t>
  </si>
  <si>
    <t>HỒNG THẾ PHÁT</t>
  </si>
  <si>
    <t>1150180027</t>
  </si>
  <si>
    <t>NGUYỄN THỊ THANH THÚY</t>
  </si>
  <si>
    <t>QĐ 1301 ngày 25/12/2024</t>
  </si>
  <si>
    <t>NỢ HK1 2024 - 2025</t>
  </si>
  <si>
    <t xml:space="preserve"> HK2 
2024-2025</t>
  </si>
  <si>
    <t>DANH SÁCH SINH VIÊN KHÓA 12</t>
  </si>
  <si>
    <t>Niên khóa 2023-2027</t>
  </si>
  <si>
    <t>Cập nhật đến:</t>
  </si>
  <si>
    <t>1250010001</t>
  </si>
  <si>
    <t>Nguyễn Văn An</t>
  </si>
  <si>
    <t>12_ĐH_KT</t>
  </si>
  <si>
    <t>1250080243</t>
  </si>
  <si>
    <t>Voòng Triệu Vương</t>
  </si>
  <si>
    <t>12_ĐH_CNTT5</t>
  </si>
  <si>
    <t>Nguyễn Chí Dương</t>
  </si>
  <si>
    <t>Mai Huy Hiệu</t>
  </si>
  <si>
    <t>12_ĐH_TĐ2</t>
  </si>
  <si>
    <t>1250010008</t>
  </si>
  <si>
    <t>Trần Trung Hiếu</t>
  </si>
  <si>
    <t>1250010011</t>
  </si>
  <si>
    <t>Trần Quang Kha</t>
  </si>
  <si>
    <t>Lê Phước Lộc</t>
  </si>
  <si>
    <t>Lê Trần Cẩm Ly</t>
  </si>
  <si>
    <t>03/10/2005</t>
  </si>
  <si>
    <t>1250010014</t>
  </si>
  <si>
    <t>Nguyễn Lê Uyên Nhi</t>
  </si>
  <si>
    <t>Huỳnh Đăng Thiên</t>
  </si>
  <si>
    <t>1250030011</t>
  </si>
  <si>
    <t>Trần Minh Dũng</t>
  </si>
  <si>
    <t>Kỹ thuật Trắc địa - Bản đồ</t>
  </si>
  <si>
    <t>12_ĐH_TĐ1</t>
  </si>
  <si>
    <t>Phan Nhật Tiến</t>
  </si>
  <si>
    <t>Nguyễn Đức Trọng</t>
  </si>
  <si>
    <t>19/01/2005</t>
  </si>
  <si>
    <t>Trần Huy Anh Tuấn</t>
  </si>
  <si>
    <t>Trần Quốc Văn</t>
  </si>
  <si>
    <t>1250020001</t>
  </si>
  <si>
    <t>Lê Nguyễn Phương Duyên</t>
  </si>
  <si>
    <t>12_ĐH_MT</t>
  </si>
  <si>
    <t>Lê Minh Hải</t>
  </si>
  <si>
    <t>16/05/2005</t>
  </si>
  <si>
    <t>1250020004</t>
  </si>
  <si>
    <t>Huỳnh Gia Huy</t>
  </si>
  <si>
    <t>Lâm Việt Khang</t>
  </si>
  <si>
    <t>La Huỳnh Khanh</t>
  </si>
  <si>
    <t>1250020007</t>
  </si>
  <si>
    <t>Đào Duy Khôi</t>
  </si>
  <si>
    <t>06/01/2005</t>
  </si>
  <si>
    <t>Phạm Đoàn Yến Linh</t>
  </si>
  <si>
    <t>1250020009</t>
  </si>
  <si>
    <t>Trần Văn Lợi</t>
  </si>
  <si>
    <t>Nguyễn Thị Kim Ngọc</t>
  </si>
  <si>
    <t>Trần Nguyễn Phan Nhân</t>
  </si>
  <si>
    <t>13/04/2005</t>
  </si>
  <si>
    <t>Nguyễn Phạm Thanh Phong</t>
  </si>
  <si>
    <t>1250020015</t>
  </si>
  <si>
    <t>Cao Trọng Phúc</t>
  </si>
  <si>
    <t>1250020016</t>
  </si>
  <si>
    <t>Huỳnh Hữu Tâm</t>
  </si>
  <si>
    <t>1250020018</t>
  </si>
  <si>
    <t>Nguyễn Vũ Quốc Thái</t>
  </si>
  <si>
    <t>Võ Chí Thanh</t>
  </si>
  <si>
    <t>Nguyễn Minh Thuận</t>
  </si>
  <si>
    <t>04/09/2005</t>
  </si>
  <si>
    <t>1250110001</t>
  </si>
  <si>
    <t>04/11/2005</t>
  </si>
  <si>
    <t xml:space="preserve">  Kinh tế tài nguyên và Môi trường</t>
  </si>
  <si>
    <t xml:space="preserve"> 12_ĐH_KTTN</t>
  </si>
  <si>
    <t>Trần Nguyễn Thanh Trúc</t>
  </si>
  <si>
    <t>1250020025</t>
  </si>
  <si>
    <t>Phạm Nguyễn Hoàng Tú</t>
  </si>
  <si>
    <t>05/11/2005</t>
  </si>
  <si>
    <t>Huỳnh Thế Vĩ</t>
  </si>
  <si>
    <t>Trần Thị Xuân</t>
  </si>
  <si>
    <t>Nguyễn Đăng Khoa</t>
  </si>
  <si>
    <t>1250020029</t>
  </si>
  <si>
    <t>Phạm Văn Luận</t>
  </si>
  <si>
    <t>1250020030</t>
  </si>
  <si>
    <t>Nguyễn Hoàng Trọng Phúc</t>
  </si>
  <si>
    <t>1250020031</t>
  </si>
  <si>
    <t>Đoàn Hữu Phúc</t>
  </si>
  <si>
    <t>1250020032</t>
  </si>
  <si>
    <t>Nguyễn Chiến Thắng</t>
  </si>
  <si>
    <t xml:space="preserve">thừa 480 -175 bù đắp qua các SV nợ tiền </t>
  </si>
  <si>
    <t>1250020033</t>
  </si>
  <si>
    <t>Nguyễn Huỳnh Tuấn</t>
  </si>
  <si>
    <t>1150020029</t>
  </si>
  <si>
    <t>NGUYỄN THÚY VY</t>
  </si>
  <si>
    <t>1250030001</t>
  </si>
  <si>
    <t>Lê Hoài An</t>
  </si>
  <si>
    <t>1250030002</t>
  </si>
  <si>
    <t>Nguyễn Bình An</t>
  </si>
  <si>
    <t>Nguyễn Ngọc Bích</t>
  </si>
  <si>
    <t>Lê Công Chí</t>
  </si>
  <si>
    <t>30/10/2005</t>
  </si>
  <si>
    <t>Nguyễn Hoàng Trúc Đào</t>
  </si>
  <si>
    <t>1250030007</t>
  </si>
  <si>
    <t>Huỳnh Phát Đạt</t>
  </si>
  <si>
    <t>Huỳnh Tấn Đạt</t>
  </si>
  <si>
    <t>20/10/2005</t>
  </si>
  <si>
    <t>Võ Tiến Đạt</t>
  </si>
  <si>
    <t>Nguyễn Tiến Dũng</t>
  </si>
  <si>
    <t>1250080203</t>
  </si>
  <si>
    <t>Trương Quốc Toàn</t>
  </si>
  <si>
    <t>12_ĐH_CNTT4</t>
  </si>
  <si>
    <t>Cao Trần Đức Dương</t>
  </si>
  <si>
    <t>01/11/2005</t>
  </si>
  <si>
    <t>Trần Văn Dương</t>
  </si>
  <si>
    <t>Nguyễn Kim Giàu</t>
  </si>
  <si>
    <t>Lê Minh Hậu</t>
  </si>
  <si>
    <t>Nguyễn Trí Hiệp</t>
  </si>
  <si>
    <t>Trương Hoàng Huy</t>
  </si>
  <si>
    <t>Nguyễn Quốc Khải</t>
  </si>
  <si>
    <t>Trần Thị Hồng Ngọc</t>
  </si>
  <si>
    <t>Quản lý đất đai</t>
  </si>
  <si>
    <t>12_ĐH_QLĐĐ3</t>
  </si>
  <si>
    <t>Phạm Quốc Khang</t>
  </si>
  <si>
    <t>Trần Khang</t>
  </si>
  <si>
    <t>Bùi Kha Ngọc Phương</t>
  </si>
  <si>
    <t>12_ĐH_QTTH4</t>
  </si>
  <si>
    <t>12_ĐH_QTKD4</t>
  </si>
  <si>
    <t>Phạm Đăng Khoa</t>
  </si>
  <si>
    <t>Phan Đăng Khoa</t>
  </si>
  <si>
    <t>Thi Đăng Khoa</t>
  </si>
  <si>
    <t>1250030030</t>
  </si>
  <si>
    <t>Nguyễn Trần Hoài Nam</t>
  </si>
  <si>
    <t>1250030031</t>
  </si>
  <si>
    <t>Nguyễn Lê Thành Ngọc</t>
  </si>
  <si>
    <t>05/01/2005</t>
  </si>
  <si>
    <t>Trần Thị Khánh Ngọc</t>
  </si>
  <si>
    <t>1250030033</t>
  </si>
  <si>
    <t>Trương Thế Ngọc</t>
  </si>
  <si>
    <t>1250030034</t>
  </si>
  <si>
    <t>Nguyễn Hoàng Nguyên</t>
  </si>
  <si>
    <t>1250030035</t>
  </si>
  <si>
    <t>Võ Thị Kiều Oanh</t>
  </si>
  <si>
    <t>Nguyễn Huỳnh Đại Phát</t>
  </si>
  <si>
    <t>Võ Hoàng Phú</t>
  </si>
  <si>
    <t>27/05/2005</t>
  </si>
  <si>
    <t>1250030038</t>
  </si>
  <si>
    <t>Phan Hoàng Phương</t>
  </si>
  <si>
    <t>1250030039</t>
  </si>
  <si>
    <t>Huỳnh Văn Sang</t>
  </si>
  <si>
    <t>Lê Nguyễn Duy Sang</t>
  </si>
  <si>
    <t>Đỗ Tấn Tài</t>
  </si>
  <si>
    <t>1250030042</t>
  </si>
  <si>
    <t>Lê Hữu Thắng</t>
  </si>
  <si>
    <t>1250030043</t>
  </si>
  <si>
    <t>Nguyễn Tấn Thành</t>
  </si>
  <si>
    <t>1250030044</t>
  </si>
  <si>
    <t>Võ Xuân Thịnh</t>
  </si>
  <si>
    <t>Lý Kim Thoa</t>
  </si>
  <si>
    <t>17/02/2005</t>
  </si>
  <si>
    <t>1250030047</t>
  </si>
  <si>
    <t>Nguyễn Duy Tiến</t>
  </si>
  <si>
    <t>1250030048</t>
  </si>
  <si>
    <t>Trần Thị Đoan Trang</t>
  </si>
  <si>
    <t>Võ Minh Trí</t>
  </si>
  <si>
    <t>12/03/2005</t>
  </si>
  <si>
    <t>Đỗ Thanh Tú</t>
  </si>
  <si>
    <t>Nguyễn Hoàng Tuấn</t>
  </si>
  <si>
    <t>Lê Tiến Nguyên Vũ</t>
  </si>
  <si>
    <t>Cao Trần Minh Vỹ</t>
  </si>
  <si>
    <t>14/10/2005</t>
  </si>
  <si>
    <t>Huỳnh Thị Thúy Vy</t>
  </si>
  <si>
    <t>Huỳnh Ngọc Tường Vi</t>
  </si>
  <si>
    <t>12_ĐH_QLTN3</t>
  </si>
  <si>
    <t>Võ Minh Tân</t>
  </si>
  <si>
    <t>06/12/2005</t>
  </si>
  <si>
    <t>1250030059</t>
  </si>
  <si>
    <t>Nguyễn Hiếu Khang</t>
  </si>
  <si>
    <t>19/10/2005</t>
  </si>
  <si>
    <t>1250030060</t>
  </si>
  <si>
    <t>Phan Quốc Hưng</t>
  </si>
  <si>
    <t>1250030062</t>
  </si>
  <si>
    <t>Võ Minh Hùng</t>
  </si>
  <si>
    <t>Đỗ Quang Huy</t>
  </si>
  <si>
    <t>03/01/2005</t>
  </si>
  <si>
    <t>Nguyễn Thiên Long</t>
  </si>
  <si>
    <t>Nguyễn Ngọc Nguyên</t>
  </si>
  <si>
    <t>15/08/2005</t>
  </si>
  <si>
    <t>1250040001</t>
  </si>
  <si>
    <t>Lê Hoàng Ân</t>
  </si>
  <si>
    <t>12_ĐH_QLĐĐ1</t>
  </si>
  <si>
    <t>Lê Thị Thúy An</t>
  </si>
  <si>
    <t>Ngô Hoài An</t>
  </si>
  <si>
    <t>11/11/2005</t>
  </si>
  <si>
    <t>Lê Ngọc Nam Anh</t>
  </si>
  <si>
    <t>Lương Nguyễn Anh</t>
  </si>
  <si>
    <t>1250040010</t>
  </si>
  <si>
    <t>Nguyễn Huỳnh Phương Anh</t>
  </si>
  <si>
    <t>21/01/2005</t>
  </si>
  <si>
    <t>Nguyễn Phương Nam</t>
  </si>
  <si>
    <t>13/05/2005</t>
  </si>
  <si>
    <t>12_ĐH_QLBĐ</t>
  </si>
  <si>
    <t>Văn Công Hoàng Anh</t>
  </si>
  <si>
    <t>Võ Tuyết Anh</t>
  </si>
  <si>
    <t>08/02/2005</t>
  </si>
  <si>
    <t>Nguyễn Xuân Bảo</t>
  </si>
  <si>
    <t>Phạm Nguyễn Gia Bảo</t>
  </si>
  <si>
    <t>Hồ Quốc Bình</t>
  </si>
  <si>
    <t>Lê Phước Bình</t>
  </si>
  <si>
    <t>Nguyễn Thị Bích Châu</t>
  </si>
  <si>
    <t>12_ĐH_QLĐĐ2</t>
  </si>
  <si>
    <t>Lê Thành Chung</t>
  </si>
  <si>
    <t>1250040022</t>
  </si>
  <si>
    <t>Nguyễn Trần Tiến Công</t>
  </si>
  <si>
    <t>Lê Nguyễn Hùng Cường</t>
  </si>
  <si>
    <t>12_ĐH_QLĐĐ5</t>
  </si>
  <si>
    <t>1250040026</t>
  </si>
  <si>
    <t>Nguyễn Hữu Đăng</t>
  </si>
  <si>
    <t>Huỳnh Thành Đạt</t>
  </si>
  <si>
    <t>Nguyễn Thành Đạt</t>
  </si>
  <si>
    <t>1250040029</t>
  </si>
  <si>
    <t>Trần Hữu Minh Đức</t>
  </si>
  <si>
    <t>Huỳnh Thị Thùy Dung</t>
  </si>
  <si>
    <t>Nguyễn Quốc Dũng</t>
  </si>
  <si>
    <t>Nguyễn Trịnh Ngọc Dung</t>
  </si>
  <si>
    <t>Trương Tấn Dũng</t>
  </si>
  <si>
    <t>1250040035</t>
  </si>
  <si>
    <t>Văn Nguyễn Phương Dung</t>
  </si>
  <si>
    <t>Bùi Sĩ Thái Dương</t>
  </si>
  <si>
    <t>Nguyễn Mai Dương</t>
  </si>
  <si>
    <t>1250040038</t>
  </si>
  <si>
    <t>Lê Quốc Duy</t>
  </si>
  <si>
    <t>Nguyễn Bảo Duy</t>
  </si>
  <si>
    <t>Nguyễn Thế Duy</t>
  </si>
  <si>
    <t>Nguyễn Trần Thanh Duy</t>
  </si>
  <si>
    <t>Trần Minh Duy</t>
  </si>
  <si>
    <t>Trịnh Công Duy</t>
  </si>
  <si>
    <t>02/02/2005</t>
  </si>
  <si>
    <t>Lê Ngọc Hà Giang</t>
  </si>
  <si>
    <t>1250040046</t>
  </si>
  <si>
    <t>Võ Ngọc Hà Giang</t>
  </si>
  <si>
    <t>12_ĐH_QLĐĐ6</t>
  </si>
  <si>
    <t>Đào Lê Nguyên Hà</t>
  </si>
  <si>
    <t>1250040048</t>
  </si>
  <si>
    <t>Nguyễn Minh Hà</t>
  </si>
  <si>
    <t>19/09/2005</t>
  </si>
  <si>
    <t>Lê Quang Hải</t>
  </si>
  <si>
    <t>Lê Thanh Hải</t>
  </si>
  <si>
    <t>Bùi Gia Hân</t>
  </si>
  <si>
    <t>18/05/2005</t>
  </si>
  <si>
    <t>Lê Hồng Hân</t>
  </si>
  <si>
    <t>Nguyễn Hoàng Hân</t>
  </si>
  <si>
    <t>Nguyễn Thùy Ngọc Hân</t>
  </si>
  <si>
    <t>1250040056</t>
  </si>
  <si>
    <t>Trần Gia Hân</t>
  </si>
  <si>
    <t>Trương Thị Trúc Hằng</t>
  </si>
  <si>
    <t>1250040058</t>
  </si>
  <si>
    <t>Trương Huy Hậu</t>
  </si>
  <si>
    <t>16/11/2005</t>
  </si>
  <si>
    <t>1250040059</t>
  </si>
  <si>
    <t>Phạm Văn Hiến</t>
  </si>
  <si>
    <t>04/04/2005</t>
  </si>
  <si>
    <t>1250040060</t>
  </si>
  <si>
    <t>Nguyễn Trọng Hiếu</t>
  </si>
  <si>
    <t>1250040062</t>
  </si>
  <si>
    <t>Đỗ Minh Hoàng</t>
  </si>
  <si>
    <t>1250040064</t>
  </si>
  <si>
    <t>Nguyễn Huy Hoàng</t>
  </si>
  <si>
    <t>1250040065</t>
  </si>
  <si>
    <t>Phan Trọng Phúc</t>
  </si>
  <si>
    <t>12_ĐH_CNTT3</t>
  </si>
  <si>
    <t>1250040067</t>
  </si>
  <si>
    <t>Hứa Thị Hoà Hợp</t>
  </si>
  <si>
    <t>Lê Phục Hưng</t>
  </si>
  <si>
    <t>Lê Văn Hưng</t>
  </si>
  <si>
    <t>1250040070</t>
  </si>
  <si>
    <t>Nguyễn Đức Hưng</t>
  </si>
  <si>
    <t>1250040071</t>
  </si>
  <si>
    <t>Huỳnh Dương Thiên Hương</t>
  </si>
  <si>
    <t>30/01/2005</t>
  </si>
  <si>
    <t>Nguyễn Thái Hương</t>
  </si>
  <si>
    <t>1250040073</t>
  </si>
  <si>
    <t>Nguyễn Thị Huỳnh Hương</t>
  </si>
  <si>
    <t>Nguyễn Thị Thu Hương</t>
  </si>
  <si>
    <t>Võ Ngọc Quỳnh Hương</t>
  </si>
  <si>
    <t>1250040076</t>
  </si>
  <si>
    <t>Bùi Gia Huy</t>
  </si>
  <si>
    <t>1250040077</t>
  </si>
  <si>
    <t>Hà Phạm Minh Huy</t>
  </si>
  <si>
    <t>29/04/2005</t>
  </si>
  <si>
    <t>1250040078</t>
  </si>
  <si>
    <t>La Ngọc Đức Huy</t>
  </si>
  <si>
    <t>1250040079</t>
  </si>
  <si>
    <t>Nguyễn Gia Huy</t>
  </si>
  <si>
    <t>Nguyễn Quốc Gia Huy</t>
  </si>
  <si>
    <t>1250040081</t>
  </si>
  <si>
    <t>Trần Đình Huy</t>
  </si>
  <si>
    <t>1250040082</t>
  </si>
  <si>
    <t>Trần Quốc Huy</t>
  </si>
  <si>
    <t>12_ĐH_QLĐĐ4</t>
  </si>
  <si>
    <t>Phạm Thị Thu Huyền</t>
  </si>
  <si>
    <t>Võ Thị Bích Huyền</t>
  </si>
  <si>
    <t>22/05/2005</t>
  </si>
  <si>
    <t>1250040085</t>
  </si>
  <si>
    <t>Nguyễn Văn Khải</t>
  </si>
  <si>
    <t>Hà Dương Khang</t>
  </si>
  <si>
    <t>1250040087</t>
  </si>
  <si>
    <t>Nguyễn Đặng Gia Khang</t>
  </si>
  <si>
    <t>Trần Phúc Khang</t>
  </si>
  <si>
    <t>Nguyễn Văn Khéo</t>
  </si>
  <si>
    <t>Đoàn Đỗ Anh Khoa</t>
  </si>
  <si>
    <t>1250040091</t>
  </si>
  <si>
    <t>Nguyễn Mai Đăng Khoa</t>
  </si>
  <si>
    <t>Phạm Thanh Khôi</t>
  </si>
  <si>
    <t>Dương Quốc Kiên</t>
  </si>
  <si>
    <t>26/12/2005</t>
  </si>
  <si>
    <t>Nguyễn Tuấn Kiệt</t>
  </si>
  <si>
    <t>1250040096</t>
  </si>
  <si>
    <t>Tô Anh Kiệt</t>
  </si>
  <si>
    <t>Trương Thị Diểm Kiều</t>
  </si>
  <si>
    <t>1250040098</t>
  </si>
  <si>
    <t>Mai Phúc Lâm</t>
  </si>
  <si>
    <t>Đỗ Thị Thùy Linh</t>
  </si>
  <si>
    <t>Nguyễn Ngọc Yến Linh</t>
  </si>
  <si>
    <t>Nguyễn Phạm Thùy Linh</t>
  </si>
  <si>
    <t>24/07/2005</t>
  </si>
  <si>
    <t>Nguyễn Thị Yến Linh</t>
  </si>
  <si>
    <t>Đặng Thu Loan</t>
  </si>
  <si>
    <t>Nguyễn Thị Bích Loan</t>
  </si>
  <si>
    <t>1250040108</t>
  </si>
  <si>
    <t>Võ Mỹ Lộc</t>
  </si>
  <si>
    <t>1250040109</t>
  </si>
  <si>
    <t>Võ Văn Lộc</t>
  </si>
  <si>
    <t>Nguyễn Bùi Hiển Long</t>
  </si>
  <si>
    <t>Tạ Thành Long</t>
  </si>
  <si>
    <t>Trương Nguyễn Thành Luân</t>
  </si>
  <si>
    <t>1250040113</t>
  </si>
  <si>
    <t>Hồ Thị Thanh Lượng</t>
  </si>
  <si>
    <t>Nguyễn Huỳnh Xuân Mai</t>
  </si>
  <si>
    <t>20/06/2005</t>
  </si>
  <si>
    <t>Phạm Thị Ngọc Mai</t>
  </si>
  <si>
    <t>Phạm Trà Mi</t>
  </si>
  <si>
    <t>lưu ý hoàn trả tiền tiền BHYT năm 2023-2024</t>
  </si>
  <si>
    <t>Trần Gia Mi</t>
  </si>
  <si>
    <t>1250040118</t>
  </si>
  <si>
    <t>Huỳnh Yên Minh</t>
  </si>
  <si>
    <t>Lê Bá Duy Minh</t>
  </si>
  <si>
    <t>1250040120</t>
  </si>
  <si>
    <t>Nguyễn Tuấn Minh</t>
  </si>
  <si>
    <t>1250040121</t>
  </si>
  <si>
    <t>Phan Nhật Minh</t>
  </si>
  <si>
    <t>17/09/2005</t>
  </si>
  <si>
    <t>Chu Châu Thúy My</t>
  </si>
  <si>
    <t>25/06/2005</t>
  </si>
  <si>
    <t>Giảng Ngọc Ái My</t>
  </si>
  <si>
    <t>Nguyễn Thị Quỳnh My</t>
  </si>
  <si>
    <t>Nguyễn Thị Ti Na</t>
  </si>
  <si>
    <t>1250040127</t>
  </si>
  <si>
    <t>Hồ Khánh Nam</t>
  </si>
  <si>
    <t>Phạm Hoài Nam</t>
  </si>
  <si>
    <t>11/09/2005</t>
  </si>
  <si>
    <t>1250040129</t>
  </si>
  <si>
    <t>Phạm Nguyễn Hoài Nam</t>
  </si>
  <si>
    <t>Mai Thị Kim Ngân</t>
  </si>
  <si>
    <t>Phan Nguyễn Kim Ngân</t>
  </si>
  <si>
    <t>Phạm Đặng Xuân Nghi</t>
  </si>
  <si>
    <t>Đoàn Nguyễn Thanh Nghĩa</t>
  </si>
  <si>
    <t>Thân Minh Ngoan</t>
  </si>
  <si>
    <t>Lê Huỳnh Hồ Ngọc</t>
  </si>
  <si>
    <t>1250040140</t>
  </si>
  <si>
    <t>Nguyễn Khánh Ngọc</t>
  </si>
  <si>
    <t>1250040141</t>
  </si>
  <si>
    <t>Tạ Lưu Bảo Ngọc</t>
  </si>
  <si>
    <t>Trần Cẫm Ngọc</t>
  </si>
  <si>
    <t>Võ Trọng Nguyễn</t>
  </si>
  <si>
    <t>Trương Cao Bảo Ngọc</t>
  </si>
  <si>
    <t>1250040145</t>
  </si>
  <si>
    <t>Võ Kim Ngọc</t>
  </si>
  <si>
    <t>Huỳnh Nguyễn Mai Nguyên</t>
  </si>
  <si>
    <t>Nguyễn Khôi Nguyên</t>
  </si>
  <si>
    <t>Nguyễn Minh Nguyên</t>
  </si>
  <si>
    <t>Bùi Thị Thanh Nhân</t>
  </si>
  <si>
    <t>1250040151</t>
  </si>
  <si>
    <t>Lê Thị Tường Nhi</t>
  </si>
  <si>
    <t>Mai Nguyễn Thị Yến Nhi</t>
  </si>
  <si>
    <t>19/12/2005</t>
  </si>
  <si>
    <t>Ngô Yến Nhi</t>
  </si>
  <si>
    <t>1250040154</t>
  </si>
  <si>
    <t>Nguyễn Thị Bích Nhi</t>
  </si>
  <si>
    <t>Nguyễn Thị Tâm Nhi</t>
  </si>
  <si>
    <t>Nguyễn Yến Nhi</t>
  </si>
  <si>
    <t>18/10/2005</t>
  </si>
  <si>
    <t>1250040157</t>
  </si>
  <si>
    <t>Phan Huỳnh Trúc Nhi</t>
  </si>
  <si>
    <t>Tạ Thị Yến Nhi</t>
  </si>
  <si>
    <t>Trần Ngọc Nhi</t>
  </si>
  <si>
    <t>Võ Phương Nhi</t>
  </si>
  <si>
    <t>Vũ Ngọc Trinh Nhi</t>
  </si>
  <si>
    <t>Trần Thị Mai Nhiên</t>
  </si>
  <si>
    <t>Cao Nguyễn Huỳnh Như</t>
  </si>
  <si>
    <t>1250040164</t>
  </si>
  <si>
    <t>Huỳnh Đặng Thảo Như</t>
  </si>
  <si>
    <t>Huỳnh Quỳnh Như</t>
  </si>
  <si>
    <t>Huỳnh Thị Ngọc Như</t>
  </si>
  <si>
    <t>26/05/2005</t>
  </si>
  <si>
    <t>1250040167</t>
  </si>
  <si>
    <t>Lê Huỳnh Như</t>
  </si>
  <si>
    <t>Nguyễn Thụy Quỳnh Như</t>
  </si>
  <si>
    <t>Huỳnh Thị Tuyết Nhung</t>
  </si>
  <si>
    <t>Nguyễn Thị Bích Nhung</t>
  </si>
  <si>
    <t>1250040173</t>
  </si>
  <si>
    <t>Nguyễn Hoàng Nhựt</t>
  </si>
  <si>
    <t>Trần Thị Kiều Oanh</t>
  </si>
  <si>
    <t>1250040176</t>
  </si>
  <si>
    <t>Trần Thụy Ngọc Oanh</t>
  </si>
  <si>
    <t>1250040177</t>
  </si>
  <si>
    <t>Huỳnh Thành Phát</t>
  </si>
  <si>
    <t>Nguyễn Thành Phát</t>
  </si>
  <si>
    <t>Phan Tấn Phát</t>
  </si>
  <si>
    <t>Nguyễn Văn Triệu Phú</t>
  </si>
  <si>
    <t>Vũ Sỹ Phú</t>
  </si>
  <si>
    <t>Cao Thị Hồng Phúc</t>
  </si>
  <si>
    <t>25/12/2005</t>
  </si>
  <si>
    <t>Đinh Thị Đan Phụng</t>
  </si>
  <si>
    <t>1250040186</t>
  </si>
  <si>
    <t>Nguyễn Duy Phương</t>
  </si>
  <si>
    <t>Nguyễn Minh Phương</t>
  </si>
  <si>
    <t>Phan Thị Như Quí</t>
  </si>
  <si>
    <t>Huỳnh Phú Quý</t>
  </si>
  <si>
    <t>1250040191</t>
  </si>
  <si>
    <t>Đặng Văn Quyến</t>
  </si>
  <si>
    <t>Hoàng Bùi Mỹ Quyên</t>
  </si>
  <si>
    <t>Nguyễn Hoàng Gia Quyên</t>
  </si>
  <si>
    <t>1250040194</t>
  </si>
  <si>
    <t>Nguyễn Ngọc Thục Quyên</t>
  </si>
  <si>
    <t>1250040195</t>
  </si>
  <si>
    <t>Phan Hà Quyên</t>
  </si>
  <si>
    <t>Trần Đại Quyết</t>
  </si>
  <si>
    <t>1250040197</t>
  </si>
  <si>
    <t>Nguyễn Ngọc Như Quỳnh</t>
  </si>
  <si>
    <t>1250040198</t>
  </si>
  <si>
    <t>Phạm Nguyễn Như Quỳnh</t>
  </si>
  <si>
    <t>Trịnh Thị Như Quỳnh</t>
  </si>
  <si>
    <t>1250040200</t>
  </si>
  <si>
    <t>Nguyễn Ngọc Sơn</t>
  </si>
  <si>
    <t>Lê Nguyễn Tấn Tài</t>
  </si>
  <si>
    <t>1250040202</t>
  </si>
  <si>
    <t>Nguyễn Tiến Tài</t>
  </si>
  <si>
    <t>1250110002</t>
  </si>
  <si>
    <t>Mai Thị Vân Anh</t>
  </si>
  <si>
    <t>1250040204</t>
  </si>
  <si>
    <t>Nguyễn Minh Tâm</t>
  </si>
  <si>
    <t>Phạm Thị Mỹ Tâm</t>
  </si>
  <si>
    <t>Nguyễn Duy Tân</t>
  </si>
  <si>
    <t>Nguyễn Minh Tân</t>
  </si>
  <si>
    <t>1250040209</t>
  </si>
  <si>
    <t>Võ Thị Hồng Thắm</t>
  </si>
  <si>
    <t>18/01/2005</t>
  </si>
  <si>
    <t>Đoàn Trần Ngọc Thanh</t>
  </si>
  <si>
    <t>Nguyễn Văn Thành</t>
  </si>
  <si>
    <t>Trần Thị Việt Thanh</t>
  </si>
  <si>
    <t>07/08/2005</t>
  </si>
  <si>
    <t>Hồng Thuận Thiên</t>
  </si>
  <si>
    <t>Lê Quốc Thịnh</t>
  </si>
  <si>
    <t>Nguyễn Duy Thịnh</t>
  </si>
  <si>
    <t>1250040218</t>
  </si>
  <si>
    <t>Trương Quang Thịnh</t>
  </si>
  <si>
    <t>Huỳnh Thị Ái Thơ</t>
  </si>
  <si>
    <t>Tô Hoàng Thơ</t>
  </si>
  <si>
    <t>1250040221</t>
  </si>
  <si>
    <t>Chế Vi Thông</t>
  </si>
  <si>
    <t>Đinh Hồ Anh Thư</t>
  </si>
  <si>
    <t>1250040223</t>
  </si>
  <si>
    <t>Lâm Nguyễn Anh Thư</t>
  </si>
  <si>
    <t>28/01/2005</t>
  </si>
  <si>
    <t>Lê Thị Anh Thư</t>
  </si>
  <si>
    <t>Lê Thị Minh Thư</t>
  </si>
  <si>
    <t>Trần Phạm Anh Thư</t>
  </si>
  <si>
    <t>1250040228</t>
  </si>
  <si>
    <t>Nguyễn Cao Anh Thuận</t>
  </si>
  <si>
    <t>Nguyễn Phạm Hoài Thương</t>
  </si>
  <si>
    <t>Nguyễn Thái Thụy</t>
  </si>
  <si>
    <t>1250040231</t>
  </si>
  <si>
    <t>Trần Phương Thùy</t>
  </si>
  <si>
    <t>Lương Huỳnh Bảo Thy</t>
  </si>
  <si>
    <t>Trang Ngọc Thy</t>
  </si>
  <si>
    <t>Huỳnh Nguyên Thủy Tiên</t>
  </si>
  <si>
    <t>Nguyễn Minh Tiến</t>
  </si>
  <si>
    <t>Bùi Thanh Toàn</t>
  </si>
  <si>
    <t>Nguyễn Hoàng Tới</t>
  </si>
  <si>
    <t>Hồ Ngọc Bảo Trâm</t>
  </si>
  <si>
    <t>Võ Thị Ngọc Trâm</t>
  </si>
  <si>
    <t>1250110016</t>
  </si>
  <si>
    <t>Đoàn Tấn Khoa</t>
  </si>
  <si>
    <t>1250040243</t>
  </si>
  <si>
    <t>Thân Thị Thùy Trang</t>
  </si>
  <si>
    <t>Phan Thị Kiều Trinh</t>
  </si>
  <si>
    <t>Châu Phú Trọng</t>
  </si>
  <si>
    <t>Nguyễn Hữu Trọng</t>
  </si>
  <si>
    <t>1250040247</t>
  </si>
  <si>
    <t>Nguyễn Lương Trọng</t>
  </si>
  <si>
    <t>Nguyễn Mai Trúc</t>
  </si>
  <si>
    <t>1250040249</t>
  </si>
  <si>
    <t>Nguyễn Ngọc Thanh Trúc</t>
  </si>
  <si>
    <t>Nguyễn Thị Minh Trúc</t>
  </si>
  <si>
    <t>1250040251</t>
  </si>
  <si>
    <t>Nguyễn Thị Thanh Trúc</t>
  </si>
  <si>
    <t>Trần Thanh Trúc</t>
  </si>
  <si>
    <t>Cao Phạm Nhật Trường</t>
  </si>
  <si>
    <t>Huỳnh Nhật Trường</t>
  </si>
  <si>
    <t>Nguyễn Xuân Trường</t>
  </si>
  <si>
    <t>Mai Văn Tuấn</t>
  </si>
  <si>
    <t>Nguyễn Dương Anh Tuấn</t>
  </si>
  <si>
    <t>1250040260</t>
  </si>
  <si>
    <t>Đoàn Danh Tùng</t>
  </si>
  <si>
    <t>Trần Việt Cát Tường</t>
  </si>
  <si>
    <t>Lê Thị Kim Tuyến</t>
  </si>
  <si>
    <t>Nguyễn Thị Ánh Tuyết</t>
  </si>
  <si>
    <t>1250040265</t>
  </si>
  <si>
    <t>Nguyễn Nhã Uyên</t>
  </si>
  <si>
    <t>Phạm Thị Thu Uyên</t>
  </si>
  <si>
    <t>Đặng Thị Thanh Vân</t>
  </si>
  <si>
    <t>Nguyễn Thị Hồng Vân</t>
  </si>
  <si>
    <t>Trần Chí Văn</t>
  </si>
  <si>
    <t>Mai Văn Vĩ</t>
  </si>
  <si>
    <t>21/11/2005</t>
  </si>
  <si>
    <t>1250040273</t>
  </si>
  <si>
    <t>Trương Hồ Bảo Vi</t>
  </si>
  <si>
    <t>1250040274</t>
  </si>
  <si>
    <t>Nguyễn Quốc Vĩnh</t>
  </si>
  <si>
    <t>1250040285</t>
  </si>
  <si>
    <t>Liêu Mỹ Hân</t>
  </si>
  <si>
    <t>Nguyễn Khánh Vy</t>
  </si>
  <si>
    <t>1250040278</t>
  </si>
  <si>
    <t>Nguyễn Ngọc Tường Vy</t>
  </si>
  <si>
    <t>Nguyễn Thanh Thúy Vy</t>
  </si>
  <si>
    <t>1250040280</t>
  </si>
  <si>
    <t>Trần Đặng Chí Vỹ</t>
  </si>
  <si>
    <t>Võ Ngọc Diệu Vy</t>
  </si>
  <si>
    <t>1250040283</t>
  </si>
  <si>
    <t>Trần Phạm Linh Đan</t>
  </si>
  <si>
    <t>Nguyễn Thị Ngọc Hạnh</t>
  </si>
  <si>
    <t>Lê Tuấn Thành</t>
  </si>
  <si>
    <t>1250040286</t>
  </si>
  <si>
    <t>Đào Lê Hải</t>
  </si>
  <si>
    <t>1250040287</t>
  </si>
  <si>
    <t>Phạm Nguyễn Thanh Hoan</t>
  </si>
  <si>
    <t>Phùng Đức Hoàng</t>
  </si>
  <si>
    <t>Trịnh Khánh Huyền</t>
  </si>
  <si>
    <t>25/11/2005</t>
  </si>
  <si>
    <t>1250040290</t>
  </si>
  <si>
    <t>Lê Ngô Minh Khánh</t>
  </si>
  <si>
    <t>1250040291</t>
  </si>
  <si>
    <t>Võ Anh Khoa</t>
  </si>
  <si>
    <t>20/01/2005</t>
  </si>
  <si>
    <t>1250040293</t>
  </si>
  <si>
    <t>Nguyễn Quốc Việt Nam</t>
  </si>
  <si>
    <t>1250040294</t>
  </si>
  <si>
    <t>Nguyễn Phương Nhi</t>
  </si>
  <si>
    <t>1250040295</t>
  </si>
  <si>
    <t>Nguyễn Trung Nguyên</t>
  </si>
  <si>
    <t>1250090107</t>
  </si>
  <si>
    <t>Nguyễn Thị Quỳnh Như</t>
  </si>
  <si>
    <t>12_ĐH_QTTH3</t>
  </si>
  <si>
    <t>12_ĐH_QTKD3</t>
  </si>
  <si>
    <t>Huỳnh Lê Thiên Phát</t>
  </si>
  <si>
    <t>1250040298</t>
  </si>
  <si>
    <t>Nguyễn Thành Tân</t>
  </si>
  <si>
    <t>Đỗ Phan Thành Tài</t>
  </si>
  <si>
    <t>1250040301</t>
  </si>
  <si>
    <t>Tiền Nguyễn Trung Tiến</t>
  </si>
  <si>
    <t>1250040303</t>
  </si>
  <si>
    <t>Nguyễn Huỳnh Anh Thư</t>
  </si>
  <si>
    <t>10/07/2005</t>
  </si>
  <si>
    <t>1250040304</t>
  </si>
  <si>
    <t>Nguyễn Ngọc Hồng Thoa</t>
  </si>
  <si>
    <t>1250040305</t>
  </si>
  <si>
    <t>Nguyễn Ngọc Thùy Trang</t>
  </si>
  <si>
    <t>1250080236</t>
  </si>
  <si>
    <t>Nguyễn Ngô Thanh Vũ</t>
  </si>
  <si>
    <t>Trần Thị Thanh Thúy</t>
  </si>
  <si>
    <t>1250040308</t>
  </si>
  <si>
    <t>Nguyễn Tấn Vỹ</t>
  </si>
  <si>
    <t>Phạm Lê Hoàng Việt</t>
  </si>
  <si>
    <t>Mai Phú Khang</t>
  </si>
  <si>
    <t>1250040311</t>
  </si>
  <si>
    <t>Mã Kim Châu</t>
  </si>
  <si>
    <t>Phan Huỳnh Hoài An</t>
  </si>
  <si>
    <t>12_ĐH_QTTH1</t>
  </si>
  <si>
    <t>12_ĐH_QTKD1</t>
  </si>
  <si>
    <t>1250040313</t>
  </si>
  <si>
    <t>Võ Quốc Huy</t>
  </si>
  <si>
    <t>Trần Thị Kim Nhã</t>
  </si>
  <si>
    <t>LÊ VĂN HÀ NAM</t>
  </si>
  <si>
    <t>Huỳnh Trọng Đạo</t>
  </si>
  <si>
    <t>12_ĐH_TV</t>
  </si>
  <si>
    <t>Lâm Thị Thùy Linh</t>
  </si>
  <si>
    <t>1250050005</t>
  </si>
  <si>
    <t>Trần Vũ Ngọc Quỳnh</t>
  </si>
  <si>
    <t>1250050006</t>
  </si>
  <si>
    <t>Đinh Xuân Tài</t>
  </si>
  <si>
    <t>Lê Thị Trinh</t>
  </si>
  <si>
    <t>14/01/2005</t>
  </si>
  <si>
    <t>Nguyễn Phương Dung</t>
  </si>
  <si>
    <t>12_ĐH_CTN</t>
  </si>
  <si>
    <t>1250060003</t>
  </si>
  <si>
    <t>Đỗ Thành Được</t>
  </si>
  <si>
    <t>Nguyễn Hoàn Hà</t>
  </si>
  <si>
    <t>Nguyễn Xuân Hải</t>
  </si>
  <si>
    <t>1250060006</t>
  </si>
  <si>
    <t>Ngô Võ Thanh Hoài</t>
  </si>
  <si>
    <t>1250060007</t>
  </si>
  <si>
    <t>Hoàng Tiến Hồng</t>
  </si>
  <si>
    <t>1250060008</t>
  </si>
  <si>
    <t>Nguyễn Gia Khang</t>
  </si>
  <si>
    <t>1250060009</t>
  </si>
  <si>
    <t>Nguyễn Trung Kiên</t>
  </si>
  <si>
    <t>Trần Anh Gia Kiệt</t>
  </si>
  <si>
    <t>Trịnh Việt Linh</t>
  </si>
  <si>
    <t>Võ Trần Tuấn Lộc</t>
  </si>
  <si>
    <t>Đã hoàn tiền</t>
  </si>
  <si>
    <t>Trần Trọng Nghĩa</t>
  </si>
  <si>
    <t>1250180017</t>
  </si>
  <si>
    <t>Trần Đỗ Trọng Khang</t>
  </si>
  <si>
    <t>12_ĐH_BĐS</t>
  </si>
  <si>
    <t>1250060016</t>
  </si>
  <si>
    <t>Phan Trần Hồng Nhã</t>
  </si>
  <si>
    <t>1250060017</t>
  </si>
  <si>
    <t>Trần Huỳnh Nhi</t>
  </si>
  <si>
    <t>Lê Tấn Phát</t>
  </si>
  <si>
    <t>1250060019</t>
  </si>
  <si>
    <t>Lê Trọng Phi</t>
  </si>
  <si>
    <t>1250060020</t>
  </si>
  <si>
    <t>Nguyễn Đình Phúc</t>
  </si>
  <si>
    <t>Phan Nhựt Quang</t>
  </si>
  <si>
    <t>Võ Thị Linh Tâm</t>
  </si>
  <si>
    <t>1250060025</t>
  </si>
  <si>
    <t>Nguyễn Bảo Thiên</t>
  </si>
  <si>
    <t>Lê Anh Thư</t>
  </si>
  <si>
    <t>1250060027</t>
  </si>
  <si>
    <t>Nguyễn Minh Thưởng</t>
  </si>
  <si>
    <t>Lê Ngọc Phương Vy</t>
  </si>
  <si>
    <t>1250060029</t>
  </si>
  <si>
    <t>Tạ Thị Hạnh</t>
  </si>
  <si>
    <t>1250060030</t>
  </si>
  <si>
    <t>Nguyễn Thị Ngọc Thơ</t>
  </si>
  <si>
    <t>Nguyễn Lê Minh Anh</t>
  </si>
  <si>
    <t>12_ĐH_HTTT</t>
  </si>
  <si>
    <t>1250070003</t>
  </si>
  <si>
    <t>Võ Lê Thái Bảo</t>
  </si>
  <si>
    <t>1250070004</t>
  </si>
  <si>
    <t>Đào Nguyễn Hải Đăng</t>
  </si>
  <si>
    <t>Nguyễn Thành Tiến Đạt</t>
  </si>
  <si>
    <t>Nguyễn Hương Giang</t>
  </si>
  <si>
    <t>1250070008</t>
  </si>
  <si>
    <t>Hà Huy Hoàng Hà</t>
  </si>
  <si>
    <t>1250090019</t>
  </si>
  <si>
    <t>Lê Vũ Bảo Châu</t>
  </si>
  <si>
    <t>Hàng Ngọc Thu Hiền</t>
  </si>
  <si>
    <t>1250070011</t>
  </si>
  <si>
    <t>Trần Thị Mỹ Ân</t>
  </si>
  <si>
    <t>1250070015</t>
  </si>
  <si>
    <t>Nguyễn Võ Xuân Nghi</t>
  </si>
  <si>
    <t>27/02/2005</t>
  </si>
  <si>
    <t>Nguyễn Thái Tài Nguyên</t>
  </si>
  <si>
    <t>1250070018</t>
  </si>
  <si>
    <t>Trần Phong Phú</t>
  </si>
  <si>
    <t>1250090023</t>
  </si>
  <si>
    <t>Phan Thị Linh Đang</t>
  </si>
  <si>
    <t>Nguyễn Trần Thăng Quang</t>
  </si>
  <si>
    <t>1250070025</t>
  </si>
  <si>
    <t>Đỗ Nguyễn Thanh Thảo</t>
  </si>
  <si>
    <t>Đỗ Cao Kiều Trinh</t>
  </si>
  <si>
    <t>Nguyễn Thị Tố Trinh</t>
  </si>
  <si>
    <t>Nguyễn Phạm Quốc Việt</t>
  </si>
  <si>
    <t>1250090045</t>
  </si>
  <si>
    <t>Lý Mỹ Hoàng</t>
  </si>
  <si>
    <t>Trần Hoàng Long</t>
  </si>
  <si>
    <t>Nguyễn Văn Thành Tú</t>
  </si>
  <si>
    <t>12_ĐH_CNTT1</t>
  </si>
  <si>
    <t>1250080002</t>
  </si>
  <si>
    <t>Nguyễn Quốc An</t>
  </si>
  <si>
    <t>1250080003</t>
  </si>
  <si>
    <t>Trần Hoàng Ân</t>
  </si>
  <si>
    <t>1250080004</t>
  </si>
  <si>
    <t>Bùi Thế Anh</t>
  </si>
  <si>
    <t>Nguyễn Hoàng Anh</t>
  </si>
  <si>
    <t>1250090059</t>
  </si>
  <si>
    <t>Lê Anh Khôi</t>
  </si>
  <si>
    <t>12_ĐH_QTTH2</t>
  </si>
  <si>
    <t>12_ĐH_QTKD2</t>
  </si>
  <si>
    <t>1250080009</t>
  </si>
  <si>
    <t>Phạm Tuấn Anh</t>
  </si>
  <si>
    <t>Phan Ngọc Bảo Anh</t>
  </si>
  <si>
    <t>Vũ Tuấn Anh</t>
  </si>
  <si>
    <t>Nguyễn Hữu Bằng</t>
  </si>
  <si>
    <t>1250080014</t>
  </si>
  <si>
    <t>Huỳnh Gia Bảo</t>
  </si>
  <si>
    <t>Ngô Quốc Thiên Bảo</t>
  </si>
  <si>
    <t>Nguyễn Hữu Bảo</t>
  </si>
  <si>
    <t>1250090078</t>
  </si>
  <si>
    <t>Nguyễn Đạt Minh</t>
  </si>
  <si>
    <t>23/11/2005</t>
  </si>
  <si>
    <t>Nguyễn Vũ Gia Bảo</t>
  </si>
  <si>
    <t>Trương Gia Bảo</t>
  </si>
  <si>
    <t>Nguyễn Thành Can</t>
  </si>
  <si>
    <t>1250080023</t>
  </si>
  <si>
    <t>Nguyễn Lâm Đình Chiến</t>
  </si>
  <si>
    <t>Nguyễn Minh Chiến</t>
  </si>
  <si>
    <t>1250080025</t>
  </si>
  <si>
    <t>Lương Thế Cường</t>
  </si>
  <si>
    <t>1250080027</t>
  </si>
  <si>
    <t>Nguyễn Văn Danh</t>
  </si>
  <si>
    <t>1250080028</t>
  </si>
  <si>
    <t>Trương Thành Danh</t>
  </si>
  <si>
    <t>Đỗ Tuấn Đạt</t>
  </si>
  <si>
    <t>1250080030</t>
  </si>
  <si>
    <t>Mai Tiến Đạt</t>
  </si>
  <si>
    <t>1250080032</t>
  </si>
  <si>
    <t>Nguyễn Tấn Đạt</t>
  </si>
  <si>
    <t>1250080036</t>
  </si>
  <si>
    <t>Ngô Hoàng Dũng</t>
  </si>
  <si>
    <t>Lê Ngọc Ánh Dương</t>
  </si>
  <si>
    <t>Nguyễn Khánh Duy</t>
  </si>
  <si>
    <t>Nguyễn Phạm Phúc Duy</t>
  </si>
  <si>
    <t>Đỗ Thị Bé Duyên</t>
  </si>
  <si>
    <t>1250080042</t>
  </si>
  <si>
    <t>Trần Thị Mỹ Duyên</t>
  </si>
  <si>
    <t>Lê Minh Giang</t>
  </si>
  <si>
    <t>Phạm Minh Giang</t>
  </si>
  <si>
    <t>1250080046</t>
  </si>
  <si>
    <t>Trương Thị Hương Giang</t>
  </si>
  <si>
    <t>1250080048</t>
  </si>
  <si>
    <t>Tằng Minh Hào</t>
  </si>
  <si>
    <t>Nguyễn Nguyên Hậu</t>
  </si>
  <si>
    <t>Trần Trung Hậu</t>
  </si>
  <si>
    <t>Trần Đình Hiển</t>
  </si>
  <si>
    <t>1250080052</t>
  </si>
  <si>
    <t>Ngô Duy Hiếu</t>
  </si>
  <si>
    <t>07/06/2005</t>
  </si>
  <si>
    <t>1250080053</t>
  </si>
  <si>
    <t>Phạm Gia Hiếu</t>
  </si>
  <si>
    <t>Trần Văn Hiếu</t>
  </si>
  <si>
    <t>Nguyễn Đức Hoan</t>
  </si>
  <si>
    <t>12_ĐH_CNTT2</t>
  </si>
  <si>
    <t>Mai Việt Hoàng</t>
  </si>
  <si>
    <t>Lê Quốc Tuấn</t>
  </si>
  <si>
    <t>Phạm Bùi Tiên Hoàng</t>
  </si>
  <si>
    <t>1250080062</t>
  </si>
  <si>
    <t>Phạm Huy Hoàng</t>
  </si>
  <si>
    <t>1250080063</t>
  </si>
  <si>
    <t>Vũ Việt Hoàng</t>
  </si>
  <si>
    <t>1250080064</t>
  </si>
  <si>
    <t>Nguyễn Hoàng Hưng</t>
  </si>
  <si>
    <t>1250080065</t>
  </si>
  <si>
    <t>Võ Quốc Hưng</t>
  </si>
  <si>
    <t>Nguyễn Trầm Hương</t>
  </si>
  <si>
    <t>Dương Đan Huy</t>
  </si>
  <si>
    <t>1250080069</t>
  </si>
  <si>
    <t>Huỳnh Quốc Huy</t>
  </si>
  <si>
    <t>1250080070</t>
  </si>
  <si>
    <t>Lâm Phú Huy</t>
  </si>
  <si>
    <t>1250080071</t>
  </si>
  <si>
    <t>1250080072</t>
  </si>
  <si>
    <t>Nguyễn Huỳnh Huy</t>
  </si>
  <si>
    <t>Nguyễn Ngọc Huy</t>
  </si>
  <si>
    <t>Nguyễn Quốc Huy</t>
  </si>
  <si>
    <t>Phan Nguyễn Gia Huy</t>
  </si>
  <si>
    <t>Nguyễn Thị Diễm Huỳnh</t>
  </si>
  <si>
    <t>1250080078</t>
  </si>
  <si>
    <t>Tô Quốc Khải</t>
  </si>
  <si>
    <t>1250080079</t>
  </si>
  <si>
    <t>Nguyễn Lữ Khâm</t>
  </si>
  <si>
    <t>1250080081</t>
  </si>
  <si>
    <t>Vũ Đình Khang</t>
  </si>
  <si>
    <t>1250080082</t>
  </si>
  <si>
    <t>Đào Kế Văn Khoa</t>
  </si>
  <si>
    <t>Phạm Long Khoa</t>
  </si>
  <si>
    <t>1250080084</t>
  </si>
  <si>
    <t>Đoàn Hàn Gia Khôi</t>
  </si>
  <si>
    <t>1250080086</t>
  </si>
  <si>
    <t>Phạm Ngọc Khôi</t>
  </si>
  <si>
    <t>1250080087</t>
  </si>
  <si>
    <t>Bùi Trà Gia Khương</t>
  </si>
  <si>
    <t>1250080090</t>
  </si>
  <si>
    <t>Trần Nguyễn Trung Kiên</t>
  </si>
  <si>
    <t>1250080092</t>
  </si>
  <si>
    <t>Nguyễn Hoàng Anh Kiệt</t>
  </si>
  <si>
    <t>1250080094</t>
  </si>
  <si>
    <t>Trần Hải Lâm</t>
  </si>
  <si>
    <t>Cao Vũ Ngọc Lan</t>
  </si>
  <si>
    <t>1250080096</t>
  </si>
  <si>
    <t>Nguyễn Duy Lân</t>
  </si>
  <si>
    <t>Nguyễn Thị Kim Liên</t>
  </si>
  <si>
    <t>1250080099</t>
  </si>
  <si>
    <t>Lưu Thị Ngọc Linh</t>
  </si>
  <si>
    <t>1250080100</t>
  </si>
  <si>
    <t>Cù Đại Lộc</t>
  </si>
  <si>
    <t>1250080102</t>
  </si>
  <si>
    <t>Võ Phú Lộc</t>
  </si>
  <si>
    <t>Lê Công Lợi</t>
  </si>
  <si>
    <t>1250080105</t>
  </si>
  <si>
    <t>Nguyễn Long</t>
  </si>
  <si>
    <t>03/04/2005</t>
  </si>
  <si>
    <t>Nguyễn Phi Long</t>
  </si>
  <si>
    <t>1250080108</t>
  </si>
  <si>
    <t>Nguyễn Công Luân</t>
  </si>
  <si>
    <t>Huỳnh Đại Lục</t>
  </si>
  <si>
    <t>Huỳnh Tấn Lực</t>
  </si>
  <si>
    <t>1250080111</t>
  </si>
  <si>
    <t>Quách Khánh Lương</t>
  </si>
  <si>
    <t>Bùi Ngô Quang Lý</t>
  </si>
  <si>
    <t>1250090198</t>
  </si>
  <si>
    <t>Nguyễn Nam Hào</t>
  </si>
  <si>
    <t>1250080116</t>
  </si>
  <si>
    <t>Trần Tuấn Minh</t>
  </si>
  <si>
    <t>1250080117</t>
  </si>
  <si>
    <t>Trần Hoài Nam</t>
  </si>
  <si>
    <t>Hoàng Tuấn Nguyên</t>
  </si>
  <si>
    <t>1250080122</t>
  </si>
  <si>
    <t>Trần Hữu Nhân</t>
  </si>
  <si>
    <t>1250080123</t>
  </si>
  <si>
    <t>Trần Thiện Nhân</t>
  </si>
  <si>
    <t>Nguyễn Văn Hoàng Nhật</t>
  </si>
  <si>
    <t>Lê Phan Ngọc Nhi</t>
  </si>
  <si>
    <t>1250080128</t>
  </si>
  <si>
    <t>Nguyễn Hồng Tuyết Nhi</t>
  </si>
  <si>
    <t>1250080129</t>
  </si>
  <si>
    <t>Vũ Lê Yến Nhi</t>
  </si>
  <si>
    <t>1250080130</t>
  </si>
  <si>
    <t>Lê Thị Ngọc Nhiên</t>
  </si>
  <si>
    <t>Nguyễn Thị Huỳnh Như</t>
  </si>
  <si>
    <t>Chung Tấn Phát</t>
  </si>
  <si>
    <t>Đặng Ngọc Phát</t>
  </si>
  <si>
    <t>10/09/2005</t>
  </si>
  <si>
    <t>1250080137</t>
  </si>
  <si>
    <t>Lê Trần Tấn Phát</t>
  </si>
  <si>
    <t>1250080138</t>
  </si>
  <si>
    <t>Trương Gia Phát</t>
  </si>
  <si>
    <t>1250080140</t>
  </si>
  <si>
    <t>Đỗ Hoàng Phi</t>
  </si>
  <si>
    <t>1250080141</t>
  </si>
  <si>
    <t>Trương Kiến Phi</t>
  </si>
  <si>
    <t>Nhan Phi Phố</t>
  </si>
  <si>
    <t>1250080145</t>
  </si>
  <si>
    <t>Lê Hoàng Phúc</t>
  </si>
  <si>
    <t>Võ Hoàng Lâm</t>
  </si>
  <si>
    <t>1250080147</t>
  </si>
  <si>
    <t>Nguyễn Gia Phúc</t>
  </si>
  <si>
    <t>1250090212</t>
  </si>
  <si>
    <t>Trần Ngô Hồng Ngọc</t>
  </si>
  <si>
    <t>Trần Dương Phúc</t>
  </si>
  <si>
    <t>1250040296</t>
  </si>
  <si>
    <t>Nguyễn Thị Như Quỳnh</t>
  </si>
  <si>
    <t>1250080151</t>
  </si>
  <si>
    <t>Võ Minh Quân</t>
  </si>
  <si>
    <t>1250080152</t>
  </si>
  <si>
    <t>Nguyễn Đăng Quang</t>
  </si>
  <si>
    <t>Trương Quý Quốc</t>
  </si>
  <si>
    <t>1250080157</t>
  </si>
  <si>
    <t>Nguyễn Sĩ Quỳnh</t>
  </si>
  <si>
    <t>1250080158</t>
  </si>
  <si>
    <t>Dương Nguyễn Trường Sang</t>
  </si>
  <si>
    <t>1250080159</t>
  </si>
  <si>
    <t>Mai Phước Sang</t>
  </si>
  <si>
    <t>Trần Nguyễn Tuấn Sang</t>
  </si>
  <si>
    <t>1250090228</t>
  </si>
  <si>
    <t>Phạm Thị Thảo Vy</t>
  </si>
  <si>
    <t>1250080162</t>
  </si>
  <si>
    <t>Đậu Trường Sơn</t>
  </si>
  <si>
    <t>1250080163</t>
  </si>
  <si>
    <t>Nguyễn Văn Minh Tài</t>
  </si>
  <si>
    <t>1250080164</t>
  </si>
  <si>
    <t>Trần Lê Phước Tài</t>
  </si>
  <si>
    <t>Hoàng Đình Tân</t>
  </si>
  <si>
    <t>Nguyễn Thiên Tân</t>
  </si>
  <si>
    <t>1250080168</t>
  </si>
  <si>
    <t>Nguyễn Trần Minh Tân</t>
  </si>
  <si>
    <t>1250080169</t>
  </si>
  <si>
    <t>Phạm Sơn Tây</t>
  </si>
  <si>
    <t>Nguyễn Trần Thị Kim Thái</t>
  </si>
  <si>
    <t>Đỗ Chí Thành</t>
  </si>
  <si>
    <t>Đoàn Ngọc Phương Thanh</t>
  </si>
  <si>
    <t>1250180053</t>
  </si>
  <si>
    <t>Ca Võ Thùy Trang</t>
  </si>
  <si>
    <t>1250080267</t>
  </si>
  <si>
    <t>Trần Thanh Tâm</t>
  </si>
  <si>
    <t>Trần Thị Thanh Thảo</t>
  </si>
  <si>
    <t>Nguyễn Thị Kim Thi</t>
  </si>
  <si>
    <t>Đỗ Trung Thiện</t>
  </si>
  <si>
    <t>Nguyễn Trí Dũng</t>
  </si>
  <si>
    <t>Hồ Văn Thịnh</t>
  </si>
  <si>
    <t>1250080186</t>
  </si>
  <si>
    <t>Nguyễn Lê Thịnh</t>
  </si>
  <si>
    <t>Phạm Nguyễn Minh Thống</t>
  </si>
  <si>
    <t>Nhan Anh Thư</t>
  </si>
  <si>
    <t>1250080191</t>
  </si>
  <si>
    <t>Phan Thị Anh Thư</t>
  </si>
  <si>
    <t>Lê Ngọc Thuận</t>
  </si>
  <si>
    <t>Nguyễn Trọng Thuận</t>
  </si>
  <si>
    <t>1250080194</t>
  </si>
  <si>
    <t>Hà Minh Tiến</t>
  </si>
  <si>
    <t>Huỳnh Nguyễn Duy Tiến</t>
  </si>
  <si>
    <t>Huỳnh Xuân Tình</t>
  </si>
  <si>
    <t>Lê Thanh Tính</t>
  </si>
  <si>
    <t>1250110004</t>
  </si>
  <si>
    <t>Nguyễn Hoàng Xuân Bắc</t>
  </si>
  <si>
    <t>28/03/2005</t>
  </si>
  <si>
    <t>Hoàng Công Toán</t>
  </si>
  <si>
    <t>1250080202</t>
  </si>
  <si>
    <t>Hoàng Trọng Toàn</t>
  </si>
  <si>
    <t>1250120033</t>
  </si>
  <si>
    <t>Nguyễn Kim Hân</t>
  </si>
  <si>
    <t>1250040066</t>
  </si>
  <si>
    <t>Nguyễn Xuân Hoàng</t>
  </si>
  <si>
    <t>Nguyễn Thị Thùy Trang</t>
  </si>
  <si>
    <t>Phạm Thị Thùy Trang</t>
  </si>
  <si>
    <t>1250080208</t>
  </si>
  <si>
    <t>Đỗ Tiến Trí</t>
  </si>
  <si>
    <t>Nguyễn Huỳnh Trí</t>
  </si>
  <si>
    <t>Dương Minh Triết</t>
  </si>
  <si>
    <t>1250080212</t>
  </si>
  <si>
    <t>Lê Hải Triều</t>
  </si>
  <si>
    <t>Võ Thị Bích Ngọc</t>
  </si>
  <si>
    <t>12_ĐH_QLTN2</t>
  </si>
  <si>
    <t>1250120140</t>
  </si>
  <si>
    <t>Trần Nguyễn Ngọc Minh Uyên</t>
  </si>
  <si>
    <t>1250080215</t>
  </si>
  <si>
    <t>Lê Quốc Trung</t>
  </si>
  <si>
    <t>Nguyễn Văn Trung</t>
  </si>
  <si>
    <t>1250080217</t>
  </si>
  <si>
    <t>Trần Thành Trung</t>
  </si>
  <si>
    <t>1250080218</t>
  </si>
  <si>
    <t>Nguyễn Minh Trường</t>
  </si>
  <si>
    <t>1250080219</t>
  </si>
  <si>
    <t>Nguyễn Quốc Tú</t>
  </si>
  <si>
    <t>Phạm Thanh Tú</t>
  </si>
  <si>
    <t>Tô Hoàng Tuấn</t>
  </si>
  <si>
    <t>1250080222</t>
  </si>
  <si>
    <t>Trần Danh Tuấn</t>
  </si>
  <si>
    <t>13/12/2005</t>
  </si>
  <si>
    <t>1250080225</t>
  </si>
  <si>
    <t>Trần Phạm Thanh Tùng</t>
  </si>
  <si>
    <t>1250080226</t>
  </si>
  <si>
    <t>Nguyễn Ngọc Cát Tường</t>
  </si>
  <si>
    <t>1250080227</t>
  </si>
  <si>
    <t>Trần Bích Tuyền</t>
  </si>
  <si>
    <t>1250080228</t>
  </si>
  <si>
    <t>Trần Ngọc Tuyên</t>
  </si>
  <si>
    <t>1250080229</t>
  </si>
  <si>
    <t>Trần Kim Vân</t>
  </si>
  <si>
    <t>Nguyễn Thành Viên</t>
  </si>
  <si>
    <t>1250040275</t>
  </si>
  <si>
    <t>Dương Trung Vũ</t>
  </si>
  <si>
    <t>1250080233</t>
  </si>
  <si>
    <t>Nguyễn Phú Vinh</t>
  </si>
  <si>
    <t>Nguyễn Dương Hồ Thạch Vũ</t>
  </si>
  <si>
    <t>1250080235</t>
  </si>
  <si>
    <t>Nguyễn Long Vũ</t>
  </si>
  <si>
    <t>1250030057</t>
  </si>
  <si>
    <t>Nguyễn Gia Uy</t>
  </si>
  <si>
    <t>1250080237</t>
  </si>
  <si>
    <t>Nguyễn Phương Thiên Vũ</t>
  </si>
  <si>
    <t>1250080238</t>
  </si>
  <si>
    <t>Nguyễn Văn Vũ</t>
  </si>
  <si>
    <t>20/07/2005</t>
  </si>
  <si>
    <t>1250080060</t>
  </si>
  <si>
    <t>Như Sĩ Hoàng</t>
  </si>
  <si>
    <t>1250110035</t>
  </si>
  <si>
    <t>Ngô Nguyễn Yến Vy</t>
  </si>
  <si>
    <t>Bùi Minh Vui</t>
  </si>
  <si>
    <t>1250080242</t>
  </si>
  <si>
    <t>Nguyễn Đức Vượng</t>
  </si>
  <si>
    <t>1250120006</t>
  </si>
  <si>
    <t>Đinh Hoàng Anh</t>
  </si>
  <si>
    <t>12_ĐH_QLTN1</t>
  </si>
  <si>
    <t>1250080244</t>
  </si>
  <si>
    <t>Nguyễn Hoài An</t>
  </si>
  <si>
    <t>1250120035</t>
  </si>
  <si>
    <t>Nguyễn Thị Kim Hân</t>
  </si>
  <si>
    <t>Hồ Thành Đạt</t>
  </si>
  <si>
    <t>1250120074</t>
  </si>
  <si>
    <t>Trần Yến Ngọc</t>
  </si>
  <si>
    <t>Hà Văn Đạt</t>
  </si>
  <si>
    <t>1250080250</t>
  </si>
  <si>
    <t>Biện Bạch Kim Cương</t>
  </si>
  <si>
    <t>Nguyễn Thị Trúc Hà</t>
  </si>
  <si>
    <t>1250080253</t>
  </si>
  <si>
    <t>Nguyễn Sĩ Hiếu</t>
  </si>
  <si>
    <t>Nguyễn Huệ</t>
  </si>
  <si>
    <t>Tôn Long Trấn Vũ</t>
  </si>
  <si>
    <t>1250120091</t>
  </si>
  <si>
    <t>Nguyễn Quang Quy</t>
  </si>
  <si>
    <t>Trần Đình Min</t>
  </si>
  <si>
    <t>1250080258</t>
  </si>
  <si>
    <t>Nguyễn Trần Trai Ngọc</t>
  </si>
  <si>
    <t>1250080262</t>
  </si>
  <si>
    <t>Cù Việt Pháp</t>
  </si>
  <si>
    <t>1250080263</t>
  </si>
  <si>
    <t>Nguyễn Tiến Phát</t>
  </si>
  <si>
    <t>1250080264</t>
  </si>
  <si>
    <t>Đào Vũ Bảo Quỳnh</t>
  </si>
  <si>
    <t>Nguyễn Thành Duy Tân</t>
  </si>
  <si>
    <t>1250120093</t>
  </si>
  <si>
    <t>Trần Thảo Quyên</t>
  </si>
  <si>
    <t>1250080268</t>
  </si>
  <si>
    <t>Nguyễn Công Thịnh</t>
  </si>
  <si>
    <t>1250080269</t>
  </si>
  <si>
    <t>Đoàn Minh Thiên</t>
  </si>
  <si>
    <t>1250120095</t>
  </si>
  <si>
    <t>Nguyễn Ngọc Diễm Quỳnh</t>
  </si>
  <si>
    <t>1250080272</t>
  </si>
  <si>
    <t>Đoàn Đức Thịnh</t>
  </si>
  <si>
    <t>1250090007</t>
  </si>
  <si>
    <t>Nguyễn Hoàng Thùy Anh</t>
  </si>
  <si>
    <t>Phạm Hoàng Quốc Anh</t>
  </si>
  <si>
    <t>Phan Thái Thùy Anh</t>
  </si>
  <si>
    <t>1250090011</t>
  </si>
  <si>
    <t>Phùng Thị Ngọc Ánh</t>
  </si>
  <si>
    <t>1250090013</t>
  </si>
  <si>
    <t>Trần Thị Ngọc Anh</t>
  </si>
  <si>
    <t>Dương Bảo Bảo</t>
  </si>
  <si>
    <t>1250040011</t>
  </si>
  <si>
    <t>Phan Nhật Anh</t>
  </si>
  <si>
    <t>1250090015</t>
  </si>
  <si>
    <t>Lê Gia Bảo</t>
  </si>
  <si>
    <t>1250090016</t>
  </si>
  <si>
    <t>1250090017</t>
  </si>
  <si>
    <t>Trần Chí Bảo</t>
  </si>
  <si>
    <t>1250120130</t>
  </si>
  <si>
    <t>Nguyễn Hoàng Trọng</t>
  </si>
  <si>
    <t>Bùi Thị Kim Chi</t>
  </si>
  <si>
    <t>1250090021</t>
  </si>
  <si>
    <t>Trần Kim Thị Huệ Chi</t>
  </si>
  <si>
    <t>1250120131</t>
  </si>
  <si>
    <t>Nguyễn Thanh Trúc</t>
  </si>
  <si>
    <t>Trần Thị Ngọc Diễm</t>
  </si>
  <si>
    <t>1250090027</t>
  </si>
  <si>
    <t>Hồ Văn Bảo Duy</t>
  </si>
  <si>
    <t>Đinh Thị Ngọc Giang</t>
  </si>
  <si>
    <t>1250090030</t>
  </si>
  <si>
    <t>Trần Võ Hương Giang</t>
  </si>
  <si>
    <t>Trần Hoàng Nhật Hải</t>
  </si>
  <si>
    <t>23/08/2005</t>
  </si>
  <si>
    <t>Lê Hoàng Tú Hân</t>
  </si>
  <si>
    <t>Nguyễn Hoàng Kim Hân</t>
  </si>
  <si>
    <t>1250040203</t>
  </si>
  <si>
    <t>Lê Minh Tâm</t>
  </si>
  <si>
    <t>1250090036</t>
  </si>
  <si>
    <t>Nguyễn Thanh Ngọc Hân</t>
  </si>
  <si>
    <t>Nguyễn Cao Thanh Thảo</t>
  </si>
  <si>
    <t>1250090037</t>
  </si>
  <si>
    <t>Trần Nhất Gia Hân</t>
  </si>
  <si>
    <t>Đặng Thị Diễm Hằng</t>
  </si>
  <si>
    <t>Nguyễn Phạm Diễm Hằng</t>
  </si>
  <si>
    <t>1250090040</t>
  </si>
  <si>
    <t>Nguyễn Thị Thu Hằng</t>
  </si>
  <si>
    <t>1250090041</t>
  </si>
  <si>
    <t>Trần Thị Hằng</t>
  </si>
  <si>
    <t>Võ Thị Mỹ Hạnh</t>
  </si>
  <si>
    <t>Vy Thị Mỹ Hạnh</t>
  </si>
  <si>
    <t>1250090044</t>
  </si>
  <si>
    <t>Trần Thị Hiền</t>
  </si>
  <si>
    <t>1250130001</t>
  </si>
  <si>
    <t>Đỗ Chí Cường</t>
  </si>
  <si>
    <t>Lê Cao Hùng</t>
  </si>
  <si>
    <t>Nguyễn Đức Hùng</t>
  </si>
  <si>
    <t>Phan Tuấn Hưng</t>
  </si>
  <si>
    <t>Lê Quốc Huy</t>
  </si>
  <si>
    <t>1250040306</t>
  </si>
  <si>
    <t>Lê Huỳnh Huyền Trân</t>
  </si>
  <si>
    <t>1250090051</t>
  </si>
  <si>
    <t>Trần Đăng Anh Huy</t>
  </si>
  <si>
    <t>Vũ Gia Huy</t>
  </si>
  <si>
    <t>1250090054</t>
  </si>
  <si>
    <t>Nguyễn Quang Khải</t>
  </si>
  <si>
    <t>Nguyễn Lê Xuân Khánh</t>
  </si>
  <si>
    <t>Lê Thị Ngọc Lan</t>
  </si>
  <si>
    <t>1250090064</t>
  </si>
  <si>
    <t>Nguyễn Thị Hồng Liên</t>
  </si>
  <si>
    <t>1250090065</t>
  </si>
  <si>
    <t>Dương Nguyễn Thùy Linh</t>
  </si>
  <si>
    <t>1250090066</t>
  </si>
  <si>
    <t>Lê Ngọc Phương Linh</t>
  </si>
  <si>
    <t>Mai Trần Bảo Linh</t>
  </si>
  <si>
    <t>Nguyễn Thị Thùy Linh</t>
  </si>
  <si>
    <t>1250090071</t>
  </si>
  <si>
    <t>Đặng Minh Lộc</t>
  </si>
  <si>
    <t>1250090072</t>
  </si>
  <si>
    <t>Nguyễn Đặng Phước Lộc</t>
  </si>
  <si>
    <t>1250090073</t>
  </si>
  <si>
    <t>Nguyễn Xuân Lộc</t>
  </si>
  <si>
    <t>1250090076</t>
  </si>
  <si>
    <t>Vũ Thị Thanh Mai</t>
  </si>
  <si>
    <t>Dương Văn Đại</t>
  </si>
  <si>
    <t>Trần Phạm Minh Mẫn</t>
  </si>
  <si>
    <t>1250010002</t>
  </si>
  <si>
    <t>Bùi Đình Bảo</t>
  </si>
  <si>
    <t>20/04/2005</t>
  </si>
  <si>
    <t>1250090079</t>
  </si>
  <si>
    <t>Phan Công Minh</t>
  </si>
  <si>
    <t>Lê Huỳnh My</t>
  </si>
  <si>
    <t>Nguyễn Ngọc Diễm My</t>
  </si>
  <si>
    <t>Võ Khả My</t>
  </si>
  <si>
    <t>1250090083</t>
  </si>
  <si>
    <t>Nguyễn Hoài Nam</t>
  </si>
  <si>
    <t>1250090086</t>
  </si>
  <si>
    <t>Nguyễn Trần Ngọc Ngân</t>
  </si>
  <si>
    <t>Trần Thị Tuyết Ngân</t>
  </si>
  <si>
    <t>Nguyễn Huỳnh Ánh Ngọc</t>
  </si>
  <si>
    <t>Nguyễn Bùi Kim Nguyên</t>
  </si>
  <si>
    <t>Nguyễn Đình Nhạc</t>
  </si>
  <si>
    <t>14/02/2005</t>
  </si>
  <si>
    <t>Đinh Ngọc Tuyết Nhi</t>
  </si>
  <si>
    <t>11/07/2005</t>
  </si>
  <si>
    <t>Đỗ Trần Yến Nhi</t>
  </si>
  <si>
    <t>1250090097</t>
  </si>
  <si>
    <t>Nguyễn Minh Nhi</t>
  </si>
  <si>
    <t>1250090099</t>
  </si>
  <si>
    <t>Nguyễn Thị Yến Nhi</t>
  </si>
  <si>
    <t>1250090101</t>
  </si>
  <si>
    <t>Phan Nhật Tuyết Nhi</t>
  </si>
  <si>
    <t>Tô Ngọc Quỳnh Nhi</t>
  </si>
  <si>
    <t>Trần Phạm Yến Nhi</t>
  </si>
  <si>
    <t>08/10/2005</t>
  </si>
  <si>
    <t>1250090105</t>
  </si>
  <si>
    <t>Đinh Thị Quỳnh Như</t>
  </si>
  <si>
    <t>1250090106</t>
  </si>
  <si>
    <t>Hà Thuỵ Quỳnh Như</t>
  </si>
  <si>
    <t>22/03/2005</t>
  </si>
  <si>
    <t>1250090123</t>
  </si>
  <si>
    <t>Lê Thanh Thúy Quyên</t>
  </si>
  <si>
    <t>Trần Thị Quỳnh Như</t>
  </si>
  <si>
    <t>Lâm Thành Nhựt</t>
  </si>
  <si>
    <t>1250090111</t>
  </si>
  <si>
    <t>Lê Quang Phát</t>
  </si>
  <si>
    <t>1250090112</t>
  </si>
  <si>
    <t>Nguyễn Gia Phú</t>
  </si>
  <si>
    <t>12/05/2005</t>
  </si>
  <si>
    <t>1250090113</t>
  </si>
  <si>
    <t>Đinh Nguyễn Anh Phương</t>
  </si>
  <si>
    <t>Lê Thanh Phương</t>
  </si>
  <si>
    <t>Nguyễn Ngọc Hà Phương</t>
  </si>
  <si>
    <t>1250090119</t>
  </si>
  <si>
    <t>Thân Minh Quang</t>
  </si>
  <si>
    <t>Phạm Trương Ngọc Tiền</t>
  </si>
  <si>
    <t>1250090124</t>
  </si>
  <si>
    <t>Nguyễn Thị Quyên</t>
  </si>
  <si>
    <t>Phạm Kiều Như Quỳnh</t>
  </si>
  <si>
    <t>1250090128</t>
  </si>
  <si>
    <t>Mai Anh Sơn</t>
  </si>
  <si>
    <t>1250090129</t>
  </si>
  <si>
    <t>Nguyễn Tấn Tài</t>
  </si>
  <si>
    <t>1250090130</t>
  </si>
  <si>
    <t>Huỳnh Đoàn Lê Tâm</t>
  </si>
  <si>
    <t>Nguyễn Thắng</t>
  </si>
  <si>
    <t>1250090135</t>
  </si>
  <si>
    <t>Trần Kim Thanh</t>
  </si>
  <si>
    <t>Đỗ Hoàng Thiện</t>
  </si>
  <si>
    <t>Phạm Minh Thiện</t>
  </si>
  <si>
    <t>Lâm Tài Thịnh</t>
  </si>
  <si>
    <t>Nguyễn Hoàng Minh Thư</t>
  </si>
  <si>
    <t>Nguyễn Thị Thanh Thư</t>
  </si>
  <si>
    <t>1250090144</t>
  </si>
  <si>
    <t>Phạm Anh Thư</t>
  </si>
  <si>
    <t>1250090146</t>
  </si>
  <si>
    <t>Trần Thị Minh Thư</t>
  </si>
  <si>
    <t>Phạm Thị Thuận</t>
  </si>
  <si>
    <t>1250090152</t>
  </si>
  <si>
    <t>Bùi Thị Thanh Thủy</t>
  </si>
  <si>
    <t>Lê Quang Tiến</t>
  </si>
  <si>
    <t>1250090156</t>
  </si>
  <si>
    <t>Nguyễn Tăng Thủy Tiên</t>
  </si>
  <si>
    <t>1250090157</t>
  </si>
  <si>
    <t>Nguyễn Trọng Tiến</t>
  </si>
  <si>
    <t>Phạm Thủy Tiên</t>
  </si>
  <si>
    <t>1250090160</t>
  </si>
  <si>
    <t>Tống Thị Mỹ Tiên</t>
  </si>
  <si>
    <t>1250090236</t>
  </si>
  <si>
    <t>Phạm Băng Băng</t>
  </si>
  <si>
    <t>Võ Kim Tiền</t>
  </si>
  <si>
    <t>1250090163</t>
  </si>
  <si>
    <t>Dương Cao Quỳnh Trâm</t>
  </si>
  <si>
    <t>1250090164</t>
  </si>
  <si>
    <t>Huỳnh Bảo Trâm</t>
  </si>
  <si>
    <t>Lê Huỳnh Trâm</t>
  </si>
  <si>
    <t>Nguyễn Phạm Ngọc Trân</t>
  </si>
  <si>
    <t>1250090170</t>
  </si>
  <si>
    <t>Trần Ngọc Trân</t>
  </si>
  <si>
    <t>1250090171</t>
  </si>
  <si>
    <t>Nguyễn Huyền Trang</t>
  </si>
  <si>
    <t>1250090173</t>
  </si>
  <si>
    <t>Trương Nguyễn Thùy Trang</t>
  </si>
  <si>
    <t>Trần Thị Việt Trinh</t>
  </si>
  <si>
    <t>1250090176</t>
  </si>
  <si>
    <t>1250110006</t>
  </si>
  <si>
    <t>Nguyễn Minh Đạt</t>
  </si>
  <si>
    <t>1250090177</t>
  </si>
  <si>
    <t>Nguyễn Sơn Tùng</t>
  </si>
  <si>
    <t>1250090178</t>
  </si>
  <si>
    <t>Trương Thanh Tùng</t>
  </si>
  <si>
    <t>1250090179</t>
  </si>
  <si>
    <t>Cao Ngọc Thảo Uyên</t>
  </si>
  <si>
    <t>17/11/2005</t>
  </si>
  <si>
    <t>Trần Trương Thảo Vân</t>
  </si>
  <si>
    <t>1250090181</t>
  </si>
  <si>
    <t>Chiêu Minh Vĩ</t>
  </si>
  <si>
    <t>Lâm Thị Tố Viên</t>
  </si>
  <si>
    <t>1250090183</t>
  </si>
  <si>
    <t>Nguyễn Huỳnh Hoài Việt</t>
  </si>
  <si>
    <t>Đoàn Triệu Vỹ</t>
  </si>
  <si>
    <t>Đoàn Tường Vy</t>
  </si>
  <si>
    <t>08/12/2005</t>
  </si>
  <si>
    <t>1250090188</t>
  </si>
  <si>
    <t>Tăng Cẩm Vy</t>
  </si>
  <si>
    <t>Nguyễn Hồng Anh</t>
  </si>
  <si>
    <t>Phạm Lan Anh</t>
  </si>
  <si>
    <t>1250090192</t>
  </si>
  <si>
    <t>Đinh Thị Tú Anh</t>
  </si>
  <si>
    <t>Mai Quốc Cường</t>
  </si>
  <si>
    <t>1250090194</t>
  </si>
  <si>
    <t>Hồ Thị Kim Duyên</t>
  </si>
  <si>
    <t>Nguyễn Thành Dương</t>
  </si>
  <si>
    <t>Nguyễn Thị Minh Hằng</t>
  </si>
  <si>
    <t>1250010020</t>
  </si>
  <si>
    <t>Nguyễn Thị Mai Thy</t>
  </si>
  <si>
    <t>1250090199</t>
  </si>
  <si>
    <t>Trần Thị Thanh Hương</t>
  </si>
  <si>
    <t>1250090200</t>
  </si>
  <si>
    <t>Vũ Ngọc Thiên Hương</t>
  </si>
  <si>
    <t>Lương Ngọc Vân Khánh</t>
  </si>
  <si>
    <t>1250090203</t>
  </si>
  <si>
    <t>Phạm Nguyễn Ngọc Toàn Khoa</t>
  </si>
  <si>
    <t>1250090204</t>
  </si>
  <si>
    <t>Nguyễn Thị Ly</t>
  </si>
  <si>
    <t>1250090207</t>
  </si>
  <si>
    <t>Lâm Mỵ</t>
  </si>
  <si>
    <t>1250090208</t>
  </si>
  <si>
    <t>Khương Hoàng Hải Nam</t>
  </si>
  <si>
    <t>1250090209</t>
  </si>
  <si>
    <t>Phạm Thị Hồng Nhung</t>
  </si>
  <si>
    <t>Nguyễn Phạm Quỳnh Như</t>
  </si>
  <si>
    <t>Lê Hoàng Yến Nhi</t>
  </si>
  <si>
    <t>1250030021</t>
  </si>
  <si>
    <t>Nguyễn Tăng Khải</t>
  </si>
  <si>
    <t>Nguyễn Thị Bảo Ngọc</t>
  </si>
  <si>
    <t>1250030024</t>
  </si>
  <si>
    <t>Trương Công Hoàng Khang</t>
  </si>
  <si>
    <t>Hồ Thị Diễm Quỳnh</t>
  </si>
  <si>
    <t>1250060015</t>
  </si>
  <si>
    <t>Võ Phan Hoài Ngọc</t>
  </si>
  <si>
    <t>Phạm Thị Thu Thảo</t>
  </si>
  <si>
    <t>Võ Văn Thắng</t>
  </si>
  <si>
    <t>Võ Đức Thiên</t>
  </si>
  <si>
    <t>1250090220</t>
  </si>
  <si>
    <t>Nguyễn Hoàng Thịnh</t>
  </si>
  <si>
    <t>1250090222</t>
  </si>
  <si>
    <t>Phạm Viết Thụ</t>
  </si>
  <si>
    <t>Phan Thị Hoài Thương</t>
  </si>
  <si>
    <t>Nguyễn Trần Yến Trang</t>
  </si>
  <si>
    <t>Ngô Võ Tường Vi</t>
  </si>
  <si>
    <t>1250070020</t>
  </si>
  <si>
    <t>Hồ Viết Mạnh Quân</t>
  </si>
  <si>
    <t>Trần Nữ Đan Vy</t>
  </si>
  <si>
    <t>Nguyễn Phương Chi</t>
  </si>
  <si>
    <t>Nguyễn Ngọc Thủy Tiên</t>
  </si>
  <si>
    <t>Lý Mẫn Nhi</t>
  </si>
  <si>
    <t>Nguyễn Anh Khoa</t>
  </si>
  <si>
    <t>Nguyễn Thị Hồng Hà</t>
  </si>
  <si>
    <t>1250100001</t>
  </si>
  <si>
    <t>Sơn Phi Hoàng</t>
  </si>
  <si>
    <t>12_ĐH_ĐC</t>
  </si>
  <si>
    <t>1250100003</t>
  </si>
  <si>
    <t>Trần Võ Thanh Lượng</t>
  </si>
  <si>
    <t>1250100007</t>
  </si>
  <si>
    <t>Nguyễn Trung Tín</t>
  </si>
  <si>
    <t>1250100009</t>
  </si>
  <si>
    <t>Bùi Quốc Huy</t>
  </si>
  <si>
    <t>Phan Mỹ Duyên</t>
  </si>
  <si>
    <t>1250120156</t>
  </si>
  <si>
    <t>Nguyễn Thị Xuân Lan</t>
  </si>
  <si>
    <t>La Quốc Định</t>
  </si>
  <si>
    <t>Võ Thị Thu Hà</t>
  </si>
  <si>
    <t>Nguyễn Thành Hải</t>
  </si>
  <si>
    <t>1250110010</t>
  </si>
  <si>
    <t>Bùi Hoàng Hân</t>
  </si>
  <si>
    <t>Huỳnh Ngọc Bảo Hân</t>
  </si>
  <si>
    <t>Nguyễn Phúc Hưng</t>
  </si>
  <si>
    <t>1250110015</t>
  </si>
  <si>
    <t>Mai Quốc Khánh</t>
  </si>
  <si>
    <t>1250070031</t>
  </si>
  <si>
    <t>1250110017</t>
  </si>
  <si>
    <t>Bùi Trần Tuấn Kiệt</t>
  </si>
  <si>
    <t>1250110021</t>
  </si>
  <si>
    <t>Ngô Ngọc Phi Long</t>
  </si>
  <si>
    <t>1250190013</t>
  </si>
  <si>
    <t>Nguyễn Lê Nhật Linh</t>
  </si>
  <si>
    <t>12_ĐH_QLĐT</t>
  </si>
  <si>
    <t>Huỳnh Bảo Ngân</t>
  </si>
  <si>
    <t>Huỳnh Vũ Bảo Ngân</t>
  </si>
  <si>
    <t>Võ Huỳnh Yến Nhi</t>
  </si>
  <si>
    <t>1250110026</t>
  </si>
  <si>
    <t>Đặng Phương Thảo</t>
  </si>
  <si>
    <t>1250110027</t>
  </si>
  <si>
    <t>Nguyễn Ngọc Anh Thư</t>
  </si>
  <si>
    <t>1250110029</t>
  </si>
  <si>
    <t>Trương Lê Trân</t>
  </si>
  <si>
    <t>1250080018</t>
  </si>
  <si>
    <t>Nguyễn Trần Thiên Bảo</t>
  </si>
  <si>
    <t>1250110030</t>
  </si>
  <si>
    <t>Đỗ Thị Bảo Trinh</t>
  </si>
  <si>
    <t>1250080114</t>
  </si>
  <si>
    <t>Đinh Đức Mạnh</t>
  </si>
  <si>
    <t>1250110034</t>
  </si>
  <si>
    <t>Hồ Ngọc Vy</t>
  </si>
  <si>
    <t>1250080161</t>
  </si>
  <si>
    <t>Vũ Đức Nhật Sang</t>
  </si>
  <si>
    <t>1250110037</t>
  </si>
  <si>
    <t>Nguyễn Ngọc Mỹ Duyên</t>
  </si>
  <si>
    <t>1250110038</t>
  </si>
  <si>
    <t>Lê Nguyễn Ngọc Hân</t>
  </si>
  <si>
    <t>1250080177</t>
  </si>
  <si>
    <t>Trần Tiến Thành</t>
  </si>
  <si>
    <t>1250070013</t>
  </si>
  <si>
    <t>Hàn Gia Huy</t>
  </si>
  <si>
    <t>Trần Thị Mỹ Sương</t>
  </si>
  <si>
    <t>Kinh tế Tài nguyên thiên nhiên</t>
  </si>
  <si>
    <t>12_ĐH_KTTN</t>
  </si>
  <si>
    <t>1250110043</t>
  </si>
  <si>
    <t>Vũ Tường Vy</t>
  </si>
  <si>
    <t>1250080007</t>
  </si>
  <si>
    <t>Nguyễn Hoàng Minh Anh</t>
  </si>
  <si>
    <t>1250080204</t>
  </si>
  <si>
    <t>Nguyễn Hữu Tới</t>
  </si>
  <si>
    <t>1250120001</t>
  </si>
  <si>
    <t>Bùi Phi Ân</t>
  </si>
  <si>
    <t>Nguyễn Lê Xuân An</t>
  </si>
  <si>
    <t>1250120003</t>
  </si>
  <si>
    <t>Nguyễn Phú An</t>
  </si>
  <si>
    <t>Nguyễn Thanh Phúc An</t>
  </si>
  <si>
    <t>Nguyễn Trần Hoài An</t>
  </si>
  <si>
    <t>1250080240</t>
  </si>
  <si>
    <t>Trương Công Vũ</t>
  </si>
  <si>
    <t>Đỗ Lê Hồng Anh</t>
  </si>
  <si>
    <t>1250120008</t>
  </si>
  <si>
    <t>Đoàn Lê Mỹ Anh</t>
  </si>
  <si>
    <t>1250120010</t>
  </si>
  <si>
    <t>Nguyễn Thị Thanh Anh</t>
  </si>
  <si>
    <t>1250120011</t>
  </si>
  <si>
    <t>Nguyễn Việt Anh</t>
  </si>
  <si>
    <t>Phan Thanh Thái Anh</t>
  </si>
  <si>
    <t>Trần Hoàng Anh</t>
  </si>
  <si>
    <t>Trần Thị Phương Anh</t>
  </si>
  <si>
    <t>1250120017</t>
  </si>
  <si>
    <t>Lê Trí Bằng</t>
  </si>
  <si>
    <t>1250120018</t>
  </si>
  <si>
    <t>Phương Thị Băng Băng</t>
  </si>
  <si>
    <t>1250120019</t>
  </si>
  <si>
    <t>Dương Gia Bảo</t>
  </si>
  <si>
    <t>Vương Gia Bảo</t>
  </si>
  <si>
    <t>Trần Huỳnh Bảo Châu</t>
  </si>
  <si>
    <t>Trương Ngọc Bảo Châu</t>
  </si>
  <si>
    <t>Nguyễn Phan Quốc Đạt</t>
  </si>
  <si>
    <t>1250120025</t>
  </si>
  <si>
    <t>1250120026</t>
  </si>
  <si>
    <t>Nguyễn Minh Đức</t>
  </si>
  <si>
    <t>1250120027</t>
  </si>
  <si>
    <t>Lê Tiến Dũng</t>
  </si>
  <si>
    <t>Đoàn Thái Bình Dương</t>
  </si>
  <si>
    <t>1250120029</t>
  </si>
  <si>
    <t>Nguyễn Ngô Thùy Dương</t>
  </si>
  <si>
    <t>1250120031</t>
  </si>
  <si>
    <t>Nguyễn Thái Phương Hà</t>
  </si>
  <si>
    <t>1250080146</t>
  </si>
  <si>
    <t>Lê Võ Hoàng Phúc</t>
  </si>
  <si>
    <t>1250120034</t>
  </si>
  <si>
    <t>Nguyễn Ngọc Bảo Hân</t>
  </si>
  <si>
    <t>1250080246</t>
  </si>
  <si>
    <t>Phạm Huỳnh Gia Hân</t>
  </si>
  <si>
    <t>Lâm Nhật Hào</t>
  </si>
  <si>
    <t>Trần Thị Thanh Hoa</t>
  </si>
  <si>
    <t>Nguyễn Ngọc Quỳnh Hương</t>
  </si>
  <si>
    <t>1250120042</t>
  </si>
  <si>
    <t>Trương Thị Khánh Huyền</t>
  </si>
  <si>
    <t>1250120043</t>
  </si>
  <si>
    <t>Nguyễn Lư Huỳnh</t>
  </si>
  <si>
    <t>Đỗ Quang Khải</t>
  </si>
  <si>
    <t>Bùi Võ Hoàng Khang</t>
  </si>
  <si>
    <t>1250120046</t>
  </si>
  <si>
    <t>Đỗ Tấn Khang</t>
  </si>
  <si>
    <t>Nguyễn Gia Khiêm</t>
  </si>
  <si>
    <t>Lê Minh Khôi</t>
  </si>
  <si>
    <t>Nguyễn Hoàng Kiên</t>
  </si>
  <si>
    <t>Huỳnh Anh Kiệt</t>
  </si>
  <si>
    <t>1250120053</t>
  </si>
  <si>
    <t>Nguyễn Lê Quỳnh Lam</t>
  </si>
  <si>
    <t>1250120054</t>
  </si>
  <si>
    <t>Huỳnh Thị Kim Lệ</t>
  </si>
  <si>
    <t>Đỗ Hoài Linh</t>
  </si>
  <si>
    <t>1250120056</t>
  </si>
  <si>
    <t>Lê Đỗ Phước Linh</t>
  </si>
  <si>
    <t>Lê Gia Linh</t>
  </si>
  <si>
    <t>Nguyễn Thị Mỹ Linh</t>
  </si>
  <si>
    <t>Trần Huỳnh Châu Long</t>
  </si>
  <si>
    <t>Võ Duy Luân</t>
  </si>
  <si>
    <t>Nguyễn Thị Thiên Lý</t>
  </si>
  <si>
    <t>Lê Hồng Mẩn</t>
  </si>
  <si>
    <t>Nguyễn Thị Hoài Mẫn</t>
  </si>
  <si>
    <t>Nguyễn Tuấn Mạnh</t>
  </si>
  <si>
    <t>Nguyễn Cao Nhật Minh</t>
  </si>
  <si>
    <t>Mai Trần Trà My</t>
  </si>
  <si>
    <t>Ngô Thị Xuân Ngà</t>
  </si>
  <si>
    <t>Lê Thị Hồng Ngân</t>
  </si>
  <si>
    <t>Trần Thị Kim Ngân</t>
  </si>
  <si>
    <t>1250080248</t>
  </si>
  <si>
    <t>Mai Quang Thiện</t>
  </si>
  <si>
    <t>Dương Đặng Khôi Nguyên</t>
  </si>
  <si>
    <t>Nguyễn Thị Kim Nguyên</t>
  </si>
  <si>
    <t>1250120081</t>
  </si>
  <si>
    <t>Đặng Yến Nhi</t>
  </si>
  <si>
    <t>Huỳnh Đoàn Yến Nhi</t>
  </si>
  <si>
    <t>1250120085</t>
  </si>
  <si>
    <t>Nguyễn Thị Lâm Như</t>
  </si>
  <si>
    <t>1250120086</t>
  </si>
  <si>
    <t>Phạm Thị Phương Nhung</t>
  </si>
  <si>
    <t>Nguyễn Thật Phong</t>
  </si>
  <si>
    <t>Võ Văn Ngọc Phú</t>
  </si>
  <si>
    <t>1250080256</t>
  </si>
  <si>
    <t>Nguyễn Hữu Gia Khương</t>
  </si>
  <si>
    <t>Phan Thị Thanh Quyên</t>
  </si>
  <si>
    <t>1250080271</t>
  </si>
  <si>
    <t>Trần Quang Vinh</t>
  </si>
  <si>
    <t>1250020034</t>
  </si>
  <si>
    <t>Trần Thanh Tú Uyên</t>
  </si>
  <si>
    <t>Nguyễn Thành Tài</t>
  </si>
  <si>
    <t>Bùi Thị Kim Tâm</t>
  </si>
  <si>
    <t>Lê Minh Tấn</t>
  </si>
  <si>
    <t>Nguyễn Nhựt Tân</t>
  </si>
  <si>
    <t>Trần Minh Tân</t>
  </si>
  <si>
    <t>1250120104</t>
  </si>
  <si>
    <t>Nguyễn Văn Thắng</t>
  </si>
  <si>
    <t>Nguyễn Quang Thành</t>
  </si>
  <si>
    <t>Võ Phú Thành</t>
  </si>
  <si>
    <t>Châu Bảo Toàn</t>
  </si>
  <si>
    <t>Võ Thị Thu Thảo</t>
  </si>
  <si>
    <t>Vũ Thị Thêm</t>
  </si>
  <si>
    <t>Nguyễn Phan Anh Thi</t>
  </si>
  <si>
    <t>Huỳnh Trung Thiện</t>
  </si>
  <si>
    <t>Võ Đăng Thiện</t>
  </si>
  <si>
    <t>1250120113</t>
  </si>
  <si>
    <t>Nguyễn Huỳnh Trường Thịnh</t>
  </si>
  <si>
    <t>Huỳnh Minh Thư</t>
  </si>
  <si>
    <t>1250120117</t>
  </si>
  <si>
    <t>Nguyễn Anh Thư</t>
  </si>
  <si>
    <t>Lê Thị Nhủ Thương</t>
  </si>
  <si>
    <t>1250120119</t>
  </si>
  <si>
    <t>Trần Thị Yến Thùy</t>
  </si>
  <si>
    <t>Nguyễn Trần Minh Thy</t>
  </si>
  <si>
    <t>1250120122</t>
  </si>
  <si>
    <t>Nguyễn Thị Cẩm Tiên</t>
  </si>
  <si>
    <t>1250120123</t>
  </si>
  <si>
    <t>Võ Hồ Diệu Tiên</t>
  </si>
  <si>
    <t>1250120126</t>
  </si>
  <si>
    <t>Mai Trần Khánh Trân</t>
  </si>
  <si>
    <t>1250120127</t>
  </si>
  <si>
    <t>Đỗ Ngọc Thùy Trang</t>
  </si>
  <si>
    <t>Nguyễn Quỳnh Trang</t>
  </si>
  <si>
    <t>1250040241</t>
  </si>
  <si>
    <t>1250110031</t>
  </si>
  <si>
    <t>Nguyễn Như Trung</t>
  </si>
  <si>
    <t>1250120133</t>
  </si>
  <si>
    <t>Nguyễn Minh Trung</t>
  </si>
  <si>
    <t>1250120134</t>
  </si>
  <si>
    <t>Đặng Thế Trường</t>
  </si>
  <si>
    <t>Cao Thị Hà Tuyên</t>
  </si>
  <si>
    <t>1250120136</t>
  </si>
  <si>
    <t>Hứa Trọng Tuyển</t>
  </si>
  <si>
    <t>Nguyễn Thanh Tuyền</t>
  </si>
  <si>
    <t>Nguyễn Phan Thị Ánh Tuyết</t>
  </si>
  <si>
    <t>Nguyễn Dương Trọng</t>
  </si>
  <si>
    <t>1250120141</t>
  </si>
  <si>
    <t>Trần Nguyễn Thạch Uyên</t>
  </si>
  <si>
    <t>Nguyễn Khánh Vân</t>
  </si>
  <si>
    <t>1250080214</t>
  </si>
  <si>
    <t>Nguyễn Phúc Trọng</t>
  </si>
  <si>
    <t>1250120144</t>
  </si>
  <si>
    <t>Lê Quốc Vương</t>
  </si>
  <si>
    <t>Dương Thị Thúy Vy</t>
  </si>
  <si>
    <t>1250120146</t>
  </si>
  <si>
    <t>Lê Nguyễn Bảo Vy</t>
  </si>
  <si>
    <t>Phan Võ Khắc Vy</t>
  </si>
  <si>
    <t>Đỗ Minh Anh</t>
  </si>
  <si>
    <t>1250120153</t>
  </si>
  <si>
    <t>Nguyễn Phương Băng</t>
  </si>
  <si>
    <t>1250120154</t>
  </si>
  <si>
    <t>Hoàng Thị Kim Dung</t>
  </si>
  <si>
    <t>Quản lý Tài nguyên và Môi trường</t>
  </si>
  <si>
    <t>Lê Thị Thùy Duyên</t>
  </si>
  <si>
    <t>1250080232</t>
  </si>
  <si>
    <t>Huỳnh Bùi Quốc Vinh</t>
  </si>
  <si>
    <t>1250120157</t>
  </si>
  <si>
    <t>Nguyễn Trọng Nhân</t>
  </si>
  <si>
    <t>1250120158</t>
  </si>
  <si>
    <t>Nguyễn Minh Ngọc</t>
  </si>
  <si>
    <t>1250120159</t>
  </si>
  <si>
    <t>Huỳnh Ngọc Đan Thùy</t>
  </si>
  <si>
    <t>Đoàn Lê Thanh Tâm</t>
  </si>
  <si>
    <t>Nguyễn Thị Mỹ Thuận</t>
  </si>
  <si>
    <t>1250120166</t>
  </si>
  <si>
    <t>Văn Hoàng Long Bảo Trấn</t>
  </si>
  <si>
    <t>1250110039</t>
  </si>
  <si>
    <t>1250110044</t>
  </si>
  <si>
    <t>Nguyễn Huỳnh Trang</t>
  </si>
  <si>
    <t>Trần Thanh Lâm</t>
  </si>
  <si>
    <t>1250080255</t>
  </si>
  <si>
    <t>Nguyễn Thị Diễm Kiều</t>
  </si>
  <si>
    <t>10/03/2005</t>
  </si>
  <si>
    <t>1250140001</t>
  </si>
  <si>
    <t>Hà Thanh Bình</t>
  </si>
  <si>
    <t>12_ĐH_BĐKH</t>
  </si>
  <si>
    <t>1250140002</t>
  </si>
  <si>
    <t>Trần Anh Tuấn</t>
  </si>
  <si>
    <t>1250160001</t>
  </si>
  <si>
    <t>Huỳnh Nguyễn Đức Duy</t>
  </si>
  <si>
    <t>12_ĐH_THTNN</t>
  </si>
  <si>
    <t>1250160002</t>
  </si>
  <si>
    <t>Trần Thu Hà</t>
  </si>
  <si>
    <t>1250160003</t>
  </si>
  <si>
    <t>Trần Bảo Hiếu</t>
  </si>
  <si>
    <t>Cao Nguyễn Trường Thọ</t>
  </si>
  <si>
    <t>1250160007</t>
  </si>
  <si>
    <t>Đào Thị Thanh Vân</t>
  </si>
  <si>
    <t>Nguyễn Hoàng Thiên Ân</t>
  </si>
  <si>
    <t>Bùi Đức Thái Bảo</t>
  </si>
  <si>
    <t>Huỳnh Thị Như Đan</t>
  </si>
  <si>
    <t>1250180011</t>
  </si>
  <si>
    <t>Trương Thị Mỹ Dung</t>
  </si>
  <si>
    <t>Lê Ngọc Hảo</t>
  </si>
  <si>
    <t>Nguyễn Viết Hoàng</t>
  </si>
  <si>
    <t>Nguyễn Lâm Khang</t>
  </si>
  <si>
    <t>1250120167</t>
  </si>
  <si>
    <t>Lê Thị Quỳnh Anh</t>
  </si>
  <si>
    <t>Nguyễn Thế Kiệt</t>
  </si>
  <si>
    <t>1250180020</t>
  </si>
  <si>
    <t>Võ Quốc Kiệt</t>
  </si>
  <si>
    <t>1250180021</t>
  </si>
  <si>
    <t>Lê Thị Thúy Linh</t>
  </si>
  <si>
    <t>1250180022</t>
  </si>
  <si>
    <t>Nguyễn Hoàng Khánh Linh</t>
  </si>
  <si>
    <t>Phạm Khánh Linh</t>
  </si>
  <si>
    <t>Trịnh Thùy Linh</t>
  </si>
  <si>
    <t>Nguyễn Cát Lợi</t>
  </si>
  <si>
    <t>Châu Nguyễn Vi Bảo Mai</t>
  </si>
  <si>
    <t>1250180028</t>
  </si>
  <si>
    <t>Ngô Thị Lê Na</t>
  </si>
  <si>
    <t>Huỳnh Khánh Ngân</t>
  </si>
  <si>
    <t>Lâm Gia Nghi</t>
  </si>
  <si>
    <t>1250180032</t>
  </si>
  <si>
    <t>Nguyễn Phương Nghi</t>
  </si>
  <si>
    <t>Trần Vũ Bảo Ngọc</t>
  </si>
  <si>
    <t>Lê Dương Ý Nhi</t>
  </si>
  <si>
    <t>Trương Yến Nhi</t>
  </si>
  <si>
    <t>1250180040</t>
  </si>
  <si>
    <t>Sơn Lý Huỳnh Như</t>
  </si>
  <si>
    <t>Lê Phạm Tuyết Nhung</t>
  </si>
  <si>
    <t>1250180042</t>
  </si>
  <si>
    <t>Đặng Văn Oanh</t>
  </si>
  <si>
    <t>Huỳnh Nam Phương</t>
  </si>
  <si>
    <t>Trần Ngọc Mai Phương</t>
  </si>
  <si>
    <t>Lê Thị Minh Thùy</t>
  </si>
  <si>
    <t>Woòng Bảo Trân</t>
  </si>
  <si>
    <t>1250090003</t>
  </si>
  <si>
    <t>Đinh Thị Phương Anh</t>
  </si>
  <si>
    <t>Quang Minh Thùy Trang</t>
  </si>
  <si>
    <t>1250020022</t>
  </si>
  <si>
    <t>Bùi Viết Tín</t>
  </si>
  <si>
    <t>Nguyễn Thị Ngọc Tuyền</t>
  </si>
  <si>
    <t>1250180059</t>
  </si>
  <si>
    <t>Trịnh Tấn Anh Văn</t>
  </si>
  <si>
    <t>Phạm Hồ Khương Vy</t>
  </si>
  <si>
    <t>1250190001</t>
  </si>
  <si>
    <t>Phan Ngọc Gia An</t>
  </si>
  <si>
    <t>1250190002</t>
  </si>
  <si>
    <t>Nguyễn Khương Duy</t>
  </si>
  <si>
    <t>1250190003</t>
  </si>
  <si>
    <t>Trương Quang Công Duy</t>
  </si>
  <si>
    <t>Nguyễn Thị Kim Hà</t>
  </si>
  <si>
    <t>1250190005</t>
  </si>
  <si>
    <t>Lý Nguyễn Hoàng Hảo</t>
  </si>
  <si>
    <t>Ngô Trí Hào</t>
  </si>
  <si>
    <t>1250190012</t>
  </si>
  <si>
    <t>Huỳnh Nguyễn Thuỳ Linh</t>
  </si>
  <si>
    <t>1250080150</t>
  </si>
  <si>
    <t>Nguyễn Hồng Thiên Phước</t>
  </si>
  <si>
    <t>1250190014</t>
  </si>
  <si>
    <t>Vũ Lê Nhựt Mai</t>
  </si>
  <si>
    <t>Phan Nguyễn Tiến Mạnh</t>
  </si>
  <si>
    <t>1250190017</t>
  </si>
  <si>
    <t>Đinh Minh Quang</t>
  </si>
  <si>
    <t>1250190018</t>
  </si>
  <si>
    <t>Phạm Trịnh Minh Sơn</t>
  </si>
  <si>
    <t>Nguyễn Diệp Tâm</t>
  </si>
  <si>
    <t>1250190020</t>
  </si>
  <si>
    <t>Nguyễn Ngọc Tiến</t>
  </si>
  <si>
    <t>1250190021</t>
  </si>
  <si>
    <t>1250190022</t>
  </si>
  <si>
    <t>Trần Văn Trường Hữu</t>
  </si>
  <si>
    <t>1250190023</t>
  </si>
  <si>
    <t>Nguyễn Hoàng Long</t>
  </si>
  <si>
    <t>1250190024</t>
  </si>
  <si>
    <t>Nguyễn Ngọc Trinh</t>
  </si>
  <si>
    <t>1250190025</t>
  </si>
  <si>
    <t>Võ Thành Trung</t>
  </si>
  <si>
    <t>1250190026</t>
  </si>
  <si>
    <t>Trần Đỗ Duy Hoàng</t>
  </si>
  <si>
    <t>Nguyễn Thị Mỹ Ngọc</t>
  </si>
  <si>
    <t>12_ĐH_CNHH</t>
  </si>
  <si>
    <t>Vương Đình Hùng</t>
  </si>
  <si>
    <t>thừa 2 bù đắp qua các SV nợ tiền</t>
  </si>
  <si>
    <t>1250210003</t>
  </si>
  <si>
    <t>Trần Hạo Nam</t>
  </si>
  <si>
    <t>Công nghệ vật liệu</t>
  </si>
  <si>
    <t>12_ĐH_CNVL</t>
  </si>
  <si>
    <t>1050030058</t>
  </si>
  <si>
    <t>Nguyễn Giang Quang Trường</t>
  </si>
  <si>
    <t>1250090235</t>
  </si>
  <si>
    <t>Phạm Ngọc Linh</t>
  </si>
  <si>
    <t>Hồ Quốc Bảo</t>
  </si>
  <si>
    <t>1250080273</t>
  </si>
  <si>
    <t>Võ Ngô Minh</t>
  </si>
  <si>
    <t>1250070009</t>
  </si>
  <si>
    <t>Nguyễn Thị Ngọc Hân</t>
  </si>
  <si>
    <t>Phan Minh Hiếu</t>
  </si>
  <si>
    <t>NGUYỄN THỊ AN GIANG</t>
  </si>
  <si>
    <t>1250090233</t>
  </si>
  <si>
    <t>Lê Nguyễn Tuấn Dũng</t>
  </si>
  <si>
    <t>QĐ 666 ngày 12/8/24 (CHUYỂN TRƯỜNG)</t>
  </si>
  <si>
    <t>Trịnh Đức Anh</t>
  </si>
  <si>
    <t>QĐ 819 ngày 18/9/24 chuyển khóa xuống K13 từ HK1 24-25</t>
  </si>
  <si>
    <t>1250090189</t>
  </si>
  <si>
    <t>Nguyễn Võ Như Ý</t>
  </si>
  <si>
    <t>QĐ 921 ngày 30/9/24 (chuyền trường)</t>
  </si>
  <si>
    <t>1250110041</t>
  </si>
  <si>
    <t>Nguyễn Đặng Anh Tuấn</t>
  </si>
  <si>
    <t>QĐ 854 ngày 24/9/24 (chuyển khóa xuống K13 từ HK1 24-25)</t>
  </si>
  <si>
    <t>1250090206</t>
  </si>
  <si>
    <t>Trịnh Xuân Mai</t>
  </si>
  <si>
    <t>QĐ 832 ngày 21/9/24 (hk1 24-25)</t>
  </si>
  <si>
    <t>1250090034</t>
  </si>
  <si>
    <t>Lê Thị Ngọc Hân</t>
  </si>
  <si>
    <t>QĐ 1063 ngày 31/10/24 (hk1 24-25)</t>
  </si>
  <si>
    <t>1250180060</t>
  </si>
  <si>
    <t>Nguyễn Ngọc Thảo Vy</t>
  </si>
  <si>
    <t>QĐ 944 ngày 02/10/24 (hk1 24-25)</t>
  </si>
  <si>
    <t>1250040292</t>
  </si>
  <si>
    <t>Võ Tấn Lộc</t>
  </si>
  <si>
    <t>1250020010</t>
  </si>
  <si>
    <t>Nguyễn Ngọc Nam</t>
  </si>
  <si>
    <t>QĐ 1256, 18/12/2024</t>
  </si>
  <si>
    <t>1250030018</t>
  </si>
  <si>
    <t>Trương Quang Trung Hiếu</t>
  </si>
  <si>
    <t>1250030046</t>
  </si>
  <si>
    <t>Trương Đinh Thuyết</t>
  </si>
  <si>
    <t>1250030061</t>
  </si>
  <si>
    <t>Nguyễn Thanh Hải</t>
  </si>
  <si>
    <t>1250030065</t>
  </si>
  <si>
    <t>1250040025</t>
  </si>
  <si>
    <t>Phan Hoàng Phúc Đại</t>
  </si>
  <si>
    <t>1250040030</t>
  </si>
  <si>
    <t>Triệu Nguyễn Minh Đức</t>
  </si>
  <si>
    <t>1250040061</t>
  </si>
  <si>
    <t>Tống Nhật Hồ</t>
  </si>
  <si>
    <t>1250040063</t>
  </si>
  <si>
    <t>Ngô Huy Hoàng</t>
  </si>
  <si>
    <t>1250040135</t>
  </si>
  <si>
    <t>Bùi Trọng Nghĩa</t>
  </si>
  <si>
    <t>1250040147</t>
  </si>
  <si>
    <t>Lê Minh Nguyên</t>
  </si>
  <si>
    <t>1250040272</t>
  </si>
  <si>
    <t>Quách Nguyễn Hoàng Vi</t>
  </si>
  <si>
    <t>1250040300</t>
  </si>
  <si>
    <t>Hồ Thị Mỹ Tiên</t>
  </si>
  <si>
    <t>1250040302</t>
  </si>
  <si>
    <t>Lê Thị Thu Thảo</t>
  </si>
  <si>
    <t>1250050008</t>
  </si>
  <si>
    <t>Đào Trung Tấn</t>
  </si>
  <si>
    <t>Thủy văn học</t>
  </si>
  <si>
    <t>079205032478</t>
  </si>
  <si>
    <t>1250060023</t>
  </si>
  <si>
    <t>Võ Quyền</t>
  </si>
  <si>
    <t>1250070002</t>
  </si>
  <si>
    <t>Nguyễn Thị Ngọc Anh</t>
  </si>
  <si>
    <t>1250070006</t>
  </si>
  <si>
    <t>Huỳnh Quý Giang</t>
  </si>
  <si>
    <t>1250070024</t>
  </si>
  <si>
    <t>1250070026</t>
  </si>
  <si>
    <t>Nguyễn Diệp Hoàn Trâm</t>
  </si>
  <si>
    <t>1250070032</t>
  </si>
  <si>
    <t>Phan Tấn Doanh</t>
  </si>
  <si>
    <t>1250070033</t>
  </si>
  <si>
    <t>Bùi Thanh Hải</t>
  </si>
  <si>
    <t>1250080008</t>
  </si>
  <si>
    <t>Nguyễn Tuấn Anh</t>
  </si>
  <si>
    <t>1250080017</t>
  </si>
  <si>
    <t>Nguyễn Lưu Quốc Bảo</t>
  </si>
  <si>
    <t>1250080031</t>
  </si>
  <si>
    <t>Nguyễn Đức Đạt</t>
  </si>
  <si>
    <t>1250080085</t>
  </si>
  <si>
    <t>Nguyễn Minh Khôi</t>
  </si>
  <si>
    <t>1250080131</t>
  </si>
  <si>
    <t>Đoàn Ngọc Quỳnh Như</t>
  </si>
  <si>
    <t>1250080135</t>
  </si>
  <si>
    <t>Đỗ Vạn Phát</t>
  </si>
  <si>
    <t>1250080153</t>
  </si>
  <si>
    <t>Nguyễn Nam Quang</t>
  </si>
  <si>
    <t>1250080178</t>
  </si>
  <si>
    <t>Trần Huệ Thảo</t>
  </si>
  <si>
    <t>1250080180</t>
  </si>
  <si>
    <t>1250080187</t>
  </si>
  <si>
    <t>Võ Phạm Thanh Thịnh</t>
  </si>
  <si>
    <t>1250080189</t>
  </si>
  <si>
    <t>Thạch Nguyễn Viễn Thông</t>
  </si>
  <si>
    <t>1250080252</t>
  </si>
  <si>
    <t>Lê Minh Huy</t>
  </si>
  <si>
    <t>1250080259</t>
  </si>
  <si>
    <t>Nguyễn Thị Kim Ngân</t>
  </si>
  <si>
    <t>1250080261</t>
  </si>
  <si>
    <t>Lê Công Nguyên</t>
  </si>
  <si>
    <t>1250090026</t>
  </si>
  <si>
    <t>Nguyễn Thùy Dương</t>
  </si>
  <si>
    <t>1250090049</t>
  </si>
  <si>
    <t>Hà Thị Ngọc Hương</t>
  </si>
  <si>
    <t>1250090169</t>
  </si>
  <si>
    <t>Tô Bích Trân</t>
  </si>
  <si>
    <t>1250090187</t>
  </si>
  <si>
    <t>Phạm Thanh Vy</t>
  </si>
  <si>
    <t>1250090196</t>
  </si>
  <si>
    <t>Lê Thị Phương Dung</t>
  </si>
  <si>
    <t>1250090221</t>
  </si>
  <si>
    <t>Phạm Thụy Kim Tiền</t>
  </si>
  <si>
    <t>1250090226</t>
  </si>
  <si>
    <t>Huỳnh Thanh Vi</t>
  </si>
  <si>
    <t>1250090227</t>
  </si>
  <si>
    <t>Nguyễn Thị Thảo Vy</t>
  </si>
  <si>
    <t>079205020836</t>
  </si>
  <si>
    <t>1250100002</t>
  </si>
  <si>
    <t>Vũ Đàm Anh Khoa</t>
  </si>
  <si>
    <t>1250100011</t>
  </si>
  <si>
    <t>1250110013</t>
  </si>
  <si>
    <t>Nguyễn Thanh Nhật Hoàng</t>
  </si>
  <si>
    <t>1250110019</t>
  </si>
  <si>
    <t>Nguyễn Vũ Lân</t>
  </si>
  <si>
    <t>1250110040</t>
  </si>
  <si>
    <t>Nguyễn Ngọc Long</t>
  </si>
  <si>
    <t>1250120151</t>
  </si>
  <si>
    <t>Trần Lê Nguyễn Lan Anh</t>
  </si>
  <si>
    <t>1250120163</t>
  </si>
  <si>
    <t>Võ Thị Phương Thảo</t>
  </si>
  <si>
    <t>1250180012</t>
  </si>
  <si>
    <t>Nguyễn Lê Nhựt Hải</t>
  </si>
  <si>
    <t>1250180018</t>
  </si>
  <si>
    <t>Trần Gia Khang</t>
  </si>
  <si>
    <t>1250180047</t>
  </si>
  <si>
    <t>Huỳnh Kim Sa</t>
  </si>
  <si>
    <t>1250180063</t>
  </si>
  <si>
    <t>Nguyễn Ngọc Phương Quỳnh</t>
  </si>
  <si>
    <t>1250080101</t>
  </si>
  <si>
    <t>Lê Hoàng Hữu Lộc</t>
  </si>
  <si>
    <t>QĐ 91, 20/01/2025</t>
  </si>
  <si>
    <t>1250070036</t>
  </si>
  <si>
    <t>Lê Thị Như Yến</t>
  </si>
  <si>
    <t>013</t>
  </si>
  <si>
    <t>014</t>
  </si>
  <si>
    <t>Học Phí HK2 2024 - 2025</t>
  </si>
  <si>
    <t>THỪA HP</t>
  </si>
  <si>
    <t xml:space="preserve">DANH SÁCH SINH VIÊN ĐẠI HỌC KHÓA 13 
 </t>
  </si>
  <si>
    <t>NIÊN KHÓA 2024-2028</t>
  </si>
  <si>
    <t>Số CCCD</t>
  </si>
  <si>
    <t>NGÀNH</t>
  </si>
  <si>
    <t>HỆ ĐÀO TẠO</t>
  </si>
  <si>
    <t>LỚP  MỚI</t>
  </si>
  <si>
    <t>LỚP  CŨ</t>
  </si>
  <si>
    <t>Nợ HP HK1 24-25</t>
  </si>
  <si>
    <t>13_ĐH_KTTN</t>
  </si>
  <si>
    <t>QĐ 854, 24/9/24, chuyển khóa từ K12 xuống K13</t>
  </si>
  <si>
    <t>079206023170</t>
  </si>
  <si>
    <t>HUỲNH PHI PHONG</t>
  </si>
  <si>
    <t>17/05/2006</t>
  </si>
  <si>
    <t>Công nghệ Kỹ thuật môi trường</t>
  </si>
  <si>
    <t>13_ĐH_MT</t>
  </si>
  <si>
    <t>079304011698</t>
  </si>
  <si>
    <t>CHÂU HUỆ LÊ ANH</t>
  </si>
  <si>
    <t>13_ĐH_TĐ2</t>
  </si>
  <si>
    <t>079205010083</t>
  </si>
  <si>
    <t>VÕ PHI THÀNH LỘC</t>
  </si>
  <si>
    <t>21/05/2005</t>
  </si>
  <si>
    <t>Công nghệ Kỹ thuật hóa học</t>
  </si>
  <si>
    <t>13_ĐH_CNHH</t>
  </si>
  <si>
    <t>034306017848</t>
  </si>
  <si>
    <t>Lê Nguyễn Quỳnh Anh</t>
  </si>
  <si>
    <t>10/09/2006</t>
  </si>
  <si>
    <t>Khí tượng học</t>
  </si>
  <si>
    <t>13_ĐH_KT</t>
  </si>
  <si>
    <t>082306003524</t>
  </si>
  <si>
    <t>Lê Thị Băng Châu</t>
  </si>
  <si>
    <t>11/04/2006</t>
  </si>
  <si>
    <t>049306014619</t>
  </si>
  <si>
    <t>Phan Thị Phượng Dung</t>
  </si>
  <si>
    <t>07/02/2006</t>
  </si>
  <si>
    <t>072306003410</t>
  </si>
  <si>
    <t>1350010004</t>
  </si>
  <si>
    <t>Phan Thị Thuỳ Dương</t>
  </si>
  <si>
    <t>10/02/2006</t>
  </si>
  <si>
    <t>079306005513</t>
  </si>
  <si>
    <t>Huỳnh Ngọc Anh Đào</t>
  </si>
  <si>
    <t>25/10/2006</t>
  </si>
  <si>
    <t>056306008935</t>
  </si>
  <si>
    <t>1350010006</t>
  </si>
  <si>
    <t>Phạm Hương Giang</t>
  </si>
  <si>
    <t>09/06/2006</t>
  </si>
  <si>
    <t>079306015078</t>
  </si>
  <si>
    <t>Lê Nhã Hân</t>
  </si>
  <si>
    <t>07/05/2006</t>
  </si>
  <si>
    <t>068206007711</t>
  </si>
  <si>
    <t>Nguyễn Thiện Gia Huy</t>
  </si>
  <si>
    <t>05/05/2006</t>
  </si>
  <si>
    <t>091303008695</t>
  </si>
  <si>
    <t>Nguyễn Thị Mỹ Huyền</t>
  </si>
  <si>
    <t>060306005184</t>
  </si>
  <si>
    <t>Nguyễn Vũ Hường</t>
  </si>
  <si>
    <t>18/04/2006</t>
  </si>
  <si>
    <t>052306013328</t>
  </si>
  <si>
    <t>Nguyễn Hữu Như Khả</t>
  </si>
  <si>
    <t>19/07/2006</t>
  </si>
  <si>
    <t>079306034971</t>
  </si>
  <si>
    <t>Hồ Thị Nhật Lan</t>
  </si>
  <si>
    <t>17/11/2006</t>
  </si>
  <si>
    <t>079206024844</t>
  </si>
  <si>
    <t>Nguyễn Dư Bình Minh</t>
  </si>
  <si>
    <t>21/03/2006</t>
  </si>
  <si>
    <t>046306000420</t>
  </si>
  <si>
    <t>Đào Thị Hoàng Ngân</t>
  </si>
  <si>
    <t>16/03/2006</t>
  </si>
  <si>
    <t>079303036611</t>
  </si>
  <si>
    <t>1350010017</t>
  </si>
  <si>
    <t>Đặng Thị Thu Nguyên</t>
  </si>
  <si>
    <t>089206021144</t>
  </si>
  <si>
    <t>1350010018</t>
  </si>
  <si>
    <t>Lê Minh Phát</t>
  </si>
  <si>
    <t>05/03/2006</t>
  </si>
  <si>
    <t>060306011551</t>
  </si>
  <si>
    <t>Trịnh Nguyên Trâm</t>
  </si>
  <si>
    <t>04/06/2006</t>
  </si>
  <si>
    <t>075206020501</t>
  </si>
  <si>
    <t>Nguyễn Minh Tuấn</t>
  </si>
  <si>
    <t>12/04/2006</t>
  </si>
  <si>
    <t>079306030315</t>
  </si>
  <si>
    <t>Lương Thị Thục Uyên</t>
  </si>
  <si>
    <t>08/05/2006</t>
  </si>
  <si>
    <t>079201034768</t>
  </si>
  <si>
    <t>1350010034</t>
  </si>
  <si>
    <t>Trần Duy Sơn</t>
  </si>
  <si>
    <t>01/03/2001</t>
  </si>
  <si>
    <t>074206004984</t>
  </si>
  <si>
    <t>1350010035</t>
  </si>
  <si>
    <t>Lê Văn Huy</t>
  </si>
  <si>
    <t>23/10/2006</t>
  </si>
  <si>
    <t>070206001404</t>
  </si>
  <si>
    <t>1350010036</t>
  </si>
  <si>
    <t>Nguyễn Đình Thoại</t>
  </si>
  <si>
    <t>04/8/2006</t>
  </si>
  <si>
    <t>079206001958</t>
  </si>
  <si>
    <t>Hoàng Quốc An</t>
  </si>
  <si>
    <t>04/07/2006</t>
  </si>
  <si>
    <t>072206010942</t>
  </si>
  <si>
    <t>Huỳnh Tây An</t>
  </si>
  <si>
    <t>23/02/2006</t>
  </si>
  <si>
    <t>079205029328</t>
  </si>
  <si>
    <t>1350020005</t>
  </si>
  <si>
    <t>Lưu Gia Bảo</t>
  </si>
  <si>
    <t>077203006269</t>
  </si>
  <si>
    <t>Lê Minh Chí</t>
  </si>
  <si>
    <t>036206030216</t>
  </si>
  <si>
    <t>Nguyễn Thế Dũng</t>
  </si>
  <si>
    <t>06/09/2006</t>
  </si>
  <si>
    <t>079206021041</t>
  </si>
  <si>
    <t>Nguyễn Văn Dỹ</t>
  </si>
  <si>
    <t>26/09/2006</t>
  </si>
  <si>
    <t>079204010133</t>
  </si>
  <si>
    <t>1350020009</t>
  </si>
  <si>
    <t>Trần Quốc Đạt</t>
  </si>
  <si>
    <t>079306004784</t>
  </si>
  <si>
    <t>Trần Khánh Hà</t>
  </si>
  <si>
    <t>05/07/2006</t>
  </si>
  <si>
    <t>087206002054</t>
  </si>
  <si>
    <t>1350020011</t>
  </si>
  <si>
    <t>Lê Khắc Gia Hòa</t>
  </si>
  <si>
    <t>03/07/2006</t>
  </si>
  <si>
    <t>079206026408</t>
  </si>
  <si>
    <t>Nguyễn Tấn Hùng</t>
  </si>
  <si>
    <t>12/02/2006</t>
  </si>
  <si>
    <t>079206011647</t>
  </si>
  <si>
    <t>Trần Phan Nguyễn Hưng</t>
  </si>
  <si>
    <t>04/08/2006</t>
  </si>
  <si>
    <t>083206012460</t>
  </si>
  <si>
    <t>Nguyễn Tấn Khang</t>
  </si>
  <si>
    <t>14/08/2006</t>
  </si>
  <si>
    <t>080206000574</t>
  </si>
  <si>
    <t>1350020015</t>
  </si>
  <si>
    <t>Võ Nguyễn Gia Khánh</t>
  </si>
  <si>
    <t>079206035029</t>
  </si>
  <si>
    <t>Nguyễn Việt Long</t>
  </si>
  <si>
    <t>11/08/2006</t>
  </si>
  <si>
    <t>051206008119</t>
  </si>
  <si>
    <t>Nguyễn Trần Xuân Lộc</t>
  </si>
  <si>
    <t>25/06/2006</t>
  </si>
  <si>
    <t>079206002212</t>
  </si>
  <si>
    <t>La Thành Luân</t>
  </si>
  <si>
    <t>30/06/2006</t>
  </si>
  <si>
    <t>066306000770</t>
  </si>
  <si>
    <t>Hồ Thị Thanh Nhã</t>
  </si>
  <si>
    <t>10/06/2006</t>
  </si>
  <si>
    <t>075305016936</t>
  </si>
  <si>
    <t>Trương Thị Quỳnh Như</t>
  </si>
  <si>
    <t>079206039270</t>
  </si>
  <si>
    <t>1350020021</t>
  </si>
  <si>
    <t>Nguyễn Lê Tấn Phát</t>
  </si>
  <si>
    <t>15/02/2006</t>
  </si>
  <si>
    <t>079206004076</t>
  </si>
  <si>
    <t>1350020022</t>
  </si>
  <si>
    <t>Hoàng Phạm Xuân Phúc</t>
  </si>
  <si>
    <t>079206037948</t>
  </si>
  <si>
    <t>Lưu Kiến Phương</t>
  </si>
  <si>
    <t>051206014212</t>
  </si>
  <si>
    <t>1350020025</t>
  </si>
  <si>
    <t>Phạm Hồng Quân</t>
  </si>
  <si>
    <t>18/10/2006</t>
  </si>
  <si>
    <t>079306035107</t>
  </si>
  <si>
    <t>Huỳnh Ngọc Kim Quyên</t>
  </si>
  <si>
    <t>080206005393</t>
  </si>
  <si>
    <t>Nguyễn Hoàng Tấn Sang</t>
  </si>
  <si>
    <t>11/06/2006</t>
  </si>
  <si>
    <t>079206026147</t>
  </si>
  <si>
    <t>Nguyễn Hồng Tâm</t>
  </si>
  <si>
    <t>16/02/2006</t>
  </si>
  <si>
    <t>079206011793</t>
  </si>
  <si>
    <t>Nguyễn Đặng Phúc Thịnh</t>
  </si>
  <si>
    <t>27/05/2006</t>
  </si>
  <si>
    <t>077306007804</t>
  </si>
  <si>
    <t>Đỗ Minh Thủy</t>
  </si>
  <si>
    <t>23/05/2006</t>
  </si>
  <si>
    <t>080206000812</t>
  </si>
  <si>
    <t>Lê NgọC TrườNg</t>
  </si>
  <si>
    <t>25/08/2006</t>
  </si>
  <si>
    <t>079206043739</t>
  </si>
  <si>
    <t>1350020034</t>
  </si>
  <si>
    <t>Nguyễn Hải Vinh</t>
  </si>
  <si>
    <t>27/12/2006</t>
  </si>
  <si>
    <t>080306002542</t>
  </si>
  <si>
    <t>Phan Huỳnh Thảo Vy</t>
  </si>
  <si>
    <t>20/03/2006</t>
  </si>
  <si>
    <t>079206033599</t>
  </si>
  <si>
    <t>1350020036</t>
  </si>
  <si>
    <t>Huỳnh Trần Vỹ</t>
  </si>
  <si>
    <t>079206009176</t>
  </si>
  <si>
    <t>1350020037</t>
  </si>
  <si>
    <t>Nguyễn Khắc Đức</t>
  </si>
  <si>
    <t>12/09/2006</t>
  </si>
  <si>
    <t>075206016322</t>
  </si>
  <si>
    <t>Nguyễn Mạnh Dũng</t>
  </si>
  <si>
    <t>27/11/2006</t>
  </si>
  <si>
    <t>075206001432</t>
  </si>
  <si>
    <t>Đặng Nguyễn Tuấn Kiệt</t>
  </si>
  <si>
    <t>13/05/2006</t>
  </si>
  <si>
    <t>082303007130</t>
  </si>
  <si>
    <t>Phạm Thị Xuân Mai</t>
  </si>
  <si>
    <t>079206028334</t>
  </si>
  <si>
    <t>Nguyễn Trần Hoài Tâm</t>
  </si>
  <si>
    <t>28/09/2006</t>
  </si>
  <si>
    <t>Lê Đan Thi</t>
  </si>
  <si>
    <t>079205012812</t>
  </si>
  <si>
    <t>1350020044</t>
  </si>
  <si>
    <t>Lê Phúc Tín</t>
  </si>
  <si>
    <t>079203010845</t>
  </si>
  <si>
    <t>Nguyễn Cao Tuấn Kiệt</t>
  </si>
  <si>
    <t>051206009517</t>
  </si>
  <si>
    <t>Võ Chí Thịnh</t>
  </si>
  <si>
    <t>20/11/2006</t>
  </si>
  <si>
    <t>Đã hoàn trả tiền BHYT</t>
  </si>
  <si>
    <t>068205015393</t>
  </si>
  <si>
    <t>1350020047</t>
  </si>
  <si>
    <t>Đào Thanh Liêm</t>
  </si>
  <si>
    <t>079306021347</t>
  </si>
  <si>
    <t>1350020048</t>
  </si>
  <si>
    <t>Nguyễn Hoàng Kim Thư</t>
  </si>
  <si>
    <t>060206010188</t>
  </si>
  <si>
    <t>1350020049</t>
  </si>
  <si>
    <t>Đoàn Minh Quân</t>
  </si>
  <si>
    <t>080206007202</t>
  </si>
  <si>
    <t>Lê Nguyễn Bình An</t>
  </si>
  <si>
    <t>15/03/2006</t>
  </si>
  <si>
    <t>13_ĐH_TĐ1</t>
  </si>
  <si>
    <t>080306001328</t>
  </si>
  <si>
    <t>1350030003</t>
  </si>
  <si>
    <t>Lê Thị Vân Anh</t>
  </si>
  <si>
    <t>24/07/2006</t>
  </si>
  <si>
    <t>Trần Gia Bảo</t>
  </si>
  <si>
    <t>21/05/2006</t>
  </si>
  <si>
    <t>026306000013</t>
  </si>
  <si>
    <t>21/01/2006</t>
  </si>
  <si>
    <t>082206017250</t>
  </si>
  <si>
    <t>Nguyễn Tấn Bo</t>
  </si>
  <si>
    <t>05/06/2006</t>
  </si>
  <si>
    <t>072206000052</t>
  </si>
  <si>
    <t>Tạ Tiến Dũng</t>
  </si>
  <si>
    <t>10/03/2006</t>
  </si>
  <si>
    <t>082206004480</t>
  </si>
  <si>
    <t>1350030008</t>
  </si>
  <si>
    <t>Huỳnh Lê Khánh Duy</t>
  </si>
  <si>
    <t>070206006962</t>
  </si>
  <si>
    <t>Lương Khắc Duy</t>
  </si>
  <si>
    <t>05/04/2006</t>
  </si>
  <si>
    <t>080206014157</t>
  </si>
  <si>
    <t>Trần Thành Đạt</t>
  </si>
  <si>
    <t>21/10/2006</t>
  </si>
  <si>
    <t>093206006228</t>
  </si>
  <si>
    <t>1350030011</t>
  </si>
  <si>
    <t>Văn Huỳnh Gia Đạt</t>
  </si>
  <si>
    <t>093206000738</t>
  </si>
  <si>
    <t>Nguyễn Hoàng Gia</t>
  </si>
  <si>
    <t>089206000119</t>
  </si>
  <si>
    <t>1350030014</t>
  </si>
  <si>
    <t>Hoàng Nguyễn Hải Giang</t>
  </si>
  <si>
    <t>06/06/2006</t>
  </si>
  <si>
    <t>075306018542</t>
  </si>
  <si>
    <t>Bùi Hoàng Gia Hân</t>
  </si>
  <si>
    <t>21/08/2006</t>
  </si>
  <si>
    <t>060206009612</t>
  </si>
  <si>
    <t>Hồ Thanh Hân</t>
  </si>
  <si>
    <t>16/11/2006</t>
  </si>
  <si>
    <t>080206006629</t>
  </si>
  <si>
    <t>Lê Trung Hậu</t>
  </si>
  <si>
    <t>01/06/2006</t>
  </si>
  <si>
    <t>077206008650</t>
  </si>
  <si>
    <t>09/09/2006</t>
  </si>
  <si>
    <t>094206000867</t>
  </si>
  <si>
    <t>Lê Đình Hoàng</t>
  </si>
  <si>
    <t>08/12/2006</t>
  </si>
  <si>
    <t>075206018051</t>
  </si>
  <si>
    <t>Nguyễn Văn Minh Hoàng</t>
  </si>
  <si>
    <t>20/04/2006</t>
  </si>
  <si>
    <t>083206009106</t>
  </si>
  <si>
    <t>Cao Gia Huy</t>
  </si>
  <si>
    <t>24/04/2006</t>
  </si>
  <si>
    <t>080206006561</t>
  </si>
  <si>
    <t>1350030023</t>
  </si>
  <si>
    <t>Lê Thành Huy</t>
  </si>
  <si>
    <t>074206008828</t>
  </si>
  <si>
    <t>1350030024</t>
  </si>
  <si>
    <t>Phan Bùi Gia Huy</t>
  </si>
  <si>
    <t>06/07/2006</t>
  </si>
  <si>
    <t>096206004822</t>
  </si>
  <si>
    <t>Trương Gia Huy</t>
  </si>
  <si>
    <t>27/07/2006</t>
  </si>
  <si>
    <t>079206009808</t>
  </si>
  <si>
    <t>1350030026</t>
  </si>
  <si>
    <t>Trần Nguyễn Duy Khang</t>
  </si>
  <si>
    <t>27/09/2006</t>
  </si>
  <si>
    <t>091206013753</t>
  </si>
  <si>
    <t>Đoàn Quốc Khánh</t>
  </si>
  <si>
    <t>22/08/2006</t>
  </si>
  <si>
    <t>072206006678</t>
  </si>
  <si>
    <t>Lương Công Quốc Khánh</t>
  </si>
  <si>
    <t>02/09/2006</t>
  </si>
  <si>
    <t>068206002101</t>
  </si>
  <si>
    <t>1350030029</t>
  </si>
  <si>
    <t>Bùi Anh Khoa</t>
  </si>
  <si>
    <t>12/12/2006</t>
  </si>
  <si>
    <t>079206007951</t>
  </si>
  <si>
    <t>Đặng Đăng Khoa</t>
  </si>
  <si>
    <t>12/05/2006</t>
  </si>
  <si>
    <t>080206010607</t>
  </si>
  <si>
    <t>Đặng Phước Đăng Khoa</t>
  </si>
  <si>
    <t>04/12/2006</t>
  </si>
  <si>
    <t>079206039468</t>
  </si>
  <si>
    <t>Đặng Đình Khôi</t>
  </si>
  <si>
    <t>09/11/2006</t>
  </si>
  <si>
    <t>080206012954</t>
  </si>
  <si>
    <t>Lê Đăng Khôi</t>
  </si>
  <si>
    <t>08/11/2006</t>
  </si>
  <si>
    <t>060206004303</t>
  </si>
  <si>
    <t>Nguyễn Khuê</t>
  </si>
  <si>
    <t>29/01/2006</t>
  </si>
  <si>
    <t>079206024178</t>
  </si>
  <si>
    <t>Huỳnh Gia Kiệt</t>
  </si>
  <si>
    <t>12/06/2006</t>
  </si>
  <si>
    <t>083206010197</t>
  </si>
  <si>
    <t>Nguyễn Gia Kiệt</t>
  </si>
  <si>
    <t>07/01/2006</t>
  </si>
  <si>
    <t>080206001420</t>
  </si>
  <si>
    <t>Trần Tuấn Kiệt</t>
  </si>
  <si>
    <t>01/03/2006</t>
  </si>
  <si>
    <t>080206003552</t>
  </si>
  <si>
    <t>Nguyễn Trần Duy Linh</t>
  </si>
  <si>
    <t>09/02/2006</t>
  </si>
  <si>
    <t>054206010290</t>
  </si>
  <si>
    <t>1350030039</t>
  </si>
  <si>
    <t>Hoàng Long</t>
  </si>
  <si>
    <t>26/07/2006</t>
  </si>
  <si>
    <t>072206011354</t>
  </si>
  <si>
    <t>1350030040</t>
  </si>
  <si>
    <t>Nguyễn Dương Phi Long</t>
  </si>
  <si>
    <t>080206014720</t>
  </si>
  <si>
    <t>Thi Tấn Lợi</t>
  </si>
  <si>
    <t>05/09/2006</t>
  </si>
  <si>
    <t>051206012607</t>
  </si>
  <si>
    <t>Dương Đức Mạnh</t>
  </si>
  <si>
    <t>03/04/2006</t>
  </si>
  <si>
    <t>079206026119</t>
  </si>
  <si>
    <t>Nguyễn Nhật Minh</t>
  </si>
  <si>
    <t>060206013184</t>
  </si>
  <si>
    <t>17/09/2006</t>
  </si>
  <si>
    <t>091206005160</t>
  </si>
  <si>
    <t>25/07/2006</t>
  </si>
  <si>
    <t>080206013467</t>
  </si>
  <si>
    <t>Trương Tuấn Thảo Nguyên</t>
  </si>
  <si>
    <t>08/02/2006</t>
  </si>
  <si>
    <t>079206023214</t>
  </si>
  <si>
    <t>091206014444</t>
  </si>
  <si>
    <t>Nguyễn Hữu Phúc</t>
  </si>
  <si>
    <t>26/01/2006</t>
  </si>
  <si>
    <t>080206013920</t>
  </si>
  <si>
    <t>Trần Bảo Phúc</t>
  </si>
  <si>
    <t>25/04/2006</t>
  </si>
  <si>
    <t>072306008254</t>
  </si>
  <si>
    <t>Nguyễn Nhã Phương</t>
  </si>
  <si>
    <t>079201007811</t>
  </si>
  <si>
    <t>1350030052</t>
  </si>
  <si>
    <t>Nguyễn Minh Quang</t>
  </si>
  <si>
    <t>26/06/2001</t>
  </si>
  <si>
    <t>077306002456</t>
  </si>
  <si>
    <t>Nguyễn Thị Kim Sang</t>
  </si>
  <si>
    <t>04/11/2006</t>
  </si>
  <si>
    <t>042206003428</t>
  </si>
  <si>
    <t>Nguyễn Hồng Sơn</t>
  </si>
  <si>
    <t>080206006953</t>
  </si>
  <si>
    <t>Nguyễn Thanh Sơn</t>
  </si>
  <si>
    <t>31/12/2006</t>
  </si>
  <si>
    <t>075206006185</t>
  </si>
  <si>
    <t>Nguyễn Tiến Anh Sơn</t>
  </si>
  <si>
    <t>30/11/2006</t>
  </si>
  <si>
    <t>091206002635</t>
  </si>
  <si>
    <t>Phan Ngọc Thành Tài</t>
  </si>
  <si>
    <t>10/12/2006</t>
  </si>
  <si>
    <t>072206001135</t>
  </si>
  <si>
    <t>1350030058</t>
  </si>
  <si>
    <t>Nguyễn Thanh Tâm</t>
  </si>
  <si>
    <t>10/04/2006</t>
  </si>
  <si>
    <t>079206032372</t>
  </si>
  <si>
    <t>Phạm Minh Tâm</t>
  </si>
  <si>
    <t>01/11/2006</t>
  </si>
  <si>
    <t>072200007691</t>
  </si>
  <si>
    <t>22/04/2000</t>
  </si>
  <si>
    <t>079206036568</t>
  </si>
  <si>
    <t>Huỳnh Tấn Thành</t>
  </si>
  <si>
    <t>12/11/2006</t>
  </si>
  <si>
    <t>052206014108</t>
  </si>
  <si>
    <t>1350030062</t>
  </si>
  <si>
    <t>Nguyễn Phước Thịnh</t>
  </si>
  <si>
    <t>01/02/2006</t>
  </si>
  <si>
    <t>080306008472</t>
  </si>
  <si>
    <t>Lê Thị Trúc Tiên</t>
  </si>
  <si>
    <t>09/07/2006</t>
  </si>
  <si>
    <t>080206015612</t>
  </si>
  <si>
    <t>Nguyễn Vương Tiển</t>
  </si>
  <si>
    <t>10/08/2006</t>
  </si>
  <si>
    <t>060206002161</t>
  </si>
  <si>
    <t>Ngô Minh Tiến</t>
  </si>
  <si>
    <t>08/01/2006</t>
  </si>
  <si>
    <t>080201007427</t>
  </si>
  <si>
    <t>Trần Minh Tiến</t>
  </si>
  <si>
    <t>08/06/2001</t>
  </si>
  <si>
    <t>079206017619</t>
  </si>
  <si>
    <t>Nguyễn Thành Tín</t>
  </si>
  <si>
    <t>29/05/2006</t>
  </si>
  <si>
    <t>074206000377</t>
  </si>
  <si>
    <t>Nguyễn Đức Toàn</t>
  </si>
  <si>
    <t>049306009859</t>
  </si>
  <si>
    <t>Hồ Thị Thu Trang</t>
  </si>
  <si>
    <t>30/10/2006</t>
  </si>
  <si>
    <t>072306007261</t>
  </si>
  <si>
    <t>Lê Thị Bảo Trân</t>
  </si>
  <si>
    <t>31/07/2006</t>
  </si>
  <si>
    <t>034206000447</t>
  </si>
  <si>
    <t>Bùi Mạnh Trí</t>
  </si>
  <si>
    <t>044206006168</t>
  </si>
  <si>
    <t>Lê Văn Trường</t>
  </si>
  <si>
    <t>23/03/2006</t>
  </si>
  <si>
    <t>060206013924</t>
  </si>
  <si>
    <t>Phan Nhật Trường</t>
  </si>
  <si>
    <t>080206003095</t>
  </si>
  <si>
    <t>Phạm Trần Phúc Tường</t>
  </si>
  <si>
    <t>080206015524</t>
  </si>
  <si>
    <t>1350030077</t>
  </si>
  <si>
    <t>Hà Trọng Văn</t>
  </si>
  <si>
    <t>10/05/2006</t>
  </si>
  <si>
    <t>080306013086</t>
  </si>
  <si>
    <t>Trần Thị Kiều Vy</t>
  </si>
  <si>
    <t>080206000881</t>
  </si>
  <si>
    <t>Ngô Quốc Xuân</t>
  </si>
  <si>
    <t>02/05/2006</t>
  </si>
  <si>
    <t>080206015128</t>
  </si>
  <si>
    <t>Trần Quang Đáng</t>
  </si>
  <si>
    <t>079306003374</t>
  </si>
  <si>
    <t>Lâm Doanh Doanh</t>
  </si>
  <si>
    <t>24/03/2006</t>
  </si>
  <si>
    <t>077206010851</t>
  </si>
  <si>
    <t>1350030083</t>
  </si>
  <si>
    <t>Hứa Hạo Đông</t>
  </si>
  <si>
    <t>051206010744</t>
  </si>
  <si>
    <t>Lê Quý Hiệu</t>
  </si>
  <si>
    <t>15/05/2006</t>
  </si>
  <si>
    <t>091204003024</t>
  </si>
  <si>
    <t>1350030085</t>
  </si>
  <si>
    <t>Nguyễn Quốc Khôi</t>
  </si>
  <si>
    <t>025204000148</t>
  </si>
  <si>
    <t>1350030086</t>
  </si>
  <si>
    <t>Nguyễn Trí Long</t>
  </si>
  <si>
    <t>072206002466</t>
  </si>
  <si>
    <t>Nguyễn Hữu Luân</t>
  </si>
  <si>
    <t>22/11/2006</t>
  </si>
  <si>
    <t>086206000034</t>
  </si>
  <si>
    <t>1350030088</t>
  </si>
  <si>
    <t>Trần Lê Kiến Luật</t>
  </si>
  <si>
    <t>25/03/2006</t>
  </si>
  <si>
    <t>079306042098</t>
  </si>
  <si>
    <t>Lê Ngọc Mai</t>
  </si>
  <si>
    <t>05/10/2006</t>
  </si>
  <si>
    <t>070206009399</t>
  </si>
  <si>
    <t>Hà Đức Mạnh</t>
  </si>
  <si>
    <t>075206016843</t>
  </si>
  <si>
    <t>1350030091</t>
  </si>
  <si>
    <t>Phạm Lê Anh Quân</t>
  </si>
  <si>
    <t>27/10/2006</t>
  </si>
  <si>
    <t>036206034427</t>
  </si>
  <si>
    <t>1350030092</t>
  </si>
  <si>
    <t>Nguyễn Khánh Toàn</t>
  </si>
  <si>
    <t>19/09/2006</t>
  </si>
  <si>
    <t>075206019053</t>
  </si>
  <si>
    <t>Lê Quang Trung</t>
  </si>
  <si>
    <t>079206018654</t>
  </si>
  <si>
    <t>Nguyễn Hoàng Tú</t>
  </si>
  <si>
    <t>05/08/2006</t>
  </si>
  <si>
    <t>079206007731</t>
  </si>
  <si>
    <t>1350030095</t>
  </si>
  <si>
    <t>Phan Nguyễn Y Khoa</t>
  </si>
  <si>
    <t>26/08/2006</t>
  </si>
  <si>
    <t>079303018117</t>
  </si>
  <si>
    <t>1350030096</t>
  </si>
  <si>
    <t>Dương Tuyết Linh</t>
  </si>
  <si>
    <t>019306004755</t>
  </si>
  <si>
    <t>Hà Thu Ngân</t>
  </si>
  <si>
    <t>07/10/2006</t>
  </si>
  <si>
    <t>079206009503</t>
  </si>
  <si>
    <t>1350030098</t>
  </si>
  <si>
    <t>Trần Mai Anh Tuấn</t>
  </si>
  <si>
    <t>21/02/2006</t>
  </si>
  <si>
    <t>079206003532</t>
  </si>
  <si>
    <t>1350040001</t>
  </si>
  <si>
    <t>Cao Trương Thái An</t>
  </si>
  <si>
    <t>13_ĐH_QLĐĐ3</t>
  </si>
  <si>
    <t>079203040462</t>
  </si>
  <si>
    <t>Hậu Bảo An</t>
  </si>
  <si>
    <t>13_ĐH_QLĐĐ2</t>
  </si>
  <si>
    <t>072306004126</t>
  </si>
  <si>
    <t>Lương Thị Thiên An</t>
  </si>
  <si>
    <t>08/10/2006</t>
  </si>
  <si>
    <t>13_ĐH_QLĐĐ5</t>
  </si>
  <si>
    <t>072306001882</t>
  </si>
  <si>
    <t>1350040004</t>
  </si>
  <si>
    <t>Nguyễn Phạm Kiều An</t>
  </si>
  <si>
    <t>30/12/2006</t>
  </si>
  <si>
    <t>079306035183</t>
  </si>
  <si>
    <t>1350040005</t>
  </si>
  <si>
    <t>Nguyễn Thị Thúy An</t>
  </si>
  <si>
    <t>14/02/2006</t>
  </si>
  <si>
    <t>13_ĐH_QLĐĐ6</t>
  </si>
  <si>
    <t>079206028562</t>
  </si>
  <si>
    <t>Phạm Gia An</t>
  </si>
  <si>
    <t>077306001184</t>
  </si>
  <si>
    <t>Trần Thị Mỹ An</t>
  </si>
  <si>
    <t>19/12/2006</t>
  </si>
  <si>
    <t>080306005670</t>
  </si>
  <si>
    <t>1350040008</t>
  </si>
  <si>
    <t>Bùi Lan Anh</t>
  </si>
  <si>
    <t>080306011727</t>
  </si>
  <si>
    <t>Huỳnh Ngọc Tú Anh</t>
  </si>
  <si>
    <t>22/09/2006</t>
  </si>
  <si>
    <t>13_ĐH_QLĐĐ4</t>
  </si>
  <si>
    <t>079306015951</t>
  </si>
  <si>
    <t>Nguyễn Ngọc Minh Anh</t>
  </si>
  <si>
    <t>15/04/2006</t>
  </si>
  <si>
    <t>072206013123</t>
  </si>
  <si>
    <t>1350040011</t>
  </si>
  <si>
    <t>Nguyễn Thế Anh</t>
  </si>
  <si>
    <t>27/08/2006</t>
  </si>
  <si>
    <t>079306038759</t>
  </si>
  <si>
    <t>1350040012</t>
  </si>
  <si>
    <t>Nguyễn Thị Kim Anh</t>
  </si>
  <si>
    <t>20/01/2006</t>
  </si>
  <si>
    <t>13_ĐH_QLĐĐ1</t>
  </si>
  <si>
    <t>077306009036</t>
  </si>
  <si>
    <t>Phạm Cao Phương Anh</t>
  </si>
  <si>
    <t>060306002361</t>
  </si>
  <si>
    <t>Phạm Thụy Hồng Anh</t>
  </si>
  <si>
    <t>070206007672</t>
  </si>
  <si>
    <t>Trần Tuấn Anh</t>
  </si>
  <si>
    <t>07/04/2006</t>
  </si>
  <si>
    <t>079306009940</t>
  </si>
  <si>
    <t>Võ Đinh Phượng Anh</t>
  </si>
  <si>
    <t>30/09/2006</t>
  </si>
  <si>
    <t>033306010827</t>
  </si>
  <si>
    <t>Nguyễn Thị Ngọc Ánh</t>
  </si>
  <si>
    <t>31/05/2006</t>
  </si>
  <si>
    <t>064206007984</t>
  </si>
  <si>
    <t>Đinh Gia Bảo</t>
  </si>
  <si>
    <t>080206012748</t>
  </si>
  <si>
    <t>Lê Dương Huy Bảo</t>
  </si>
  <si>
    <t>079206040849</t>
  </si>
  <si>
    <t>1350040022</t>
  </si>
  <si>
    <t>Nguyễn Chí Bảo</t>
  </si>
  <si>
    <t>066206017665</t>
  </si>
  <si>
    <t>1350040023</t>
  </si>
  <si>
    <t>Phan Ngọc Gia Bảo</t>
  </si>
  <si>
    <t>17/07/2006</t>
  </si>
  <si>
    <t>044206007566</t>
  </si>
  <si>
    <t>1350040024</t>
  </si>
  <si>
    <t>Phạm Xuân Thái Bảo</t>
  </si>
  <si>
    <t>16/06/2006</t>
  </si>
  <si>
    <t>060206012762</t>
  </si>
  <si>
    <t>Trần Ngọc Bảo</t>
  </si>
  <si>
    <t>24/02/2006</t>
  </si>
  <si>
    <t>079206014302</t>
  </si>
  <si>
    <t>Bùi Phước Bằng</t>
  </si>
  <si>
    <t>16/09/2006</t>
  </si>
  <si>
    <t>079206023629</t>
  </si>
  <si>
    <t>1350040028</t>
  </si>
  <si>
    <t>Phạm Nguyễn Thái Bình</t>
  </si>
  <si>
    <t>11/05/2006</t>
  </si>
  <si>
    <t>051306001533</t>
  </si>
  <si>
    <t>Nguyễn Ngọc Kim Châu</t>
  </si>
  <si>
    <t>027306006383</t>
  </si>
  <si>
    <t>1350040030</t>
  </si>
  <si>
    <t>Vũ Ngọc Châu</t>
  </si>
  <si>
    <t>04/05/2006</t>
  </si>
  <si>
    <t>077206001116</t>
  </si>
  <si>
    <t>Nguyễn Đức Duy Công</t>
  </si>
  <si>
    <t>16/01/2006</t>
  </si>
  <si>
    <t>070206000024</t>
  </si>
  <si>
    <t>Đặng Nguyễn Ngọc Cường</t>
  </si>
  <si>
    <t>30/05/2006</t>
  </si>
  <si>
    <t>012206000031</t>
  </si>
  <si>
    <t>Nguyễn Duy Cường</t>
  </si>
  <si>
    <t>16/12/2006</t>
  </si>
  <si>
    <t>072206006199</t>
  </si>
  <si>
    <t>Trần Chí Cường</t>
  </si>
  <si>
    <t>19/11/2006</t>
  </si>
  <si>
    <t>091206019115</t>
  </si>
  <si>
    <t>Tô Thành Danh</t>
  </si>
  <si>
    <t>20/09/2006</t>
  </si>
  <si>
    <t>074205003568</t>
  </si>
  <si>
    <t>Lê Minh Việt Dân</t>
  </si>
  <si>
    <t>070306001164</t>
  </si>
  <si>
    <t>1350040038</t>
  </si>
  <si>
    <t>Nguyễn Thị Ngọc Diễm</t>
  </si>
  <si>
    <t>075306009008</t>
  </si>
  <si>
    <t>Trần Thị Thùy Dung</t>
  </si>
  <si>
    <t>22/02/2006</t>
  </si>
  <si>
    <t>033206007869</t>
  </si>
  <si>
    <t>Hoa Văn Dũng</t>
  </si>
  <si>
    <t>24/12/2006</t>
  </si>
  <si>
    <t>079206027496</t>
  </si>
  <si>
    <t>060206002242</t>
  </si>
  <si>
    <t>1350040043</t>
  </si>
  <si>
    <t>Nguyễn Bão Duy</t>
  </si>
  <si>
    <t>079206013335</t>
  </si>
  <si>
    <t>Nguyễn Thanh Duy</t>
  </si>
  <si>
    <t>080206009806</t>
  </si>
  <si>
    <t>Nguyễn Trần Hải Duy</t>
  </si>
  <si>
    <t>28/05/2006</t>
  </si>
  <si>
    <t>072206000986</t>
  </si>
  <si>
    <t>12/03/2006</t>
  </si>
  <si>
    <t>080306006588</t>
  </si>
  <si>
    <t>Trương Thị Mỹ Duyên</t>
  </si>
  <si>
    <t>24/05/2006</t>
  </si>
  <si>
    <t>079306032063</t>
  </si>
  <si>
    <t>Tô Thùy Dương</t>
  </si>
  <si>
    <t>080205013609</t>
  </si>
  <si>
    <t>072206002880</t>
  </si>
  <si>
    <t>Nguyễn Thái Đạt</t>
  </si>
  <si>
    <t>068206000323</t>
  </si>
  <si>
    <t>Nguyễn Tiến Đạt</t>
  </si>
  <si>
    <t>072206000495</t>
  </si>
  <si>
    <t>1350040054</t>
  </si>
  <si>
    <t>Võ Thành Đạt</t>
  </si>
  <si>
    <t>30/04/2006</t>
  </si>
  <si>
    <t>080206006938</t>
  </si>
  <si>
    <t>Võ Tấn Đạt</t>
  </si>
  <si>
    <t>14/06/2006</t>
  </si>
  <si>
    <t>068206014909</t>
  </si>
  <si>
    <t>Vũ Phan Thành Đạt</t>
  </si>
  <si>
    <t>26/12/2006</t>
  </si>
  <si>
    <t>095206007530</t>
  </si>
  <si>
    <t>1350040057</t>
  </si>
  <si>
    <t>Ngô Hải Đăng</t>
  </si>
  <si>
    <t>080206004266</t>
  </si>
  <si>
    <t>Võ Nguyễn Phương Điền</t>
  </si>
  <si>
    <t>06/11/2006</t>
  </si>
  <si>
    <t>091306010366</t>
  </si>
  <si>
    <t>Bùi Khánh Đoan</t>
  </si>
  <si>
    <t>080206007349</t>
  </si>
  <si>
    <t>Lê Thành Đô</t>
  </si>
  <si>
    <t>072206004270</t>
  </si>
  <si>
    <t>1350040061</t>
  </si>
  <si>
    <t>Lê Anh Đức</t>
  </si>
  <si>
    <t>080206000475</t>
  </si>
  <si>
    <t>Lê Huỳnh Đức</t>
  </si>
  <si>
    <t>074206000013</t>
  </si>
  <si>
    <t>Nguyễn Phúc Đức</t>
  </si>
  <si>
    <t>079206013398</t>
  </si>
  <si>
    <t>Trần Hữu Đức</t>
  </si>
  <si>
    <t>13/09/2006</t>
  </si>
  <si>
    <t>087206009858</t>
  </si>
  <si>
    <t>1350040066</t>
  </si>
  <si>
    <t>Ngô Trường Giang</t>
  </si>
  <si>
    <t>082306001649</t>
  </si>
  <si>
    <t>Nguyễn Quỳnh Hương Giang</t>
  </si>
  <si>
    <t>20/12/2006</t>
  </si>
  <si>
    <t>086306010080</t>
  </si>
  <si>
    <t>Nguyễn Huỳnh Giao</t>
  </si>
  <si>
    <t>06/01/2006</t>
  </si>
  <si>
    <t>072306011543</t>
  </si>
  <si>
    <t>Nguyễn Quỳnh Giao</t>
  </si>
  <si>
    <t>07/11/2006</t>
  </si>
  <si>
    <t>095206004065</t>
  </si>
  <si>
    <t>1350040070</t>
  </si>
  <si>
    <t>Nguyễn Văn Giỏi</t>
  </si>
  <si>
    <t>072306000701</t>
  </si>
  <si>
    <t>Nguyễn Lê Anh Hà</t>
  </si>
  <si>
    <t>079306021269</t>
  </si>
  <si>
    <t>1350040072</t>
  </si>
  <si>
    <t>Phạm Đỗ Thu Hà</t>
  </si>
  <si>
    <t>068306000597</t>
  </si>
  <si>
    <t>Phạm Thị Thanh Hà</t>
  </si>
  <si>
    <t>049306011302</t>
  </si>
  <si>
    <t>Phạm Thị Hồng Hạnh</t>
  </si>
  <si>
    <t>080306000438</t>
  </si>
  <si>
    <t>1350040075</t>
  </si>
  <si>
    <t>Trịnh Thị Kiều Hạnh</t>
  </si>
  <si>
    <t>068204001097</t>
  </si>
  <si>
    <t>1350040076</t>
  </si>
  <si>
    <t>Phùng Anh Hào</t>
  </si>
  <si>
    <t>077306007855</t>
  </si>
  <si>
    <t>Nguyễn Diệu Hằng</t>
  </si>
  <si>
    <t>21/11/2006</t>
  </si>
  <si>
    <t>019306005865</t>
  </si>
  <si>
    <t>Trần Thị Kim Hằng</t>
  </si>
  <si>
    <t>07/07/2006</t>
  </si>
  <si>
    <t>080306002119</t>
  </si>
  <si>
    <t>Bùi Thị Gia Hân</t>
  </si>
  <si>
    <t>29/11/2006</t>
  </si>
  <si>
    <t>077306005835</t>
  </si>
  <si>
    <t>Lê Nguyễn Gia Hân</t>
  </si>
  <si>
    <t>20/10/2006</t>
  </si>
  <si>
    <t>080306015660</t>
  </si>
  <si>
    <t>1350040082</t>
  </si>
  <si>
    <t>Phạm Ngọc Mai Hân</t>
  </si>
  <si>
    <t>079306009265</t>
  </si>
  <si>
    <t>Trần Ngọc Hân</t>
  </si>
  <si>
    <t>082206009788</t>
  </si>
  <si>
    <t>1350040085</t>
  </si>
  <si>
    <t>Trần Văn Hậu</t>
  </si>
  <si>
    <t>17/12/2006</t>
  </si>
  <si>
    <t>079306009780</t>
  </si>
  <si>
    <t>Cao Thanh Hiền</t>
  </si>
  <si>
    <t>20/08/2006</t>
  </si>
  <si>
    <t>060306002495</t>
  </si>
  <si>
    <t>1350040087</t>
  </si>
  <si>
    <t>Phan Thị Như Hiền</t>
  </si>
  <si>
    <t>096206007510</t>
  </si>
  <si>
    <t>Nguyễn Minh Hiển</t>
  </si>
  <si>
    <t>02/08/2006</t>
  </si>
  <si>
    <t>080206001349</t>
  </si>
  <si>
    <t>Lê Thanh Hiệp</t>
  </si>
  <si>
    <t>079206014492</t>
  </si>
  <si>
    <t>Phạm Minh Hiếu</t>
  </si>
  <si>
    <t>060306012149</t>
  </si>
  <si>
    <t>Ngô Thị Quỳnh Hoa</t>
  </si>
  <si>
    <t>04/02/2006</t>
  </si>
  <si>
    <t>072306005846</t>
  </si>
  <si>
    <t>Phạm Ngọc Hoa</t>
  </si>
  <si>
    <t>068206003268</t>
  </si>
  <si>
    <t>Nguyễn Đình Hòa</t>
  </si>
  <si>
    <t>070206002561</t>
  </si>
  <si>
    <t>1350040094</t>
  </si>
  <si>
    <t>Vũ Thái Hòa</t>
  </si>
  <si>
    <t>089206023259</t>
  </si>
  <si>
    <t>Nguyễn Mai Huy Hoàng</t>
  </si>
  <si>
    <t>042206008622</t>
  </si>
  <si>
    <t>Nguyễn Nhật Hoàng</t>
  </si>
  <si>
    <t>14/05/2006</t>
  </si>
  <si>
    <t>068206000816</t>
  </si>
  <si>
    <t>Trần Duy Hoàng</t>
  </si>
  <si>
    <t>082206015791</t>
  </si>
  <si>
    <t>1350040100</t>
  </si>
  <si>
    <t>Nguyễn Phi Hùng</t>
  </si>
  <si>
    <t>080206012014</t>
  </si>
  <si>
    <t>Dương Gia Huy</t>
  </si>
  <si>
    <t>12/01/2006</t>
  </si>
  <si>
    <t>058206008039</t>
  </si>
  <si>
    <t>082206010604</t>
  </si>
  <si>
    <t>Đặng Hoàng Huy</t>
  </si>
  <si>
    <t>11/01/2006</t>
  </si>
  <si>
    <t>080206011010</t>
  </si>
  <si>
    <t>1350040104</t>
  </si>
  <si>
    <t>Huỳnh Nhựt Huy</t>
  </si>
  <si>
    <t>29/12/2006</t>
  </si>
  <si>
    <t>080206008286</t>
  </si>
  <si>
    <t>1350040105</t>
  </si>
  <si>
    <t>Nguyễn Đức Huy</t>
  </si>
  <si>
    <t>21/09/2006</t>
  </si>
  <si>
    <t>068206015006</t>
  </si>
  <si>
    <t>1350040106</t>
  </si>
  <si>
    <t>18/02/2006</t>
  </si>
  <si>
    <t>074206001992</t>
  </si>
  <si>
    <t>1350040107</t>
  </si>
  <si>
    <t>Nguyễn Hoàng Nhựt Huy</t>
  </si>
  <si>
    <t>17/03/2006</t>
  </si>
  <si>
    <t>082206018094</t>
  </si>
  <si>
    <t>Nguyễn Lê Huy</t>
  </si>
  <si>
    <t>082206008705</t>
  </si>
  <si>
    <t>1350040109</t>
  </si>
  <si>
    <t>079206031357</t>
  </si>
  <si>
    <t>Nguyễn Phương Huy</t>
  </si>
  <si>
    <t>18/03/2006</t>
  </si>
  <si>
    <t>082206007657</t>
  </si>
  <si>
    <t>Phan Gia Huy</t>
  </si>
  <si>
    <t>21/07/2006</t>
  </si>
  <si>
    <t>079206037891</t>
  </si>
  <si>
    <t>1350040112</t>
  </si>
  <si>
    <t>Phan Nguyễn Đăng Huy</t>
  </si>
  <si>
    <t>26/03/2006</t>
  </si>
  <si>
    <t>079206005164</t>
  </si>
  <si>
    <t>Vu Nguyễn Gia Huy</t>
  </si>
  <si>
    <t>14/09/2006</t>
  </si>
  <si>
    <t>082306014355</t>
  </si>
  <si>
    <t>Lê Ngọc Huyền</t>
  </si>
  <si>
    <t>080306011448</t>
  </si>
  <si>
    <t>Ngô Thị Như Huỳnh</t>
  </si>
  <si>
    <t>23/08/2006</t>
  </si>
  <si>
    <t>080206003876</t>
  </si>
  <si>
    <t>Nguyễn Quốc Huỳnh</t>
  </si>
  <si>
    <t>080306002975</t>
  </si>
  <si>
    <t>Huỳnh Thị Thu Hương</t>
  </si>
  <si>
    <t>07/03/2006</t>
  </si>
  <si>
    <t>080206009752</t>
  </si>
  <si>
    <t>Đào Minh Khải</t>
  </si>
  <si>
    <t>091206009459</t>
  </si>
  <si>
    <t>Vũ Đình Khải</t>
  </si>
  <si>
    <t>13/10/2006</t>
  </si>
  <si>
    <t>079206010657</t>
  </si>
  <si>
    <t>Huỳnh Phúc Minh Khang</t>
  </si>
  <si>
    <t>080206013053</t>
  </si>
  <si>
    <t>Lê Minh Khang</t>
  </si>
  <si>
    <t>19/05/2006</t>
  </si>
  <si>
    <t>079206014762</t>
  </si>
  <si>
    <t>Lê Việt Khang</t>
  </si>
  <si>
    <t>070206006969</t>
  </si>
  <si>
    <t>1350040123</t>
  </si>
  <si>
    <t>Nguyễn Trần Thái Khang</t>
  </si>
  <si>
    <t>080206006441</t>
  </si>
  <si>
    <t>1350040124</t>
  </si>
  <si>
    <t>Phạm Lê Khang</t>
  </si>
  <si>
    <t>080206001816</t>
  </si>
  <si>
    <t>Huỳnh Văn Tuấn Khanh</t>
  </si>
  <si>
    <t>17/04/2006</t>
  </si>
  <si>
    <t>082306001331</t>
  </si>
  <si>
    <t>Trịnh Lê Khanh</t>
  </si>
  <si>
    <t>040206016746</t>
  </si>
  <si>
    <t>1350040127</t>
  </si>
  <si>
    <t>Hoàng Hữu Quốc Khánh</t>
  </si>
  <si>
    <t>03/08/2006</t>
  </si>
  <si>
    <t>079206014978</t>
  </si>
  <si>
    <t>Lương Hữu Khánh</t>
  </si>
  <si>
    <t>079206003280</t>
  </si>
  <si>
    <t>Phạm Minh Khánh</t>
  </si>
  <si>
    <t>080206005652</t>
  </si>
  <si>
    <t>1350040130</t>
  </si>
  <si>
    <t>Trần Duy Khánh</t>
  </si>
  <si>
    <t>18/11/2006</t>
  </si>
  <si>
    <t>089206002465</t>
  </si>
  <si>
    <t>26/11/2006</t>
  </si>
  <si>
    <t>082206012096</t>
  </si>
  <si>
    <t>1350040135</t>
  </si>
  <si>
    <t>01/04/2006</t>
  </si>
  <si>
    <t>077206002309</t>
  </si>
  <si>
    <t>1350040136</t>
  </si>
  <si>
    <t>080206001616</t>
  </si>
  <si>
    <t>17/08/2006</t>
  </si>
  <si>
    <t>079206016294</t>
  </si>
  <si>
    <t>Trần Đăng Khoa</t>
  </si>
  <si>
    <t>04/10/2006</t>
  </si>
  <si>
    <t>083306011109</t>
  </si>
  <si>
    <t>1350040140</t>
  </si>
  <si>
    <t>Võ Thị Bảo Khuyên</t>
  </si>
  <si>
    <t>11/12/2006</t>
  </si>
  <si>
    <t>079206008830</t>
  </si>
  <si>
    <t>1350040141</t>
  </si>
  <si>
    <t>Nguyễn Nhã Trung Kiên</t>
  </si>
  <si>
    <t>079206037101</t>
  </si>
  <si>
    <t>23/11/2006</t>
  </si>
  <si>
    <t>072206000200</t>
  </si>
  <si>
    <t>Lê Anh Kiệt</t>
  </si>
  <si>
    <t>15/01/2006</t>
  </si>
  <si>
    <t>074206004763</t>
  </si>
  <si>
    <t>1350040144</t>
  </si>
  <si>
    <t>080206016658</t>
  </si>
  <si>
    <t>30/08/2006</t>
  </si>
  <si>
    <t>070206002527</t>
  </si>
  <si>
    <t>24/10/2006</t>
  </si>
  <si>
    <t>089206001947</t>
  </si>
  <si>
    <t>1350040147</t>
  </si>
  <si>
    <t>Võ Anh Kiệt</t>
  </si>
  <si>
    <t>079206004901</t>
  </si>
  <si>
    <t>Huỳnh Ngọc Kim</t>
  </si>
  <si>
    <t>079306003616</t>
  </si>
  <si>
    <t>Nguyễn Đỗ Phi Lam</t>
  </si>
  <si>
    <t>27/02/2006</t>
  </si>
  <si>
    <t>082306012341</t>
  </si>
  <si>
    <t>Hoàng Tuấn Lan</t>
  </si>
  <si>
    <t>22/04/2006</t>
  </si>
  <si>
    <t>072306003645</t>
  </si>
  <si>
    <t>Võ Ngọc Đan Lê</t>
  </si>
  <si>
    <t>12/10/2006</t>
  </si>
  <si>
    <t>072306003823</t>
  </si>
  <si>
    <t>1350040154</t>
  </si>
  <si>
    <t>Ngô Thị Ánh Linh</t>
  </si>
  <si>
    <t>064306008550</t>
  </si>
  <si>
    <t>Nguyễn Ngọc Khánh Linh</t>
  </si>
  <si>
    <t>044206000815</t>
  </si>
  <si>
    <t>Phan Chí Linh</t>
  </si>
  <si>
    <t>068306014398</t>
  </si>
  <si>
    <t>Phạm Thùy Linh</t>
  </si>
  <si>
    <t>070306000477</t>
  </si>
  <si>
    <t>Đặng Châu Loan</t>
  </si>
  <si>
    <t>20/02/2006</t>
  </si>
  <si>
    <t>079206040788</t>
  </si>
  <si>
    <t>080206005122</t>
  </si>
  <si>
    <t>Nguyễn Đắc Lộc</t>
  </si>
  <si>
    <t>21/06/2006</t>
  </si>
  <si>
    <t>079206017589</t>
  </si>
  <si>
    <t>1350040161</t>
  </si>
  <si>
    <t>079206017025</t>
  </si>
  <si>
    <t>Trần Tấn Lộc</t>
  </si>
  <si>
    <t>082206004158</t>
  </si>
  <si>
    <t>Huỳnh Tấn Lợi</t>
  </si>
  <si>
    <t>079206034978</t>
  </si>
  <si>
    <t>Võ Minh Luân</t>
  </si>
  <si>
    <t>079306018871</t>
  </si>
  <si>
    <t>1350040166</t>
  </si>
  <si>
    <t>Nguyễn Thị Bích Luyến</t>
  </si>
  <si>
    <t>062206001519</t>
  </si>
  <si>
    <t>1350040167</t>
  </si>
  <si>
    <t>Nguyễn Năng Lực</t>
  </si>
  <si>
    <t>038206026312</t>
  </si>
  <si>
    <t>1350040168</t>
  </si>
  <si>
    <t>Lê Khắc Lương</t>
  </si>
  <si>
    <t>19/10/2006</t>
  </si>
  <si>
    <t>075306005586</t>
  </si>
  <si>
    <t>Thân Thảo Ly</t>
  </si>
  <si>
    <t>075306005525</t>
  </si>
  <si>
    <t>Thân Trúc Ly</t>
  </si>
  <si>
    <t>060306002475</t>
  </si>
  <si>
    <t>Trương Thị Kiều Ly</t>
  </si>
  <si>
    <t>02/03/2006</t>
  </si>
  <si>
    <t>080306006288</t>
  </si>
  <si>
    <t>Đặng Thị Huỳnh Mai</t>
  </si>
  <si>
    <t>22/01/2006</t>
  </si>
  <si>
    <t>083206012471</t>
  </si>
  <si>
    <t>Nguyễn Duy Minh</t>
  </si>
  <si>
    <t>25/05/2006</t>
  </si>
  <si>
    <t>079206021201</t>
  </si>
  <si>
    <t>Nguyễn Hoàng Nhật Minh</t>
  </si>
  <si>
    <t>03/05/2006</t>
  </si>
  <si>
    <t>068206011191</t>
  </si>
  <si>
    <t>Nguyễn Hữu Minh</t>
  </si>
  <si>
    <t>060205002112</t>
  </si>
  <si>
    <t>Nguyễn Lê Nhật Minh</t>
  </si>
  <si>
    <t>28/10/2005</t>
  </si>
  <si>
    <t>079206047631</t>
  </si>
  <si>
    <t>29/03/2006</t>
  </si>
  <si>
    <t>070206002663</t>
  </si>
  <si>
    <t>Nguyễn Võ Tuấn Minh</t>
  </si>
  <si>
    <t>080306012924</t>
  </si>
  <si>
    <t>Đặng Thị Diễm My</t>
  </si>
  <si>
    <t>03/06/2006</t>
  </si>
  <si>
    <t>072306007368</t>
  </si>
  <si>
    <t>Nguyễn Trần Giao My</t>
  </si>
  <si>
    <t>14/10/2006</t>
  </si>
  <si>
    <t>074306003297</t>
  </si>
  <si>
    <t>Ngô Thạch Oanh Na Na</t>
  </si>
  <si>
    <t>077306003644</t>
  </si>
  <si>
    <t>1350040186</t>
  </si>
  <si>
    <t>Đinh Thị Thúy Nga</t>
  </si>
  <si>
    <t>072306009616</t>
  </si>
  <si>
    <t>Phùng Nguyễn Ngọc Nga</t>
  </si>
  <si>
    <t>25/09/2006</t>
  </si>
  <si>
    <t>066306000140</t>
  </si>
  <si>
    <t>Trần Lê Ánh Nga</t>
  </si>
  <si>
    <t>13/02/2006</t>
  </si>
  <si>
    <t>080306000796</t>
  </si>
  <si>
    <t>1350040189</t>
  </si>
  <si>
    <t>Dương Đặng Thảo Ngân</t>
  </si>
  <si>
    <t>080306011738</t>
  </si>
  <si>
    <t>Đoàn Nguyên Thu Ngân</t>
  </si>
  <si>
    <t>09/05/2006</t>
  </si>
  <si>
    <t>080306006912</t>
  </si>
  <si>
    <t>1350040191</t>
  </si>
  <si>
    <t>Nguyễn Hoàng Kim Ngân</t>
  </si>
  <si>
    <t>080306001135</t>
  </si>
  <si>
    <t>Nguyễn Thị Phương Ngân</t>
  </si>
  <si>
    <t>23/09/2006</t>
  </si>
  <si>
    <t>060306001803</t>
  </si>
  <si>
    <t>Phạm Hiếu Ngân</t>
  </si>
  <si>
    <t>075306000087</t>
  </si>
  <si>
    <t>Hồ Ngô Xuân Nghi</t>
  </si>
  <si>
    <t>079306014883</t>
  </si>
  <si>
    <t>1350040196</t>
  </si>
  <si>
    <t>Nguyễn Bảo Nghi</t>
  </si>
  <si>
    <t>079206037738</t>
  </si>
  <si>
    <t>Đoàn Đại Nghĩa</t>
  </si>
  <si>
    <t>082206007579</t>
  </si>
  <si>
    <t>Lê Quang Nghĩa</t>
  </si>
  <si>
    <t>01/01/2006</t>
  </si>
  <si>
    <t>080206001754</t>
  </si>
  <si>
    <t>Nguyễn Trần Trọng Nghĩa</t>
  </si>
  <si>
    <t>079306019014</t>
  </si>
  <si>
    <t>Dương Thúy Ngọc</t>
  </si>
  <si>
    <t>02/02/2006</t>
  </si>
  <si>
    <t>074306001094</t>
  </si>
  <si>
    <t>Lê Bảo Ngọc</t>
  </si>
  <si>
    <t>02/01/2006</t>
  </si>
  <si>
    <t>079306040036</t>
  </si>
  <si>
    <t>Lê Hoàng Ánh Ngọc</t>
  </si>
  <si>
    <t>077306002879</t>
  </si>
  <si>
    <t>Nguyễn Thị Xuân Ngọc</t>
  </si>
  <si>
    <t>22/07/2006</t>
  </si>
  <si>
    <t>079306017202</t>
  </si>
  <si>
    <t>Nguyễn Trần Yến Ngọc</t>
  </si>
  <si>
    <t>083306005688</t>
  </si>
  <si>
    <t>1350040207</t>
  </si>
  <si>
    <t>Trần Thị Như Ngọc</t>
  </si>
  <si>
    <t>072306001013</t>
  </si>
  <si>
    <t>Trương Lê Như Ngọc</t>
  </si>
  <si>
    <t>15/06/2006</t>
  </si>
  <si>
    <t>082306015236</t>
  </si>
  <si>
    <t>Nguyễn Phúc Hạnh Nguyên</t>
  </si>
  <si>
    <t>060306009679</t>
  </si>
  <si>
    <t>Nguyễn Thái Thùy Nguyên</t>
  </si>
  <si>
    <t>02/11/2006</t>
  </si>
  <si>
    <t>082206006004</t>
  </si>
  <si>
    <t>Phạm Phước Nguyên</t>
  </si>
  <si>
    <t>083306004054</t>
  </si>
  <si>
    <t>1350040213</t>
  </si>
  <si>
    <t>Thái Ngọc Nguyên</t>
  </si>
  <si>
    <t>070306001191</t>
  </si>
  <si>
    <t>1350040214</t>
  </si>
  <si>
    <t>Nguyễn Thị Ánh Nguyệt</t>
  </si>
  <si>
    <t>30/07/2006</t>
  </si>
  <si>
    <t>066306015588</t>
  </si>
  <si>
    <t>Phạm Thị Ánh Nguyệt</t>
  </si>
  <si>
    <t>27/03/2006</t>
  </si>
  <si>
    <t>094306002356</t>
  </si>
  <si>
    <t>Tăng Thị Kim Nhan</t>
  </si>
  <si>
    <t>079206014873</t>
  </si>
  <si>
    <t>Hồ Nguyễn Trung Nhân</t>
  </si>
  <si>
    <t>31/10/2006</t>
  </si>
  <si>
    <t>083206010436</t>
  </si>
  <si>
    <t>Huỳnh Trí Nhân</t>
  </si>
  <si>
    <t>056206001473</t>
  </si>
  <si>
    <t>Lê Quốc Nhân</t>
  </si>
  <si>
    <t>082206013254</t>
  </si>
  <si>
    <t>Võ Thiện Nhân</t>
  </si>
  <si>
    <t>052206006432</t>
  </si>
  <si>
    <t>1350040221</t>
  </si>
  <si>
    <t>Lê Hoàng Nhất</t>
  </si>
  <si>
    <t>15/07/2006</t>
  </si>
  <si>
    <t>079206010518</t>
  </si>
  <si>
    <t>Lê Minh Nhật</t>
  </si>
  <si>
    <t>066206000692</t>
  </si>
  <si>
    <t>Nguyễn Quang Nhật</t>
  </si>
  <si>
    <t>01/09/2006</t>
  </si>
  <si>
    <t>080306014026</t>
  </si>
  <si>
    <t>1350040224</t>
  </si>
  <si>
    <t>Huỳnh Lê Tuyết Nhi</t>
  </si>
  <si>
    <t>077306000263</t>
  </si>
  <si>
    <t>Nguyễn Ngọc Yến Nhi</t>
  </si>
  <si>
    <t>079306027307</t>
  </si>
  <si>
    <t>Trần Hồng Nhung</t>
  </si>
  <si>
    <t>22/12/2006</t>
  </si>
  <si>
    <t>070306012349</t>
  </si>
  <si>
    <t>Trịnh Hồng Nhung</t>
  </si>
  <si>
    <t>082306014454</t>
  </si>
  <si>
    <t>Dương Thị Quỳnh Như</t>
  </si>
  <si>
    <t>22/06/2006</t>
  </si>
  <si>
    <t>083306003510</t>
  </si>
  <si>
    <t>1350040229</t>
  </si>
  <si>
    <t>Ngô Xuân Như</t>
  </si>
  <si>
    <t>28/04/2006</t>
  </si>
  <si>
    <t>079306023600</t>
  </si>
  <si>
    <t>Nguyễn Huỳnh Như</t>
  </si>
  <si>
    <t>083306010539</t>
  </si>
  <si>
    <t>072306004223</t>
  </si>
  <si>
    <t>Tô Lê Tâm Như</t>
  </si>
  <si>
    <t>089306001030</t>
  </si>
  <si>
    <t>1350040235</t>
  </si>
  <si>
    <t>Trịnh Thị Huỳnh Như</t>
  </si>
  <si>
    <t>072306002838</t>
  </si>
  <si>
    <t>18/05/2006</t>
  </si>
  <si>
    <t>075205016401</t>
  </si>
  <si>
    <t>Đỗ Minh Nhựt</t>
  </si>
  <si>
    <t>14/05/2005</t>
  </si>
  <si>
    <t>082206011214</t>
  </si>
  <si>
    <t>Nguyễn Minh Nhựt</t>
  </si>
  <si>
    <t>16/04/2006</t>
  </si>
  <si>
    <t>074206005247</t>
  </si>
  <si>
    <t>Nguyễn Nguyên Ninh</t>
  </si>
  <si>
    <t>080206010661</t>
  </si>
  <si>
    <t>1350040240</t>
  </si>
  <si>
    <t>Nguyễn Văn Ninh</t>
  </si>
  <si>
    <t>080206004185</t>
  </si>
  <si>
    <t>Lê Hữu Phát</t>
  </si>
  <si>
    <t>079206030647</t>
  </si>
  <si>
    <t>Lương Quang Phát</t>
  </si>
  <si>
    <t>03/01/2006</t>
  </si>
  <si>
    <t>079206029976</t>
  </si>
  <si>
    <t>1350040243</t>
  </si>
  <si>
    <t>Phan Hồng Phát</t>
  </si>
  <si>
    <t>070206005091</t>
  </si>
  <si>
    <t>Võ Tiến Phát</t>
  </si>
  <si>
    <t>060206007486</t>
  </si>
  <si>
    <t>Nguyễn Trần Anh Phi</t>
  </si>
  <si>
    <t>14/04/2006</t>
  </si>
  <si>
    <t>080206011867</t>
  </si>
  <si>
    <t>Lê Tấn Phong</t>
  </si>
  <si>
    <t>08/08/2006</t>
  </si>
  <si>
    <t>080206004926</t>
  </si>
  <si>
    <t>Trương Quốc Phong</t>
  </si>
  <si>
    <t>05/02/2006</t>
  </si>
  <si>
    <t>079206031644</t>
  </si>
  <si>
    <t>28/07/2006</t>
  </si>
  <si>
    <t>080206015588</t>
  </si>
  <si>
    <t>Lê Trọng Phúc</t>
  </si>
  <si>
    <t>042206008634</t>
  </si>
  <si>
    <t>1350040251</t>
  </si>
  <si>
    <t>Nguyễn Bá Hoàng Phúc</t>
  </si>
  <si>
    <t>21/12/2006</t>
  </si>
  <si>
    <t>079206015647</t>
  </si>
  <si>
    <t>Nguyễn Hoàng Hữu Phúc</t>
  </si>
  <si>
    <t>079306029665</t>
  </si>
  <si>
    <t>Nguyễn Ngọc Như Phúc</t>
  </si>
  <si>
    <t>079206018535</t>
  </si>
  <si>
    <t>1350040254</t>
  </si>
  <si>
    <t>Nguyễn Trần Phúc</t>
  </si>
  <si>
    <t>089206018636</t>
  </si>
  <si>
    <t>Nguyễn Văn Phúc</t>
  </si>
  <si>
    <t>14/03/2006</t>
  </si>
  <si>
    <t>080206000162</t>
  </si>
  <si>
    <t>1350040256</t>
  </si>
  <si>
    <t>Phạm Trường Phúc</t>
  </si>
  <si>
    <t>09/08/2006</t>
  </si>
  <si>
    <t>075206011174</t>
  </si>
  <si>
    <t>Trần Hồng Phước</t>
  </si>
  <si>
    <t>16/07/2006</t>
  </si>
  <si>
    <t>079306011069</t>
  </si>
  <si>
    <t>Hồ Thanh Phương</t>
  </si>
  <si>
    <t>089206002457</t>
  </si>
  <si>
    <t>1350040259</t>
  </si>
  <si>
    <t>072306004645</t>
  </si>
  <si>
    <t>1350040260</t>
  </si>
  <si>
    <t>Lê Hải Phượng</t>
  </si>
  <si>
    <t>087206019679</t>
  </si>
  <si>
    <t>Hồ Lê Nhật Quang</t>
  </si>
  <si>
    <t>068206001041</t>
  </si>
  <si>
    <t>1350040262</t>
  </si>
  <si>
    <t>Phùng Duy Quang</t>
  </si>
  <si>
    <t>060206000919</t>
  </si>
  <si>
    <t>1350040263</t>
  </si>
  <si>
    <t>Đỗ Minh Quân</t>
  </si>
  <si>
    <t>26/06/2006</t>
  </si>
  <si>
    <t>072206008348</t>
  </si>
  <si>
    <t>Ngô Chí Quân</t>
  </si>
  <si>
    <t>062206001552</t>
  </si>
  <si>
    <t>1350040265</t>
  </si>
  <si>
    <t>Nguyễn Nhật Anh Quân</t>
  </si>
  <si>
    <t>080206010009</t>
  </si>
  <si>
    <t>1350040266</t>
  </si>
  <si>
    <t>Lý Minh Quý</t>
  </si>
  <si>
    <t>080306014470</t>
  </si>
  <si>
    <t>Cổ Lê Gia Quyên</t>
  </si>
  <si>
    <t>083306011378</t>
  </si>
  <si>
    <t>1350040268</t>
  </si>
  <si>
    <t>Tô Thị Kim Quyên</t>
  </si>
  <si>
    <t>09/04/2006</t>
  </si>
  <si>
    <t>080306003890</t>
  </si>
  <si>
    <t>Trương Thị Ngọc Quyên</t>
  </si>
  <si>
    <t>079306005926</t>
  </si>
  <si>
    <t>Hồ Như Quỳnh</t>
  </si>
  <si>
    <t>29/09/2006</t>
  </si>
  <si>
    <t>079306010317</t>
  </si>
  <si>
    <t>Kiều Thị Xuân Quỳnh</t>
  </si>
  <si>
    <t>072306012196</t>
  </si>
  <si>
    <t>Lê Thị Như Quỳnh</t>
  </si>
  <si>
    <t>079306036289</t>
  </si>
  <si>
    <t>Nguyễn Lý Hương Quỳnh</t>
  </si>
  <si>
    <t>09/10/2006</t>
  </si>
  <si>
    <t>064204013143</t>
  </si>
  <si>
    <t>1350040276</t>
  </si>
  <si>
    <t>Nguyễn Đoàn Bá Sơn</t>
  </si>
  <si>
    <t>079206025886</t>
  </si>
  <si>
    <t>Đặng Văn Tài</t>
  </si>
  <si>
    <t>06/04/2006</t>
  </si>
  <si>
    <t>051206013175</t>
  </si>
  <si>
    <t>Huỳnh Tấn Tài</t>
  </si>
  <si>
    <t>24/01/2006</t>
  </si>
  <si>
    <t>083206002985</t>
  </si>
  <si>
    <t>30/01/2006</t>
  </si>
  <si>
    <t>079206045837</t>
  </si>
  <si>
    <t>1350040282</t>
  </si>
  <si>
    <t>Nguyễn Hoàng Phúc Tấn</t>
  </si>
  <si>
    <t>30/03/2006</t>
  </si>
  <si>
    <t>080206002982</t>
  </si>
  <si>
    <t>Lê Quốc Thái</t>
  </si>
  <si>
    <t>080206004870</t>
  </si>
  <si>
    <t>Trần Hữu Thái</t>
  </si>
  <si>
    <t>082206000736</t>
  </si>
  <si>
    <t>Huỳnh Triển Thanh</t>
  </si>
  <si>
    <t>060306010370</t>
  </si>
  <si>
    <t>Nguyễn Thị Mai Thanh</t>
  </si>
  <si>
    <t>24/08/2006</t>
  </si>
  <si>
    <t>075206002083</t>
  </si>
  <si>
    <t>Đỗ Trọng Thành</t>
  </si>
  <si>
    <t>079206025081</t>
  </si>
  <si>
    <t>Đặng Minh Thành</t>
  </si>
  <si>
    <t>079206012440</t>
  </si>
  <si>
    <t>Lê Việt Thành</t>
  </si>
  <si>
    <t>070206003605</t>
  </si>
  <si>
    <t>Lưu Xuân Thành</t>
  </si>
  <si>
    <t>079206014391</t>
  </si>
  <si>
    <t>1350040293</t>
  </si>
  <si>
    <t>Nguyễn Việt Thành</t>
  </si>
  <si>
    <t>09/12/2006</t>
  </si>
  <si>
    <t>070305003294</t>
  </si>
  <si>
    <t>079306001592</t>
  </si>
  <si>
    <t>Nguyễn Loan Thảo</t>
  </si>
  <si>
    <t>080306010636</t>
  </si>
  <si>
    <t>Nguyễn Thị Mai Thảo</t>
  </si>
  <si>
    <t>079306029900</t>
  </si>
  <si>
    <t>Phan Thị Phương Thảo</t>
  </si>
  <si>
    <t>08/04/2006</t>
  </si>
  <si>
    <t>079306021055</t>
  </si>
  <si>
    <t>1350040299</t>
  </si>
  <si>
    <t>Vũ Thị Hồng Thắm</t>
  </si>
  <si>
    <t>19/08/2006</t>
  </si>
  <si>
    <t>079206046021</t>
  </si>
  <si>
    <t>Lý Lê Hoàng Thắng</t>
  </si>
  <si>
    <t>23/06/2006</t>
  </si>
  <si>
    <t>079206025642</t>
  </si>
  <si>
    <t>Nguyễn Hoàng Minh Thắng</t>
  </si>
  <si>
    <t>28/01/2006</t>
  </si>
  <si>
    <t>079206010751</t>
  </si>
  <si>
    <t>Nguyễn Lê Quốc Thắng</t>
  </si>
  <si>
    <t>082206006791</t>
  </si>
  <si>
    <t>Phạm Nguyễn Toàn Thắng</t>
  </si>
  <si>
    <t>087206005222</t>
  </si>
  <si>
    <t>Nguyễn Thanh Thế</t>
  </si>
  <si>
    <t>066205006209</t>
  </si>
  <si>
    <t>1350040305</t>
  </si>
  <si>
    <t>Mai Tuấn Thiện</t>
  </si>
  <si>
    <t>079206013304</t>
  </si>
  <si>
    <t>1350040306</t>
  </si>
  <si>
    <t>Nguyễn Huỳnh Xuân Thiện</t>
  </si>
  <si>
    <t>089306006886</t>
  </si>
  <si>
    <t>Đoàn Trương Anh Thu</t>
  </si>
  <si>
    <t>01/10/2006</t>
  </si>
  <si>
    <t>052206008393</t>
  </si>
  <si>
    <t>Dương Chí Thuận</t>
  </si>
  <si>
    <t>22/03/2006</t>
  </si>
  <si>
    <t>083206001367</t>
  </si>
  <si>
    <t>Võ Huỳnh Phú Thuận</t>
  </si>
  <si>
    <t>072306001665</t>
  </si>
  <si>
    <t>Nguyễn Thị Diệu Thùy</t>
  </si>
  <si>
    <t>03/10/2006</t>
  </si>
  <si>
    <t>083306005195</t>
  </si>
  <si>
    <t>Nguyễn Trương Trúc Thùy</t>
  </si>
  <si>
    <t>080306001765</t>
  </si>
  <si>
    <t>Hồ Nguyễn Anh Thư</t>
  </si>
  <si>
    <t>25/12/2006</t>
  </si>
  <si>
    <t>068306008296</t>
  </si>
  <si>
    <t>Khuất Diệu Anh Thư</t>
  </si>
  <si>
    <t>072306000551</t>
  </si>
  <si>
    <t>31/03/2006</t>
  </si>
  <si>
    <t>068306006941</t>
  </si>
  <si>
    <t>Lê Ngọc Anh Thư</t>
  </si>
  <si>
    <t>19/04/2006</t>
  </si>
  <si>
    <t>087306014961</t>
  </si>
  <si>
    <t>1350040321</t>
  </si>
  <si>
    <t>080306014038</t>
  </si>
  <si>
    <t>Nguyễn Đăng Minh Thư</t>
  </si>
  <si>
    <t>082306007239</t>
  </si>
  <si>
    <t>1350040323</t>
  </si>
  <si>
    <t>Nguyễn Lê Anh Thư</t>
  </si>
  <si>
    <t>06/10/2006</t>
  </si>
  <si>
    <t>079306015433</t>
  </si>
  <si>
    <t>Nguyễn Ngọc Minh Thư</t>
  </si>
  <si>
    <t>13/01/2006</t>
  </si>
  <si>
    <t>077306002995</t>
  </si>
  <si>
    <t>Nguyễn Thị Anh Thư</t>
  </si>
  <si>
    <t>11/03/2006</t>
  </si>
  <si>
    <t>079306044191</t>
  </si>
  <si>
    <t>1350040326</t>
  </si>
  <si>
    <t>079306019428</t>
  </si>
  <si>
    <t>Phan Thị Thanh Thư</t>
  </si>
  <si>
    <t>079306033509</t>
  </si>
  <si>
    <t>Võ Ngọc Anh Thư</t>
  </si>
  <si>
    <t>27/04/2006</t>
  </si>
  <si>
    <t>072306006141</t>
  </si>
  <si>
    <t>Nguyễn Lê Phương Thy</t>
  </si>
  <si>
    <t>075306004273</t>
  </si>
  <si>
    <t>Tạ Nhật Kiều Thy</t>
  </si>
  <si>
    <t>079306021531</t>
  </si>
  <si>
    <t>1350040333</t>
  </si>
  <si>
    <t>Dương Nguyễn Thủy Tiên</t>
  </si>
  <si>
    <t>079306011573</t>
  </si>
  <si>
    <t>1350040334</t>
  </si>
  <si>
    <t>Huỳnh Hoa Bảo Tiên</t>
  </si>
  <si>
    <t>080306013274</t>
  </si>
  <si>
    <t>Huỳnh Ngọc Kim Tiên</t>
  </si>
  <si>
    <t>044306042835</t>
  </si>
  <si>
    <t>Lưu Thủy Tiên</t>
  </si>
  <si>
    <t>054306003107</t>
  </si>
  <si>
    <t>Ngô Thị Cẩm Tiên</t>
  </si>
  <si>
    <t>083306004869</t>
  </si>
  <si>
    <t>Nguyễn Thị Trúc Tiên</t>
  </si>
  <si>
    <t>18/07/2006</t>
  </si>
  <si>
    <t>083206010915</t>
  </si>
  <si>
    <t>Lê Nhựt Tiến</t>
  </si>
  <si>
    <t>075206021288</t>
  </si>
  <si>
    <t>1350040340</t>
  </si>
  <si>
    <t>Nguyễn Việt Tiến</t>
  </si>
  <si>
    <t>080206000554</t>
  </si>
  <si>
    <t>Đinh Nguyễn Trung Tín</t>
  </si>
  <si>
    <t>087206017505</t>
  </si>
  <si>
    <t>Mai Quốc Toàn</t>
  </si>
  <si>
    <t>080306010814</t>
  </si>
  <si>
    <t>Đinh Thị Thùy Trang</t>
  </si>
  <si>
    <t>01/08/2006</t>
  </si>
  <si>
    <t>079306020591</t>
  </si>
  <si>
    <t>Lê Phạm Thùy Trang</t>
  </si>
  <si>
    <t>070306003671</t>
  </si>
  <si>
    <t>Lê Thị Huyền Trang</t>
  </si>
  <si>
    <t>079306010360</t>
  </si>
  <si>
    <t>Đoàn Nguyễn Quỳnh Trâm</t>
  </si>
  <si>
    <t>19/06/2006</t>
  </si>
  <si>
    <t>080306001900</t>
  </si>
  <si>
    <t>1350040348</t>
  </si>
  <si>
    <t>Lê Thị Bích Trâm</t>
  </si>
  <si>
    <t>051306006761</t>
  </si>
  <si>
    <t>Nguyễn Đặng Thùy Trâm</t>
  </si>
  <si>
    <t>080306001843</t>
  </si>
  <si>
    <t>Nguyễn Hoàng Ngọc Trâm</t>
  </si>
  <si>
    <t>15/09/2006</t>
  </si>
  <si>
    <t>080306012981</t>
  </si>
  <si>
    <t>Trương Ngọc Huỳnh Trâm</t>
  </si>
  <si>
    <t>08/09/2006</t>
  </si>
  <si>
    <t>094306014253</t>
  </si>
  <si>
    <t>Đoàn Thùy Trân</t>
  </si>
  <si>
    <t>056306009715</t>
  </si>
  <si>
    <t>Huỳnh Ngọc Bảo Trân</t>
  </si>
  <si>
    <t>083306001459</t>
  </si>
  <si>
    <t>Ngô Huyền Trân</t>
  </si>
  <si>
    <t>082306009418</t>
  </si>
  <si>
    <t>Phạm Ngọc Bảo Trân</t>
  </si>
  <si>
    <t>068306009858</t>
  </si>
  <si>
    <t>1350040361</t>
  </si>
  <si>
    <t>Vũ Đoàn Bảo Trân</t>
  </si>
  <si>
    <t>26/10/2006</t>
  </si>
  <si>
    <t>070206008035</t>
  </si>
  <si>
    <t>Phạm Văn Trí</t>
  </si>
  <si>
    <t>089206001697</t>
  </si>
  <si>
    <t>1350040363</t>
  </si>
  <si>
    <t>Lâm Huỳnh Minh Triết</t>
  </si>
  <si>
    <t>096206014804</t>
  </si>
  <si>
    <t>Lê Minh Triết</t>
  </si>
  <si>
    <t>080206009061</t>
  </si>
  <si>
    <t>Phạm Minh Triết</t>
  </si>
  <si>
    <t>28/02/2006</t>
  </si>
  <si>
    <t>075206002712</t>
  </si>
  <si>
    <t>Thái Minh Triết</t>
  </si>
  <si>
    <t>082206017386</t>
  </si>
  <si>
    <t>18/01/2006</t>
  </si>
  <si>
    <t>060306009385</t>
  </si>
  <si>
    <t>Lê Hồng Trúc</t>
  </si>
  <si>
    <t>080306015764</t>
  </si>
  <si>
    <t>Nguyễn Thụy Xuân Trúc</t>
  </si>
  <si>
    <t>080306014226</t>
  </si>
  <si>
    <t>Phan Thanh Trúc</t>
  </si>
  <si>
    <t>080206001376</t>
  </si>
  <si>
    <t>Bùi Minh Trung</t>
  </si>
  <si>
    <t>079206029899</t>
  </si>
  <si>
    <t>Hồ Nguyễn Trung Trực</t>
  </si>
  <si>
    <t>051206013468</t>
  </si>
  <si>
    <t>Lương Ngọc Trường</t>
  </si>
  <si>
    <t>070206003960</t>
  </si>
  <si>
    <t>Lê Xuân Tuấn</t>
  </si>
  <si>
    <t>26/02/2006</t>
  </si>
  <si>
    <t>074206001376</t>
  </si>
  <si>
    <t>1350040376</t>
  </si>
  <si>
    <t>Lưu Đức Tuấn</t>
  </si>
  <si>
    <t>060206011416</t>
  </si>
  <si>
    <t>Mai Nguyễn Anh Tuấn</t>
  </si>
  <si>
    <t>091206006328</t>
  </si>
  <si>
    <t>Nguyễn Quốc Tuấn</t>
  </si>
  <si>
    <t>079206011383</t>
  </si>
  <si>
    <t>Trần Quốc Tuấn</t>
  </si>
  <si>
    <t>16/08/2006</t>
  </si>
  <si>
    <t>079206009518</t>
  </si>
  <si>
    <t>Võ Huỳnh Trung Tuấn</t>
  </si>
  <si>
    <t>29/10/2006</t>
  </si>
  <si>
    <t>079206008309</t>
  </si>
  <si>
    <t>Huỳnh Tuấn Huy</t>
  </si>
  <si>
    <t>080206005058</t>
  </si>
  <si>
    <t>Phạm Thanh Tùng</t>
  </si>
  <si>
    <t>033306009110</t>
  </si>
  <si>
    <t>An Thị Thanh Tuyền</t>
  </si>
  <si>
    <t>064306008306</t>
  </si>
  <si>
    <t>1350040385</t>
  </si>
  <si>
    <t>Hồ Thanh Tuyền</t>
  </si>
  <si>
    <t>07/09/2006</t>
  </si>
  <si>
    <t>056306000541</t>
  </si>
  <si>
    <t>Nguyễn Thị Thu Tuyền</t>
  </si>
  <si>
    <t>09/03/2006</t>
  </si>
  <si>
    <t>079306038125</t>
  </si>
  <si>
    <t>Phạm Thị Mộng Tuyền</t>
  </si>
  <si>
    <t>079306024935</t>
  </si>
  <si>
    <t>Trần Lam Tuyền</t>
  </si>
  <si>
    <t>051306009584</t>
  </si>
  <si>
    <t>Nguyễn Dương Ánh Tuyết</t>
  </si>
  <si>
    <t>25/02/2006</t>
  </si>
  <si>
    <t>080306012923</t>
  </si>
  <si>
    <t>1350040391</t>
  </si>
  <si>
    <t>Nguyễn Phạm Minh Tuyết</t>
  </si>
  <si>
    <t>080306008273</t>
  </si>
  <si>
    <t>Đào Thị Hồng Tươi</t>
  </si>
  <si>
    <t>080206001003</t>
  </si>
  <si>
    <t>Nguyễn Thanh Tươi</t>
  </si>
  <si>
    <t>11/10/2006</t>
  </si>
  <si>
    <t>091206013608</t>
  </si>
  <si>
    <t>Phạm Ngọc Tỷ</t>
  </si>
  <si>
    <t>08/06/2006</t>
  </si>
  <si>
    <t>079306010592</t>
  </si>
  <si>
    <t>Nguyễn Lê Phương Uyên</t>
  </si>
  <si>
    <t>080306009001</t>
  </si>
  <si>
    <t>Nguyễn Tố Uyên</t>
  </si>
  <si>
    <t>052206002302</t>
  </si>
  <si>
    <t>Lương Kiến Văn</t>
  </si>
  <si>
    <t>15/12/2006</t>
  </si>
  <si>
    <t>064206015266</t>
  </si>
  <si>
    <t>Phạm Toàn Văn</t>
  </si>
  <si>
    <t>074306004402</t>
  </si>
  <si>
    <t>Nguyễn Thị Ái Vi</t>
  </si>
  <si>
    <t>051201008916</t>
  </si>
  <si>
    <t>Nguyễn Võ Anh Vĩ</t>
  </si>
  <si>
    <t>080206012365</t>
  </si>
  <si>
    <t>1350040402</t>
  </si>
  <si>
    <t>Nguyễn Quốc Việt</t>
  </si>
  <si>
    <t>26/04/2006</t>
  </si>
  <si>
    <t>074206002852</t>
  </si>
  <si>
    <t>Nguyễn Thái Vinh</t>
  </si>
  <si>
    <t>049206000074</t>
  </si>
  <si>
    <t>Võ Thành Vinh</t>
  </si>
  <si>
    <t>060306005019</t>
  </si>
  <si>
    <t>Lư Đặng Công Vụ</t>
  </si>
  <si>
    <t>16/10/2006</t>
  </si>
  <si>
    <t>080306004220</t>
  </si>
  <si>
    <t>Huỳnh Hồng Vy</t>
  </si>
  <si>
    <t>083306005836</t>
  </si>
  <si>
    <t>Lê Thị Tường Vy</t>
  </si>
  <si>
    <t>22/10/2006</t>
  </si>
  <si>
    <t>079306006168</t>
  </si>
  <si>
    <t>Mai Nguyễn Tường Vy</t>
  </si>
  <si>
    <t>079305017593</t>
  </si>
  <si>
    <t>Nguyễn Hồ Thúy Vy</t>
  </si>
  <si>
    <t>03/06/2005</t>
  </si>
  <si>
    <t>079306021234</t>
  </si>
  <si>
    <t>Nguyễn Lê Triệu Vy</t>
  </si>
  <si>
    <t>060306001639</t>
  </si>
  <si>
    <t>Nguyễn Thị Tường Vy</t>
  </si>
  <si>
    <t>29/06/2006</t>
  </si>
  <si>
    <t>051306007308</t>
  </si>
  <si>
    <t>Nguyễn Tường Vy</t>
  </si>
  <si>
    <t>15/08/2006</t>
  </si>
  <si>
    <t>060306008377</t>
  </si>
  <si>
    <t>Phan Lê Tường Vy</t>
  </si>
  <si>
    <t>083306000500</t>
  </si>
  <si>
    <t>Trần Minh Thuý Vy</t>
  </si>
  <si>
    <t>06/12/2006</t>
  </si>
  <si>
    <t>082306007615</t>
  </si>
  <si>
    <t>Trần Thúy Vy</t>
  </si>
  <si>
    <t>080306013792</t>
  </si>
  <si>
    <t>Võ Lê Thảo Vy</t>
  </si>
  <si>
    <t>082306014045</t>
  </si>
  <si>
    <t>Võ Thúy Vy</t>
  </si>
  <si>
    <t>29/04/2006</t>
  </si>
  <si>
    <t>080306009480</t>
  </si>
  <si>
    <t>Võ Trần Tường Vy</t>
  </si>
  <si>
    <t>079206014404</t>
  </si>
  <si>
    <t>Đồng Tuấn Vỹ</t>
  </si>
  <si>
    <t>070206007307</t>
  </si>
  <si>
    <t>1350040420</t>
  </si>
  <si>
    <t>Lương Chí Vỹ</t>
  </si>
  <si>
    <t>060306008912</t>
  </si>
  <si>
    <t>Bùi Thị Bích Xinh</t>
  </si>
  <si>
    <t>079306026788</t>
  </si>
  <si>
    <t>Trần Thị Hồng Xuân</t>
  </si>
  <si>
    <t>080306001103</t>
  </si>
  <si>
    <t>Nguyễn Ngọc Như Ý</t>
  </si>
  <si>
    <t>22/05/2006</t>
  </si>
  <si>
    <t>079306033725</t>
  </si>
  <si>
    <t>11/11/2006</t>
  </si>
  <si>
    <t>075306000320</t>
  </si>
  <si>
    <t>Trần Ngọc Như Ý</t>
  </si>
  <si>
    <t>03/11/2006</t>
  </si>
  <si>
    <t>079306009840</t>
  </si>
  <si>
    <t>Trần Nguyễn Hoàng Yến</t>
  </si>
  <si>
    <t>23/12/2006</t>
  </si>
  <si>
    <t>079306001818</t>
  </si>
  <si>
    <t>Nguyễn Đặng Thùy Dương</t>
  </si>
  <si>
    <t>26/05/2006</t>
  </si>
  <si>
    <t>13_ĐH_TV</t>
  </si>
  <si>
    <t>079205024037</t>
  </si>
  <si>
    <t>Nguyễn Văn Quý</t>
  </si>
  <si>
    <t>083206001099</t>
  </si>
  <si>
    <t>Đặng Quốc Trường</t>
  </si>
  <si>
    <t>079306029593</t>
  </si>
  <si>
    <t>1350050007</t>
  </si>
  <si>
    <t>Đinh Thị Xuân Nhi</t>
  </si>
  <si>
    <t>051206009918</t>
  </si>
  <si>
    <t>1350060001</t>
  </si>
  <si>
    <t>Đỗ Phạm Quốc Duy</t>
  </si>
  <si>
    <t>Kỹ thuật Cấp thoát nước</t>
  </si>
  <si>
    <t>13_ĐH_CTN</t>
  </si>
  <si>
    <t>079206018572</t>
  </si>
  <si>
    <t>Trần Võ Đan</t>
  </si>
  <si>
    <t>079206027974</t>
  </si>
  <si>
    <t>1350060004</t>
  </si>
  <si>
    <t>Nguyễn Văn Nhựt Hào</t>
  </si>
  <si>
    <t>079206019682</t>
  </si>
  <si>
    <t>Lâm Tuấn Khang</t>
  </si>
  <si>
    <t>079206038232</t>
  </si>
  <si>
    <t>Nguyễn Duy Khang</t>
  </si>
  <si>
    <t>079206026290</t>
  </si>
  <si>
    <t>Lê Xuân Long</t>
  </si>
  <si>
    <t>083206002868</t>
  </si>
  <si>
    <t>Trần Hữu Nghị</t>
  </si>
  <si>
    <t>13/06/2006</t>
  </si>
  <si>
    <t>084206006518</t>
  </si>
  <si>
    <t>1350060010</t>
  </si>
  <si>
    <t>Nguyễn Huỳnh Nhật Nguyên</t>
  </si>
  <si>
    <t>079206007061</t>
  </si>
  <si>
    <t>Nguyễn Thành Nhân</t>
  </si>
  <si>
    <t>068306011696</t>
  </si>
  <si>
    <t>Hoàng Yến Nhi</t>
  </si>
  <si>
    <t>079206007214</t>
  </si>
  <si>
    <t>Võ Thanh Thiên Phú</t>
  </si>
  <si>
    <t>079206020905</t>
  </si>
  <si>
    <t>Trịnh Anh Quân</t>
  </si>
  <si>
    <t>089306001014</t>
  </si>
  <si>
    <t>Nguyễn Thị Cát Tường</t>
  </si>
  <si>
    <t>083306002045</t>
  </si>
  <si>
    <t>079200014410</t>
  </si>
  <si>
    <t xml:space="preserve">Nguyễn Tấn Thịnh </t>
  </si>
  <si>
    <t>12/02/2000</t>
  </si>
  <si>
    <t>083206005294</t>
  </si>
  <si>
    <t>Nguyễn Minh Thiện</t>
  </si>
  <si>
    <t>02/10/2006</t>
  </si>
  <si>
    <t>079206039885</t>
  </si>
  <si>
    <t>Nguyễn Tấn Khánh Toàn</t>
  </si>
  <si>
    <t>040206007480</t>
  </si>
  <si>
    <t>Phạm Đăng Khôi</t>
  </si>
  <si>
    <t>1350060022</t>
  </si>
  <si>
    <t>092206009439</t>
  </si>
  <si>
    <t>1350070001</t>
  </si>
  <si>
    <t>Phạm Tiến An</t>
  </si>
  <si>
    <t>12/07/2006</t>
  </si>
  <si>
    <t>13_ĐH_HTTT1</t>
  </si>
  <si>
    <t>079206005435</t>
  </si>
  <si>
    <t>Huỳnh Duy Anh</t>
  </si>
  <si>
    <t>13_ĐH_HTTT2</t>
  </si>
  <si>
    <t>062305007332</t>
  </si>
  <si>
    <t>1350070003</t>
  </si>
  <si>
    <t>Lê Nguyễn Hải Anh</t>
  </si>
  <si>
    <t>079306038165</t>
  </si>
  <si>
    <t>Phạm Nguyễn Minh Anh</t>
  </si>
  <si>
    <t>075306006543</t>
  </si>
  <si>
    <t>Nguyễn Võ Ngọc Ánh</t>
  </si>
  <si>
    <t>079206022130</t>
  </si>
  <si>
    <t>1350070007</t>
  </si>
  <si>
    <t>Phạm Nguyễn Thiên Ân</t>
  </si>
  <si>
    <t>040206016412</t>
  </si>
  <si>
    <t>1350070008</t>
  </si>
  <si>
    <t>Đoàn Gia Bảo</t>
  </si>
  <si>
    <t>072206008003</t>
  </si>
  <si>
    <t>1350070010</t>
  </si>
  <si>
    <t>Ngô Gia Bảo</t>
  </si>
  <si>
    <t>045306003890</t>
  </si>
  <si>
    <t>1350070011</t>
  </si>
  <si>
    <t>Nguyễn Thị Khánh Băng</t>
  </si>
  <si>
    <t>02/04/2006</t>
  </si>
  <si>
    <t>079206028790</t>
  </si>
  <si>
    <t>1350070012</t>
  </si>
  <si>
    <t>Hồ Quốc Bửu</t>
  </si>
  <si>
    <t>001306003014</t>
  </si>
  <si>
    <t>Vũ Minh Châu</t>
  </si>
  <si>
    <t>082205006575</t>
  </si>
  <si>
    <t>1350070016</t>
  </si>
  <si>
    <t>Nguyễn Minh Danh</t>
  </si>
  <si>
    <t>077206000199</t>
  </si>
  <si>
    <t>Hoàng Ngọc Duy</t>
  </si>
  <si>
    <t>079206007535</t>
  </si>
  <si>
    <t>Hoàng Nguyễn Quốc Duy</t>
  </si>
  <si>
    <t>091206009797</t>
  </si>
  <si>
    <t>1350070019</t>
  </si>
  <si>
    <t>Nguyễn Vũ Duy</t>
  </si>
  <si>
    <t>25/11/2006</t>
  </si>
  <si>
    <t>080306010471</t>
  </si>
  <si>
    <t>1350070021</t>
  </si>
  <si>
    <t>Vũ Thị Đông Đào</t>
  </si>
  <si>
    <t>070206001203</t>
  </si>
  <si>
    <t>1350070022</t>
  </si>
  <si>
    <t>Hoàng Tiến Đạt</t>
  </si>
  <si>
    <t>046306000072</t>
  </si>
  <si>
    <t>Nguyễn Ngọc Hương Giang</t>
  </si>
  <si>
    <t>052306000337</t>
  </si>
  <si>
    <t>Phan Vũ Hoài Giang</t>
  </si>
  <si>
    <t>02/12/2006</t>
  </si>
  <si>
    <t>079306040226</t>
  </si>
  <si>
    <t>Mai Lê Ngọc Hân</t>
  </si>
  <si>
    <t>079206006673</t>
  </si>
  <si>
    <t>Đặng Gia Hòa</t>
  </si>
  <si>
    <t>10/10/2006</t>
  </si>
  <si>
    <t>064205002997</t>
  </si>
  <si>
    <t>Lê Văn Hùng</t>
  </si>
  <si>
    <t>070206000032</t>
  </si>
  <si>
    <t>1350070032</t>
  </si>
  <si>
    <t>Ôn Thành Duy Khang</t>
  </si>
  <si>
    <t>079206025136</t>
  </si>
  <si>
    <t>Phạm Lê Tấn Khang</t>
  </si>
  <si>
    <t>079206015642</t>
  </si>
  <si>
    <t>Lê Duy Khanh</t>
  </si>
  <si>
    <t>044206004949</t>
  </si>
  <si>
    <t>Nguyễn Văn Khiêm</t>
  </si>
  <si>
    <t>21/04/2006</t>
  </si>
  <si>
    <t>079206015731</t>
  </si>
  <si>
    <t>Võ Đăng Khoa</t>
  </si>
  <si>
    <t>067206006301</t>
  </si>
  <si>
    <t>Hoàng Minh Khôi</t>
  </si>
  <si>
    <t>079206008260</t>
  </si>
  <si>
    <t>1350070039</t>
  </si>
  <si>
    <t>Nguyễn Hoàng Khôi</t>
  </si>
  <si>
    <t>080206004421</t>
  </si>
  <si>
    <t>Lê Anh Hào Kiệt</t>
  </si>
  <si>
    <t>13/08/2006</t>
  </si>
  <si>
    <t>068206004181</t>
  </si>
  <si>
    <t>Nguyễn Hữu Anh Kiệt</t>
  </si>
  <si>
    <t>079205003173</t>
  </si>
  <si>
    <t>30/03/2005</t>
  </si>
  <si>
    <t>083206010689</t>
  </si>
  <si>
    <t>Phan Anh Kiệt</t>
  </si>
  <si>
    <t>079306010943</t>
  </si>
  <si>
    <t>Huỳnh Thuỳ Linh</t>
  </si>
  <si>
    <t>074306000090</t>
  </si>
  <si>
    <t>Nguyễn Đỗ Phương Linh</t>
  </si>
  <si>
    <t>089305004289</t>
  </si>
  <si>
    <t>Tăng Thị Ngọc Mai</t>
  </si>
  <si>
    <t>092306006783</t>
  </si>
  <si>
    <t>Lê Thị Kiều My</t>
  </si>
  <si>
    <t>05/11/2006</t>
  </si>
  <si>
    <t>079206007843</t>
  </si>
  <si>
    <t>Dương Minh Nhật</t>
  </si>
  <si>
    <t>29/08/2006</t>
  </si>
  <si>
    <t>037206001163</t>
  </si>
  <si>
    <t>1350070052</t>
  </si>
  <si>
    <t>Nguyễn Nhật Ninh</t>
  </si>
  <si>
    <t>060206007325</t>
  </si>
  <si>
    <t>Đào Xuân Phi</t>
  </si>
  <si>
    <t>060206011582</t>
  </si>
  <si>
    <t>Phạm Thanh Phong</t>
  </si>
  <si>
    <t>19/02/2006</t>
  </si>
  <si>
    <t>079206009679</t>
  </si>
  <si>
    <t>1350070055</t>
  </si>
  <si>
    <t>Lê Nguyên Phú</t>
  </si>
  <si>
    <t>070206009818</t>
  </si>
  <si>
    <t>Trần Thanh Phú</t>
  </si>
  <si>
    <t>079206009218</t>
  </si>
  <si>
    <t>Nguyễn Tiến Phúc</t>
  </si>
  <si>
    <t>079206034944</t>
  </si>
  <si>
    <t>1350070058</t>
  </si>
  <si>
    <t>Nguyễn Lê Minh Quân</t>
  </si>
  <si>
    <t>072306009957</t>
  </si>
  <si>
    <t>1350070059</t>
  </si>
  <si>
    <t>Nguyễn Mỹ Quyên</t>
  </si>
  <si>
    <t>082306011899</t>
  </si>
  <si>
    <t>La Trúc Quỳnh</t>
  </si>
  <si>
    <t>051306004146</t>
  </si>
  <si>
    <t>Lê Vũ Hạnh Quỳnh</t>
  </si>
  <si>
    <t>079206005031</t>
  </si>
  <si>
    <t>1350070064</t>
  </si>
  <si>
    <t>Hà Đức Tài</t>
  </si>
  <si>
    <t>17/06/2006</t>
  </si>
  <si>
    <t>079205026089</t>
  </si>
  <si>
    <t>082205016136</t>
  </si>
  <si>
    <t>072206012585</t>
  </si>
  <si>
    <t>1350070068</t>
  </si>
  <si>
    <t>Nguyễn Vĩnh Thành</t>
  </si>
  <si>
    <t>096206005247</t>
  </si>
  <si>
    <t>Phạm Minh Thật</t>
  </si>
  <si>
    <t>079206013880</t>
  </si>
  <si>
    <t>1350070070</t>
  </si>
  <si>
    <t>Hồ Vũ Tấn Thiên</t>
  </si>
  <si>
    <t>082206007314</t>
  </si>
  <si>
    <t>Nguyễn Phúc Thịnh</t>
  </si>
  <si>
    <t>079306031141</t>
  </si>
  <si>
    <t>Nguyễn Lâm Minh Thư</t>
  </si>
  <si>
    <t>20/07/2006</t>
  </si>
  <si>
    <t>079306018051</t>
  </si>
  <si>
    <t>Trương Thị Thủy Tiên</t>
  </si>
  <si>
    <t>28/08/2006</t>
  </si>
  <si>
    <t>079206022044</t>
  </si>
  <si>
    <t>1350070077</t>
  </si>
  <si>
    <t>Phan Thanh Tấn Toàn</t>
  </si>
  <si>
    <t>079203002591</t>
  </si>
  <si>
    <t>Dư Quốc Tới</t>
  </si>
  <si>
    <t>079306019683</t>
  </si>
  <si>
    <t>Nguyễn Ngọc Trà</t>
  </si>
  <si>
    <t>031206012363</t>
  </si>
  <si>
    <t>Đoàn Văn Tráng</t>
  </si>
  <si>
    <t>058306005928</t>
  </si>
  <si>
    <t>Nguyễn Thị Phương Trâm</t>
  </si>
  <si>
    <t>079306016054</t>
  </si>
  <si>
    <t>Trần Bảo Trâm</t>
  </si>
  <si>
    <t>04/04/2006</t>
  </si>
  <si>
    <t>079306000791</t>
  </si>
  <si>
    <t>Đặng Ngọc Bảo Trân</t>
  </si>
  <si>
    <t>064206014636</t>
  </si>
  <si>
    <t>1350070084</t>
  </si>
  <si>
    <t>075306011811</t>
  </si>
  <si>
    <t>1350070086</t>
  </si>
  <si>
    <t>Nguyễn Lê Cẩm Tú</t>
  </si>
  <si>
    <t>079306026747</t>
  </si>
  <si>
    <t>Nguyễn Hoàng Ánh Tuyết</t>
  </si>
  <si>
    <t>086306003960</t>
  </si>
  <si>
    <t>072206011079</t>
  </si>
  <si>
    <t>1350070089</t>
  </si>
  <si>
    <t>Nguyễn Phạm Chí Văn</t>
  </si>
  <si>
    <t>079204047412</t>
  </si>
  <si>
    <t>1350070090</t>
  </si>
  <si>
    <t>Phan Thanh Hoàng Việt</t>
  </si>
  <si>
    <t>24/03/2004</t>
  </si>
  <si>
    <t>074206002859</t>
  </si>
  <si>
    <t>Nguyễn Thành Vinh</t>
  </si>
  <si>
    <t>037306009245</t>
  </si>
  <si>
    <t>1350070092</t>
  </si>
  <si>
    <t>Mai Thị Thanh Vy</t>
  </si>
  <si>
    <t>25/01/2006</t>
  </si>
  <si>
    <t>068306009929</t>
  </si>
  <si>
    <t>Nguyễn Trần Ngọc Yến</t>
  </si>
  <si>
    <t>075206020268</t>
  </si>
  <si>
    <t>Nguyễn Thái An</t>
  </si>
  <si>
    <t>27/01/2006</t>
  </si>
  <si>
    <t>13_ĐH_CNTT2</t>
  </si>
  <si>
    <t>070306010478</t>
  </si>
  <si>
    <t>Trương Thi Ngọc An</t>
  </si>
  <si>
    <t>13_ĐH_CNTT1</t>
  </si>
  <si>
    <t>075204019415</t>
  </si>
  <si>
    <t>Dương Minh Tuấn Anh</t>
  </si>
  <si>
    <t>13_ĐH_CNTT6</t>
  </si>
  <si>
    <t>079306001976</t>
  </si>
  <si>
    <t>1350080005</t>
  </si>
  <si>
    <t>Lý Tú Anh</t>
  </si>
  <si>
    <t>13_ĐH_CNTT5</t>
  </si>
  <si>
    <t>052306000079</t>
  </si>
  <si>
    <t>Mai Lê Quế Anh</t>
  </si>
  <si>
    <t>040206009200</t>
  </si>
  <si>
    <t>Ngô Nhật Anh</t>
  </si>
  <si>
    <t>23/01/2006</t>
  </si>
  <si>
    <t>13_ĐH_CNTT3</t>
  </si>
  <si>
    <t>034206017267</t>
  </si>
  <si>
    <t>13_ĐH_CNTT4</t>
  </si>
  <si>
    <t>079306017299</t>
  </si>
  <si>
    <t>Đinh Kim Ngọc Ánh</t>
  </si>
  <si>
    <t>026306007876</t>
  </si>
  <si>
    <t>Đinh Thị Hồng Ánh</t>
  </si>
  <si>
    <t>067205003288</t>
  </si>
  <si>
    <t>1350080012</t>
  </si>
  <si>
    <t>Lê Quang Ân</t>
  </si>
  <si>
    <t>079206008726</t>
  </si>
  <si>
    <t>1350080013</t>
  </si>
  <si>
    <t>Huỳnh Dũng Bảo</t>
  </si>
  <si>
    <t>079206001521</t>
  </si>
  <si>
    <t>070206005194</t>
  </si>
  <si>
    <t>1350080015</t>
  </si>
  <si>
    <t>Linh Trần Quốc Bảo</t>
  </si>
  <si>
    <t>079206006847</t>
  </si>
  <si>
    <t>Nguyễn Gia Bảo</t>
  </si>
  <si>
    <t>054206006948</t>
  </si>
  <si>
    <t>Nguyễn Mai Gia Bảo</t>
  </si>
  <si>
    <t>091206017677</t>
  </si>
  <si>
    <t>Nhan Thiên Bảo</t>
  </si>
  <si>
    <t>046206003579</t>
  </si>
  <si>
    <t>1350080020</t>
  </si>
  <si>
    <t>Nguyễn Lê Hoài Bão</t>
  </si>
  <si>
    <t>079206010295</t>
  </si>
  <si>
    <t>Hoàng Lê Gia Cát</t>
  </si>
  <si>
    <t>079206010383</t>
  </si>
  <si>
    <t>1350080023</t>
  </si>
  <si>
    <t>Lâm Hoàng Thái Chương</t>
  </si>
  <si>
    <t>24/11/2006</t>
  </si>
  <si>
    <t>089206015242</t>
  </si>
  <si>
    <t>1350080024</t>
  </si>
  <si>
    <t>Nguyễn Phúc Huy Chương</t>
  </si>
  <si>
    <t>091206009918</t>
  </si>
  <si>
    <t>Đào Nhựt Tuấn Cường</t>
  </si>
  <si>
    <t>040206026065</t>
  </si>
  <si>
    <t>Hà Quốc Cường</t>
  </si>
  <si>
    <t>079205023928</t>
  </si>
  <si>
    <t>1350080027</t>
  </si>
  <si>
    <t>Lê Hoàng Danh</t>
  </si>
  <si>
    <t>089206021554</t>
  </si>
  <si>
    <t>Trịnh Thanh Danh</t>
  </si>
  <si>
    <t>044206003770</t>
  </si>
  <si>
    <t>1350080030</t>
  </si>
  <si>
    <t>Đinh Quốc Dân</t>
  </si>
  <si>
    <t>089205017666</t>
  </si>
  <si>
    <t>Nguyễn Danh Dọng</t>
  </si>
  <si>
    <t>036206024166</t>
  </si>
  <si>
    <t>Nguyễn Đức Dũng</t>
  </si>
  <si>
    <t>1350080034</t>
  </si>
  <si>
    <t>Nguyễn Đoàn Thế Dũng</t>
  </si>
  <si>
    <t>077206005737</t>
  </si>
  <si>
    <t>1350080037</t>
  </si>
  <si>
    <t>Đỗ Minh Duy</t>
  </si>
  <si>
    <t>079206047607</t>
  </si>
  <si>
    <t>Đặng Nguyễn Phương Duy</t>
  </si>
  <si>
    <t>10/11/2006</t>
  </si>
  <si>
    <t>079206020823</t>
  </si>
  <si>
    <t>1350080040</t>
  </si>
  <si>
    <t>Phạm Khánh Duy</t>
  </si>
  <si>
    <t>075206017145</t>
  </si>
  <si>
    <t>1350080041</t>
  </si>
  <si>
    <t>Võ Hoàng Duy</t>
  </si>
  <si>
    <t>075306021405</t>
  </si>
  <si>
    <t>Dương Huyền Bảo Duyên</t>
  </si>
  <si>
    <t>087306018582</t>
  </si>
  <si>
    <t>1350080043</t>
  </si>
  <si>
    <t>Đặng Nguyễn Phước Duyên</t>
  </si>
  <si>
    <t>091306001989</t>
  </si>
  <si>
    <t>Dương Thị Thùy Dương</t>
  </si>
  <si>
    <t>05/01/2006</t>
  </si>
  <si>
    <t>083306004363</t>
  </si>
  <si>
    <t>1350080045</t>
  </si>
  <si>
    <t>Lê Thị Thùy Dương</t>
  </si>
  <si>
    <t>052205005993</t>
  </si>
  <si>
    <t>1350080046</t>
  </si>
  <si>
    <t>Nguyễn Châu Dương</t>
  </si>
  <si>
    <t>086206004136</t>
  </si>
  <si>
    <t>1350080047</t>
  </si>
  <si>
    <t>Phan Dũ Dương</t>
  </si>
  <si>
    <t>079206013278</t>
  </si>
  <si>
    <t>1350080051</t>
  </si>
  <si>
    <t>075206008879</t>
  </si>
  <si>
    <t>Lương Thành Đạt</t>
  </si>
  <si>
    <t>11/07/2006</t>
  </si>
  <si>
    <t>034206013608</t>
  </si>
  <si>
    <t>1350080053</t>
  </si>
  <si>
    <t>Nguyễn Duy Đạt</t>
  </si>
  <si>
    <t>083206004073</t>
  </si>
  <si>
    <t>079206041046</t>
  </si>
  <si>
    <t>Trình Tiến Đạt</t>
  </si>
  <si>
    <t>072206009113</t>
  </si>
  <si>
    <t>Trần Tiến Đạt</t>
  </si>
  <si>
    <t>046206002585</t>
  </si>
  <si>
    <t>1350080057</t>
  </si>
  <si>
    <t>Nguyễn Hồ Hải Đăng</t>
  </si>
  <si>
    <t>067206004422</t>
  </si>
  <si>
    <t>1350080058</t>
  </si>
  <si>
    <t>Nguyễn Gia Điệp</t>
  </si>
  <si>
    <t>051206000160</t>
  </si>
  <si>
    <t>Dương Tấn Đô</t>
  </si>
  <si>
    <t>072206008948</t>
  </si>
  <si>
    <t>Nguyễn Hạo Đông</t>
  </si>
  <si>
    <t>079206000049</t>
  </si>
  <si>
    <t>Mai Hữu Đức</t>
  </si>
  <si>
    <t>091206006464</t>
  </si>
  <si>
    <t>1350080063</t>
  </si>
  <si>
    <t>Phan Minh Đức</t>
  </si>
  <si>
    <t>064206014836</t>
  </si>
  <si>
    <t>1350080064</t>
  </si>
  <si>
    <t>Nguyễn Ngọc Nam Giang</t>
  </si>
  <si>
    <t>038206017893</t>
  </si>
  <si>
    <t>Phạm Trường Giang</t>
  </si>
  <si>
    <t>079206039191</t>
  </si>
  <si>
    <t>1350080066</t>
  </si>
  <si>
    <t>079206045649</t>
  </si>
  <si>
    <t>1350080067</t>
  </si>
  <si>
    <t>Phạm Thanh Hải</t>
  </si>
  <si>
    <t>079206002954</t>
  </si>
  <si>
    <t>Từ Thiện Hải</t>
  </si>
  <si>
    <t>075306021881</t>
  </si>
  <si>
    <t>1350080069</t>
  </si>
  <si>
    <t>Nghiêu Trần Hồng Hạnh</t>
  </si>
  <si>
    <t>08/07/2006</t>
  </si>
  <si>
    <t>077206009080</t>
  </si>
  <si>
    <t>Trần Anh Hào</t>
  </si>
  <si>
    <t>075306002549</t>
  </si>
  <si>
    <t>1350080074</t>
  </si>
  <si>
    <t>Hoàng Ngọc Thu Hiền</t>
  </si>
  <si>
    <t>077206004104</t>
  </si>
  <si>
    <t>1350080075</t>
  </si>
  <si>
    <t>Đoàn Trần Trung Hiếu</t>
  </si>
  <si>
    <t>068206003463</t>
  </si>
  <si>
    <t>Nguyễn Công Hiếu</t>
  </si>
  <si>
    <t>001205043128</t>
  </si>
  <si>
    <t>1350080077</t>
  </si>
  <si>
    <t>Phạm Ngọc Hiếu</t>
  </si>
  <si>
    <t>052206002405</t>
  </si>
  <si>
    <t>1350080078</t>
  </si>
  <si>
    <t>Nguyễn Trương Nhật Hoài</t>
  </si>
  <si>
    <t>051205014996</t>
  </si>
  <si>
    <t>Trần Khải Hoàn</t>
  </si>
  <si>
    <t>058206001098</t>
  </si>
  <si>
    <t>1350080080</t>
  </si>
  <si>
    <t>Ngô Thanh Hoàng</t>
  </si>
  <si>
    <t>079206017322</t>
  </si>
  <si>
    <t>1350080081</t>
  </si>
  <si>
    <t>Nguyễn Minh Hoàng</t>
  </si>
  <si>
    <t>079306028468</t>
  </si>
  <si>
    <t>Trần Lê Xuân Hồng</t>
  </si>
  <si>
    <t>079206031105</t>
  </si>
  <si>
    <t>1350080084</t>
  </si>
  <si>
    <t>Đặng Huy Hùng</t>
  </si>
  <si>
    <t>051206009500</t>
  </si>
  <si>
    <t>Nguyễn Hùng</t>
  </si>
  <si>
    <t>03/03/2006</t>
  </si>
  <si>
    <t>079206013582</t>
  </si>
  <si>
    <t>Trần Mạnh Hùng</t>
  </si>
  <si>
    <t>079206021233</t>
  </si>
  <si>
    <t>Bùi Anh Huy</t>
  </si>
  <si>
    <t>14/11/2006</t>
  </si>
  <si>
    <t>068206008831</t>
  </si>
  <si>
    <t>1350080088</t>
  </si>
  <si>
    <t>Chu Quang Huy</t>
  </si>
  <si>
    <t>075206022069</t>
  </si>
  <si>
    <t>Hoàng Nhật Huy</t>
  </si>
  <si>
    <t>05/12/2006</t>
  </si>
  <si>
    <t>082206015218</t>
  </si>
  <si>
    <t>Huỳnh Đình Song Huy</t>
  </si>
  <si>
    <t>079206014181</t>
  </si>
  <si>
    <t>072206010778</t>
  </si>
  <si>
    <t>1350080092</t>
  </si>
  <si>
    <t>072206005809</t>
  </si>
  <si>
    <t>Lê Trần Gia Huy</t>
  </si>
  <si>
    <t>095206000464</t>
  </si>
  <si>
    <t>1350080094</t>
  </si>
  <si>
    <t>Nguyễn Minh Huy</t>
  </si>
  <si>
    <t>068206014388</t>
  </si>
  <si>
    <t>091206002698</t>
  </si>
  <si>
    <t>1350080096</t>
  </si>
  <si>
    <t>Nguyễn Nhật Huy</t>
  </si>
  <si>
    <t>04/01/2006</t>
  </si>
  <si>
    <t>079206010091</t>
  </si>
  <si>
    <t>1350080097</t>
  </si>
  <si>
    <t>Nguyễn Tuấn Huy</t>
  </si>
  <si>
    <t>077206011352</t>
  </si>
  <si>
    <t>1350080098</t>
  </si>
  <si>
    <t>Phạm Lê Nhật Huy</t>
  </si>
  <si>
    <t>07/08/2006</t>
  </si>
  <si>
    <t>072206012561</t>
  </si>
  <si>
    <t>1350080099</t>
  </si>
  <si>
    <t>Tạ Nhật Huy</t>
  </si>
  <si>
    <t>17/10/2006</t>
  </si>
  <si>
    <t>070206005587</t>
  </si>
  <si>
    <t>Trần Đức Huy</t>
  </si>
  <si>
    <t>080206008803</t>
  </si>
  <si>
    <t>1350080102</t>
  </si>
  <si>
    <t>Nguyễn Lương Mạnh Huỳnh</t>
  </si>
  <si>
    <t>038206000245</t>
  </si>
  <si>
    <t>1350080103</t>
  </si>
  <si>
    <t>Bùi Thái Hưng</t>
  </si>
  <si>
    <t>13/03/2006</t>
  </si>
  <si>
    <t>051206008872</t>
  </si>
  <si>
    <t>Lê Vân Quốc Hưng</t>
  </si>
  <si>
    <t>074206007907</t>
  </si>
  <si>
    <t>Nguyễn Lê Hưng</t>
  </si>
  <si>
    <t>075206006508</t>
  </si>
  <si>
    <t>1350080106</t>
  </si>
  <si>
    <t>Nguyễn Quang Hưng</t>
  </si>
  <si>
    <t>079306035075</t>
  </si>
  <si>
    <t>Nguyễn Dương Quỳnh Hương</t>
  </si>
  <si>
    <t>16/05/2006</t>
  </si>
  <si>
    <t>049306000203</t>
  </si>
  <si>
    <t>1350080108</t>
  </si>
  <si>
    <t>Nguyễn Trần Thiên Hương</t>
  </si>
  <si>
    <t>051206004208</t>
  </si>
  <si>
    <t>Nguyễn Trọng Hữu</t>
  </si>
  <si>
    <t>096206011461</t>
  </si>
  <si>
    <t>1350080111</t>
  </si>
  <si>
    <t>Nguyễn Chí Khang</t>
  </si>
  <si>
    <t>072206005533</t>
  </si>
  <si>
    <t>1350080112</t>
  </si>
  <si>
    <t>Nguyễn Trần Anh Khang</t>
  </si>
  <si>
    <t>079204036379</t>
  </si>
  <si>
    <t>Phạm Duy Khang</t>
  </si>
  <si>
    <t>056206010670</t>
  </si>
  <si>
    <t>1350080115</t>
  </si>
  <si>
    <t>Phạm Thế Khang</t>
  </si>
  <si>
    <t>079206048445</t>
  </si>
  <si>
    <t>Võ Minh Khang</t>
  </si>
  <si>
    <t>044206001878</t>
  </si>
  <si>
    <t>1350080117</t>
  </si>
  <si>
    <t>Từ Vũ Khanh</t>
  </si>
  <si>
    <t>079206030645</t>
  </si>
  <si>
    <t>1350080118</t>
  </si>
  <si>
    <t>Phan Cát Gia Khánh</t>
  </si>
  <si>
    <t>079204006845</t>
  </si>
  <si>
    <t>Đinh Văn Khoa</t>
  </si>
  <si>
    <t>038206002052</t>
  </si>
  <si>
    <t>Hà Đăng Khoa</t>
  </si>
  <si>
    <t>075206025582</t>
  </si>
  <si>
    <t>Lê Bá Đăng Khoa</t>
  </si>
  <si>
    <t>079206008037</t>
  </si>
  <si>
    <t>Ngô Đăng Khoa</t>
  </si>
  <si>
    <t>079206022304</t>
  </si>
  <si>
    <t>Nguyễn Trọng Khoa</t>
  </si>
  <si>
    <t>079206024174</t>
  </si>
  <si>
    <t>1350080125</t>
  </si>
  <si>
    <t>Trần Huỳnh Đăng Khoa</t>
  </si>
  <si>
    <t>079206028441</t>
  </si>
  <si>
    <t>1350080127</t>
  </si>
  <si>
    <t>Vũ Đăng Khoa</t>
  </si>
  <si>
    <t>079206025742</t>
  </si>
  <si>
    <t>1350080128</t>
  </si>
  <si>
    <t>072206000043</t>
  </si>
  <si>
    <t>1350080129</t>
  </si>
  <si>
    <t>Nguyễn Trần Minh Khôi</t>
  </si>
  <si>
    <t>079206023579</t>
  </si>
  <si>
    <t>Trần Nhựt Đăng Khôi</t>
  </si>
  <si>
    <t>060206011299</t>
  </si>
  <si>
    <t>075206013184</t>
  </si>
  <si>
    <t>Dương Tuấn Kiệt</t>
  </si>
  <si>
    <t>075206020307</t>
  </si>
  <si>
    <t>Lê Tuấn Kiệt</t>
  </si>
  <si>
    <t>079206000108</t>
  </si>
  <si>
    <t>1350080135</t>
  </si>
  <si>
    <t>Đinh Thanh Liêm</t>
  </si>
  <si>
    <t>068306006881</t>
  </si>
  <si>
    <t>Hồ Hoàng Phương Linh</t>
  </si>
  <si>
    <t>072206012408</t>
  </si>
  <si>
    <t>Lê Hoài Linh</t>
  </si>
  <si>
    <t>02/06/2006</t>
  </si>
  <si>
    <t>079206003433</t>
  </si>
  <si>
    <t>Nguyễn Lương Thành Linh</t>
  </si>
  <si>
    <t>075306009447</t>
  </si>
  <si>
    <t>Nguyễn Ngọc Phương Linh</t>
  </si>
  <si>
    <t>042206003929</t>
  </si>
  <si>
    <t>1350080141</t>
  </si>
  <si>
    <t>Nguyễn Văn Linh</t>
  </si>
  <si>
    <t>24/06/2006</t>
  </si>
  <si>
    <t>040306012313</t>
  </si>
  <si>
    <t>1350080142</t>
  </si>
  <si>
    <t>Trần Khánh Linh</t>
  </si>
  <si>
    <t>079206027982</t>
  </si>
  <si>
    <t>1350080144</t>
  </si>
  <si>
    <t>Đinh Hoàng Long</t>
  </si>
  <si>
    <t>036206024748</t>
  </si>
  <si>
    <t>1350080145</t>
  </si>
  <si>
    <t>079201003705</t>
  </si>
  <si>
    <t>17/09/2001</t>
  </si>
  <si>
    <t>079205015724</t>
  </si>
  <si>
    <t>1350080147</t>
  </si>
  <si>
    <t>Phan Thái Long</t>
  </si>
  <si>
    <t>079206003394</t>
  </si>
  <si>
    <t>Đinh Tiến Lộc</t>
  </si>
  <si>
    <t>066206017393</t>
  </si>
  <si>
    <t>1350080149</t>
  </si>
  <si>
    <t>Nguyễn Trương Phú Lộc</t>
  </si>
  <si>
    <t>082205017198</t>
  </si>
  <si>
    <t>1350080151</t>
  </si>
  <si>
    <t>Nguyễn Tấn Lợi</t>
  </si>
  <si>
    <t>001206006237</t>
  </si>
  <si>
    <t>Nguyễn Thành Luân</t>
  </si>
  <si>
    <t>082306006058</t>
  </si>
  <si>
    <t>Nguyễn Ngọc Thảo Ly</t>
  </si>
  <si>
    <t>070306011556</t>
  </si>
  <si>
    <t>1350080154</t>
  </si>
  <si>
    <t>Nguyễn Thị Trúc Ly</t>
  </si>
  <si>
    <t>082306009072</t>
  </si>
  <si>
    <t>Cam Hồng Mai</t>
  </si>
  <si>
    <t>079206013284</t>
  </si>
  <si>
    <t>Lê Hồng Minh</t>
  </si>
  <si>
    <t>079206005252</t>
  </si>
  <si>
    <t>1350080159</t>
  </si>
  <si>
    <t>Tạ Nhật Minh</t>
  </si>
  <si>
    <t>072206004458</t>
  </si>
  <si>
    <t>Hà Thành Nam</t>
  </si>
  <si>
    <t>049206001285</t>
  </si>
  <si>
    <t>1350080161</t>
  </si>
  <si>
    <t>Lê Tự Hoàng Nam</t>
  </si>
  <si>
    <t>082306006755</t>
  </si>
  <si>
    <t>Nguyễn Ngọc Phương Nga</t>
  </si>
  <si>
    <t>066305013359</t>
  </si>
  <si>
    <t>Ngô Thị Ngân</t>
  </si>
  <si>
    <t>082306005288</t>
  </si>
  <si>
    <t>Trần Tuyết Ngân</t>
  </si>
  <si>
    <t>075306013212</t>
  </si>
  <si>
    <t>1350080167</t>
  </si>
  <si>
    <t>Vũ Ngọc Thảo Ngân</t>
  </si>
  <si>
    <t>079206002410</t>
  </si>
  <si>
    <t>Cái Huỳnh Thanh Nghĩa</t>
  </si>
  <si>
    <t>082206010045</t>
  </si>
  <si>
    <t>1350080171</t>
  </si>
  <si>
    <t>Lưu Trung Nghĩa</t>
  </si>
  <si>
    <t>14/12/2006</t>
  </si>
  <si>
    <t>060306002602</t>
  </si>
  <si>
    <t>Huỳnh Thị Minh Ngọc</t>
  </si>
  <si>
    <t>083206005885</t>
  </si>
  <si>
    <t>Nguyễn Hồ Công Nguyên</t>
  </si>
  <si>
    <t>11/02/2006</t>
  </si>
  <si>
    <t>079206015563</t>
  </si>
  <si>
    <t>Trần Khánh Nguyên</t>
  </si>
  <si>
    <t>079206026529</t>
  </si>
  <si>
    <t>Lê Tuấn Nhã</t>
  </si>
  <si>
    <t>03/12/2006</t>
  </si>
  <si>
    <t>075306000604</t>
  </si>
  <si>
    <t>Nguyễn Thị Thanh Nhàn</t>
  </si>
  <si>
    <t>072206001912</t>
  </si>
  <si>
    <t>Huỳnh Thanh Nhân</t>
  </si>
  <si>
    <t>095206004260</t>
  </si>
  <si>
    <t>Lê Nguyễn Thiện Nhân</t>
  </si>
  <si>
    <t>14/07/2006</t>
  </si>
  <si>
    <t>087206006667</t>
  </si>
  <si>
    <t>066206006928</t>
  </si>
  <si>
    <t>Trần Ngọc Nhân</t>
  </si>
  <si>
    <t>079206014124</t>
  </si>
  <si>
    <t>1350080187</t>
  </si>
  <si>
    <t>Lê Trần Thanh Nhật</t>
  </si>
  <si>
    <t>068206010391</t>
  </si>
  <si>
    <t>042306011650</t>
  </si>
  <si>
    <t>Lê Yến Nhi</t>
  </si>
  <si>
    <t>19/01/2006</t>
  </si>
  <si>
    <t>079306009977</t>
  </si>
  <si>
    <t>1350080192</t>
  </si>
  <si>
    <t>Vĩnh Trần Phương Nhi</t>
  </si>
  <si>
    <t>079306011027</t>
  </si>
  <si>
    <t>Đặng Khánh Nhu</t>
  </si>
  <si>
    <t>051306005077</t>
  </si>
  <si>
    <t>1350080196</t>
  </si>
  <si>
    <t>Phạm Thị Ngọc Nhung</t>
  </si>
  <si>
    <t>079306028530</t>
  </si>
  <si>
    <t>Lâm Hồng Như</t>
  </si>
  <si>
    <t>082306002474</t>
  </si>
  <si>
    <t>Lê Thị Ý Ni</t>
  </si>
  <si>
    <t>079206009378</t>
  </si>
  <si>
    <t>Bùi Huỳnh Gia Phát</t>
  </si>
  <si>
    <t>079206010364</t>
  </si>
  <si>
    <t>1350080201</t>
  </si>
  <si>
    <t>Lê Hưng Phát</t>
  </si>
  <si>
    <t>079206001990</t>
  </si>
  <si>
    <t>Huỳnh Diệu Phong</t>
  </si>
  <si>
    <t>060205004031</t>
  </si>
  <si>
    <t>Trần Thanh Phong</t>
  </si>
  <si>
    <t>074206003041</t>
  </si>
  <si>
    <t>Nguyễn Huy Phú</t>
  </si>
  <si>
    <t>072206008714</t>
  </si>
  <si>
    <t>Huỳnh Gia Phúc</t>
  </si>
  <si>
    <t>056206010059</t>
  </si>
  <si>
    <t>1350080209</t>
  </si>
  <si>
    <t>Nguyễn Hoàng Phúc</t>
  </si>
  <si>
    <t>079206008546</t>
  </si>
  <si>
    <t>Nguyễn Lâm Thiên Phúc</t>
  </si>
  <si>
    <t>080206009004</t>
  </si>
  <si>
    <t>1350080211</t>
  </si>
  <si>
    <t>075206008311</t>
  </si>
  <si>
    <t>1350080212</t>
  </si>
  <si>
    <t>079306003645</t>
  </si>
  <si>
    <t>1350080214</t>
  </si>
  <si>
    <t>Đặng Ngân Phương</t>
  </si>
  <si>
    <t>070306010921</t>
  </si>
  <si>
    <t>Phạm Thị Thu Phương</t>
  </si>
  <si>
    <t>079206040162</t>
  </si>
  <si>
    <t>Nguyễn Xuân Hoàng Quang</t>
  </si>
  <si>
    <t>034206016448</t>
  </si>
  <si>
    <t>Phạm Minh Quang</t>
  </si>
  <si>
    <t>075206020629</t>
  </si>
  <si>
    <t>Phạm Vũ Quảng</t>
  </si>
  <si>
    <t>040205010803</t>
  </si>
  <si>
    <t>1350080222</t>
  </si>
  <si>
    <t>Hoàng Trọng Quân</t>
  </si>
  <si>
    <t>079206044846</t>
  </si>
  <si>
    <t>Phạm Hoàng Quân</t>
  </si>
  <si>
    <t>079206025603</t>
  </si>
  <si>
    <t>1350080224</t>
  </si>
  <si>
    <t>Lê Tấn Quốc</t>
  </si>
  <si>
    <t>091206004006</t>
  </si>
  <si>
    <t>Phan Võ Phú Quý</t>
  </si>
  <si>
    <t>066206006912</t>
  </si>
  <si>
    <t>Đặng Võ Bá Quyết</t>
  </si>
  <si>
    <t>079306038570</t>
  </si>
  <si>
    <t>1350080231</t>
  </si>
  <si>
    <t>Trần Như Quỳnh</t>
  </si>
  <si>
    <t>079206017094</t>
  </si>
  <si>
    <t>Nguyễn Văn Sang</t>
  </si>
  <si>
    <t>079206033102</t>
  </si>
  <si>
    <t>Trần Tuấn Sang</t>
  </si>
  <si>
    <t>072206008563</t>
  </si>
  <si>
    <t>1350080234</t>
  </si>
  <si>
    <t>Trần Cao Siêu</t>
  </si>
  <si>
    <t>060206007234</t>
  </si>
  <si>
    <t>Nguyễn Quí Sơn</t>
  </si>
  <si>
    <t>052206003678</t>
  </si>
  <si>
    <t>Nguyễn Trường Sơn</t>
  </si>
  <si>
    <t>046206008635</t>
  </si>
  <si>
    <t>1350080237</t>
  </si>
  <si>
    <t>Cao Hoàng Minh Tài</t>
  </si>
  <si>
    <t>070205001870</t>
  </si>
  <si>
    <t>1350080238</t>
  </si>
  <si>
    <t>Đỗ Ngọc Tài</t>
  </si>
  <si>
    <t>052206016433</t>
  </si>
  <si>
    <t>1350080239</t>
  </si>
  <si>
    <t>Phạm Văn Tài</t>
  </si>
  <si>
    <t>079206005511</t>
  </si>
  <si>
    <t>1350080240</t>
  </si>
  <si>
    <t>Ao Minh Tâm</t>
  </si>
  <si>
    <t>060206010193</t>
  </si>
  <si>
    <t>Lê Hữu Thiện Tâm</t>
  </si>
  <si>
    <t>080206002326</t>
  </si>
  <si>
    <t>1350080242</t>
  </si>
  <si>
    <t>Lâm Hữu Tân</t>
  </si>
  <si>
    <t>080206013918</t>
  </si>
  <si>
    <t>Lê Thiều Hồng Thái</t>
  </si>
  <si>
    <t>026206013184</t>
  </si>
  <si>
    <t>Phí Quốc Thái</t>
  </si>
  <si>
    <t>079206014140</t>
  </si>
  <si>
    <t>1350080245</t>
  </si>
  <si>
    <t>Mai Văn Minh Thanh</t>
  </si>
  <si>
    <t>089205011469</t>
  </si>
  <si>
    <t>1350080246</t>
  </si>
  <si>
    <t>Phạm Quốc Thanh</t>
  </si>
  <si>
    <t>092306008649</t>
  </si>
  <si>
    <t>1350080247</t>
  </si>
  <si>
    <t>Trần Nguyễn Kim Thanh</t>
  </si>
  <si>
    <t>075206000513</t>
  </si>
  <si>
    <t>Lý Tiến Thành</t>
  </si>
  <si>
    <t>056306000317</t>
  </si>
  <si>
    <t>1350080252</t>
  </si>
  <si>
    <t>Lê Võ Hiền Thảo</t>
  </si>
  <si>
    <t>083305011816</t>
  </si>
  <si>
    <t>Trần Nguyễn Thanh Thảo</t>
  </si>
  <si>
    <t>001206016531</t>
  </si>
  <si>
    <t>Bùi Văn Thắng</t>
  </si>
  <si>
    <t>11/09/2006</t>
  </si>
  <si>
    <t>075205009667</t>
  </si>
  <si>
    <t>1350080255</t>
  </si>
  <si>
    <t>Đinh Xuân Thắng</t>
  </si>
  <si>
    <t>058205003064</t>
  </si>
  <si>
    <t>1350080256</t>
  </si>
  <si>
    <t>Lê Nhật Thắng</t>
  </si>
  <si>
    <t>079206004779</t>
  </si>
  <si>
    <t>1350080257</t>
  </si>
  <si>
    <t>Nguyễn Quốc Đức Thắng</t>
  </si>
  <si>
    <t>096306010636</t>
  </si>
  <si>
    <t>Trần Thị Ngọc Thi</t>
  </si>
  <si>
    <t>01/05/2006</t>
  </si>
  <si>
    <t>064206009026</t>
  </si>
  <si>
    <t>Nguyễn Hưng Thiên</t>
  </si>
  <si>
    <t>079206022150</t>
  </si>
  <si>
    <t>1350080260</t>
  </si>
  <si>
    <t>Nguyễn Long Thiên</t>
  </si>
  <si>
    <t>079206048556</t>
  </si>
  <si>
    <t>1350080261</t>
  </si>
  <si>
    <t>Phạm Nguyễn Ân Thiên</t>
  </si>
  <si>
    <t>094206002402</t>
  </si>
  <si>
    <t>1350080262</t>
  </si>
  <si>
    <t>Cao Phú Thịnh</t>
  </si>
  <si>
    <t>056206011762</t>
  </si>
  <si>
    <t>1350080263</t>
  </si>
  <si>
    <t>Hồ Đức Thịnh</t>
  </si>
  <si>
    <t>045206007347</t>
  </si>
  <si>
    <t>Lê Minh Ngọc Thịnh</t>
  </si>
  <si>
    <t>074206002532</t>
  </si>
  <si>
    <t>Nguyễn Đức Thịnh</t>
  </si>
  <si>
    <t>068206012050</t>
  </si>
  <si>
    <t>Nguyễn Quốc Thịnh</t>
  </si>
  <si>
    <t>079202000727</t>
  </si>
  <si>
    <t>1350080267</t>
  </si>
  <si>
    <t>Nguyễn Vĩnh Thịnh</t>
  </si>
  <si>
    <t>29/01/2002</t>
  </si>
  <si>
    <t>084206002270</t>
  </si>
  <si>
    <t>Trần Quốc Thịnh</t>
  </si>
  <si>
    <t>082206001594</t>
  </si>
  <si>
    <t>Trần Thanh Thịnh</t>
  </si>
  <si>
    <t>079206013492</t>
  </si>
  <si>
    <t>Lê Trần Nam Thông</t>
  </si>
  <si>
    <t>079206008985</t>
  </si>
  <si>
    <t>Trương Đình Gia Thống</t>
  </si>
  <si>
    <t>038306002719</t>
  </si>
  <si>
    <t>1350080272</t>
  </si>
  <si>
    <t>Lê Thị Thuần</t>
  </si>
  <si>
    <t>068206000281</t>
  </si>
  <si>
    <t>079305016785</t>
  </si>
  <si>
    <t>Lê Thị Thanh Thủy</t>
  </si>
  <si>
    <t>08/11/2005</t>
  </si>
  <si>
    <t>034306013730</t>
  </si>
  <si>
    <t>1350080276</t>
  </si>
  <si>
    <t>Nguyễn Thị Thanh Thúy</t>
  </si>
  <si>
    <t>079206021979</t>
  </si>
  <si>
    <t>Nguyễn Phạm Ngọc Bảo Thuyên</t>
  </si>
  <si>
    <t>089306016073</t>
  </si>
  <si>
    <t>Huỳnh Dương Minh Thư</t>
  </si>
  <si>
    <t>083305009847</t>
  </si>
  <si>
    <t>1350080279</t>
  </si>
  <si>
    <t>Lê Đoàn Anh Thư</t>
  </si>
  <si>
    <t>086306006454</t>
  </si>
  <si>
    <t>Trần Thị Anh Thư</t>
  </si>
  <si>
    <t>075206001315</t>
  </si>
  <si>
    <t>Huỳnh Minh Thương</t>
  </si>
  <si>
    <t>079206018435</t>
  </si>
  <si>
    <t>Bùi Quốc Tiến</t>
  </si>
  <si>
    <t>14/01/2006</t>
  </si>
  <si>
    <t>075206003518</t>
  </si>
  <si>
    <t>1350080286</t>
  </si>
  <si>
    <t>Đào Ngọc Tiến</t>
  </si>
  <si>
    <t>068206015078</t>
  </si>
  <si>
    <t>1350080287</t>
  </si>
  <si>
    <t>Nguyễn Đức Tiến</t>
  </si>
  <si>
    <t>052206014326</t>
  </si>
  <si>
    <t>Nguyễn Mạnh Tiến</t>
  </si>
  <si>
    <t>056206011021</t>
  </si>
  <si>
    <t>Nguyễn Nhật Tiến</t>
  </si>
  <si>
    <t>091206005600</t>
  </si>
  <si>
    <t>1350080290</t>
  </si>
  <si>
    <t>Quách Thanh Tiến</t>
  </si>
  <si>
    <t>052206000225</t>
  </si>
  <si>
    <t>062206000401</t>
  </si>
  <si>
    <t>1350080292</t>
  </si>
  <si>
    <t>Trần Nguyễn Dương Tiến</t>
  </si>
  <si>
    <t>079206025057</t>
  </si>
  <si>
    <t>Nguyễn Lê Trung Tín</t>
  </si>
  <si>
    <t>089206023194</t>
  </si>
  <si>
    <t>1350080295</t>
  </si>
  <si>
    <t>Bùi Cảnh Toàn</t>
  </si>
  <si>
    <t>086206004555</t>
  </si>
  <si>
    <t>Lê Quốc Toàn</t>
  </si>
  <si>
    <t>060206010892</t>
  </si>
  <si>
    <t>1350080298</t>
  </si>
  <si>
    <t>Phạm Minh Toàn</t>
  </si>
  <si>
    <t>079206035186</t>
  </si>
  <si>
    <t>1350080299</t>
  </si>
  <si>
    <t>Lê Tấn Tới</t>
  </si>
  <si>
    <t>001306066208</t>
  </si>
  <si>
    <t>1350080300</t>
  </si>
  <si>
    <t>Đỗ Xuân Trà</t>
  </si>
  <si>
    <t>13/12/2006</t>
  </si>
  <si>
    <t>072206004497</t>
  </si>
  <si>
    <t>Lê Minh Trang</t>
  </si>
  <si>
    <t>051306005947</t>
  </si>
  <si>
    <t>1350080303</t>
  </si>
  <si>
    <t>Nguyễn Đỗ Thùy Trang</t>
  </si>
  <si>
    <t>089306017892</t>
  </si>
  <si>
    <t>Trương Thị Phương Trang</t>
  </si>
  <si>
    <t>079306008671</t>
  </si>
  <si>
    <t>Nguyễn Ngọc Bích Trâm</t>
  </si>
  <si>
    <t>079206046952</t>
  </si>
  <si>
    <t>Hồ Minh Trí</t>
  </si>
  <si>
    <t>079206011129</t>
  </si>
  <si>
    <t>Nguyễn Minh Trí</t>
  </si>
  <si>
    <t>02/07/2006</t>
  </si>
  <si>
    <t>089206007943</t>
  </si>
  <si>
    <t>1350080308</t>
  </si>
  <si>
    <t>075206008368</t>
  </si>
  <si>
    <t>Trương Trọng Trí</t>
  </si>
  <si>
    <t>096206002215</t>
  </si>
  <si>
    <t>1350080310</t>
  </si>
  <si>
    <t>Phạm Hoàng Triết</t>
  </si>
  <si>
    <t>091306004796</t>
  </si>
  <si>
    <t>1350080311</t>
  </si>
  <si>
    <t>Âu Minh Trinh</t>
  </si>
  <si>
    <t>079205049484</t>
  </si>
  <si>
    <t>1350080312</t>
  </si>
  <si>
    <t>Đoàn Đình Trọng</t>
  </si>
  <si>
    <t>079306041145</t>
  </si>
  <si>
    <t>1350080314</t>
  </si>
  <si>
    <t>Nguyễn Lê Mộng Trúc</t>
  </si>
  <si>
    <t>079303024314</t>
  </si>
  <si>
    <t>079306040069</t>
  </si>
  <si>
    <t>079306028665</t>
  </si>
  <si>
    <t>1350080317</t>
  </si>
  <si>
    <t>Từ Nguyễn Thanh Trúc</t>
  </si>
  <si>
    <t>036206021113</t>
  </si>
  <si>
    <t>Đỗ Thành Trung</t>
  </si>
  <si>
    <t>079206001200</t>
  </si>
  <si>
    <t>Đặng Minh Trung</t>
  </si>
  <si>
    <t>060206007064</t>
  </si>
  <si>
    <t>1350080322</t>
  </si>
  <si>
    <t>Lương Nhật Trung</t>
  </si>
  <si>
    <t>Nguyễn Tấn Trung</t>
  </si>
  <si>
    <t>29/07/2006</t>
  </si>
  <si>
    <t>054206001956</t>
  </si>
  <si>
    <t>Phạm Thành Trung</t>
  </si>
  <si>
    <t>084206007227</t>
  </si>
  <si>
    <t>Dư Khắc Trực</t>
  </si>
  <si>
    <t>04/09/2006</t>
  </si>
  <si>
    <t>082206005914</t>
  </si>
  <si>
    <t>Nguyễn Nhựt Trường</t>
  </si>
  <si>
    <t>060206003017</t>
  </si>
  <si>
    <t>1350080328</t>
  </si>
  <si>
    <t>Trần Đình Trường</t>
  </si>
  <si>
    <t>095206001918</t>
  </si>
  <si>
    <t>1350080331</t>
  </si>
  <si>
    <t>Nguyễn Thanh Tú</t>
  </si>
  <si>
    <t>054206005849</t>
  </si>
  <si>
    <t>Nguyễn Xuân Tú</t>
  </si>
  <si>
    <t>075206006734</t>
  </si>
  <si>
    <t>Lê Tiến Tuân</t>
  </si>
  <si>
    <t>070206003948</t>
  </si>
  <si>
    <t>Nguyễn Đức Tuân</t>
  </si>
  <si>
    <t>074206002957</t>
  </si>
  <si>
    <t>Nguyễn Anh Tuấn</t>
  </si>
  <si>
    <t>070206008248</t>
  </si>
  <si>
    <t>1350080337</t>
  </si>
  <si>
    <t>Nguyễn Trần Anh Tuấn</t>
  </si>
  <si>
    <t>28/10/2006</t>
  </si>
  <si>
    <t>075306015998</t>
  </si>
  <si>
    <t>1350080338</t>
  </si>
  <si>
    <t>Phạm Đào Minh Tuệ</t>
  </si>
  <si>
    <t>31/08/2006</t>
  </si>
  <si>
    <t>079206032697</t>
  </si>
  <si>
    <t>1350080339</t>
  </si>
  <si>
    <t>Hồng Thanh Tùng</t>
  </si>
  <si>
    <t>079206007997</t>
  </si>
  <si>
    <t>079305035875</t>
  </si>
  <si>
    <t>Trần Khiết Tư</t>
  </si>
  <si>
    <t>075306020572</t>
  </si>
  <si>
    <t>Phan Thị Kim Vi</t>
  </si>
  <si>
    <t>075206001233</t>
  </si>
  <si>
    <t>Đặng Quốc Việt</t>
  </si>
  <si>
    <t>060206003387</t>
  </si>
  <si>
    <t>Hồ Quốc Việt</t>
  </si>
  <si>
    <t>06/02/2006</t>
  </si>
  <si>
    <t>079206023847</t>
  </si>
  <si>
    <t>Hầu Lê Quốc Việt</t>
  </si>
  <si>
    <t>056206009207</t>
  </si>
  <si>
    <t>Lê Quốc Việt</t>
  </si>
  <si>
    <t>079206044948</t>
  </si>
  <si>
    <t>1350080352</t>
  </si>
  <si>
    <t>Đặng Quang Vinh</t>
  </si>
  <si>
    <t>083206011645</t>
  </si>
  <si>
    <t>Đoàn Thế Vinh</t>
  </si>
  <si>
    <t>072206012954</t>
  </si>
  <si>
    <t>Ngô Trọng Vinh</t>
  </si>
  <si>
    <t>051206001133</t>
  </si>
  <si>
    <t>Võ Văn Vĩnh</t>
  </si>
  <si>
    <t>052206006973</t>
  </si>
  <si>
    <t>Huỳnh Thế Vũ</t>
  </si>
  <si>
    <t>083206001549</t>
  </si>
  <si>
    <t>Võ Văn Minh Vương</t>
  </si>
  <si>
    <t>089306003267</t>
  </si>
  <si>
    <t>1350080359</t>
  </si>
  <si>
    <t>Lâm Thị Tường Vy</t>
  </si>
  <si>
    <t>082306002456</t>
  </si>
  <si>
    <t>Ngô Ngọc Thúy Vy</t>
  </si>
  <si>
    <t>082306004756</t>
  </si>
  <si>
    <t>1350080362</t>
  </si>
  <si>
    <t>Nguyễn Ngọc Phương Vy</t>
  </si>
  <si>
    <t>072306006440</t>
  </si>
  <si>
    <t>Bùi Thị Thanh Xuân</t>
  </si>
  <si>
    <t>080306009103</t>
  </si>
  <si>
    <t>Phạm Thị Mỹ Yên</t>
  </si>
  <si>
    <t>066306012304</t>
  </si>
  <si>
    <t>1350080367</t>
  </si>
  <si>
    <t>083306000454</t>
  </si>
  <si>
    <t>1350090001</t>
  </si>
  <si>
    <t>Đào Đặng Bình An</t>
  </si>
  <si>
    <t>13_ĐH_QTKD1</t>
  </si>
  <si>
    <t>037306006087</t>
  </si>
  <si>
    <t>Đỗ Thị Lan Anh</t>
  </si>
  <si>
    <t>13_ĐH_QTKD2</t>
  </si>
  <si>
    <t>031306012774</t>
  </si>
  <si>
    <t>Hoàng Thảo Anh</t>
  </si>
  <si>
    <t>13_ĐH_QTKD6</t>
  </si>
  <si>
    <t>072205008781</t>
  </si>
  <si>
    <t>1350090004</t>
  </si>
  <si>
    <t>Kiều Tuấn Anh</t>
  </si>
  <si>
    <t>066306014110</t>
  </si>
  <si>
    <t>Lưu Quỳnh Anh</t>
  </si>
  <si>
    <t>13_ĐH_QTKD3</t>
  </si>
  <si>
    <t>077206001047</t>
  </si>
  <si>
    <t>Nguyễn Đình Hoàng Anh</t>
  </si>
  <si>
    <t>24/09/2006</t>
  </si>
  <si>
    <t>13_ĐH_QTKD4</t>
  </si>
  <si>
    <t>079206041876</t>
  </si>
  <si>
    <t>1350090008</t>
  </si>
  <si>
    <t>Nguyễn Quốc Anh</t>
  </si>
  <si>
    <t>13_ĐH_QTKD5</t>
  </si>
  <si>
    <t>033306010900</t>
  </si>
  <si>
    <t>1350090010</t>
  </si>
  <si>
    <t>Nguyễn Thị Mai Anh</t>
  </si>
  <si>
    <t>024306005143</t>
  </si>
  <si>
    <t>Nguyễn Thị Minh Anh</t>
  </si>
  <si>
    <t>075306020875</t>
  </si>
  <si>
    <t>Nguyễn Thảo Anh</t>
  </si>
  <si>
    <t>079305031576</t>
  </si>
  <si>
    <t>Phan Nguyễn Quỳnh Anh</t>
  </si>
  <si>
    <t>066202003929</t>
  </si>
  <si>
    <t>Phan Nguyễn Việt Anh</t>
  </si>
  <si>
    <t>08/07/2002</t>
  </si>
  <si>
    <t>060306004703</t>
  </si>
  <si>
    <t>Phạm Tú Anh</t>
  </si>
  <si>
    <t>1350090017</t>
  </si>
  <si>
    <t>Thái Hồng Anh</t>
  </si>
  <si>
    <t>035306000009</t>
  </si>
  <si>
    <t>Lê Thị Ngọc Ánh</t>
  </si>
  <si>
    <t>079306041430</t>
  </si>
  <si>
    <t>Nguyễn Ngọc Ánh</t>
  </si>
  <si>
    <t>027306011658</t>
  </si>
  <si>
    <t>Trần Thị Ánh</t>
  </si>
  <si>
    <t>079206011016</t>
  </si>
  <si>
    <t>1350090021</t>
  </si>
  <si>
    <t>Dương Thiên Bảo</t>
  </si>
  <si>
    <t>064206018955</t>
  </si>
  <si>
    <t>074204001998</t>
  </si>
  <si>
    <t>Nguyễn Quốc Bảo</t>
  </si>
  <si>
    <t>096306003967</t>
  </si>
  <si>
    <t>Lâm Khánh Băng</t>
  </si>
  <si>
    <t>064306012777</t>
  </si>
  <si>
    <t>Lê Thị Thanh Bình</t>
  </si>
  <si>
    <t>079306037680</t>
  </si>
  <si>
    <t>Đặng Bảo Châu</t>
  </si>
  <si>
    <t>051306010563</t>
  </si>
  <si>
    <t>Hà Thị Mỹ Châu</t>
  </si>
  <si>
    <t>079306001960</t>
  </si>
  <si>
    <t>Lê Võ Ngọc Châu</t>
  </si>
  <si>
    <t>079306013719</t>
  </si>
  <si>
    <t>Nguyễn Mai Hoàng Châu</t>
  </si>
  <si>
    <t>054306004576</t>
  </si>
  <si>
    <t>1350090031</t>
  </si>
  <si>
    <t>MI5200768932</t>
  </si>
  <si>
    <t>Nguyễn Thị Hồng Châu</t>
  </si>
  <si>
    <t>091306018446</t>
  </si>
  <si>
    <t>1350090033</t>
  </si>
  <si>
    <t>Nguyễn Thanh Bảo Châu</t>
  </si>
  <si>
    <t>056306000038</t>
  </si>
  <si>
    <t>Võ Phạm Bảo Châu</t>
  </si>
  <si>
    <t>079306035115</t>
  </si>
  <si>
    <t>Nguyễn Kim Chi</t>
  </si>
  <si>
    <t>087206013518</t>
  </si>
  <si>
    <t>1350090038</t>
  </si>
  <si>
    <t>Tsai Ming Chiou</t>
  </si>
  <si>
    <t>20/05/2006</t>
  </si>
  <si>
    <t>087306011844</t>
  </si>
  <si>
    <t>1350090039</t>
  </si>
  <si>
    <t>Quách Thị Kim Cương</t>
  </si>
  <si>
    <t>10/07/2006</t>
  </si>
  <si>
    <t>079206004416</t>
  </si>
  <si>
    <t>Nguyễn Thành Danh</t>
  </si>
  <si>
    <t>060206006759</t>
  </si>
  <si>
    <t>1350090041</t>
  </si>
  <si>
    <t>Trần Thanh Dân</t>
  </si>
  <si>
    <t>036206021109</t>
  </si>
  <si>
    <t>Lê Long Du</t>
  </si>
  <si>
    <t>051306001184</t>
  </si>
  <si>
    <t>Nguyễn Thị Kim Duyên</t>
  </si>
  <si>
    <t>058306001274</t>
  </si>
  <si>
    <t>Vũ Thị Mỹ Duyên</t>
  </si>
  <si>
    <t>075206002210</t>
  </si>
  <si>
    <t>1350090048</t>
  </si>
  <si>
    <t>Nguyễn Thanh Dương</t>
  </si>
  <si>
    <t>034205017009</t>
  </si>
  <si>
    <t>1350090049</t>
  </si>
  <si>
    <t>Trịnh Thái Dương</t>
  </si>
  <si>
    <t>042206011940</t>
  </si>
  <si>
    <t>1350090050</t>
  </si>
  <si>
    <t>Bùi Thiên Đạt</t>
  </si>
  <si>
    <t>084205004037</t>
  </si>
  <si>
    <t>1350090051</t>
  </si>
  <si>
    <t>Kiên Đỗ Thành Đạt</t>
  </si>
  <si>
    <t>054206004135</t>
  </si>
  <si>
    <t>079306002234</t>
  </si>
  <si>
    <t>Lương Nguyễn Hồng Điệp</t>
  </si>
  <si>
    <t>27/06/2006</t>
  </si>
  <si>
    <t>062206004880</t>
  </si>
  <si>
    <t>Võ Kim Đỉnh</t>
  </si>
  <si>
    <t>068206006771</t>
  </si>
  <si>
    <t>030306000297</t>
  </si>
  <si>
    <t>1350090058</t>
  </si>
  <si>
    <t>Nguyễn Thị Hương Giang</t>
  </si>
  <si>
    <t>079306031485</t>
  </si>
  <si>
    <t>1350090060</t>
  </si>
  <si>
    <t>Lê Thị Ngọc Hà</t>
  </si>
  <si>
    <t>079306004473</t>
  </si>
  <si>
    <t>Tống Thị Thu Hà</t>
  </si>
  <si>
    <t>079200035575</t>
  </si>
  <si>
    <t>Nguyễn Hoàng Nhật Hào</t>
  </si>
  <si>
    <t>06/10/2000</t>
  </si>
  <si>
    <t>093305006120</t>
  </si>
  <si>
    <t>Trần Thị Cẩm Hào</t>
  </si>
  <si>
    <t>079306006442</t>
  </si>
  <si>
    <t>Đỗ Nguyễn Minh Hằng</t>
  </si>
  <si>
    <t>070306002893</t>
  </si>
  <si>
    <t>1350090066</t>
  </si>
  <si>
    <t>Phạm Thị Hằng</t>
  </si>
  <si>
    <t>054306009108</t>
  </si>
  <si>
    <t>Võ Thị Xuân Hằng</t>
  </si>
  <si>
    <t>19/03/2006</t>
  </si>
  <si>
    <t>079306021557</t>
  </si>
  <si>
    <t>Phạm Đặng Khả Hân</t>
  </si>
  <si>
    <t>28/03/2006</t>
  </si>
  <si>
    <t>075306005164</t>
  </si>
  <si>
    <t>1350090072</t>
  </si>
  <si>
    <t>Lê Thanh Hiền</t>
  </si>
  <si>
    <t>058306004692</t>
  </si>
  <si>
    <t>Nguyễn Thị Hiền</t>
  </si>
  <si>
    <t>064206000249</t>
  </si>
  <si>
    <t>Trần Huỳnh Hiệp</t>
  </si>
  <si>
    <t>079203021894</t>
  </si>
  <si>
    <t>Cái Trung Hiếu</t>
  </si>
  <si>
    <t>068206005112</t>
  </si>
  <si>
    <t>Nguyễn Đinh Trung Hiếu</t>
  </si>
  <si>
    <t>079306021760</t>
  </si>
  <si>
    <t>Nguyễn Võ Vương Hiếu</t>
  </si>
  <si>
    <t>068206000585</t>
  </si>
  <si>
    <t>1350090078</t>
  </si>
  <si>
    <t>Đoàn Việt Hoàng</t>
  </si>
  <si>
    <t>056306004348</t>
  </si>
  <si>
    <t>Nguyễn Thu Hồng</t>
  </si>
  <si>
    <t>079206043973</t>
  </si>
  <si>
    <t>Nguyễn Đình Huấn</t>
  </si>
  <si>
    <t>040306026207</t>
  </si>
  <si>
    <t>1350090083</t>
  </si>
  <si>
    <t>Chu Thị Ngọc Huyền</t>
  </si>
  <si>
    <t>096306006582</t>
  </si>
  <si>
    <t>Nguyễn Lê Ngọc Huyền</t>
  </si>
  <si>
    <t>056206000722</t>
  </si>
  <si>
    <t>Đoàn Vĩnh Hưng</t>
  </si>
  <si>
    <t>051206000394</t>
  </si>
  <si>
    <t>Phan Duy Hưng</t>
  </si>
  <si>
    <t>038306012044</t>
  </si>
  <si>
    <t>Phan Quỳnh Hương</t>
  </si>
  <si>
    <t>079206019265</t>
  </si>
  <si>
    <t>1350090090</t>
  </si>
  <si>
    <t>Châu Tấn Khang</t>
  </si>
  <si>
    <t>070206013064</t>
  </si>
  <si>
    <t>1350090092</t>
  </si>
  <si>
    <t>Nguyễn Tuấn Khang</t>
  </si>
  <si>
    <t>072206006354</t>
  </si>
  <si>
    <t>Thái Khang</t>
  </si>
  <si>
    <t>079206006448</t>
  </si>
  <si>
    <t>Trần Quang Khánh</t>
  </si>
  <si>
    <t>058206001103</t>
  </si>
  <si>
    <t>1350090097</t>
  </si>
  <si>
    <t>Đỗ Nguyễn Đăng Khoa</t>
  </si>
  <si>
    <t>096203000035</t>
  </si>
  <si>
    <t>1350090098</t>
  </si>
  <si>
    <t>Nguyễn Trần Đăng Khoa</t>
  </si>
  <si>
    <t>079206023137</t>
  </si>
  <si>
    <t>Trần Minh Khoa</t>
  </si>
  <si>
    <t>079206032224</t>
  </si>
  <si>
    <t>1350090100</t>
  </si>
  <si>
    <t>Trịnh Nhật Khôi</t>
  </si>
  <si>
    <t>079306040424</t>
  </si>
  <si>
    <t>1350090101</t>
  </si>
  <si>
    <t>Nguyễn Ngọc Minh Khuê</t>
  </si>
  <si>
    <t>079206013912</t>
  </si>
  <si>
    <t>Đào Trung Kiên</t>
  </si>
  <si>
    <t>082206001208</t>
  </si>
  <si>
    <t>Lê Trung Kiên</t>
  </si>
  <si>
    <t>077206000740</t>
  </si>
  <si>
    <t>1350090104</t>
  </si>
  <si>
    <t>Mai Hiếu Kiên</t>
  </si>
  <si>
    <t>064206003928</t>
  </si>
  <si>
    <t>Lê Tấn Kiệt</t>
  </si>
  <si>
    <t>052306001550</t>
  </si>
  <si>
    <t>Lê Thị Thúy Kiều</t>
  </si>
  <si>
    <t>080305006832</t>
  </si>
  <si>
    <t>Nguyễn Ngọc Phương Kiều</t>
  </si>
  <si>
    <t>091306005988</t>
  </si>
  <si>
    <t>Phạm Thị Hoàng Kim</t>
  </si>
  <si>
    <t>051206007950</t>
  </si>
  <si>
    <t>1350090111</t>
  </si>
  <si>
    <t>Huỳnh Văn Lắm</t>
  </si>
  <si>
    <t>079306011420</t>
  </si>
  <si>
    <t>Nguyễn Khánh Linh</t>
  </si>
  <si>
    <t>072306008520</t>
  </si>
  <si>
    <t>Trần Đỗ Gia Linh</t>
  </si>
  <si>
    <t>079306016147</t>
  </si>
  <si>
    <t>1350090116</t>
  </si>
  <si>
    <t>Trần Hà Khánh Linh</t>
  </si>
  <si>
    <t>079306001598</t>
  </si>
  <si>
    <t>Vũ Khánh Linh</t>
  </si>
  <si>
    <t>079206006587</t>
  </si>
  <si>
    <t>Nguyễn Đại Lộc</t>
  </si>
  <si>
    <t>074306000524</t>
  </si>
  <si>
    <t>1350090125</t>
  </si>
  <si>
    <t>Đoàn Khánh Ly</t>
  </si>
  <si>
    <t>083306000066</t>
  </si>
  <si>
    <t>Phạm Lê Mỹ Ly</t>
  </si>
  <si>
    <t>037306006061</t>
  </si>
  <si>
    <t>1350090130</t>
  </si>
  <si>
    <t>Đinh Thị Ngọc Mai</t>
  </si>
  <si>
    <t>072306001949</t>
  </si>
  <si>
    <t>Ía Xuân Mai</t>
  </si>
  <si>
    <t>066306007825</t>
  </si>
  <si>
    <t>Lê Thị Tuyết Mai</t>
  </si>
  <si>
    <t>067306008116</t>
  </si>
  <si>
    <t>Ngô Ngọc Mai</t>
  </si>
  <si>
    <t>28/06/2006</t>
  </si>
  <si>
    <t>075306007199</t>
  </si>
  <si>
    <t>Phạm Hồng Xuân Mai</t>
  </si>
  <si>
    <t>07/06/2006</t>
  </si>
  <si>
    <t>091304011319</t>
  </si>
  <si>
    <t>Phạm Ngọc Mai</t>
  </si>
  <si>
    <t>079206035121</t>
  </si>
  <si>
    <t>Hoàng Hữu Mạnh</t>
  </si>
  <si>
    <t>086206000121</t>
  </si>
  <si>
    <t>Nguyễn Minh Mẫn</t>
  </si>
  <si>
    <t>13/04/2006</t>
  </si>
  <si>
    <t>079306030073</t>
  </si>
  <si>
    <t>Tạ Gia Mẫn</t>
  </si>
  <si>
    <t>075205000472</t>
  </si>
  <si>
    <t>1350090140</t>
  </si>
  <si>
    <t>Bùi Văn Minh</t>
  </si>
  <si>
    <t>079206029420</t>
  </si>
  <si>
    <t>1350090141</t>
  </si>
  <si>
    <t>Nguyễn Phước Minh</t>
  </si>
  <si>
    <t>079206002671</t>
  </si>
  <si>
    <t>Trần Công Minh</t>
  </si>
  <si>
    <t>060306008941</t>
  </si>
  <si>
    <t>1350090143</t>
  </si>
  <si>
    <t>Dương Thị Dáng My</t>
  </si>
  <si>
    <t>070306004307</t>
  </si>
  <si>
    <t>Nguyễn Thị Trà My</t>
  </si>
  <si>
    <t>056306011095</t>
  </si>
  <si>
    <t>Trần Thị Khánh My</t>
  </si>
  <si>
    <t>056306005744</t>
  </si>
  <si>
    <t>Võ Lê Ngọc My</t>
  </si>
  <si>
    <t>042306002709</t>
  </si>
  <si>
    <t>Nguyễn Lê Na</t>
  </si>
  <si>
    <t>001206039424</t>
  </si>
  <si>
    <t>Đào Quang Nam</t>
  </si>
  <si>
    <t>040205027990</t>
  </si>
  <si>
    <t>1350090149</t>
  </si>
  <si>
    <t>Đinh Trọng Nam</t>
  </si>
  <si>
    <t>079206014288</t>
  </si>
  <si>
    <t>Tạ Hoàng Nam</t>
  </si>
  <si>
    <t>052306007094</t>
  </si>
  <si>
    <t>1350090152</t>
  </si>
  <si>
    <t>Hồ Thị Thúy Ngân</t>
  </si>
  <si>
    <t>17/01/2006</t>
  </si>
  <si>
    <t>051306003026</t>
  </si>
  <si>
    <t>1350090154</t>
  </si>
  <si>
    <t>Lê Ngọc Kim Ngân</t>
  </si>
  <si>
    <t>068306003190</t>
  </si>
  <si>
    <t>1350090155</t>
  </si>
  <si>
    <t>Nguyễn Hồng Thiên Ngân</t>
  </si>
  <si>
    <t>082303012356</t>
  </si>
  <si>
    <t>1350090156</t>
  </si>
  <si>
    <t>033306009241</t>
  </si>
  <si>
    <t>Nguyễn Thị Quỳnh Ngân</t>
  </si>
  <si>
    <t>080306007834</t>
  </si>
  <si>
    <t>Nguyễn Trần Khánh Ngân</t>
  </si>
  <si>
    <t>052306013455</t>
  </si>
  <si>
    <t>Phan Thu Ngân</t>
  </si>
  <si>
    <t>052306003872</t>
  </si>
  <si>
    <t>1350090163</t>
  </si>
  <si>
    <t>Tạ Khánh Ngân</t>
  </si>
  <si>
    <t>068306010502</t>
  </si>
  <si>
    <t>Trần Đỗ Bảo Ngân</t>
  </si>
  <si>
    <t>079306008069</t>
  </si>
  <si>
    <t>Trần Ngọc Nghi</t>
  </si>
  <si>
    <t>070206011761</t>
  </si>
  <si>
    <t>1350090167</t>
  </si>
  <si>
    <t>Nguyễn Hồ Hữu Nghĩa</t>
  </si>
  <si>
    <t>079206001034</t>
  </si>
  <si>
    <t>Nguyễn Văn Trọng Nghĩa</t>
  </si>
  <si>
    <t>070306002555</t>
  </si>
  <si>
    <t>Bùi Thị Hồng Ngọc</t>
  </si>
  <si>
    <t>079306043019</t>
  </si>
  <si>
    <t>1350090172</t>
  </si>
  <si>
    <t>Huỳnh Thị Hồng Ngọc</t>
  </si>
  <si>
    <t>06/05/2006</t>
  </si>
  <si>
    <t>079306021890</t>
  </si>
  <si>
    <t>Huỳnh Tuyết Ngọc</t>
  </si>
  <si>
    <t>080306009960</t>
  </si>
  <si>
    <t>Lưu Bích Ngọc</t>
  </si>
  <si>
    <t>080306001133</t>
  </si>
  <si>
    <t>Nguyễn Bảo Ngọc</t>
  </si>
  <si>
    <t>079306032284</t>
  </si>
  <si>
    <t>1350090176</t>
  </si>
  <si>
    <t>Nguyễn Hoàng Bảo Ngọc</t>
  </si>
  <si>
    <t>082306009185</t>
  </si>
  <si>
    <t>1350090177</t>
  </si>
  <si>
    <t>077306001092</t>
  </si>
  <si>
    <t>Nguyễn Phạm Bảo Ngọc</t>
  </si>
  <si>
    <t>079306023588</t>
  </si>
  <si>
    <t>Nguyễn Thanh Ngọc</t>
  </si>
  <si>
    <t>087306014523</t>
  </si>
  <si>
    <t>1350090181</t>
  </si>
  <si>
    <t>Phạm Nguyễn Thảo Ngọc</t>
  </si>
  <si>
    <t>079306021424</t>
  </si>
  <si>
    <t>1350090182</t>
  </si>
  <si>
    <t>Trần Hoàng Kim Ngọc</t>
  </si>
  <si>
    <t>095306007031</t>
  </si>
  <si>
    <t>1350090184</t>
  </si>
  <si>
    <t>Trương Bảo Ngọc</t>
  </si>
  <si>
    <t>09/01/2006</t>
  </si>
  <si>
    <t>079206006027</t>
  </si>
  <si>
    <t>Lê Nguyễn Duy Nguyên</t>
  </si>
  <si>
    <t>082306002469</t>
  </si>
  <si>
    <t>Ngô Thị Hồng Nguyên</t>
  </si>
  <si>
    <t>072306011967</t>
  </si>
  <si>
    <t>Trần Đào Hạnh Nguyên</t>
  </si>
  <si>
    <t>051306011958</t>
  </si>
  <si>
    <t>Nguyễn Thị Hồng Nhàn</t>
  </si>
  <si>
    <t>080206012500</t>
  </si>
  <si>
    <t>Nguyễn Phan Trường Nhân</t>
  </si>
  <si>
    <t>20/06/2006</t>
  </si>
  <si>
    <t>070206003150</t>
  </si>
  <si>
    <t>079204037013</t>
  </si>
  <si>
    <t>1350090192</t>
  </si>
  <si>
    <t>Phạm Minh Nhật</t>
  </si>
  <si>
    <t>083206004232</t>
  </si>
  <si>
    <t>Phạm Nguyễn Tiến Nhật</t>
  </si>
  <si>
    <t>06/03/2006</t>
  </si>
  <si>
    <t>042306001453</t>
  </si>
  <si>
    <t>Hồ Thị Yến Nhi</t>
  </si>
  <si>
    <t>046306007270</t>
  </si>
  <si>
    <t>1350090195</t>
  </si>
  <si>
    <t>Lê Thị Phương Nhi</t>
  </si>
  <si>
    <t>038306006509</t>
  </si>
  <si>
    <t>Nguyễn Bùi Lâm Nhi</t>
  </si>
  <si>
    <t>040306009280</t>
  </si>
  <si>
    <t>Nguyễn Ngọc Quỳnh Nhi</t>
  </si>
  <si>
    <t>064306005141</t>
  </si>
  <si>
    <t>040306001705</t>
  </si>
  <si>
    <t>Phạm Thị Tuyết Nhi</t>
  </si>
  <si>
    <t>048306002213</t>
  </si>
  <si>
    <t>Phạm Thị Yến Nhi</t>
  </si>
  <si>
    <t>079306016509</t>
  </si>
  <si>
    <t>Trần Ngọc Yến Nhi</t>
  </si>
  <si>
    <t>062305007627</t>
  </si>
  <si>
    <t>Trịnh Đoàn Yến Nhi</t>
  </si>
  <si>
    <t>27/11/2005</t>
  </si>
  <si>
    <t>038306021010</t>
  </si>
  <si>
    <t>1350090206</t>
  </si>
  <si>
    <t>Mai Hồng Nhung</t>
  </si>
  <si>
    <t>035306001459</t>
  </si>
  <si>
    <t>Ngô Thị Hồng Nhung</t>
  </si>
  <si>
    <t>051306010421</t>
  </si>
  <si>
    <t>Lê Thị Quỳnh Như</t>
  </si>
  <si>
    <t>083306008645</t>
  </si>
  <si>
    <t>Lương Thị Huỳnh Như</t>
  </si>
  <si>
    <t>079306002537</t>
  </si>
  <si>
    <t>1350090212</t>
  </si>
  <si>
    <t>Nguyễn Huỳnh Kim Như</t>
  </si>
  <si>
    <t>054306005186</t>
  </si>
  <si>
    <t>Nguyễn Ngô Huỳnh Như</t>
  </si>
  <si>
    <t>070306002422</t>
  </si>
  <si>
    <t>Trần Thị Hải Ninh</t>
  </si>
  <si>
    <t>066306013386</t>
  </si>
  <si>
    <t>Văn Thị Kim Oanh</t>
  </si>
  <si>
    <t>051206014314</t>
  </si>
  <si>
    <t>Bùi Anh Phát</t>
  </si>
  <si>
    <t>082206009256</t>
  </si>
  <si>
    <t>1350090220</t>
  </si>
  <si>
    <t>Hoàng Gia Phú</t>
  </si>
  <si>
    <t>042306000119</t>
  </si>
  <si>
    <t>1350090221</t>
  </si>
  <si>
    <t>Đậu Lê Nam Phương</t>
  </si>
  <si>
    <t>080306010046</t>
  </si>
  <si>
    <t>Hồ Thị Hồng Phương</t>
  </si>
  <si>
    <t>079306027724</t>
  </si>
  <si>
    <t>1350090223</t>
  </si>
  <si>
    <t>Nguyễn Đoàn Minh Phương</t>
  </si>
  <si>
    <t>079306013835</t>
  </si>
  <si>
    <t>Nguyễn Ngọc Mai Phương</t>
  </si>
  <si>
    <t>066306015226</t>
  </si>
  <si>
    <t>Nguyễn Thị Lan Phương</t>
  </si>
  <si>
    <t>075306003721</t>
  </si>
  <si>
    <t>Nguyễn Phi Phượng</t>
  </si>
  <si>
    <t>082306001729</t>
  </si>
  <si>
    <t>Nguyễn Thị Hồng Phượng</t>
  </si>
  <si>
    <t>07/12/2006</t>
  </si>
  <si>
    <t>079206019903</t>
  </si>
  <si>
    <t>1350090229</t>
  </si>
  <si>
    <t>Nguyễn Nhật Quang</t>
  </si>
  <si>
    <t>056206005410</t>
  </si>
  <si>
    <t>1350090230</t>
  </si>
  <si>
    <t>Nguyễn Minh Quân</t>
  </si>
  <si>
    <t>052206000982</t>
  </si>
  <si>
    <t>Nguyễn Ngọc Quí</t>
  </si>
  <si>
    <t>066306000353</t>
  </si>
  <si>
    <t>1350090232</t>
  </si>
  <si>
    <t>Bùi Thị Tú Quyên</t>
  </si>
  <si>
    <t>089306014947</t>
  </si>
  <si>
    <t>1350090234</t>
  </si>
  <si>
    <t>Phạm Thị Ngọc Quyền</t>
  </si>
  <si>
    <t>006306003181</t>
  </si>
  <si>
    <t>Hà Thị Như Quỳnh</t>
  </si>
  <si>
    <t>070306009462</t>
  </si>
  <si>
    <t>1350090236</t>
  </si>
  <si>
    <t>Phạm Thị Như Quỳnh</t>
  </si>
  <si>
    <t>079306031945</t>
  </si>
  <si>
    <t>1350090238</t>
  </si>
  <si>
    <t>Vương Ái Quỳnh</t>
  </si>
  <si>
    <t>075206025852</t>
  </si>
  <si>
    <t>Nguyễn Thanh Sang</t>
  </si>
  <si>
    <t>089306010277</t>
  </si>
  <si>
    <t>1350090241</t>
  </si>
  <si>
    <t>Nguyễn Hoàng Giáng Sinh</t>
  </si>
  <si>
    <t>058306001747</t>
  </si>
  <si>
    <t>Nguyễn Thị Cẩm Sương</t>
  </si>
  <si>
    <t>079206015007</t>
  </si>
  <si>
    <t>1350090243</t>
  </si>
  <si>
    <t>079306003296</t>
  </si>
  <si>
    <t>Lý Huệ Tâm</t>
  </si>
  <si>
    <t>079306012449</t>
  </si>
  <si>
    <t>Trần Ngọc Băng Tâm</t>
  </si>
  <si>
    <t>072206007145</t>
  </si>
  <si>
    <t>1350090248</t>
  </si>
  <si>
    <t>Đoàn Minh Tấn</t>
  </si>
  <si>
    <t>080206001473</t>
  </si>
  <si>
    <t>Lê Phúc Tấn</t>
  </si>
  <si>
    <t>080204000500</t>
  </si>
  <si>
    <t>1350090250</t>
  </si>
  <si>
    <t>Nguyễn Hoài Thanh</t>
  </si>
  <si>
    <t>079306013024</t>
  </si>
  <si>
    <t>Nguyễn Trần Kim Thanh</t>
  </si>
  <si>
    <t>056206002713</t>
  </si>
  <si>
    <t>1350090252</t>
  </si>
  <si>
    <t>Lê Tiến Thành</t>
  </si>
  <si>
    <t>066205000094</t>
  </si>
  <si>
    <t>1350090253</t>
  </si>
  <si>
    <t>Nguyễn Trường Thành</t>
  </si>
  <si>
    <t>066306010642</t>
  </si>
  <si>
    <t>Huỳnh Trần Minh Thảo</t>
  </si>
  <si>
    <t>072306002993</t>
  </si>
  <si>
    <t>Ngô Thanh Thảo</t>
  </si>
  <si>
    <t>079306007784</t>
  </si>
  <si>
    <t>Ngô Trần Thanh Thảo</t>
  </si>
  <si>
    <t>079306015404</t>
  </si>
  <si>
    <t>Nguyễn Thị Thanh Thảo</t>
  </si>
  <si>
    <t>072306011828</t>
  </si>
  <si>
    <t>1350090260</t>
  </si>
  <si>
    <t>Đỗ Thị Hồng Thắm</t>
  </si>
  <si>
    <t>095306000118</t>
  </si>
  <si>
    <t>Lưu Hồng Thắm</t>
  </si>
  <si>
    <t>079206013407</t>
  </si>
  <si>
    <t>Lê Thành Đại Thắng</t>
  </si>
  <si>
    <t>052206009833</t>
  </si>
  <si>
    <t>1350090263</t>
  </si>
  <si>
    <t>Nguyễn Đức Thắng</t>
  </si>
  <si>
    <t>080205000469</t>
  </si>
  <si>
    <t>Phan Hoàng Thắng</t>
  </si>
  <si>
    <t>080206008011</t>
  </si>
  <si>
    <t>Phạm Quốc Thắng</t>
  </si>
  <si>
    <t>042206013242</t>
  </si>
  <si>
    <t>Hoàng Xuân Thiện</t>
  </si>
  <si>
    <t>051206011901</t>
  </si>
  <si>
    <t>Phạm Đức Thiện</t>
  </si>
  <si>
    <t>060206002796</t>
  </si>
  <si>
    <t>31/01/2006</t>
  </si>
  <si>
    <t>082206000521</t>
  </si>
  <si>
    <t>Nguyễn Phạm Phú Thịnh</t>
  </si>
  <si>
    <t>080206006021</t>
  </si>
  <si>
    <t>079306029119</t>
  </si>
  <si>
    <t>Nguyễn Thị Thịnh</t>
  </si>
  <si>
    <t>079206014866</t>
  </si>
  <si>
    <t>Tống Lê Phước Thịnh</t>
  </si>
  <si>
    <t>049306003693</t>
  </si>
  <si>
    <t>1350090273</t>
  </si>
  <si>
    <t>Châu Thị Mỹ Thoa</t>
  </si>
  <si>
    <t>082306009683</t>
  </si>
  <si>
    <t>Huỳnh Thị Ngọc Thơ</t>
  </si>
  <si>
    <t>054306004810</t>
  </si>
  <si>
    <t>Trần Thị Mỹ Thơ</t>
  </si>
  <si>
    <t>062306000072</t>
  </si>
  <si>
    <t>Nguyễn Phương Thùy</t>
  </si>
  <si>
    <t>048306000691</t>
  </si>
  <si>
    <t>1350090279</t>
  </si>
  <si>
    <t>Nguyễn Phương Thúy</t>
  </si>
  <si>
    <t>Đợi sv lên bs tt</t>
  </si>
  <si>
    <t>077306002432</t>
  </si>
  <si>
    <t>Vũ Thị Hồng Thúy</t>
  </si>
  <si>
    <t>038306010892</t>
  </si>
  <si>
    <t>068306004215</t>
  </si>
  <si>
    <t>1350090282</t>
  </si>
  <si>
    <t>038306008989</t>
  </si>
  <si>
    <t>Mai Thị Anh Thư</t>
  </si>
  <si>
    <t>074305002461</t>
  </si>
  <si>
    <t>Nguyễn Minh Thư</t>
  </si>
  <si>
    <t>18/09/2005</t>
  </si>
  <si>
    <t>079306022908</t>
  </si>
  <si>
    <t>079306000661</t>
  </si>
  <si>
    <t>074306007029</t>
  </si>
  <si>
    <t>094306009307</t>
  </si>
  <si>
    <t>1350090289</t>
  </si>
  <si>
    <t>075306001895</t>
  </si>
  <si>
    <t>1350090291</t>
  </si>
  <si>
    <t>Trương Nguyễn Anh Thư</t>
  </si>
  <si>
    <t>15/11/2006</t>
  </si>
  <si>
    <t>072206011219</t>
  </si>
  <si>
    <t>Trần Phương Thức</t>
  </si>
  <si>
    <t>01/07/2006</t>
  </si>
  <si>
    <t>077306002493</t>
  </si>
  <si>
    <t>Nguyễn Thụy Ngọc Thương</t>
  </si>
  <si>
    <t>18/09/2006</t>
  </si>
  <si>
    <t>080306003813</t>
  </si>
  <si>
    <t>Trần Võ Thị Nhã Thy</t>
  </si>
  <si>
    <t>072306011690</t>
  </si>
  <si>
    <t>Đặng Phạm Mỹ Tiên</t>
  </si>
  <si>
    <t>095204011879</t>
  </si>
  <si>
    <t>1350090299</t>
  </si>
  <si>
    <t>Nguyễn Chí Tình</t>
  </si>
  <si>
    <t>060206000312</t>
  </si>
  <si>
    <t>Tạ Thanh Tịnh</t>
  </si>
  <si>
    <t>089206014229</t>
  </si>
  <si>
    <t>Nguyễn Quốc Toàn</t>
  </si>
  <si>
    <t>070206002149</t>
  </si>
  <si>
    <t>Nguyễn Đức Toán</t>
  </si>
  <si>
    <t>089206023900</t>
  </si>
  <si>
    <t>Phạm Văn Kim Toán</t>
  </si>
  <si>
    <t>066306014552</t>
  </si>
  <si>
    <t>Đặng Lê Thùy Trang</t>
  </si>
  <si>
    <t>054306005168</t>
  </si>
  <si>
    <t>1350090305</t>
  </si>
  <si>
    <t>Huỳnh Ngọc Thu Trang</t>
  </si>
  <si>
    <t>082306006422</t>
  </si>
  <si>
    <t>Nguyễn Hồng Thiên Trang</t>
  </si>
  <si>
    <t>070306001380</t>
  </si>
  <si>
    <t>Nguyễn Phạm Thu Trang</t>
  </si>
  <si>
    <t>079306041978</t>
  </si>
  <si>
    <t>Nguyễn Thị Ngọc Trang</t>
  </si>
  <si>
    <t>079306009318</t>
  </si>
  <si>
    <t>1350090309</t>
  </si>
  <si>
    <t>Nguyễn Thị Thu Trang</t>
  </si>
  <si>
    <t>040303011092</t>
  </si>
  <si>
    <t>Nguyễn Thị Trang</t>
  </si>
  <si>
    <t>070306003483</t>
  </si>
  <si>
    <t>060306003246</t>
  </si>
  <si>
    <t>1350090312</t>
  </si>
  <si>
    <t>Thái Vân Trang</t>
  </si>
  <si>
    <t>054306006325</t>
  </si>
  <si>
    <t>Trần Nguyễn Thùy Trang</t>
  </si>
  <si>
    <t>042306007860</t>
  </si>
  <si>
    <t>1350090314</t>
  </si>
  <si>
    <t>Trần Thị Thu Trang</t>
  </si>
  <si>
    <t>051306010709</t>
  </si>
  <si>
    <t>Võ Thị Thu Trang</t>
  </si>
  <si>
    <t>036306002376</t>
  </si>
  <si>
    <t>1350090316</t>
  </si>
  <si>
    <t>Vũ Thị Hoài Trang</t>
  </si>
  <si>
    <t>052306002300</t>
  </si>
  <si>
    <t>Đỗ Thị Bích Trâm</t>
  </si>
  <si>
    <t>068306004121</t>
  </si>
  <si>
    <t>Lê Phạm Mai Trâm</t>
  </si>
  <si>
    <t>091306014203</t>
  </si>
  <si>
    <t>1350090320</t>
  </si>
  <si>
    <t>Nguyễn Thị Bão Trâm</t>
  </si>
  <si>
    <t>070306010481</t>
  </si>
  <si>
    <t>Nguyễn Thị Bích Trâm</t>
  </si>
  <si>
    <t>046306010592</t>
  </si>
  <si>
    <t>Nguyễn Trần Bảo Trâm</t>
  </si>
  <si>
    <t>079306004624</t>
  </si>
  <si>
    <t>Phạm Bích Trâm</t>
  </si>
  <si>
    <t>074306006700</t>
  </si>
  <si>
    <t>Tạ Thị Ngọc Trâm</t>
  </si>
  <si>
    <t>079306030335</t>
  </si>
  <si>
    <t>1350090327</t>
  </si>
  <si>
    <t>Từ Thụy Phương Trâm</t>
  </si>
  <si>
    <t>058306000194</t>
  </si>
  <si>
    <t>Trần Đàm Hồ Bích Trâm</t>
  </si>
  <si>
    <t>079306009203</t>
  </si>
  <si>
    <t>1350090329</t>
  </si>
  <si>
    <t>Trương Hồng Phúc Bảo Trâm</t>
  </si>
  <si>
    <t>079306007577</t>
  </si>
  <si>
    <t>1350090330</t>
  </si>
  <si>
    <t>Đoàn Ngô Bảo Trân</t>
  </si>
  <si>
    <t>072306012004</t>
  </si>
  <si>
    <t>Hà Huyền Trân</t>
  </si>
  <si>
    <t>082306005545</t>
  </si>
  <si>
    <t>Phan Nguyễn Bảo Trân</t>
  </si>
  <si>
    <t>079206043727</t>
  </si>
  <si>
    <t>1350090333</t>
  </si>
  <si>
    <t>Nguyễn Lương Trí</t>
  </si>
  <si>
    <t>080306012248</t>
  </si>
  <si>
    <t>Dương Trần Diễm Trinh</t>
  </si>
  <si>
    <t>068306000848</t>
  </si>
  <si>
    <t>1350090335</t>
  </si>
  <si>
    <t>Trần Thị Tuyết Trinh</t>
  </si>
  <si>
    <t>079206014813</t>
  </si>
  <si>
    <t>Hà Minh Trọng</t>
  </si>
  <si>
    <t>064206000158</t>
  </si>
  <si>
    <t>1350090337</t>
  </si>
  <si>
    <t>Phạm Phú Trọng</t>
  </si>
  <si>
    <t>036206000973</t>
  </si>
  <si>
    <t>Vũ Anh Trọng</t>
  </si>
  <si>
    <t>079306013399</t>
  </si>
  <si>
    <t>Huỳnh Thị Thanh Trúc</t>
  </si>
  <si>
    <t>079306018784</t>
  </si>
  <si>
    <t>Nguyễn Bùi Thanh Trúc</t>
  </si>
  <si>
    <t>075306011368</t>
  </si>
  <si>
    <t>Tạ Thị Thanh Trúc</t>
  </si>
  <si>
    <t>079306032135</t>
  </si>
  <si>
    <t>1350090342</t>
  </si>
  <si>
    <t>Võ Hoàng Bảo Trúc</t>
  </si>
  <si>
    <t>079206017706</t>
  </si>
  <si>
    <t>1350090343</t>
  </si>
  <si>
    <t>Lê Vũ Quốc Trung</t>
  </si>
  <si>
    <t>051206014531</t>
  </si>
  <si>
    <t>Nguyễn Thanh Trung</t>
  </si>
  <si>
    <t>033206000218</t>
  </si>
  <si>
    <t>1350090345</t>
  </si>
  <si>
    <t>Nguyễn Thành Trung</t>
  </si>
  <si>
    <t>066206015340</t>
  </si>
  <si>
    <t>070206002228</t>
  </si>
  <si>
    <t>1350090347</t>
  </si>
  <si>
    <t>Tô Duy Trường</t>
  </si>
  <si>
    <t>066306015548</t>
  </si>
  <si>
    <t>Đoàn Ngọc Cẩm Tú</t>
  </si>
  <si>
    <t>082306015048</t>
  </si>
  <si>
    <t>Lý Thị Cẩm Tú</t>
  </si>
  <si>
    <t>079206021897</t>
  </si>
  <si>
    <t>1350090350</t>
  </si>
  <si>
    <t>Nguyễn Minh Tú</t>
  </si>
  <si>
    <t>060306001183</t>
  </si>
  <si>
    <t>079306006505</t>
  </si>
  <si>
    <t>1350090352</t>
  </si>
  <si>
    <t>Trương Thụy Cẩm Tú</t>
  </si>
  <si>
    <t>080206008056</t>
  </si>
  <si>
    <t>1350090353</t>
  </si>
  <si>
    <t>072206002807</t>
  </si>
  <si>
    <t>Vũ Hà Anh Tuấn</t>
  </si>
  <si>
    <t>068306011647</t>
  </si>
  <si>
    <t>1350090358</t>
  </si>
  <si>
    <t>Lê Thị Cát Tường</t>
  </si>
  <si>
    <t>046306006130</t>
  </si>
  <si>
    <t>Trần Thị Vân Tường</t>
  </si>
  <si>
    <t>079306021833</t>
  </si>
  <si>
    <t>Huỳnh Đông Tú Uyên</t>
  </si>
  <si>
    <t>079306006399</t>
  </si>
  <si>
    <t>Huỳnh Hoàng Mỹ Uyên</t>
  </si>
  <si>
    <t>060306001162</t>
  </si>
  <si>
    <t>Lương Huỳnh Tú Uyên</t>
  </si>
  <si>
    <t>066306008649</t>
  </si>
  <si>
    <t>1350090363</t>
  </si>
  <si>
    <t>Nguyễn Huỳnh Thu Uyên</t>
  </si>
  <si>
    <t>082306000191</t>
  </si>
  <si>
    <t>Nguyễn Ý Vi</t>
  </si>
  <si>
    <t>052306003926</t>
  </si>
  <si>
    <t>Nguyễn Thị Hưng Viên</t>
  </si>
  <si>
    <t>066206007244</t>
  </si>
  <si>
    <t>Hoàng Xuân Vũ</t>
  </si>
  <si>
    <t>10/01/2006</t>
  </si>
  <si>
    <t>079206001091</t>
  </si>
  <si>
    <t>Trần Anh Vũ</t>
  </si>
  <si>
    <t>080306008459</t>
  </si>
  <si>
    <t>Châu Thị Thảo Vy</t>
  </si>
  <si>
    <t>080306013256</t>
  </si>
  <si>
    <t>1350090372</t>
  </si>
  <si>
    <t>Lê Ngọc Yến Vy</t>
  </si>
  <si>
    <t>001306036448</t>
  </si>
  <si>
    <t>1350090373</t>
  </si>
  <si>
    <t>Lương Thị Yến Vy</t>
  </si>
  <si>
    <t>080306008946</t>
  </si>
  <si>
    <t>Ngô Ngọc Kiều Vy</t>
  </si>
  <si>
    <t>089306008989</t>
  </si>
  <si>
    <t>1350090375</t>
  </si>
  <si>
    <t>Ngô Trần Khánh Vy</t>
  </si>
  <si>
    <t>051306012409</t>
  </si>
  <si>
    <t>Nguyễn Thị Tuyết Vy</t>
  </si>
  <si>
    <t>089306013666</t>
  </si>
  <si>
    <t>Phạm Lê Tường Vy</t>
  </si>
  <si>
    <t>036306006541</t>
  </si>
  <si>
    <t>Phạm Thị Lan Vy</t>
  </si>
  <si>
    <t>060306008211</t>
  </si>
  <si>
    <t>Trần Thị Tường Vy</t>
  </si>
  <si>
    <t>072306003656</t>
  </si>
  <si>
    <t>Nguyễn Thị Ngọc Xuyến</t>
  </si>
  <si>
    <t>038306026797</t>
  </si>
  <si>
    <t>Hà Như Ý</t>
  </si>
  <si>
    <t>051306007475</t>
  </si>
  <si>
    <t>Lê Vũ Thúy Yên</t>
  </si>
  <si>
    <t>086306007562</t>
  </si>
  <si>
    <t>Võ Lê Lâm Yên</t>
  </si>
  <si>
    <t>080306006652</t>
  </si>
  <si>
    <t>Dương Thị Kim Yến</t>
  </si>
  <si>
    <t>051306009533</t>
  </si>
  <si>
    <t>Huỳnh Mỹ Yến</t>
  </si>
  <si>
    <t>096306008125</t>
  </si>
  <si>
    <t>Lâm Bảo Yến</t>
  </si>
  <si>
    <t>051306008049</t>
  </si>
  <si>
    <t>1350090390</t>
  </si>
  <si>
    <t>Võ Thị Kim Yến</t>
  </si>
  <si>
    <t>079306010500</t>
  </si>
  <si>
    <t>1350090391</t>
  </si>
  <si>
    <t>Kim Thanh Thảo</t>
  </si>
  <si>
    <t>083206009541</t>
  </si>
  <si>
    <t>Trần Thanh Đạt</t>
  </si>
  <si>
    <t>13_ĐH_ĐC</t>
  </si>
  <si>
    <t>091206005737</t>
  </si>
  <si>
    <t>Nguyễn Phúc Điền</t>
  </si>
  <si>
    <t>1350100003</t>
  </si>
  <si>
    <t>058206001416</t>
  </si>
  <si>
    <t>Trần Gia Lâm</t>
  </si>
  <si>
    <t>052206000240</t>
  </si>
  <si>
    <t>Nguyễn Văn Quân</t>
  </si>
  <si>
    <t>056206002851</t>
  </si>
  <si>
    <t>1350100006</t>
  </si>
  <si>
    <t>Ngô Thành Trí</t>
  </si>
  <si>
    <t>080206012991</t>
  </si>
  <si>
    <t>Nguyễn Thế Tiến</t>
  </si>
  <si>
    <t>067306000950</t>
  </si>
  <si>
    <t>1350100008</t>
  </si>
  <si>
    <t>Đặng Thị Thảo Nguyên</t>
  </si>
  <si>
    <t>052306000039</t>
  </si>
  <si>
    <t>Võ Quỳnh Anh</t>
  </si>
  <si>
    <t>079206041885</t>
  </si>
  <si>
    <t>Nguyễn Lê Trọng Ân</t>
  </si>
  <si>
    <t>054306005807</t>
  </si>
  <si>
    <t>Bùi Minh Châu</t>
  </si>
  <si>
    <t>038206006751</t>
  </si>
  <si>
    <t>Nguyễn Hữu Thành Chí</t>
  </si>
  <si>
    <t>077306010568</t>
  </si>
  <si>
    <t>Nguyễn Thị Khánh Duyên</t>
  </si>
  <si>
    <t>070306003198</t>
  </si>
  <si>
    <t>Lê Thị Trà Giang</t>
  </si>
  <si>
    <t>083206009484</t>
  </si>
  <si>
    <t>Bùi Tấn Hải</t>
  </si>
  <si>
    <t>077206002598</t>
  </si>
  <si>
    <t>1350110011</t>
  </si>
  <si>
    <t>Lê Ngọc Hải</t>
  </si>
  <si>
    <t>075306021716</t>
  </si>
  <si>
    <t>Thái Thị Quỳnh Hoa</t>
  </si>
  <si>
    <t>074206006959</t>
  </si>
  <si>
    <t>Đào Đăng Khoa</t>
  </si>
  <si>
    <t>079206008621</t>
  </si>
  <si>
    <t>1350110015</t>
  </si>
  <si>
    <t>Nguyễn Hữu Đăng Khoa</t>
  </si>
  <si>
    <t>079306012379</t>
  </si>
  <si>
    <t>1350110017</t>
  </si>
  <si>
    <t>Nguyễn Ngọc Ngân</t>
  </si>
  <si>
    <t>079306002976</t>
  </si>
  <si>
    <t>Thái Kim Ngân</t>
  </si>
  <si>
    <t>082206013521</t>
  </si>
  <si>
    <t>Phạm Hữu Nguyên</t>
  </si>
  <si>
    <t>075206010854</t>
  </si>
  <si>
    <t>1350110020</t>
  </si>
  <si>
    <t>Lữ Minh Nhật</t>
  </si>
  <si>
    <t>080306001131</t>
  </si>
  <si>
    <t>Châu Nguyễn Hoàng Nhi</t>
  </si>
  <si>
    <t>079306014743</t>
  </si>
  <si>
    <t>Nguyễn Bảo Nhi</t>
  </si>
  <si>
    <t>095306008782</t>
  </si>
  <si>
    <t>Nguyễn Yến Như</t>
  </si>
  <si>
    <t>060206009175</t>
  </si>
  <si>
    <t>1350110024</t>
  </si>
  <si>
    <t>Trương Tấn Phát</t>
  </si>
  <si>
    <t>072306002698</t>
  </si>
  <si>
    <t>Đặng Trúc Quỳnh</t>
  </si>
  <si>
    <t>066306018950</t>
  </si>
  <si>
    <t>1350110027</t>
  </si>
  <si>
    <t>Nguyễn Lê Diễm Quỳnh</t>
  </si>
  <si>
    <t>058305003109</t>
  </si>
  <si>
    <t>Trương Lê Như Diễm Quỳnh</t>
  </si>
  <si>
    <t>044206009290</t>
  </si>
  <si>
    <t>1350110029</t>
  </si>
  <si>
    <t>Trần Huy Sang</t>
  </si>
  <si>
    <t>079206005705</t>
  </si>
  <si>
    <t>Lê Ngọc Tân</t>
  </si>
  <si>
    <t>083205002141</t>
  </si>
  <si>
    <t>1350110032</t>
  </si>
  <si>
    <t>Lê Duy Thanh</t>
  </si>
  <si>
    <t>079306041268</t>
  </si>
  <si>
    <t>Phạm Ngọc Thảo</t>
  </si>
  <si>
    <t>13/07/2006</t>
  </si>
  <si>
    <t>079306036556</t>
  </si>
  <si>
    <t>1350110038</t>
  </si>
  <si>
    <t>Vũ Thị Thủy Tiên</t>
  </si>
  <si>
    <t>079306036834</t>
  </si>
  <si>
    <t>079306024307</t>
  </si>
  <si>
    <t>1350110040</t>
  </si>
  <si>
    <t>Dương Thanh Mỹ Trân</t>
  </si>
  <si>
    <t>052306011715</t>
  </si>
  <si>
    <t>1350110041</t>
  </si>
  <si>
    <t>Huỳnh Bảo Trân</t>
  </si>
  <si>
    <t>051306004753</t>
  </si>
  <si>
    <t>Trần Thị Mỹ Vui</t>
  </si>
  <si>
    <t>080306000172</t>
  </si>
  <si>
    <t>Lê Trần Như Ý</t>
  </si>
  <si>
    <t>079306011021</t>
  </si>
  <si>
    <t>Nguyễn Trần Như Ý</t>
  </si>
  <si>
    <t>095305001282</t>
  </si>
  <si>
    <t>1350110048</t>
  </si>
  <si>
    <t>Nguyễn Hồng Đào</t>
  </si>
  <si>
    <t>038206016543</t>
  </si>
  <si>
    <t>1350110049</t>
  </si>
  <si>
    <t>075206013177</t>
  </si>
  <si>
    <t>1350110050</t>
  </si>
  <si>
    <t>096306010965</t>
  </si>
  <si>
    <t>Nguyễn Xuân Huỳnh</t>
  </si>
  <si>
    <t>074206009152</t>
  </si>
  <si>
    <t>Đinh Quốc Khánh</t>
  </si>
  <si>
    <t>042206012653</t>
  </si>
  <si>
    <t>1350110053</t>
  </si>
  <si>
    <t xml:space="preserve">Nguyễn Bá Đăng Khôi </t>
  </si>
  <si>
    <t>079206006698</t>
  </si>
  <si>
    <t>1350110054</t>
  </si>
  <si>
    <t xml:space="preserve">Ngô Phi Khôi </t>
  </si>
  <si>
    <t>040306009927</t>
  </si>
  <si>
    <t xml:space="preserve">Phan Thị Thùy Linh </t>
  </si>
  <si>
    <t>079306018615</t>
  </si>
  <si>
    <t>Phạm Thị Hồng Linh</t>
  </si>
  <si>
    <t>089306022203</t>
  </si>
  <si>
    <t xml:space="preserve">Trần Tuyết Như Ngọc </t>
  </si>
  <si>
    <t>060306003931</t>
  </si>
  <si>
    <t xml:space="preserve">Võ Trần Thảo Nguyên </t>
  </si>
  <si>
    <t>079206013608</t>
  </si>
  <si>
    <t xml:space="preserve">Nguyễn Huỳnh Trọng Phúc </t>
  </si>
  <si>
    <t>04/03/2006</t>
  </si>
  <si>
    <t>082206017361</t>
  </si>
  <si>
    <t xml:space="preserve">Nguyễn Hữu Tâm </t>
  </si>
  <si>
    <t>079304029470</t>
  </si>
  <si>
    <t>1350110061</t>
  </si>
  <si>
    <t xml:space="preserve">Nguyễn Hoàng Anh Thư </t>
  </si>
  <si>
    <t>079306010372</t>
  </si>
  <si>
    <t>Lý Mỹ Hoa</t>
  </si>
  <si>
    <t>054306002032</t>
  </si>
  <si>
    <t>1350110063</t>
  </si>
  <si>
    <t>Huỳnh Hồng Yên</t>
  </si>
  <si>
    <t>075206006001</t>
  </si>
  <si>
    <t>1350110064</t>
  </si>
  <si>
    <t>Nguyễn Huỳnh Bá Hùng</t>
  </si>
  <si>
    <t>056206007855</t>
  </si>
  <si>
    <t>1350110065</t>
  </si>
  <si>
    <t>Phạm Trần Quang Vinh</t>
  </si>
  <si>
    <t>066306006349</t>
  </si>
  <si>
    <t>Nguyễn Thị Thu Hà</t>
  </si>
  <si>
    <t>070206003222</t>
  </si>
  <si>
    <t>Nguyễn Hữu Nhật Hùng</t>
  </si>
  <si>
    <t>038306016272</t>
  </si>
  <si>
    <t>Lê Thị Thanh Xuân</t>
  </si>
  <si>
    <t>072305012196</t>
  </si>
  <si>
    <t>1350110069</t>
  </si>
  <si>
    <t>Lê Thị Trúc Huỳnh</t>
  </si>
  <si>
    <t>092366012062</t>
  </si>
  <si>
    <t>1350110070</t>
  </si>
  <si>
    <t>Phan Võ Ngọc Trân</t>
  </si>
  <si>
    <t>079204015874</t>
  </si>
  <si>
    <t>1350110071</t>
  </si>
  <si>
    <t>HOÀNG NGỌC MINH TRUNG</t>
  </si>
  <si>
    <t>12/11/2004</t>
  </si>
  <si>
    <t>087306011386</t>
  </si>
  <si>
    <t>Cao Thị Thuý An</t>
  </si>
  <si>
    <t>13_ĐH_QLTN2</t>
  </si>
  <si>
    <t>080306014833</t>
  </si>
  <si>
    <t>Nguyễn Dương Hoài An</t>
  </si>
  <si>
    <t>13_ĐH_QLTN1</t>
  </si>
  <si>
    <t>072306004348</t>
  </si>
  <si>
    <t>Nguyễn Thị Thu An</t>
  </si>
  <si>
    <t>13_ĐH_QLTN3</t>
  </si>
  <si>
    <t>079306016546</t>
  </si>
  <si>
    <t>1350120005</t>
  </si>
  <si>
    <t>Châu Huệ Anh</t>
  </si>
  <si>
    <t>072306001216</t>
  </si>
  <si>
    <t>1350120007</t>
  </si>
  <si>
    <t>Đặng Thị Huỳnh Anh</t>
  </si>
  <si>
    <t>079306032079</t>
  </si>
  <si>
    <t>1350120009</t>
  </si>
  <si>
    <t>Hồ Lê Bảo Anh</t>
  </si>
  <si>
    <t>13_ĐH_QLTN4</t>
  </si>
  <si>
    <t>080306001431</t>
  </si>
  <si>
    <t>Nguyễn Lê Hoàng Anh</t>
  </si>
  <si>
    <t>079206044369</t>
  </si>
  <si>
    <t>080206011080</t>
  </si>
  <si>
    <t>Lê Minh Bảo</t>
  </si>
  <si>
    <t>056206007183</t>
  </si>
  <si>
    <t>Lê An Bình</t>
  </si>
  <si>
    <t>079206024600</t>
  </si>
  <si>
    <t>Lê Phương Bình</t>
  </si>
  <si>
    <t>079206021354</t>
  </si>
  <si>
    <t>Nguyễn Hữu Cảnh</t>
  </si>
  <si>
    <t>079306040653</t>
  </si>
  <si>
    <t>Nguyễn Ngọc Bảo Châu</t>
  </si>
  <si>
    <t>072306000552</t>
  </si>
  <si>
    <t>Lê Thị Kim Cương</t>
  </si>
  <si>
    <t>079206022677</t>
  </si>
  <si>
    <t>1350120022</t>
  </si>
  <si>
    <t>Cao Thành Danh</t>
  </si>
  <si>
    <t>079206017039</t>
  </si>
  <si>
    <t>Cao Thế Anh Duy</t>
  </si>
  <si>
    <t>082206012706</t>
  </si>
  <si>
    <t>Lê Bảo Duy</t>
  </si>
  <si>
    <t>060205000133</t>
  </si>
  <si>
    <t>1350120027</t>
  </si>
  <si>
    <t>Nguyễn Nhật Duy</t>
  </si>
  <si>
    <t>079206008976</t>
  </si>
  <si>
    <t>13/11/2006</t>
  </si>
  <si>
    <t>079206011220</t>
  </si>
  <si>
    <t>Nguyễn Hải Đăng</t>
  </si>
  <si>
    <t>072206008325</t>
  </si>
  <si>
    <t>Huỳnh Trọng Đức</t>
  </si>
  <si>
    <t>060306000630</t>
  </si>
  <si>
    <t>Huỳnh Hồng Hà</t>
  </si>
  <si>
    <t>051306004817</t>
  </si>
  <si>
    <t>Phạm Thị Thu Hà</t>
  </si>
  <si>
    <t>079302028314</t>
  </si>
  <si>
    <t>Phạm Võ Ngọc Hân</t>
  </si>
  <si>
    <t>051206009163</t>
  </si>
  <si>
    <t>Nguyễn Đức Viết Hậu</t>
  </si>
  <si>
    <t>096306009046</t>
  </si>
  <si>
    <t>Nguyễn Kiều Hậu</t>
  </si>
  <si>
    <t>080206016598</t>
  </si>
  <si>
    <t>1350120038</t>
  </si>
  <si>
    <t>Nguyễn Trọng Phúc Hậu</t>
  </si>
  <si>
    <t>077306003651</t>
  </si>
  <si>
    <t>1350120039</t>
  </si>
  <si>
    <t>082206002070</t>
  </si>
  <si>
    <t>Trần Minh Hiếu</t>
  </si>
  <si>
    <t>079306003245</t>
  </si>
  <si>
    <t>Lê Kim Hoàn</t>
  </si>
  <si>
    <t>027206002604</t>
  </si>
  <si>
    <t>1350120043</t>
  </si>
  <si>
    <t>Nguyễn Văn Huy Hoàng</t>
  </si>
  <si>
    <t>079206020087</t>
  </si>
  <si>
    <t>1350120044</t>
  </si>
  <si>
    <t>Nguyễn Hoàng Long Hồ</t>
  </si>
  <si>
    <t>060206011244</t>
  </si>
  <si>
    <t>Biều Đức Huy</t>
  </si>
  <si>
    <t>079206042385</t>
  </si>
  <si>
    <t>1350120046</t>
  </si>
  <si>
    <t>Nguyễn Trần Hoàng Huy</t>
  </si>
  <si>
    <t>066306001348</t>
  </si>
  <si>
    <t>Đặng Khánh Huyền</t>
  </si>
  <si>
    <t>080306005932</t>
  </si>
  <si>
    <t>Lê Thị Như Huyền</t>
  </si>
  <si>
    <t>089306011013</t>
  </si>
  <si>
    <t>1350120050</t>
  </si>
  <si>
    <t>Nguyễn Thị Ngọc Huyền</t>
  </si>
  <si>
    <t>080306011604</t>
  </si>
  <si>
    <t>1350120051</t>
  </si>
  <si>
    <t>Phạm Thị Hương Huyền</t>
  </si>
  <si>
    <t>072306001832</t>
  </si>
  <si>
    <t>Phan Trần Như Huỳnh</t>
  </si>
  <si>
    <t>079206012336</t>
  </si>
  <si>
    <t>Nguyễn Tấn Hưng</t>
  </si>
  <si>
    <t>079306018445</t>
  </si>
  <si>
    <t>1350120055</t>
  </si>
  <si>
    <t>Nguyễn Huỳnh Hương</t>
  </si>
  <si>
    <t>087306005118</t>
  </si>
  <si>
    <t>Nguyễn Thị Diễm Hương</t>
  </si>
  <si>
    <t>072206002644</t>
  </si>
  <si>
    <t>Lưu Đoàn Khang</t>
  </si>
  <si>
    <t>079206038968</t>
  </si>
  <si>
    <t>Nguyễn Hoàng Khang</t>
  </si>
  <si>
    <t>080206001293</t>
  </si>
  <si>
    <t>Nguyễn Lê Quốc Khánh</t>
  </si>
  <si>
    <t>087306014048</t>
  </si>
  <si>
    <t>Nguyễn Thị Kim Khánh</t>
  </si>
  <si>
    <t>03/09/2006</t>
  </si>
  <si>
    <t>080206007292</t>
  </si>
  <si>
    <t>Huỳnh Đăng Khoa</t>
  </si>
  <si>
    <t>072206004042</t>
  </si>
  <si>
    <t>Phạm Ngọc Anh Khoa</t>
  </si>
  <si>
    <t>087206012675</t>
  </si>
  <si>
    <t>1350120066</t>
  </si>
  <si>
    <t>Đặng Võ Tuấn Kiệt</t>
  </si>
  <si>
    <t>082206013310</t>
  </si>
  <si>
    <t>072206005411</t>
  </si>
  <si>
    <t>Mai Anh Kiệt</t>
  </si>
  <si>
    <t>082206011988</t>
  </si>
  <si>
    <t>1350120069</t>
  </si>
  <si>
    <t>Nguyễn Thái Kiệt</t>
  </si>
  <si>
    <t>079306016692</t>
  </si>
  <si>
    <t>Hồ Huỳnh Hồng Kiều</t>
  </si>
  <si>
    <t>079206047539</t>
  </si>
  <si>
    <t>1350120071</t>
  </si>
  <si>
    <t>Võ Thanh Lâm</t>
  </si>
  <si>
    <t>079306022641</t>
  </si>
  <si>
    <t>1350120072</t>
  </si>
  <si>
    <t>Bành Gia Linh</t>
  </si>
  <si>
    <t>074306003346</t>
  </si>
  <si>
    <t>066306011039</t>
  </si>
  <si>
    <t>1350120074</t>
  </si>
  <si>
    <t>074206010317</t>
  </si>
  <si>
    <t>Nguyễn Tấn Lộc</t>
  </si>
  <si>
    <t>066306001891</t>
  </si>
  <si>
    <t>Trương Vi Lợi</t>
  </si>
  <si>
    <t>072206002242</t>
  </si>
  <si>
    <t>Trần Quang Lý</t>
  </si>
  <si>
    <t>080306010660</t>
  </si>
  <si>
    <t>Phạm Nguyễn Trúc Mai</t>
  </si>
  <si>
    <t>083306002884</t>
  </si>
  <si>
    <t>Trần Nguyễn Hải Mi</t>
  </si>
  <si>
    <t>080206014421</t>
  </si>
  <si>
    <t>Nguyễn Công Minh</t>
  </si>
  <si>
    <t>075206004000</t>
  </si>
  <si>
    <t>1350120084</t>
  </si>
  <si>
    <t>087205000855</t>
  </si>
  <si>
    <t>Phạm Tấn Minh</t>
  </si>
  <si>
    <t>079306010203</t>
  </si>
  <si>
    <t>Nguyễn Đặng Trà My</t>
  </si>
  <si>
    <t>079306024371</t>
  </si>
  <si>
    <t>Trần Ngọc Diễm My</t>
  </si>
  <si>
    <t>080206009982</t>
  </si>
  <si>
    <t>Phạm Hữu Nam</t>
  </si>
  <si>
    <t>079306014729</t>
  </si>
  <si>
    <t>Tô Thị Thuỳ Nga</t>
  </si>
  <si>
    <t>083306004173</t>
  </si>
  <si>
    <t>Đặng Nguyên Ngọc</t>
  </si>
  <si>
    <t>079305015988</t>
  </si>
  <si>
    <t>1350120096</t>
  </si>
  <si>
    <t>Nguyễn Thị Bích Ngọc</t>
  </si>
  <si>
    <t>079306003861</t>
  </si>
  <si>
    <t>Lê Thảo Nguyên</t>
  </si>
  <si>
    <t>079206013594</t>
  </si>
  <si>
    <t>Trương Dương Ngọc Nhân</t>
  </si>
  <si>
    <t>066306001722</t>
  </si>
  <si>
    <t>1350120100</t>
  </si>
  <si>
    <t>Hồ Thị Tuyết Nhi</t>
  </si>
  <si>
    <t>079306007320</t>
  </si>
  <si>
    <t>079306004262</t>
  </si>
  <si>
    <t>Nguyễn Dương Bảo Nhi</t>
  </si>
  <si>
    <t>079306002161</t>
  </si>
  <si>
    <t>1350120103</t>
  </si>
  <si>
    <t>Nguyễn Tuyết Nhi</t>
  </si>
  <si>
    <t>080306000682</t>
  </si>
  <si>
    <t>Đinh Ngọc Thùy Nhung</t>
  </si>
  <si>
    <t>079306021526</t>
  </si>
  <si>
    <t>1350120105</t>
  </si>
  <si>
    <t>Đỗ Tô Ý Như</t>
  </si>
  <si>
    <t>083306005203</t>
  </si>
  <si>
    <t>Lê Thị Huỳnh Như</t>
  </si>
  <si>
    <t>080306002236</t>
  </si>
  <si>
    <t>Nguyễn Ngọc Kiều Như</t>
  </si>
  <si>
    <t>079306036755</t>
  </si>
  <si>
    <t>Vũ Lê Quỳnh Như</t>
  </si>
  <si>
    <t>058206004007</t>
  </si>
  <si>
    <t>Từ Công Hoàng Phan</t>
  </si>
  <si>
    <t>080206009167</t>
  </si>
  <si>
    <t>Lê Hiệp Phát</t>
  </si>
  <si>
    <t>080206006604</t>
  </si>
  <si>
    <t>Nhan Tấn Phát</t>
  </si>
  <si>
    <t>089206022612</t>
  </si>
  <si>
    <t>Hà Thanh Phong</t>
  </si>
  <si>
    <t>080205001354</t>
  </si>
  <si>
    <t>Lê Hồng Phong</t>
  </si>
  <si>
    <t>079206014906</t>
  </si>
  <si>
    <t>Lữ Gia Phúc</t>
  </si>
  <si>
    <t>087206016845</t>
  </si>
  <si>
    <t>Nguyễn Lê Anh Phúc</t>
  </si>
  <si>
    <t>080206014417</t>
  </si>
  <si>
    <t>1350120116</t>
  </si>
  <si>
    <t>Nguyễn Trọng Phúc</t>
  </si>
  <si>
    <t>080206008701</t>
  </si>
  <si>
    <t>Nguyễn Trương Hoàng Phúc</t>
  </si>
  <si>
    <t>079206014282</t>
  </si>
  <si>
    <t>Phạm Gia Phúc</t>
  </si>
  <si>
    <t>080206007683</t>
  </si>
  <si>
    <t>Võ Lê Thiên Phúc</t>
  </si>
  <si>
    <t>074206003494</t>
  </si>
  <si>
    <t>Đoàn Hồng Phước</t>
  </si>
  <si>
    <t>091206018606</t>
  </si>
  <si>
    <t>Nguyễn Bá Hữu Phước</t>
  </si>
  <si>
    <t>087206001834</t>
  </si>
  <si>
    <t>1350120122</t>
  </si>
  <si>
    <t>Nguyễn Huy Phước</t>
  </si>
  <si>
    <t>079206017063</t>
  </si>
  <si>
    <t>Tô Vinh Quang</t>
  </si>
  <si>
    <t>072206008239</t>
  </si>
  <si>
    <t>Phạm Tân Quý</t>
  </si>
  <si>
    <t>082306008821</t>
  </si>
  <si>
    <t>Trần Thị Thảo Quyên</t>
  </si>
  <si>
    <t>079306001053</t>
  </si>
  <si>
    <t>Lê Thị Diễm Quỳnh</t>
  </si>
  <si>
    <t>026206000061</t>
  </si>
  <si>
    <t>Phạm Minh Sơn</t>
  </si>
  <si>
    <t>080205013672</t>
  </si>
  <si>
    <t>Dương Trí Tài</t>
  </si>
  <si>
    <t>080206003014</t>
  </si>
  <si>
    <t>1350120129</t>
  </si>
  <si>
    <t>Lâm Quốc Tài</t>
  </si>
  <si>
    <t>072206009191</t>
  </si>
  <si>
    <t>Nguyễn Xuân Tài</t>
  </si>
  <si>
    <t>051206004111</t>
  </si>
  <si>
    <t>054306006228</t>
  </si>
  <si>
    <t>Nguyễn Ngọc Nhã Thanh</t>
  </si>
  <si>
    <t>079306004278</t>
  </si>
  <si>
    <t>Võ Thị Trang Thanh</t>
  </si>
  <si>
    <t>079206013693</t>
  </si>
  <si>
    <t>Lê Minh Thành</t>
  </si>
  <si>
    <t>084206000011</t>
  </si>
  <si>
    <t>1350120135</t>
  </si>
  <si>
    <t>Thạch Hữu Thành</t>
  </si>
  <si>
    <t>052206014485</t>
  </si>
  <si>
    <t>1350120139</t>
  </si>
  <si>
    <t>Lê Quốc Thắng</t>
  </si>
  <si>
    <t>054206008635</t>
  </si>
  <si>
    <t>Phan Văn Thông</t>
  </si>
  <si>
    <t>077206005522</t>
  </si>
  <si>
    <t>Nguyễn Huỳnh Ninh Thuận</t>
  </si>
  <si>
    <t>079206008217</t>
  </si>
  <si>
    <t>Phạm Phan Hải Thuận</t>
  </si>
  <si>
    <t>089305000631</t>
  </si>
  <si>
    <t>Nguyễn Thị Mỹ Thùy</t>
  </si>
  <si>
    <t>072306009201</t>
  </si>
  <si>
    <t>Phạm Thị Phương Thùy</t>
  </si>
  <si>
    <t>082306013068</t>
  </si>
  <si>
    <t>Trần Minh Thùy</t>
  </si>
  <si>
    <t>080306005995</t>
  </si>
  <si>
    <t>Đoàn Minh Thư</t>
  </si>
  <si>
    <t>080305004466</t>
  </si>
  <si>
    <t>Đường Ngọc Minh Thư</t>
  </si>
  <si>
    <t>086304009187</t>
  </si>
  <si>
    <t>Huỳnh Thị Kim Thư</t>
  </si>
  <si>
    <t>079306017668</t>
  </si>
  <si>
    <t>1350120151</t>
  </si>
  <si>
    <t>Lê Nguyễn Anh Thư</t>
  </si>
  <si>
    <t>075306010697</t>
  </si>
  <si>
    <t>074306004439</t>
  </si>
  <si>
    <t>042306013857</t>
  </si>
  <si>
    <t>1350120154</t>
  </si>
  <si>
    <t>Lê Thị Hoài Thương</t>
  </si>
  <si>
    <t>079306005802</t>
  </si>
  <si>
    <t>1350120155</t>
  </si>
  <si>
    <t>Võ Ngọc Minh Thương</t>
  </si>
  <si>
    <t>080306000027</t>
  </si>
  <si>
    <t>Lưu Nguyễn Thủy Tiên</t>
  </si>
  <si>
    <t>070206000015</t>
  </si>
  <si>
    <t>Trần Mạnh Tiến</t>
  </si>
  <si>
    <t>052206000121</t>
  </si>
  <si>
    <t>Tô Trung Tín</t>
  </si>
  <si>
    <t>084205003653</t>
  </si>
  <si>
    <t>Trương Trung Tính</t>
  </si>
  <si>
    <t>079203018830</t>
  </si>
  <si>
    <t>Trần Quang Tông</t>
  </si>
  <si>
    <t>064306003988</t>
  </si>
  <si>
    <t>Huỳnh Phạm Tuyết Trang</t>
  </si>
  <si>
    <t>079306027003</t>
  </si>
  <si>
    <t>Lê Nguyễn Thanh Trang</t>
  </si>
  <si>
    <t>074306004213</t>
  </si>
  <si>
    <t>Lữ Thanh Trâm</t>
  </si>
  <si>
    <t>070306010187</t>
  </si>
  <si>
    <t>1350120169</t>
  </si>
  <si>
    <t>Bùi Ngọc Bảo Trân</t>
  </si>
  <si>
    <t>079306031291</t>
  </si>
  <si>
    <t>1350120170</t>
  </si>
  <si>
    <t>Đào Cao Huyền Trân</t>
  </si>
  <si>
    <t>079306006647</t>
  </si>
  <si>
    <t>Lương Ngọc Bảo Trân</t>
  </si>
  <si>
    <t>072306001596</t>
  </si>
  <si>
    <t>1350120172</t>
  </si>
  <si>
    <t>Nguyễn Thị Huyền Trân</t>
  </si>
  <si>
    <t>082306007871</t>
  </si>
  <si>
    <t>Võ Ngọc Bảo Trân</t>
  </si>
  <si>
    <t>079206040694</t>
  </si>
  <si>
    <t>1350120174</t>
  </si>
  <si>
    <t>Lê Minh Trí</t>
  </si>
  <si>
    <t>082306006985</t>
  </si>
  <si>
    <t>1350120175</t>
  </si>
  <si>
    <t>Cao Thị Ngọc Trinh</t>
  </si>
  <si>
    <t>087306003648</t>
  </si>
  <si>
    <t>Nguyễn Thị Trinh Trinh</t>
  </si>
  <si>
    <t>079306019132</t>
  </si>
  <si>
    <t>Phan Ngọc Phương Trinh</t>
  </si>
  <si>
    <t>01/12/2006</t>
  </si>
  <si>
    <t>080206001318</t>
  </si>
  <si>
    <t>Nguyễn Minh Trọng</t>
  </si>
  <si>
    <t>074306004845</t>
  </si>
  <si>
    <t>1350120179</t>
  </si>
  <si>
    <t>Lê Đỗ Thanh Trúc</t>
  </si>
  <si>
    <t>079306016177</t>
  </si>
  <si>
    <t>Nguyễn Thị Ánh Trúc</t>
  </si>
  <si>
    <t>079206045999</t>
  </si>
  <si>
    <t>1350120183</t>
  </si>
  <si>
    <t>072206012747</t>
  </si>
  <si>
    <t>Trần Nhật Trường</t>
  </si>
  <si>
    <t>060206009724</t>
  </si>
  <si>
    <t>1350120185</t>
  </si>
  <si>
    <t>Lê Anh Tuấn</t>
  </si>
  <si>
    <t>072306001916</t>
  </si>
  <si>
    <t>Khưu Thị Thanh Tuyền</t>
  </si>
  <si>
    <t>072306003367</t>
  </si>
  <si>
    <t>1350120188</t>
  </si>
  <si>
    <t>Nguyễn Thị Mộng Tuyền</t>
  </si>
  <si>
    <t>080306001128</t>
  </si>
  <si>
    <t>Phạm Kim Tuyền</t>
  </si>
  <si>
    <t>079306018042</t>
  </si>
  <si>
    <t>Nguyễn Lê Thanh Uyên</t>
  </si>
  <si>
    <t>072306005305</t>
  </si>
  <si>
    <t>1350120192</t>
  </si>
  <si>
    <t>Đỗ Thị Cẩm Vân</t>
  </si>
  <si>
    <t>079306001762</t>
  </si>
  <si>
    <t>Phạm Thị Thuỳ Vân</t>
  </si>
  <si>
    <t>079206002057</t>
  </si>
  <si>
    <t>070206004743</t>
  </si>
  <si>
    <t>Nguyễn Thế Vinh</t>
  </si>
  <si>
    <t>066206001882</t>
  </si>
  <si>
    <t>1350120197</t>
  </si>
  <si>
    <t>Lê Đình Vũ</t>
  </si>
  <si>
    <t>079306027906</t>
  </si>
  <si>
    <t>Đỗ Ngọc Yến Vy</t>
  </si>
  <si>
    <t>082306011419</t>
  </si>
  <si>
    <t>Huỳnh Thúy Vy</t>
  </si>
  <si>
    <t>074306000348</t>
  </si>
  <si>
    <t>Lê Thị Thúy Vy</t>
  </si>
  <si>
    <t>087306011817</t>
  </si>
  <si>
    <t>Lương Yến Vy</t>
  </si>
  <si>
    <t>080306009403</t>
  </si>
  <si>
    <t>1350120202</t>
  </si>
  <si>
    <t>Nguyễn Đào Mai Vy</t>
  </si>
  <si>
    <t>083304000927</t>
  </si>
  <si>
    <t>Nguyễn Ngọc Yến</t>
  </si>
  <si>
    <t>17/10/2004</t>
  </si>
  <si>
    <t>087306005790</t>
  </si>
  <si>
    <t>080206011290</t>
  </si>
  <si>
    <t>Nguyễn Thuận An</t>
  </si>
  <si>
    <t>080203001830</t>
  </si>
  <si>
    <t>Phạm Đức Duy</t>
  </si>
  <si>
    <t>079306030164</t>
  </si>
  <si>
    <t>Danh Thị Tuyết Hạnh</t>
  </si>
  <si>
    <t>080206003178</t>
  </si>
  <si>
    <t xml:space="preserve">Lê Hoài Linh </t>
  </si>
  <si>
    <t>087306014691</t>
  </si>
  <si>
    <t>1350120209</t>
  </si>
  <si>
    <t>075206004983</t>
  </si>
  <si>
    <t>1350120210</t>
  </si>
  <si>
    <t>Nguyễn Tất Phương Nam</t>
  </si>
  <si>
    <t>079206038185</t>
  </si>
  <si>
    <t>1350120211</t>
  </si>
  <si>
    <t>Nguyễn Phan Hoàng Phát</t>
  </si>
  <si>
    <t>072206010483</t>
  </si>
  <si>
    <t>Nguyễn Thương Tín</t>
  </si>
  <si>
    <t>025306000055</t>
  </si>
  <si>
    <t>Nguyễn Thị Lan Anh</t>
  </si>
  <si>
    <t>038306000628</t>
  </si>
  <si>
    <t>Nguyễn Thị Ngọc Dung</t>
  </si>
  <si>
    <t>079306029278</t>
  </si>
  <si>
    <t>Đào Thị Minh Hân</t>
  </si>
  <si>
    <t>079206006336</t>
  </si>
  <si>
    <t>Trần Lâm Hải</t>
  </si>
  <si>
    <t>079306003651</t>
  </si>
  <si>
    <t>1350120217</t>
  </si>
  <si>
    <t>Trần Phương Linh</t>
  </si>
  <si>
    <t>096304014545</t>
  </si>
  <si>
    <t>Dương Ngọc Mai</t>
  </si>
  <si>
    <t>082306013415</t>
  </si>
  <si>
    <t>Phạm Võ Tuyết Nhi</t>
  </si>
  <si>
    <t>080206012503</t>
  </si>
  <si>
    <t xml:space="preserve">Nguyễn Tấn Phát </t>
  </si>
  <si>
    <t>077306010288</t>
  </si>
  <si>
    <t>075306007345</t>
  </si>
  <si>
    <t>Huỳnh Nhật Vy</t>
  </si>
  <si>
    <t>079204008647</t>
  </si>
  <si>
    <t>1350120223</t>
  </si>
  <si>
    <t>Phạm Minh Nghĩa</t>
  </si>
  <si>
    <t>072306006465</t>
  </si>
  <si>
    <t>079206036247</t>
  </si>
  <si>
    <t>Võ Duy Trọng</t>
  </si>
  <si>
    <t>072306010310</t>
  </si>
  <si>
    <t>1350120227</t>
  </si>
  <si>
    <t>Nguyễn Thị Hoài Dung</t>
  </si>
  <si>
    <t>080206009274</t>
  </si>
  <si>
    <t>1350120228</t>
  </si>
  <si>
    <t xml:space="preserve">Trần Nguyễn Duy </t>
  </si>
  <si>
    <t>079306020815</t>
  </si>
  <si>
    <t>Trịnh Ngọc Hân</t>
  </si>
  <si>
    <t>080206000056</t>
  </si>
  <si>
    <t>1350120230</t>
  </si>
  <si>
    <t>Đỗ Ngọc Gia Huy</t>
  </si>
  <si>
    <t>075306003973</t>
  </si>
  <si>
    <t xml:space="preserve">Phạm Lê Yến Nhi </t>
  </si>
  <si>
    <t>079306014013</t>
  </si>
  <si>
    <t>Nguyễn Thị Sâm Như</t>
  </si>
  <si>
    <t>051206006893</t>
  </si>
  <si>
    <t>1350120233</t>
  </si>
  <si>
    <t>Nguyễn Hồng Phúc</t>
  </si>
  <si>
    <t>079306005379</t>
  </si>
  <si>
    <t>Phan Minh Thư</t>
  </si>
  <si>
    <t>072306000763</t>
  </si>
  <si>
    <t>Phan Đỗ Loan Trang</t>
  </si>
  <si>
    <t>082306007343</t>
  </si>
  <si>
    <t>Lê Thị Ngọc Tuyền</t>
  </si>
  <si>
    <t>082306001725</t>
  </si>
  <si>
    <t>1350120237</t>
  </si>
  <si>
    <t>058206026109</t>
  </si>
  <si>
    <t>1350120238</t>
  </si>
  <si>
    <t>Vũ Đăng Anh</t>
  </si>
  <si>
    <t>058201002995</t>
  </si>
  <si>
    <t>1350120239</t>
  </si>
  <si>
    <t>Hồ Minh Hải</t>
  </si>
  <si>
    <t>24/01/2001</t>
  </si>
  <si>
    <t>080205012348</t>
  </si>
  <si>
    <t>Nguyễn Văn Hào</t>
  </si>
  <si>
    <t>052306012715</t>
  </si>
  <si>
    <t>1350120241</t>
  </si>
  <si>
    <t>Võ Thị Thu Sương</t>
  </si>
  <si>
    <t>079306001707</t>
  </si>
  <si>
    <t>Đinh Thị Tường Vy</t>
  </si>
  <si>
    <t>082305016839</t>
  </si>
  <si>
    <t>1350120243</t>
  </si>
  <si>
    <t>Nguyễn Gia Hân</t>
  </si>
  <si>
    <t>082306016104</t>
  </si>
  <si>
    <t>1350120244</t>
  </si>
  <si>
    <t>080306004414</t>
  </si>
  <si>
    <t>1350120245</t>
  </si>
  <si>
    <t>Trần Thị Thanh Thùy</t>
  </si>
  <si>
    <t>083206000975</t>
  </si>
  <si>
    <t>Dương Quốc Thịnh</t>
  </si>
  <si>
    <t>056206007809</t>
  </si>
  <si>
    <t>1350120247</t>
  </si>
  <si>
    <t>Trần Thành Hiếu</t>
  </si>
  <si>
    <t>089205014836</t>
  </si>
  <si>
    <t>1350120248</t>
  </si>
  <si>
    <t>Hoàng Chấn Hoa</t>
  </si>
  <si>
    <t>082306003920</t>
  </si>
  <si>
    <t>Nguyễn Thị Quỳnh Trâm</t>
  </si>
  <si>
    <t>068203014034</t>
  </si>
  <si>
    <t>1350120250</t>
  </si>
  <si>
    <t>Nguyễn Ngọc Anh Tuấn</t>
  </si>
  <si>
    <t>066306017941</t>
  </si>
  <si>
    <t>1350120251</t>
  </si>
  <si>
    <t>Phùng Nữ Huyền Thương</t>
  </si>
  <si>
    <t>079306034485</t>
  </si>
  <si>
    <t>Nguyễn Thị Thùy Trinh</t>
  </si>
  <si>
    <t>068206010165</t>
  </si>
  <si>
    <t>Cao Tiến Đạt</t>
  </si>
  <si>
    <t>Quản lý Tài nguyên và Môi trường biển đảo</t>
  </si>
  <si>
    <t>13_ĐH_QLBĐ</t>
  </si>
  <si>
    <t>079206032865</t>
  </si>
  <si>
    <t>Nguyễn Minh Khang</t>
  </si>
  <si>
    <t>083206009959</t>
  </si>
  <si>
    <t>Phan Dĩ Khang</t>
  </si>
  <si>
    <t>079206044756</t>
  </si>
  <si>
    <t>Nguyễn Hồ Anh Khôi</t>
  </si>
  <si>
    <t>079306005881</t>
  </si>
  <si>
    <t>Phan Thanh Ngân</t>
  </si>
  <si>
    <t>052306016533</t>
  </si>
  <si>
    <t>Phạm Quí Nữ Kim Ngân</t>
  </si>
  <si>
    <t>080206001106</t>
  </si>
  <si>
    <t>1350130010</t>
  </si>
  <si>
    <t>Nguyễn Thanh Phú</t>
  </si>
  <si>
    <t>091206017264</t>
  </si>
  <si>
    <t>Lưu Cảnh Thăng</t>
  </si>
  <si>
    <t>052206011409</t>
  </si>
  <si>
    <t>Phạm Gia Bảo</t>
  </si>
  <si>
    <t>Biến đổi khí hậu và phát triển bền vũng</t>
  </si>
  <si>
    <t xml:space="preserve">13_ĐH_BĐKH </t>
  </si>
  <si>
    <t>087306008039</t>
  </si>
  <si>
    <t>Lê Nguyễn Gia Linh</t>
  </si>
  <si>
    <t>079206044537</t>
  </si>
  <si>
    <t>1350160002</t>
  </si>
  <si>
    <t>Cao Trương Thành Danh</t>
  </si>
  <si>
    <t>Quản lý Tổng hợp Tài nguyên nước</t>
  </si>
  <si>
    <t>13_ĐH_THTNN</t>
  </si>
  <si>
    <t>080206006468</t>
  </si>
  <si>
    <t>Hồ Lê Minh Duy</t>
  </si>
  <si>
    <t>056306011364</t>
  </si>
  <si>
    <t>1350160005</t>
  </si>
  <si>
    <t>Trần Nguyễn Khánh Đoan</t>
  </si>
  <si>
    <t>034306016471</t>
  </si>
  <si>
    <t>Phạm Thị Hương</t>
  </si>
  <si>
    <t>048206005156</t>
  </si>
  <si>
    <t>1350160009</t>
  </si>
  <si>
    <t>Nguyễn Văn Triệu Khang</t>
  </si>
  <si>
    <t>052206001911</t>
  </si>
  <si>
    <t>1350160010</t>
  </si>
  <si>
    <t>Nguyễn Anh Khôi</t>
  </si>
  <si>
    <t>079306027297</t>
  </si>
  <si>
    <t>1350160016</t>
  </si>
  <si>
    <t>Trần Hoàng Yến Phương</t>
  </si>
  <si>
    <t>079206021323</t>
  </si>
  <si>
    <t>1350160017</t>
  </si>
  <si>
    <t>Tăng Trần Gia Thái</t>
  </si>
  <si>
    <t>082206015194</t>
  </si>
  <si>
    <t>Ngô Lý Công Thuận</t>
  </si>
  <si>
    <t>080306005486</t>
  </si>
  <si>
    <t>091306016725</t>
  </si>
  <si>
    <t>Trần Lâm Mỹ Uyên</t>
  </si>
  <si>
    <t>28/11/2006</t>
  </si>
  <si>
    <t>089206022090</t>
  </si>
  <si>
    <t>1350160022</t>
  </si>
  <si>
    <t>Nguyễn Phạm Hoàng Nam</t>
  </si>
  <si>
    <t>060306005479</t>
  </si>
  <si>
    <t>Lê Thị Mỹ Linh</t>
  </si>
  <si>
    <t>091306008259</t>
  </si>
  <si>
    <t>1350180001</t>
  </si>
  <si>
    <t>Trần Bình An</t>
  </si>
  <si>
    <t>13_ĐH_BĐS</t>
  </si>
  <si>
    <t>001306004387</t>
  </si>
  <si>
    <t>1350180002</t>
  </si>
  <si>
    <t>Nguyễn Phương Anh</t>
  </si>
  <si>
    <t>079306020598</t>
  </si>
  <si>
    <t>Phạm Vân Anh</t>
  </si>
  <si>
    <t>079206021566</t>
  </si>
  <si>
    <t>1350180005</t>
  </si>
  <si>
    <t>Vũ Hải Anh</t>
  </si>
  <si>
    <t>079306025848</t>
  </si>
  <si>
    <t>Tăng Nguyễn Ngọc Ánh</t>
  </si>
  <si>
    <t>079206016505</t>
  </si>
  <si>
    <t>1350180007</t>
  </si>
  <si>
    <t>Lê Ngọc Bảo</t>
  </si>
  <si>
    <t>080206005578</t>
  </si>
  <si>
    <t>Nguyễn Thái Bảo</t>
  </si>
  <si>
    <t>079206044668</t>
  </si>
  <si>
    <t>Triệu Gia Bảo</t>
  </si>
  <si>
    <t>070306000422</t>
  </si>
  <si>
    <t>Hoàng Thị Thiên Chi</t>
  </si>
  <si>
    <t>030206014572</t>
  </si>
  <si>
    <t>1350180013</t>
  </si>
  <si>
    <t>Lê Bình Dương</t>
  </si>
  <si>
    <t>072306000906</t>
  </si>
  <si>
    <t>068206013604</t>
  </si>
  <si>
    <t>Phan Hữu Đại</t>
  </si>
  <si>
    <t>024305000114</t>
  </si>
  <si>
    <t>1350180018</t>
  </si>
  <si>
    <t>Thân Ngọc Hà</t>
  </si>
  <si>
    <t>091206009267</t>
  </si>
  <si>
    <t>Lâm Trang Nhựt Hải</t>
  </si>
  <si>
    <t>054206010033</t>
  </si>
  <si>
    <t>1350180021</t>
  </si>
  <si>
    <t>075206020451</t>
  </si>
  <si>
    <t>1350180022</t>
  </si>
  <si>
    <t>Hoàng Liên Đức Huy</t>
  </si>
  <si>
    <t>051306000938</t>
  </si>
  <si>
    <t>Lê Thị Như Huỳnh</t>
  </si>
  <si>
    <t>080306002359</t>
  </si>
  <si>
    <t>Mai Khánh Linh</t>
  </si>
  <si>
    <t>079206036321</t>
  </si>
  <si>
    <t>1350180027</t>
  </si>
  <si>
    <t>Đỗ Duy Kỳ</t>
  </si>
  <si>
    <t>036306012274</t>
  </si>
  <si>
    <t>Trần Thị Ngọc Lan</t>
  </si>
  <si>
    <t>068305002643</t>
  </si>
  <si>
    <t>Bùi Hoàng Thùy Linh</t>
  </si>
  <si>
    <t>082305002411</t>
  </si>
  <si>
    <t>Huỳnh Thị Mỹ Linh</t>
  </si>
  <si>
    <t>080206000893</t>
  </si>
  <si>
    <t>1350180034</t>
  </si>
  <si>
    <t>Lê Phi Long</t>
  </si>
  <si>
    <t>066206009056</t>
  </si>
  <si>
    <t>1350180035</t>
  </si>
  <si>
    <t>Trần Vũ Lượng</t>
  </si>
  <si>
    <t>079206011640</t>
  </si>
  <si>
    <t>Lê Công Minh</t>
  </si>
  <si>
    <t>12/08/2006</t>
  </si>
  <si>
    <t>089206010523</t>
  </si>
  <si>
    <t>Phạm Nguyễn Phương Nam</t>
  </si>
  <si>
    <t>051305007872</t>
  </si>
  <si>
    <t>1350180040</t>
  </si>
  <si>
    <t>Lê Kim Ngọc</t>
  </si>
  <si>
    <t>079306026651</t>
  </si>
  <si>
    <t>1350180041</t>
  </si>
  <si>
    <t>072303008486</t>
  </si>
  <si>
    <t>1350180043</t>
  </si>
  <si>
    <t>Lê Thị Hồng Nhung</t>
  </si>
  <si>
    <t>027305010430</t>
  </si>
  <si>
    <t>079206025097</t>
  </si>
  <si>
    <t>Lương Minh Nhựt</t>
  </si>
  <si>
    <t>079206021245</t>
  </si>
  <si>
    <t>Lê Đức Phú</t>
  </si>
  <si>
    <t>082206010959</t>
  </si>
  <si>
    <t>1350180049</t>
  </si>
  <si>
    <t>Nguyễn Thanh Quang</t>
  </si>
  <si>
    <t>079206009891</t>
  </si>
  <si>
    <t>1350180054</t>
  </si>
  <si>
    <t>Vương Trọng Thanh Tân</t>
  </si>
  <si>
    <t>084206002256</t>
  </si>
  <si>
    <t>1350180055</t>
  </si>
  <si>
    <t>Bồ Nhựt Thanh</t>
  </si>
  <si>
    <t>051206005633</t>
  </si>
  <si>
    <t>1350180057</t>
  </si>
  <si>
    <t>Nguyễn Phát Thịnh</t>
  </si>
  <si>
    <t>080206015217</t>
  </si>
  <si>
    <t>1350180058</t>
  </si>
  <si>
    <t>Phạm Ngọc Thông</t>
  </si>
  <si>
    <t>038306000040</t>
  </si>
  <si>
    <t>Hoàng Thị Thúy</t>
  </si>
  <si>
    <t>079306015277</t>
  </si>
  <si>
    <t>1350180060</t>
  </si>
  <si>
    <t>Phan Huỳnh Anh Thư</t>
  </si>
  <si>
    <t>082306002175</t>
  </si>
  <si>
    <t>1350180063</t>
  </si>
  <si>
    <t>Tô Nguyễn Linh Thy</t>
  </si>
  <si>
    <t>080306003356</t>
  </si>
  <si>
    <t>Trần Mai Trang</t>
  </si>
  <si>
    <t>089306015283</t>
  </si>
  <si>
    <t>Phạm Thị Mỹ Trân</t>
  </si>
  <si>
    <t>079206000671</t>
  </si>
  <si>
    <t>1350180068</t>
  </si>
  <si>
    <t>Lê Nguyễn Ngọc Triệu</t>
  </si>
  <si>
    <t>037306001804</t>
  </si>
  <si>
    <t>Trần Thị Trinh</t>
  </si>
  <si>
    <t>080306009083</t>
  </si>
  <si>
    <t>Đoàn Thị Mẫn Trúc</t>
  </si>
  <si>
    <t>075306009706</t>
  </si>
  <si>
    <t>080206000576</t>
  </si>
  <si>
    <t>1350180073</t>
  </si>
  <si>
    <t>Lê Thành Trung</t>
  </si>
  <si>
    <t>083206001702</t>
  </si>
  <si>
    <t>075206025714</t>
  </si>
  <si>
    <t>Nguyễn Ngọc Tú</t>
  </si>
  <si>
    <t>095306004800</t>
  </si>
  <si>
    <t>079306009458</t>
  </si>
  <si>
    <t>Trương Mỹ Uyên</t>
  </si>
  <si>
    <t>080206008467</t>
  </si>
  <si>
    <t>1350180078</t>
  </si>
  <si>
    <t>Trần Phú Vinh</t>
  </si>
  <si>
    <t>080306009357</t>
  </si>
  <si>
    <t>Nguyễn Lê Gia Vy</t>
  </si>
  <si>
    <t>079306012871</t>
  </si>
  <si>
    <t>1350180080</t>
  </si>
  <si>
    <t>066306001242</t>
  </si>
  <si>
    <t>Trần Thị Yến Vy</t>
  </si>
  <si>
    <t>079306009279</t>
  </si>
  <si>
    <t>1350180082</t>
  </si>
  <si>
    <t>Phạm Phương Kim Yến</t>
  </si>
  <si>
    <t>079206025779</t>
  </si>
  <si>
    <t>Phạm Quốc Bảo</t>
  </si>
  <si>
    <t>23/9/2006</t>
  </si>
  <si>
    <t>079306007931</t>
  </si>
  <si>
    <t>Nguyễn Ngọc Lan Chi</t>
  </si>
  <si>
    <t>042204000147</t>
  </si>
  <si>
    <t>1350180085</t>
  </si>
  <si>
    <t>079206030485</t>
  </si>
  <si>
    <t>1350180086</t>
  </si>
  <si>
    <t>Võ Tuấn Kiệt</t>
  </si>
  <si>
    <t>079306005819</t>
  </si>
  <si>
    <t>1350180087</t>
  </si>
  <si>
    <t>Võ Thị Bích Liễu</t>
  </si>
  <si>
    <t>079306033822</t>
  </si>
  <si>
    <t xml:space="preserve">Đỗ Hoàng Khánh Linh </t>
  </si>
  <si>
    <t>080206011370</t>
  </si>
  <si>
    <t>1350180089</t>
  </si>
  <si>
    <t xml:space="preserve">Phan Võ Tấn Phong </t>
  </si>
  <si>
    <t>079205036879</t>
  </si>
  <si>
    <t>1350180090</t>
  </si>
  <si>
    <t>Nguyễn Trần Hồng Phúc</t>
  </si>
  <si>
    <t>042306012057</t>
  </si>
  <si>
    <t>1350180091</t>
  </si>
  <si>
    <t>Bùi Thị Phương</t>
  </si>
  <si>
    <t>094304013953</t>
  </si>
  <si>
    <t>1350180092</t>
  </si>
  <si>
    <t>066306000732</t>
  </si>
  <si>
    <t>Trần Thị Thúy</t>
  </si>
  <si>
    <t>058306001035</t>
  </si>
  <si>
    <t xml:space="preserve">Trần Thị Thanh Trâm </t>
  </si>
  <si>
    <t>077306006269</t>
  </si>
  <si>
    <t>Nguyễn Thụy Thùy Trâm</t>
  </si>
  <si>
    <t>072203004322</t>
  </si>
  <si>
    <t>1350180096</t>
  </si>
  <si>
    <t>Lê Hoàng Anh Tuấn</t>
  </si>
  <si>
    <t>079306014119</t>
  </si>
  <si>
    <t>1350180097</t>
  </si>
  <si>
    <t xml:space="preserve">Võ Ngọc Khánh Vân </t>
  </si>
  <si>
    <t>079206048420</t>
  </si>
  <si>
    <t xml:space="preserve">Bùi Lê Quang Vinh </t>
  </si>
  <si>
    <t>038306025845</t>
  </si>
  <si>
    <t>Bùi Thị Minh Hải</t>
  </si>
  <si>
    <t>084206008480</t>
  </si>
  <si>
    <t>1350180101</t>
  </si>
  <si>
    <t>Trương Vĩnh Lộc</t>
  </si>
  <si>
    <t>072206006183</t>
  </si>
  <si>
    <t>095206010791</t>
  </si>
  <si>
    <t>Lê Tấn Lộc</t>
  </si>
  <si>
    <t>079206027723</t>
  </si>
  <si>
    <t>1350180104</t>
  </si>
  <si>
    <t>Lê Thành Đạt</t>
  </si>
  <si>
    <t>083306004970</t>
  </si>
  <si>
    <t>Nguyễn Ngọc Phương Trinh</t>
  </si>
  <si>
    <t>075304000789</t>
  </si>
  <si>
    <t>1350180106</t>
  </si>
  <si>
    <t>19/08/2004</t>
  </si>
  <si>
    <t>072306008801</t>
  </si>
  <si>
    <t>1350180107</t>
  </si>
  <si>
    <t>Trịnh Trâm Anh</t>
  </si>
  <si>
    <t>079206031836</t>
  </si>
  <si>
    <t>Đào Khánh Hoàng</t>
  </si>
  <si>
    <t>079305035495</t>
  </si>
  <si>
    <t>1350180109</t>
  </si>
  <si>
    <t>Nguyễn Ngọc Khánh</t>
  </si>
  <si>
    <t>077306010898</t>
  </si>
  <si>
    <t>Quách Thảo Ly</t>
  </si>
  <si>
    <t>038206031005</t>
  </si>
  <si>
    <t>Hoàng Sỹ Nguyên</t>
  </si>
  <si>
    <t>066306001966</t>
  </si>
  <si>
    <t>Võ Ngọc Như Quỳnh</t>
  </si>
  <si>
    <t>068205010343</t>
  </si>
  <si>
    <t>Trần Vũ Minh</t>
  </si>
  <si>
    <t>079206003375</t>
  </si>
  <si>
    <t>Lê Tuấn An</t>
  </si>
  <si>
    <t>Quản lý đô thị và Công trình</t>
  </si>
  <si>
    <t>13_ĐH_QLĐT</t>
  </si>
  <si>
    <t>022306005672</t>
  </si>
  <si>
    <t>Đỗ Quỳnh Anh</t>
  </si>
  <si>
    <t>077206000683</t>
  </si>
  <si>
    <t>Nguyễn Đức Anh</t>
  </si>
  <si>
    <t>082306005004</t>
  </si>
  <si>
    <t>1350190005</t>
  </si>
  <si>
    <t>Nguyễn Lan Anh</t>
  </si>
  <si>
    <t>074206001436</t>
  </si>
  <si>
    <t>Nguyễn Phúc Gia Bảo</t>
  </si>
  <si>
    <t>079204003765</t>
  </si>
  <si>
    <t>Lê Hồ Khánh Đại</t>
  </si>
  <si>
    <t>079306017118</t>
  </si>
  <si>
    <t>Lê Nguyễn Uyên Đan</t>
  </si>
  <si>
    <t>060206000024</t>
  </si>
  <si>
    <t>Nguyễn Hoàng Đạt</t>
  </si>
  <si>
    <t>060306000298</t>
  </si>
  <si>
    <t>Đặng Thị Hồng</t>
  </si>
  <si>
    <t>075206004072</t>
  </si>
  <si>
    <t>1350190011</t>
  </si>
  <si>
    <t>Hồ Văn Khang</t>
  </si>
  <si>
    <t>068206000248</t>
  </si>
  <si>
    <t>Trần Cao Nguyên Khang</t>
  </si>
  <si>
    <t>051206007527</t>
  </si>
  <si>
    <t>Võ Y Khoa</t>
  </si>
  <si>
    <t>080305012496</t>
  </si>
  <si>
    <t>1350190014</t>
  </si>
  <si>
    <t>Trương Hồng Khuyên</t>
  </si>
  <si>
    <t>079206019213</t>
  </si>
  <si>
    <t>072206008337</t>
  </si>
  <si>
    <t>Phạm Trần Anh Kiệt</t>
  </si>
  <si>
    <t>079206011886</t>
  </si>
  <si>
    <t>1350190017</t>
  </si>
  <si>
    <t>Phí Minh Long</t>
  </si>
  <si>
    <t>092206007420</t>
  </si>
  <si>
    <t>Phan Anh Quốc Minh</t>
  </si>
  <si>
    <t>056306006919</t>
  </si>
  <si>
    <t>Phạm Phan Thảo Nguyên</t>
  </si>
  <si>
    <t>079206021841</t>
  </si>
  <si>
    <t>1350190021</t>
  </si>
  <si>
    <t>Phan Thanh Đại Phát</t>
  </si>
  <si>
    <t>079205036240</t>
  </si>
  <si>
    <t>1350190022</t>
  </si>
  <si>
    <t>Vay Tấn Phát</t>
  </si>
  <si>
    <t>077205000441</t>
  </si>
  <si>
    <t>Bùi Minh Quang</t>
  </si>
  <si>
    <t>079206001799</t>
  </si>
  <si>
    <t>1350190024</t>
  </si>
  <si>
    <t>Hoàng Duy Quang</t>
  </si>
  <si>
    <t>074206006203</t>
  </si>
  <si>
    <t>1350190025</t>
  </si>
  <si>
    <t>Hồ Anh Quân</t>
  </si>
  <si>
    <t>079206013006</t>
  </si>
  <si>
    <t>1350190027</t>
  </si>
  <si>
    <t>Đặng Đỗ Toàn Thắng</t>
  </si>
  <si>
    <t>15/10/2006</t>
  </si>
  <si>
    <t>079206010570</t>
  </si>
  <si>
    <t>1350190029</t>
  </si>
  <si>
    <t>Trịnh Minh Tiến</t>
  </si>
  <si>
    <t>079306008296</t>
  </si>
  <si>
    <t>Nguyễn Huỳnh Minh Tuyết</t>
  </si>
  <si>
    <t>091206000014</t>
  </si>
  <si>
    <t>Lý Minh Tường</t>
  </si>
  <si>
    <t>072200006508</t>
  </si>
  <si>
    <t>1350190034</t>
  </si>
  <si>
    <t>Đỗ Thành Danh</t>
  </si>
  <si>
    <t>031306004169</t>
  </si>
  <si>
    <t>1350190035</t>
  </si>
  <si>
    <t xml:space="preserve">Nguyễn Ngọc Khánh </t>
  </si>
  <si>
    <t>079306030750</t>
  </si>
  <si>
    <t>Trần Lê Ngọc Mai</t>
  </si>
  <si>
    <t>082206017887</t>
  </si>
  <si>
    <t xml:space="preserve">Hà Kiện Minh </t>
  </si>
  <si>
    <t>067206000990</t>
  </si>
  <si>
    <t xml:space="preserve">Lê Đình Nguyên </t>
  </si>
  <si>
    <t>051306014309</t>
  </si>
  <si>
    <t>1350190039</t>
  </si>
  <si>
    <t>Bùi Huỳnh Ngọc Nhi</t>
  </si>
  <si>
    <t>079206011622</t>
  </si>
  <si>
    <t>1350190040</t>
  </si>
  <si>
    <t>Đặng Thành Phát</t>
  </si>
  <si>
    <t>17/02/2006</t>
  </si>
  <si>
    <t>038306015526</t>
  </si>
  <si>
    <t>1350190041</t>
  </si>
  <si>
    <t>Nguyễn Thị Minh Thư</t>
  </si>
  <si>
    <t>079206007576</t>
  </si>
  <si>
    <t>Huỳnh Quang Tiến</t>
  </si>
  <si>
    <t>089206019170</t>
  </si>
  <si>
    <t>1350190043</t>
  </si>
  <si>
    <t>Võ Thái Nguyên</t>
  </si>
  <si>
    <t>079203030041</t>
  </si>
  <si>
    <t>Đặng Phạm Gia Phát</t>
  </si>
  <si>
    <t>079206038058</t>
  </si>
  <si>
    <t>1350190045</t>
  </si>
  <si>
    <t>Nguyễn Võ Phương Bình</t>
  </si>
  <si>
    <t>051202008440</t>
  </si>
  <si>
    <t>Trần Phan Quốc Bảo</t>
  </si>
  <si>
    <t>13/02/2002</t>
  </si>
  <si>
    <t>067206002759</t>
  </si>
  <si>
    <t>Ngô Quốc Hiệp</t>
  </si>
  <si>
    <t>03/9/2006</t>
  </si>
  <si>
    <t>079306018560</t>
  </si>
  <si>
    <t>1350190048</t>
  </si>
  <si>
    <t>095306009816</t>
  </si>
  <si>
    <t>1350190049</t>
  </si>
  <si>
    <t>Lê Hoàng Yến Vy</t>
  </si>
  <si>
    <t>072206008308</t>
  </si>
  <si>
    <t>Trương Nguyễn Quốc Thịnh</t>
  </si>
  <si>
    <t>080206011368</t>
  </si>
  <si>
    <t>Trần Lê Bình Tâm</t>
  </si>
  <si>
    <t>091206019341</t>
  </si>
  <si>
    <t>Trần Nguyễn Khánh Duy</t>
  </si>
  <si>
    <t>072306004397</t>
  </si>
  <si>
    <t>1350190053</t>
  </si>
  <si>
    <t>Nguyễn Hoàng Xuân Nhi</t>
  </si>
  <si>
    <t>064305004513</t>
  </si>
  <si>
    <t>1350190054</t>
  </si>
  <si>
    <t>Trần Thị Thanh An</t>
  </si>
  <si>
    <t>16/07/2005</t>
  </si>
  <si>
    <t>056206001618</t>
  </si>
  <si>
    <t>Vũ Đức An</t>
  </si>
  <si>
    <t>049206008691</t>
  </si>
  <si>
    <t>1350200002</t>
  </si>
  <si>
    <t>Lư Tuấn Anh</t>
  </si>
  <si>
    <t>091206007460</t>
  </si>
  <si>
    <t>1350200003</t>
  </si>
  <si>
    <t>Vũ Mạnh Cường</t>
  </si>
  <si>
    <t>079206011104</t>
  </si>
  <si>
    <t>1350200004</t>
  </si>
  <si>
    <t>Lê Thanh Đạt</t>
  </si>
  <si>
    <t>067206000180</t>
  </si>
  <si>
    <t>Phạm Duy Hiếu</t>
  </si>
  <si>
    <t>068206014368</t>
  </si>
  <si>
    <t>Vũ Minh  Hoàng</t>
  </si>
  <si>
    <t>079206004734</t>
  </si>
  <si>
    <t>Chuang Sỹ Huy</t>
  </si>
  <si>
    <t>049306010622</t>
  </si>
  <si>
    <t>Nguyễn Phạm Thiên Kim</t>
  </si>
  <si>
    <t>083304002315</t>
  </si>
  <si>
    <t>Trần Thị Tuyết Nghi</t>
  </si>
  <si>
    <t>096306002714</t>
  </si>
  <si>
    <t>Huỳnh Như Ngọc</t>
  </si>
  <si>
    <t>037204000018</t>
  </si>
  <si>
    <t>1350200012</t>
  </si>
  <si>
    <t>Nguyễn Văn Ngọc</t>
  </si>
  <si>
    <t>079206006409</t>
  </si>
  <si>
    <t>Phan Hoàng Phúc</t>
  </si>
  <si>
    <t>079306025648</t>
  </si>
  <si>
    <t>1350200016</t>
  </si>
  <si>
    <t>Nguyễn Ngọc Sương</t>
  </si>
  <si>
    <t>079206031833</t>
  </si>
  <si>
    <t>1350200017</t>
  </si>
  <si>
    <t>Lý Huỳnh Cao Tài</t>
  </si>
  <si>
    <t>074206000320</t>
  </si>
  <si>
    <t>051306013650</t>
  </si>
  <si>
    <t>1350200019</t>
  </si>
  <si>
    <t>Lê Ngọc Thảo</t>
  </si>
  <si>
    <t>075306003637</t>
  </si>
  <si>
    <t>1350200022</t>
  </si>
  <si>
    <t>Nguyễn Ngọc Mai Trinh</t>
  </si>
  <si>
    <t>083306008228</t>
  </si>
  <si>
    <t>Nguyễn Trang Kiều Vy</t>
  </si>
  <si>
    <t>079206007177</t>
  </si>
  <si>
    <t>1350200025</t>
  </si>
  <si>
    <t xml:space="preserve">Võ Phi Phú Cường </t>
  </si>
  <si>
    <t>077206000482</t>
  </si>
  <si>
    <t>1350200026</t>
  </si>
  <si>
    <t>Vũ Mạnh Trường Giang</t>
  </si>
  <si>
    <t>079306027285</t>
  </si>
  <si>
    <t>1350200027</t>
  </si>
  <si>
    <t>Lý Bích Nghi</t>
  </si>
  <si>
    <t>075205018318</t>
  </si>
  <si>
    <t>1350200028</t>
  </si>
  <si>
    <t>Nguyễn Hoàng Ngân Hà</t>
  </si>
  <si>
    <t>096306002258</t>
  </si>
  <si>
    <t>1350200029</t>
  </si>
  <si>
    <t>Trương Trần Gia Hân</t>
  </si>
  <si>
    <t>082306004248</t>
  </si>
  <si>
    <t>Huỳnh Thị Hồng Phơ</t>
  </si>
  <si>
    <t>046206005320</t>
  </si>
  <si>
    <t>1350200031</t>
  </si>
  <si>
    <t>Lê Văn Danh</t>
  </si>
  <si>
    <t>086206010064</t>
  </si>
  <si>
    <t>1350200032</t>
  </si>
  <si>
    <t>052206001718</t>
  </si>
  <si>
    <t>1350210001</t>
  </si>
  <si>
    <t>13_ĐH_CNVL</t>
  </si>
  <si>
    <t>074206001218</t>
  </si>
  <si>
    <t>Nguyễn Thành Tỷ</t>
  </si>
  <si>
    <t>068206008047</t>
  </si>
  <si>
    <t>1350210004</t>
  </si>
  <si>
    <t>Trần Công Hữu Lộc</t>
  </si>
  <si>
    <t>064205000161</t>
  </si>
  <si>
    <t>1350210005</t>
  </si>
  <si>
    <t>Nguyễn Tất Thịnh</t>
  </si>
  <si>
    <t>024205004131</t>
  </si>
  <si>
    <t>1350210006</t>
  </si>
  <si>
    <t>Lý Gia Bảo</t>
  </si>
  <si>
    <t>1050020055</t>
  </si>
  <si>
    <t>Trần Thanh Tướng</t>
  </si>
  <si>
    <t>1050120044</t>
  </si>
  <si>
    <t>Trang Hoàng Vũ</t>
  </si>
  <si>
    <t>13_ĐH_QLTN</t>
  </si>
  <si>
    <t>1250040188</t>
  </si>
  <si>
    <t>Phạm Thị Hồng Quế</t>
  </si>
  <si>
    <t>075306007244</t>
  </si>
  <si>
    <t>1350020039</t>
  </si>
  <si>
    <t>Nguyễn Thị Thùy Dương</t>
  </si>
  <si>
    <t>077306005753</t>
  </si>
  <si>
    <t>1350080071</t>
  </si>
  <si>
    <t>Nguyễn Thị Ngọc Hảo</t>
  </si>
  <si>
    <t>060306012408</t>
  </si>
  <si>
    <t>1350080228</t>
  </si>
  <si>
    <t>Nguyễn Thị Ngọc Quyền</t>
  </si>
  <si>
    <t>036306004339</t>
  </si>
  <si>
    <t>1350090158</t>
  </si>
  <si>
    <t>Nguyễn Thị Thanh Ngân</t>
  </si>
  <si>
    <t>080306008247</t>
  </si>
  <si>
    <t>1350090183</t>
  </si>
  <si>
    <t>Trần Thị Hoàng Ngọc</t>
  </si>
  <si>
    <t>080306005994</t>
  </si>
  <si>
    <t>1350090214</t>
  </si>
  <si>
    <t>Phan Huỳnh Tố Như</t>
  </si>
  <si>
    <t>080206013445</t>
  </si>
  <si>
    <t>1350120013</t>
  </si>
  <si>
    <t>Phan Đức Anh</t>
  </si>
  <si>
    <t>079206018375</t>
  </si>
  <si>
    <t>1350130003</t>
  </si>
  <si>
    <t>Huỳnh Nguyên Khang</t>
  </si>
  <si>
    <t>079306004544</t>
  </si>
  <si>
    <t>1350140005</t>
  </si>
  <si>
    <t>Lê Hoàng Bảo Ngân</t>
  </si>
  <si>
    <t>068306012173</t>
  </si>
  <si>
    <t>1350180099</t>
  </si>
  <si>
    <t>Lê Đỗ Thảo Vy</t>
  </si>
  <si>
    <t>Mức thu HP HK2</t>
  </si>
  <si>
    <t>Nợ HP HK2 24-25</t>
  </si>
  <si>
    <t>Thừa HP HK1 24 25</t>
  </si>
  <si>
    <t>TỔNG NỢ HỌC PHÍ KHÓA 8,9,10,11,12 HK1 NĂM 2024-2025</t>
  </si>
  <si>
    <t xml:space="preserve">của Hiệu trưởng Trường Đại học Tài nguyên và Môi trường Thành Phố Hồ Chí Minh) </t>
  </si>
  <si>
    <t xml:space="preserve">CHI TIẾT NỢ </t>
  </si>
  <si>
    <t>NỘI DUNG</t>
  </si>
  <si>
    <t>SỐ TIỀN
NỢ</t>
  </si>
  <si>
    <t>Phụ lục 8</t>
  </si>
  <si>
    <t>CNTT</t>
  </si>
  <si>
    <t>KT</t>
  </si>
  <si>
    <t>TĐ.BĐ&amp;CT</t>
  </si>
  <si>
    <t>ĐC KS</t>
  </si>
  <si>
    <t>KT.TV&amp;TNN</t>
  </si>
  <si>
    <t>KH UD</t>
  </si>
  <si>
    <t>Khóa 8</t>
  </si>
  <si>
    <t>Khóa 9</t>
  </si>
  <si>
    <t>Khóa 10</t>
  </si>
  <si>
    <t>Khóa 11</t>
  </si>
  <si>
    <t>Khóa 12</t>
  </si>
  <si>
    <t>Khóa 13</t>
  </si>
  <si>
    <t>nợ 
HK trước</t>
  </si>
  <si>
    <t>Tổng</t>
  </si>
  <si>
    <t>THỪA HP HK2</t>
  </si>
  <si>
    <t>DANH SÁCH SINH VIÊN KHÓA 08 ĐẠI HỌC</t>
  </si>
  <si>
    <t>NĂM HỌC 2022-2023</t>
  </si>
  <si>
    <t>PHỤ LỤC</t>
  </si>
  <si>
    <t>PP</t>
  </si>
  <si>
    <t>HỌ VÀ TÊN</t>
  </si>
  <si>
    <t>LỚP MỚI</t>
  </si>
  <si>
    <t>LỚP CŨ</t>
  </si>
  <si>
    <t>Nợ HK1
2019-2020</t>
  </si>
  <si>
    <t>Nợ HK2
2019-2020</t>
  </si>
  <si>
    <t>Nợ HK1
2020-2021</t>
  </si>
  <si>
    <t>Nợ HK2
2020-2021</t>
  </si>
  <si>
    <t>Nợ HK1
2021-2022</t>
  </si>
  <si>
    <t>Nợ HK2
2021-2022</t>
  </si>
  <si>
    <t>NỢ HK1
2022-2023</t>
  </si>
  <si>
    <t>NỢ HK2
2022-2023</t>
  </si>
  <si>
    <t>NỢ HK1
2023-2024</t>
  </si>
  <si>
    <t>0850080002</t>
  </si>
  <si>
    <t xml:space="preserve"> Đoàn Dzoãn Tường</t>
  </si>
  <si>
    <t>08_ĐH_CNPM</t>
  </si>
  <si>
    <t>08_ĐH_CNTT1</t>
  </si>
  <si>
    <t xml:space="preserve">0850080095	</t>
  </si>
  <si>
    <t xml:space="preserve"> Lý Tô Phong	</t>
  </si>
  <si>
    <t>08_ĐH_CNTT2</t>
  </si>
  <si>
    <t>0850070012</t>
  </si>
  <si>
    <t xml:space="preserve"> Nguyễn Hoàng</t>
  </si>
  <si>
    <t>08_ĐH_TTMT</t>
  </si>
  <si>
    <t>08_ĐH_HTTT</t>
  </si>
  <si>
    <t>0850070029</t>
  </si>
  <si>
    <t xml:space="preserve"> Võ Nhựt</t>
  </si>
  <si>
    <t>0850070032</t>
  </si>
  <si>
    <t xml:space="preserve"> Lê Hữu</t>
  </si>
  <si>
    <t>0850070051</t>
  </si>
  <si>
    <t xml:space="preserve"> Nguyễn Hồ</t>
  </si>
  <si>
    <t>0850010009</t>
  </si>
  <si>
    <t xml:space="preserve"> Phan Tường</t>
  </si>
  <si>
    <t>08_ĐH_KT</t>
  </si>
  <si>
    <t>0950080113</t>
  </si>
  <si>
    <t>Ngô Lê Minh</t>
  </si>
  <si>
    <t>09_ĐH_THMT</t>
  </si>
  <si>
    <t>09_ĐH_CNTT3</t>
  </si>
  <si>
    <t>0950080147</t>
  </si>
  <si>
    <t>Lý Thị Quế</t>
  </si>
  <si>
    <t>09_ĐH_CNTT4</t>
  </si>
  <si>
    <t>0950060011</t>
  </si>
  <si>
    <t>Trần Hải Khánh</t>
  </si>
  <si>
    <t>09_ĐH_CTN</t>
  </si>
  <si>
    <t>0950060010</t>
  </si>
  <si>
    <t>Đỗ Huỳnh Nhật</t>
  </si>
  <si>
    <t>0950060020</t>
  </si>
  <si>
    <t>Ngô Hoàng Ngân</t>
  </si>
  <si>
    <t>0950020052</t>
  </si>
  <si>
    <t>09_ĐH_KTMT2</t>
  </si>
  <si>
    <t>09_ĐH_MT2</t>
  </si>
  <si>
    <t>0950030034</t>
  </si>
  <si>
    <t>Đoàn Anh</t>
  </si>
  <si>
    <t>09_ĐH_TĐTH</t>
  </si>
  <si>
    <t>09_ĐH_TĐ2</t>
  </si>
  <si>
    <t>0850030019</t>
  </si>
  <si>
    <t>Trần Phước</t>
  </si>
  <si>
    <t>09_ĐH_TĐCT</t>
  </si>
  <si>
    <t>09_ĐH_TĐ1</t>
  </si>
  <si>
    <t>0850070027</t>
  </si>
  <si>
    <t xml:space="preserve"> Nguyễn Hữu</t>
  </si>
  <si>
    <t>09_ĐH_TTMT</t>
  </si>
  <si>
    <t>DANH SÁCH SINH VIÊN ĐẠI HỌC KHÓA 9</t>
  </si>
  <si>
    <t>NIÊN KHÓA 2020 - 2024</t>
  </si>
  <si>
    <t xml:space="preserve">Cập nhật đến </t>
  </si>
  <si>
    <t>TỔNG CỘNG</t>
  </si>
  <si>
    <t>QTKD</t>
  </si>
  <si>
    <t>TD</t>
  </si>
  <si>
    <t>DCKS</t>
  </si>
  <si>
    <t>KHUD</t>
  </si>
  <si>
    <t>BD</t>
  </si>
  <si>
    <t>DCUONG</t>
  </si>
  <si>
    <t>(Kh cấn trừ)</t>
  </si>
  <si>
    <t>1250080274</t>
  </si>
  <si>
    <t>Đinh Văn Kịp</t>
  </si>
  <si>
    <t>QĐ 69, ngày 20/01/2025</t>
  </si>
  <si>
    <t>1050080227</t>
  </si>
  <si>
    <t>QĐ 134</t>
  </si>
  <si>
    <t>Lê Tấn Lễ</t>
  </si>
  <si>
    <t>T10 2024</t>
  </si>
  <si>
    <t>150, ngày 13/2/2025</t>
  </si>
  <si>
    <t xml:space="preserve">QĐ 204, ngày 26/2/2025 </t>
  </si>
  <si>
    <t>QĐ 174, ngày 19/2/2025</t>
  </si>
  <si>
    <t>QĐ 179, ngày 21/2/2025</t>
  </si>
  <si>
    <t>QĐ 119, ngày 10/2/2025</t>
  </si>
  <si>
    <t>T2/2025</t>
  </si>
  <si>
    <t>QĐ 233, ngày 28/2/2025</t>
  </si>
  <si>
    <t>QĐ 288, 28/02/2025</t>
  </si>
  <si>
    <t>Cộng</t>
  </si>
  <si>
    <t>QĐ Chuyển Khóa</t>
  </si>
  <si>
    <t>QĐ 244, 28/2/2025 chuyển khóa k12</t>
  </si>
  <si>
    <t>QĐ 233, 28.02.2025</t>
  </si>
  <si>
    <t>QĐ 215, 27/2/2025, QUAY LẠI HỌC TẬP</t>
  </si>
  <si>
    <t>QUAY LẠI HỌC TẬP</t>
  </si>
  <si>
    <t>QĐ 1087, QUAY LẠI HỌC TẬP</t>
  </si>
  <si>
    <t>QĐ 214, ngày 26/2/2025</t>
  </si>
  <si>
    <t>QĐ 52, ngày 21/3/2025</t>
  </si>
  <si>
    <t>QĐ 52, 21/03/2025</t>
  </si>
  <si>
    <t>QĐ 82, ngày 27/3/2025</t>
  </si>
  <si>
    <t>QĐ 52, 21.03.2025</t>
  </si>
  <si>
    <t>QĐ 1256, 28/12/24</t>
  </si>
  <si>
    <t>T3/2025</t>
  </si>
  <si>
    <t>PL 1</t>
  </si>
  <si>
    <t>PL 2</t>
  </si>
  <si>
    <t>PL 4</t>
  </si>
  <si>
    <t>PL 3</t>
  </si>
  <si>
    <t>PL 5</t>
  </si>
  <si>
    <t>PL 6</t>
  </si>
  <si>
    <t>PL 7</t>
  </si>
  <si>
    <t>PL 8</t>
  </si>
  <si>
    <t>QĐ CHUYỂN KHÓA</t>
  </si>
  <si>
    <t>QĐ 244, 28/02/2025</t>
  </si>
  <si>
    <t>1250120129</t>
  </si>
  <si>
    <t>Nguyễn Thị Hồng Trinh</t>
  </si>
  <si>
    <t>11_ĐH_ĐTV</t>
  </si>
  <si>
    <t>Phạm Tiến Đạt</t>
  </si>
  <si>
    <t>T4/2025</t>
  </si>
  <si>
    <t>VCB T4/2025</t>
  </si>
  <si>
    <t>T11 2024</t>
  </si>
  <si>
    <t>Vũ Lý Minh Luân</t>
  </si>
  <si>
    <t>T5/2025</t>
  </si>
  <si>
    <t>1250130003</t>
  </si>
  <si>
    <t>QĐ 943 ngày 02/10/24 (hk1 24-25), QĐ 332 5/6/2025 BL đến hết hk1 2025-2026</t>
  </si>
  <si>
    <t>QĐ 301, 27/5/2025 BL đến 31/12/2025</t>
  </si>
  <si>
    <t>sdsdsdsds</t>
  </si>
  <si>
    <t>QĐ 312, ngày 28/5/2025 BL đến 31/12/2025</t>
  </si>
  <si>
    <t>T6/2025</t>
  </si>
  <si>
    <t>12_ĐH_EHS</t>
  </si>
  <si>
    <t>12_ĐH_UETM</t>
  </si>
  <si>
    <t>11_ĐH_CNPM1</t>
  </si>
  <si>
    <t>11_ĐH_CNPM2</t>
  </si>
  <si>
    <t>11_ĐH_THMT</t>
  </si>
  <si>
    <t>11_ĐH_TTMT</t>
  </si>
  <si>
    <t>11_ĐH_TMĐT</t>
  </si>
  <si>
    <t>12_ĐH_ĐCCT</t>
  </si>
  <si>
    <t>QĐ 500, ngày 29/7/2025</t>
  </si>
  <si>
    <t>QĐ CHUYỂN TRƯỜNG</t>
  </si>
  <si>
    <t>QĐ 483, 23.7.2025</t>
  </si>
  <si>
    <t>QĐ 510, 30.7.2025</t>
  </si>
  <si>
    <t/>
  </si>
  <si>
    <t>Thái Thị Thu Trang</t>
  </si>
  <si>
    <t>T7/2025</t>
  </si>
  <si>
    <t>THỪA HP HK HÈ 2024 - 2025 CHUYỂN SANG</t>
  </si>
  <si>
    <t>Phạm Thị Bích Giang</t>
  </si>
  <si>
    <t>10_ĐH_QTTH_4</t>
  </si>
  <si>
    <t>Phạm Thanh Thi</t>
  </si>
  <si>
    <t>1350040429</t>
  </si>
  <si>
    <t>Lê Vương Thị Thư</t>
  </si>
  <si>
    <t>HP HK1 2025 - 2026</t>
  </si>
  <si>
    <t>11_ĐH_THTNN</t>
  </si>
  <si>
    <t>0950110031</t>
  </si>
  <si>
    <t xml:space="preserve">Hồ Thị Thanh Trúc </t>
  </si>
  <si>
    <t>Nguyễn Đức Duy</t>
  </si>
  <si>
    <t>11_ĐH_CNPM_1</t>
  </si>
  <si>
    <t>T8/2025</t>
  </si>
  <si>
    <t>NỢ 
HK1
2025-2026</t>
  </si>
  <si>
    <t>QĐ 667, 04/9/2025</t>
  </si>
  <si>
    <t>QĐ 667, 04/09/2025</t>
  </si>
  <si>
    <t>QĐ 639, 29/8/2025</t>
  </si>
  <si>
    <t>QĐ 633, 29/8/2025</t>
  </si>
  <si>
    <t>QĐ 654, 03/9/2025</t>
  </si>
  <si>
    <t>QĐ 674, 04/9/2025</t>
  </si>
  <si>
    <t>1350080368</t>
  </si>
  <si>
    <t>Nguyễn Ngọc Phú Long</t>
  </si>
  <si>
    <t>QĐ 688, 9.9.2025</t>
  </si>
  <si>
    <t>QĐ CHUYÊN TRƯỜNG</t>
  </si>
  <si>
    <t>QĐ 627 ngày 26/8/2025</t>
  </si>
  <si>
    <t>QĐ 634, 28.8.2025</t>
  </si>
  <si>
    <t>QĐ 640, 29.8.2025</t>
  </si>
  <si>
    <t>1250120168</t>
  </si>
  <si>
    <t>Lâm Uy Lợi</t>
  </si>
  <si>
    <t>QĐ 647 NGÀY 3/9/2025</t>
  </si>
  <si>
    <t>QĐ TIẾP NHẬN CHUYÊN TRƯỜNG</t>
  </si>
  <si>
    <t>QĐ 700, 11/9/2025</t>
  </si>
  <si>
    <t>QĐ 699, 11/9/2025</t>
  </si>
  <si>
    <t>QĐ 622, 25/8/2025</t>
  </si>
  <si>
    <t>QĐ 680, 5/9/2025</t>
  </si>
  <si>
    <t>QĐ 679, 5/9/2025</t>
  </si>
  <si>
    <t xml:space="preserve"> Giấy đề nghị của P.ĐT</t>
  </si>
  <si>
    <t>QĐ 796, 30/9/2025</t>
  </si>
  <si>
    <t>T9/2025</t>
  </si>
  <si>
    <t>1350020050</t>
  </si>
  <si>
    <t>1350030099</t>
  </si>
  <si>
    <t>1350200033</t>
  </si>
  <si>
    <t>1050040334</t>
  </si>
  <si>
    <t>d</t>
  </si>
  <si>
    <t>QLHT</t>
  </si>
  <si>
    <t>QĐ 693 NGÀY 10/9/2025</t>
  </si>
  <si>
    <t>ĐÓNG DƯ HK1  25 -26</t>
  </si>
  <si>
    <t>(Kèm theo Thông báo số  /TB-TĐHTPHCM ngày   tháng   năm 2025</t>
  </si>
  <si>
    <t>30/9/2025</t>
  </si>
  <si>
    <t>QĐ 343, 10.6.2025, BL ĐẾN 31.12.2025</t>
  </si>
  <si>
    <t>T10/2025</t>
  </si>
  <si>
    <t>QĐ ĐIỀU CHỈNH</t>
  </si>
  <si>
    <t>QĐ 833, 13/10/2025</t>
  </si>
  <si>
    <t>QĐ 826, 09/10/2025</t>
  </si>
  <si>
    <t>QĐ 702, 12/9/2025</t>
  </si>
  <si>
    <t>QĐ 769, 22/9/2025</t>
  </si>
  <si>
    <t>Đinh Bảo Như</t>
  </si>
  <si>
    <t>1350090392</t>
  </si>
  <si>
    <t>QĐ 717, NGÀY 18/9/2025</t>
  </si>
  <si>
    <t>TRAN LE BINH TAM</t>
  </si>
  <si>
    <t>13_DH_QLDT</t>
  </si>
  <si>
    <t>PHAN CAT GIA KHANH</t>
  </si>
  <si>
    <t>13_DH_CNTT5</t>
  </si>
  <si>
    <t>PHAM TRUONG PHUC</t>
  </si>
  <si>
    <t>13_DH_QLDD2</t>
  </si>
  <si>
    <t>NGUYEN THANH HAI</t>
  </si>
  <si>
    <t>11_ĐHQLĐT</t>
  </si>
  <si>
    <t>NGO THI LE NA</t>
  </si>
  <si>
    <t>NGUYEN THANH PHU</t>
  </si>
  <si>
    <t>13_DH_QLBD</t>
  </si>
  <si>
    <t>DUONG VAN DAI</t>
  </si>
  <si>
    <t>VU DANG ANH</t>
  </si>
  <si>
    <t>13_DH_QLTN1</t>
  </si>
  <si>
    <t>NGUYEN THI THANH THUY</t>
  </si>
  <si>
    <t>13_DH_CNTT3</t>
  </si>
  <si>
    <t>NGUYEN LE NA</t>
  </si>
  <si>
    <t>13_DH_QTKD1</t>
  </si>
  <si>
    <t>VO DUY LUAN</t>
  </si>
  <si>
    <t>DO NGUYEN DANG KHOA</t>
  </si>
  <si>
    <t>NGUYEN QUANG TIEN</t>
  </si>
  <si>
    <t>MAI PHUC LAM</t>
  </si>
  <si>
    <t>TU THUY PHUONG TRAM</t>
  </si>
  <si>
    <t>13_DH_QTKD4</t>
  </si>
  <si>
    <t>VO ANH KHOA</t>
  </si>
  <si>
    <t>BUI THIEN DAT</t>
  </si>
  <si>
    <t>13_DH_QTKD6</t>
  </si>
  <si>
    <t>NGUYEN MINH TUAN</t>
  </si>
  <si>
    <t>NGUYEN LE TAN PHAT</t>
  </si>
  <si>
    <t>13_DH_MT</t>
  </si>
  <si>
    <t>Vu Duc An</t>
  </si>
  <si>
    <t>NGUYEN KHANH VY</t>
  </si>
  <si>
    <t>PHAM LE HOANG VIET</t>
  </si>
  <si>
    <t>DO PHAN THANH TAI</t>
  </si>
  <si>
    <t>LE DANG KHOI</t>
  </si>
  <si>
    <t>13_DH_CNTT2</t>
  </si>
  <si>
    <t>NGUYEN THUY NGOC HAN</t>
  </si>
  <si>
    <t>NGUYEN NHAT QUANG</t>
  </si>
  <si>
    <t>DINH THI QUYNH NHU</t>
  </si>
  <si>
    <t>BUI VAN THANG</t>
  </si>
  <si>
    <t>TO DUY TRUONG</t>
  </si>
  <si>
    <t>LE QUOC TRUNG</t>
  </si>
  <si>
    <t>DUONG HOANG KHANG</t>
  </si>
  <si>
    <t>NGUYEN MINH TRUNG</t>
  </si>
  <si>
    <t>TRAN NGOC BAO</t>
  </si>
  <si>
    <t>13_DH_QLDD5</t>
  </si>
  <si>
    <t>NGUYEN DANG PHUOC LOC</t>
  </si>
  <si>
    <t>NGUYEN DOAN THE DUNG</t>
  </si>
  <si>
    <t>DUONG CHI THUAN</t>
  </si>
  <si>
    <t>VO THANH DAT</t>
  </si>
  <si>
    <t>HAU BAO AN</t>
  </si>
  <si>
    <t>TRAN MANH HUNG</t>
  </si>
  <si>
    <t>NGUYEN THANH DAT</t>
  </si>
  <si>
    <t>LE THANH HIEN</t>
  </si>
  <si>
    <t>NGUYEN MY QUYEN</t>
  </si>
  <si>
    <t>13_DH_HTTT1</t>
  </si>
  <si>
    <t>TRUONG GIA HUY</t>
  </si>
  <si>
    <t>13_DH_TD1</t>
  </si>
  <si>
    <t>LE MINH TRI</t>
  </si>
  <si>
    <t>LE NGOC KIM NGAN</t>
  </si>
  <si>
    <t>VO Y KHOA</t>
  </si>
  <si>
    <t>NGUYEN ANH KHOI</t>
  </si>
  <si>
    <t>13_DH_THTNN</t>
  </si>
  <si>
    <t>TRAN NGOC NHAN</t>
  </si>
  <si>
    <t>TRAN BAO PHUC</t>
  </si>
  <si>
    <t>13_DH_TD2</t>
  </si>
  <si>
    <t>NGUYEN NGOC NAM GIANG</t>
  </si>
  <si>
    <t>NGUYEN DUC TOAN</t>
  </si>
  <si>
    <t>13_DH_QTKD5</t>
  </si>
  <si>
    <t>VO NGUYEN GIA KHANH</t>
  </si>
  <si>
    <t>DANG NGUYEN TUAN KIET</t>
  </si>
  <si>
    <t>NGUYEN THE TIEN</t>
  </si>
  <si>
    <t>13_DH_DC</t>
  </si>
  <si>
    <t>DOAN NGO BAO TRAN</t>
  </si>
  <si>
    <t>TRAN THI TUYET TRINH</t>
  </si>
  <si>
    <t>HOANG THAO ANH</t>
  </si>
  <si>
    <t>NGUYEN LE TRIEU VY</t>
  </si>
  <si>
    <t>13_DH_QLDD4</t>
  </si>
  <si>
    <t>NGUYEN PHUONG NHI</t>
  </si>
  <si>
    <t>TRAN THI THANH THUY</t>
  </si>
  <si>
    <t>DUONG MINH TUAN ANH</t>
  </si>
  <si>
    <t>13_DH_CNTT6</t>
  </si>
  <si>
    <t>HOANG NGUYEN QUOC DUY</t>
  </si>
  <si>
    <t>13_DH_HTTT2</t>
  </si>
  <si>
    <t>LE TU HOANG NAM</t>
  </si>
  <si>
    <t>VO THI BICH LIEU</t>
  </si>
  <si>
    <t>1250080275</t>
  </si>
  <si>
    <t>Tống Văn Hưng</t>
  </si>
  <si>
    <t>QĐ 719, 18/09/2025</t>
  </si>
  <si>
    <t>01/10/2025</t>
  </si>
  <si>
    <t>Trần Văn Huy</t>
  </si>
  <si>
    <t>Trần Anh Nhân</t>
  </si>
  <si>
    <t>Lương Thanh Triệu</t>
  </si>
  <si>
    <t>Trần Văn Nhật</t>
  </si>
  <si>
    <t>Phạm Long Vũ</t>
  </si>
  <si>
    <t>02/10/2025</t>
  </si>
  <si>
    <t>Nguyễn Văn Bảo</t>
  </si>
  <si>
    <t>Bùi Thị Ngọc Nữ</t>
  </si>
  <si>
    <t>Lại Phạm Xuân Nhi</t>
  </si>
  <si>
    <t>Khương Quốc Tín</t>
  </si>
  <si>
    <t>Lê ThàNh ĐạT</t>
  </si>
  <si>
    <t>03/10/2025</t>
  </si>
  <si>
    <t>Hoàng Minh Chiến</t>
  </si>
  <si>
    <t>Lê Hải Sang</t>
  </si>
  <si>
    <t>Hồ Đình Nguyên</t>
  </si>
  <si>
    <t>Trần Minh Lâm</t>
  </si>
  <si>
    <t>04/10/2025</t>
  </si>
  <si>
    <t>Trương Lâm Thùy Trinh</t>
  </si>
  <si>
    <t>05/10/2025</t>
  </si>
  <si>
    <t>Dương Thị Hiền</t>
  </si>
  <si>
    <t>Nguyễn Duy Khôi</t>
  </si>
  <si>
    <t>06/10/2025</t>
  </si>
  <si>
    <t>Đào Ngọc Quí</t>
  </si>
  <si>
    <t>Nguyễn Hữu Cường</t>
  </si>
  <si>
    <t>07/10/2025</t>
  </si>
  <si>
    <t>Trần Nguyễn Gia Long</t>
  </si>
  <si>
    <t>Võ Tấn Phát</t>
  </si>
  <si>
    <t>Lại Thành Nhân</t>
  </si>
  <si>
    <t>08/10/2025</t>
  </si>
  <si>
    <t>Võ Phạm Nhật Minh</t>
  </si>
  <si>
    <t>Lê Nguyễn Ngọc Mai</t>
  </si>
  <si>
    <t>Nguyễn Thị Thục Linh</t>
  </si>
  <si>
    <t>09/10/2025</t>
  </si>
  <si>
    <t>Trà Thị Vui</t>
  </si>
  <si>
    <t>Phạm Anh Đạt</t>
  </si>
  <si>
    <t>Huỳnh Thị Thu Thảo</t>
  </si>
  <si>
    <t>10/10/2025</t>
  </si>
  <si>
    <t>Thái Thị Kim Ngân</t>
  </si>
  <si>
    <t>Trần Thái Thắng</t>
  </si>
  <si>
    <t>Vũ Lâm Danh</t>
  </si>
  <si>
    <t>Đoàn Trung Tấn</t>
  </si>
  <si>
    <t>Đinh Quang Chính</t>
  </si>
  <si>
    <t>11/10/2025</t>
  </si>
  <si>
    <t>Dương Chí Hiếu</t>
  </si>
  <si>
    <t>Hứa Thị Tú Trinh</t>
  </si>
  <si>
    <t>12/10/2025</t>
  </si>
  <si>
    <t>13/10/2025</t>
  </si>
  <si>
    <t>14/10/2025</t>
  </si>
  <si>
    <t>Đỗ Thành Tài</t>
  </si>
  <si>
    <t>Huỳnh Nguyễn Duy Tân</t>
  </si>
  <si>
    <t>15/10/2025</t>
  </si>
  <si>
    <t>Võ Quỳnh Chi</t>
  </si>
  <si>
    <t>NguyễN Thanh ThuậN ThàNh</t>
  </si>
  <si>
    <t>Nguyễn Thị Thanh Thủy</t>
  </si>
  <si>
    <t>16/10/2025</t>
  </si>
  <si>
    <t>Nguyễn Huỳnh Như Yến</t>
  </si>
  <si>
    <t>17/10/2025</t>
  </si>
  <si>
    <t>Bùi Đức Trọng</t>
  </si>
  <si>
    <t>Trần Thị Kiều Nga</t>
  </si>
  <si>
    <t xml:space="preserve">LE TRONG PHI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</si>
</sst>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_-* #,##0.00\ _₫_-;\-* #,##0.00\ _₫_-;_-* &quot;-&quot;??\ _₫_-;_-@_-"/>
    <numFmt numFmtId="167" formatCode="_(* #,##0_);_(* \(#,##0\);_(* &quot;-&quot;??_);_(@_)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0" tint="-4.9989318521683403E-2"/>
      <name val="Times New Roman"/>
      <family val="1"/>
    </font>
    <font>
      <b/>
      <sz val="11"/>
      <name val="Times New Roman"/>
      <family val="1"/>
    </font>
    <font>
      <sz val="11"/>
      <color rgb="FF0070C0"/>
      <name val="Times New Roman"/>
      <family val="1"/>
    </font>
    <font>
      <sz val="11"/>
      <color indexed="8"/>
      <name val="Times New Roman"/>
      <family val="2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sz val="10"/>
      <name val="Times New Roman"/>
      <family val="1"/>
    </font>
    <font>
      <sz val="11"/>
      <color rgb="FF000000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0"/>
      <color indexed="8"/>
      <name val="Arial"/>
      <family val="2"/>
    </font>
    <font>
      <b/>
      <sz val="11"/>
      <color theme="1"/>
      <name val="Arial Unicode MS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1"/>
      <name val="Times New Roman"/>
      <family val="1"/>
    </font>
    <font>
      <b/>
      <sz val="15"/>
      <color theme="1"/>
      <name val="Times New Roman"/>
      <family val="1"/>
    </font>
    <font>
      <b/>
      <sz val="15"/>
      <color indexed="8"/>
      <name val="Times New Roman"/>
      <family val="1"/>
    </font>
    <font>
      <sz val="9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theme="0"/>
      <name val="Times New Roman"/>
      <family val="1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name val="Times New Roman"/>
      <family val="1"/>
    </font>
    <font>
      <b/>
      <sz val="13"/>
      <color rgb="FFFF0000"/>
      <name val="Times New Roman"/>
      <family val="1"/>
    </font>
    <font>
      <b/>
      <sz val="14"/>
      <name val="Times New Roman"/>
      <family val="1"/>
    </font>
    <font>
      <sz val="12"/>
      <color theme="1"/>
      <name val="Calibri"/>
      <family val="2"/>
      <scheme val="minor"/>
    </font>
    <font>
      <sz val="12"/>
      <color theme="0"/>
      <name val="Times New Roman"/>
      <family val="1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9"/>
      <color theme="1"/>
      <name val="Arial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6" fontId="39" fillId="0" borderId="0" applyFont="0" applyFill="0" applyBorder="0" applyAlignment="0" applyProtection="0"/>
    <xf numFmtId="0" fontId="8" fillId="0" borderId="0" applyNumberFormat="0" applyFont="0" applyFill="0" applyBorder="0" applyAlignment="0" applyProtection="0"/>
  </cellStyleXfs>
  <cellXfs count="572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1" xfId="0" applyFont="1" applyBorder="1"/>
    <xf numFmtId="49" fontId="3" fillId="0" borderId="1" xfId="0" applyNumberFormat="1" applyFont="1" applyBorder="1" applyAlignment="1">
      <alignment horizontal="right"/>
    </xf>
    <xf numFmtId="49" fontId="3" fillId="0" borderId="1" xfId="0" applyNumberFormat="1" applyFont="1" applyBorder="1"/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quotePrefix="1" applyFont="1"/>
    <xf numFmtId="0" fontId="5" fillId="0" borderId="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0" xfId="0" applyFont="1"/>
    <xf numFmtId="0" fontId="9" fillId="2" borderId="3" xfId="2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49" fontId="12" fillId="0" borderId="3" xfId="0" quotePrefix="1" applyNumberFormat="1" applyFont="1" applyBorder="1" applyAlignment="1">
      <alignment horizontal="left" shrinkToFit="1"/>
    </xf>
    <xf numFmtId="0" fontId="12" fillId="0" borderId="3" xfId="0" applyFont="1" applyBorder="1"/>
    <xf numFmtId="0" fontId="11" fillId="0" borderId="3" xfId="0" applyFont="1" applyBorder="1" applyAlignment="1">
      <alignment horizontal="left"/>
    </xf>
    <xf numFmtId="49" fontId="11" fillId="0" borderId="3" xfId="0" applyNumberFormat="1" applyFont="1" applyBorder="1" applyAlignment="1">
      <alignment horizontal="center" shrinkToFit="1"/>
    </xf>
    <xf numFmtId="3" fontId="11" fillId="0" borderId="3" xfId="0" applyNumberFormat="1" applyFont="1" applyBorder="1" applyAlignment="1">
      <alignment horizontal="right"/>
    </xf>
    <xf numFmtId="3" fontId="11" fillId="0" borderId="3" xfId="1" applyNumberFormat="1" applyFont="1" applyBorder="1" applyAlignment="1">
      <alignment horizontal="right"/>
    </xf>
    <xf numFmtId="3" fontId="11" fillId="0" borderId="3" xfId="1" applyNumberFormat="1" applyFont="1" applyFill="1" applyBorder="1" applyAlignment="1">
      <alignment horizontal="right"/>
    </xf>
    <xf numFmtId="3" fontId="3" fillId="0" borderId="3" xfId="1" applyNumberFormat="1" applyFont="1" applyFill="1" applyBorder="1" applyAlignment="1">
      <alignment horizontal="right" vertical="center" wrapText="1"/>
    </xf>
    <xf numFmtId="3" fontId="3" fillId="0" borderId="0" xfId="1" applyNumberFormat="1" applyFont="1" applyFill="1" applyBorder="1" applyAlignment="1">
      <alignment horizontal="right" vertical="center" wrapText="1"/>
    </xf>
    <xf numFmtId="3" fontId="3" fillId="0" borderId="0" xfId="0" applyNumberFormat="1" applyFont="1"/>
    <xf numFmtId="49" fontId="3" fillId="0" borderId="3" xfId="0" applyNumberFormat="1" applyFont="1" applyBorder="1"/>
    <xf numFmtId="0" fontId="13" fillId="0" borderId="3" xfId="0" applyFont="1" applyBorder="1"/>
    <xf numFmtId="0" fontId="3" fillId="0" borderId="3" xfId="0" applyFont="1" applyBorder="1"/>
    <xf numFmtId="49" fontId="14" fillId="0" borderId="3" xfId="0" applyNumberFormat="1" applyFont="1" applyBorder="1" applyAlignment="1">
      <alignment horizontal="center" shrinkToFit="1"/>
    </xf>
    <xf numFmtId="49" fontId="14" fillId="0" borderId="3" xfId="0" applyNumberFormat="1" applyFont="1" applyBorder="1" applyAlignment="1">
      <alignment horizontal="left" shrinkToFit="1"/>
    </xf>
    <xf numFmtId="0" fontId="13" fillId="0" borderId="3" xfId="0" applyFont="1" applyBorder="1" applyAlignment="1">
      <alignment horizontal="left" shrinkToFit="1"/>
    </xf>
    <xf numFmtId="0" fontId="11" fillId="0" borderId="3" xfId="0" applyFont="1" applyBorder="1"/>
    <xf numFmtId="3" fontId="12" fillId="0" borderId="3" xfId="0" applyNumberFormat="1" applyFont="1" applyBorder="1" applyAlignment="1">
      <alignment horizontal="right" shrinkToFit="1"/>
    </xf>
    <xf numFmtId="0" fontId="3" fillId="0" borderId="3" xfId="0" applyFont="1" applyBorder="1" applyAlignment="1">
      <alignment horizontal="left"/>
    </xf>
    <xf numFmtId="0" fontId="12" fillId="0" borderId="3" xfId="0" applyFont="1" applyBorder="1" applyAlignment="1">
      <alignment horizontal="left" shrinkToFit="1"/>
    </xf>
    <xf numFmtId="49" fontId="11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left" vertical="center" shrinkToFit="1"/>
    </xf>
    <xf numFmtId="0" fontId="15" fillId="0" borderId="3" xfId="0" applyFont="1" applyBorder="1" applyAlignment="1">
      <alignment horizontal="left"/>
    </xf>
    <xf numFmtId="0" fontId="11" fillId="0" borderId="3" xfId="0" applyFont="1" applyBorder="1" applyAlignment="1">
      <alignment shrinkToFit="1"/>
    </xf>
    <xf numFmtId="49" fontId="11" fillId="0" borderId="3" xfId="0" quotePrefix="1" applyNumberFormat="1" applyFont="1" applyBorder="1" applyAlignment="1">
      <alignment horizontal="left"/>
    </xf>
    <xf numFmtId="49" fontId="11" fillId="0" borderId="3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14" fontId="11" fillId="0" borderId="3" xfId="0" applyNumberFormat="1" applyFont="1" applyBorder="1" applyAlignment="1">
      <alignment horizontal="center"/>
    </xf>
    <xf numFmtId="14" fontId="11" fillId="0" borderId="3" xfId="0" applyNumberFormat="1" applyFont="1" applyBorder="1" applyAlignment="1">
      <alignment horizontal="left"/>
    </xf>
    <xf numFmtId="3" fontId="11" fillId="3" borderId="3" xfId="1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49" fontId="11" fillId="0" borderId="3" xfId="0" quotePrefix="1" applyNumberFormat="1" applyFont="1" applyBorder="1" applyAlignment="1">
      <alignment horizontal="center"/>
    </xf>
    <xf numFmtId="49" fontId="7" fillId="0" borderId="3" xfId="0" quotePrefix="1" applyNumberFormat="1" applyFont="1" applyBorder="1" applyAlignment="1">
      <alignment horizontal="center"/>
    </xf>
    <xf numFmtId="49" fontId="11" fillId="4" borderId="3" xfId="0" applyNumberFormat="1" applyFont="1" applyFill="1" applyBorder="1" applyAlignment="1">
      <alignment horizontal="center"/>
    </xf>
    <xf numFmtId="9" fontId="3" fillId="0" borderId="0" xfId="0" applyNumberFormat="1" applyFont="1"/>
    <xf numFmtId="0" fontId="7" fillId="0" borderId="3" xfId="0" applyFont="1" applyBorder="1" applyAlignment="1">
      <alignment horizontal="center"/>
    </xf>
    <xf numFmtId="49" fontId="3" fillId="0" borderId="3" xfId="0" applyNumberFormat="1" applyFont="1" applyBorder="1" applyAlignment="1">
      <alignment vertical="center" shrinkToFit="1"/>
    </xf>
    <xf numFmtId="0" fontId="11" fillId="4" borderId="3" xfId="0" applyFont="1" applyFill="1" applyBorder="1" applyAlignment="1">
      <alignment horizontal="left"/>
    </xf>
    <xf numFmtId="0" fontId="3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14" fontId="11" fillId="0" borderId="3" xfId="0" applyNumberFormat="1" applyFont="1" applyBorder="1" applyAlignment="1">
      <alignment horizontal="right"/>
    </xf>
    <xf numFmtId="49" fontId="11" fillId="5" borderId="3" xfId="0" applyNumberFormat="1" applyFont="1" applyFill="1" applyBorder="1" applyAlignment="1">
      <alignment horizontal="center"/>
    </xf>
    <xf numFmtId="3" fontId="3" fillId="4" borderId="0" xfId="1" applyNumberFormat="1" applyFont="1" applyFill="1" applyBorder="1" applyAlignment="1">
      <alignment horizontal="right" vertical="center" wrapText="1"/>
    </xf>
    <xf numFmtId="3" fontId="3" fillId="3" borderId="0" xfId="1" applyNumberFormat="1" applyFont="1" applyFill="1" applyBorder="1" applyAlignment="1">
      <alignment horizontal="right" vertical="center" wrapText="1"/>
    </xf>
    <xf numFmtId="3" fontId="11" fillId="6" borderId="3" xfId="1" applyNumberFormat="1" applyFont="1" applyFill="1" applyBorder="1" applyAlignment="1">
      <alignment horizontal="right"/>
    </xf>
    <xf numFmtId="3" fontId="3" fillId="6" borderId="3" xfId="1" applyNumberFormat="1" applyFont="1" applyFill="1" applyBorder="1" applyAlignment="1">
      <alignment horizontal="right" vertical="center" wrapText="1"/>
    </xf>
    <xf numFmtId="3" fontId="3" fillId="6" borderId="0" xfId="1" applyNumberFormat="1" applyFont="1" applyFill="1" applyBorder="1" applyAlignment="1">
      <alignment horizontal="right" vertical="center" wrapText="1"/>
    </xf>
    <xf numFmtId="49" fontId="11" fillId="0" borderId="3" xfId="0" applyNumberFormat="1" applyFont="1" applyBorder="1"/>
    <xf numFmtId="3" fontId="3" fillId="6" borderId="3" xfId="1" applyNumberFormat="1" applyFont="1" applyFill="1" applyBorder="1" applyAlignment="1">
      <alignment horizontal="right"/>
    </xf>
    <xf numFmtId="3" fontId="3" fillId="7" borderId="3" xfId="1" applyNumberFormat="1" applyFont="1" applyFill="1" applyBorder="1" applyAlignment="1">
      <alignment horizontal="right" vertical="center" wrapText="1"/>
    </xf>
    <xf numFmtId="3" fontId="3" fillId="7" borderId="0" xfId="1" applyNumberFormat="1" applyFont="1" applyFill="1" applyBorder="1" applyAlignment="1">
      <alignment horizontal="right" vertical="center" wrapText="1"/>
    </xf>
    <xf numFmtId="49" fontId="11" fillId="4" borderId="3" xfId="0" quotePrefix="1" applyNumberFormat="1" applyFont="1" applyFill="1" applyBorder="1" applyAlignment="1">
      <alignment horizontal="left"/>
    </xf>
    <xf numFmtId="0" fontId="11" fillId="4" borderId="3" xfId="0" applyFont="1" applyFill="1" applyBorder="1" applyAlignment="1">
      <alignment horizontal="center"/>
    </xf>
    <xf numFmtId="3" fontId="11" fillId="4" borderId="3" xfId="0" applyNumberFormat="1" applyFont="1" applyFill="1" applyBorder="1" applyAlignment="1">
      <alignment horizontal="right"/>
    </xf>
    <xf numFmtId="3" fontId="11" fillId="4" borderId="3" xfId="1" applyNumberFormat="1" applyFont="1" applyFill="1" applyBorder="1" applyAlignment="1">
      <alignment horizontal="right"/>
    </xf>
    <xf numFmtId="3" fontId="3" fillId="4" borderId="3" xfId="1" applyNumberFormat="1" applyFont="1" applyFill="1" applyBorder="1" applyAlignment="1">
      <alignment horizontal="right" vertical="center" wrapText="1"/>
    </xf>
    <xf numFmtId="49" fontId="17" fillId="4" borderId="3" xfId="0" applyNumberFormat="1" applyFont="1" applyFill="1" applyBorder="1" applyAlignment="1">
      <alignment horizontal="center"/>
    </xf>
    <xf numFmtId="3" fontId="3" fillId="0" borderId="3" xfId="1" applyNumberFormat="1" applyFont="1" applyBorder="1" applyAlignment="1">
      <alignment horizontal="right"/>
    </xf>
    <xf numFmtId="49" fontId="11" fillId="0" borderId="0" xfId="0" applyNumberFormat="1" applyFont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right" vertical="center"/>
    </xf>
    <xf numFmtId="0" fontId="18" fillId="0" borderId="3" xfId="0" applyFont="1" applyBorder="1" applyAlignment="1">
      <alignment horizontal="center"/>
    </xf>
    <xf numFmtId="0" fontId="18" fillId="0" borderId="3" xfId="0" applyFont="1" applyBorder="1"/>
    <xf numFmtId="0" fontId="18" fillId="0" borderId="3" xfId="0" applyFont="1" applyBorder="1" applyAlignment="1">
      <alignment horizontal="left"/>
    </xf>
    <xf numFmtId="0" fontId="18" fillId="0" borderId="3" xfId="0" applyFont="1" applyBorder="1" applyAlignment="1">
      <alignment vertical="center"/>
    </xf>
    <xf numFmtId="0" fontId="18" fillId="0" borderId="3" xfId="0" applyFont="1" applyBorder="1" applyAlignment="1">
      <alignment horizontal="left" vertical="center"/>
    </xf>
    <xf numFmtId="164" fontId="18" fillId="0" borderId="3" xfId="1" applyNumberFormat="1" applyFont="1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9" fontId="3" fillId="0" borderId="0" xfId="0" applyNumberFormat="1" applyFont="1"/>
    <xf numFmtId="164" fontId="3" fillId="0" borderId="0" xfId="0" applyNumberFormat="1" applyFont="1"/>
    <xf numFmtId="0" fontId="11" fillId="0" borderId="0" xfId="0" applyFont="1" applyAlignment="1">
      <alignment horizontal="left"/>
    </xf>
    <xf numFmtId="0" fontId="4" fillId="0" borderId="3" xfId="0" applyFont="1" applyBorder="1" applyAlignment="1">
      <alignment horizontal="center" vertical="center"/>
    </xf>
    <xf numFmtId="3" fontId="11" fillId="0" borderId="3" xfId="0" applyNumberFormat="1" applyFont="1" applyBorder="1"/>
    <xf numFmtId="3" fontId="11" fillId="0" borderId="0" xfId="0" applyNumberFormat="1" applyFont="1"/>
    <xf numFmtId="3" fontId="4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49" fontId="11" fillId="0" borderId="3" xfId="0" quotePrefix="1" applyNumberFormat="1" applyFont="1" applyBorder="1" applyAlignment="1">
      <alignment horizontal="right"/>
    </xf>
    <xf numFmtId="164" fontId="11" fillId="0" borderId="3" xfId="1" applyNumberFormat="1" applyFont="1" applyBorder="1"/>
    <xf numFmtId="164" fontId="3" fillId="0" borderId="3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/>
    </xf>
    <xf numFmtId="49" fontId="11" fillId="6" borderId="3" xfId="0" quotePrefix="1" applyNumberFormat="1" applyFont="1" applyFill="1" applyBorder="1" applyAlignment="1">
      <alignment horizontal="left"/>
    </xf>
    <xf numFmtId="49" fontId="11" fillId="6" borderId="3" xfId="0" applyNumberFormat="1" applyFont="1" applyFill="1" applyBorder="1" applyAlignment="1">
      <alignment horizontal="center"/>
    </xf>
    <xf numFmtId="0" fontId="11" fillId="6" borderId="3" xfId="0" applyFont="1" applyFill="1" applyBorder="1" applyAlignment="1">
      <alignment horizontal="left"/>
    </xf>
    <xf numFmtId="3" fontId="11" fillId="6" borderId="3" xfId="0" applyNumberFormat="1" applyFont="1" applyFill="1" applyBorder="1" applyAlignment="1">
      <alignment horizontal="right"/>
    </xf>
    <xf numFmtId="0" fontId="3" fillId="6" borderId="0" xfId="0" applyFont="1" applyFill="1"/>
    <xf numFmtId="0" fontId="11" fillId="6" borderId="0" xfId="0" applyFont="1" applyFill="1" applyAlignment="1">
      <alignment vertical="center"/>
    </xf>
    <xf numFmtId="0" fontId="15" fillId="6" borderId="3" xfId="0" applyFont="1" applyFill="1" applyBorder="1" applyAlignment="1">
      <alignment horizontal="left"/>
    </xf>
    <xf numFmtId="0" fontId="15" fillId="4" borderId="3" xfId="0" applyFont="1" applyFill="1" applyBorder="1" applyAlignment="1">
      <alignment horizontal="left"/>
    </xf>
    <xf numFmtId="0" fontId="3" fillId="4" borderId="0" xfId="0" applyFont="1" applyFill="1"/>
    <xf numFmtId="0" fontId="11" fillId="4" borderId="0" xfId="0" applyFont="1" applyFill="1" applyAlignment="1">
      <alignment vertical="center"/>
    </xf>
    <xf numFmtId="49" fontId="19" fillId="0" borderId="3" xfId="0" applyNumberFormat="1" applyFont="1" applyBorder="1" applyAlignment="1">
      <alignment horizontal="left" shrinkToFit="1"/>
    </xf>
    <xf numFmtId="0" fontId="20" fillId="4" borderId="3" xfId="0" applyFont="1" applyFill="1" applyBorder="1" applyAlignment="1">
      <alignment horizontal="center" vertical="center" wrapText="1"/>
    </xf>
    <xf numFmtId="0" fontId="19" fillId="0" borderId="3" xfId="0" applyFont="1" applyBorder="1"/>
    <xf numFmtId="49" fontId="21" fillId="4" borderId="3" xfId="0" applyNumberFormat="1" applyFont="1" applyFill="1" applyBorder="1" applyAlignment="1">
      <alignment horizontal="center" shrinkToFit="1"/>
    </xf>
    <xf numFmtId="0" fontId="19" fillId="0" borderId="3" xfId="0" applyFont="1" applyBorder="1" applyAlignment="1">
      <alignment horizontal="left" shrinkToFit="1"/>
    </xf>
    <xf numFmtId="49" fontId="11" fillId="8" borderId="3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right"/>
    </xf>
    <xf numFmtId="0" fontId="19" fillId="0" borderId="0" xfId="0" applyFont="1" applyAlignment="1">
      <alignment horizontal="left" shrinkToFit="1"/>
    </xf>
    <xf numFmtId="3" fontId="11" fillId="0" borderId="3" xfId="0" applyNumberFormat="1" applyFont="1" applyBorder="1" applyAlignment="1">
      <alignment horizontal="center" vertical="center"/>
    </xf>
    <xf numFmtId="3" fontId="0" fillId="0" borderId="3" xfId="0" applyNumberFormat="1" applyBorder="1"/>
    <xf numFmtId="0" fontId="5" fillId="0" borderId="0" xfId="0" applyFont="1" applyAlignment="1">
      <alignment horizontal="center" vertical="center"/>
    </xf>
    <xf numFmtId="3" fontId="0" fillId="0" borderId="0" xfId="0" applyNumberFormat="1"/>
    <xf numFmtId="3" fontId="3" fillId="0" borderId="3" xfId="1" applyNumberFormat="1" applyFont="1" applyFill="1" applyBorder="1" applyAlignment="1">
      <alignment horizontal="right"/>
    </xf>
    <xf numFmtId="0" fontId="26" fillId="0" borderId="0" xfId="2" applyFont="1" applyFill="1" applyAlignment="1">
      <alignment horizontal="center" vertical="center"/>
    </xf>
    <xf numFmtId="0" fontId="27" fillId="0" borderId="0" xfId="2" applyFont="1" applyFill="1"/>
    <xf numFmtId="0" fontId="12" fillId="0" borderId="0" xfId="2" applyFont="1" applyFill="1"/>
    <xf numFmtId="0" fontId="12" fillId="0" borderId="0" xfId="2" applyFont="1"/>
    <xf numFmtId="49" fontId="28" fillId="0" borderId="0" xfId="2" applyNumberFormat="1" applyFont="1" applyFill="1" applyAlignment="1">
      <alignment horizontal="center" vertical="center"/>
    </xf>
    <xf numFmtId="0" fontId="11" fillId="0" borderId="0" xfId="2" applyFont="1" applyFill="1" applyAlignment="1">
      <alignment horizontal="center"/>
    </xf>
    <xf numFmtId="0" fontId="3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9" fontId="6" fillId="0" borderId="0" xfId="2" applyNumberFormat="1" applyFont="1" applyFill="1" applyAlignment="1">
      <alignment horizontal="right"/>
    </xf>
    <xf numFmtId="14" fontId="6" fillId="0" borderId="0" xfId="2" applyNumberFormat="1" applyFont="1" applyAlignment="1">
      <alignment horizontal="left"/>
    </xf>
    <xf numFmtId="0" fontId="30" fillId="0" borderId="0" xfId="2" applyFont="1" applyAlignment="1">
      <alignment horizontal="center" vertical="center" wrapText="1"/>
    </xf>
    <xf numFmtId="0" fontId="30" fillId="0" borderId="0" xfId="2" applyFont="1" applyFill="1" applyAlignment="1">
      <alignment horizontal="center" vertical="center"/>
    </xf>
    <xf numFmtId="14" fontId="3" fillId="0" borderId="0" xfId="2" applyNumberFormat="1" applyFont="1" applyFill="1" applyAlignment="1">
      <alignment horizontal="center"/>
    </xf>
    <xf numFmtId="0" fontId="30" fillId="0" borderId="0" xfId="2" applyFont="1" applyFill="1" applyAlignment="1">
      <alignment horizontal="center"/>
    </xf>
    <xf numFmtId="0" fontId="11" fillId="0" borderId="0" xfId="2" applyFont="1" applyFill="1" applyAlignment="1">
      <alignment horizontal="center" vertical="center"/>
    </xf>
    <xf numFmtId="164" fontId="30" fillId="0" borderId="0" xfId="1" applyNumberFormat="1" applyFont="1" applyFill="1" applyAlignment="1">
      <alignment horizontal="center" vertical="center"/>
    </xf>
    <xf numFmtId="0" fontId="13" fillId="2" borderId="3" xfId="2" applyFont="1" applyFill="1" applyBorder="1" applyAlignment="1">
      <alignment horizontal="center" vertical="center" wrapText="1"/>
    </xf>
    <xf numFmtId="164" fontId="4" fillId="0" borderId="10" xfId="1" applyNumberFormat="1" applyFont="1" applyFill="1" applyBorder="1" applyAlignment="1">
      <alignment horizontal="center" vertical="center" wrapText="1"/>
    </xf>
    <xf numFmtId="0" fontId="33" fillId="2" borderId="3" xfId="0" applyFont="1" applyFill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/>
    </xf>
    <xf numFmtId="0" fontId="12" fillId="0" borderId="3" xfId="2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/>
    </xf>
    <xf numFmtId="0" fontId="12" fillId="0" borderId="3" xfId="2" applyFont="1" applyBorder="1" applyAlignment="1">
      <alignment horizontal="left" vertical="center" shrinkToFit="1"/>
    </xf>
    <xf numFmtId="0" fontId="11" fillId="0" borderId="3" xfId="0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 wrapText="1"/>
    </xf>
    <xf numFmtId="0" fontId="12" fillId="0" borderId="3" xfId="2" applyFont="1" applyBorder="1" applyAlignment="1">
      <alignment horizontal="left" vertical="center" wrapText="1"/>
    </xf>
    <xf numFmtId="3" fontId="12" fillId="0" borderId="3" xfId="2" applyNumberFormat="1" applyFont="1" applyBorder="1" applyAlignment="1">
      <alignment horizontal="right" vertical="center" shrinkToFit="1"/>
    </xf>
    <xf numFmtId="3" fontId="12" fillId="0" borderId="3" xfId="1" applyNumberFormat="1" applyFont="1" applyBorder="1" applyAlignment="1">
      <alignment horizontal="right" vertical="center" shrinkToFit="1"/>
    </xf>
    <xf numFmtId="3" fontId="3" fillId="0" borderId="3" xfId="0" applyNumberFormat="1" applyFont="1" applyBorder="1" applyAlignment="1">
      <alignment horizontal="right" vertical="center"/>
    </xf>
    <xf numFmtId="0" fontId="11" fillId="0" borderId="3" xfId="0" applyFont="1" applyBorder="1" applyAlignment="1">
      <alignment horizontal="left" shrinkToFit="1"/>
    </xf>
    <xf numFmtId="0" fontId="12" fillId="0" borderId="3" xfId="2" applyFont="1" applyBorder="1" applyAlignment="1">
      <alignment vertical="center"/>
    </xf>
    <xf numFmtId="49" fontId="12" fillId="0" borderId="3" xfId="2" applyNumberFormat="1" applyFont="1" applyFill="1" applyBorder="1" applyAlignment="1">
      <alignment horizontal="left" vertical="center" wrapText="1"/>
    </xf>
    <xf numFmtId="0" fontId="12" fillId="0" borderId="3" xfId="2" applyNumberFormat="1" applyFont="1" applyFill="1" applyBorder="1" applyAlignment="1">
      <alignment horizontal="center" vertical="center" wrapText="1"/>
    </xf>
    <xf numFmtId="49" fontId="11" fillId="0" borderId="3" xfId="0" quotePrefix="1" applyNumberFormat="1" applyFont="1" applyBorder="1" applyAlignment="1">
      <alignment horizontal="left" vertical="center"/>
    </xf>
    <xf numFmtId="0" fontId="12" fillId="0" borderId="3" xfId="2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left" vertical="center" wrapText="1"/>
    </xf>
    <xf numFmtId="0" fontId="12" fillId="0" borderId="3" xfId="2" applyFont="1" applyFill="1" applyBorder="1" applyAlignment="1">
      <alignment horizontal="left" vertical="center" shrinkToFit="1"/>
    </xf>
    <xf numFmtId="3" fontId="12" fillId="0" borderId="3" xfId="2" applyNumberFormat="1" applyFont="1" applyFill="1" applyBorder="1" applyAlignment="1">
      <alignment horizontal="right" vertical="center" shrinkToFit="1"/>
    </xf>
    <xf numFmtId="3" fontId="11" fillId="0" borderId="3" xfId="1" applyNumberFormat="1" applyFont="1" applyFill="1" applyBorder="1" applyAlignment="1">
      <alignment horizontal="right" vertical="center"/>
    </xf>
    <xf numFmtId="3" fontId="12" fillId="0" borderId="3" xfId="1" applyNumberFormat="1" applyFont="1" applyFill="1" applyBorder="1" applyAlignment="1">
      <alignment horizontal="right" vertical="center" shrinkToFit="1"/>
    </xf>
    <xf numFmtId="3" fontId="11" fillId="0" borderId="3" xfId="1" applyNumberFormat="1" applyFont="1" applyBorder="1" applyAlignment="1">
      <alignment horizontal="right" vertical="center"/>
    </xf>
    <xf numFmtId="0" fontId="11" fillId="0" borderId="3" xfId="0" quotePrefix="1" applyFont="1" applyBorder="1" applyAlignment="1">
      <alignment horizontal="left" vertical="center"/>
    </xf>
    <xf numFmtId="0" fontId="12" fillId="4" borderId="3" xfId="2" applyFont="1" applyFill="1" applyBorder="1" applyAlignment="1">
      <alignment horizontal="left" vertical="center" shrinkToFit="1"/>
    </xf>
    <xf numFmtId="0" fontId="12" fillId="0" borderId="3" xfId="2" quotePrefix="1" applyNumberFormat="1" applyFont="1" applyFill="1" applyBorder="1" applyAlignment="1">
      <alignment horizontal="left" vertical="center" wrapText="1"/>
    </xf>
    <xf numFmtId="0" fontId="3" fillId="0" borderId="3" xfId="0" quotePrefix="1" applyFont="1" applyBorder="1" applyAlignment="1">
      <alignment horizontal="left" vertical="center"/>
    </xf>
    <xf numFmtId="3" fontId="12" fillId="4" borderId="3" xfId="1" applyNumberFormat="1" applyFont="1" applyFill="1" applyBorder="1" applyAlignment="1">
      <alignment horizontal="right" vertical="center" shrinkToFit="1"/>
    </xf>
    <xf numFmtId="14" fontId="11" fillId="0" borderId="3" xfId="0" applyNumberFormat="1" applyFont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right" vertical="center"/>
    </xf>
    <xf numFmtId="49" fontId="12" fillId="0" borderId="3" xfId="2" quotePrefix="1" applyNumberFormat="1" applyFont="1" applyBorder="1" applyAlignment="1">
      <alignment horizontal="left" vertical="center" wrapText="1"/>
    </xf>
    <xf numFmtId="49" fontId="12" fillId="0" borderId="3" xfId="2" quotePrefix="1" applyNumberFormat="1" applyFont="1" applyFill="1" applyBorder="1" applyAlignment="1">
      <alignment horizontal="left" vertical="center" wrapText="1"/>
    </xf>
    <xf numFmtId="0" fontId="34" fillId="0" borderId="3" xfId="2" applyNumberFormat="1" applyFont="1" applyBorder="1" applyAlignment="1">
      <alignment horizontal="center" vertical="center" wrapText="1"/>
    </xf>
    <xf numFmtId="0" fontId="34" fillId="0" borderId="3" xfId="2" applyFont="1" applyBorder="1" applyAlignment="1">
      <alignment horizontal="left" vertical="center" shrinkToFit="1"/>
    </xf>
    <xf numFmtId="3" fontId="34" fillId="0" borderId="3" xfId="2" applyNumberFormat="1" applyFont="1" applyBorder="1" applyAlignment="1">
      <alignment horizontal="right" vertical="center" shrinkToFit="1"/>
    </xf>
    <xf numFmtId="3" fontId="16" fillId="0" borderId="3" xfId="1" applyNumberFormat="1" applyFont="1" applyFill="1" applyBorder="1" applyAlignment="1">
      <alignment horizontal="right" vertical="center" wrapText="1"/>
    </xf>
    <xf numFmtId="0" fontId="12" fillId="0" borderId="3" xfId="2" quotePrefix="1" applyNumberFormat="1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2" fillId="4" borderId="3" xfId="2" applyFont="1" applyFill="1" applyBorder="1" applyAlignment="1">
      <alignment horizontal="left" vertical="center" wrapText="1"/>
    </xf>
    <xf numFmtId="0" fontId="12" fillId="4" borderId="3" xfId="2" applyFont="1" applyFill="1" applyBorder="1" applyAlignment="1">
      <alignment horizontal="center" vertical="center" wrapText="1"/>
    </xf>
    <xf numFmtId="0" fontId="12" fillId="0" borderId="0" xfId="2" applyFont="1" applyBorder="1" applyAlignment="1">
      <alignment horizontal="left" vertical="center" shrinkToFit="1"/>
    </xf>
    <xf numFmtId="0" fontId="12" fillId="0" borderId="0" xfId="2" applyFont="1" applyFill="1" applyAlignment="1">
      <alignment vertical="center"/>
    </xf>
    <xf numFmtId="0" fontId="12" fillId="0" borderId="0" xfId="2" applyFont="1" applyAlignment="1">
      <alignment vertical="center"/>
    </xf>
    <xf numFmtId="49" fontId="12" fillId="4" borderId="3" xfId="2" quotePrefix="1" applyNumberFormat="1" applyFont="1" applyFill="1" applyBorder="1" applyAlignment="1">
      <alignment horizontal="left" vertical="center" wrapText="1"/>
    </xf>
    <xf numFmtId="14" fontId="12" fillId="0" borderId="3" xfId="2" applyNumberFormat="1" applyFont="1" applyBorder="1" applyAlignment="1">
      <alignment horizontal="left" vertical="center" wrapText="1"/>
    </xf>
    <xf numFmtId="0" fontId="11" fillId="0" borderId="3" xfId="2" applyFont="1" applyBorder="1" applyAlignment="1">
      <alignment horizontal="left" vertical="center" shrinkToFit="1"/>
    </xf>
    <xf numFmtId="0" fontId="3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2" fillId="4" borderId="0" xfId="2" applyFont="1" applyFill="1"/>
    <xf numFmtId="0" fontId="12" fillId="0" borderId="0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left" vertical="center" wrapText="1"/>
    </xf>
    <xf numFmtId="164" fontId="36" fillId="0" borderId="3" xfId="1" applyNumberFormat="1" applyFont="1" applyBorder="1"/>
    <xf numFmtId="164" fontId="36" fillId="0" borderId="3" xfId="1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64" fontId="17" fillId="0" borderId="0" xfId="2" applyNumberFormat="1" applyFont="1" applyAlignment="1">
      <alignment vertical="center"/>
    </xf>
    <xf numFmtId="0" fontId="12" fillId="0" borderId="0" xfId="2" applyFont="1" applyFill="1" applyAlignment="1">
      <alignment horizontal="center"/>
    </xf>
    <xf numFmtId="49" fontId="12" fillId="0" borderId="0" xfId="2" applyNumberFormat="1" applyFont="1" applyFill="1" applyAlignment="1">
      <alignment horizontal="right"/>
    </xf>
    <xf numFmtId="164" fontId="12" fillId="0" borderId="0" xfId="1" applyNumberFormat="1" applyFont="1" applyFill="1"/>
    <xf numFmtId="0" fontId="4" fillId="0" borderId="0" xfId="0" applyFont="1" applyAlignment="1">
      <alignment horizontal="center" vertical="center"/>
    </xf>
    <xf numFmtId="3" fontId="6" fillId="0" borderId="3" xfId="0" applyNumberFormat="1" applyFont="1" applyBorder="1"/>
    <xf numFmtId="49" fontId="12" fillId="0" borderId="3" xfId="2" quotePrefix="1" applyNumberFormat="1" applyFont="1" applyBorder="1" applyAlignment="1">
      <alignment horizontal="center" vertical="center" wrapText="1"/>
    </xf>
    <xf numFmtId="0" fontId="12" fillId="0" borderId="3" xfId="2" applyFont="1" applyBorder="1"/>
    <xf numFmtId="0" fontId="12" fillId="0" borderId="3" xfId="2" applyFont="1" applyFill="1" applyBorder="1"/>
    <xf numFmtId="164" fontId="12" fillId="0" borderId="3" xfId="1" applyNumberFormat="1" applyFont="1" applyBorder="1" applyAlignment="1">
      <alignment horizontal="left" vertical="center" shrinkToFit="1"/>
    </xf>
    <xf numFmtId="0" fontId="3" fillId="0" borderId="3" xfId="0" applyFont="1" applyBorder="1" applyAlignment="1">
      <alignment horizontal="center"/>
    </xf>
    <xf numFmtId="0" fontId="12" fillId="0" borderId="3" xfId="2" quotePrefix="1" applyNumberFormat="1" applyFont="1" applyBorder="1" applyAlignment="1">
      <alignment horizontal="center" vertical="center" wrapText="1"/>
    </xf>
    <xf numFmtId="0" fontId="12" fillId="0" borderId="3" xfId="2" quotePrefix="1" applyFont="1" applyBorder="1" applyAlignment="1">
      <alignment horizontal="center" vertical="center"/>
    </xf>
    <xf numFmtId="3" fontId="11" fillId="0" borderId="0" xfId="1" applyNumberFormat="1" applyFont="1" applyBorder="1" applyAlignment="1">
      <alignment horizontal="right"/>
    </xf>
    <xf numFmtId="3" fontId="11" fillId="0" borderId="10" xfId="1" applyNumberFormat="1" applyFont="1" applyBorder="1" applyAlignment="1">
      <alignment horizontal="right"/>
    </xf>
    <xf numFmtId="164" fontId="7" fillId="0" borderId="0" xfId="0" applyNumberFormat="1" applyFont="1"/>
    <xf numFmtId="0" fontId="3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11" fillId="0" borderId="3" xfId="0" applyNumberFormat="1" applyFont="1" applyBorder="1" applyAlignment="1">
      <alignment vertical="center"/>
    </xf>
    <xf numFmtId="3" fontId="11" fillId="0" borderId="3" xfId="0" applyNumberFormat="1" applyFont="1" applyBorder="1" applyAlignment="1">
      <alignment horizontal="right" vertical="center"/>
    </xf>
    <xf numFmtId="3" fontId="3" fillId="5" borderId="3" xfId="0" applyNumberFormat="1" applyFont="1" applyFill="1" applyBorder="1" applyAlignment="1">
      <alignment vertical="center"/>
    </xf>
    <xf numFmtId="0" fontId="3" fillId="4" borderId="0" xfId="0" applyFont="1" applyFill="1" applyAlignment="1">
      <alignment vertical="center"/>
    </xf>
    <xf numFmtId="9" fontId="3" fillId="0" borderId="0" xfId="0" applyNumberFormat="1" applyFont="1" applyAlignment="1">
      <alignment vertical="center"/>
    </xf>
    <xf numFmtId="3" fontId="3" fillId="0" borderId="13" xfId="0" applyNumberFormat="1" applyFont="1" applyBorder="1" applyAlignment="1">
      <alignment vertical="center"/>
    </xf>
    <xf numFmtId="3" fontId="3" fillId="0" borderId="3" xfId="0" applyNumberFormat="1" applyFont="1" applyBorder="1"/>
    <xf numFmtId="3" fontId="18" fillId="0" borderId="0" xfId="0" applyNumberFormat="1" applyFont="1" applyAlignment="1">
      <alignment vertical="center"/>
    </xf>
    <xf numFmtId="3" fontId="11" fillId="0" borderId="0" xfId="0" applyNumberFormat="1" applyFont="1" applyAlignment="1">
      <alignment horizontal="left"/>
    </xf>
    <xf numFmtId="3" fontId="11" fillId="4" borderId="3" xfId="0" applyNumberFormat="1" applyFont="1" applyFill="1" applyBorder="1"/>
    <xf numFmtId="3" fontId="3" fillId="0" borderId="3" xfId="0" applyNumberFormat="1" applyFont="1" applyBorder="1" applyAlignment="1">
      <alignment horizontal="left"/>
    </xf>
    <xf numFmtId="0" fontId="35" fillId="5" borderId="3" xfId="0" applyFont="1" applyFill="1" applyBorder="1" applyAlignment="1">
      <alignment horizontal="left" vertical="center" shrinkToFit="1"/>
    </xf>
    <xf numFmtId="49" fontId="12" fillId="5" borderId="3" xfId="2" applyNumberFormat="1" applyFont="1" applyFill="1" applyBorder="1" applyAlignment="1">
      <alignment horizontal="left" vertical="center" wrapText="1"/>
    </xf>
    <xf numFmtId="3" fontId="11" fillId="5" borderId="3" xfId="0" applyNumberFormat="1" applyFont="1" applyFill="1" applyBorder="1"/>
    <xf numFmtId="0" fontId="3" fillId="5" borderId="3" xfId="0" applyFont="1" applyFill="1" applyBorder="1"/>
    <xf numFmtId="0" fontId="35" fillId="5" borderId="3" xfId="0" applyFont="1" applyFill="1" applyBorder="1" applyAlignment="1">
      <alignment horizontal="center" vertical="center" shrinkToFit="1"/>
    </xf>
    <xf numFmtId="0" fontId="3" fillId="5" borderId="0" xfId="0" applyFont="1" applyFill="1"/>
    <xf numFmtId="3" fontId="3" fillId="0" borderId="3" xfId="0" applyNumberFormat="1" applyFont="1" applyBorder="1" applyAlignment="1">
      <alignment horizontal="left" vertical="center"/>
    </xf>
    <xf numFmtId="3" fontId="3" fillId="5" borderId="3" xfId="0" applyNumberFormat="1" applyFont="1" applyFill="1" applyBorder="1" applyAlignment="1">
      <alignment horizontal="left" vertical="center"/>
    </xf>
    <xf numFmtId="3" fontId="3" fillId="5" borderId="3" xfId="0" applyNumberFormat="1" applyFont="1" applyFill="1" applyBorder="1" applyAlignment="1">
      <alignment horizontal="right" vertical="center"/>
    </xf>
    <xf numFmtId="3" fontId="3" fillId="5" borderId="3" xfId="1" applyNumberFormat="1" applyFont="1" applyFill="1" applyBorder="1" applyAlignment="1">
      <alignment horizontal="right" vertical="center" wrapText="1"/>
    </xf>
    <xf numFmtId="3" fontId="3" fillId="5" borderId="0" xfId="1" applyNumberFormat="1" applyFont="1" applyFill="1" applyBorder="1" applyAlignment="1">
      <alignment horizontal="right" vertical="center" wrapText="1"/>
    </xf>
    <xf numFmtId="0" fontId="3" fillId="5" borderId="0" xfId="0" applyFont="1" applyFill="1" applyAlignment="1">
      <alignment vertical="center"/>
    </xf>
    <xf numFmtId="0" fontId="16" fillId="0" borderId="0" xfId="0" applyFont="1"/>
    <xf numFmtId="0" fontId="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0" fontId="40" fillId="0" borderId="0" xfId="0" applyFont="1"/>
    <xf numFmtId="0" fontId="16" fillId="0" borderId="0" xfId="0" applyFont="1" applyAlignment="1">
      <alignment horizontal="center" vertical="center"/>
    </xf>
    <xf numFmtId="0" fontId="35" fillId="0" borderId="3" xfId="0" applyFont="1" applyBorder="1" applyAlignment="1">
      <alignment horizontal="center" vertical="center" shrinkToFit="1"/>
    </xf>
    <xf numFmtId="0" fontId="16" fillId="0" borderId="3" xfId="0" applyFont="1" applyBorder="1"/>
    <xf numFmtId="3" fontId="16" fillId="0" borderId="3" xfId="0" applyNumberFormat="1" applyFont="1" applyBorder="1"/>
    <xf numFmtId="164" fontId="16" fillId="0" borderId="3" xfId="1" applyNumberFormat="1" applyFont="1" applyFill="1" applyBorder="1" applyAlignment="1">
      <alignment vertical="center"/>
    </xf>
    <xf numFmtId="3" fontId="16" fillId="0" borderId="0" xfId="0" applyNumberFormat="1" applyFont="1"/>
    <xf numFmtId="164" fontId="16" fillId="0" borderId="0" xfId="0" applyNumberFormat="1" applyFont="1"/>
    <xf numFmtId="0" fontId="35" fillId="4" borderId="3" xfId="0" applyFont="1" applyFill="1" applyBorder="1" applyAlignment="1">
      <alignment horizontal="center" vertical="center" shrinkToFit="1"/>
    </xf>
    <xf numFmtId="0" fontId="35" fillId="0" borderId="3" xfId="0" applyFont="1" applyBorder="1" applyAlignment="1">
      <alignment vertical="center" shrinkToFit="1"/>
    </xf>
    <xf numFmtId="0" fontId="35" fillId="0" borderId="3" xfId="0" applyFont="1" applyBorder="1" applyAlignment="1">
      <alignment horizontal="left" vertical="center" shrinkToFit="1"/>
    </xf>
    <xf numFmtId="49" fontId="35" fillId="0" borderId="3" xfId="0" applyNumberFormat="1" applyFont="1" applyBorder="1" applyAlignment="1">
      <alignment horizontal="center" vertical="center" shrinkToFit="1"/>
    </xf>
    <xf numFmtId="49" fontId="35" fillId="4" borderId="3" xfId="0" applyNumberFormat="1" applyFont="1" applyFill="1" applyBorder="1" applyAlignment="1">
      <alignment horizontal="center" vertical="center" shrinkToFit="1"/>
    </xf>
    <xf numFmtId="0" fontId="35" fillId="0" borderId="3" xfId="0" quotePrefix="1" applyFont="1" applyBorder="1" applyAlignment="1">
      <alignment horizontal="center" vertical="center" shrinkToFit="1"/>
    </xf>
    <xf numFmtId="14" fontId="35" fillId="0" borderId="3" xfId="0" applyNumberFormat="1" applyFont="1" applyBorder="1" applyAlignment="1">
      <alignment horizontal="center" vertical="center" shrinkToFit="1"/>
    </xf>
    <xf numFmtId="9" fontId="16" fillId="0" borderId="0" xfId="0" applyNumberFormat="1" applyFont="1"/>
    <xf numFmtId="0" fontId="35" fillId="4" borderId="3" xfId="0" quotePrefix="1" applyFont="1" applyFill="1" applyBorder="1" applyAlignment="1">
      <alignment horizontal="center" vertical="center" shrinkToFit="1"/>
    </xf>
    <xf numFmtId="0" fontId="16" fillId="3" borderId="0" xfId="0" applyFont="1" applyFill="1"/>
    <xf numFmtId="14" fontId="35" fillId="0" borderId="3" xfId="0" quotePrefix="1" applyNumberFormat="1" applyFont="1" applyBorder="1" applyAlignment="1">
      <alignment vertical="center" shrinkToFit="1"/>
    </xf>
    <xf numFmtId="14" fontId="35" fillId="0" borderId="3" xfId="0" quotePrefix="1" applyNumberFormat="1" applyFont="1" applyBorder="1" applyAlignment="1">
      <alignment horizontal="center" vertical="center" shrinkToFit="1"/>
    </xf>
    <xf numFmtId="0" fontId="37" fillId="0" borderId="0" xfId="0" applyFont="1"/>
    <xf numFmtId="0" fontId="16" fillId="4" borderId="0" xfId="0" applyFont="1" applyFill="1"/>
    <xf numFmtId="0" fontId="37" fillId="0" borderId="3" xfId="0" applyFont="1" applyBorder="1" applyAlignment="1">
      <alignment horizontal="center" vertical="center" shrinkToFit="1"/>
    </xf>
    <xf numFmtId="49" fontId="37" fillId="0" borderId="3" xfId="0" applyNumberFormat="1" applyFont="1" applyBorder="1" applyAlignment="1">
      <alignment horizontal="center" vertical="center" shrinkToFit="1"/>
    </xf>
    <xf numFmtId="0" fontId="37" fillId="0" borderId="3" xfId="0" applyFont="1" applyBorder="1" applyAlignment="1">
      <alignment vertical="center" shrinkToFit="1"/>
    </xf>
    <xf numFmtId="49" fontId="16" fillId="0" borderId="3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shrinkToFit="1"/>
    </xf>
    <xf numFmtId="0" fontId="35" fillId="4" borderId="3" xfId="0" applyFont="1" applyFill="1" applyBorder="1" applyAlignment="1">
      <alignment vertical="center" shrinkToFit="1"/>
    </xf>
    <xf numFmtId="0" fontId="31" fillId="0" borderId="1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0" fontId="31" fillId="0" borderId="3" xfId="0" applyFont="1" applyBorder="1" applyAlignment="1">
      <alignment horizontal="center" vertical="center" shrinkToFit="1"/>
    </xf>
    <xf numFmtId="3" fontId="40" fillId="0" borderId="0" xfId="0" applyNumberFormat="1" applyFont="1"/>
    <xf numFmtId="0" fontId="16" fillId="0" borderId="0" xfId="0" applyFont="1" applyAlignment="1">
      <alignment horizontal="center"/>
    </xf>
    <xf numFmtId="0" fontId="35" fillId="4" borderId="3" xfId="0" applyFont="1" applyFill="1" applyBorder="1" applyAlignment="1">
      <alignment horizontal="left" vertical="center" shrinkToFit="1"/>
    </xf>
    <xf numFmtId="0" fontId="35" fillId="3" borderId="3" xfId="0" applyFont="1" applyFill="1" applyBorder="1" applyAlignment="1">
      <alignment horizontal="center" vertical="center" shrinkToFit="1"/>
    </xf>
    <xf numFmtId="49" fontId="35" fillId="3" borderId="3" xfId="0" applyNumberFormat="1" applyFont="1" applyFill="1" applyBorder="1" applyAlignment="1">
      <alignment horizontal="center" vertical="center" shrinkToFit="1"/>
    </xf>
    <xf numFmtId="0" fontId="35" fillId="3" borderId="3" xfId="0" applyFont="1" applyFill="1" applyBorder="1" applyAlignment="1">
      <alignment vertical="center" shrinkToFit="1"/>
    </xf>
    <xf numFmtId="0" fontId="35" fillId="3" borderId="3" xfId="0" applyFont="1" applyFill="1" applyBorder="1" applyAlignment="1">
      <alignment horizontal="left" vertical="center" shrinkToFit="1"/>
    </xf>
    <xf numFmtId="0" fontId="16" fillId="3" borderId="3" xfId="0" applyFont="1" applyFill="1" applyBorder="1"/>
    <xf numFmtId="3" fontId="35" fillId="0" borderId="3" xfId="0" applyNumberFormat="1" applyFont="1" applyBorder="1" applyAlignment="1">
      <alignment horizontal="center" vertical="center" shrinkToFit="1"/>
    </xf>
    <xf numFmtId="3" fontId="35" fillId="0" borderId="3" xfId="0" quotePrefix="1" applyNumberFormat="1" applyFont="1" applyBorder="1" applyAlignment="1">
      <alignment horizontal="center" vertical="center" shrinkToFit="1"/>
    </xf>
    <xf numFmtId="3" fontId="37" fillId="0" borderId="3" xfId="0" applyNumberFormat="1" applyFont="1" applyBorder="1" applyAlignment="1">
      <alignment horizontal="center" vertical="center" shrinkToFit="1"/>
    </xf>
    <xf numFmtId="3" fontId="35" fillId="4" borderId="3" xfId="0" applyNumberFormat="1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/>
    </xf>
    <xf numFmtId="3" fontId="16" fillId="0" borderId="3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164" fontId="16" fillId="0" borderId="3" xfId="1" applyNumberFormat="1" applyFont="1" applyBorder="1" applyAlignment="1">
      <alignment horizontal="center"/>
    </xf>
    <xf numFmtId="3" fontId="16" fillId="3" borderId="3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31" fillId="0" borderId="0" xfId="0" applyNumberFormat="1" applyFont="1" applyAlignment="1">
      <alignment horizontal="center" vertical="center" shrinkToFit="1"/>
    </xf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3" fontId="40" fillId="0" borderId="3" xfId="0" applyNumberFormat="1" applyFont="1" applyBorder="1"/>
    <xf numFmtId="0" fontId="41" fillId="0" borderId="0" xfId="0" applyFont="1"/>
    <xf numFmtId="0" fontId="42" fillId="0" borderId="0" xfId="0" applyFont="1"/>
    <xf numFmtId="0" fontId="38" fillId="0" borderId="0" xfId="0" applyFont="1"/>
    <xf numFmtId="0" fontId="43" fillId="0" borderId="3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 wrapText="1"/>
    </xf>
    <xf numFmtId="164" fontId="41" fillId="0" borderId="3" xfId="1" applyNumberFormat="1" applyFont="1" applyBorder="1" applyAlignment="1">
      <alignment vertical="center"/>
    </xf>
    <xf numFmtId="164" fontId="41" fillId="0" borderId="3" xfId="0" applyNumberFormat="1" applyFont="1" applyBorder="1" applyAlignment="1">
      <alignment horizontal="left" vertical="center"/>
    </xf>
    <xf numFmtId="0" fontId="46" fillId="0" borderId="0" xfId="0" applyFont="1"/>
    <xf numFmtId="0" fontId="11" fillId="0" borderId="0" xfId="0" applyFont="1"/>
    <xf numFmtId="0" fontId="35" fillId="0" borderId="3" xfId="0" applyFont="1" applyBorder="1" applyAlignment="1">
      <alignment horizontal="center" vertical="center"/>
    </xf>
    <xf numFmtId="49" fontId="34" fillId="0" borderId="3" xfId="0" applyNumberFormat="1" applyFont="1" applyBorder="1" applyAlignment="1">
      <alignment horizontal="left" vertical="center" shrinkToFit="1"/>
    </xf>
    <xf numFmtId="0" fontId="34" fillId="0" borderId="3" xfId="0" applyFont="1" applyBorder="1" applyAlignment="1">
      <alignment vertical="center"/>
    </xf>
    <xf numFmtId="0" fontId="34" fillId="0" borderId="3" xfId="0" applyFont="1" applyBorder="1" applyAlignment="1">
      <alignment horizontal="left" vertical="center" shrinkToFit="1"/>
    </xf>
    <xf numFmtId="3" fontId="34" fillId="0" borderId="3" xfId="0" applyNumberFormat="1" applyFont="1" applyBorder="1" applyAlignment="1">
      <alignment horizontal="right" vertical="center" shrinkToFit="1"/>
    </xf>
    <xf numFmtId="49" fontId="34" fillId="7" borderId="3" xfId="0" applyNumberFormat="1" applyFont="1" applyFill="1" applyBorder="1" applyAlignment="1">
      <alignment horizontal="left" vertical="center" shrinkToFit="1"/>
    </xf>
    <xf numFmtId="0" fontId="34" fillId="7" borderId="3" xfId="0" applyFont="1" applyFill="1" applyBorder="1" applyAlignment="1">
      <alignment vertical="center"/>
    </xf>
    <xf numFmtId="49" fontId="35" fillId="7" borderId="3" xfId="0" applyNumberFormat="1" applyFont="1" applyFill="1" applyBorder="1" applyAlignment="1">
      <alignment horizontal="center" vertical="center" shrinkToFit="1"/>
    </xf>
    <xf numFmtId="0" fontId="34" fillId="7" borderId="3" xfId="0" applyFont="1" applyFill="1" applyBorder="1" applyAlignment="1">
      <alignment horizontal="left" vertical="center" shrinkToFit="1"/>
    </xf>
    <xf numFmtId="49" fontId="35" fillId="0" borderId="3" xfId="0" applyNumberFormat="1" applyFont="1" applyBorder="1" applyAlignment="1">
      <alignment horizontal="left" vertical="center" shrinkToFit="1"/>
    </xf>
    <xf numFmtId="0" fontId="35" fillId="0" borderId="3" xfId="0" applyFont="1" applyBorder="1" applyAlignment="1">
      <alignment vertical="center"/>
    </xf>
    <xf numFmtId="0" fontId="47" fillId="0" borderId="0" xfId="0" applyFont="1"/>
    <xf numFmtId="0" fontId="35" fillId="0" borderId="0" xfId="0" applyFont="1"/>
    <xf numFmtId="0" fontId="31" fillId="0" borderId="0" xfId="0" applyFont="1"/>
    <xf numFmtId="49" fontId="16" fillId="0" borderId="1" xfId="0" applyNumberFormat="1" applyFont="1" applyBorder="1" applyAlignment="1">
      <alignment horizontal="right"/>
    </xf>
    <xf numFmtId="49" fontId="35" fillId="0" borderId="1" xfId="0" applyNumberFormat="1" applyFont="1" applyBorder="1"/>
    <xf numFmtId="0" fontId="35" fillId="0" borderId="1" xfId="0" applyFont="1" applyBorder="1"/>
    <xf numFmtId="0" fontId="48" fillId="0" borderId="0" xfId="0" applyFont="1"/>
    <xf numFmtId="0" fontId="31" fillId="0" borderId="3" xfId="0" applyFont="1" applyBorder="1" applyAlignment="1">
      <alignment vertical="center"/>
    </xf>
    <xf numFmtId="0" fontId="31" fillId="0" borderId="3" xfId="0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164" fontId="31" fillId="0" borderId="3" xfId="1" applyNumberFormat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164" fontId="35" fillId="0" borderId="3" xfId="1" applyNumberFormat="1" applyFont="1" applyBorder="1" applyAlignment="1">
      <alignment vertical="center"/>
    </xf>
    <xf numFmtId="164" fontId="35" fillId="0" borderId="3" xfId="1" applyNumberFormat="1" applyFont="1" applyFill="1" applyBorder="1" applyAlignment="1">
      <alignment vertical="center"/>
    </xf>
    <xf numFmtId="164" fontId="36" fillId="0" borderId="3" xfId="1" applyNumberFormat="1" applyFont="1" applyFill="1" applyBorder="1" applyAlignment="1">
      <alignment vertical="center"/>
    </xf>
    <xf numFmtId="0" fontId="31" fillId="0" borderId="3" xfId="0" applyFont="1" applyBorder="1" applyAlignment="1">
      <alignment vertical="center" shrinkToFit="1"/>
    </xf>
    <xf numFmtId="164" fontId="31" fillId="0" borderId="3" xfId="1" applyNumberFormat="1" applyFont="1" applyFill="1" applyBorder="1" applyAlignment="1">
      <alignment vertical="center"/>
    </xf>
    <xf numFmtId="3" fontId="41" fillId="0" borderId="3" xfId="0" applyNumberFormat="1" applyFont="1" applyBorder="1"/>
    <xf numFmtId="3" fontId="43" fillId="0" borderId="3" xfId="0" applyNumberFormat="1" applyFont="1" applyBorder="1"/>
    <xf numFmtId="0" fontId="4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 shrinkToFit="1"/>
    </xf>
    <xf numFmtId="3" fontId="36" fillId="0" borderId="3" xfId="1" applyNumberFormat="1" applyFont="1" applyBorder="1"/>
    <xf numFmtId="3" fontId="40" fillId="0" borderId="3" xfId="0" applyNumberFormat="1" applyFont="1" applyBorder="1" applyAlignment="1">
      <alignment horizontal="center"/>
    </xf>
    <xf numFmtId="3" fontId="3" fillId="0" borderId="3" xfId="1" applyNumberFormat="1" applyFont="1" applyFill="1" applyBorder="1" applyAlignment="1">
      <alignment horizontal="center" vertical="center" wrapText="1"/>
    </xf>
    <xf numFmtId="3" fontId="36" fillId="0" borderId="0" xfId="1" applyNumberFormat="1" applyFont="1" applyBorder="1"/>
    <xf numFmtId="164" fontId="0" fillId="0" borderId="0" xfId="0" applyNumberFormat="1"/>
    <xf numFmtId="14" fontId="3" fillId="0" borderId="0" xfId="0" applyNumberFormat="1" applyFont="1"/>
    <xf numFmtId="49" fontId="40" fillId="0" borderId="1" xfId="0" applyNumberFormat="1" applyFont="1" applyBorder="1" applyAlignment="1">
      <alignment horizontal="right"/>
    </xf>
    <xf numFmtId="14" fontId="40" fillId="0" borderId="1" xfId="0" applyNumberFormat="1" applyFont="1" applyBorder="1" applyAlignment="1">
      <alignment horizontal="left"/>
    </xf>
    <xf numFmtId="164" fontId="3" fillId="0" borderId="3" xfId="1" applyNumberFormat="1" applyFont="1" applyBorder="1" applyAlignment="1">
      <alignment vertical="center"/>
    </xf>
    <xf numFmtId="0" fontId="50" fillId="0" borderId="0" xfId="0" applyFont="1"/>
    <xf numFmtId="164" fontId="16" fillId="0" borderId="3" xfId="1" applyNumberFormat="1" applyFont="1" applyBorder="1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3" fontId="16" fillId="0" borderId="3" xfId="0" applyNumberFormat="1" applyFont="1" applyBorder="1" applyAlignment="1">
      <alignment vertical="center"/>
    </xf>
    <xf numFmtId="49" fontId="34" fillId="0" borderId="3" xfId="2" applyNumberFormat="1" applyFont="1" applyFill="1" applyBorder="1" applyAlignment="1">
      <alignment horizontal="left" vertical="center" wrapText="1"/>
    </xf>
    <xf numFmtId="3" fontId="16" fillId="0" borderId="3" xfId="0" applyNumberFormat="1" applyFont="1" applyBorder="1" applyAlignment="1">
      <alignment horizontal="right" vertical="center"/>
    </xf>
    <xf numFmtId="3" fontId="35" fillId="0" borderId="3" xfId="0" applyNumberFormat="1" applyFont="1" applyBorder="1" applyAlignment="1">
      <alignment vertical="center"/>
    </xf>
    <xf numFmtId="49" fontId="35" fillId="0" borderId="3" xfId="0" applyNumberFormat="1" applyFont="1" applyBorder="1" applyAlignment="1">
      <alignment horizontal="center" vertical="center"/>
    </xf>
    <xf numFmtId="3" fontId="16" fillId="0" borderId="3" xfId="0" applyNumberFormat="1" applyFont="1" applyBorder="1" applyAlignment="1">
      <alignment horizontal="right"/>
    </xf>
    <xf numFmtId="49" fontId="35" fillId="0" borderId="11" xfId="0" applyNumberFormat="1" applyFont="1" applyBorder="1" applyAlignment="1">
      <alignment horizontal="center" vertical="center"/>
    </xf>
    <xf numFmtId="0" fontId="34" fillId="0" borderId="12" xfId="2" applyFont="1" applyBorder="1" applyAlignment="1">
      <alignment horizontal="left" vertical="center" shrinkToFit="1"/>
    </xf>
    <xf numFmtId="0" fontId="16" fillId="0" borderId="13" xfId="0" applyFont="1" applyBorder="1"/>
    <xf numFmtId="3" fontId="37" fillId="0" borderId="3" xfId="0" applyNumberFormat="1" applyFont="1" applyBorder="1" applyAlignment="1">
      <alignment vertical="center"/>
    </xf>
    <xf numFmtId="3" fontId="36" fillId="0" borderId="13" xfId="0" applyNumberFormat="1" applyFont="1" applyBorder="1" applyAlignment="1">
      <alignment vertical="center"/>
    </xf>
    <xf numFmtId="3" fontId="36" fillId="0" borderId="3" xfId="0" applyNumberFormat="1" applyFont="1" applyBorder="1" applyAlignment="1">
      <alignment horizontal="right" vertical="center"/>
    </xf>
    <xf numFmtId="3" fontId="16" fillId="0" borderId="13" xfId="0" applyNumberFormat="1" applyFont="1" applyBorder="1" applyAlignment="1">
      <alignment vertical="center"/>
    </xf>
    <xf numFmtId="164" fontId="40" fillId="0" borderId="10" xfId="1" applyNumberFormat="1" applyFont="1" applyFill="1" applyBorder="1" applyAlignment="1">
      <alignment horizontal="center" vertical="center" wrapText="1"/>
    </xf>
    <xf numFmtId="3" fontId="35" fillId="0" borderId="3" xfId="1" applyNumberFormat="1" applyFont="1" applyFill="1" applyBorder="1" applyAlignment="1">
      <alignment horizontal="right" vertical="center"/>
    </xf>
    <xf numFmtId="49" fontId="34" fillId="4" borderId="3" xfId="2" applyNumberFormat="1" applyFont="1" applyFill="1" applyBorder="1" applyAlignment="1">
      <alignment horizontal="left" vertical="center" wrapText="1"/>
    </xf>
    <xf numFmtId="3" fontId="35" fillId="4" borderId="3" xfId="0" applyNumberFormat="1" applyFont="1" applyFill="1" applyBorder="1" applyAlignment="1">
      <alignment vertical="center"/>
    </xf>
    <xf numFmtId="3" fontId="35" fillId="0" borderId="3" xfId="0" applyNumberFormat="1" applyFont="1" applyBorder="1" applyAlignment="1">
      <alignment horizontal="right" vertical="center"/>
    </xf>
    <xf numFmtId="3" fontId="16" fillId="5" borderId="3" xfId="0" applyNumberFormat="1" applyFont="1" applyFill="1" applyBorder="1" applyAlignment="1">
      <alignment vertical="center"/>
    </xf>
    <xf numFmtId="3" fontId="16" fillId="4" borderId="3" xfId="0" applyNumberFormat="1" applyFont="1" applyFill="1" applyBorder="1" applyAlignment="1">
      <alignment vertical="center"/>
    </xf>
    <xf numFmtId="49" fontId="34" fillId="0" borderId="3" xfId="2" applyNumberFormat="1" applyFont="1" applyFill="1" applyBorder="1" applyAlignment="1">
      <alignment horizontal="center" vertical="center" wrapText="1"/>
    </xf>
    <xf numFmtId="3" fontId="35" fillId="4" borderId="3" xfId="0" applyNumberFormat="1" applyFont="1" applyFill="1" applyBorder="1" applyAlignment="1">
      <alignment horizontal="right" vertical="center"/>
    </xf>
    <xf numFmtId="49" fontId="34" fillId="0" borderId="3" xfId="2" quotePrefix="1" applyNumberFormat="1" applyFont="1" applyFill="1" applyBorder="1" applyAlignment="1">
      <alignment horizontal="left" vertical="center" wrapText="1"/>
    </xf>
    <xf numFmtId="3" fontId="16" fillId="4" borderId="3" xfId="0" applyNumberFormat="1" applyFont="1" applyFill="1" applyBorder="1" applyAlignment="1">
      <alignment horizontal="right" vertical="center"/>
    </xf>
    <xf numFmtId="49" fontId="35" fillId="0" borderId="3" xfId="0" quotePrefix="1" applyNumberFormat="1" applyFont="1" applyBorder="1" applyAlignment="1">
      <alignment horizontal="left"/>
    </xf>
    <xf numFmtId="0" fontId="35" fillId="0" borderId="3" xfId="0" applyFont="1" applyBorder="1"/>
    <xf numFmtId="0" fontId="35" fillId="0" borderId="3" xfId="0" applyFont="1" applyBorder="1" applyAlignment="1">
      <alignment horizontal="left"/>
    </xf>
    <xf numFmtId="3" fontId="35" fillId="0" borderId="3" xfId="1" applyNumberFormat="1" applyFont="1" applyBorder="1" applyAlignment="1">
      <alignment horizontal="right"/>
    </xf>
    <xf numFmtId="0" fontId="34" fillId="0" borderId="3" xfId="2" applyFont="1" applyBorder="1" applyAlignment="1">
      <alignment vertical="center" shrinkToFit="1"/>
    </xf>
    <xf numFmtId="0" fontId="6" fillId="0" borderId="10" xfId="0" applyFont="1" applyBorder="1" applyAlignment="1">
      <alignment horizontal="center" vertical="center" wrapText="1"/>
    </xf>
    <xf numFmtId="3" fontId="41" fillId="0" borderId="0" xfId="0" applyNumberFormat="1" applyFont="1"/>
    <xf numFmtId="3" fontId="42" fillId="0" borderId="0" xfId="0" applyNumberFormat="1" applyFont="1"/>
    <xf numFmtId="3" fontId="45" fillId="0" borderId="3" xfId="1" applyNumberFormat="1" applyFont="1" applyFill="1" applyBorder="1" applyAlignment="1">
      <alignment vertical="center"/>
    </xf>
    <xf numFmtId="3" fontId="6" fillId="0" borderId="0" xfId="3" applyNumberFormat="1" applyFont="1" applyAlignment="1">
      <alignment horizontal="center"/>
    </xf>
    <xf numFmtId="3" fontId="41" fillId="0" borderId="3" xfId="1" applyNumberFormat="1" applyFont="1" applyBorder="1" applyAlignment="1">
      <alignment vertical="center"/>
    </xf>
    <xf numFmtId="3" fontId="16" fillId="0" borderId="3" xfId="0" applyNumberFormat="1" applyFont="1" applyBorder="1" applyAlignment="1">
      <alignment horizontal="center" vertical="center"/>
    </xf>
    <xf numFmtId="0" fontId="0" fillId="0" borderId="3" xfId="0" applyBorder="1"/>
    <xf numFmtId="3" fontId="35" fillId="0" borderId="3" xfId="0" applyNumberFormat="1" applyFont="1" applyBorder="1" applyAlignment="1">
      <alignment vertical="center" shrinkToFit="1"/>
    </xf>
    <xf numFmtId="49" fontId="16" fillId="0" borderId="3" xfId="0" applyNumberFormat="1" applyFont="1" applyBorder="1" applyAlignment="1">
      <alignment horizontal="center" vertical="center" shrinkToFit="1"/>
    </xf>
    <xf numFmtId="0" fontId="16" fillId="0" borderId="3" xfId="0" applyFont="1" applyBorder="1" applyAlignment="1">
      <alignment vertical="center" shrinkToFit="1"/>
    </xf>
    <xf numFmtId="0" fontId="12" fillId="0" borderId="3" xfId="2" applyFont="1" applyFill="1" applyBorder="1" applyAlignment="1">
      <alignment vertical="center"/>
    </xf>
    <xf numFmtId="0" fontId="3" fillId="0" borderId="3" xfId="0" quotePrefix="1" applyFont="1" applyBorder="1" applyAlignment="1">
      <alignment horizontal="left"/>
    </xf>
    <xf numFmtId="0" fontId="35" fillId="0" borderId="12" xfId="0" applyFont="1" applyBorder="1" applyAlignment="1">
      <alignment horizontal="center" vertical="center" shrinkToFit="1"/>
    </xf>
    <xf numFmtId="0" fontId="35" fillId="0" borderId="13" xfId="0" applyFont="1" applyBorder="1" applyAlignment="1">
      <alignment horizontal="center" vertical="center" shrinkToFit="1"/>
    </xf>
    <xf numFmtId="49" fontId="12" fillId="0" borderId="11" xfId="2" applyNumberFormat="1" applyFont="1" applyFill="1" applyBorder="1" applyAlignment="1">
      <alignment horizontal="left" vertical="center" wrapText="1"/>
    </xf>
    <xf numFmtId="3" fontId="3" fillId="0" borderId="12" xfId="0" applyNumberFormat="1" applyFont="1" applyBorder="1" applyAlignment="1">
      <alignment vertical="center"/>
    </xf>
    <xf numFmtId="3" fontId="16" fillId="0" borderId="12" xfId="0" applyNumberFormat="1" applyFont="1" applyBorder="1" applyAlignment="1">
      <alignment vertical="center"/>
    </xf>
    <xf numFmtId="14" fontId="0" fillId="0" borderId="3" xfId="0" applyNumberFormat="1" applyBorder="1"/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3" fontId="3" fillId="0" borderId="13" xfId="1" applyNumberFormat="1" applyFont="1" applyFill="1" applyBorder="1" applyAlignment="1">
      <alignment horizontal="right" vertical="center" wrapText="1"/>
    </xf>
    <xf numFmtId="3" fontId="3" fillId="3" borderId="3" xfId="1" applyNumberFormat="1" applyFont="1" applyFill="1" applyBorder="1" applyAlignment="1">
      <alignment horizontal="right" vertical="center" wrapText="1"/>
    </xf>
    <xf numFmtId="14" fontId="35" fillId="0" borderId="0" xfId="0" quotePrefix="1" applyNumberFormat="1" applyFont="1" applyAlignment="1">
      <alignment horizontal="right"/>
    </xf>
    <xf numFmtId="0" fontId="12" fillId="0" borderId="12" xfId="2" applyNumberFormat="1" applyFont="1" applyBorder="1" applyAlignment="1">
      <alignment horizontal="center" vertical="center" wrapText="1"/>
    </xf>
    <xf numFmtId="49" fontId="11" fillId="0" borderId="12" xfId="0" quotePrefix="1" applyNumberFormat="1" applyFont="1" applyBorder="1" applyAlignment="1">
      <alignment horizontal="center"/>
    </xf>
    <xf numFmtId="0" fontId="12" fillId="0" borderId="12" xfId="2" applyFont="1" applyFill="1" applyBorder="1" applyAlignment="1">
      <alignment horizontal="left" vertical="center" shrinkToFit="1"/>
    </xf>
    <xf numFmtId="14" fontId="0" fillId="0" borderId="12" xfId="0" applyNumberFormat="1" applyBorder="1"/>
    <xf numFmtId="0" fontId="12" fillId="0" borderId="12" xfId="2" applyFont="1" applyBorder="1" applyAlignment="1">
      <alignment horizontal="center" vertical="center" wrapText="1"/>
    </xf>
    <xf numFmtId="0" fontId="0" fillId="0" borderId="12" xfId="0" applyBorder="1"/>
    <xf numFmtId="0" fontId="12" fillId="0" borderId="12" xfId="2" applyFont="1" applyBorder="1" applyAlignment="1">
      <alignment horizontal="left" vertical="center" shrinkToFit="1"/>
    </xf>
    <xf numFmtId="0" fontId="12" fillId="0" borderId="13" xfId="2" applyFont="1" applyBorder="1" applyAlignment="1">
      <alignment horizontal="left" vertical="center" shrinkToFit="1"/>
    </xf>
    <xf numFmtId="49" fontId="34" fillId="9" borderId="3" xfId="2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49" fontId="34" fillId="0" borderId="3" xfId="2" quotePrefix="1" applyNumberFormat="1" applyFont="1" applyBorder="1" applyAlignment="1">
      <alignment vertical="center" wrapText="1"/>
    </xf>
    <xf numFmtId="3" fontId="4" fillId="0" borderId="10" xfId="0" applyNumberFormat="1" applyFont="1" applyBorder="1" applyAlignment="1">
      <alignment horizontal="center" vertical="center"/>
    </xf>
    <xf numFmtId="3" fontId="4" fillId="0" borderId="0" xfId="0" applyNumberFormat="1" applyFont="1"/>
    <xf numFmtId="3" fontId="3" fillId="0" borderId="3" xfId="0" applyNumberFormat="1" applyFont="1" applyBorder="1" applyAlignment="1">
      <alignment horizontal="right" vertical="center" wrapText="1"/>
    </xf>
    <xf numFmtId="164" fontId="44" fillId="0" borderId="3" xfId="1" applyNumberFormat="1" applyFont="1" applyFill="1" applyBorder="1" applyAlignment="1">
      <alignment vertical="center"/>
    </xf>
    <xf numFmtId="0" fontId="40" fillId="0" borderId="3" xfId="0" applyFont="1" applyBorder="1" applyAlignment="1">
      <alignment horizontal="center" vertical="center" wrapText="1"/>
    </xf>
    <xf numFmtId="164" fontId="40" fillId="0" borderId="3" xfId="1" applyNumberFormat="1" applyFont="1" applyFill="1" applyBorder="1" applyAlignment="1">
      <alignment horizontal="center" vertical="center" wrapText="1"/>
    </xf>
    <xf numFmtId="164" fontId="16" fillId="0" borderId="3" xfId="1" applyNumberFormat="1" applyFont="1" applyFill="1" applyBorder="1" applyAlignment="1">
      <alignment horizontal="center" vertical="center"/>
    </xf>
    <xf numFmtId="164" fontId="40" fillId="0" borderId="3" xfId="1" applyNumberFormat="1" applyFont="1" applyFill="1" applyBorder="1" applyAlignment="1">
      <alignment vertical="center"/>
    </xf>
    <xf numFmtId="0" fontId="12" fillId="0" borderId="3" xfId="2" applyFont="1" applyFill="1" applyBorder="1" applyAlignment="1">
      <alignment horizontal="center" vertical="center" shrinkToFit="1"/>
    </xf>
    <xf numFmtId="164" fontId="36" fillId="0" borderId="13" xfId="1" applyNumberFormat="1" applyFont="1" applyBorder="1"/>
    <xf numFmtId="164" fontId="36" fillId="0" borderId="13" xfId="1" applyNumberFormat="1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11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3" fontId="43" fillId="0" borderId="3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3" fontId="40" fillId="0" borderId="4" xfId="0" applyNumberFormat="1" applyFont="1" applyBorder="1" applyAlignment="1">
      <alignment horizontal="center" vertical="center"/>
    </xf>
    <xf numFmtId="3" fontId="40" fillId="0" borderId="7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4" fontId="4" fillId="0" borderId="2" xfId="1" applyNumberFormat="1" applyFont="1" applyFill="1" applyBorder="1" applyAlignment="1">
      <alignment horizontal="center" vertical="center" wrapText="1"/>
    </xf>
    <xf numFmtId="164" fontId="4" fillId="0" borderId="6" xfId="1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3" fillId="2" borderId="3" xfId="2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164" fontId="4" fillId="0" borderId="10" xfId="1" applyNumberFormat="1" applyFont="1" applyFill="1" applyBorder="1" applyAlignment="1">
      <alignment horizontal="center" vertical="center" wrapText="1"/>
    </xf>
    <xf numFmtId="0" fontId="25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32" fillId="0" borderId="2" xfId="2" applyFont="1" applyBorder="1" applyAlignment="1">
      <alignment horizontal="center" vertical="center" wrapText="1"/>
    </xf>
    <xf numFmtId="0" fontId="32" fillId="0" borderId="6" xfId="2" applyFont="1" applyBorder="1" applyAlignment="1">
      <alignment horizontal="center" vertical="center" wrapText="1"/>
    </xf>
    <xf numFmtId="0" fontId="32" fillId="0" borderId="10" xfId="2" applyFont="1" applyBorder="1" applyAlignment="1">
      <alignment horizontal="center" vertical="center" wrapText="1"/>
    </xf>
    <xf numFmtId="0" fontId="29" fillId="0" borderId="2" xfId="2" applyFont="1" applyBorder="1" applyAlignment="1">
      <alignment horizontal="center" vertical="center" wrapText="1"/>
    </xf>
    <xf numFmtId="0" fontId="29" fillId="0" borderId="6" xfId="2" applyFont="1" applyBorder="1" applyAlignment="1">
      <alignment horizontal="center" vertical="center" wrapText="1"/>
    </xf>
    <xf numFmtId="0" fontId="29" fillId="0" borderId="10" xfId="2" applyFont="1" applyBorder="1" applyAlignment="1">
      <alignment horizontal="center" vertical="center" wrapText="1"/>
    </xf>
    <xf numFmtId="49" fontId="28" fillId="0" borderId="0" xfId="2" applyNumberFormat="1" applyFont="1" applyFill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40" fillId="0" borderId="2" xfId="0" applyNumberFormat="1" applyFont="1" applyBorder="1" applyAlignment="1">
      <alignment horizontal="center" vertical="center"/>
    </xf>
    <xf numFmtId="3" fontId="40" fillId="0" borderId="6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14" fontId="40" fillId="0" borderId="4" xfId="1" applyNumberFormat="1" applyFont="1" applyFill="1" applyBorder="1" applyAlignment="1">
      <alignment horizontal="center" vertical="center" wrapText="1"/>
    </xf>
    <xf numFmtId="14" fontId="40" fillId="0" borderId="5" xfId="1" applyNumberFormat="1" applyFont="1" applyFill="1" applyBorder="1" applyAlignment="1">
      <alignment horizontal="center" vertical="center" wrapText="1"/>
    </xf>
    <xf numFmtId="14" fontId="40" fillId="0" borderId="7" xfId="1" applyNumberFormat="1" applyFont="1" applyFill="1" applyBorder="1" applyAlignment="1">
      <alignment horizontal="center" vertical="center" wrapText="1"/>
    </xf>
    <xf numFmtId="14" fontId="40" fillId="0" borderId="14" xfId="1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4" fontId="40" fillId="0" borderId="2" xfId="1" applyNumberFormat="1" applyFont="1" applyFill="1" applyBorder="1" applyAlignment="1">
      <alignment horizontal="center" vertical="center" wrapText="1"/>
    </xf>
    <xf numFmtId="14" fontId="40" fillId="0" borderId="6" xfId="1" applyNumberFormat="1" applyFont="1" applyFill="1" applyBorder="1" applyAlignment="1">
      <alignment horizontal="center" vertical="center" wrapText="1"/>
    </xf>
    <xf numFmtId="14" fontId="40" fillId="0" borderId="10" xfId="1" applyNumberFormat="1" applyFont="1" applyFill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/>
    </xf>
    <xf numFmtId="3" fontId="36" fillId="0" borderId="12" xfId="0" applyNumberFormat="1" applyFont="1" applyBorder="1" applyAlignment="1">
      <alignment horizontal="center" vertical="center"/>
    </xf>
    <xf numFmtId="0" fontId="32" fillId="0" borderId="0" xfId="2" applyFont="1" applyAlignment="1">
      <alignment horizontal="center" vertical="center"/>
    </xf>
    <xf numFmtId="0" fontId="32" fillId="0" borderId="3" xfId="2" applyFont="1" applyFill="1" applyBorder="1" applyAlignment="1">
      <alignment horizontal="center" vertical="center" wrapText="1"/>
    </xf>
    <xf numFmtId="49" fontId="32" fillId="0" borderId="3" xfId="2" applyNumberFormat="1" applyFont="1" applyFill="1" applyBorder="1" applyAlignment="1">
      <alignment horizontal="center" vertical="center" wrapText="1"/>
    </xf>
    <xf numFmtId="14" fontId="4" fillId="0" borderId="4" xfId="1" applyNumberFormat="1" applyFont="1" applyFill="1" applyBorder="1" applyAlignment="1">
      <alignment horizontal="center" vertical="center" wrapText="1"/>
    </xf>
    <xf numFmtId="14" fontId="4" fillId="0" borderId="5" xfId="1" applyNumberFormat="1" applyFont="1" applyFill="1" applyBorder="1" applyAlignment="1">
      <alignment horizontal="center" vertical="center" wrapText="1"/>
    </xf>
    <xf numFmtId="14" fontId="4" fillId="0" borderId="7" xfId="1" applyNumberFormat="1" applyFont="1" applyFill="1" applyBorder="1" applyAlignment="1">
      <alignment horizontal="center" vertical="center" wrapText="1"/>
    </xf>
    <xf numFmtId="14" fontId="4" fillId="0" borderId="14" xfId="1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6" xfId="0" applyFont="1" applyFill="1" applyBorder="1" applyAlignment="1">
      <alignment horizontal="center" vertical="center" wrapText="1"/>
    </xf>
    <xf numFmtId="0" fontId="40" fillId="2" borderId="10" xfId="0" applyFont="1" applyFill="1" applyBorder="1" applyAlignment="1">
      <alignment horizontal="center" vertical="center" wrapText="1"/>
    </xf>
    <xf numFmtId="0" fontId="31" fillId="0" borderId="11" xfId="0" quotePrefix="1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shrinkToFit="1"/>
    </xf>
    <xf numFmtId="0" fontId="31" fillId="0" borderId="13" xfId="0" applyFont="1" applyBorder="1" applyAlignment="1">
      <alignment horizontal="center" vertical="center" shrinkToFit="1"/>
    </xf>
    <xf numFmtId="0" fontId="13" fillId="2" borderId="4" xfId="2" applyFont="1" applyFill="1" applyBorder="1" applyAlignment="1">
      <alignment horizontal="center" vertical="center" wrapText="1"/>
    </xf>
    <xf numFmtId="0" fontId="13" fillId="2" borderId="15" xfId="2" applyFont="1" applyFill="1" applyBorder="1" applyAlignment="1">
      <alignment horizontal="center" vertical="center" wrapText="1"/>
    </xf>
    <xf numFmtId="0" fontId="13" fillId="2" borderId="5" xfId="2" applyFont="1" applyFill="1" applyBorder="1" applyAlignment="1">
      <alignment horizontal="center" vertical="center" wrapText="1"/>
    </xf>
    <xf numFmtId="0" fontId="13" fillId="2" borderId="8" xfId="2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3" fillId="2" borderId="9" xfId="2" applyFont="1" applyFill="1" applyBorder="1" applyAlignment="1">
      <alignment horizontal="center" vertical="center" wrapText="1"/>
    </xf>
    <xf numFmtId="14" fontId="4" fillId="0" borderId="2" xfId="1" applyNumberFormat="1" applyFont="1" applyFill="1" applyBorder="1" applyAlignment="1">
      <alignment horizontal="center" vertical="center" wrapText="1"/>
    </xf>
    <xf numFmtId="14" fontId="4" fillId="0" borderId="6" xfId="1" applyNumberFormat="1" applyFont="1" applyFill="1" applyBorder="1" applyAlignment="1">
      <alignment horizontal="center" vertical="center" wrapText="1"/>
    </xf>
    <xf numFmtId="14" fontId="4" fillId="0" borderId="10" xfId="1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42" fillId="0" borderId="1" xfId="0" applyFont="1" applyBorder="1" applyAlignment="1">
      <alignment horizontal="center"/>
    </xf>
    <xf numFmtId="0" fontId="43" fillId="0" borderId="3" xfId="0" applyFont="1" applyBorder="1" applyAlignment="1">
      <alignment horizontal="center"/>
    </xf>
    <xf numFmtId="0" fontId="43" fillId="0" borderId="3" xfId="0" applyFont="1" applyBorder="1" applyAlignment="1">
      <alignment horizontal="center" vertical="center" wrapText="1"/>
    </xf>
    <xf numFmtId="3" fontId="43" fillId="0" borderId="3" xfId="0" applyNumberFormat="1" applyFont="1" applyBorder="1" applyAlignment="1">
      <alignment horizontal="center" vertical="center" wrapText="1"/>
    </xf>
    <xf numFmtId="0" fontId="51" fillId="0" borderId="3" xfId="0" applyFont="1" applyBorder="1" applyAlignment="1">
      <alignment horizontal="center" vertical="center" wrapText="1"/>
    </xf>
    <xf numFmtId="3" fontId="51" fillId="0" borderId="3" xfId="0" applyNumberFormat="1" applyFont="1" applyBorder="1" applyAlignment="1">
      <alignment horizontal="right" vertical="center" wrapText="1"/>
    </xf>
    <xf numFmtId="0" fontId="51" fillId="0" borderId="3" xfId="0" applyFont="1" applyBorder="1" applyAlignment="1">
      <alignment horizontal="right" vertical="center" wrapText="1"/>
    </xf>
    <xf numFmtId="0" fontId="0" fillId="0" borderId="3" xfId="0" applyBorder="1" applyAlignment="1">
      <alignment horizontal="center" vertical="center"/>
    </xf>
    <xf numFmtId="49" fontId="51" fillId="0" borderId="3" xfId="0" applyNumberFormat="1" applyFont="1" applyBorder="1" applyAlignment="1">
      <alignment horizontal="right" vertical="center" wrapText="1"/>
    </xf>
    <xf numFmtId="0" fontId="51" fillId="4" borderId="3" xfId="0" applyFont="1" applyFill="1" applyBorder="1" applyAlignment="1">
      <alignment horizontal="center" vertical="center" wrapText="1"/>
    </xf>
    <xf numFmtId="3" fontId="51" fillId="4" borderId="3" xfId="0" applyNumberFormat="1" applyFont="1" applyFill="1" applyBorder="1" applyAlignment="1">
      <alignment horizontal="right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0" xfId="0" applyFill="1"/>
    <xf numFmtId="49" fontId="0" fillId="0" borderId="0" xfId="0" applyNumberFormat="1"/>
    <xf numFmtId="49" fontId="51" fillId="4" borderId="3" xfId="0" applyNumberFormat="1" applyFont="1" applyFill="1" applyBorder="1" applyAlignment="1">
      <alignment horizontal="right" vertical="center" wrapText="1"/>
    </xf>
    <xf numFmtId="3" fontId="16" fillId="0" borderId="13" xfId="0" applyNumberFormat="1" applyFont="1" applyBorder="1"/>
    <xf numFmtId="3" fontId="16" fillId="0" borderId="0" xfId="0" applyNumberFormat="1" applyFont="1" applyBorder="1"/>
    <xf numFmtId="0" fontId="35" fillId="0" borderId="11" xfId="0" applyFont="1" applyBorder="1" applyAlignment="1">
      <alignment horizontal="center" vertical="center" shrinkToFit="1"/>
    </xf>
    <xf numFmtId="49" fontId="35" fillId="0" borderId="2" xfId="0" applyNumberFormat="1" applyFont="1" applyBorder="1" applyAlignment="1">
      <alignment horizontal="center" vertical="center" shrinkToFit="1"/>
    </xf>
    <xf numFmtId="0" fontId="35" fillId="0" borderId="2" xfId="0" applyFont="1" applyBorder="1" applyAlignment="1">
      <alignment vertical="center" shrinkToFit="1"/>
    </xf>
    <xf numFmtId="0" fontId="35" fillId="0" borderId="2" xfId="0" applyFont="1" applyBorder="1" applyAlignment="1">
      <alignment horizontal="center" vertical="center" shrinkToFit="1"/>
    </xf>
    <xf numFmtId="0" fontId="35" fillId="0" borderId="2" xfId="0" applyFont="1" applyBorder="1" applyAlignment="1">
      <alignment horizontal="left" vertical="center" shrinkToFit="1"/>
    </xf>
    <xf numFmtId="0" fontId="16" fillId="0" borderId="2" xfId="0" applyFont="1" applyBorder="1"/>
    <xf numFmtId="49" fontId="35" fillId="0" borderId="3" xfId="0" applyNumberFormat="1" applyFont="1" applyFill="1" applyBorder="1" applyAlignment="1">
      <alignment horizontal="center" vertical="center" shrinkToFit="1"/>
    </xf>
    <xf numFmtId="49" fontId="0" fillId="0" borderId="0" xfId="0" applyNumberFormat="1" applyAlignment="1">
      <alignment horizontal="left"/>
    </xf>
    <xf numFmtId="0" fontId="0" fillId="0" borderId="0" xfId="0" quotePrefix="1"/>
    <xf numFmtId="167" fontId="35" fillId="0" borderId="3" xfId="1" applyNumberFormat="1" applyFont="1" applyFill="1" applyBorder="1" applyAlignment="1">
      <alignment horizontal="center" vertical="center" wrapText="1"/>
    </xf>
    <xf numFmtId="49" fontId="52" fillId="0" borderId="0" xfId="0" applyNumberFormat="1" applyFont="1" applyAlignment="1">
      <alignment horizontal="left"/>
    </xf>
    <xf numFmtId="0" fontId="52" fillId="0" borderId="0" xfId="0" applyFont="1"/>
    <xf numFmtId="43" fontId="21" fillId="0" borderId="0" xfId="1" applyFont="1" applyFill="1"/>
    <xf numFmtId="167" fontId="0" fillId="0" borderId="0" xfId="0" applyNumberFormat="1"/>
    <xf numFmtId="49" fontId="0" fillId="5" borderId="0" xfId="0" applyNumberFormat="1" applyFill="1" applyAlignment="1">
      <alignment horizontal="left"/>
    </xf>
    <xf numFmtId="49" fontId="0" fillId="0" borderId="0" xfId="0" quotePrefix="1" applyNumberFormat="1" applyAlignment="1">
      <alignment horizontal="left"/>
    </xf>
    <xf numFmtId="49" fontId="21" fillId="0" borderId="0" xfId="1" quotePrefix="1" applyNumberFormat="1" applyFont="1" applyFill="1" applyBorder="1"/>
    <xf numFmtId="49" fontId="21" fillId="0" borderId="0" xfId="1" quotePrefix="1" applyNumberFormat="1" applyFont="1" applyFill="1" applyBorder="1" applyAlignment="1">
      <alignment horizontal="left"/>
    </xf>
    <xf numFmtId="0" fontId="0" fillId="10" borderId="0" xfId="0" applyFill="1"/>
  </cellXfs>
  <cellStyles count="7">
    <cellStyle name="Comma" xfId="1" builtinId="3"/>
    <cellStyle name="Comma 2" xfId="3" xr:uid="{D11FC4D9-D7A7-4292-A087-DD5AAE2E88A8}"/>
    <cellStyle name="Comma 3 2" xfId="5" xr:uid="{4F95456E-353B-4376-BA4A-FBB272D60339}"/>
    <cellStyle name="Normal" xfId="0" builtinId="0"/>
    <cellStyle name="Normal 2" xfId="2" xr:uid="{4276305F-FAFA-4934-B199-423DF790F5BB}"/>
    <cellStyle name="Normal 2 2" xfId="4" xr:uid="{CC85B475-D2BD-4CC8-8539-780B98EA8520}"/>
    <cellStyle name="Normal 2 9" xfId="6" xr:uid="{8DFE69A0-7398-4FF2-99B3-CF37770C460D}"/>
  </cellStyles>
  <dxfs count="3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932948</xdr:colOff>
      <xdr:row>1472</xdr:row>
      <xdr:rowOff>194511</xdr:rowOff>
    </xdr:from>
    <xdr:to>
      <xdr:col>9</xdr:col>
      <xdr:colOff>875963</xdr:colOff>
      <xdr:row>1483</xdr:row>
      <xdr:rowOff>152643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21C608-6C62-4BA1-9962-535323896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3598" y="23873661"/>
          <a:ext cx="4515015" cy="2472732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1475</xdr:row>
      <xdr:rowOff>228099</xdr:rowOff>
    </xdr:from>
    <xdr:to>
      <xdr:col>43</xdr:col>
      <xdr:colOff>1262144</xdr:colOff>
      <xdr:row>1478</xdr:row>
      <xdr:rowOff>198955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A6F517-B6FF-4944-8983-B406A4F0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24593049"/>
          <a:ext cx="9990219" cy="656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213561</xdr:rowOff>
    </xdr:from>
    <xdr:to>
      <xdr:col>7</xdr:col>
      <xdr:colOff>581190</xdr:colOff>
      <xdr:row>1483</xdr:row>
      <xdr:rowOff>243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E1D32B-DD70-46A0-AA73-620906331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121311"/>
          <a:ext cx="4515015" cy="2072682"/>
        </a:xfrm>
        <a:prstGeom prst="rect">
          <a:avLst/>
        </a:prstGeom>
      </xdr:spPr>
    </xdr:pic>
    <xdr:clientData/>
  </xdr:twoCellAnchor>
  <xdr:twoCellAnchor editAs="oneCell">
    <xdr:from>
      <xdr:col>9</xdr:col>
      <xdr:colOff>933450</xdr:colOff>
      <xdr:row>1476</xdr:row>
      <xdr:rowOff>28074</xdr:rowOff>
    </xdr:from>
    <xdr:to>
      <xdr:col>43</xdr:col>
      <xdr:colOff>1062119</xdr:colOff>
      <xdr:row>1478</xdr:row>
      <xdr:rowOff>113230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DCEF041-F8B8-46BB-AA95-551FCE77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24621624"/>
          <a:ext cx="9990219" cy="5423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istrator\Desktop\Ti&#7871;n\DS%20CQ%20n&#7907;%20h&#7885;c%20ph&#237;\TB%20SV%20CQ%202024-2025%20no%20hoc%20phi%20311224.xlsx" TargetMode="External"/><Relationship Id="rId1" Type="http://schemas.openxmlformats.org/officeDocument/2006/relationships/externalLinkPath" Target="TB%20SV%20CQ%202024-2025%20no%20hoc%20phi%203112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5"/>
      <sheetName val="K6"/>
      <sheetName val="K7"/>
      <sheetName val="K8"/>
      <sheetName val="K 8"/>
      <sheetName val="K9"/>
      <sheetName val="K10"/>
      <sheetName val="K11"/>
      <sheetName val="K12"/>
      <sheetName val="K13"/>
      <sheetName val="Sheet1"/>
      <sheetName val="Sheet2"/>
      <sheetName val="TONG HOP"/>
      <sheetName val="THONGBAO"/>
      <sheetName val="K9 LOI"/>
      <sheetName val="HG chuyen qua+hoan bhyt"/>
      <sheetName val="9"/>
      <sheetName val="10"/>
      <sheetName val="11"/>
      <sheetName val="12"/>
      <sheetName val="TỔNG HỢP"/>
      <sheetName val="thong bao"/>
      <sheetName val="AGRI"/>
      <sheetName val="VCB"/>
      <sheetName val="TM"/>
      <sheetName val="mua 3 tháng"/>
      <sheetName val="bhyt 12thg"/>
    </sheetNames>
    <sheetDataSet>
      <sheetData sheetId="0"/>
      <sheetData sheetId="1"/>
      <sheetData sheetId="2"/>
      <sheetData sheetId="3"/>
      <sheetData sheetId="4">
        <row r="21">
          <cell r="R21">
            <v>0</v>
          </cell>
        </row>
      </sheetData>
      <sheetData sheetId="5">
        <row r="269">
          <cell r="AM269">
            <v>0</v>
          </cell>
        </row>
        <row r="270">
          <cell r="AM270">
            <v>0</v>
          </cell>
        </row>
        <row r="272">
          <cell r="AM272">
            <v>0</v>
          </cell>
        </row>
      </sheetData>
      <sheetData sheetId="6">
        <row r="3">
          <cell r="E3">
            <v>45657</v>
          </cell>
        </row>
      </sheetData>
      <sheetData sheetId="7">
        <row r="942">
          <cell r="AV942">
            <v>0</v>
          </cell>
        </row>
      </sheetData>
      <sheetData sheetId="8">
        <row r="3">
          <cell r="E3" t="str">
            <v>Cập nhật đến:</v>
          </cell>
        </row>
      </sheetData>
      <sheetData sheetId="9"/>
      <sheetData sheetId="10"/>
      <sheetData sheetId="11"/>
      <sheetData sheetId="12"/>
      <sheetData sheetId="13"/>
      <sheetData sheetId="14">
        <row r="286">
          <cell r="AD286">
            <v>0</v>
          </cell>
        </row>
        <row r="289">
          <cell r="AD289">
            <v>0</v>
          </cell>
        </row>
      </sheetData>
      <sheetData sheetId="15">
        <row r="49">
          <cell r="A49" t="str">
            <v>0950030005</v>
          </cell>
          <cell r="B49" t="str">
            <v>Lê Thế Vinh</v>
          </cell>
          <cell r="C49" t="str">
            <v>09 - ĐH - TĐCT</v>
          </cell>
          <cell r="D49">
            <v>885000</v>
          </cell>
          <cell r="E49" t="str">
            <v>HK cuối không mua BHYT</v>
          </cell>
        </row>
        <row r="50">
          <cell r="A50" t="str">
            <v>0950080115</v>
          </cell>
          <cell r="B50" t="str">
            <v>Phạm Minh Tuấn</v>
          </cell>
          <cell r="C50" t="str">
            <v xml:space="preserve">09 - ĐH - CNPM3 </v>
          </cell>
          <cell r="D50">
            <v>884520</v>
          </cell>
          <cell r="E50" t="str">
            <v>HK cuối không mua BHYT</v>
          </cell>
        </row>
        <row r="51">
          <cell r="A51" t="str">
            <v>0950080101</v>
          </cell>
          <cell r="B51" t="str">
            <v>Ngô Văn Hậu</v>
          </cell>
          <cell r="C51" t="str">
            <v xml:space="preserve">09 - ĐH - CNPM3 </v>
          </cell>
          <cell r="D51">
            <v>884520</v>
          </cell>
          <cell r="E51" t="str">
            <v>HK cuối không mua BHYT</v>
          </cell>
        </row>
        <row r="52">
          <cell r="A52" t="str">
            <v>0950080085</v>
          </cell>
          <cell r="B52" t="str">
            <v>Mai Nguyễn Minh Bảo</v>
          </cell>
          <cell r="C52" t="str">
            <v xml:space="preserve">09 - ĐH - CNPM3 </v>
          </cell>
          <cell r="D52">
            <v>884520</v>
          </cell>
          <cell r="E52" t="str">
            <v>HK cuối không mua BHYT</v>
          </cell>
        </row>
        <row r="53">
          <cell r="A53" t="str">
            <v>0950080099</v>
          </cell>
          <cell r="B53" t="str">
            <v>Cao Nhật Hào</v>
          </cell>
          <cell r="C53" t="str">
            <v xml:space="preserve">09 - ĐH - CNPM3 </v>
          </cell>
          <cell r="D53">
            <v>884520</v>
          </cell>
          <cell r="E53" t="str">
            <v>HK cuối không mua BHYT</v>
          </cell>
        </row>
        <row r="54">
          <cell r="A54" t="str">
            <v>0950080080</v>
          </cell>
          <cell r="B54" t="str">
            <v>Nguyễn Hoàng Minh Tuấn</v>
          </cell>
          <cell r="C54" t="str">
            <v xml:space="preserve">09 - ĐH - CNPM3 </v>
          </cell>
          <cell r="D54">
            <v>884520</v>
          </cell>
          <cell r="E54" t="str">
            <v>HK cuối không mua BHYT</v>
          </cell>
        </row>
        <row r="55">
          <cell r="A55" t="str">
            <v>0950080106</v>
          </cell>
          <cell r="B55" t="str">
            <v>Hoàng Thị Hoa</v>
          </cell>
          <cell r="C55" t="str">
            <v xml:space="preserve">09 - ĐH - CNPM3 </v>
          </cell>
          <cell r="D55">
            <v>884520</v>
          </cell>
          <cell r="E55" t="str">
            <v>HK cuối không mua BHYT</v>
          </cell>
        </row>
        <row r="56">
          <cell r="A56" t="str">
            <v>0950080095</v>
          </cell>
          <cell r="B56" t="str">
            <v>Phạm Thị Thảo Dương</v>
          </cell>
          <cell r="C56" t="str">
            <v xml:space="preserve">09 - ĐH - CNPM3 </v>
          </cell>
          <cell r="D56">
            <v>884520</v>
          </cell>
          <cell r="E56" t="str">
            <v>HK cuối không mua BHYT</v>
          </cell>
        </row>
        <row r="57">
          <cell r="A57" t="str">
            <v>0950080093</v>
          </cell>
          <cell r="B57" t="str">
            <v>Vũ Minh Đức</v>
          </cell>
          <cell r="C57" t="str">
            <v xml:space="preserve">09 - ĐH - CNPM3 </v>
          </cell>
          <cell r="D57">
            <v>884520</v>
          </cell>
          <cell r="E57" t="str">
            <v>HK cuối không mua BHYT</v>
          </cell>
        </row>
        <row r="58">
          <cell r="A58" t="str">
            <v>0950080148</v>
          </cell>
          <cell r="B58" t="str">
            <v>Trương Thị Hoàng Đoan Trang</v>
          </cell>
          <cell r="C58" t="str">
            <v xml:space="preserve">09 - ĐH - CNPM3 </v>
          </cell>
          <cell r="D58">
            <v>884520</v>
          </cell>
          <cell r="E58" t="str">
            <v>HK cuối không mua BHYT</v>
          </cell>
        </row>
        <row r="59">
          <cell r="A59" t="str">
            <v>0950080114</v>
          </cell>
          <cell r="B59" t="str">
            <v>Âu Dương Đức Trung</v>
          </cell>
          <cell r="C59" t="str">
            <v xml:space="preserve">09 - ĐH - CNPM3 </v>
          </cell>
          <cell r="D59">
            <v>884520</v>
          </cell>
          <cell r="E59" t="str">
            <v>HK cuối không mua BHYT</v>
          </cell>
        </row>
        <row r="60">
          <cell r="A60" t="str">
            <v>0950080057</v>
          </cell>
          <cell r="B60" t="str">
            <v>Nguyễn Trung Kiên</v>
          </cell>
          <cell r="C60" t="str">
            <v>09- ĐH - CNPM2</v>
          </cell>
          <cell r="D60">
            <v>884520</v>
          </cell>
          <cell r="E60" t="str">
            <v>HK cuối không mua BHYT</v>
          </cell>
        </row>
        <row r="61">
          <cell r="A61" t="str">
            <v>0950030003</v>
          </cell>
          <cell r="B61" t="str">
            <v>Lê Trọng Phú</v>
          </cell>
          <cell r="C61" t="str">
            <v>09 - ĐH - TĐCT</v>
          </cell>
          <cell r="D61">
            <v>884520</v>
          </cell>
          <cell r="E61" t="str">
            <v>HK cuối không mua BHYT</v>
          </cell>
        </row>
        <row r="62">
          <cell r="A62" t="str">
            <v>0950030007</v>
          </cell>
          <cell r="B62" t="str">
            <v>Vũ Anh Khoa</v>
          </cell>
          <cell r="C62" t="str">
            <v>09 - ĐH - TĐTH</v>
          </cell>
          <cell r="D62">
            <v>884520</v>
          </cell>
          <cell r="E62" t="str">
            <v>HK cuối không mua BHYT</v>
          </cell>
        </row>
        <row r="63">
          <cell r="A63" t="str">
            <v>0950020015</v>
          </cell>
          <cell r="B63" t="str">
            <v>Cao Phan Hưng</v>
          </cell>
          <cell r="C63" t="str">
            <v>09 - ĐH - MT1</v>
          </cell>
          <cell r="D63">
            <v>885000</v>
          </cell>
          <cell r="E63" t="str">
            <v>HK cuối không mua BHYT</v>
          </cell>
        </row>
        <row r="64">
          <cell r="A64" t="str">
            <v>0950060002</v>
          </cell>
          <cell r="B64" t="str">
            <v>Nguyễn Thị Thúy Vy</v>
          </cell>
          <cell r="C64" t="str">
            <v>09 - ĐH - CTN</v>
          </cell>
          <cell r="D64">
            <v>884520</v>
          </cell>
          <cell r="E64" t="str">
            <v>HK cuối không mua BHYT</v>
          </cell>
        </row>
        <row r="65">
          <cell r="A65" t="str">
            <v>0950020014</v>
          </cell>
          <cell r="B65" t="str">
            <v>Ngô Nguyễn Mai Thân</v>
          </cell>
          <cell r="C65" t="str">
            <v>09 - ĐH - MT1</v>
          </cell>
          <cell r="D65">
            <v>885000</v>
          </cell>
          <cell r="E65" t="str">
            <v>HK cuối không mua BHYT</v>
          </cell>
        </row>
        <row r="66">
          <cell r="A66" t="str">
            <v>0950060014</v>
          </cell>
          <cell r="B66" t="str">
            <v>Hồ Khánh Đạt</v>
          </cell>
          <cell r="C66" t="str">
            <v>09 - ĐH - CTN</v>
          </cell>
          <cell r="D66">
            <v>884520</v>
          </cell>
          <cell r="E66" t="str">
            <v>HK cuối không mua BHYT</v>
          </cell>
        </row>
        <row r="67">
          <cell r="A67" t="str">
            <v>0950080090</v>
          </cell>
          <cell r="B67" t="str">
            <v>Bùi Đức Danh</v>
          </cell>
          <cell r="C67" t="str">
            <v xml:space="preserve">09 - ĐH - CNPM3 </v>
          </cell>
          <cell r="D67">
            <v>884520</v>
          </cell>
          <cell r="E67" t="str">
            <v>HK cuối không mua BHYT</v>
          </cell>
        </row>
        <row r="68">
          <cell r="A68" t="str">
            <v>0950020045</v>
          </cell>
          <cell r="B68" t="str">
            <v>Phạm Minh Tùng</v>
          </cell>
          <cell r="C68" t="str">
            <v xml:space="preserve">09 - ĐH - MT2 </v>
          </cell>
          <cell r="D68">
            <v>884520</v>
          </cell>
          <cell r="E68" t="str">
            <v>HK cuối không mua BHYT</v>
          </cell>
        </row>
        <row r="69">
          <cell r="A69" t="str">
            <v>0950030031</v>
          </cell>
          <cell r="B69" t="str">
            <v>Nguyễn Tấn Phát</v>
          </cell>
          <cell r="C69" t="str">
            <v>09 - ĐH - TĐCT</v>
          </cell>
          <cell r="D69">
            <v>884520</v>
          </cell>
          <cell r="E69" t="str">
            <v>HK cuối không mua BHYT</v>
          </cell>
        </row>
        <row r="70">
          <cell r="A70" t="str">
            <v>0950030020</v>
          </cell>
          <cell r="B70" t="str">
            <v>Nguyễn Hữu Đạt</v>
          </cell>
          <cell r="C70" t="str">
            <v>09 - ĐH - TĐTH</v>
          </cell>
          <cell r="D70">
            <v>884520</v>
          </cell>
          <cell r="E70" t="str">
            <v>HK cuối không mua BHYT</v>
          </cell>
        </row>
        <row r="71">
          <cell r="A71" t="str">
            <v>0950030002</v>
          </cell>
          <cell r="B71" t="str">
            <v>Phạm Phú Vinh</v>
          </cell>
          <cell r="C71" t="str">
            <v>09 - ĐH - KTĐC</v>
          </cell>
          <cell r="D71">
            <v>884520</v>
          </cell>
          <cell r="E71" t="str">
            <v>HK cuối không mua BHYT</v>
          </cell>
        </row>
        <row r="72">
          <cell r="A72" t="str">
            <v>0950030006</v>
          </cell>
          <cell r="B72" t="str">
            <v>Trần Ngọc Thanh Duy</v>
          </cell>
          <cell r="C72" t="str">
            <v>09 - ĐH - TĐTH</v>
          </cell>
          <cell r="D72">
            <v>884520</v>
          </cell>
          <cell r="E72" t="str">
            <v>HK cuối không mua BHYT</v>
          </cell>
        </row>
        <row r="73">
          <cell r="A73" t="str">
            <v>0950030024</v>
          </cell>
          <cell r="B73" t="str">
            <v>Bùi Minh Kha</v>
          </cell>
          <cell r="C73" t="str">
            <v>09 - ĐH - TĐTH</v>
          </cell>
          <cell r="D73">
            <v>884520</v>
          </cell>
          <cell r="E73" t="str">
            <v>HK cuối không mua BHYT</v>
          </cell>
        </row>
        <row r="74">
          <cell r="A74" t="str">
            <v>1050040485</v>
          </cell>
          <cell r="B74" t="str">
            <v>Nguyễn Trường Vũ</v>
          </cell>
          <cell r="C74" t="str">
            <v>10 - ĐH - QT</v>
          </cell>
          <cell r="D74">
            <v>884520</v>
          </cell>
          <cell r="E74" t="str">
            <v>SV đã có BHYT</v>
          </cell>
        </row>
        <row r="75">
          <cell r="A75" t="str">
            <v>1150190024</v>
          </cell>
          <cell r="B75" t="str">
            <v>Hồ Minh Trí</v>
          </cell>
          <cell r="C75" t="str">
            <v>11 - ĐH - QLĐT</v>
          </cell>
          <cell r="D75">
            <v>884520</v>
          </cell>
          <cell r="E75" t="str">
            <v>Đã có bảo hiểm do công an cấp</v>
          </cell>
        </row>
        <row r="76">
          <cell r="A76" t="str">
            <v>1250060012</v>
          </cell>
          <cell r="B76" t="str">
            <v>Võ Trần Tuấn Lộc</v>
          </cell>
          <cell r="C76" t="str">
            <v>12 - ĐH - CTN</v>
          </cell>
          <cell r="D76">
            <v>884520</v>
          </cell>
          <cell r="E76" t="str">
            <v>SV đã có BHYT</v>
          </cell>
        </row>
        <row r="77">
          <cell r="A77" t="str">
            <v>1250040116</v>
          </cell>
          <cell r="B77" t="str">
            <v>Phạm Trà Mi</v>
          </cell>
          <cell r="C77" t="str">
            <v>12 - ĐH - QLĐĐ3</v>
          </cell>
          <cell r="D77">
            <v>680400</v>
          </cell>
          <cell r="E77" t="str">
            <v>SV đã có BHYT</v>
          </cell>
        </row>
        <row r="78">
          <cell r="A78" t="str">
            <v>1350030011</v>
          </cell>
          <cell r="B78" t="str">
            <v>Văn Huỳnh Gia Đạt</v>
          </cell>
          <cell r="C78" t="str">
            <v>13 - ĐH - TĐ</v>
          </cell>
          <cell r="D78">
            <v>1105650</v>
          </cell>
          <cell r="E78" t="str">
            <v>SV đã có BHYT</v>
          </cell>
        </row>
        <row r="79">
          <cell r="A79" t="str">
            <v>1350190014</v>
          </cell>
          <cell r="B79" t="str">
            <v>Trương Hồng Khuyên</v>
          </cell>
          <cell r="C79" t="str">
            <v>13 - ĐH - QLĐT</v>
          </cell>
          <cell r="D79">
            <v>1105650</v>
          </cell>
          <cell r="E79" t="str">
            <v>SV đã có BHYT</v>
          </cell>
        </row>
        <row r="80">
          <cell r="A80" t="str">
            <v>1350030053</v>
          </cell>
          <cell r="B80" t="str">
            <v>Nguyễn Thị Kim Sang</v>
          </cell>
          <cell r="C80" t="str">
            <v>13 - ĐH - TĐ</v>
          </cell>
          <cell r="D80">
            <v>1105650</v>
          </cell>
          <cell r="E80" t="str">
            <v>SV đã có BHYT</v>
          </cell>
        </row>
        <row r="81">
          <cell r="A81" t="str">
            <v>1350120200</v>
          </cell>
          <cell r="B81" t="str">
            <v>Lê Thị Thúy Vy</v>
          </cell>
          <cell r="C81" t="str">
            <v>13_ĐH_QLTN</v>
          </cell>
          <cell r="D81">
            <v>1105650</v>
          </cell>
          <cell r="E81" t="str">
            <v>SV đã có BHYT</v>
          </cell>
        </row>
        <row r="82">
          <cell r="A82" t="str">
            <v>1350080267</v>
          </cell>
          <cell r="B82" t="str">
            <v>Nguyễn Vĩnh Thịnh</v>
          </cell>
          <cell r="C82" t="str">
            <v>13_ĐH_CNTT</v>
          </cell>
          <cell r="D82">
            <v>1105650</v>
          </cell>
          <cell r="E82" t="str">
            <v>SV đã có BHYT</v>
          </cell>
        </row>
        <row r="83">
          <cell r="A83" t="str">
            <v>1350180024</v>
          </cell>
          <cell r="B83" t="str">
            <v>Lê Thị Như Huỳnh</v>
          </cell>
          <cell r="C83" t="str">
            <v>13 - ĐH - BĐS</v>
          </cell>
          <cell r="D83">
            <v>1105650</v>
          </cell>
          <cell r="E83" t="str">
            <v>SV đã có BHYT</v>
          </cell>
        </row>
        <row r="84">
          <cell r="A84" t="str">
            <v>1350080091</v>
          </cell>
          <cell r="B84" t="str">
            <v>Huỳnh Quốc Huy</v>
          </cell>
          <cell r="C84" t="str">
            <v>13 - ĐH - CNTT</v>
          </cell>
          <cell r="D84">
            <v>1105650</v>
          </cell>
          <cell r="E84" t="str">
            <v>SV đã có BHYT</v>
          </cell>
        </row>
        <row r="85">
          <cell r="A85" t="str">
            <v>1350020046</v>
          </cell>
          <cell r="B85" t="str">
            <v>Võ Chí Thịnh</v>
          </cell>
          <cell r="C85" t="str">
            <v>13 - ĐH - MT</v>
          </cell>
          <cell r="D85">
            <v>1105650</v>
          </cell>
          <cell r="E85" t="str">
            <v>SV đã có BHYT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CA8F-8F44-4F36-8AAD-5AAF11DA63DD}">
  <sheetPr codeName="Sheet1"/>
  <dimension ref="A1:Q25"/>
  <sheetViews>
    <sheetView zoomScaleNormal="100" workbookViewId="0">
      <selection activeCell="P4" sqref="P4:Q12"/>
    </sheetView>
  </sheetViews>
  <sheetFormatPr defaultRowHeight="15.75"/>
  <cols>
    <col min="1" max="1" width="9.28515625" style="323" bestFit="1" customWidth="1"/>
    <col min="2" max="2" width="11.42578125" style="323" customWidth="1"/>
    <col min="3" max="3" width="15.5703125" style="323" customWidth="1"/>
    <col min="4" max="4" width="9.140625" style="323"/>
    <col min="5" max="5" width="12.5703125" style="323" customWidth="1"/>
    <col min="6" max="6" width="13" style="323" customWidth="1"/>
    <col min="7" max="7" width="11.7109375" style="323" customWidth="1"/>
    <col min="8" max="13" width="0" style="323" hidden="1" customWidth="1"/>
    <col min="14" max="15" width="9.28515625" style="323" hidden="1" customWidth="1"/>
    <col min="16" max="16" width="11.85546875" style="323" bestFit="1" customWidth="1"/>
    <col min="17" max="17" width="13.5703125" style="323" customWidth="1"/>
  </cols>
  <sheetData>
    <row r="1" spans="1:17">
      <c r="A1" s="434" t="s">
        <v>14807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</row>
    <row r="2" spans="1:17">
      <c r="A2" s="434" t="s">
        <v>14808</v>
      </c>
      <c r="B2" s="434"/>
      <c r="C2" s="434"/>
      <c r="D2" s="434"/>
      <c r="E2" s="434"/>
      <c r="F2" s="434"/>
      <c r="G2" s="434"/>
      <c r="H2" s="434"/>
      <c r="I2" s="434"/>
      <c r="J2" s="434"/>
      <c r="M2" s="324"/>
      <c r="N2" s="324"/>
      <c r="O2" s="325" t="s">
        <v>14809</v>
      </c>
      <c r="P2" s="325"/>
      <c r="Q2" s="324"/>
    </row>
    <row r="3" spans="1:17">
      <c r="A3" s="324"/>
      <c r="B3" s="324"/>
      <c r="C3" s="324"/>
      <c r="D3" s="326" t="s">
        <v>2</v>
      </c>
      <c r="E3" s="410" t="s">
        <v>14999</v>
      </c>
      <c r="F3" s="327"/>
      <c r="G3" s="328"/>
      <c r="H3" s="329" t="s">
        <v>3</v>
      </c>
      <c r="I3" s="329" t="s">
        <v>3</v>
      </c>
      <c r="J3" s="329" t="s">
        <v>3</v>
      </c>
      <c r="K3" s="329" t="s">
        <v>3</v>
      </c>
      <c r="L3" s="329" t="s">
        <v>3</v>
      </c>
      <c r="M3" s="329" t="s">
        <v>3</v>
      </c>
      <c r="N3" s="329" t="s">
        <v>14810</v>
      </c>
      <c r="O3" s="329" t="s">
        <v>3</v>
      </c>
      <c r="P3" s="329" t="s">
        <v>3</v>
      </c>
      <c r="Q3" s="329" t="s">
        <v>3</v>
      </c>
    </row>
    <row r="4" spans="1:17" ht="63">
      <c r="A4" s="330" t="s">
        <v>4</v>
      </c>
      <c r="B4" s="331" t="s">
        <v>5</v>
      </c>
      <c r="C4" s="435" t="s">
        <v>14811</v>
      </c>
      <c r="D4" s="436"/>
      <c r="E4" s="332" t="s">
        <v>11</v>
      </c>
      <c r="F4" s="331" t="s">
        <v>14812</v>
      </c>
      <c r="G4" s="331" t="s">
        <v>14813</v>
      </c>
      <c r="H4" s="333" t="s">
        <v>14814</v>
      </c>
      <c r="I4" s="333" t="s">
        <v>14815</v>
      </c>
      <c r="J4" s="333" t="s">
        <v>14816</v>
      </c>
      <c r="K4" s="333" t="s">
        <v>14817</v>
      </c>
      <c r="L4" s="333" t="s">
        <v>14818</v>
      </c>
      <c r="M4" s="333" t="s">
        <v>14819</v>
      </c>
      <c r="N4" s="334" t="s">
        <v>14820</v>
      </c>
      <c r="O4" s="334" t="s">
        <v>14821</v>
      </c>
      <c r="P4" s="427" t="s">
        <v>14822</v>
      </c>
      <c r="Q4" s="428" t="s">
        <v>7065</v>
      </c>
    </row>
    <row r="5" spans="1:17" ht="23.25" customHeight="1">
      <c r="A5" s="312">
        <v>1</v>
      </c>
      <c r="B5" s="259" t="s">
        <v>14823</v>
      </c>
      <c r="C5" s="258" t="s">
        <v>14824</v>
      </c>
      <c r="D5" s="258" t="s">
        <v>52</v>
      </c>
      <c r="E5" s="260" t="s">
        <v>54</v>
      </c>
      <c r="F5" s="260" t="s">
        <v>14825</v>
      </c>
      <c r="G5" s="259" t="s">
        <v>14826</v>
      </c>
      <c r="H5" s="259"/>
      <c r="I5" s="259"/>
      <c r="J5" s="259"/>
      <c r="K5" s="259"/>
      <c r="L5" s="335">
        <v>0</v>
      </c>
      <c r="M5" s="335">
        <v>0</v>
      </c>
      <c r="N5" s="335">
        <v>0</v>
      </c>
      <c r="O5" s="335">
        <v>0</v>
      </c>
      <c r="P5" s="354">
        <v>4686000</v>
      </c>
      <c r="Q5" s="254">
        <v>4686000</v>
      </c>
    </row>
    <row r="6" spans="1:17" ht="23.25" customHeight="1">
      <c r="A6" s="312">
        <v>2</v>
      </c>
      <c r="B6" s="259" t="s">
        <v>14827</v>
      </c>
      <c r="C6" s="258" t="s">
        <v>14828</v>
      </c>
      <c r="D6" s="258" t="s">
        <v>217</v>
      </c>
      <c r="E6" s="260" t="s">
        <v>54</v>
      </c>
      <c r="F6" s="260" t="s">
        <v>14825</v>
      </c>
      <c r="G6" s="259" t="s">
        <v>14829</v>
      </c>
      <c r="H6" s="259"/>
      <c r="I6" s="259"/>
      <c r="J6" s="259"/>
      <c r="K6" s="259"/>
      <c r="L6" s="335">
        <v>0</v>
      </c>
      <c r="M6" s="335">
        <v>0</v>
      </c>
      <c r="N6" s="335">
        <v>0</v>
      </c>
      <c r="O6" s="335">
        <v>0</v>
      </c>
      <c r="P6" s="354">
        <v>4686000</v>
      </c>
      <c r="Q6" s="254">
        <v>4686000</v>
      </c>
    </row>
    <row r="7" spans="1:17" ht="23.25" customHeight="1">
      <c r="A7" s="312">
        <v>3</v>
      </c>
      <c r="B7" s="259" t="s">
        <v>14830</v>
      </c>
      <c r="C7" s="258" t="s">
        <v>14831</v>
      </c>
      <c r="D7" s="258" t="s">
        <v>737</v>
      </c>
      <c r="E7" s="260" t="s">
        <v>4682</v>
      </c>
      <c r="F7" s="259" t="s">
        <v>14832</v>
      </c>
      <c r="G7" s="259" t="s">
        <v>14833</v>
      </c>
      <c r="H7" s="259"/>
      <c r="I7" s="259"/>
      <c r="J7" s="259"/>
      <c r="K7" s="259"/>
      <c r="L7" s="335">
        <v>0</v>
      </c>
      <c r="M7" s="335">
        <v>0</v>
      </c>
      <c r="N7" s="335">
        <v>0</v>
      </c>
      <c r="O7" s="335">
        <v>0</v>
      </c>
      <c r="P7" s="354">
        <v>5227000</v>
      </c>
      <c r="Q7" s="254">
        <v>5227000</v>
      </c>
    </row>
    <row r="8" spans="1:17" ht="23.25" customHeight="1">
      <c r="A8" s="312">
        <v>4</v>
      </c>
      <c r="B8" s="259" t="s">
        <v>14834</v>
      </c>
      <c r="C8" s="258" t="s">
        <v>14835</v>
      </c>
      <c r="D8" s="258" t="s">
        <v>491</v>
      </c>
      <c r="E8" s="260" t="s">
        <v>4682</v>
      </c>
      <c r="F8" s="259" t="s">
        <v>14832</v>
      </c>
      <c r="G8" s="259" t="s">
        <v>14833</v>
      </c>
      <c r="H8" s="259"/>
      <c r="I8" s="259"/>
      <c r="J8" s="259"/>
      <c r="K8" s="259"/>
      <c r="L8" s="335">
        <v>0</v>
      </c>
      <c r="M8" s="335">
        <v>0</v>
      </c>
      <c r="N8" s="335">
        <v>0</v>
      </c>
      <c r="O8" s="335">
        <v>0</v>
      </c>
      <c r="P8" s="354">
        <v>5227000</v>
      </c>
      <c r="Q8" s="254">
        <v>5227000</v>
      </c>
    </row>
    <row r="9" spans="1:17" ht="23.25" customHeight="1">
      <c r="A9" s="312">
        <v>5</v>
      </c>
      <c r="B9" s="259" t="s">
        <v>14836</v>
      </c>
      <c r="C9" s="258" t="s">
        <v>14837</v>
      </c>
      <c r="D9" s="258" t="s">
        <v>276</v>
      </c>
      <c r="E9" s="260" t="s">
        <v>4682</v>
      </c>
      <c r="F9" s="259" t="s">
        <v>14832</v>
      </c>
      <c r="G9" s="259" t="s">
        <v>14833</v>
      </c>
      <c r="H9" s="259"/>
      <c r="I9" s="259"/>
      <c r="J9" s="259"/>
      <c r="K9" s="259"/>
      <c r="L9" s="335">
        <v>0</v>
      </c>
      <c r="M9" s="335">
        <v>0</v>
      </c>
      <c r="N9" s="335">
        <v>0</v>
      </c>
      <c r="O9" s="335">
        <v>0</v>
      </c>
      <c r="P9" s="354">
        <v>5227000</v>
      </c>
      <c r="Q9" s="254">
        <v>5227000</v>
      </c>
    </row>
    <row r="10" spans="1:17" ht="23.25" customHeight="1">
      <c r="A10" s="312">
        <v>6</v>
      </c>
      <c r="B10" s="259" t="s">
        <v>14838</v>
      </c>
      <c r="C10" s="258" t="s">
        <v>14839</v>
      </c>
      <c r="D10" s="258" t="s">
        <v>1377</v>
      </c>
      <c r="E10" s="260" t="s">
        <v>4682</v>
      </c>
      <c r="F10" s="259" t="s">
        <v>14832</v>
      </c>
      <c r="G10" s="259" t="s">
        <v>14833</v>
      </c>
      <c r="H10" s="259"/>
      <c r="I10" s="259"/>
      <c r="J10" s="259"/>
      <c r="K10" s="259"/>
      <c r="L10" s="335">
        <v>0</v>
      </c>
      <c r="M10" s="335">
        <v>0</v>
      </c>
      <c r="N10" s="335">
        <v>0</v>
      </c>
      <c r="O10" s="335">
        <v>0</v>
      </c>
      <c r="P10" s="354">
        <v>5227000</v>
      </c>
      <c r="Q10" s="254">
        <v>5227000</v>
      </c>
    </row>
    <row r="11" spans="1:17" ht="15.75" hidden="1" customHeight="1">
      <c r="A11" s="312"/>
      <c r="B11" s="259" t="s">
        <v>14840</v>
      </c>
      <c r="C11" s="258" t="s">
        <v>14841</v>
      </c>
      <c r="D11" s="258" t="s">
        <v>124</v>
      </c>
      <c r="E11" s="260" t="s">
        <v>7046</v>
      </c>
      <c r="F11" s="259" t="s">
        <v>14842</v>
      </c>
      <c r="G11" s="259" t="s">
        <v>14842</v>
      </c>
      <c r="H11" s="259"/>
      <c r="I11" s="259"/>
      <c r="J11" s="259"/>
      <c r="K11" s="259"/>
      <c r="L11" s="336">
        <v>0</v>
      </c>
      <c r="M11" s="336">
        <v>0</v>
      </c>
      <c r="N11" s="336">
        <v>0</v>
      </c>
      <c r="O11" s="336">
        <v>0</v>
      </c>
      <c r="P11" s="429"/>
      <c r="Q11" s="254"/>
    </row>
    <row r="12" spans="1:17" ht="23.25" customHeight="1">
      <c r="A12" s="337"/>
      <c r="B12" s="330"/>
      <c r="C12" s="338" t="s">
        <v>4624</v>
      </c>
      <c r="D12" s="330"/>
      <c r="E12" s="330"/>
      <c r="F12" s="330"/>
      <c r="G12" s="330"/>
      <c r="H12" s="330"/>
      <c r="I12" s="330"/>
      <c r="J12" s="330"/>
      <c r="K12" s="330"/>
      <c r="L12" s="339"/>
      <c r="M12" s="339"/>
      <c r="N12" s="339"/>
      <c r="O12" s="339"/>
      <c r="P12" s="354"/>
      <c r="Q12" s="430">
        <f>SUBTOTAL(9,Q5:Q11)</f>
        <v>30280000</v>
      </c>
    </row>
    <row r="15" spans="1:17">
      <c r="G15" s="94" t="s">
        <v>4625</v>
      </c>
      <c r="H15" s="311" t="s">
        <v>131</v>
      </c>
      <c r="I15" s="311"/>
      <c r="J15" s="311"/>
      <c r="K15" s="95">
        <v>39818000</v>
      </c>
    </row>
    <row r="16" spans="1:17">
      <c r="G16" s="94" t="s">
        <v>4626</v>
      </c>
      <c r="H16" s="311" t="s">
        <v>53</v>
      </c>
      <c r="I16" s="311"/>
      <c r="J16" s="311"/>
      <c r="K16" s="230">
        <v>28448000</v>
      </c>
    </row>
    <row r="17" spans="7:11">
      <c r="G17" s="94" t="s">
        <v>4627</v>
      </c>
      <c r="H17" s="311" t="s">
        <v>958</v>
      </c>
      <c r="I17" s="311"/>
      <c r="J17" s="311"/>
      <c r="K17" s="95">
        <v>0</v>
      </c>
    </row>
    <row r="18" spans="7:11">
      <c r="G18" s="94" t="s">
        <v>4628</v>
      </c>
      <c r="H18" s="311" t="s">
        <v>14875</v>
      </c>
      <c r="I18" s="311"/>
      <c r="J18" s="311"/>
      <c r="K18" s="95">
        <v>0</v>
      </c>
    </row>
    <row r="19" spans="7:11">
      <c r="G19" s="94" t="s">
        <v>4629</v>
      </c>
      <c r="H19" s="311" t="s">
        <v>14876</v>
      </c>
      <c r="I19" s="311"/>
      <c r="J19" s="311"/>
      <c r="K19" s="95">
        <v>16400000</v>
      </c>
    </row>
    <row r="20" spans="7:11">
      <c r="G20" s="94" t="s">
        <v>4630</v>
      </c>
      <c r="H20" s="311" t="s">
        <v>14877</v>
      </c>
      <c r="I20" s="311"/>
      <c r="J20" s="311"/>
      <c r="K20" s="95">
        <v>0</v>
      </c>
    </row>
    <row r="21" spans="7:11">
      <c r="G21" s="94" t="s">
        <v>4631</v>
      </c>
      <c r="H21" s="311" t="s">
        <v>80</v>
      </c>
      <c r="I21" s="311"/>
      <c r="J21" s="311"/>
      <c r="K21" s="95">
        <v>0</v>
      </c>
    </row>
    <row r="22" spans="7:11">
      <c r="G22" s="94" t="s">
        <v>4632</v>
      </c>
      <c r="H22" s="311" t="s">
        <v>14878</v>
      </c>
      <c r="I22" s="311"/>
      <c r="J22" s="311"/>
      <c r="K22" s="95">
        <v>0</v>
      </c>
    </row>
    <row r="23" spans="7:11">
      <c r="G23" s="94" t="s">
        <v>4633</v>
      </c>
      <c r="H23" s="311" t="s">
        <v>14879</v>
      </c>
      <c r="I23" s="311"/>
      <c r="J23" s="311"/>
      <c r="K23" s="95"/>
    </row>
    <row r="24" spans="7:11">
      <c r="G24" s="94" t="s">
        <v>4634</v>
      </c>
      <c r="H24" s="311" t="s">
        <v>14880</v>
      </c>
      <c r="I24" s="311"/>
      <c r="J24" s="311"/>
      <c r="K24" s="95"/>
    </row>
    <row r="25" spans="7:11">
      <c r="G25" s="311"/>
      <c r="H25" s="311"/>
      <c r="I25" s="311"/>
      <c r="J25" s="311"/>
      <c r="K25" s="204">
        <v>84666000</v>
      </c>
    </row>
  </sheetData>
  <mergeCells count="3">
    <mergeCell ref="A1:Q1"/>
    <mergeCell ref="A2:J2"/>
    <mergeCell ref="C4:D4"/>
  </mergeCells>
  <conditionalFormatting sqref="A12">
    <cfRule type="cellIs" dxfId="369" priority="2" operator="lessThan">
      <formula>0</formula>
    </cfRule>
  </conditionalFormatting>
  <conditionalFormatting sqref="L5:L11">
    <cfRule type="cellIs" dxfId="368" priority="1" operator="lessThan">
      <formula>0</formula>
    </cfRule>
  </conditionalFormatting>
  <conditionalFormatting sqref="L12:O12">
    <cfRule type="cellIs" dxfId="367" priority="3" operator="lessThan">
      <formula>0</formula>
    </cfRule>
  </conditionalFormatting>
  <conditionalFormatting sqref="Q12">
    <cfRule type="cellIs" dxfId="366" priority="4" operator="lessThan">
      <formula>0</formula>
    </cfRule>
  </conditionalFormatting>
  <pageMargins left="0.7" right="0.7" top="0.75" bottom="0.75" header="0.3" footer="0.3"/>
  <pageSetup paperSize="9" scale="107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CADAE-4FD0-4719-9F06-928FBF008EFF}">
  <sheetPr codeName="Sheet2" filterMode="1"/>
  <dimension ref="A1:K30"/>
  <sheetViews>
    <sheetView zoomScaleNormal="100" workbookViewId="0">
      <selection activeCell="M15" sqref="M15:M20"/>
    </sheetView>
  </sheetViews>
  <sheetFormatPr defaultRowHeight="15"/>
  <cols>
    <col min="1" max="1" width="11.140625" style="2" customWidth="1"/>
    <col min="2" max="2" width="15.5703125" style="2" customWidth="1"/>
    <col min="3" max="3" width="19.5703125" style="2" customWidth="1"/>
    <col min="4" max="6" width="15.5703125" style="2" customWidth="1"/>
    <col min="7" max="7" width="15.5703125" style="2" hidden="1" customWidth="1"/>
    <col min="8" max="9" width="15.5703125" style="2" customWidth="1"/>
    <col min="10" max="10" width="15.5703125" style="2" hidden="1" customWidth="1"/>
    <col min="11" max="11" width="15.5703125" style="2" customWidth="1"/>
    <col min="12" max="16384" width="9.140625" style="2"/>
  </cols>
  <sheetData>
    <row r="1" spans="1:11" ht="20.25">
      <c r="C1" s="437" t="s">
        <v>14871</v>
      </c>
      <c r="D1" s="437"/>
      <c r="E1" s="437"/>
      <c r="F1" s="437"/>
      <c r="G1" s="437"/>
      <c r="H1" s="437"/>
      <c r="I1" s="437"/>
      <c r="J1" s="437"/>
      <c r="K1" s="437"/>
    </row>
    <row r="2" spans="1:11" ht="18.75">
      <c r="B2" s="438" t="s">
        <v>14872</v>
      </c>
      <c r="C2" s="438"/>
      <c r="D2" s="438"/>
      <c r="E2" s="438"/>
      <c r="H2" s="310" t="s">
        <v>14809</v>
      </c>
    </row>
    <row r="3" spans="1:11">
      <c r="C3" s="2" t="s">
        <v>14873</v>
      </c>
      <c r="D3" s="349" t="str">
        <f>'K8'!E3</f>
        <v>30/9/2025</v>
      </c>
    </row>
    <row r="4" spans="1:11">
      <c r="A4" s="443" t="s">
        <v>4</v>
      </c>
      <c r="B4" s="446" t="s">
        <v>5</v>
      </c>
      <c r="C4" s="443" t="s">
        <v>7</v>
      </c>
      <c r="D4" s="443" t="s">
        <v>8</v>
      </c>
      <c r="E4" s="446" t="s">
        <v>11</v>
      </c>
      <c r="F4" s="443" t="s">
        <v>12</v>
      </c>
      <c r="G4" s="443" t="s">
        <v>13</v>
      </c>
      <c r="H4" s="443" t="s">
        <v>7062</v>
      </c>
      <c r="I4" s="440" t="s">
        <v>7064</v>
      </c>
      <c r="J4" s="440" t="s">
        <v>14926</v>
      </c>
      <c r="K4" s="443" t="s">
        <v>17</v>
      </c>
    </row>
    <row r="5" spans="1:11">
      <c r="A5" s="444"/>
      <c r="B5" s="444"/>
      <c r="C5" s="444"/>
      <c r="D5" s="444"/>
      <c r="E5" s="447"/>
      <c r="F5" s="444"/>
      <c r="G5" s="444"/>
      <c r="H5" s="444"/>
      <c r="I5" s="441"/>
      <c r="J5" s="441"/>
      <c r="K5" s="444"/>
    </row>
    <row r="6" spans="1:11">
      <c r="A6" s="445"/>
      <c r="B6" s="445"/>
      <c r="C6" s="445"/>
      <c r="D6" s="445"/>
      <c r="E6" s="448"/>
      <c r="F6" s="445"/>
      <c r="G6" s="445"/>
      <c r="H6" s="445"/>
      <c r="I6" s="442"/>
      <c r="J6" s="386"/>
      <c r="K6" s="445"/>
    </row>
    <row r="7" spans="1:11" ht="15.75" hidden="1">
      <c r="A7" s="312">
        <v>1</v>
      </c>
      <c r="B7" s="313" t="s">
        <v>14843</v>
      </c>
      <c r="C7" s="314" t="s">
        <v>14844</v>
      </c>
      <c r="D7" s="314" t="s">
        <v>1377</v>
      </c>
      <c r="E7" s="260" t="s">
        <v>54</v>
      </c>
      <c r="F7" s="315" t="s">
        <v>14845</v>
      </c>
      <c r="G7" s="315" t="s">
        <v>14846</v>
      </c>
      <c r="H7" s="316">
        <v>0</v>
      </c>
      <c r="I7" s="180">
        <v>8200000</v>
      </c>
      <c r="J7" s="180"/>
      <c r="K7" s="180">
        <v>8200000</v>
      </c>
    </row>
    <row r="8" spans="1:11" ht="15.75" hidden="1">
      <c r="A8" s="312">
        <v>2</v>
      </c>
      <c r="B8" s="313" t="s">
        <v>14847</v>
      </c>
      <c r="C8" s="314" t="s">
        <v>14848</v>
      </c>
      <c r="D8" s="314" t="s">
        <v>704</v>
      </c>
      <c r="E8" s="260" t="s">
        <v>54</v>
      </c>
      <c r="F8" s="315" t="s">
        <v>14845</v>
      </c>
      <c r="G8" s="315" t="s">
        <v>14849</v>
      </c>
      <c r="H8" s="316">
        <v>0</v>
      </c>
      <c r="I8" s="180">
        <v>8200000</v>
      </c>
      <c r="J8" s="180"/>
      <c r="K8" s="180">
        <v>8200000</v>
      </c>
    </row>
    <row r="9" spans="1:11" customFormat="1" ht="15.75" hidden="1">
      <c r="A9" s="312">
        <v>3</v>
      </c>
      <c r="B9" s="313" t="s">
        <v>14850</v>
      </c>
      <c r="C9" s="314" t="s">
        <v>14851</v>
      </c>
      <c r="D9" s="314" t="s">
        <v>913</v>
      </c>
      <c r="E9" s="260" t="s">
        <v>7050</v>
      </c>
      <c r="F9" s="315" t="s">
        <v>14852</v>
      </c>
      <c r="G9" s="315" t="s">
        <v>14852</v>
      </c>
      <c r="H9" s="316">
        <v>0</v>
      </c>
      <c r="I9" s="180">
        <v>8200000</v>
      </c>
      <c r="J9" s="180"/>
      <c r="K9" s="180">
        <v>8200000</v>
      </c>
    </row>
    <row r="10" spans="1:11" customFormat="1" ht="15.75" hidden="1">
      <c r="A10" s="312">
        <v>4</v>
      </c>
      <c r="B10" s="313" t="s">
        <v>14853</v>
      </c>
      <c r="C10" s="314" t="s">
        <v>14854</v>
      </c>
      <c r="D10" s="314" t="s">
        <v>10</v>
      </c>
      <c r="E10" s="260" t="s">
        <v>7050</v>
      </c>
      <c r="F10" s="315" t="s">
        <v>14852</v>
      </c>
      <c r="G10" s="315" t="s">
        <v>14852</v>
      </c>
      <c r="H10" s="316">
        <v>0</v>
      </c>
      <c r="I10" s="180">
        <v>8200000</v>
      </c>
      <c r="J10" s="180"/>
      <c r="K10" s="180">
        <v>8200000</v>
      </c>
    </row>
    <row r="11" spans="1:11" customFormat="1" ht="15.75" hidden="1">
      <c r="A11" s="312">
        <v>5</v>
      </c>
      <c r="B11" s="313" t="s">
        <v>14855</v>
      </c>
      <c r="C11" s="314" t="s">
        <v>14856</v>
      </c>
      <c r="D11" s="314" t="s">
        <v>1342</v>
      </c>
      <c r="E11" s="260" t="s">
        <v>7050</v>
      </c>
      <c r="F11" s="315" t="s">
        <v>14852</v>
      </c>
      <c r="G11" s="315" t="s">
        <v>14852</v>
      </c>
      <c r="H11" s="316">
        <v>7018000</v>
      </c>
      <c r="I11" s="180">
        <v>8200000</v>
      </c>
      <c r="J11" s="180"/>
      <c r="K11" s="180">
        <v>15218000</v>
      </c>
    </row>
    <row r="12" spans="1:11" customFormat="1" ht="15.75" hidden="1">
      <c r="A12" s="312">
        <v>6</v>
      </c>
      <c r="B12" s="317" t="s">
        <v>14857</v>
      </c>
      <c r="C12" s="314" t="s">
        <v>2989</v>
      </c>
      <c r="D12" s="318" t="s">
        <v>2593</v>
      </c>
      <c r="E12" s="319" t="s">
        <v>7047</v>
      </c>
      <c r="F12" s="315" t="s">
        <v>14858</v>
      </c>
      <c r="G12" s="320" t="s">
        <v>14859</v>
      </c>
      <c r="H12" s="316">
        <v>0</v>
      </c>
      <c r="I12" s="180">
        <v>8200000</v>
      </c>
      <c r="J12" s="180"/>
      <c r="K12" s="180">
        <v>8200000</v>
      </c>
    </row>
    <row r="13" spans="1:11" customFormat="1" ht="15.75">
      <c r="A13" s="312">
        <v>7</v>
      </c>
      <c r="B13" s="313" t="s">
        <v>14860</v>
      </c>
      <c r="C13" s="314" t="s">
        <v>14861</v>
      </c>
      <c r="D13" s="314" t="s">
        <v>2765</v>
      </c>
      <c r="E13" s="260" t="s">
        <v>7048</v>
      </c>
      <c r="F13" s="315" t="s">
        <v>14862</v>
      </c>
      <c r="G13" s="315" t="s">
        <v>14863</v>
      </c>
      <c r="H13" s="316">
        <v>0</v>
      </c>
      <c r="I13" s="180">
        <v>8200000</v>
      </c>
      <c r="J13" s="180">
        <v>8200000</v>
      </c>
      <c r="K13" s="180">
        <v>0</v>
      </c>
    </row>
    <row r="14" spans="1:11" customFormat="1" ht="15.75">
      <c r="A14" s="312">
        <v>8</v>
      </c>
      <c r="B14" s="321" t="s">
        <v>14864</v>
      </c>
      <c r="C14" s="314" t="s">
        <v>14865</v>
      </c>
      <c r="D14" s="258" t="s">
        <v>491</v>
      </c>
      <c r="E14" s="260" t="s">
        <v>7048</v>
      </c>
      <c r="F14" s="315" t="s">
        <v>14866</v>
      </c>
      <c r="G14" s="322" t="s">
        <v>14867</v>
      </c>
      <c r="H14" s="316">
        <v>0</v>
      </c>
      <c r="I14" s="180">
        <v>8200000</v>
      </c>
      <c r="J14" s="180"/>
      <c r="K14" s="180">
        <v>8200000</v>
      </c>
    </row>
    <row r="15" spans="1:11" ht="15.75" hidden="1">
      <c r="A15" s="312">
        <v>9</v>
      </c>
      <c r="B15" s="259" t="s">
        <v>14868</v>
      </c>
      <c r="C15" s="322" t="s">
        <v>14869</v>
      </c>
      <c r="D15" s="322" t="s">
        <v>1469</v>
      </c>
      <c r="E15" s="251" t="s">
        <v>4682</v>
      </c>
      <c r="F15" s="315" t="s">
        <v>14870</v>
      </c>
      <c r="G15" s="259" t="s">
        <v>14832</v>
      </c>
      <c r="H15" s="316">
        <v>3848000</v>
      </c>
      <c r="I15" s="180">
        <v>8200000</v>
      </c>
      <c r="J15" s="180"/>
      <c r="K15" s="180">
        <v>12048000</v>
      </c>
    </row>
    <row r="16" spans="1:11" ht="16.5">
      <c r="A16" s="439" t="s">
        <v>14874</v>
      </c>
      <c r="B16" s="439"/>
      <c r="C16" s="439"/>
      <c r="D16" s="439"/>
      <c r="E16" s="439"/>
      <c r="F16" s="439"/>
      <c r="G16" s="439"/>
      <c r="H16" s="340"/>
      <c r="I16" s="340"/>
      <c r="J16" s="340"/>
      <c r="K16" s="341">
        <f>SUBTOTAL(9,K7:K15)</f>
        <v>8200000</v>
      </c>
    </row>
    <row r="19" spans="3:11">
      <c r="C19" s="29">
        <v>70000000</v>
      </c>
    </row>
    <row r="20" spans="3:11">
      <c r="C20" s="29">
        <v>10000</v>
      </c>
      <c r="F20" s="94" t="s">
        <v>4625</v>
      </c>
      <c r="G20" s="311" t="s">
        <v>131</v>
      </c>
      <c r="H20" s="96">
        <f>4400000/12</f>
        <v>366666.66666666669</v>
      </c>
      <c r="I20" s="96">
        <v>10000</v>
      </c>
      <c r="J20" s="311"/>
      <c r="K20" s="95">
        <f ca="1">SUMIF($E$7:$E$19,"002",$K$7:$K$19)+SUMIF($E$7:$E$19,"006",$K$7:$K$19)+SUMIF($E$7:$E$19,"012",$K$7:$K$19)+SUMIF($E$7:$E$19,"013",$K$7:$K$12)</f>
        <v>39818000</v>
      </c>
    </row>
    <row r="21" spans="3:11">
      <c r="C21" s="29">
        <v>49000</v>
      </c>
      <c r="F21" s="94" t="s">
        <v>4626</v>
      </c>
      <c r="G21" s="311" t="s">
        <v>53</v>
      </c>
      <c r="H21" s="96">
        <f>H20*7</f>
        <v>2566666.666666667</v>
      </c>
      <c r="I21" s="96">
        <f>4400000</f>
        <v>4400000</v>
      </c>
      <c r="J21" s="311"/>
      <c r="K21" s="95">
        <f>SUMIF($E$7:$E$19,"007",$K$7:$K$19)+SUMIF($E$7:$E$19,"008",$K$7:$K$19)</f>
        <v>28448000</v>
      </c>
    </row>
    <row r="22" spans="3:11">
      <c r="C22" s="29">
        <v>170000</v>
      </c>
      <c r="F22" s="94" t="s">
        <v>4627</v>
      </c>
      <c r="G22" s="311" t="s">
        <v>958</v>
      </c>
      <c r="H22" s="311">
        <f>H20*9</f>
        <v>3300000</v>
      </c>
      <c r="I22" s="96">
        <f>I21-H21</f>
        <v>1833333.333333333</v>
      </c>
      <c r="J22" s="311"/>
      <c r="K22" s="95"/>
    </row>
    <row r="23" spans="3:11">
      <c r="C23" s="29">
        <v>160000</v>
      </c>
      <c r="F23" s="94" t="s">
        <v>4628</v>
      </c>
      <c r="G23" s="311" t="s">
        <v>14875</v>
      </c>
      <c r="H23" s="311"/>
      <c r="I23" s="96">
        <f>I21-H22</f>
        <v>1100000</v>
      </c>
      <c r="J23" s="311"/>
      <c r="K23" s="95"/>
    </row>
    <row r="24" spans="3:11">
      <c r="C24" s="29">
        <v>293000</v>
      </c>
      <c r="F24" s="94" t="s">
        <v>4629</v>
      </c>
      <c r="G24" s="311" t="s">
        <v>14876</v>
      </c>
      <c r="H24" s="311"/>
      <c r="I24" s="311"/>
      <c r="J24" s="311"/>
      <c r="K24" s="95">
        <f>SUMIF($E$7:$E$19,"003",$K$7:$K$19)+SUMIF($E$7:$E$19,"019",$K$7:$K$19)</f>
        <v>8200000</v>
      </c>
    </row>
    <row r="25" spans="3:11">
      <c r="C25" s="29"/>
      <c r="F25" s="94" t="s">
        <v>4630</v>
      </c>
      <c r="G25" s="311" t="s">
        <v>14877</v>
      </c>
      <c r="H25" s="311"/>
      <c r="I25" s="311"/>
      <c r="J25" s="311"/>
      <c r="K25" s="95"/>
    </row>
    <row r="26" spans="3:11">
      <c r="C26" s="29"/>
      <c r="F26" s="94" t="s">
        <v>4631</v>
      </c>
      <c r="G26" s="311" t="s">
        <v>80</v>
      </c>
      <c r="H26" s="311"/>
      <c r="I26" s="311"/>
      <c r="J26" s="311"/>
      <c r="K26" s="95"/>
    </row>
    <row r="27" spans="3:11">
      <c r="F27" s="94" t="s">
        <v>4632</v>
      </c>
      <c r="G27" s="311" t="s">
        <v>14878</v>
      </c>
      <c r="H27" s="311"/>
      <c r="I27" s="311"/>
      <c r="J27" s="311"/>
      <c r="K27" s="95"/>
    </row>
    <row r="28" spans="3:11">
      <c r="F28" s="94" t="s">
        <v>4633</v>
      </c>
      <c r="G28" s="311" t="s">
        <v>14879</v>
      </c>
      <c r="H28" s="311"/>
      <c r="I28" s="311"/>
      <c r="J28" s="311"/>
      <c r="K28" s="95"/>
    </row>
    <row r="29" spans="3:11">
      <c r="F29" s="94" t="s">
        <v>4634</v>
      </c>
      <c r="G29" s="311" t="s">
        <v>14880</v>
      </c>
      <c r="H29" s="311"/>
      <c r="I29" s="311"/>
      <c r="J29" s="311"/>
      <c r="K29" s="95"/>
    </row>
    <row r="30" spans="3:11">
      <c r="F30" s="311"/>
      <c r="G30" s="311"/>
      <c r="H30" s="311"/>
      <c r="I30" s="311"/>
      <c r="J30" s="311"/>
      <c r="K30" s="204">
        <f ca="1">SUM(K20:K29)</f>
        <v>76466000</v>
      </c>
    </row>
  </sheetData>
  <autoFilter ref="A6:K15" xr:uid="{6D1CADAE-4FD0-4719-9F06-928FBF008EFF}">
    <filterColumn colId="4">
      <filters>
        <filter val="003"/>
      </filters>
    </filterColumn>
  </autoFilter>
  <mergeCells count="14">
    <mergeCell ref="C1:K1"/>
    <mergeCell ref="B2:E2"/>
    <mergeCell ref="A16:G16"/>
    <mergeCell ref="I4:I6"/>
    <mergeCell ref="K4:K6"/>
    <mergeCell ref="A4:A6"/>
    <mergeCell ref="B4:B6"/>
    <mergeCell ref="C4:C6"/>
    <mergeCell ref="D4:D6"/>
    <mergeCell ref="E4:E6"/>
    <mergeCell ref="F4:F6"/>
    <mergeCell ref="G4:G6"/>
    <mergeCell ref="H4:H6"/>
    <mergeCell ref="J4:J5"/>
  </mergeCells>
  <conditionalFormatting sqref="B7:B13">
    <cfRule type="duplicateValues" dxfId="365" priority="2"/>
  </conditionalFormatting>
  <conditionalFormatting sqref="E15 B15">
    <cfRule type="duplicateValues" dxfId="364" priority="1"/>
  </conditionalFormatting>
  <pageMargins left="0.7" right="0.7" top="0.75" bottom="0.75" header="0.3" footer="0.3"/>
  <pageSetup paperSize="9"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0CC31-1F6C-4755-BB18-00DEC8992BA1}">
  <sheetPr codeName="Sheet3"/>
  <dimension ref="A1:DH1713"/>
  <sheetViews>
    <sheetView zoomScaleNormal="100" workbookViewId="0">
      <pane ySplit="6" topLeftCell="A60" activePane="bottomLeft" state="frozen"/>
      <selection pane="bottomLeft" activeCell="AO1355" sqref="A61:AO1355"/>
    </sheetView>
  </sheetViews>
  <sheetFormatPr defaultColWidth="9.140625" defaultRowHeight="18" customHeight="1"/>
  <cols>
    <col min="1" max="1" width="6.85546875" style="2" customWidth="1"/>
    <col min="2" max="2" width="14" style="120" customWidth="1"/>
    <col min="3" max="3" width="13.28515625" style="91" hidden="1" customWidth="1"/>
    <col min="4" max="4" width="25.28515625" style="2" customWidth="1"/>
    <col min="5" max="5" width="12.85546875" style="2" customWidth="1"/>
    <col min="6" max="6" width="10.85546875" style="2" hidden="1" customWidth="1"/>
    <col min="7" max="7" width="10" style="9" hidden="1" customWidth="1"/>
    <col min="8" max="8" width="14.5703125" style="2" customWidth="1"/>
    <col min="9" max="9" width="15.85546875" style="9" customWidth="1"/>
    <col min="10" max="11" width="15.85546875" style="2" customWidth="1"/>
    <col min="12" max="12" width="15.42578125" style="2" customWidth="1"/>
    <col min="13" max="13" width="14.28515625" style="2" hidden="1" customWidth="1"/>
    <col min="14" max="14" width="14" style="2" hidden="1" customWidth="1"/>
    <col min="15" max="24" width="8" style="2" hidden="1" customWidth="1"/>
    <col min="25" max="25" width="14.28515625" style="2" hidden="1" customWidth="1"/>
    <col min="26" max="29" width="8" style="2" hidden="1" customWidth="1"/>
    <col min="30" max="30" width="18.85546875" style="2" hidden="1" customWidth="1"/>
    <col min="31" max="31" width="18.85546875" style="2" customWidth="1"/>
    <col min="32" max="32" width="18.85546875" style="2" hidden="1" customWidth="1"/>
    <col min="33" max="33" width="24.140625" style="2" hidden="1" customWidth="1"/>
    <col min="34" max="34" width="15.42578125" style="2" hidden="1" customWidth="1"/>
    <col min="35" max="35" width="17.85546875" style="2" hidden="1" customWidth="1"/>
    <col min="36" max="36" width="17.85546875" style="29" hidden="1" customWidth="1"/>
    <col min="37" max="37" width="17.85546875" style="2" hidden="1" customWidth="1"/>
    <col min="38" max="38" width="17.85546875" style="29" hidden="1" customWidth="1"/>
    <col min="39" max="39" width="17.85546875" style="2" hidden="1" customWidth="1"/>
    <col min="40" max="40" width="17.85546875" style="2" customWidth="1"/>
    <col min="41" max="42" width="19.7109375" style="14" customWidth="1"/>
    <col min="43" max="43" width="24.5703125" style="14" customWidth="1"/>
    <col min="44" max="44" width="19.7109375" style="14" customWidth="1"/>
    <col min="45" max="45" width="12.5703125" style="14" customWidth="1"/>
    <col min="46" max="46" width="14" style="14" customWidth="1"/>
    <col min="47" max="48" width="20.5703125" style="14" customWidth="1"/>
    <col min="49" max="49" width="31.28515625" style="14" customWidth="1"/>
    <col min="50" max="50" width="15.140625" style="14" customWidth="1"/>
    <col min="51" max="52" width="12.140625" style="14" customWidth="1"/>
    <col min="53" max="54" width="12.28515625" style="2" customWidth="1"/>
    <col min="55" max="16384" width="9.140625" style="2"/>
  </cols>
  <sheetData>
    <row r="1" spans="1:85" s="3" customFormat="1" ht="18" customHeight="1">
      <c r="A1" s="437" t="s">
        <v>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51"/>
      <c r="AK1" s="437"/>
      <c r="AL1" s="451"/>
      <c r="AM1" s="437"/>
      <c r="AN1" s="437"/>
      <c r="AO1" s="437"/>
      <c r="AP1" s="1"/>
      <c r="AQ1" s="1"/>
      <c r="AR1" s="1"/>
      <c r="AS1" s="1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</row>
    <row r="2" spans="1:85" s="3" customFormat="1" ht="18" customHeight="1">
      <c r="A2" s="452" t="s">
        <v>1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3"/>
      <c r="AK2" s="452"/>
      <c r="AL2" s="453"/>
      <c r="AM2" s="452"/>
      <c r="AN2" s="452"/>
      <c r="AO2" s="452"/>
      <c r="AP2" s="4"/>
      <c r="AQ2" s="4"/>
      <c r="AR2" s="4"/>
      <c r="AS2" s="4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</row>
    <row r="3" spans="1:85" ht="18" customHeight="1">
      <c r="A3" s="5"/>
      <c r="B3" s="6"/>
      <c r="C3" s="7"/>
      <c r="D3" s="350" t="s">
        <v>2</v>
      </c>
      <c r="E3" s="351" t="str">
        <f>'K8'!E3</f>
        <v>30/9/2025</v>
      </c>
      <c r="F3" s="5"/>
      <c r="G3" s="8"/>
      <c r="J3" s="3"/>
      <c r="K3" s="3"/>
      <c r="L3" s="10"/>
      <c r="N3" s="11" t="s">
        <v>3</v>
      </c>
      <c r="O3" s="124"/>
      <c r="P3" s="124"/>
      <c r="Q3" s="124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424"/>
      <c r="AK3" s="3"/>
      <c r="AL3" s="424"/>
      <c r="AM3" s="3"/>
      <c r="AN3" s="3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85" ht="18" customHeight="1">
      <c r="A4" s="440" t="s">
        <v>4</v>
      </c>
      <c r="B4" s="450" t="s">
        <v>5</v>
      </c>
      <c r="C4" s="12" t="s">
        <v>6</v>
      </c>
      <c r="D4" s="440" t="s">
        <v>7</v>
      </c>
      <c r="E4" s="440" t="s">
        <v>8</v>
      </c>
      <c r="F4" s="443" t="s">
        <v>9</v>
      </c>
      <c r="G4" s="440" t="s">
        <v>10</v>
      </c>
      <c r="H4" s="443" t="s">
        <v>11</v>
      </c>
      <c r="I4" s="440" t="s">
        <v>12</v>
      </c>
      <c r="J4" s="440" t="s">
        <v>13</v>
      </c>
      <c r="K4" s="440" t="s">
        <v>4737</v>
      </c>
      <c r="L4" s="440" t="s">
        <v>4735</v>
      </c>
      <c r="M4" s="443" t="s">
        <v>14</v>
      </c>
      <c r="N4" s="440" t="s">
        <v>15</v>
      </c>
      <c r="O4" s="440" t="s">
        <v>14888</v>
      </c>
      <c r="P4" s="440" t="s">
        <v>14927</v>
      </c>
      <c r="Q4" s="440" t="s">
        <v>7043</v>
      </c>
      <c r="R4" s="454" t="s">
        <v>16</v>
      </c>
      <c r="S4" s="455"/>
      <c r="T4" s="454" t="s">
        <v>14894</v>
      </c>
      <c r="U4" s="455"/>
      <c r="V4" s="454" t="s">
        <v>14910</v>
      </c>
      <c r="W4" s="455"/>
      <c r="X4" s="454" t="s">
        <v>14925</v>
      </c>
      <c r="Y4" s="455"/>
      <c r="Z4" s="454" t="s">
        <v>14929</v>
      </c>
      <c r="AA4" s="455"/>
      <c r="AB4" s="454" t="s">
        <v>14935</v>
      </c>
      <c r="AC4" s="455"/>
      <c r="AD4" s="440" t="s">
        <v>14806</v>
      </c>
      <c r="AE4" s="440" t="s">
        <v>4736</v>
      </c>
      <c r="AF4" s="440" t="s">
        <v>14951</v>
      </c>
      <c r="AG4" s="459" t="s">
        <v>14957</v>
      </c>
      <c r="AH4" s="460" t="s">
        <v>14963</v>
      </c>
      <c r="AI4" s="461"/>
      <c r="AJ4" s="464" t="s">
        <v>14989</v>
      </c>
      <c r="AK4" s="461"/>
      <c r="AL4" s="464" t="s">
        <v>15001</v>
      </c>
      <c r="AM4" s="461"/>
      <c r="AN4" s="440" t="s">
        <v>14964</v>
      </c>
      <c r="AO4" s="443" t="s">
        <v>17</v>
      </c>
      <c r="AP4" s="420"/>
      <c r="AR4" s="405"/>
      <c r="AS4" s="13"/>
      <c r="AT4" s="458" t="s">
        <v>18</v>
      </c>
      <c r="AU4" s="458"/>
      <c r="AV4" s="458"/>
      <c r="AW4" s="458"/>
      <c r="AX4" s="458"/>
      <c r="AY4" s="458"/>
      <c r="AZ4" s="458"/>
      <c r="BA4" s="443" t="s">
        <v>19</v>
      </c>
      <c r="BB4" s="440" t="s">
        <v>20</v>
      </c>
    </row>
    <row r="5" spans="1:85" ht="18" customHeight="1">
      <c r="A5" s="444"/>
      <c r="B5" s="447"/>
      <c r="C5" s="12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1"/>
      <c r="P5" s="441"/>
      <c r="Q5" s="441"/>
      <c r="R5" s="456"/>
      <c r="S5" s="457"/>
      <c r="T5" s="456"/>
      <c r="U5" s="457"/>
      <c r="V5" s="456"/>
      <c r="W5" s="457"/>
      <c r="X5" s="456"/>
      <c r="Y5" s="457"/>
      <c r="Z5" s="456"/>
      <c r="AA5" s="457"/>
      <c r="AB5" s="456"/>
      <c r="AC5" s="457"/>
      <c r="AD5" s="441"/>
      <c r="AE5" s="444"/>
      <c r="AF5" s="441"/>
      <c r="AG5" s="459"/>
      <c r="AH5" s="462"/>
      <c r="AI5" s="463"/>
      <c r="AJ5" s="465"/>
      <c r="AK5" s="463"/>
      <c r="AL5" s="465"/>
      <c r="AM5" s="463"/>
      <c r="AN5" s="444"/>
      <c r="AO5" s="444"/>
      <c r="AP5" s="420"/>
      <c r="AR5" s="406"/>
      <c r="AS5" s="16"/>
      <c r="AT5" s="15"/>
      <c r="AU5" s="15"/>
      <c r="AV5" s="15"/>
      <c r="AW5" s="15"/>
      <c r="AX5" s="15"/>
      <c r="AY5" s="15"/>
      <c r="AZ5" s="15"/>
      <c r="BA5" s="444"/>
      <c r="BB5" s="441"/>
    </row>
    <row r="6" spans="1:85" ht="31.9" customHeight="1">
      <c r="A6" s="445"/>
      <c r="B6" s="448"/>
      <c r="C6" s="12"/>
      <c r="D6" s="445"/>
      <c r="E6" s="445"/>
      <c r="F6" s="445"/>
      <c r="G6" s="445"/>
      <c r="H6" s="445"/>
      <c r="I6" s="445"/>
      <c r="J6" s="445"/>
      <c r="K6" s="445"/>
      <c r="L6" s="445"/>
      <c r="M6" s="445"/>
      <c r="N6" s="445"/>
      <c r="O6" s="17" t="s">
        <v>21</v>
      </c>
      <c r="P6" s="17" t="s">
        <v>21</v>
      </c>
      <c r="Q6" s="17" t="s">
        <v>21</v>
      </c>
      <c r="R6" s="17" t="s">
        <v>21</v>
      </c>
      <c r="S6" s="17" t="s">
        <v>22</v>
      </c>
      <c r="T6" s="17" t="s">
        <v>21</v>
      </c>
      <c r="U6" s="17" t="s">
        <v>22</v>
      </c>
      <c r="V6" s="17" t="s">
        <v>21</v>
      </c>
      <c r="W6" s="17" t="s">
        <v>22</v>
      </c>
      <c r="X6" s="17" t="s">
        <v>21</v>
      </c>
      <c r="Y6" s="17" t="s">
        <v>22</v>
      </c>
      <c r="Z6" s="17" t="s">
        <v>21</v>
      </c>
      <c r="AA6" s="17" t="s">
        <v>22</v>
      </c>
      <c r="AB6" s="17" t="s">
        <v>21</v>
      </c>
      <c r="AC6" s="17" t="s">
        <v>22</v>
      </c>
      <c r="AD6" s="442"/>
      <c r="AE6" s="445"/>
      <c r="AF6" s="442"/>
      <c r="AG6" s="459"/>
      <c r="AH6" s="421" t="s">
        <v>21</v>
      </c>
      <c r="AI6" s="421" t="s">
        <v>22</v>
      </c>
      <c r="AJ6" s="423" t="s">
        <v>21</v>
      </c>
      <c r="AK6" s="421" t="s">
        <v>22</v>
      </c>
      <c r="AL6" s="423" t="s">
        <v>21</v>
      </c>
      <c r="AM6" s="421" t="s">
        <v>22</v>
      </c>
      <c r="AN6" s="445"/>
      <c r="AO6" s="445"/>
      <c r="AP6" s="420"/>
      <c r="AR6" s="407"/>
      <c r="AS6" s="17" t="s">
        <v>23</v>
      </c>
      <c r="AT6" s="18" t="s">
        <v>24</v>
      </c>
      <c r="AU6" s="18" t="s">
        <v>25</v>
      </c>
      <c r="AV6" s="18" t="s">
        <v>14902</v>
      </c>
      <c r="AW6" s="18" t="s">
        <v>14898</v>
      </c>
      <c r="AX6" s="18" t="s">
        <v>26</v>
      </c>
      <c r="AY6" s="18" t="s">
        <v>27</v>
      </c>
      <c r="AZ6" s="18" t="s">
        <v>28</v>
      </c>
      <c r="BA6" s="445"/>
      <c r="BB6" s="442"/>
    </row>
    <row r="7" spans="1:85" ht="21" customHeight="1">
      <c r="A7" s="19">
        <f>SUBTOTAL(3,$AO$7:AO7)</f>
        <v>1</v>
      </c>
      <c r="B7" s="20" t="s">
        <v>34</v>
      </c>
      <c r="C7" s="30"/>
      <c r="D7" s="31" t="s">
        <v>35</v>
      </c>
      <c r="E7" s="31" t="s">
        <v>36</v>
      </c>
      <c r="F7" s="32"/>
      <c r="G7" s="33" t="s">
        <v>37</v>
      </c>
      <c r="H7" s="33" t="s">
        <v>38</v>
      </c>
      <c r="I7" s="34" t="s">
        <v>39</v>
      </c>
      <c r="J7" s="35" t="s">
        <v>40</v>
      </c>
      <c r="K7" s="35"/>
      <c r="L7" s="27">
        <v>0</v>
      </c>
      <c r="M7" s="26">
        <v>0</v>
      </c>
      <c r="N7" s="25">
        <v>7500000</v>
      </c>
      <c r="O7" s="25"/>
      <c r="P7" s="25"/>
      <c r="Q7" s="25"/>
      <c r="R7" s="25"/>
      <c r="S7" s="25">
        <v>7500000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25">
        <f t="shared" ref="AD7:AD38" si="0">IF(SUM(O7:U7)&gt;SUM(M7:N7),SUM(O7:U7)-SUM(M7:N7),)</f>
        <v>0</v>
      </c>
      <c r="AE7" s="25">
        <f>IF(SUM(R7:T7)-M7&lt;SUM(N7),SUM(N7)-SUM(R7:T7)-M7,)</f>
        <v>0</v>
      </c>
      <c r="AF7" s="25"/>
      <c r="AG7" s="27"/>
      <c r="AH7" s="27"/>
      <c r="AI7" s="32"/>
      <c r="AK7" s="32"/>
      <c r="AL7" s="32"/>
      <c r="AM7" s="32"/>
      <c r="AN7" s="25">
        <f>IF(SUM(AH7:AH7)&lt;SUM(AG7),SUM(AG7)-SUM(AH7:AH7),)</f>
        <v>0</v>
      </c>
      <c r="AO7" s="27">
        <f>IF(SUM(R7:U7)-M7&lt;(K7+L7+N7),(K7+L7+N7)-SUM(R7:U7)-M7,)</f>
        <v>0</v>
      </c>
      <c r="AP7" s="28"/>
      <c r="AR7" s="28"/>
      <c r="AS7" s="28"/>
      <c r="AT7" s="2"/>
      <c r="AU7" s="2"/>
      <c r="AV7" s="2"/>
      <c r="AW7" s="2"/>
      <c r="AX7" s="2"/>
      <c r="AY7" s="2"/>
      <c r="AZ7" s="2"/>
      <c r="BA7" s="29"/>
    </row>
    <row r="8" spans="1:85" ht="21" customHeight="1">
      <c r="A8" s="19">
        <f>SUBTOTAL(3,$AO$7:AO8)</f>
        <v>2</v>
      </c>
      <c r="B8" s="20" t="s">
        <v>41</v>
      </c>
      <c r="C8" s="36"/>
      <c r="D8" s="21" t="s">
        <v>42</v>
      </c>
      <c r="E8" s="21" t="s">
        <v>43</v>
      </c>
      <c r="F8" s="32"/>
      <c r="G8" s="33" t="s">
        <v>37</v>
      </c>
      <c r="H8" s="23" t="s">
        <v>38</v>
      </c>
      <c r="I8" s="22" t="s">
        <v>44</v>
      </c>
      <c r="J8" s="22" t="s">
        <v>45</v>
      </c>
      <c r="K8" s="22"/>
      <c r="L8" s="27">
        <v>0</v>
      </c>
      <c r="M8" s="26">
        <v>0</v>
      </c>
      <c r="N8" s="25">
        <v>7500000</v>
      </c>
      <c r="O8" s="25"/>
      <c r="P8" s="25"/>
      <c r="Q8" s="25"/>
      <c r="R8" s="25"/>
      <c r="S8" s="25">
        <v>7500000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>
        <f t="shared" si="0"/>
        <v>0</v>
      </c>
      <c r="AE8" s="25">
        <f>IF(SUM(R8:T8)-M8&lt;SUM(N8),SUM(N8)-SUM(R8:T8)-M8,)</f>
        <v>0</v>
      </c>
      <c r="AF8" s="25"/>
      <c r="AG8" s="27"/>
      <c r="AH8" s="27"/>
      <c r="AI8" s="27"/>
      <c r="AJ8" s="32"/>
      <c r="AK8" s="27"/>
      <c r="AL8" s="32"/>
      <c r="AM8" s="27"/>
      <c r="AN8" s="25">
        <f t="shared" ref="AN8:AN69" si="1">IF(SUM(AH8:AI8)&lt;SUM(AG8),SUM(AG8)-SUM(AH8:AI8),)</f>
        <v>0</v>
      </c>
      <c r="AO8" s="27">
        <f>IF(SUM(R8:U8)-M8&lt;(K8+L8+N8),(K8+L8+N8)-SUM(R8:U8)-M8,)</f>
        <v>0</v>
      </c>
      <c r="AP8" s="28"/>
      <c r="AR8" s="28"/>
      <c r="AS8" s="28"/>
      <c r="AT8" s="2"/>
      <c r="AU8" s="2"/>
      <c r="AV8" s="2"/>
      <c r="AW8" s="2"/>
      <c r="AX8" s="2"/>
      <c r="AY8" s="2"/>
      <c r="AZ8" s="2"/>
      <c r="BA8" s="29"/>
    </row>
    <row r="9" spans="1:85" ht="21" customHeight="1">
      <c r="A9" s="19">
        <f>SUBTOTAL(3,$AO$7:AO9)</f>
        <v>3</v>
      </c>
      <c r="B9" s="20" t="s">
        <v>46</v>
      </c>
      <c r="C9" s="30"/>
      <c r="D9" s="21" t="s">
        <v>47</v>
      </c>
      <c r="E9" s="21" t="s">
        <v>36</v>
      </c>
      <c r="F9" s="32"/>
      <c r="G9" s="38"/>
      <c r="H9" s="23" t="s">
        <v>38</v>
      </c>
      <c r="I9" s="22" t="s">
        <v>48</v>
      </c>
      <c r="J9" s="22" t="s">
        <v>49</v>
      </c>
      <c r="K9" s="22"/>
      <c r="L9" s="27">
        <v>0</v>
      </c>
      <c r="M9" s="26">
        <v>0</v>
      </c>
      <c r="N9" s="25">
        <v>7500000</v>
      </c>
      <c r="O9" s="25"/>
      <c r="P9" s="25"/>
      <c r="Q9" s="25"/>
      <c r="R9" s="25"/>
      <c r="S9" s="25"/>
      <c r="T9" s="25"/>
      <c r="U9" s="25">
        <v>7500000</v>
      </c>
      <c r="V9" s="25"/>
      <c r="W9" s="25"/>
      <c r="X9" s="25"/>
      <c r="Y9" s="25"/>
      <c r="Z9" s="25"/>
      <c r="AA9" s="25"/>
      <c r="AB9" s="25"/>
      <c r="AC9" s="25"/>
      <c r="AD9" s="25">
        <f t="shared" si="0"/>
        <v>0</v>
      </c>
      <c r="AE9" s="25">
        <f>IF(SUM(R9:U9)-M9&lt;SUM(N9),SUM(N9)-SUM(R9:U9)-M9,)</f>
        <v>0</v>
      </c>
      <c r="AF9" s="25"/>
      <c r="AG9" s="27"/>
      <c r="AH9" s="27"/>
      <c r="AI9" s="27"/>
      <c r="AJ9" s="32"/>
      <c r="AK9" s="27"/>
      <c r="AL9" s="32"/>
      <c r="AM9" s="27"/>
      <c r="AN9" s="25">
        <f t="shared" si="1"/>
        <v>0</v>
      </c>
      <c r="AO9" s="27">
        <f>IF(SUM(R9:U9)-M9&lt;(K9+L9+N9),(K9+L9+N9)-SUM(R9:U9)-M9,)</f>
        <v>0</v>
      </c>
      <c r="AP9" s="28"/>
      <c r="AR9" s="28"/>
      <c r="AS9" s="28"/>
      <c r="AT9" s="2"/>
      <c r="AU9" s="2"/>
      <c r="AV9" s="2"/>
      <c r="AW9" s="2"/>
      <c r="AX9" s="2"/>
      <c r="AY9" s="2"/>
      <c r="AZ9" s="2"/>
      <c r="BA9" s="29"/>
    </row>
    <row r="10" spans="1:85" ht="21" customHeight="1">
      <c r="A10" s="19">
        <f>SUBTOTAL(3,$AO$7:AO10)</f>
        <v>4</v>
      </c>
      <c r="B10" s="40" t="s">
        <v>57</v>
      </c>
      <c r="C10" s="41" t="s">
        <v>58</v>
      </c>
      <c r="D10" s="22" t="s">
        <v>59</v>
      </c>
      <c r="E10" s="22" t="s">
        <v>60</v>
      </c>
      <c r="F10" s="19" t="s">
        <v>61</v>
      </c>
      <c r="G10" s="22" t="s">
        <v>53</v>
      </c>
      <c r="H10" s="19" t="str">
        <f t="shared" ref="H10:H47" si="2">MID(B10,4,3)</f>
        <v>008</v>
      </c>
      <c r="I10" s="42" t="s">
        <v>62</v>
      </c>
      <c r="J10" s="22" t="s">
        <v>63</v>
      </c>
      <c r="K10" s="22"/>
      <c r="L10" s="27">
        <v>0</v>
      </c>
      <c r="M10" s="26">
        <v>0</v>
      </c>
      <c r="N10" s="25">
        <v>8200000</v>
      </c>
      <c r="O10" s="25"/>
      <c r="P10" s="25"/>
      <c r="Q10" s="25"/>
      <c r="R10" s="25"/>
      <c r="S10" s="25"/>
      <c r="T10" s="25"/>
      <c r="U10" s="25">
        <v>8200000</v>
      </c>
      <c r="V10" s="25"/>
      <c r="W10" s="25"/>
      <c r="X10" s="25"/>
      <c r="Y10" s="25"/>
      <c r="Z10" s="25"/>
      <c r="AA10" s="25"/>
      <c r="AB10" s="25"/>
      <c r="AC10" s="25"/>
      <c r="AD10" s="25">
        <f t="shared" si="0"/>
        <v>0</v>
      </c>
      <c r="AE10" s="25">
        <f>IF(SUM(R10:U10)-M10&lt;SUM(N10),SUM(N10)-SUM(R10:U10)-M10,)</f>
        <v>0</v>
      </c>
      <c r="AF10" s="25"/>
      <c r="AG10" s="27">
        <v>9250000</v>
      </c>
      <c r="AH10" s="27"/>
      <c r="AI10" s="27"/>
      <c r="AJ10" s="32"/>
      <c r="AK10" s="27"/>
      <c r="AL10" s="32"/>
      <c r="AM10" s="27"/>
      <c r="AN10" s="25">
        <f t="shared" si="1"/>
        <v>9250000</v>
      </c>
      <c r="AO10" s="27">
        <f>AN10</f>
        <v>9250000</v>
      </c>
      <c r="AP10" s="28"/>
      <c r="AR10" s="28"/>
      <c r="AS10" s="28"/>
      <c r="AT10" s="2"/>
      <c r="AU10" s="2"/>
      <c r="AV10" s="2"/>
      <c r="AW10" s="2"/>
      <c r="AX10" s="2"/>
      <c r="AY10" s="2"/>
      <c r="AZ10" s="2"/>
      <c r="BA10" s="29"/>
    </row>
    <row r="11" spans="1:85" ht="21" customHeight="1">
      <c r="A11" s="19">
        <f>SUBTOTAL(3,$AO$7:AO11)</f>
        <v>5</v>
      </c>
      <c r="B11" s="40" t="s">
        <v>64</v>
      </c>
      <c r="C11" s="30"/>
      <c r="D11" s="43" t="s">
        <v>65</v>
      </c>
      <c r="E11" s="43" t="s">
        <v>66</v>
      </c>
      <c r="F11" s="19"/>
      <c r="G11" s="22" t="s">
        <v>67</v>
      </c>
      <c r="H11" s="19" t="str">
        <f t="shared" si="2"/>
        <v>009</v>
      </c>
      <c r="I11" s="22" t="s">
        <v>68</v>
      </c>
      <c r="J11" s="22" t="s">
        <v>69</v>
      </c>
      <c r="K11" s="22"/>
      <c r="L11" s="27">
        <v>0</v>
      </c>
      <c r="M11" s="26">
        <v>0</v>
      </c>
      <c r="N11" s="25">
        <v>7050000</v>
      </c>
      <c r="O11" s="25"/>
      <c r="P11" s="25"/>
      <c r="Q11" s="25"/>
      <c r="R11" s="25"/>
      <c r="S11" s="25"/>
      <c r="T11" s="25"/>
      <c r="U11" s="25">
        <v>7050000</v>
      </c>
      <c r="V11" s="25"/>
      <c r="W11" s="25"/>
      <c r="X11" s="25"/>
      <c r="Y11" s="25"/>
      <c r="Z11" s="25"/>
      <c r="AA11" s="25"/>
      <c r="AB11" s="25"/>
      <c r="AC11" s="25"/>
      <c r="AD11" s="25">
        <f t="shared" si="0"/>
        <v>0</v>
      </c>
      <c r="AE11" s="25">
        <f>IF(SUM(R11:U11)-M11&lt;SUM(N11),SUM(N11)-SUM(R11:U11)-M11,)</f>
        <v>0</v>
      </c>
      <c r="AF11" s="25"/>
      <c r="AG11" s="27"/>
      <c r="AH11" s="27"/>
      <c r="AI11" s="27"/>
      <c r="AJ11" s="32"/>
      <c r="AK11" s="27"/>
      <c r="AL11" s="32"/>
      <c r="AM11" s="27"/>
      <c r="AN11" s="25">
        <f t="shared" si="1"/>
        <v>0</v>
      </c>
      <c r="AO11" s="27">
        <f>IF(SUM(R11:U11)-M11&lt;(K11+L11+N11),(K11+L11+N11)-SUM(R11:U11)-M11,)</f>
        <v>0</v>
      </c>
      <c r="AP11" s="28"/>
      <c r="AR11" s="28"/>
      <c r="AS11" s="28"/>
      <c r="AT11" s="2"/>
      <c r="AU11" s="2"/>
      <c r="AV11" s="2"/>
      <c r="AW11" s="2"/>
      <c r="AX11" s="2"/>
      <c r="AY11" s="2"/>
      <c r="AZ11" s="2"/>
      <c r="BA11" s="29"/>
    </row>
    <row r="12" spans="1:85" ht="21" customHeight="1">
      <c r="A12" s="19">
        <f>SUBTOTAL(3,$AO$7:AO12)</f>
        <v>6</v>
      </c>
      <c r="B12" s="40" t="s">
        <v>70</v>
      </c>
      <c r="C12" s="41"/>
      <c r="D12" s="22" t="s">
        <v>71</v>
      </c>
      <c r="E12" s="22" t="s">
        <v>72</v>
      </c>
      <c r="F12" s="19" t="s">
        <v>73</v>
      </c>
      <c r="G12" s="22" t="s">
        <v>67</v>
      </c>
      <c r="H12" s="19" t="str">
        <f t="shared" si="2"/>
        <v>011</v>
      </c>
      <c r="I12" s="22" t="s">
        <v>74</v>
      </c>
      <c r="J12" s="22" t="s">
        <v>75</v>
      </c>
      <c r="K12" s="22"/>
      <c r="L12" s="27">
        <v>0</v>
      </c>
      <c r="M12" s="26">
        <v>0</v>
      </c>
      <c r="N12" s="25">
        <v>7500000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>
        <v>7500000</v>
      </c>
      <c r="Z12" s="25"/>
      <c r="AA12" s="25"/>
      <c r="AB12" s="25"/>
      <c r="AC12" s="25"/>
      <c r="AD12" s="25">
        <f t="shared" si="0"/>
        <v>0</v>
      </c>
      <c r="AE12" s="25">
        <f>IF(SUM(R12:AD12)-M12&lt;SUM(N12),SUM(N12)-SUM(R12:AD12)-M12,)</f>
        <v>0</v>
      </c>
      <c r="AF12" s="25"/>
      <c r="AG12" s="27"/>
      <c r="AH12" s="27"/>
      <c r="AI12" s="27"/>
      <c r="AJ12" s="32"/>
      <c r="AK12" s="27"/>
      <c r="AL12" s="32"/>
      <c r="AM12" s="27"/>
      <c r="AN12" s="25">
        <f t="shared" si="1"/>
        <v>0</v>
      </c>
      <c r="AO12" s="27">
        <f>IF(SUM(R12:AD12)-M12&lt;(K12+L12+N12),(K12+L12+N12)-SUM(R12:AD12)-M12,)</f>
        <v>0</v>
      </c>
      <c r="AP12" s="28"/>
      <c r="AR12" s="28"/>
      <c r="AS12" s="28"/>
      <c r="AT12" s="2"/>
      <c r="AU12" s="2"/>
      <c r="AV12" s="2"/>
      <c r="AW12" s="2"/>
      <c r="AX12" s="2"/>
      <c r="AY12" s="2"/>
      <c r="AZ12" s="2"/>
      <c r="BA12" s="29"/>
    </row>
    <row r="13" spans="1:85" ht="21" customHeight="1">
      <c r="A13" s="19">
        <f>SUBTOTAL(3,$AO$7:AO13)</f>
        <v>7</v>
      </c>
      <c r="B13" s="44" t="s">
        <v>76</v>
      </c>
      <c r="C13" s="45">
        <v>225954306</v>
      </c>
      <c r="D13" s="22" t="s">
        <v>77</v>
      </c>
      <c r="E13" s="22" t="s">
        <v>78</v>
      </c>
      <c r="F13" s="19" t="s">
        <v>79</v>
      </c>
      <c r="G13" s="22" t="s">
        <v>80</v>
      </c>
      <c r="H13" s="19" t="str">
        <f t="shared" si="2"/>
        <v>001</v>
      </c>
      <c r="I13" s="22" t="s">
        <v>81</v>
      </c>
      <c r="J13" s="22" t="s">
        <v>82</v>
      </c>
      <c r="K13" s="22"/>
      <c r="L13" s="27">
        <v>0</v>
      </c>
      <c r="M13" s="26">
        <v>0</v>
      </c>
      <c r="N13" s="25">
        <v>7600000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>
        <v>7600000</v>
      </c>
      <c r="Z13" s="25"/>
      <c r="AA13" s="25"/>
      <c r="AB13" s="25"/>
      <c r="AC13" s="25"/>
      <c r="AD13" s="25">
        <f t="shared" si="0"/>
        <v>0</v>
      </c>
      <c r="AE13" s="25">
        <f>IF(SUM(R13:AD13)-M13&lt;SUM(N13),SUM(N13)-SUM(R13:AD13)-M13,)</f>
        <v>0</v>
      </c>
      <c r="AF13" s="25"/>
      <c r="AG13" s="27"/>
      <c r="AH13" s="27"/>
      <c r="AI13" s="27"/>
      <c r="AJ13" s="32"/>
      <c r="AK13" s="27"/>
      <c r="AL13" s="32"/>
      <c r="AM13" s="27"/>
      <c r="AN13" s="25">
        <f t="shared" si="1"/>
        <v>0</v>
      </c>
      <c r="AO13" s="27">
        <f>IF(SUM(R13:AD13)-M13&lt;(K13+L13+N13),(K13+L13+N13)-SUM(R13:AD13)-M13,)</f>
        <v>0</v>
      </c>
      <c r="AP13" s="28"/>
      <c r="AR13" s="28"/>
      <c r="AS13" s="28"/>
      <c r="AT13" s="2"/>
      <c r="AU13" s="2"/>
      <c r="AV13" s="2"/>
      <c r="AW13" s="2"/>
      <c r="AX13" s="2"/>
      <c r="AY13" s="2"/>
      <c r="AZ13" s="2"/>
      <c r="BA13" s="29"/>
    </row>
    <row r="14" spans="1:85" ht="21" customHeight="1">
      <c r="A14" s="19">
        <f>SUBTOTAL(3,$AO$7:AO14)</f>
        <v>8</v>
      </c>
      <c r="B14" s="44" t="s">
        <v>83</v>
      </c>
      <c r="C14" s="45" t="s">
        <v>84</v>
      </c>
      <c r="D14" s="22" t="s">
        <v>85</v>
      </c>
      <c r="E14" s="22" t="s">
        <v>86</v>
      </c>
      <c r="F14" s="19" t="s">
        <v>87</v>
      </c>
      <c r="G14" s="22" t="s">
        <v>80</v>
      </c>
      <c r="H14" s="19" t="str">
        <f t="shared" si="2"/>
        <v>001</v>
      </c>
      <c r="I14" s="22" t="s">
        <v>81</v>
      </c>
      <c r="J14" s="22" t="s">
        <v>82</v>
      </c>
      <c r="K14" s="22"/>
      <c r="L14" s="27">
        <v>0</v>
      </c>
      <c r="M14" s="26">
        <v>0</v>
      </c>
      <c r="N14" s="25">
        <v>7600000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>
        <v>7600000</v>
      </c>
      <c r="Z14" s="25"/>
      <c r="AA14" s="25"/>
      <c r="AB14" s="25"/>
      <c r="AC14" s="25"/>
      <c r="AD14" s="25">
        <f t="shared" si="0"/>
        <v>0</v>
      </c>
      <c r="AE14" s="25">
        <f>IF(SUM(R14:AD14)-M14&lt;SUM(N14),SUM(N14)-SUM(R14:AD14)-M14,)</f>
        <v>0</v>
      </c>
      <c r="AF14" s="25"/>
      <c r="AG14" s="27"/>
      <c r="AH14" s="27"/>
      <c r="AI14" s="27"/>
      <c r="AJ14" s="32"/>
      <c r="AK14" s="27"/>
      <c r="AL14" s="32"/>
      <c r="AM14" s="27"/>
      <c r="AN14" s="25">
        <f t="shared" si="1"/>
        <v>0</v>
      </c>
      <c r="AO14" s="27">
        <f>IF(SUM(R14:AD14)-M14&lt;(K14+L14+N14),(K14+L14+N14)-SUM(R14:AD14)-M14,)</f>
        <v>0</v>
      </c>
      <c r="AP14" s="28"/>
      <c r="AR14" s="28"/>
      <c r="AS14" s="28"/>
      <c r="AT14" s="2"/>
      <c r="AU14" s="2"/>
      <c r="AV14" s="2"/>
      <c r="AW14" s="2"/>
      <c r="AX14" s="2"/>
      <c r="AY14" s="2"/>
      <c r="AZ14" s="2"/>
      <c r="BA14" s="29"/>
    </row>
    <row r="15" spans="1:85" ht="21" customHeight="1">
      <c r="A15" s="19">
        <f>SUBTOTAL(3,$AO$7:AO15)</f>
        <v>9</v>
      </c>
      <c r="B15" s="44" t="s">
        <v>88</v>
      </c>
      <c r="C15" s="45" t="s">
        <v>89</v>
      </c>
      <c r="D15" s="22" t="s">
        <v>90</v>
      </c>
      <c r="E15" s="22" t="s">
        <v>91</v>
      </c>
      <c r="F15" s="19" t="s">
        <v>92</v>
      </c>
      <c r="G15" s="22" t="s">
        <v>80</v>
      </c>
      <c r="H15" s="19" t="str">
        <f t="shared" si="2"/>
        <v>001</v>
      </c>
      <c r="I15" s="22" t="s">
        <v>81</v>
      </c>
      <c r="J15" s="22" t="s">
        <v>82</v>
      </c>
      <c r="K15" s="22"/>
      <c r="L15" s="27">
        <v>0</v>
      </c>
      <c r="M15" s="26">
        <v>0</v>
      </c>
      <c r="N15" s="25">
        <v>7600000</v>
      </c>
      <c r="O15" s="25"/>
      <c r="P15" s="25"/>
      <c r="Q15" s="25"/>
      <c r="R15" s="25">
        <v>7600000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>
        <f t="shared" si="0"/>
        <v>0</v>
      </c>
      <c r="AE15" s="25">
        <f>IF(SUM(R15:T15)-M15&lt;SUM(N15),SUM(N15)-SUM(R15:T15)-M15,)</f>
        <v>0</v>
      </c>
      <c r="AF15" s="25"/>
      <c r="AG15" s="27"/>
      <c r="AH15" s="27"/>
      <c r="AI15" s="27"/>
      <c r="AJ15" s="32"/>
      <c r="AK15" s="27"/>
      <c r="AL15" s="32"/>
      <c r="AM15" s="27"/>
      <c r="AN15" s="25">
        <f t="shared" si="1"/>
        <v>0</v>
      </c>
      <c r="AO15" s="27">
        <f>IF(SUM(R15:U15)-M15&lt;(K15+L15+N15),(K15+L15+N15)-SUM(R15:U15)-M15,)</f>
        <v>0</v>
      </c>
      <c r="AP15" s="28"/>
      <c r="AR15" s="28"/>
      <c r="AS15" s="28"/>
      <c r="AT15" s="2"/>
      <c r="AU15" s="2"/>
      <c r="AV15" s="2"/>
      <c r="AW15" s="2"/>
      <c r="AX15" s="2"/>
      <c r="AY15" s="2"/>
      <c r="AZ15" s="2"/>
      <c r="BA15" s="29"/>
    </row>
    <row r="16" spans="1:85" ht="21" customHeight="1">
      <c r="A16" s="19">
        <f>SUBTOTAL(3,$AO$7:AO16)</f>
        <v>10</v>
      </c>
      <c r="B16" s="44" t="s">
        <v>93</v>
      </c>
      <c r="C16" s="45" t="s">
        <v>94</v>
      </c>
      <c r="D16" s="22" t="s">
        <v>95</v>
      </c>
      <c r="E16" s="22" t="s">
        <v>43</v>
      </c>
      <c r="F16" s="19" t="s">
        <v>96</v>
      </c>
      <c r="G16" s="22" t="s">
        <v>80</v>
      </c>
      <c r="H16" s="19" t="str">
        <f t="shared" si="2"/>
        <v>001</v>
      </c>
      <c r="I16" s="22" t="s">
        <v>81</v>
      </c>
      <c r="J16" s="22" t="s">
        <v>82</v>
      </c>
      <c r="K16" s="22"/>
      <c r="L16" s="27">
        <v>0</v>
      </c>
      <c r="M16" s="26">
        <v>0</v>
      </c>
      <c r="N16" s="25">
        <v>7600000</v>
      </c>
      <c r="O16" s="25"/>
      <c r="P16" s="25"/>
      <c r="Q16" s="25"/>
      <c r="R16" s="25"/>
      <c r="S16" s="25"/>
      <c r="T16" s="25"/>
      <c r="U16" s="25"/>
      <c r="V16" s="25"/>
      <c r="W16" s="25">
        <v>7600000</v>
      </c>
      <c r="X16" s="25"/>
      <c r="Y16" s="25"/>
      <c r="Z16" s="25"/>
      <c r="AA16" s="25"/>
      <c r="AB16" s="25"/>
      <c r="AC16" s="25"/>
      <c r="AD16" s="25">
        <f t="shared" si="0"/>
        <v>0</v>
      </c>
      <c r="AE16" s="25">
        <f>IF(SUM(R16:W16)-M16&lt;SUM(N16),SUM(N16)-SUM(R16:W16)-M16,)</f>
        <v>0</v>
      </c>
      <c r="AF16" s="25"/>
      <c r="AG16" s="27"/>
      <c r="AH16" s="27"/>
      <c r="AI16" s="27"/>
      <c r="AJ16" s="32"/>
      <c r="AK16" s="27"/>
      <c r="AL16" s="32"/>
      <c r="AM16" s="27"/>
      <c r="AN16" s="25">
        <f t="shared" si="1"/>
        <v>0</v>
      </c>
      <c r="AO16" s="27">
        <f>IF(SUM(R16:W16)-M16&lt;(K16+L16+N16),(K16+L16+N16)-SUM(R16:W16)-M16,)</f>
        <v>0</v>
      </c>
      <c r="AP16" s="28"/>
      <c r="AR16" s="28"/>
      <c r="AS16" s="28"/>
      <c r="AT16" s="2"/>
      <c r="AU16" s="2"/>
      <c r="AV16" s="2"/>
      <c r="AW16" s="2"/>
      <c r="AX16" s="2"/>
      <c r="AY16" s="2"/>
      <c r="AZ16" s="2"/>
      <c r="BA16" s="29"/>
    </row>
    <row r="17" spans="1:53" ht="21" customHeight="1">
      <c r="A17" s="19">
        <f>SUBTOTAL(3,$AO$7:AO17)</f>
        <v>11</v>
      </c>
      <c r="B17" s="44" t="s">
        <v>97</v>
      </c>
      <c r="C17" s="46" t="s">
        <v>98</v>
      </c>
      <c r="D17" s="36" t="s">
        <v>99</v>
      </c>
      <c r="E17" s="36" t="s">
        <v>100</v>
      </c>
      <c r="F17" s="19" t="s">
        <v>101</v>
      </c>
      <c r="G17" s="22" t="s">
        <v>80</v>
      </c>
      <c r="H17" s="19" t="str">
        <f t="shared" si="2"/>
        <v>001</v>
      </c>
      <c r="I17" s="22" t="s">
        <v>81</v>
      </c>
      <c r="J17" s="22" t="s">
        <v>82</v>
      </c>
      <c r="K17" s="22"/>
      <c r="L17" s="27">
        <v>7600000</v>
      </c>
      <c r="M17" s="26">
        <v>0</v>
      </c>
      <c r="N17" s="25">
        <v>7600000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>
        <f t="shared" si="0"/>
        <v>0</v>
      </c>
      <c r="AE17" s="25">
        <f>IF(SUM(R17:T17)-M17&lt;SUM(N17),SUM(N17)-SUM(R17:T17)-M17,)</f>
        <v>7600000</v>
      </c>
      <c r="AF17" s="25"/>
      <c r="AG17" s="27"/>
      <c r="AH17" s="27"/>
      <c r="AI17" s="27"/>
      <c r="AJ17" s="32"/>
      <c r="AK17" s="27"/>
      <c r="AL17" s="32"/>
      <c r="AM17" s="27"/>
      <c r="AN17" s="25">
        <f t="shared" si="1"/>
        <v>0</v>
      </c>
      <c r="AO17" s="27">
        <f>IF(SUM(R17:U17)-M17&lt;(K17+L17+N17),(K17+L17+N17)-SUM(R17:U17)-M17,)</f>
        <v>15200000</v>
      </c>
      <c r="AP17" s="28"/>
      <c r="AR17" s="28"/>
      <c r="AS17" s="28"/>
      <c r="AT17" s="2"/>
      <c r="AU17" s="2"/>
      <c r="AV17" s="2"/>
      <c r="AW17" s="2"/>
      <c r="AX17" s="2"/>
      <c r="AY17" s="2"/>
      <c r="AZ17" s="2"/>
      <c r="BA17" s="29"/>
    </row>
    <row r="18" spans="1:53" ht="21" customHeight="1">
      <c r="A18" s="19">
        <f>SUBTOTAL(3,$AO$7:AO18)</f>
        <v>12</v>
      </c>
      <c r="B18" s="44" t="s">
        <v>102</v>
      </c>
      <c r="C18" s="45" t="s">
        <v>103</v>
      </c>
      <c r="D18" s="22" t="s">
        <v>104</v>
      </c>
      <c r="E18" s="22" t="s">
        <v>105</v>
      </c>
      <c r="F18" s="19" t="s">
        <v>106</v>
      </c>
      <c r="G18" s="22" t="s">
        <v>80</v>
      </c>
      <c r="H18" s="19" t="str">
        <f t="shared" si="2"/>
        <v>001</v>
      </c>
      <c r="I18" s="22" t="s">
        <v>81</v>
      </c>
      <c r="J18" s="22" t="s">
        <v>82</v>
      </c>
      <c r="K18" s="22"/>
      <c r="L18" s="27">
        <v>0</v>
      </c>
      <c r="M18" s="26">
        <v>0</v>
      </c>
      <c r="N18" s="25">
        <v>7600000</v>
      </c>
      <c r="O18" s="25"/>
      <c r="P18" s="25"/>
      <c r="Q18" s="25"/>
      <c r="R18" s="25"/>
      <c r="S18" s="25">
        <v>7600000</v>
      </c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>
        <f t="shared" si="0"/>
        <v>0</v>
      </c>
      <c r="AE18" s="25">
        <f>IF(SUM(R18:T18)-M18&lt;SUM(N18),SUM(N18)-SUM(R18:T18)-M18,)</f>
        <v>0</v>
      </c>
      <c r="AF18" s="25"/>
      <c r="AG18" s="27"/>
      <c r="AH18" s="27"/>
      <c r="AI18" s="27"/>
      <c r="AJ18" s="32"/>
      <c r="AK18" s="27"/>
      <c r="AL18" s="32"/>
      <c r="AM18" s="27"/>
      <c r="AN18" s="25">
        <f t="shared" si="1"/>
        <v>0</v>
      </c>
      <c r="AO18" s="27">
        <f>IF(SUM(R18:U18)-M18&lt;(K18+L18+N18),(K18+L18+N18)-SUM(R18:U18)-M18,)</f>
        <v>0</v>
      </c>
      <c r="AP18" s="28"/>
      <c r="AR18" s="28"/>
      <c r="AS18" s="28"/>
      <c r="AT18" s="2"/>
      <c r="AU18" s="2"/>
      <c r="AV18" s="2"/>
      <c r="AW18" s="2"/>
      <c r="AX18" s="2"/>
      <c r="AY18" s="2"/>
      <c r="AZ18" s="2"/>
      <c r="BA18" s="29"/>
    </row>
    <row r="19" spans="1:53" ht="21" customHeight="1">
      <c r="A19" s="19">
        <f>SUBTOTAL(3,$AO$7:AO19)</f>
        <v>13</v>
      </c>
      <c r="B19" s="44" t="s">
        <v>107</v>
      </c>
      <c r="C19" s="45" t="s">
        <v>108</v>
      </c>
      <c r="D19" s="22" t="s">
        <v>109</v>
      </c>
      <c r="E19" s="22" t="s">
        <v>110</v>
      </c>
      <c r="F19" s="19" t="s">
        <v>111</v>
      </c>
      <c r="G19" s="22" t="s">
        <v>80</v>
      </c>
      <c r="H19" s="19" t="str">
        <f t="shared" si="2"/>
        <v>001</v>
      </c>
      <c r="I19" s="22" t="s">
        <v>81</v>
      </c>
      <c r="J19" s="22" t="s">
        <v>82</v>
      </c>
      <c r="K19" s="22"/>
      <c r="L19" s="27">
        <v>0</v>
      </c>
      <c r="M19" s="26">
        <v>0</v>
      </c>
      <c r="N19" s="25">
        <v>7600000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>
        <v>7600000</v>
      </c>
      <c r="Z19" s="25"/>
      <c r="AA19" s="25"/>
      <c r="AB19" s="25"/>
      <c r="AC19" s="25"/>
      <c r="AD19" s="25">
        <f t="shared" si="0"/>
        <v>0</v>
      </c>
      <c r="AE19" s="25">
        <f>IF(SUM(R19:AD19)-M19&lt;SUM(N19),SUM(N19)-SUM(R19:AD19)-M19,)</f>
        <v>0</v>
      </c>
      <c r="AF19" s="25"/>
      <c r="AG19" s="27"/>
      <c r="AH19" s="27"/>
      <c r="AI19" s="27"/>
      <c r="AJ19" s="32"/>
      <c r="AK19" s="27"/>
      <c r="AL19" s="32"/>
      <c r="AM19" s="27"/>
      <c r="AN19" s="25">
        <f t="shared" si="1"/>
        <v>0</v>
      </c>
      <c r="AO19" s="27">
        <f>IF(SUM(R19:AD19)-M19&lt;(K19+L19+N19),(K19+L19+N19)-SUM(R19:AD19)-M19,)</f>
        <v>0</v>
      </c>
      <c r="AP19" s="28"/>
      <c r="AR19" s="28"/>
      <c r="AS19" s="28"/>
      <c r="AT19" s="2"/>
      <c r="AU19" s="2"/>
      <c r="AV19" s="2"/>
      <c r="AW19" s="2"/>
      <c r="AX19" s="2"/>
      <c r="AY19" s="2"/>
      <c r="AZ19" s="2"/>
      <c r="BA19" s="29"/>
    </row>
    <row r="20" spans="1:53" ht="21" customHeight="1">
      <c r="A20" s="19">
        <f>SUBTOTAL(3,$AO$7:AO20)</f>
        <v>14</v>
      </c>
      <c r="B20" s="44" t="s">
        <v>112</v>
      </c>
      <c r="C20" s="45" t="s">
        <v>113</v>
      </c>
      <c r="D20" s="22" t="s">
        <v>114</v>
      </c>
      <c r="E20" s="22" t="s">
        <v>115</v>
      </c>
      <c r="F20" s="19" t="s">
        <v>116</v>
      </c>
      <c r="G20" s="22" t="s">
        <v>80</v>
      </c>
      <c r="H20" s="19" t="str">
        <f t="shared" si="2"/>
        <v>001</v>
      </c>
      <c r="I20" s="22" t="s">
        <v>81</v>
      </c>
      <c r="J20" s="22" t="s">
        <v>82</v>
      </c>
      <c r="K20" s="22"/>
      <c r="L20" s="27">
        <v>0</v>
      </c>
      <c r="M20" s="26">
        <v>0</v>
      </c>
      <c r="N20" s="25">
        <v>7600000</v>
      </c>
      <c r="O20" s="25"/>
      <c r="P20" s="25"/>
      <c r="Q20" s="25"/>
      <c r="R20" s="25"/>
      <c r="S20" s="25">
        <v>7600000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>
        <f t="shared" si="0"/>
        <v>0</v>
      </c>
      <c r="AE20" s="25">
        <f>IF(SUM(R20:T20)-M20&lt;SUM(N20),SUM(N20)-SUM(R20:T20)-M20,)</f>
        <v>0</v>
      </c>
      <c r="AF20" s="25"/>
      <c r="AG20" s="27"/>
      <c r="AH20" s="27"/>
      <c r="AI20" s="27"/>
      <c r="AJ20" s="32"/>
      <c r="AK20" s="27"/>
      <c r="AL20" s="32"/>
      <c r="AM20" s="27"/>
      <c r="AN20" s="25">
        <f t="shared" si="1"/>
        <v>0</v>
      </c>
      <c r="AO20" s="27">
        <f>IF(SUM(R20:U20)-M20&lt;(K20+L20+N20),(K20+L20+N20)-SUM(R20:U20)-M20,)</f>
        <v>0</v>
      </c>
      <c r="AP20" s="28"/>
      <c r="AR20" s="28"/>
      <c r="AS20" s="28"/>
      <c r="AT20" s="2"/>
      <c r="AU20" s="2"/>
      <c r="AV20" s="2"/>
      <c r="AW20" s="2"/>
      <c r="AX20" s="2"/>
      <c r="AY20" s="2"/>
      <c r="AZ20" s="2"/>
      <c r="BA20" s="29"/>
    </row>
    <row r="21" spans="1:53" ht="21" customHeight="1">
      <c r="A21" s="19">
        <f>SUBTOTAL(3,$AO$7:AO21)</f>
        <v>15</v>
      </c>
      <c r="B21" s="44" t="s">
        <v>117</v>
      </c>
      <c r="C21" s="45" t="s">
        <v>118</v>
      </c>
      <c r="D21" s="22" t="s">
        <v>119</v>
      </c>
      <c r="E21" s="22" t="s">
        <v>120</v>
      </c>
      <c r="F21" s="47">
        <v>37622</v>
      </c>
      <c r="G21" s="48" t="s">
        <v>80</v>
      </c>
      <c r="H21" s="19" t="str">
        <f t="shared" si="2"/>
        <v>001</v>
      </c>
      <c r="I21" s="22" t="s">
        <v>81</v>
      </c>
      <c r="J21" s="22" t="s">
        <v>82</v>
      </c>
      <c r="K21" s="22"/>
      <c r="L21" s="27">
        <v>0</v>
      </c>
      <c r="M21" s="26">
        <v>0</v>
      </c>
      <c r="N21" s="25">
        <v>7600000</v>
      </c>
      <c r="O21" s="25"/>
      <c r="P21" s="25"/>
      <c r="Q21" s="25"/>
      <c r="R21" s="25"/>
      <c r="S21" s="25"/>
      <c r="T21" s="25"/>
      <c r="U21" s="25"/>
      <c r="V21" s="25"/>
      <c r="W21" s="25">
        <v>7600000</v>
      </c>
      <c r="X21" s="25"/>
      <c r="Y21" s="25"/>
      <c r="Z21" s="25"/>
      <c r="AA21" s="25"/>
      <c r="AB21" s="25"/>
      <c r="AC21" s="25"/>
      <c r="AD21" s="25">
        <f t="shared" si="0"/>
        <v>0</v>
      </c>
      <c r="AE21" s="25">
        <f>IF(SUM(R21:W21)-M21&lt;SUM(N21),SUM(N21)-SUM(R21:W21)-M21,)</f>
        <v>0</v>
      </c>
      <c r="AF21" s="25"/>
      <c r="AG21" s="27"/>
      <c r="AH21" s="27"/>
      <c r="AI21" s="27"/>
      <c r="AJ21" s="32"/>
      <c r="AK21" s="27"/>
      <c r="AL21" s="32"/>
      <c r="AM21" s="27"/>
      <c r="AN21" s="25">
        <f t="shared" si="1"/>
        <v>0</v>
      </c>
      <c r="AO21" s="27">
        <f>IF(SUM(R21:W21)-M21&lt;(K21+L21+N21),(K21+L21+N21)-SUM(R21:W21)-M21,)</f>
        <v>0</v>
      </c>
      <c r="AP21" s="28"/>
      <c r="AR21" s="28"/>
      <c r="AS21" s="28"/>
      <c r="AT21" s="2"/>
      <c r="AU21" s="2"/>
      <c r="AV21" s="2"/>
      <c r="AW21" s="2"/>
      <c r="AX21" s="2"/>
      <c r="AY21" s="2"/>
      <c r="AZ21" s="2"/>
      <c r="BA21" s="29"/>
    </row>
    <row r="22" spans="1:53" ht="21" customHeight="1">
      <c r="A22" s="19">
        <f>SUBTOTAL(3,$AO$7:AO22)</f>
        <v>16</v>
      </c>
      <c r="B22" s="44" t="s">
        <v>121</v>
      </c>
      <c r="C22" s="45" t="s">
        <v>122</v>
      </c>
      <c r="D22" s="22" t="s">
        <v>123</v>
      </c>
      <c r="E22" s="22" t="s">
        <v>124</v>
      </c>
      <c r="F22" s="19" t="s">
        <v>125</v>
      </c>
      <c r="G22" s="22" t="s">
        <v>80</v>
      </c>
      <c r="H22" s="19" t="str">
        <f t="shared" si="2"/>
        <v>001</v>
      </c>
      <c r="I22" s="22" t="s">
        <v>81</v>
      </c>
      <c r="J22" s="22" t="s">
        <v>82</v>
      </c>
      <c r="K22" s="22"/>
      <c r="L22" s="27">
        <v>0</v>
      </c>
      <c r="M22" s="49"/>
      <c r="N22" s="25">
        <v>7600000</v>
      </c>
      <c r="O22" s="25"/>
      <c r="P22" s="25"/>
      <c r="Q22" s="25"/>
      <c r="R22" s="25"/>
      <c r="S22" s="25">
        <v>7600000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>
        <f t="shared" si="0"/>
        <v>0</v>
      </c>
      <c r="AE22" s="25">
        <f>IF(SUM(R22:T22)-M22&lt;SUM(N22),SUM(N22)-SUM(R22:T22)-M22,)</f>
        <v>0</v>
      </c>
      <c r="AF22" s="25"/>
      <c r="AG22" s="27"/>
      <c r="AH22" s="27"/>
      <c r="AI22" s="27"/>
      <c r="AJ22" s="32"/>
      <c r="AK22" s="27"/>
      <c r="AL22" s="32"/>
      <c r="AM22" s="27"/>
      <c r="AN22" s="25">
        <f t="shared" si="1"/>
        <v>0</v>
      </c>
      <c r="AO22" s="27">
        <f t="shared" ref="AO22:AO28" si="3">IF(SUM(R22:U22)-M22&lt;(K22+L22+N22),(K22+L22+N22)-SUM(R22:U22)-M22,)</f>
        <v>0</v>
      </c>
      <c r="AP22" s="28"/>
      <c r="AR22" s="28"/>
      <c r="AS22" s="28" t="s">
        <v>126</v>
      </c>
      <c r="AT22" s="2"/>
      <c r="AU22" s="2"/>
      <c r="AV22" s="2"/>
      <c r="AW22" s="2"/>
      <c r="AX22" s="2"/>
      <c r="AY22" s="2"/>
      <c r="AZ22" s="2"/>
      <c r="BA22" s="29"/>
    </row>
    <row r="23" spans="1:53" ht="21" customHeight="1">
      <c r="A23" s="19">
        <f>SUBTOTAL(3,$AO$7:AO23)</f>
        <v>17</v>
      </c>
      <c r="B23" s="44" t="s">
        <v>127</v>
      </c>
      <c r="C23" s="45" t="s">
        <v>128</v>
      </c>
      <c r="D23" s="22" t="s">
        <v>129</v>
      </c>
      <c r="E23" s="22" t="s">
        <v>52</v>
      </c>
      <c r="F23" s="19" t="s">
        <v>130</v>
      </c>
      <c r="G23" s="22" t="s">
        <v>131</v>
      </c>
      <c r="H23" s="19" t="str">
        <f t="shared" si="2"/>
        <v>002</v>
      </c>
      <c r="I23" s="22" t="s">
        <v>132</v>
      </c>
      <c r="J23" s="22" t="s">
        <v>133</v>
      </c>
      <c r="K23" s="22"/>
      <c r="L23" s="27">
        <v>0</v>
      </c>
      <c r="M23" s="26">
        <v>0</v>
      </c>
      <c r="N23" s="25">
        <v>8200000</v>
      </c>
      <c r="O23" s="25"/>
      <c r="P23" s="25"/>
      <c r="Q23" s="25"/>
      <c r="R23" s="25"/>
      <c r="S23" s="25"/>
      <c r="T23" s="25"/>
      <c r="U23" s="25">
        <v>8200000</v>
      </c>
      <c r="V23" s="25"/>
      <c r="W23" s="25"/>
      <c r="X23" s="25"/>
      <c r="Y23" s="25"/>
      <c r="Z23" s="25"/>
      <c r="AA23" s="25"/>
      <c r="AB23" s="25"/>
      <c r="AC23" s="25"/>
      <c r="AD23" s="25">
        <f t="shared" si="0"/>
        <v>0</v>
      </c>
      <c r="AE23" s="25">
        <f>IF(SUM(R23:U23)-M23&lt;SUM(N23),SUM(N23)-SUM(R23:U23)-M23,)</f>
        <v>0</v>
      </c>
      <c r="AF23" s="25"/>
      <c r="AG23" s="27">
        <v>9250000</v>
      </c>
      <c r="AH23" s="27"/>
      <c r="AI23" s="27"/>
      <c r="AJ23" s="227">
        <v>9250000</v>
      </c>
      <c r="AK23" s="27"/>
      <c r="AL23" s="32"/>
      <c r="AM23" s="27"/>
      <c r="AN23" s="25">
        <f>IF(SUM(AH23:AK23)&lt;SUM(AG23),SUM(AG23)-SUM(AH23:AK23),)</f>
        <v>0</v>
      </c>
      <c r="AO23" s="25">
        <f>IF(SUM(AI23:AN23)&lt;SUM(AH23),SUM(AH23)-SUM(AI23:AN23),)</f>
        <v>0</v>
      </c>
      <c r="AP23" s="28"/>
      <c r="AR23" s="28"/>
      <c r="AS23" s="28"/>
      <c r="AT23" s="2"/>
      <c r="AU23" s="2"/>
      <c r="AV23" s="2"/>
      <c r="AW23" s="2"/>
      <c r="AX23" s="2"/>
      <c r="AY23" s="2"/>
      <c r="AZ23" s="2"/>
      <c r="BA23" s="29"/>
    </row>
    <row r="24" spans="1:53" ht="21" customHeight="1">
      <c r="A24" s="19">
        <f>SUBTOTAL(3,$AO$7:AO24)</f>
        <v>18</v>
      </c>
      <c r="B24" s="44" t="s">
        <v>134</v>
      </c>
      <c r="C24" s="45" t="s">
        <v>135</v>
      </c>
      <c r="D24" s="22" t="s">
        <v>136</v>
      </c>
      <c r="E24" s="22" t="s">
        <v>52</v>
      </c>
      <c r="F24" s="19" t="s">
        <v>137</v>
      </c>
      <c r="G24" s="22" t="s">
        <v>131</v>
      </c>
      <c r="H24" s="19" t="str">
        <f t="shared" si="2"/>
        <v>002</v>
      </c>
      <c r="I24" s="22" t="s">
        <v>132</v>
      </c>
      <c r="J24" s="22" t="s">
        <v>133</v>
      </c>
      <c r="K24" s="22"/>
      <c r="L24" s="27">
        <v>0</v>
      </c>
      <c r="M24" s="26">
        <v>0</v>
      </c>
      <c r="N24" s="25">
        <v>8200000</v>
      </c>
      <c r="O24" s="25"/>
      <c r="P24" s="25"/>
      <c r="Q24" s="25"/>
      <c r="R24" s="25"/>
      <c r="S24" s="25">
        <v>8200000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>
        <f t="shared" si="0"/>
        <v>0</v>
      </c>
      <c r="AE24" s="25">
        <f>IF(SUM(R24:T24)-M24&lt;SUM(N24),SUM(N24)-SUM(R24:T24)-M24,)</f>
        <v>0</v>
      </c>
      <c r="AF24" s="25"/>
      <c r="AG24" s="27">
        <v>9250000</v>
      </c>
      <c r="AH24" s="27">
        <v>9250000</v>
      </c>
      <c r="AI24" s="27"/>
      <c r="AJ24" s="32"/>
      <c r="AK24" s="27"/>
      <c r="AL24" s="32"/>
      <c r="AM24" s="27"/>
      <c r="AN24" s="25">
        <f t="shared" si="1"/>
        <v>0</v>
      </c>
      <c r="AO24" s="27">
        <f t="shared" si="3"/>
        <v>0</v>
      </c>
      <c r="AP24" s="28"/>
      <c r="AR24" s="28"/>
      <c r="AS24" s="28"/>
      <c r="AT24" s="2"/>
      <c r="AU24" s="2"/>
      <c r="AV24" s="2"/>
      <c r="AW24" s="2"/>
      <c r="AX24" s="2"/>
      <c r="AY24" s="2"/>
      <c r="AZ24" s="2"/>
      <c r="BA24" s="29"/>
    </row>
    <row r="25" spans="1:53" ht="21" customHeight="1">
      <c r="A25" s="19">
        <f>SUBTOTAL(3,$AO$7:AO25)</f>
        <v>19</v>
      </c>
      <c r="B25" s="44" t="s">
        <v>138</v>
      </c>
      <c r="C25" s="45" t="s">
        <v>139</v>
      </c>
      <c r="D25" s="22" t="s">
        <v>140</v>
      </c>
      <c r="E25" s="22" t="s">
        <v>141</v>
      </c>
      <c r="F25" s="19" t="s">
        <v>142</v>
      </c>
      <c r="G25" s="22" t="s">
        <v>131</v>
      </c>
      <c r="H25" s="19" t="str">
        <f t="shared" si="2"/>
        <v>002</v>
      </c>
      <c r="I25" s="22" t="s">
        <v>132</v>
      </c>
      <c r="J25" s="22" t="s">
        <v>133</v>
      </c>
      <c r="K25" s="22"/>
      <c r="L25" s="27">
        <v>0</v>
      </c>
      <c r="M25" s="26">
        <v>0</v>
      </c>
      <c r="N25" s="25">
        <v>8200000</v>
      </c>
      <c r="O25" s="25"/>
      <c r="P25" s="25"/>
      <c r="Q25" s="25"/>
      <c r="R25" s="25"/>
      <c r="S25" s="25">
        <v>8200000</v>
      </c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>
        <f t="shared" si="0"/>
        <v>0</v>
      </c>
      <c r="AE25" s="25">
        <f>IF(SUM(R25:T25)-M25&lt;SUM(N25),SUM(N25)-SUM(R25:T25)-M25,)</f>
        <v>0</v>
      </c>
      <c r="AF25" s="25"/>
      <c r="AG25" s="27">
        <v>9250000</v>
      </c>
      <c r="AH25" s="27"/>
      <c r="AI25" s="27"/>
      <c r="AJ25" s="227">
        <v>9250000</v>
      </c>
      <c r="AK25" s="27"/>
      <c r="AL25" s="32"/>
      <c r="AM25" s="27"/>
      <c r="AN25" s="25">
        <f t="shared" ref="AN25:AN26" si="4">IF(SUM(AH25:AK25)&lt;SUM(AG25),SUM(AG25)-SUM(AH25:AK25),)</f>
        <v>0</v>
      </c>
      <c r="AO25" s="25">
        <f t="shared" ref="AO25:AO26" si="5">IF(SUM(AI25:AN25)&lt;SUM(AH25),SUM(AH25)-SUM(AI25:AN25),)</f>
        <v>0</v>
      </c>
      <c r="AP25" s="28"/>
      <c r="AR25" s="28"/>
      <c r="AS25" s="28"/>
      <c r="AT25" s="2"/>
      <c r="AU25" s="2"/>
      <c r="AV25" s="2"/>
      <c r="AW25" s="2"/>
      <c r="AX25" s="2"/>
      <c r="AY25" s="2"/>
      <c r="AZ25" s="2"/>
      <c r="BA25" s="29"/>
    </row>
    <row r="26" spans="1:53" ht="21" customHeight="1">
      <c r="A26" s="19">
        <f>SUBTOTAL(3,$AO$7:AO26)</f>
        <v>20</v>
      </c>
      <c r="B26" s="44" t="s">
        <v>143</v>
      </c>
      <c r="C26" s="45" t="s">
        <v>144</v>
      </c>
      <c r="D26" s="22" t="s">
        <v>145</v>
      </c>
      <c r="E26" s="22" t="s">
        <v>146</v>
      </c>
      <c r="F26" s="19" t="s">
        <v>147</v>
      </c>
      <c r="G26" s="22" t="s">
        <v>131</v>
      </c>
      <c r="H26" s="19" t="str">
        <f t="shared" si="2"/>
        <v>002</v>
      </c>
      <c r="I26" s="22" t="s">
        <v>132</v>
      </c>
      <c r="J26" s="22" t="s">
        <v>133</v>
      </c>
      <c r="K26" s="22"/>
      <c r="L26" s="27">
        <v>0</v>
      </c>
      <c r="M26" s="26">
        <v>0</v>
      </c>
      <c r="N26" s="25">
        <v>8200000</v>
      </c>
      <c r="O26" s="25"/>
      <c r="P26" s="25"/>
      <c r="Q26" s="25"/>
      <c r="R26" s="25"/>
      <c r="S26" s="25">
        <v>8200000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>
        <f t="shared" si="0"/>
        <v>0</v>
      </c>
      <c r="AE26" s="25">
        <f>IF(SUM(R26:T26)-M26&lt;SUM(N26),SUM(N26)-SUM(R26:T26)-M26,)</f>
        <v>0</v>
      </c>
      <c r="AF26" s="25">
        <v>3034000</v>
      </c>
      <c r="AG26" s="27">
        <f>9250000-AF26</f>
        <v>6216000</v>
      </c>
      <c r="AH26" s="27"/>
      <c r="AI26" s="27"/>
      <c r="AJ26" s="227">
        <v>6216000</v>
      </c>
      <c r="AK26" s="27"/>
      <c r="AL26" s="32"/>
      <c r="AM26" s="27"/>
      <c r="AN26" s="25">
        <f t="shared" si="4"/>
        <v>0</v>
      </c>
      <c r="AO26" s="25">
        <f t="shared" si="5"/>
        <v>0</v>
      </c>
      <c r="AP26" s="28"/>
      <c r="AR26" s="28"/>
      <c r="AS26" s="28"/>
      <c r="AT26" s="2"/>
      <c r="AU26" s="2"/>
      <c r="AV26" s="2"/>
      <c r="AW26" s="2"/>
      <c r="AX26" s="2"/>
      <c r="AY26" s="2"/>
      <c r="AZ26" s="2"/>
      <c r="BA26" s="29"/>
    </row>
    <row r="27" spans="1:53" ht="21" customHeight="1">
      <c r="A27" s="19">
        <f>SUBTOTAL(3,$AO$7:AO27)</f>
        <v>21</v>
      </c>
      <c r="B27" s="44" t="s">
        <v>148</v>
      </c>
      <c r="C27" s="45" t="s">
        <v>149</v>
      </c>
      <c r="D27" s="22" t="s">
        <v>150</v>
      </c>
      <c r="E27" s="22" t="s">
        <v>151</v>
      </c>
      <c r="F27" s="19" t="s">
        <v>152</v>
      </c>
      <c r="G27" s="22" t="s">
        <v>131</v>
      </c>
      <c r="H27" s="19" t="str">
        <f t="shared" si="2"/>
        <v>002</v>
      </c>
      <c r="I27" s="22" t="s">
        <v>132</v>
      </c>
      <c r="J27" s="22" t="s">
        <v>133</v>
      </c>
      <c r="K27" s="22"/>
      <c r="L27" s="27">
        <v>0</v>
      </c>
      <c r="M27" s="26">
        <v>0</v>
      </c>
      <c r="N27" s="25">
        <v>8200000</v>
      </c>
      <c r="O27" s="25"/>
      <c r="P27" s="25"/>
      <c r="Q27" s="25"/>
      <c r="R27" s="25"/>
      <c r="S27" s="25"/>
      <c r="T27" s="25"/>
      <c r="U27" s="25">
        <v>8200000</v>
      </c>
      <c r="V27" s="25"/>
      <c r="W27" s="25"/>
      <c r="X27" s="25"/>
      <c r="Y27" s="25"/>
      <c r="Z27" s="25"/>
      <c r="AA27" s="25"/>
      <c r="AB27" s="25"/>
      <c r="AC27" s="25"/>
      <c r="AD27" s="25">
        <f t="shared" si="0"/>
        <v>0</v>
      </c>
      <c r="AE27" s="25">
        <f>IF(SUM(R27:U27)-M27&lt;SUM(N27),SUM(N27)-SUM(R27:U27)-M27,)</f>
        <v>0</v>
      </c>
      <c r="AF27" s="25"/>
      <c r="AG27" s="27">
        <v>9250000</v>
      </c>
      <c r="AH27" s="27"/>
      <c r="AI27" s="27"/>
      <c r="AJ27" s="32"/>
      <c r="AK27" s="27"/>
      <c r="AL27" s="32"/>
      <c r="AM27" s="27"/>
      <c r="AN27" s="25">
        <f t="shared" si="1"/>
        <v>9250000</v>
      </c>
      <c r="AO27" s="27">
        <f>AN27</f>
        <v>9250000</v>
      </c>
      <c r="AP27" s="28"/>
      <c r="AR27" s="28"/>
      <c r="AS27" s="28"/>
      <c r="AT27" s="2"/>
      <c r="AU27" s="2"/>
      <c r="AV27" s="2"/>
      <c r="AW27" s="2"/>
      <c r="AX27" s="2"/>
      <c r="AY27" s="2"/>
      <c r="AZ27" s="2"/>
      <c r="BA27" s="29"/>
    </row>
    <row r="28" spans="1:53" ht="21" customHeight="1">
      <c r="A28" s="19">
        <f>SUBTOTAL(3,$AO$7:AO28)</f>
        <v>22</v>
      </c>
      <c r="B28" s="44" t="s">
        <v>153</v>
      </c>
      <c r="C28" s="45" t="s">
        <v>154</v>
      </c>
      <c r="D28" s="22" t="s">
        <v>155</v>
      </c>
      <c r="E28" s="22" t="s">
        <v>156</v>
      </c>
      <c r="F28" s="19" t="s">
        <v>157</v>
      </c>
      <c r="G28" s="22" t="s">
        <v>131</v>
      </c>
      <c r="H28" s="19" t="str">
        <f t="shared" si="2"/>
        <v>002</v>
      </c>
      <c r="I28" s="22" t="s">
        <v>132</v>
      </c>
      <c r="J28" s="22" t="s">
        <v>133</v>
      </c>
      <c r="K28" s="22"/>
      <c r="L28" s="27">
        <v>0</v>
      </c>
      <c r="M28" s="26">
        <v>0</v>
      </c>
      <c r="N28" s="25">
        <v>8200000</v>
      </c>
      <c r="O28" s="25"/>
      <c r="P28" s="25"/>
      <c r="Q28" s="25"/>
      <c r="R28" s="25"/>
      <c r="S28" s="25">
        <v>8200000</v>
      </c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>
        <f t="shared" si="0"/>
        <v>0</v>
      </c>
      <c r="AE28" s="25">
        <f>IF(SUM(R28:T28)-M28&lt;SUM(N28),SUM(N28)-SUM(R28:T28)-M28,)</f>
        <v>0</v>
      </c>
      <c r="AF28" s="25"/>
      <c r="AG28" s="27">
        <v>9250000</v>
      </c>
      <c r="AH28" s="27">
        <v>9250000</v>
      </c>
      <c r="AI28" s="27"/>
      <c r="AJ28" s="32"/>
      <c r="AK28" s="27"/>
      <c r="AL28" s="32"/>
      <c r="AM28" s="27"/>
      <c r="AN28" s="25">
        <f t="shared" si="1"/>
        <v>0</v>
      </c>
      <c r="AO28" s="27">
        <f t="shared" si="3"/>
        <v>0</v>
      </c>
      <c r="AP28" s="28"/>
      <c r="AR28" s="28"/>
      <c r="AS28" s="28"/>
      <c r="AT28" s="2"/>
      <c r="AU28" s="2"/>
      <c r="AV28" s="2"/>
      <c r="AW28" s="2"/>
      <c r="AX28" s="2"/>
      <c r="AY28" s="2"/>
      <c r="AZ28" s="2"/>
      <c r="BA28" s="29"/>
    </row>
    <row r="29" spans="1:53" ht="21" customHeight="1">
      <c r="A29" s="19">
        <f>SUBTOTAL(3,$AO$7:AO29)</f>
        <v>23</v>
      </c>
      <c r="B29" s="44" t="s">
        <v>158</v>
      </c>
      <c r="C29" s="45" t="s">
        <v>159</v>
      </c>
      <c r="D29" s="22" t="s">
        <v>160</v>
      </c>
      <c r="E29" s="22" t="s">
        <v>161</v>
      </c>
      <c r="F29" s="19" t="s">
        <v>162</v>
      </c>
      <c r="G29" s="22" t="s">
        <v>131</v>
      </c>
      <c r="H29" s="19" t="str">
        <f t="shared" si="2"/>
        <v>002</v>
      </c>
      <c r="I29" s="22" t="s">
        <v>132</v>
      </c>
      <c r="J29" s="22" t="s">
        <v>133</v>
      </c>
      <c r="K29" s="22"/>
      <c r="L29" s="27">
        <v>0</v>
      </c>
      <c r="M29" s="26">
        <v>0</v>
      </c>
      <c r="N29" s="25">
        <v>8200000</v>
      </c>
      <c r="O29" s="25"/>
      <c r="P29" s="25"/>
      <c r="Q29" s="25"/>
      <c r="R29" s="25"/>
      <c r="S29" s="25"/>
      <c r="T29" s="25"/>
      <c r="U29" s="25">
        <v>8200000</v>
      </c>
      <c r="V29" s="25"/>
      <c r="W29" s="25"/>
      <c r="X29" s="25"/>
      <c r="Y29" s="25"/>
      <c r="Z29" s="25"/>
      <c r="AA29" s="25"/>
      <c r="AB29" s="25"/>
      <c r="AC29" s="25"/>
      <c r="AD29" s="25">
        <f t="shared" si="0"/>
        <v>0</v>
      </c>
      <c r="AE29" s="25">
        <f t="shared" ref="AE29:AE34" si="6">IF(SUM(R29:U29)-M29&lt;SUM(N29),SUM(N29)-SUM(R29:U29)-M29,)</f>
        <v>0</v>
      </c>
      <c r="AF29" s="25"/>
      <c r="AG29" s="27">
        <v>9250000</v>
      </c>
      <c r="AH29" s="27"/>
      <c r="AI29" s="27"/>
      <c r="AJ29" s="227">
        <v>9250000</v>
      </c>
      <c r="AK29" s="27"/>
      <c r="AL29" s="32"/>
      <c r="AM29" s="27"/>
      <c r="AN29" s="25">
        <f>IF(SUM(AH29:AK29)&lt;SUM(AG29),SUM(AG29)-SUM(AH29:AK29),)</f>
        <v>0</v>
      </c>
      <c r="AO29" s="25">
        <f>IF(SUM(AI29:AN29)&lt;SUM(AH29),SUM(AH29)-SUM(AI29:AN29),)</f>
        <v>0</v>
      </c>
      <c r="AP29" s="28"/>
      <c r="AR29" s="28"/>
      <c r="AS29" s="28"/>
      <c r="AT29" s="2"/>
      <c r="AU29" s="2"/>
      <c r="AV29" s="2"/>
      <c r="AW29" s="2"/>
      <c r="AX29" s="2"/>
      <c r="AY29" s="2"/>
      <c r="AZ29" s="2"/>
      <c r="BA29" s="29"/>
    </row>
    <row r="30" spans="1:53" ht="21" customHeight="1">
      <c r="A30" s="19">
        <f>SUBTOTAL(3,$AO$7:AO30)</f>
        <v>24</v>
      </c>
      <c r="B30" s="44" t="s">
        <v>163</v>
      </c>
      <c r="C30" s="45" t="s">
        <v>164</v>
      </c>
      <c r="D30" s="22" t="s">
        <v>165</v>
      </c>
      <c r="E30" s="22" t="s">
        <v>166</v>
      </c>
      <c r="F30" s="19" t="s">
        <v>167</v>
      </c>
      <c r="G30" s="22" t="s">
        <v>131</v>
      </c>
      <c r="H30" s="19" t="str">
        <f t="shared" si="2"/>
        <v>002</v>
      </c>
      <c r="I30" s="22" t="s">
        <v>132</v>
      </c>
      <c r="J30" s="22" t="s">
        <v>133</v>
      </c>
      <c r="K30" s="22"/>
      <c r="L30" s="27">
        <v>0</v>
      </c>
      <c r="M30" s="26">
        <v>0</v>
      </c>
      <c r="N30" s="25">
        <v>8200000</v>
      </c>
      <c r="O30" s="25"/>
      <c r="P30" s="25"/>
      <c r="Q30" s="25"/>
      <c r="R30" s="25"/>
      <c r="S30" s="25"/>
      <c r="T30" s="25"/>
      <c r="U30" s="25">
        <v>8200000</v>
      </c>
      <c r="V30" s="25"/>
      <c r="W30" s="25"/>
      <c r="X30" s="25"/>
      <c r="Y30" s="25"/>
      <c r="Z30" s="25"/>
      <c r="AA30" s="25"/>
      <c r="AB30" s="25"/>
      <c r="AC30" s="25"/>
      <c r="AD30" s="25">
        <f t="shared" si="0"/>
        <v>0</v>
      </c>
      <c r="AE30" s="25">
        <f t="shared" si="6"/>
        <v>0</v>
      </c>
      <c r="AF30" s="25"/>
      <c r="AG30" s="27">
        <v>9250000</v>
      </c>
      <c r="AH30" s="27"/>
      <c r="AI30" s="27"/>
      <c r="AJ30" s="32"/>
      <c r="AK30" s="27"/>
      <c r="AL30" s="32"/>
      <c r="AM30" s="27"/>
      <c r="AN30" s="25">
        <f t="shared" si="1"/>
        <v>9250000</v>
      </c>
      <c r="AO30" s="27">
        <f>AN30</f>
        <v>9250000</v>
      </c>
      <c r="AP30" s="28"/>
      <c r="AR30" s="28"/>
      <c r="AS30" s="28"/>
      <c r="AT30" s="2"/>
      <c r="AU30" s="2"/>
      <c r="AV30" s="2"/>
      <c r="AW30" s="2"/>
      <c r="AX30" s="2"/>
      <c r="AY30" s="2"/>
      <c r="AZ30" s="2"/>
      <c r="BA30" s="29"/>
    </row>
    <row r="31" spans="1:53" ht="21" customHeight="1">
      <c r="A31" s="19">
        <f>SUBTOTAL(3,$AO$7:AO31)</f>
        <v>25</v>
      </c>
      <c r="B31" s="44" t="s">
        <v>168</v>
      </c>
      <c r="C31" s="45" t="s">
        <v>169</v>
      </c>
      <c r="D31" s="22" t="s">
        <v>170</v>
      </c>
      <c r="E31" s="22" t="s">
        <v>166</v>
      </c>
      <c r="F31" s="19" t="s">
        <v>171</v>
      </c>
      <c r="G31" s="22" t="s">
        <v>131</v>
      </c>
      <c r="H31" s="19" t="str">
        <f t="shared" si="2"/>
        <v>002</v>
      </c>
      <c r="I31" s="22" t="s">
        <v>132</v>
      </c>
      <c r="J31" s="22" t="s">
        <v>133</v>
      </c>
      <c r="K31" s="22"/>
      <c r="L31" s="27">
        <v>0</v>
      </c>
      <c r="M31" s="26">
        <v>0</v>
      </c>
      <c r="N31" s="25">
        <v>8200000</v>
      </c>
      <c r="O31" s="25"/>
      <c r="P31" s="25"/>
      <c r="Q31" s="25"/>
      <c r="R31" s="25"/>
      <c r="S31" s="25"/>
      <c r="T31" s="25"/>
      <c r="U31" s="25">
        <v>8200000</v>
      </c>
      <c r="V31" s="25"/>
      <c r="W31" s="25"/>
      <c r="X31" s="25"/>
      <c r="Y31" s="25"/>
      <c r="Z31" s="25"/>
      <c r="AA31" s="25"/>
      <c r="AB31" s="25"/>
      <c r="AC31" s="25"/>
      <c r="AD31" s="25">
        <f t="shared" si="0"/>
        <v>0</v>
      </c>
      <c r="AE31" s="25">
        <f t="shared" si="6"/>
        <v>0</v>
      </c>
      <c r="AF31" s="25"/>
      <c r="AG31" s="27">
        <v>9250000</v>
      </c>
      <c r="AH31" s="27"/>
      <c r="AI31" s="27"/>
      <c r="AJ31" s="32"/>
      <c r="AK31" s="27"/>
      <c r="AL31" s="32"/>
      <c r="AM31" s="27"/>
      <c r="AN31" s="25">
        <f t="shared" si="1"/>
        <v>9250000</v>
      </c>
      <c r="AO31" s="27">
        <f>AN31</f>
        <v>9250000</v>
      </c>
      <c r="AP31" s="28"/>
      <c r="AR31" s="28"/>
      <c r="AS31" s="28"/>
      <c r="AT31" s="2"/>
      <c r="AU31" s="2"/>
      <c r="AV31" s="2"/>
      <c r="AW31" s="2"/>
      <c r="AX31" s="2"/>
      <c r="AY31" s="2"/>
      <c r="AZ31" s="2"/>
      <c r="BA31" s="29"/>
    </row>
    <row r="32" spans="1:53" ht="21" customHeight="1">
      <c r="A32" s="19">
        <f>SUBTOTAL(3,$AO$7:AO32)</f>
        <v>26</v>
      </c>
      <c r="B32" s="44" t="s">
        <v>172</v>
      </c>
      <c r="C32" s="45" t="s">
        <v>173</v>
      </c>
      <c r="D32" s="22" t="s">
        <v>174</v>
      </c>
      <c r="E32" s="22" t="s">
        <v>166</v>
      </c>
      <c r="F32" s="19" t="s">
        <v>175</v>
      </c>
      <c r="G32" s="22" t="s">
        <v>131</v>
      </c>
      <c r="H32" s="19" t="str">
        <f t="shared" si="2"/>
        <v>002</v>
      </c>
      <c r="I32" s="22" t="s">
        <v>132</v>
      </c>
      <c r="J32" s="22" t="s">
        <v>133</v>
      </c>
      <c r="K32" s="22"/>
      <c r="L32" s="27">
        <v>0</v>
      </c>
      <c r="M32" s="26">
        <v>0</v>
      </c>
      <c r="N32" s="25">
        <v>8200000</v>
      </c>
      <c r="O32" s="25"/>
      <c r="P32" s="25"/>
      <c r="Q32" s="25"/>
      <c r="R32" s="25"/>
      <c r="S32" s="25"/>
      <c r="T32" s="25"/>
      <c r="U32" s="25">
        <v>8200000</v>
      </c>
      <c r="V32" s="25"/>
      <c r="W32" s="25"/>
      <c r="X32" s="25"/>
      <c r="Y32" s="25"/>
      <c r="Z32" s="25"/>
      <c r="AA32" s="25"/>
      <c r="AB32" s="25"/>
      <c r="AC32" s="25"/>
      <c r="AD32" s="25">
        <f t="shared" si="0"/>
        <v>0</v>
      </c>
      <c r="AE32" s="25">
        <f t="shared" si="6"/>
        <v>0</v>
      </c>
      <c r="AF32" s="25"/>
      <c r="AG32" s="27">
        <v>9250000</v>
      </c>
      <c r="AH32" s="27"/>
      <c r="AI32" s="27"/>
      <c r="AJ32" s="32"/>
      <c r="AK32" s="27"/>
      <c r="AL32" s="32"/>
      <c r="AM32" s="27"/>
      <c r="AN32" s="25">
        <f t="shared" si="1"/>
        <v>9250000</v>
      </c>
      <c r="AO32" s="27">
        <f t="shared" ref="AO32:AO34" si="7">AN32</f>
        <v>9250000</v>
      </c>
      <c r="AP32" s="28"/>
      <c r="AR32" s="28"/>
      <c r="AS32" s="28"/>
      <c r="AT32" s="2"/>
      <c r="AU32" s="2"/>
      <c r="AV32" s="2"/>
      <c r="AW32" s="2"/>
      <c r="AX32" s="2"/>
      <c r="AY32" s="2"/>
      <c r="AZ32" s="2"/>
      <c r="BA32" s="29"/>
    </row>
    <row r="33" spans="1:53" ht="21" customHeight="1">
      <c r="A33" s="19">
        <f>SUBTOTAL(3,$AO$7:AO33)</f>
        <v>27</v>
      </c>
      <c r="B33" s="44" t="s">
        <v>180</v>
      </c>
      <c r="C33" s="45" t="s">
        <v>181</v>
      </c>
      <c r="D33" s="22" t="s">
        <v>182</v>
      </c>
      <c r="E33" s="22" t="s">
        <v>10</v>
      </c>
      <c r="F33" s="19" t="s">
        <v>183</v>
      </c>
      <c r="G33" s="22" t="s">
        <v>131</v>
      </c>
      <c r="H33" s="19" t="str">
        <f t="shared" si="2"/>
        <v>002</v>
      </c>
      <c r="I33" s="22" t="s">
        <v>132</v>
      </c>
      <c r="J33" s="22" t="s">
        <v>133</v>
      </c>
      <c r="K33" s="22"/>
      <c r="L33" s="27">
        <v>0</v>
      </c>
      <c r="M33" s="26">
        <v>0</v>
      </c>
      <c r="N33" s="25">
        <v>8200000</v>
      </c>
      <c r="O33" s="25"/>
      <c r="P33" s="25"/>
      <c r="Q33" s="25"/>
      <c r="R33" s="25"/>
      <c r="S33" s="25"/>
      <c r="T33" s="25"/>
      <c r="U33" s="25">
        <v>8200000</v>
      </c>
      <c r="V33" s="25"/>
      <c r="W33" s="25"/>
      <c r="X33" s="25"/>
      <c r="Y33" s="25"/>
      <c r="Z33" s="25"/>
      <c r="AA33" s="25"/>
      <c r="AB33" s="25"/>
      <c r="AC33" s="25"/>
      <c r="AD33" s="25">
        <f t="shared" si="0"/>
        <v>0</v>
      </c>
      <c r="AE33" s="25">
        <f t="shared" si="6"/>
        <v>0</v>
      </c>
      <c r="AF33" s="25"/>
      <c r="AG33" s="27">
        <v>9250000</v>
      </c>
      <c r="AH33" s="27"/>
      <c r="AI33" s="27"/>
      <c r="AJ33" s="32"/>
      <c r="AK33" s="27"/>
      <c r="AL33" s="32"/>
      <c r="AM33" s="27"/>
      <c r="AN33" s="25">
        <f t="shared" si="1"/>
        <v>9250000</v>
      </c>
      <c r="AO33" s="27">
        <f t="shared" si="7"/>
        <v>9250000</v>
      </c>
      <c r="AP33" s="28"/>
      <c r="AR33" s="28"/>
      <c r="AS33" s="28"/>
      <c r="AT33" s="2"/>
      <c r="AU33" s="2"/>
      <c r="AV33" s="2"/>
      <c r="AW33" s="2"/>
      <c r="AX33" s="2"/>
      <c r="AY33" s="2"/>
      <c r="AZ33" s="2"/>
      <c r="BA33" s="29"/>
    </row>
    <row r="34" spans="1:53" ht="21" customHeight="1">
      <c r="A34" s="19">
        <f>SUBTOTAL(3,$AO$7:AO34)</f>
        <v>28</v>
      </c>
      <c r="B34" s="44" t="s">
        <v>184</v>
      </c>
      <c r="C34" s="45" t="s">
        <v>185</v>
      </c>
      <c r="D34" s="22" t="s">
        <v>186</v>
      </c>
      <c r="E34" s="22" t="s">
        <v>187</v>
      </c>
      <c r="F34" s="19" t="s">
        <v>188</v>
      </c>
      <c r="G34" s="22" t="s">
        <v>131</v>
      </c>
      <c r="H34" s="19" t="str">
        <f t="shared" si="2"/>
        <v>002</v>
      </c>
      <c r="I34" s="22" t="s">
        <v>132</v>
      </c>
      <c r="J34" s="22" t="s">
        <v>133</v>
      </c>
      <c r="K34" s="22"/>
      <c r="L34" s="27">
        <v>0</v>
      </c>
      <c r="M34" s="26">
        <v>0</v>
      </c>
      <c r="N34" s="25">
        <v>8200000</v>
      </c>
      <c r="O34" s="25"/>
      <c r="P34" s="25"/>
      <c r="Q34" s="25"/>
      <c r="R34" s="25"/>
      <c r="S34" s="25"/>
      <c r="T34" s="25"/>
      <c r="U34" s="25">
        <v>8200000</v>
      </c>
      <c r="V34" s="25"/>
      <c r="W34" s="25"/>
      <c r="X34" s="25"/>
      <c r="Y34" s="25"/>
      <c r="Z34" s="25"/>
      <c r="AA34" s="25"/>
      <c r="AB34" s="25"/>
      <c r="AC34" s="25"/>
      <c r="AD34" s="25">
        <f t="shared" si="0"/>
        <v>0</v>
      </c>
      <c r="AE34" s="25">
        <f t="shared" si="6"/>
        <v>0</v>
      </c>
      <c r="AF34" s="25"/>
      <c r="AG34" s="27">
        <v>9250000</v>
      </c>
      <c r="AH34" s="27"/>
      <c r="AI34" s="27"/>
      <c r="AJ34" s="32"/>
      <c r="AK34" s="27"/>
      <c r="AL34" s="32"/>
      <c r="AM34" s="27"/>
      <c r="AN34" s="25">
        <f t="shared" si="1"/>
        <v>9250000</v>
      </c>
      <c r="AO34" s="27">
        <f t="shared" si="7"/>
        <v>9250000</v>
      </c>
      <c r="AP34" s="28"/>
      <c r="AR34" s="28"/>
      <c r="AS34" s="28"/>
      <c r="AT34" s="2"/>
      <c r="AU34" s="2"/>
      <c r="AV34" s="2"/>
      <c r="AW34" s="2"/>
      <c r="AX34" s="2"/>
      <c r="AY34" s="2"/>
      <c r="AZ34" s="2"/>
      <c r="BA34" s="29"/>
    </row>
    <row r="35" spans="1:53" ht="21" customHeight="1">
      <c r="A35" s="19">
        <f>SUBTOTAL(3,$AO$7:AO35)</f>
        <v>29</v>
      </c>
      <c r="B35" s="44" t="s">
        <v>189</v>
      </c>
      <c r="C35" s="45" t="s">
        <v>190</v>
      </c>
      <c r="D35" s="22" t="s">
        <v>191</v>
      </c>
      <c r="E35" s="22" t="s">
        <v>192</v>
      </c>
      <c r="F35" s="19" t="s">
        <v>193</v>
      </c>
      <c r="G35" s="22" t="s">
        <v>131</v>
      </c>
      <c r="H35" s="19" t="str">
        <f t="shared" si="2"/>
        <v>002</v>
      </c>
      <c r="I35" s="22" t="s">
        <v>132</v>
      </c>
      <c r="J35" s="22" t="s">
        <v>133</v>
      </c>
      <c r="K35" s="22"/>
      <c r="L35" s="27">
        <v>0</v>
      </c>
      <c r="M35" s="26">
        <v>0</v>
      </c>
      <c r="N35" s="25">
        <v>8200000</v>
      </c>
      <c r="O35" s="25"/>
      <c r="P35" s="25"/>
      <c r="Q35" s="25"/>
      <c r="R35" s="25"/>
      <c r="S35" s="25"/>
      <c r="T35" s="25"/>
      <c r="U35" s="25"/>
      <c r="V35" s="25"/>
      <c r="W35" s="25">
        <v>8200000</v>
      </c>
      <c r="X35" s="25"/>
      <c r="Y35" s="25"/>
      <c r="Z35" s="25"/>
      <c r="AA35" s="25"/>
      <c r="AB35" s="25"/>
      <c r="AC35" s="25"/>
      <c r="AD35" s="25">
        <f t="shared" si="0"/>
        <v>0</v>
      </c>
      <c r="AE35" s="25">
        <f>IF(SUM(R35:W35)-M35&lt;SUM(N35),SUM(N35)-SUM(R35:W35)-M35,)</f>
        <v>0</v>
      </c>
      <c r="AF35" s="25"/>
      <c r="AG35" s="27">
        <v>9250000</v>
      </c>
      <c r="AH35" s="27"/>
      <c r="AI35" s="27"/>
      <c r="AJ35" s="227">
        <v>9250000</v>
      </c>
      <c r="AK35" s="27"/>
      <c r="AL35" s="32"/>
      <c r="AM35" s="27"/>
      <c r="AN35" s="25">
        <f>IF(SUM(AH35:AK35)&lt;SUM(AG35),SUM(AG35)-SUM(AH35:AK35),)</f>
        <v>0</v>
      </c>
      <c r="AO35" s="25">
        <f>IF(SUM(AI35:AN35)&lt;SUM(AH35),SUM(AH35)-SUM(AI35:AN35),)</f>
        <v>0</v>
      </c>
      <c r="AP35" s="28"/>
      <c r="AR35" s="28"/>
      <c r="AS35" s="28"/>
      <c r="AT35" s="2"/>
      <c r="AU35" s="2"/>
      <c r="AV35" s="2"/>
      <c r="AW35" s="2"/>
      <c r="AX35" s="2"/>
      <c r="AY35" s="2"/>
      <c r="AZ35" s="2"/>
      <c r="BA35" s="29"/>
    </row>
    <row r="36" spans="1:53" ht="21" customHeight="1">
      <c r="A36" s="19">
        <f>SUBTOTAL(3,$AO$7:AO36)</f>
        <v>30</v>
      </c>
      <c r="B36" s="44" t="s">
        <v>194</v>
      </c>
      <c r="C36" s="45" t="s">
        <v>195</v>
      </c>
      <c r="D36" s="22" t="s">
        <v>150</v>
      </c>
      <c r="E36" s="22" t="s">
        <v>196</v>
      </c>
      <c r="F36" s="19" t="s">
        <v>197</v>
      </c>
      <c r="G36" s="22" t="s">
        <v>131</v>
      </c>
      <c r="H36" s="19" t="str">
        <f t="shared" si="2"/>
        <v>002</v>
      </c>
      <c r="I36" s="22" t="s">
        <v>132</v>
      </c>
      <c r="J36" s="22" t="s">
        <v>133</v>
      </c>
      <c r="K36" s="22"/>
      <c r="L36" s="27">
        <v>0</v>
      </c>
      <c r="M36" s="26">
        <v>0</v>
      </c>
      <c r="N36" s="25">
        <v>8200000</v>
      </c>
      <c r="O36" s="25"/>
      <c r="P36" s="25"/>
      <c r="Q36" s="25"/>
      <c r="R36" s="25"/>
      <c r="S36" s="25"/>
      <c r="T36" s="25"/>
      <c r="U36" s="25">
        <v>8200000</v>
      </c>
      <c r="V36" s="25"/>
      <c r="W36" s="25"/>
      <c r="X36" s="25"/>
      <c r="Y36" s="25"/>
      <c r="Z36" s="25"/>
      <c r="AA36" s="25"/>
      <c r="AB36" s="25"/>
      <c r="AC36" s="25"/>
      <c r="AD36" s="25">
        <f t="shared" si="0"/>
        <v>0</v>
      </c>
      <c r="AE36" s="25">
        <f>IF(SUM(R36:U36)-M36&lt;SUM(N36),SUM(N36)-SUM(R36:U36)-M36,)</f>
        <v>0</v>
      </c>
      <c r="AF36" s="25"/>
      <c r="AG36" s="27">
        <v>9250000</v>
      </c>
      <c r="AH36" s="27">
        <v>9250000</v>
      </c>
      <c r="AI36" s="27"/>
      <c r="AJ36" s="32"/>
      <c r="AK36" s="27"/>
      <c r="AL36" s="32"/>
      <c r="AM36" s="27"/>
      <c r="AN36" s="25">
        <f t="shared" si="1"/>
        <v>0</v>
      </c>
      <c r="AO36" s="27">
        <f t="shared" ref="AO36:AO37" si="8">IF(SUM(R36:U36)-M36&lt;(K36+L36+N36),(K36+L36+N36)-SUM(R36:U36)-M36,)</f>
        <v>0</v>
      </c>
      <c r="AP36" s="28"/>
      <c r="AR36" s="28"/>
      <c r="AS36" s="28"/>
      <c r="AT36" s="2"/>
      <c r="AU36" s="2"/>
      <c r="AV36" s="2"/>
      <c r="AW36" s="2"/>
      <c r="AX36" s="2"/>
      <c r="AY36" s="2"/>
      <c r="AZ36" s="2"/>
      <c r="BA36" s="29"/>
    </row>
    <row r="37" spans="1:53" ht="21" customHeight="1">
      <c r="A37" s="19">
        <f>SUBTOTAL(3,$AO$7:AO37)</f>
        <v>31</v>
      </c>
      <c r="B37" s="44" t="s">
        <v>198</v>
      </c>
      <c r="C37" s="45" t="s">
        <v>199</v>
      </c>
      <c r="D37" s="22" t="s">
        <v>200</v>
      </c>
      <c r="E37" s="22" t="s">
        <v>201</v>
      </c>
      <c r="F37" s="19" t="s">
        <v>202</v>
      </c>
      <c r="G37" s="22" t="s">
        <v>131</v>
      </c>
      <c r="H37" s="19" t="str">
        <f t="shared" si="2"/>
        <v>002</v>
      </c>
      <c r="I37" s="22" t="s">
        <v>132</v>
      </c>
      <c r="J37" s="22" t="s">
        <v>133</v>
      </c>
      <c r="K37" s="22"/>
      <c r="L37" s="27">
        <v>0</v>
      </c>
      <c r="M37" s="26">
        <v>0</v>
      </c>
      <c r="N37" s="25">
        <v>8200000</v>
      </c>
      <c r="O37" s="25"/>
      <c r="P37" s="25"/>
      <c r="Q37" s="25"/>
      <c r="R37" s="25"/>
      <c r="S37" s="25">
        <v>8200000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>
        <f t="shared" si="0"/>
        <v>0</v>
      </c>
      <c r="AE37" s="25">
        <f>IF(SUM(R37:T37)-M37&lt;SUM(N37),SUM(N37)-SUM(R37:T37)-M37,)</f>
        <v>0</v>
      </c>
      <c r="AF37" s="25"/>
      <c r="AG37" s="27">
        <v>9250000</v>
      </c>
      <c r="AH37" s="27">
        <v>9250000</v>
      </c>
      <c r="AI37" s="27"/>
      <c r="AJ37" s="32"/>
      <c r="AK37" s="27"/>
      <c r="AL37" s="32"/>
      <c r="AM37" s="27"/>
      <c r="AN37" s="25">
        <f t="shared" si="1"/>
        <v>0</v>
      </c>
      <c r="AO37" s="27">
        <f t="shared" si="8"/>
        <v>0</v>
      </c>
      <c r="AP37" s="28"/>
      <c r="AR37" s="28"/>
      <c r="AS37" s="28"/>
      <c r="AT37" s="2"/>
      <c r="AU37" s="2"/>
      <c r="AV37" s="2"/>
      <c r="AW37" s="2"/>
      <c r="AX37" s="2"/>
      <c r="AY37" s="2"/>
      <c r="AZ37" s="2"/>
      <c r="BA37" s="29"/>
    </row>
    <row r="38" spans="1:53" ht="21" customHeight="1">
      <c r="A38" s="19">
        <f>SUBTOTAL(3,$AO$7:AO38)</f>
        <v>32</v>
      </c>
      <c r="B38" s="44" t="s">
        <v>209</v>
      </c>
      <c r="C38" s="45" t="s">
        <v>210</v>
      </c>
      <c r="D38" s="22" t="s">
        <v>211</v>
      </c>
      <c r="E38" s="57" t="s">
        <v>212</v>
      </c>
      <c r="F38" s="19" t="s">
        <v>213</v>
      </c>
      <c r="G38" s="22" t="s">
        <v>131</v>
      </c>
      <c r="H38" s="19" t="str">
        <f t="shared" si="2"/>
        <v>002</v>
      </c>
      <c r="I38" s="22" t="s">
        <v>132</v>
      </c>
      <c r="J38" s="22" t="s">
        <v>133</v>
      </c>
      <c r="K38" s="22"/>
      <c r="L38" s="27">
        <v>0</v>
      </c>
      <c r="M38" s="26">
        <v>0</v>
      </c>
      <c r="N38" s="25">
        <v>8200000</v>
      </c>
      <c r="O38" s="25"/>
      <c r="P38" s="25"/>
      <c r="Q38" s="25"/>
      <c r="R38" s="25"/>
      <c r="S38" s="25">
        <v>8200000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>
        <f t="shared" si="0"/>
        <v>0</v>
      </c>
      <c r="AE38" s="25">
        <f>IF(SUM(R38:T38)-M38&lt;SUM(N38),SUM(N38)-SUM(R38:T38)-M38,)</f>
        <v>0</v>
      </c>
      <c r="AF38" s="25">
        <v>3034000</v>
      </c>
      <c r="AG38" s="27">
        <f>9250000-AF38</f>
        <v>6216000</v>
      </c>
      <c r="AH38" s="27"/>
      <c r="AI38" s="27"/>
      <c r="AJ38" s="32"/>
      <c r="AK38" s="27"/>
      <c r="AL38" s="32"/>
      <c r="AM38" s="27"/>
      <c r="AN38" s="25">
        <f t="shared" si="1"/>
        <v>6216000</v>
      </c>
      <c r="AO38" s="27">
        <v>6216000</v>
      </c>
      <c r="AP38" s="28"/>
      <c r="AR38" s="28"/>
      <c r="AS38" s="28"/>
      <c r="AT38" s="2"/>
      <c r="AU38" s="2"/>
      <c r="AV38" s="2"/>
      <c r="AW38" s="2"/>
      <c r="AX38" s="2"/>
      <c r="AY38" s="2"/>
      <c r="AZ38" s="2"/>
      <c r="BA38" s="29"/>
    </row>
    <row r="39" spans="1:53" ht="21" customHeight="1">
      <c r="A39" s="19">
        <f>SUBTOTAL(3,$AO$7:AO39)</f>
        <v>33</v>
      </c>
      <c r="B39" s="44" t="s">
        <v>219</v>
      </c>
      <c r="C39" s="45" t="s">
        <v>220</v>
      </c>
      <c r="D39" s="22" t="s">
        <v>221</v>
      </c>
      <c r="E39" s="22" t="s">
        <v>222</v>
      </c>
      <c r="F39" s="19" t="s">
        <v>130</v>
      </c>
      <c r="G39" s="22" t="s">
        <v>131</v>
      </c>
      <c r="H39" s="19" t="str">
        <f t="shared" si="2"/>
        <v>002</v>
      </c>
      <c r="I39" s="22" t="s">
        <v>132</v>
      </c>
      <c r="J39" s="22" t="s">
        <v>133</v>
      </c>
      <c r="K39" s="22"/>
      <c r="L39" s="27">
        <v>0</v>
      </c>
      <c r="M39" s="26">
        <v>0</v>
      </c>
      <c r="N39" s="25">
        <v>8200000</v>
      </c>
      <c r="O39" s="25"/>
      <c r="P39" s="25"/>
      <c r="Q39" s="25"/>
      <c r="R39" s="25"/>
      <c r="S39" s="25">
        <v>8200000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>
        <f t="shared" ref="AD39:AD69" si="9">IF(SUM(O39:U39)&gt;SUM(M39:N39),SUM(O39:U39)-SUM(M39:N39),)</f>
        <v>0</v>
      </c>
      <c r="AE39" s="25">
        <f>IF(SUM(R39:T39)-M39&lt;SUM(N39),SUM(N39)-SUM(R39:T39)-M39,)</f>
        <v>0</v>
      </c>
      <c r="AF39" s="25"/>
      <c r="AG39" s="27">
        <v>9250000</v>
      </c>
      <c r="AH39" s="27"/>
      <c r="AI39" s="27"/>
      <c r="AJ39" s="32"/>
      <c r="AK39" s="27"/>
      <c r="AL39" s="32"/>
      <c r="AM39" s="27"/>
      <c r="AN39" s="25">
        <f t="shared" si="1"/>
        <v>9250000</v>
      </c>
      <c r="AO39" s="27">
        <f>AN39</f>
        <v>9250000</v>
      </c>
      <c r="AP39" s="28"/>
      <c r="AR39" s="28"/>
      <c r="AS39" s="28"/>
      <c r="AT39" s="2"/>
      <c r="AU39" s="2"/>
      <c r="AV39" s="2"/>
      <c r="AW39" s="2"/>
      <c r="AX39" s="2"/>
      <c r="AY39" s="2"/>
      <c r="AZ39" s="2"/>
      <c r="BA39" s="29"/>
    </row>
    <row r="40" spans="1:53" ht="21" customHeight="1">
      <c r="A40" s="19">
        <f>SUBTOTAL(3,$AO$7:AO40)</f>
        <v>34</v>
      </c>
      <c r="B40" s="44" t="s">
        <v>223</v>
      </c>
      <c r="C40" s="45" t="s">
        <v>224</v>
      </c>
      <c r="D40" s="22" t="s">
        <v>225</v>
      </c>
      <c r="E40" s="22" t="s">
        <v>226</v>
      </c>
      <c r="F40" s="19" t="s">
        <v>227</v>
      </c>
      <c r="G40" s="22" t="s">
        <v>131</v>
      </c>
      <c r="H40" s="19" t="str">
        <f t="shared" si="2"/>
        <v>002</v>
      </c>
      <c r="I40" s="22" t="s">
        <v>132</v>
      </c>
      <c r="J40" s="22" t="s">
        <v>133</v>
      </c>
      <c r="K40" s="22"/>
      <c r="L40" s="27">
        <v>0</v>
      </c>
      <c r="M40" s="26">
        <v>0</v>
      </c>
      <c r="N40" s="25">
        <v>8200000</v>
      </c>
      <c r="O40" s="25"/>
      <c r="P40" s="25"/>
      <c r="Q40" s="25"/>
      <c r="R40" s="25"/>
      <c r="S40" s="25"/>
      <c r="T40" s="25"/>
      <c r="U40" s="25">
        <v>8200000</v>
      </c>
      <c r="V40" s="25"/>
      <c r="W40" s="25"/>
      <c r="X40" s="25"/>
      <c r="Y40" s="25"/>
      <c r="Z40" s="25"/>
      <c r="AA40" s="25"/>
      <c r="AB40" s="25"/>
      <c r="AC40" s="25"/>
      <c r="AD40" s="25">
        <f t="shared" si="9"/>
        <v>0</v>
      </c>
      <c r="AE40" s="25">
        <f>IF(SUM(R40:U40)-M40&lt;SUM(N40),SUM(N40)-SUM(R40:U40)-M40,)</f>
        <v>0</v>
      </c>
      <c r="AF40" s="25">
        <v>1456000</v>
      </c>
      <c r="AG40" s="27">
        <f>9250000-AF40</f>
        <v>7794000</v>
      </c>
      <c r="AH40" s="27"/>
      <c r="AI40" s="27"/>
      <c r="AJ40" s="32"/>
      <c r="AK40" s="27"/>
      <c r="AL40" s="32"/>
      <c r="AM40" s="27"/>
      <c r="AN40" s="25">
        <f t="shared" si="1"/>
        <v>7794000</v>
      </c>
      <c r="AO40" s="27">
        <f t="shared" ref="AO40:AO86" si="10">AN40</f>
        <v>7794000</v>
      </c>
      <c r="AP40" s="28"/>
      <c r="AR40" s="28"/>
      <c r="AS40" s="28"/>
      <c r="AT40" s="2"/>
      <c r="AU40" s="2"/>
      <c r="AV40" s="2"/>
      <c r="AW40" s="2"/>
      <c r="AX40" s="2"/>
      <c r="AY40" s="2"/>
      <c r="AZ40" s="2"/>
      <c r="BA40" s="29"/>
    </row>
    <row r="41" spans="1:53" ht="21" customHeight="1">
      <c r="A41" s="19">
        <f>SUBTOTAL(3,$AO$7:AO41)</f>
        <v>35</v>
      </c>
      <c r="B41" s="44" t="s">
        <v>228</v>
      </c>
      <c r="C41" s="45" t="s">
        <v>229</v>
      </c>
      <c r="D41" s="22" t="s">
        <v>230</v>
      </c>
      <c r="E41" s="22" t="s">
        <v>231</v>
      </c>
      <c r="F41" s="19" t="s">
        <v>232</v>
      </c>
      <c r="G41" s="22" t="s">
        <v>131</v>
      </c>
      <c r="H41" s="19" t="str">
        <f t="shared" si="2"/>
        <v>002</v>
      </c>
      <c r="I41" s="22" t="s">
        <v>132</v>
      </c>
      <c r="J41" s="22" t="s">
        <v>133</v>
      </c>
      <c r="K41" s="22"/>
      <c r="L41" s="27">
        <v>0</v>
      </c>
      <c r="M41" s="26">
        <v>0</v>
      </c>
      <c r="N41" s="25">
        <v>8200000</v>
      </c>
      <c r="O41" s="25"/>
      <c r="P41" s="25"/>
      <c r="Q41" s="25"/>
      <c r="R41" s="25"/>
      <c r="S41" s="25">
        <v>8200000</v>
      </c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>
        <f t="shared" si="9"/>
        <v>0</v>
      </c>
      <c r="AE41" s="25">
        <f>IF(SUM(R41:T41)-M41&lt;SUM(N41),SUM(N41)-SUM(R41:T41)-M41,)</f>
        <v>0</v>
      </c>
      <c r="AF41" s="25"/>
      <c r="AG41" s="27">
        <v>9250000</v>
      </c>
      <c r="AH41" s="27">
        <v>9250000</v>
      </c>
      <c r="AI41" s="27"/>
      <c r="AJ41" s="32"/>
      <c r="AK41" s="27"/>
      <c r="AL41" s="32"/>
      <c r="AM41" s="27"/>
      <c r="AN41" s="25">
        <f t="shared" si="1"/>
        <v>0</v>
      </c>
      <c r="AO41" s="27">
        <f t="shared" si="10"/>
        <v>0</v>
      </c>
      <c r="AP41" s="28"/>
      <c r="AR41" s="28"/>
      <c r="AS41" s="28"/>
      <c r="AT41" s="2"/>
      <c r="AU41" s="2"/>
      <c r="AV41" s="2"/>
      <c r="AW41" s="2"/>
      <c r="AX41" s="2"/>
      <c r="AY41" s="2"/>
      <c r="AZ41" s="2"/>
      <c r="BA41" s="29"/>
    </row>
    <row r="42" spans="1:53" ht="21" customHeight="1">
      <c r="A42" s="19">
        <f>SUBTOTAL(3,$AO$7:AO42)</f>
        <v>36</v>
      </c>
      <c r="B42" s="44" t="s">
        <v>233</v>
      </c>
      <c r="C42" s="45" t="s">
        <v>234</v>
      </c>
      <c r="D42" s="22" t="s">
        <v>235</v>
      </c>
      <c r="E42" s="22" t="s">
        <v>236</v>
      </c>
      <c r="F42" s="19" t="s">
        <v>237</v>
      </c>
      <c r="G42" s="22" t="s">
        <v>131</v>
      </c>
      <c r="H42" s="19" t="str">
        <f t="shared" si="2"/>
        <v>002</v>
      </c>
      <c r="I42" s="22" t="s">
        <v>132</v>
      </c>
      <c r="J42" s="22" t="s">
        <v>133</v>
      </c>
      <c r="K42" s="22"/>
      <c r="L42" s="27">
        <v>0</v>
      </c>
      <c r="M42" s="26">
        <v>0</v>
      </c>
      <c r="N42" s="25">
        <v>8200000</v>
      </c>
      <c r="O42" s="25"/>
      <c r="P42" s="25"/>
      <c r="Q42" s="25"/>
      <c r="R42" s="25"/>
      <c r="S42" s="25"/>
      <c r="T42" s="25"/>
      <c r="U42" s="25">
        <v>8200000</v>
      </c>
      <c r="V42" s="25"/>
      <c r="W42" s="25"/>
      <c r="X42" s="25"/>
      <c r="Y42" s="25"/>
      <c r="Z42" s="25"/>
      <c r="AA42" s="25"/>
      <c r="AB42" s="25"/>
      <c r="AC42" s="25"/>
      <c r="AD42" s="25">
        <f t="shared" si="9"/>
        <v>0</v>
      </c>
      <c r="AE42" s="25">
        <f>IF(SUM(R42:U42)-M42&lt;SUM(N42),SUM(N42)-SUM(R42:U42)-M42,)</f>
        <v>0</v>
      </c>
      <c r="AF42" s="25">
        <v>1456000</v>
      </c>
      <c r="AG42" s="27">
        <f>9250000-AF42</f>
        <v>7794000</v>
      </c>
      <c r="AH42" s="27"/>
      <c r="AI42" s="27"/>
      <c r="AJ42" s="32"/>
      <c r="AK42" s="27"/>
      <c r="AL42" s="227">
        <f>VLOOKUP(B42,'AGB T10'!$B:$E,4,0)</f>
        <v>7794000</v>
      </c>
      <c r="AM42" s="27"/>
      <c r="AN42" s="25">
        <f>IF(SUM(AH42:AM42)&lt;SUM(AG42),SUM(AG42)-SUM(AH42:AM42),)</f>
        <v>0</v>
      </c>
      <c r="AO42" s="27">
        <f t="shared" si="10"/>
        <v>0</v>
      </c>
      <c r="AP42" s="28"/>
      <c r="AR42" s="28"/>
      <c r="AS42" s="28"/>
      <c r="AT42" s="2"/>
      <c r="AU42" s="2"/>
      <c r="AV42" s="2"/>
      <c r="AW42" s="2"/>
      <c r="AX42" s="2"/>
      <c r="AY42" s="2"/>
      <c r="AZ42" s="2"/>
      <c r="BA42" s="29"/>
    </row>
    <row r="43" spans="1:53" ht="21" customHeight="1">
      <c r="A43" s="19">
        <f>SUBTOTAL(3,$AO$7:AO43)</f>
        <v>37</v>
      </c>
      <c r="B43" s="44" t="s">
        <v>238</v>
      </c>
      <c r="C43" s="45" t="s">
        <v>239</v>
      </c>
      <c r="D43" s="22" t="s">
        <v>240</v>
      </c>
      <c r="E43" s="22" t="s">
        <v>236</v>
      </c>
      <c r="F43" s="19" t="s">
        <v>241</v>
      </c>
      <c r="G43" s="22" t="s">
        <v>131</v>
      </c>
      <c r="H43" s="19" t="str">
        <f t="shared" si="2"/>
        <v>002</v>
      </c>
      <c r="I43" s="22" t="s">
        <v>132</v>
      </c>
      <c r="J43" s="22" t="s">
        <v>133</v>
      </c>
      <c r="K43" s="22"/>
      <c r="L43" s="27">
        <v>0</v>
      </c>
      <c r="M43" s="26">
        <v>0</v>
      </c>
      <c r="N43" s="25">
        <v>8200000</v>
      </c>
      <c r="O43" s="25"/>
      <c r="P43" s="25"/>
      <c r="Q43" s="25"/>
      <c r="R43" s="25"/>
      <c r="S43" s="25"/>
      <c r="T43" s="25"/>
      <c r="U43" s="25">
        <v>8200000</v>
      </c>
      <c r="V43" s="25"/>
      <c r="W43" s="25"/>
      <c r="X43" s="25"/>
      <c r="Y43" s="25"/>
      <c r="Z43" s="25"/>
      <c r="AA43" s="25"/>
      <c r="AB43" s="25"/>
      <c r="AC43" s="25"/>
      <c r="AD43" s="25">
        <f t="shared" si="9"/>
        <v>0</v>
      </c>
      <c r="AE43" s="25">
        <f>IF(SUM(R43:U43)-M43&lt;SUM(N43),SUM(N43)-SUM(R43:U43)-M43,)</f>
        <v>0</v>
      </c>
      <c r="AF43" s="25"/>
      <c r="AG43" s="27">
        <v>9250000</v>
      </c>
      <c r="AH43" s="27"/>
      <c r="AI43" s="27"/>
      <c r="AJ43" s="32"/>
      <c r="AK43" s="27"/>
      <c r="AL43" s="32"/>
      <c r="AM43" s="27"/>
      <c r="AN43" s="25">
        <f t="shared" si="1"/>
        <v>9250000</v>
      </c>
      <c r="AO43" s="27">
        <f t="shared" si="10"/>
        <v>9250000</v>
      </c>
      <c r="AP43" s="28"/>
      <c r="AR43" s="28"/>
      <c r="AS43" s="28"/>
      <c r="AT43" s="2"/>
      <c r="AU43" s="2"/>
      <c r="AV43" s="2"/>
      <c r="AW43" s="2"/>
      <c r="AX43" s="2"/>
      <c r="AY43" s="2"/>
      <c r="AZ43" s="2"/>
      <c r="BA43" s="29"/>
    </row>
    <row r="44" spans="1:53" ht="21" customHeight="1">
      <c r="A44" s="19">
        <f>SUBTOTAL(3,$AO$7:AO44)</f>
        <v>38</v>
      </c>
      <c r="B44" s="44" t="s">
        <v>242</v>
      </c>
      <c r="C44" s="45" t="s">
        <v>243</v>
      </c>
      <c r="D44" s="22" t="s">
        <v>244</v>
      </c>
      <c r="E44" s="22" t="s">
        <v>245</v>
      </c>
      <c r="F44" s="19" t="s">
        <v>246</v>
      </c>
      <c r="G44" s="22" t="s">
        <v>131</v>
      </c>
      <c r="H44" s="19" t="str">
        <f t="shared" si="2"/>
        <v>002</v>
      </c>
      <c r="I44" s="22" t="s">
        <v>132</v>
      </c>
      <c r="J44" s="22" t="s">
        <v>133</v>
      </c>
      <c r="K44" s="22"/>
      <c r="L44" s="27">
        <v>0</v>
      </c>
      <c r="M44" s="26">
        <v>0</v>
      </c>
      <c r="N44" s="25">
        <v>8200000</v>
      </c>
      <c r="O44" s="25"/>
      <c r="P44" s="25"/>
      <c r="Q44" s="25"/>
      <c r="R44" s="25"/>
      <c r="S44" s="25"/>
      <c r="T44" s="25"/>
      <c r="U44" s="25">
        <v>8200000</v>
      </c>
      <c r="V44" s="25"/>
      <c r="W44" s="25"/>
      <c r="X44" s="25"/>
      <c r="Y44" s="25"/>
      <c r="Z44" s="25"/>
      <c r="AA44" s="25"/>
      <c r="AB44" s="25"/>
      <c r="AC44" s="25"/>
      <c r="AD44" s="25">
        <f t="shared" si="9"/>
        <v>0</v>
      </c>
      <c r="AE44" s="25">
        <f>IF(SUM(R44:U44)-M44&lt;SUM(N44),SUM(N44)-SUM(R44:U44)-M44,)</f>
        <v>0</v>
      </c>
      <c r="AF44" s="25"/>
      <c r="AG44" s="27">
        <v>9250000</v>
      </c>
      <c r="AH44" s="27"/>
      <c r="AI44" s="27"/>
      <c r="AJ44" s="32"/>
      <c r="AK44" s="27"/>
      <c r="AL44" s="32"/>
      <c r="AM44" s="27"/>
      <c r="AN44" s="25">
        <f t="shared" si="1"/>
        <v>9250000</v>
      </c>
      <c r="AO44" s="27">
        <f t="shared" si="10"/>
        <v>9250000</v>
      </c>
      <c r="AP44" s="28"/>
      <c r="AR44" s="28"/>
      <c r="AS44" s="28"/>
      <c r="AT44" s="2"/>
      <c r="AU44" s="2"/>
      <c r="AV44" s="2"/>
      <c r="AW44" s="2"/>
      <c r="AX44" s="2"/>
      <c r="AY44" s="2"/>
      <c r="AZ44" s="2"/>
      <c r="BA44" s="29"/>
    </row>
    <row r="45" spans="1:53" ht="21" customHeight="1">
      <c r="A45" s="19">
        <f>SUBTOTAL(3,$AO$7:AO45)</f>
        <v>39</v>
      </c>
      <c r="B45" s="44" t="s">
        <v>247</v>
      </c>
      <c r="C45" s="45" t="s">
        <v>248</v>
      </c>
      <c r="D45" s="22" t="s">
        <v>249</v>
      </c>
      <c r="E45" s="22" t="s">
        <v>250</v>
      </c>
      <c r="F45" s="19" t="s">
        <v>251</v>
      </c>
      <c r="G45" s="22" t="s">
        <v>131</v>
      </c>
      <c r="H45" s="19" t="str">
        <f t="shared" si="2"/>
        <v>002</v>
      </c>
      <c r="I45" s="22" t="s">
        <v>132</v>
      </c>
      <c r="J45" s="22" t="s">
        <v>133</v>
      </c>
      <c r="K45" s="22"/>
      <c r="L45" s="27">
        <v>0</v>
      </c>
      <c r="M45" s="49"/>
      <c r="N45" s="25">
        <v>8200000</v>
      </c>
      <c r="O45" s="25"/>
      <c r="P45" s="25"/>
      <c r="Q45" s="25"/>
      <c r="R45" s="25"/>
      <c r="S45" s="25"/>
      <c r="T45" s="25"/>
      <c r="U45" s="25">
        <v>8200000</v>
      </c>
      <c r="V45" s="25"/>
      <c r="W45" s="25"/>
      <c r="X45" s="25"/>
      <c r="Y45" s="25"/>
      <c r="Z45" s="25"/>
      <c r="AA45" s="25"/>
      <c r="AB45" s="25"/>
      <c r="AC45" s="25"/>
      <c r="AD45" s="25">
        <f t="shared" si="9"/>
        <v>0</v>
      </c>
      <c r="AE45" s="25">
        <f>IF(SUM(R45:U45)-M45&lt;SUM(N45),SUM(N45)-SUM(R45:U45)-M45,)</f>
        <v>0</v>
      </c>
      <c r="AF45" s="25"/>
      <c r="AG45" s="27">
        <v>9250000</v>
      </c>
      <c r="AH45" s="27"/>
      <c r="AI45" s="27"/>
      <c r="AJ45" s="32"/>
      <c r="AK45" s="27"/>
      <c r="AL45" s="32"/>
      <c r="AM45" s="27"/>
      <c r="AN45" s="25">
        <f t="shared" si="1"/>
        <v>9250000</v>
      </c>
      <c r="AO45" s="27">
        <f t="shared" si="10"/>
        <v>9250000</v>
      </c>
      <c r="AP45" s="28"/>
      <c r="AR45" s="28"/>
      <c r="AS45" s="28" t="s">
        <v>252</v>
      </c>
      <c r="AT45" s="2"/>
      <c r="AU45" s="2"/>
      <c r="AV45" s="2"/>
      <c r="AW45" s="2"/>
      <c r="AX45" s="2"/>
      <c r="AY45" s="2"/>
      <c r="AZ45" s="2"/>
      <c r="BA45" s="29"/>
    </row>
    <row r="46" spans="1:53" ht="21" customHeight="1">
      <c r="A46" s="19">
        <f>SUBTOTAL(3,$AO$7:AO46)</f>
        <v>40</v>
      </c>
      <c r="B46" s="44" t="s">
        <v>253</v>
      </c>
      <c r="C46" s="46" t="s">
        <v>254</v>
      </c>
      <c r="D46" s="36" t="s">
        <v>85</v>
      </c>
      <c r="E46" s="36" t="s">
        <v>255</v>
      </c>
      <c r="F46" s="19" t="s">
        <v>256</v>
      </c>
      <c r="G46" s="22" t="s">
        <v>131</v>
      </c>
      <c r="H46" s="19" t="str">
        <f t="shared" si="2"/>
        <v>002</v>
      </c>
      <c r="I46" s="22" t="s">
        <v>257</v>
      </c>
      <c r="J46" s="22" t="s">
        <v>258</v>
      </c>
      <c r="K46" s="22"/>
      <c r="L46" s="27">
        <v>0</v>
      </c>
      <c r="M46" s="26">
        <v>0</v>
      </c>
      <c r="N46" s="25">
        <v>8200000</v>
      </c>
      <c r="O46" s="25"/>
      <c r="P46" s="25"/>
      <c r="Q46" s="25"/>
      <c r="R46" s="25"/>
      <c r="S46" s="25"/>
      <c r="T46" s="25"/>
      <c r="U46" s="25"/>
      <c r="V46" s="25">
        <v>8200000</v>
      </c>
      <c r="W46" s="25"/>
      <c r="X46" s="25"/>
      <c r="Y46" s="25"/>
      <c r="Z46" s="25"/>
      <c r="AA46" s="25"/>
      <c r="AB46" s="25"/>
      <c r="AC46" s="25"/>
      <c r="AD46" s="25">
        <f t="shared" si="9"/>
        <v>0</v>
      </c>
      <c r="AE46" s="25">
        <f>IF(SUM(R46:W46)-M46&lt;SUM(N46),SUM(N46)-SUM(R46:W46)-M46,)</f>
        <v>0</v>
      </c>
      <c r="AF46" s="25"/>
      <c r="AG46" s="27">
        <v>9250000</v>
      </c>
      <c r="AH46" s="27"/>
      <c r="AI46" s="27"/>
      <c r="AJ46" s="32"/>
      <c r="AK46" s="27"/>
      <c r="AL46" s="32"/>
      <c r="AM46" s="27"/>
      <c r="AN46" s="25">
        <f t="shared" si="1"/>
        <v>9250000</v>
      </c>
      <c r="AO46" s="27">
        <f t="shared" si="10"/>
        <v>9250000</v>
      </c>
      <c r="AP46" s="28"/>
      <c r="AR46" s="28"/>
      <c r="AS46" s="28"/>
      <c r="AT46" s="2"/>
      <c r="AU46" s="2"/>
      <c r="AV46" s="2"/>
      <c r="AW46" s="2"/>
      <c r="AX46" s="2"/>
      <c r="AY46" s="2"/>
      <c r="AZ46" s="2"/>
      <c r="BA46" s="29"/>
    </row>
    <row r="47" spans="1:53" ht="21" customHeight="1">
      <c r="A47" s="19">
        <f>SUBTOTAL(3,$AO$7:AO47)</f>
        <v>41</v>
      </c>
      <c r="B47" s="44" t="s">
        <v>259</v>
      </c>
      <c r="C47" s="46" t="s">
        <v>260</v>
      </c>
      <c r="D47" s="36" t="s">
        <v>261</v>
      </c>
      <c r="E47" s="36" t="s">
        <v>262</v>
      </c>
      <c r="F47" s="19" t="s">
        <v>263</v>
      </c>
      <c r="G47" s="22" t="s">
        <v>131</v>
      </c>
      <c r="H47" s="19" t="str">
        <f t="shared" si="2"/>
        <v>002</v>
      </c>
      <c r="I47" s="22" t="s">
        <v>257</v>
      </c>
      <c r="J47" s="22" t="s">
        <v>258</v>
      </c>
      <c r="K47" s="22"/>
      <c r="L47" s="27">
        <v>0</v>
      </c>
      <c r="M47" s="26">
        <v>0</v>
      </c>
      <c r="N47" s="25">
        <v>8200000</v>
      </c>
      <c r="O47" s="25"/>
      <c r="P47" s="25"/>
      <c r="Q47" s="25"/>
      <c r="R47" s="25"/>
      <c r="S47" s="25"/>
      <c r="T47" s="25"/>
      <c r="U47" s="25"/>
      <c r="V47" s="25"/>
      <c r="W47" s="25">
        <v>8200000</v>
      </c>
      <c r="X47" s="25"/>
      <c r="Y47" s="25"/>
      <c r="Z47" s="25"/>
      <c r="AA47" s="25"/>
      <c r="AB47" s="25"/>
      <c r="AC47" s="25"/>
      <c r="AD47" s="25">
        <f t="shared" si="9"/>
        <v>0</v>
      </c>
      <c r="AE47" s="25">
        <f>IF(SUM(R47:W47)-M47&lt;SUM(N47),SUM(N47)-SUM(R47:W47)-M47,)</f>
        <v>0</v>
      </c>
      <c r="AF47" s="25"/>
      <c r="AG47" s="27">
        <v>9250000</v>
      </c>
      <c r="AH47" s="27"/>
      <c r="AI47" s="27"/>
      <c r="AJ47" s="32"/>
      <c r="AK47" s="27"/>
      <c r="AL47" s="227">
        <f>VLOOKUP(B47,'AGB T10'!$B:$E,4,0)</f>
        <v>9250000</v>
      </c>
      <c r="AM47" s="27"/>
      <c r="AN47" s="25">
        <f>IF(SUM(AH47:AM47)&lt;SUM(AG47),SUM(AG47)-SUM(AH47:AM47),)</f>
        <v>0</v>
      </c>
      <c r="AO47" s="27">
        <f t="shared" si="10"/>
        <v>0</v>
      </c>
      <c r="AP47" s="28"/>
      <c r="AR47" s="28"/>
      <c r="AS47" s="28"/>
      <c r="AT47" s="2"/>
      <c r="AU47" s="2"/>
      <c r="AV47" s="2"/>
      <c r="AW47" s="2"/>
      <c r="AX47" s="2"/>
      <c r="AY47" s="2"/>
      <c r="AZ47" s="2"/>
      <c r="BA47" s="29"/>
    </row>
    <row r="48" spans="1:53" ht="21" customHeight="1">
      <c r="A48" s="19">
        <f>SUBTOTAL(3,$AO$7:AO48)</f>
        <v>42</v>
      </c>
      <c r="B48" s="71" t="s">
        <v>264</v>
      </c>
      <c r="C48" s="46" t="s">
        <v>265</v>
      </c>
      <c r="D48" s="36" t="s">
        <v>266</v>
      </c>
      <c r="E48" s="36" t="s">
        <v>156</v>
      </c>
      <c r="F48" s="19" t="s">
        <v>267</v>
      </c>
      <c r="G48" s="22" t="s">
        <v>131</v>
      </c>
      <c r="H48" s="19" t="str">
        <f t="shared" ref="H48:H110" si="11">MID(B48,4,3)</f>
        <v>002</v>
      </c>
      <c r="I48" s="22" t="s">
        <v>257</v>
      </c>
      <c r="J48" s="22" t="s">
        <v>258</v>
      </c>
      <c r="K48" s="22"/>
      <c r="L48" s="27">
        <v>0</v>
      </c>
      <c r="M48" s="26">
        <v>0</v>
      </c>
      <c r="N48" s="25">
        <v>8200000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>
        <v>8200000</v>
      </c>
      <c r="Z48" s="25"/>
      <c r="AA48" s="25"/>
      <c r="AB48" s="25"/>
      <c r="AC48" s="25"/>
      <c r="AD48" s="25">
        <f t="shared" si="9"/>
        <v>0</v>
      </c>
      <c r="AE48" s="25">
        <f>IF(SUM(R48:AD48)-M48&lt;SUM(N48),SUM(N48)-SUM(R48:AD48)-M48,)</f>
        <v>0</v>
      </c>
      <c r="AF48" s="25"/>
      <c r="AG48" s="27">
        <v>9250000</v>
      </c>
      <c r="AH48" s="27"/>
      <c r="AI48" s="27"/>
      <c r="AJ48" s="227">
        <v>9250000</v>
      </c>
      <c r="AK48" s="27"/>
      <c r="AL48" s="32"/>
      <c r="AM48" s="27"/>
      <c r="AN48" s="25">
        <f>IF(SUM(AH48:AK48)&lt;SUM(AG48),SUM(AG48)-SUM(AH48:AK48),)</f>
        <v>0</v>
      </c>
      <c r="AO48" s="25">
        <f>IF(SUM(AI48:AN48)&lt;SUM(AH48),SUM(AH48)-SUM(AI48:AN48),)</f>
        <v>0</v>
      </c>
      <c r="AP48" s="28"/>
      <c r="AR48" s="28"/>
      <c r="AS48" s="28"/>
      <c r="AT48" s="2"/>
      <c r="AU48" s="2"/>
      <c r="AV48" s="2"/>
      <c r="AW48" s="2"/>
      <c r="AX48" s="2"/>
      <c r="AY48" s="2"/>
      <c r="AZ48" s="2"/>
      <c r="BA48" s="29"/>
    </row>
    <row r="49" spans="1:53" ht="21" customHeight="1">
      <c r="A49" s="19">
        <f>SUBTOTAL(3,$AO$7:AO49)</f>
        <v>43</v>
      </c>
      <c r="B49" s="44" t="s">
        <v>268</v>
      </c>
      <c r="C49" s="46" t="s">
        <v>269</v>
      </c>
      <c r="D49" s="36" t="s">
        <v>270</v>
      </c>
      <c r="E49" s="36" t="s">
        <v>271</v>
      </c>
      <c r="F49" s="19" t="s">
        <v>272</v>
      </c>
      <c r="G49" s="22" t="s">
        <v>131</v>
      </c>
      <c r="H49" s="19" t="str">
        <f t="shared" si="11"/>
        <v>002</v>
      </c>
      <c r="I49" s="22" t="s">
        <v>257</v>
      </c>
      <c r="J49" s="22" t="s">
        <v>258</v>
      </c>
      <c r="K49" s="22"/>
      <c r="L49" s="27">
        <v>0</v>
      </c>
      <c r="M49" s="26">
        <v>0</v>
      </c>
      <c r="N49" s="25">
        <v>8200000</v>
      </c>
      <c r="O49" s="25"/>
      <c r="P49" s="25"/>
      <c r="Q49" s="25"/>
      <c r="R49" s="25"/>
      <c r="S49" s="25"/>
      <c r="T49" s="25"/>
      <c r="U49" s="25"/>
      <c r="V49" s="25"/>
      <c r="W49" s="25">
        <v>8200000</v>
      </c>
      <c r="X49" s="25"/>
      <c r="Y49" s="25"/>
      <c r="Z49" s="25"/>
      <c r="AA49" s="25"/>
      <c r="AB49" s="25"/>
      <c r="AC49" s="25"/>
      <c r="AD49" s="25">
        <f t="shared" si="9"/>
        <v>0</v>
      </c>
      <c r="AE49" s="25">
        <f>IF(SUM(R49:W49)-M49&lt;SUM(N49),SUM(N49)-SUM(R49:W49)-M49,)</f>
        <v>0</v>
      </c>
      <c r="AF49" s="25"/>
      <c r="AG49" s="27">
        <v>9250000</v>
      </c>
      <c r="AH49" s="27"/>
      <c r="AI49" s="27"/>
      <c r="AJ49" s="32"/>
      <c r="AK49" s="27"/>
      <c r="AL49" s="32"/>
      <c r="AM49" s="27"/>
      <c r="AN49" s="25">
        <f t="shared" si="1"/>
        <v>9250000</v>
      </c>
      <c r="AO49" s="27">
        <f t="shared" si="10"/>
        <v>9250000</v>
      </c>
      <c r="AP49" s="28"/>
      <c r="AR49" s="28"/>
      <c r="AS49" s="28"/>
      <c r="AT49" s="2"/>
      <c r="AU49" s="2"/>
      <c r="AV49" s="2"/>
      <c r="AW49" s="2"/>
      <c r="AX49" s="2"/>
      <c r="AY49" s="2"/>
      <c r="AZ49" s="2"/>
      <c r="BA49" s="29"/>
    </row>
    <row r="50" spans="1:53" ht="21" customHeight="1">
      <c r="A50" s="19">
        <f>SUBTOTAL(3,$AO$7:AO50)</f>
        <v>44</v>
      </c>
      <c r="B50" s="71" t="s">
        <v>273</v>
      </c>
      <c r="C50" s="46" t="s">
        <v>274</v>
      </c>
      <c r="D50" s="36" t="s">
        <v>275</v>
      </c>
      <c r="E50" s="36" t="s">
        <v>276</v>
      </c>
      <c r="F50" s="19" t="s">
        <v>277</v>
      </c>
      <c r="G50" s="22" t="s">
        <v>131</v>
      </c>
      <c r="H50" s="19" t="str">
        <f t="shared" si="11"/>
        <v>002</v>
      </c>
      <c r="I50" s="22" t="s">
        <v>257</v>
      </c>
      <c r="J50" s="22" t="s">
        <v>258</v>
      </c>
      <c r="K50" s="22"/>
      <c r="L50" s="27">
        <v>0</v>
      </c>
      <c r="M50" s="26">
        <v>0</v>
      </c>
      <c r="N50" s="25">
        <v>8200000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>
        <v>8200000</v>
      </c>
      <c r="Z50" s="25"/>
      <c r="AA50" s="25"/>
      <c r="AB50" s="25"/>
      <c r="AC50" s="25"/>
      <c r="AD50" s="25">
        <f t="shared" si="9"/>
        <v>0</v>
      </c>
      <c r="AE50" s="25">
        <f>IF(SUM(R50:AD50)-M50&lt;SUM(N50),SUM(N50)-SUM(R50:AD50)-M50,)</f>
        <v>0</v>
      </c>
      <c r="AF50" s="25"/>
      <c r="AG50" s="27">
        <v>9250000</v>
      </c>
      <c r="AH50" s="27"/>
      <c r="AI50" s="27"/>
      <c r="AJ50" s="227">
        <v>9250000</v>
      </c>
      <c r="AK50" s="27"/>
      <c r="AL50" s="32"/>
      <c r="AM50" s="27"/>
      <c r="AN50" s="25">
        <f>IF(SUM(AH50:AK50)&lt;SUM(AG50),SUM(AG50)-SUM(AH50:AK50),)</f>
        <v>0</v>
      </c>
      <c r="AO50" s="25">
        <f>IF(SUM(AI50:AN50)&lt;SUM(AH50),SUM(AH50)-SUM(AI50:AN50),)</f>
        <v>0</v>
      </c>
      <c r="AP50" s="28"/>
      <c r="AR50" s="28"/>
      <c r="AS50" s="28"/>
      <c r="AT50" s="2"/>
      <c r="AU50" s="2"/>
      <c r="AV50" s="2"/>
      <c r="AW50" s="2"/>
      <c r="AX50" s="2"/>
      <c r="AY50" s="2"/>
      <c r="AZ50" s="2"/>
      <c r="BA50" s="29"/>
    </row>
    <row r="51" spans="1:53" ht="21" customHeight="1">
      <c r="A51" s="19">
        <f>SUBTOTAL(3,$AO$7:AO51)</f>
        <v>45</v>
      </c>
      <c r="B51" s="44" t="s">
        <v>278</v>
      </c>
      <c r="C51" s="46" t="s">
        <v>279</v>
      </c>
      <c r="D51" s="36" t="s">
        <v>280</v>
      </c>
      <c r="E51" s="36" t="s">
        <v>201</v>
      </c>
      <c r="F51" s="19" t="s">
        <v>281</v>
      </c>
      <c r="G51" s="22" t="s">
        <v>131</v>
      </c>
      <c r="H51" s="19" t="str">
        <f t="shared" si="11"/>
        <v>002</v>
      </c>
      <c r="I51" s="22" t="s">
        <v>257</v>
      </c>
      <c r="J51" s="22" t="s">
        <v>258</v>
      </c>
      <c r="K51" s="22"/>
      <c r="L51" s="27">
        <v>0</v>
      </c>
      <c r="M51" s="26">
        <v>0</v>
      </c>
      <c r="N51" s="25">
        <v>8200000</v>
      </c>
      <c r="O51" s="25"/>
      <c r="P51" s="25"/>
      <c r="Q51" s="25"/>
      <c r="R51" s="25"/>
      <c r="S51" s="25">
        <v>8200000</v>
      </c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>
        <f t="shared" si="9"/>
        <v>0</v>
      </c>
      <c r="AE51" s="25">
        <f>IF(SUM(R51:T51)-M51&lt;SUM(N51),SUM(N51)-SUM(R51:T51)-M51,)</f>
        <v>0</v>
      </c>
      <c r="AF51" s="25"/>
      <c r="AG51" s="27">
        <v>9250000</v>
      </c>
      <c r="AH51" s="27">
        <v>9250000</v>
      </c>
      <c r="AI51" s="27"/>
      <c r="AJ51" s="32"/>
      <c r="AK51" s="27"/>
      <c r="AL51" s="32"/>
      <c r="AM51" s="27"/>
      <c r="AN51" s="25">
        <f t="shared" si="1"/>
        <v>0</v>
      </c>
      <c r="AO51" s="27">
        <f t="shared" si="10"/>
        <v>0</v>
      </c>
      <c r="AP51" s="28"/>
      <c r="AR51" s="28"/>
      <c r="AS51" s="28"/>
      <c r="AT51" s="2"/>
      <c r="AU51" s="2"/>
      <c r="AV51" s="2"/>
      <c r="AW51" s="2"/>
      <c r="AX51" s="2"/>
      <c r="AY51" s="2"/>
      <c r="AZ51" s="2"/>
      <c r="BA51" s="29"/>
    </row>
    <row r="52" spans="1:53" ht="21" customHeight="1">
      <c r="A52" s="19">
        <f>SUBTOTAL(3,$AO$7:AO52)</f>
        <v>46</v>
      </c>
      <c r="B52" s="44" t="s">
        <v>282</v>
      </c>
      <c r="C52" s="46" t="s">
        <v>283</v>
      </c>
      <c r="D52" s="36" t="s">
        <v>284</v>
      </c>
      <c r="E52" s="36" t="s">
        <v>285</v>
      </c>
      <c r="F52" s="19" t="s">
        <v>286</v>
      </c>
      <c r="G52" s="22" t="s">
        <v>131</v>
      </c>
      <c r="H52" s="19" t="str">
        <f t="shared" si="11"/>
        <v>002</v>
      </c>
      <c r="I52" s="22" t="s">
        <v>257</v>
      </c>
      <c r="J52" s="22" t="s">
        <v>258</v>
      </c>
      <c r="K52" s="22"/>
      <c r="L52" s="27">
        <v>0</v>
      </c>
      <c r="M52" s="26">
        <v>0</v>
      </c>
      <c r="N52" s="25">
        <v>8200000</v>
      </c>
      <c r="O52" s="25"/>
      <c r="P52" s="25"/>
      <c r="Q52" s="25"/>
      <c r="R52" s="25"/>
      <c r="S52" s="25"/>
      <c r="T52" s="25"/>
      <c r="U52" s="25">
        <v>8200000</v>
      </c>
      <c r="V52" s="25"/>
      <c r="W52" s="25"/>
      <c r="X52" s="25"/>
      <c r="Y52" s="25"/>
      <c r="Z52" s="25"/>
      <c r="AA52" s="25"/>
      <c r="AB52" s="25"/>
      <c r="AC52" s="25"/>
      <c r="AD52" s="25">
        <f t="shared" si="9"/>
        <v>0</v>
      </c>
      <c r="AE52" s="25">
        <f>IF(SUM(R52:U52)-M52&lt;SUM(N52),SUM(N52)-SUM(R52:U52)-M52,)</f>
        <v>0</v>
      </c>
      <c r="AF52" s="25"/>
      <c r="AG52" s="27">
        <v>9250000</v>
      </c>
      <c r="AH52" s="27"/>
      <c r="AI52" s="27"/>
      <c r="AJ52" s="227">
        <v>9250000</v>
      </c>
      <c r="AK52" s="27"/>
      <c r="AL52" s="32"/>
      <c r="AM52" s="27"/>
      <c r="AN52" s="25">
        <f>IF(SUM(AH52:AK52)&lt;SUM(AG52),SUM(AG52)-SUM(AH52:AK52),)</f>
        <v>0</v>
      </c>
      <c r="AO52" s="25">
        <f>IF(SUM(AI52:AN52)&lt;SUM(AH52),SUM(AH52)-SUM(AI52:AN52),)</f>
        <v>0</v>
      </c>
      <c r="AP52" s="28"/>
      <c r="AR52" s="28"/>
      <c r="AS52" s="28"/>
      <c r="AT52" s="2"/>
      <c r="AU52" s="2"/>
      <c r="AV52" s="2"/>
      <c r="AW52" s="2"/>
      <c r="AX52" s="2"/>
      <c r="AY52" s="2"/>
      <c r="AZ52" s="2"/>
      <c r="BA52" s="29"/>
    </row>
    <row r="53" spans="1:53" ht="21" customHeight="1">
      <c r="A53" s="19">
        <f>SUBTOTAL(3,$AO$7:AO53)</f>
        <v>47</v>
      </c>
      <c r="B53" s="71" t="s">
        <v>287</v>
      </c>
      <c r="C53" s="46" t="s">
        <v>288</v>
      </c>
      <c r="D53" s="36" t="s">
        <v>289</v>
      </c>
      <c r="E53" s="36" t="s">
        <v>290</v>
      </c>
      <c r="F53" s="19" t="s">
        <v>291</v>
      </c>
      <c r="G53" s="22" t="s">
        <v>131</v>
      </c>
      <c r="H53" s="19" t="str">
        <f t="shared" si="11"/>
        <v>002</v>
      </c>
      <c r="I53" s="22" t="s">
        <v>257</v>
      </c>
      <c r="J53" s="22" t="s">
        <v>258</v>
      </c>
      <c r="K53" s="22"/>
      <c r="L53" s="27">
        <v>0</v>
      </c>
      <c r="M53" s="26">
        <v>0</v>
      </c>
      <c r="N53" s="25">
        <v>8200000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>
        <v>8200000</v>
      </c>
      <c r="Z53" s="25"/>
      <c r="AA53" s="25"/>
      <c r="AB53" s="25"/>
      <c r="AC53" s="25"/>
      <c r="AD53" s="25">
        <f t="shared" si="9"/>
        <v>0</v>
      </c>
      <c r="AE53" s="25">
        <f>IF(SUM(R53:AD53)-M53&lt;SUM(N53),SUM(N53)-SUM(R53:AD53)-M53,)</f>
        <v>0</v>
      </c>
      <c r="AF53" s="25"/>
      <c r="AG53" s="27">
        <v>9250000</v>
      </c>
      <c r="AH53" s="27"/>
      <c r="AI53" s="27"/>
      <c r="AJ53" s="32"/>
      <c r="AK53" s="27"/>
      <c r="AL53" s="32"/>
      <c r="AM53" s="27"/>
      <c r="AN53" s="25">
        <f t="shared" si="1"/>
        <v>9250000</v>
      </c>
      <c r="AO53" s="27">
        <f t="shared" si="10"/>
        <v>9250000</v>
      </c>
      <c r="AP53" s="28"/>
      <c r="AR53" s="28"/>
      <c r="AS53" s="28"/>
      <c r="AT53" s="2"/>
      <c r="AU53" s="2"/>
      <c r="AV53" s="2"/>
      <c r="AW53" s="2"/>
      <c r="AX53" s="2"/>
      <c r="AY53" s="2"/>
      <c r="AZ53" s="2"/>
      <c r="BA53" s="29"/>
    </row>
    <row r="54" spans="1:53" ht="21" customHeight="1">
      <c r="A54" s="19">
        <f>SUBTOTAL(3,$AO$7:AO54)</f>
        <v>48</v>
      </c>
      <c r="B54" s="44" t="s">
        <v>292</v>
      </c>
      <c r="C54" s="46" t="s">
        <v>293</v>
      </c>
      <c r="D54" s="36" t="s">
        <v>294</v>
      </c>
      <c r="E54" s="36" t="s">
        <v>295</v>
      </c>
      <c r="F54" s="19" t="s">
        <v>296</v>
      </c>
      <c r="G54" s="22" t="s">
        <v>131</v>
      </c>
      <c r="H54" s="19" t="str">
        <f t="shared" si="11"/>
        <v>002</v>
      </c>
      <c r="I54" s="22" t="s">
        <v>257</v>
      </c>
      <c r="J54" s="22" t="s">
        <v>258</v>
      </c>
      <c r="K54" s="22"/>
      <c r="L54" s="27">
        <v>0</v>
      </c>
      <c r="M54" s="26">
        <v>0</v>
      </c>
      <c r="N54" s="25">
        <v>8200000</v>
      </c>
      <c r="O54" s="25"/>
      <c r="P54" s="25"/>
      <c r="Q54" s="25"/>
      <c r="R54" s="25"/>
      <c r="S54" s="25">
        <v>8200000</v>
      </c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>
        <f t="shared" si="9"/>
        <v>0</v>
      </c>
      <c r="AE54" s="25">
        <f>IF(SUM(R54:T54)-M54&lt;SUM(N54),SUM(N54)-SUM(R54:T54)-M54,)</f>
        <v>0</v>
      </c>
      <c r="AF54" s="25"/>
      <c r="AG54" s="27">
        <v>9250000</v>
      </c>
      <c r="AH54" s="27">
        <v>9250000</v>
      </c>
      <c r="AI54" s="27"/>
      <c r="AJ54" s="32"/>
      <c r="AK54" s="27"/>
      <c r="AL54" s="32"/>
      <c r="AM54" s="27"/>
      <c r="AN54" s="25">
        <f t="shared" si="1"/>
        <v>0</v>
      </c>
      <c r="AO54" s="27">
        <f t="shared" si="10"/>
        <v>0</v>
      </c>
      <c r="AP54" s="28"/>
      <c r="AR54" s="28"/>
      <c r="AS54" s="28"/>
      <c r="AT54" s="2"/>
      <c r="AU54" s="2"/>
      <c r="AV54" s="2"/>
      <c r="AW54" s="2"/>
      <c r="AX54" s="2"/>
      <c r="AY54" s="2"/>
      <c r="AZ54" s="2"/>
      <c r="BA54" s="29"/>
    </row>
    <row r="55" spans="1:53" ht="21" customHeight="1">
      <c r="A55" s="19">
        <f>SUBTOTAL(3,$AO$7:AO55)</f>
        <v>49</v>
      </c>
      <c r="B55" s="44" t="s">
        <v>297</v>
      </c>
      <c r="C55" s="46" t="s">
        <v>298</v>
      </c>
      <c r="D55" s="36" t="s">
        <v>299</v>
      </c>
      <c r="E55" s="36" t="s">
        <v>300</v>
      </c>
      <c r="F55" s="19" t="s">
        <v>301</v>
      </c>
      <c r="G55" s="22" t="s">
        <v>131</v>
      </c>
      <c r="H55" s="19" t="str">
        <f t="shared" si="11"/>
        <v>002</v>
      </c>
      <c r="I55" s="22" t="s">
        <v>257</v>
      </c>
      <c r="J55" s="22" t="s">
        <v>258</v>
      </c>
      <c r="K55" s="22"/>
      <c r="L55" s="27">
        <v>0</v>
      </c>
      <c r="M55" s="26">
        <v>0</v>
      </c>
      <c r="N55" s="25">
        <v>8200000</v>
      </c>
      <c r="O55" s="25"/>
      <c r="P55" s="25"/>
      <c r="Q55" s="25"/>
      <c r="R55" s="25"/>
      <c r="S55" s="25"/>
      <c r="T55" s="25"/>
      <c r="U55" s="25"/>
      <c r="V55" s="25"/>
      <c r="W55" s="25">
        <v>8200000</v>
      </c>
      <c r="X55" s="25"/>
      <c r="Y55" s="25"/>
      <c r="Z55" s="25"/>
      <c r="AA55" s="25"/>
      <c r="AB55" s="25"/>
      <c r="AC55" s="25"/>
      <c r="AD55" s="25">
        <f t="shared" si="9"/>
        <v>0</v>
      </c>
      <c r="AE55" s="25">
        <f>IF(SUM(R55:W55)-M55&lt;SUM(N55),SUM(N55)-SUM(R55:W55)-M55,)</f>
        <v>0</v>
      </c>
      <c r="AF55" s="25"/>
      <c r="AG55" s="27">
        <v>9250000</v>
      </c>
      <c r="AH55" s="27"/>
      <c r="AI55" s="27"/>
      <c r="AJ55" s="32"/>
      <c r="AK55" s="27"/>
      <c r="AL55" s="32"/>
      <c r="AM55" s="27"/>
      <c r="AN55" s="25">
        <f t="shared" si="1"/>
        <v>9250000</v>
      </c>
      <c r="AO55" s="27">
        <f t="shared" si="10"/>
        <v>9250000</v>
      </c>
      <c r="AP55" s="28"/>
      <c r="AR55" s="28"/>
      <c r="AS55" s="28"/>
      <c r="AT55" s="2"/>
      <c r="AU55" s="2"/>
      <c r="AV55" s="2"/>
      <c r="AW55" s="2"/>
      <c r="AX55" s="2"/>
      <c r="AY55" s="2"/>
      <c r="AZ55" s="2"/>
      <c r="BA55" s="29"/>
    </row>
    <row r="56" spans="1:53" ht="21" customHeight="1">
      <c r="A56" s="19">
        <f>SUBTOTAL(3,$AO$7:AO56)</f>
        <v>50</v>
      </c>
      <c r="B56" s="44" t="s">
        <v>302</v>
      </c>
      <c r="C56" s="45" t="s">
        <v>303</v>
      </c>
      <c r="D56" s="22" t="s">
        <v>304</v>
      </c>
      <c r="E56" s="22" t="s">
        <v>305</v>
      </c>
      <c r="F56" s="19" t="s">
        <v>306</v>
      </c>
      <c r="G56" s="22" t="s">
        <v>131</v>
      </c>
      <c r="H56" s="19" t="str">
        <f t="shared" si="11"/>
        <v>002</v>
      </c>
      <c r="I56" s="22" t="s">
        <v>257</v>
      </c>
      <c r="J56" s="22" t="s">
        <v>258</v>
      </c>
      <c r="K56" s="22"/>
      <c r="L56" s="27">
        <v>0</v>
      </c>
      <c r="M56" s="26">
        <v>0</v>
      </c>
      <c r="N56" s="25">
        <v>8200000</v>
      </c>
      <c r="O56" s="25"/>
      <c r="P56" s="25"/>
      <c r="Q56" s="25"/>
      <c r="R56" s="25"/>
      <c r="S56" s="25"/>
      <c r="T56" s="25"/>
      <c r="U56" s="25">
        <v>8200000</v>
      </c>
      <c r="V56" s="25"/>
      <c r="W56" s="25"/>
      <c r="X56" s="25"/>
      <c r="Y56" s="25"/>
      <c r="Z56" s="25"/>
      <c r="AA56" s="25"/>
      <c r="AB56" s="25"/>
      <c r="AC56" s="25"/>
      <c r="AD56" s="25">
        <f t="shared" si="9"/>
        <v>0</v>
      </c>
      <c r="AE56" s="25">
        <f>IF(SUM(R56:U56)-M56&lt;SUM(N56),SUM(N56)-SUM(R56:U56)-M56,)</f>
        <v>0</v>
      </c>
      <c r="AF56" s="25"/>
      <c r="AG56" s="27">
        <v>9250000</v>
      </c>
      <c r="AH56" s="27"/>
      <c r="AI56" s="27"/>
      <c r="AJ56" s="32"/>
      <c r="AK56" s="27"/>
      <c r="AL56" s="32"/>
      <c r="AM56" s="27"/>
      <c r="AN56" s="25">
        <f t="shared" si="1"/>
        <v>9250000</v>
      </c>
      <c r="AO56" s="27">
        <f t="shared" si="10"/>
        <v>9250000</v>
      </c>
      <c r="AP56" s="28"/>
      <c r="AR56" s="28"/>
      <c r="AS56" s="28"/>
      <c r="AT56" s="2"/>
      <c r="AU56" s="2"/>
      <c r="AV56" s="2"/>
      <c r="AW56" s="2"/>
      <c r="AX56" s="2"/>
      <c r="AY56" s="2"/>
      <c r="AZ56" s="2"/>
      <c r="BA56" s="29"/>
    </row>
    <row r="57" spans="1:53" ht="21" customHeight="1">
      <c r="A57" s="19">
        <f>SUBTOTAL(3,$AO$7:AO57)</f>
        <v>51</v>
      </c>
      <c r="B57" s="44" t="s">
        <v>307</v>
      </c>
      <c r="C57" s="46" t="s">
        <v>308</v>
      </c>
      <c r="D57" s="22" t="s">
        <v>309</v>
      </c>
      <c r="E57" s="36" t="s">
        <v>310</v>
      </c>
      <c r="F57" s="19" t="s">
        <v>311</v>
      </c>
      <c r="G57" s="22" t="s">
        <v>131</v>
      </c>
      <c r="H57" s="19" t="str">
        <f t="shared" si="11"/>
        <v>002</v>
      </c>
      <c r="I57" s="22" t="s">
        <v>257</v>
      </c>
      <c r="J57" s="22" t="s">
        <v>258</v>
      </c>
      <c r="K57" s="22"/>
      <c r="L57" s="27">
        <v>0</v>
      </c>
      <c r="M57" s="49"/>
      <c r="N57" s="25">
        <v>8200000</v>
      </c>
      <c r="O57" s="25"/>
      <c r="P57" s="25"/>
      <c r="Q57" s="25"/>
      <c r="R57" s="25"/>
      <c r="S57" s="25"/>
      <c r="T57" s="25"/>
      <c r="U57" s="25"/>
      <c r="V57" s="25"/>
      <c r="W57" s="25">
        <v>8200000</v>
      </c>
      <c r="X57" s="25"/>
      <c r="Y57" s="25"/>
      <c r="Z57" s="25"/>
      <c r="AA57" s="25"/>
      <c r="AB57" s="25"/>
      <c r="AC57" s="25"/>
      <c r="AD57" s="25">
        <f t="shared" si="9"/>
        <v>0</v>
      </c>
      <c r="AE57" s="25">
        <f>IF(SUM(R57:W57)-M57&lt;SUM(N57),SUM(N57)-SUM(R57:W57)-M57,)</f>
        <v>0</v>
      </c>
      <c r="AF57" s="25"/>
      <c r="AG57" s="27">
        <v>9250000</v>
      </c>
      <c r="AH57" s="27"/>
      <c r="AI57" s="27"/>
      <c r="AJ57" s="32"/>
      <c r="AK57" s="27"/>
      <c r="AL57" s="32"/>
      <c r="AM57" s="27"/>
      <c r="AN57" s="25">
        <f t="shared" si="1"/>
        <v>9250000</v>
      </c>
      <c r="AO57" s="27">
        <f t="shared" si="10"/>
        <v>9250000</v>
      </c>
      <c r="AP57" s="28"/>
      <c r="AR57" s="28"/>
      <c r="AS57" s="28" t="s">
        <v>312</v>
      </c>
      <c r="AT57" s="2"/>
      <c r="AU57" s="2"/>
      <c r="AV57" s="2"/>
      <c r="AW57" s="2"/>
      <c r="AX57" s="2"/>
      <c r="AY57" s="2"/>
      <c r="AZ57" s="2"/>
      <c r="BA57" s="29"/>
    </row>
    <row r="58" spans="1:53" ht="21" customHeight="1">
      <c r="A58" s="19">
        <f>SUBTOTAL(3,$AO$7:AO58)</f>
        <v>52</v>
      </c>
      <c r="B58" s="44" t="s">
        <v>313</v>
      </c>
      <c r="C58" s="51" t="s">
        <v>314</v>
      </c>
      <c r="D58" s="22" t="s">
        <v>315</v>
      </c>
      <c r="E58" s="22" t="s">
        <v>316</v>
      </c>
      <c r="F58" s="19" t="s">
        <v>317</v>
      </c>
      <c r="G58" s="22" t="s">
        <v>131</v>
      </c>
      <c r="H58" s="19" t="str">
        <f t="shared" si="11"/>
        <v>002</v>
      </c>
      <c r="I58" s="22" t="s">
        <v>257</v>
      </c>
      <c r="J58" s="22" t="s">
        <v>258</v>
      </c>
      <c r="K58" s="22"/>
      <c r="L58" s="27">
        <v>0</v>
      </c>
      <c r="M58" s="26">
        <v>0</v>
      </c>
      <c r="N58" s="25">
        <v>8200000</v>
      </c>
      <c r="O58" s="25"/>
      <c r="P58" s="25"/>
      <c r="Q58" s="25"/>
      <c r="R58" s="25"/>
      <c r="S58" s="25"/>
      <c r="T58" s="25"/>
      <c r="U58" s="25">
        <v>8200000</v>
      </c>
      <c r="V58" s="25"/>
      <c r="W58" s="25"/>
      <c r="X58" s="25"/>
      <c r="Y58" s="25"/>
      <c r="Z58" s="25"/>
      <c r="AA58" s="25"/>
      <c r="AB58" s="25"/>
      <c r="AC58" s="25"/>
      <c r="AD58" s="25">
        <f t="shared" si="9"/>
        <v>0</v>
      </c>
      <c r="AE58" s="25">
        <f>IF(SUM(R58:U58)-M58&lt;SUM(N58),SUM(N58)-SUM(R58:U58)-M58,)</f>
        <v>0</v>
      </c>
      <c r="AF58" s="25"/>
      <c r="AG58" s="27">
        <v>9250000</v>
      </c>
      <c r="AH58" s="27"/>
      <c r="AI58" s="27"/>
      <c r="AJ58" s="32"/>
      <c r="AK58" s="27"/>
      <c r="AL58" s="32"/>
      <c r="AM58" s="27"/>
      <c r="AN58" s="25">
        <f t="shared" si="1"/>
        <v>9250000</v>
      </c>
      <c r="AO58" s="27">
        <f t="shared" si="10"/>
        <v>9250000</v>
      </c>
      <c r="AP58" s="28"/>
      <c r="AR58" s="28"/>
      <c r="AS58" s="28"/>
      <c r="AT58" s="2"/>
      <c r="AU58" s="2"/>
      <c r="AV58" s="2"/>
      <c r="AW58" s="2"/>
      <c r="AX58" s="2"/>
      <c r="AY58" s="2"/>
      <c r="AZ58" s="2"/>
      <c r="BA58" s="29"/>
    </row>
    <row r="59" spans="1:53" ht="21" customHeight="1">
      <c r="A59" s="19">
        <f>SUBTOTAL(3,$AO$7:AO59)</f>
        <v>53</v>
      </c>
      <c r="B59" s="44" t="s">
        <v>318</v>
      </c>
      <c r="C59" s="45" t="s">
        <v>319</v>
      </c>
      <c r="D59" s="22" t="s">
        <v>320</v>
      </c>
      <c r="E59" s="22" t="s">
        <v>316</v>
      </c>
      <c r="F59" s="19" t="s">
        <v>321</v>
      </c>
      <c r="G59" s="22" t="s">
        <v>131</v>
      </c>
      <c r="H59" s="19" t="str">
        <f t="shared" si="11"/>
        <v>002</v>
      </c>
      <c r="I59" s="22" t="s">
        <v>257</v>
      </c>
      <c r="J59" s="22" t="s">
        <v>258</v>
      </c>
      <c r="K59" s="22"/>
      <c r="L59" s="27">
        <v>0</v>
      </c>
      <c r="M59" s="26">
        <v>0</v>
      </c>
      <c r="N59" s="25">
        <v>8200000</v>
      </c>
      <c r="O59" s="25"/>
      <c r="P59" s="25"/>
      <c r="Q59" s="25"/>
      <c r="R59" s="25"/>
      <c r="S59" s="25"/>
      <c r="T59" s="25"/>
      <c r="U59" s="25"/>
      <c r="V59" s="25"/>
      <c r="W59" s="25">
        <v>8200000</v>
      </c>
      <c r="X59" s="25"/>
      <c r="Y59" s="25"/>
      <c r="Z59" s="25"/>
      <c r="AA59" s="25"/>
      <c r="AB59" s="25"/>
      <c r="AC59" s="25"/>
      <c r="AD59" s="25">
        <f t="shared" si="9"/>
        <v>0</v>
      </c>
      <c r="AE59" s="25">
        <f>IF(SUM(R59:W59)-M59&lt;SUM(N59),SUM(N59)-SUM(R59:W59)-M59,)</f>
        <v>0</v>
      </c>
      <c r="AF59" s="25"/>
      <c r="AG59" s="27">
        <v>9250000</v>
      </c>
      <c r="AH59" s="27"/>
      <c r="AI59" s="27"/>
      <c r="AJ59" s="32"/>
      <c r="AK59" s="27"/>
      <c r="AL59" s="32"/>
      <c r="AM59" s="27"/>
      <c r="AN59" s="25">
        <f t="shared" si="1"/>
        <v>9250000</v>
      </c>
      <c r="AO59" s="27">
        <f t="shared" si="10"/>
        <v>9250000</v>
      </c>
      <c r="AP59" s="28"/>
      <c r="AR59" s="28"/>
      <c r="AS59" s="28"/>
      <c r="AT59" s="2"/>
      <c r="AU59" s="2"/>
      <c r="AV59" s="2"/>
      <c r="AW59" s="2"/>
      <c r="AX59" s="2"/>
      <c r="AY59" s="2"/>
      <c r="AZ59" s="2"/>
      <c r="BA59" s="29"/>
    </row>
    <row r="60" spans="1:53" ht="21" customHeight="1">
      <c r="A60" s="19">
        <f>SUBTOTAL(3,$AO$7:AO60)</f>
        <v>54</v>
      </c>
      <c r="B60" s="44" t="s">
        <v>322</v>
      </c>
      <c r="C60" s="52">
        <v>215588546</v>
      </c>
      <c r="D60" s="36" t="s">
        <v>323</v>
      </c>
      <c r="E60" s="36" t="s">
        <v>324</v>
      </c>
      <c r="F60" s="19" t="s">
        <v>325</v>
      </c>
      <c r="G60" s="22" t="s">
        <v>131</v>
      </c>
      <c r="H60" s="19" t="str">
        <f t="shared" si="11"/>
        <v>002</v>
      </c>
      <c r="I60" s="22" t="s">
        <v>257</v>
      </c>
      <c r="J60" s="22" t="s">
        <v>258</v>
      </c>
      <c r="K60" s="22"/>
      <c r="L60" s="27">
        <v>0</v>
      </c>
      <c r="M60" s="26">
        <v>0</v>
      </c>
      <c r="N60" s="25">
        <v>8200000</v>
      </c>
      <c r="O60" s="25"/>
      <c r="P60" s="25"/>
      <c r="Q60" s="25"/>
      <c r="R60" s="25"/>
      <c r="S60" s="25">
        <v>8200000</v>
      </c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>
        <f t="shared" si="9"/>
        <v>0</v>
      </c>
      <c r="AE60" s="25">
        <f>IF(SUM(R60:T60)-M60&lt;SUM(N60),SUM(N60)-SUM(R60:T60)-M60,)</f>
        <v>0</v>
      </c>
      <c r="AF60" s="25"/>
      <c r="AG60" s="27">
        <v>9250000</v>
      </c>
      <c r="AH60" s="27"/>
      <c r="AI60" s="27"/>
      <c r="AJ60" s="32"/>
      <c r="AK60" s="27"/>
      <c r="AL60" s="227">
        <f>VLOOKUP(B60,'AGB T10'!$B:$E,4,0)</f>
        <v>9250000</v>
      </c>
      <c r="AM60" s="27"/>
      <c r="AN60" s="25">
        <f>IF(SUM(AH60:AM60)&lt;SUM(AG60),SUM(AG60)-SUM(AH60:AM60),)</f>
        <v>0</v>
      </c>
      <c r="AO60" s="27">
        <f t="shared" si="10"/>
        <v>0</v>
      </c>
      <c r="AP60" s="28"/>
      <c r="AR60" s="28"/>
      <c r="AS60" s="28"/>
      <c r="AT60" s="2"/>
      <c r="AU60" s="2"/>
      <c r="AV60" s="2"/>
      <c r="AW60" s="2"/>
      <c r="AX60" s="2"/>
      <c r="AY60" s="2"/>
      <c r="AZ60" s="2"/>
      <c r="BA60" s="29"/>
    </row>
    <row r="61" spans="1:53" ht="21" customHeight="1">
      <c r="A61" s="19">
        <f>SUBTOTAL(3,$AO$7:AO61)</f>
        <v>55</v>
      </c>
      <c r="B61" s="44" t="s">
        <v>326</v>
      </c>
      <c r="C61" s="46" t="s">
        <v>327</v>
      </c>
      <c r="D61" s="36" t="s">
        <v>328</v>
      </c>
      <c r="E61" s="36" t="s">
        <v>329</v>
      </c>
      <c r="F61" s="19" t="s">
        <v>330</v>
      </c>
      <c r="G61" s="22" t="s">
        <v>131</v>
      </c>
      <c r="H61" s="19" t="str">
        <f t="shared" si="11"/>
        <v>002</v>
      </c>
      <c r="I61" s="22" t="s">
        <v>257</v>
      </c>
      <c r="J61" s="22" t="s">
        <v>258</v>
      </c>
      <c r="K61" s="22"/>
      <c r="L61" s="27">
        <v>0</v>
      </c>
      <c r="M61" s="26">
        <v>0</v>
      </c>
      <c r="N61" s="25">
        <v>8200000</v>
      </c>
      <c r="O61" s="25"/>
      <c r="P61" s="25"/>
      <c r="Q61" s="25"/>
      <c r="R61" s="25"/>
      <c r="S61" s="25"/>
      <c r="T61" s="25"/>
      <c r="U61" s="25">
        <v>8200000</v>
      </c>
      <c r="V61" s="25"/>
      <c r="W61" s="25"/>
      <c r="X61" s="25"/>
      <c r="Y61" s="25"/>
      <c r="Z61" s="25"/>
      <c r="AA61" s="25"/>
      <c r="AB61" s="25"/>
      <c r="AC61" s="25"/>
      <c r="AD61" s="25">
        <f t="shared" si="9"/>
        <v>0</v>
      </c>
      <c r="AE61" s="25">
        <f>IF(SUM(R61:U61)-M61&lt;SUM(N61),SUM(N61)-SUM(R61:U61)-M61,)</f>
        <v>0</v>
      </c>
      <c r="AF61" s="25"/>
      <c r="AG61" s="27">
        <v>9250000</v>
      </c>
      <c r="AH61" s="27">
        <v>9250000</v>
      </c>
      <c r="AI61" s="27"/>
      <c r="AJ61" s="32"/>
      <c r="AK61" s="27"/>
      <c r="AL61" s="32"/>
      <c r="AM61" s="27"/>
      <c r="AN61" s="25">
        <f t="shared" si="1"/>
        <v>0</v>
      </c>
      <c r="AO61" s="27">
        <f t="shared" si="10"/>
        <v>0</v>
      </c>
      <c r="AP61" s="28"/>
      <c r="AR61" s="28"/>
      <c r="AS61" s="28"/>
      <c r="AT61" s="2"/>
      <c r="AU61" s="2"/>
      <c r="AV61" s="2"/>
      <c r="AW61" s="2"/>
      <c r="AX61" s="2"/>
      <c r="AY61" s="2"/>
      <c r="AZ61" s="2"/>
      <c r="BA61" s="29"/>
    </row>
    <row r="62" spans="1:53" ht="21" customHeight="1">
      <c r="A62" s="19">
        <f>SUBTOTAL(3,$AO$7:AO62)</f>
        <v>56</v>
      </c>
      <c r="B62" s="44" t="s">
        <v>331</v>
      </c>
      <c r="C62" s="45" t="s">
        <v>332</v>
      </c>
      <c r="D62" s="22" t="s">
        <v>333</v>
      </c>
      <c r="E62" s="22" t="s">
        <v>334</v>
      </c>
      <c r="F62" s="19" t="s">
        <v>335</v>
      </c>
      <c r="G62" s="22" t="s">
        <v>131</v>
      </c>
      <c r="H62" s="19" t="str">
        <f t="shared" si="11"/>
        <v>002</v>
      </c>
      <c r="I62" s="22" t="s">
        <v>257</v>
      </c>
      <c r="J62" s="22" t="s">
        <v>258</v>
      </c>
      <c r="K62" s="22"/>
      <c r="L62" s="27">
        <v>0</v>
      </c>
      <c r="M62" s="26">
        <v>0</v>
      </c>
      <c r="N62" s="25">
        <v>8200000</v>
      </c>
      <c r="O62" s="25"/>
      <c r="P62" s="25"/>
      <c r="Q62" s="25"/>
      <c r="R62" s="25"/>
      <c r="S62" s="25">
        <v>8200000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>
        <f t="shared" si="9"/>
        <v>0</v>
      </c>
      <c r="AE62" s="25">
        <f>IF(SUM(R62:T62)-M62&lt;SUM(N62),SUM(N62)-SUM(R62:T62)-M62,)</f>
        <v>0</v>
      </c>
      <c r="AF62" s="25"/>
      <c r="AG62" s="27">
        <v>9250000</v>
      </c>
      <c r="AH62" s="27"/>
      <c r="AI62" s="27"/>
      <c r="AJ62" s="32"/>
      <c r="AK62" s="27"/>
      <c r="AL62" s="32"/>
      <c r="AM62" s="27"/>
      <c r="AN62" s="25">
        <f t="shared" si="1"/>
        <v>9250000</v>
      </c>
      <c r="AO62" s="27">
        <f t="shared" si="10"/>
        <v>9250000</v>
      </c>
      <c r="AP62" s="28"/>
      <c r="AR62" s="28"/>
      <c r="AS62" s="28"/>
      <c r="AT62" s="2"/>
      <c r="AU62" s="2"/>
      <c r="AV62" s="2"/>
      <c r="AW62" s="2"/>
      <c r="AX62" s="2"/>
      <c r="AY62" s="2"/>
      <c r="AZ62" s="2"/>
      <c r="BA62" s="29"/>
    </row>
    <row r="63" spans="1:53" ht="21" customHeight="1">
      <c r="A63" s="19">
        <f>SUBTOTAL(3,$AO$7:AO63)</f>
        <v>57</v>
      </c>
      <c r="B63" s="44" t="s">
        <v>336</v>
      </c>
      <c r="C63" s="45" t="s">
        <v>337</v>
      </c>
      <c r="D63" s="22" t="s">
        <v>338</v>
      </c>
      <c r="E63" s="22" t="s">
        <v>334</v>
      </c>
      <c r="F63" s="19" t="s">
        <v>339</v>
      </c>
      <c r="G63" s="22" t="s">
        <v>131</v>
      </c>
      <c r="H63" s="19" t="str">
        <f t="shared" si="11"/>
        <v>002</v>
      </c>
      <c r="I63" s="22" t="s">
        <v>257</v>
      </c>
      <c r="J63" s="22" t="s">
        <v>258</v>
      </c>
      <c r="K63" s="22"/>
      <c r="L63" s="27">
        <v>0</v>
      </c>
      <c r="M63" s="26">
        <v>0</v>
      </c>
      <c r="N63" s="25">
        <v>8200000</v>
      </c>
      <c r="O63" s="25"/>
      <c r="P63" s="25"/>
      <c r="Q63" s="25"/>
      <c r="R63" s="25"/>
      <c r="S63" s="25">
        <v>8200000</v>
      </c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>
        <f t="shared" si="9"/>
        <v>0</v>
      </c>
      <c r="AE63" s="25">
        <f>IF(SUM(R63:T63)-M63&lt;SUM(N63),SUM(N63)-SUM(R63:T63)-M63,)</f>
        <v>0</v>
      </c>
      <c r="AF63" s="25"/>
      <c r="AG63" s="27">
        <v>9250000</v>
      </c>
      <c r="AH63" s="27">
        <v>9250000</v>
      </c>
      <c r="AI63" s="27"/>
      <c r="AJ63" s="32"/>
      <c r="AK63" s="27"/>
      <c r="AL63" s="32"/>
      <c r="AM63" s="27"/>
      <c r="AN63" s="25">
        <f t="shared" si="1"/>
        <v>0</v>
      </c>
      <c r="AO63" s="27">
        <f t="shared" si="10"/>
        <v>0</v>
      </c>
      <c r="AP63" s="28"/>
      <c r="AR63" s="28"/>
      <c r="AS63" s="28"/>
      <c r="AT63" s="2"/>
      <c r="AU63" s="2"/>
      <c r="AV63" s="2"/>
      <c r="AW63" s="2"/>
      <c r="AX63" s="2"/>
      <c r="AY63" s="2"/>
      <c r="AZ63" s="2"/>
      <c r="BA63" s="29"/>
    </row>
    <row r="64" spans="1:53" ht="21" customHeight="1">
      <c r="A64" s="19">
        <f>SUBTOTAL(3,$AO$7:AO64)</f>
        <v>58</v>
      </c>
      <c r="B64" s="44" t="s">
        <v>340</v>
      </c>
      <c r="C64" s="45" t="s">
        <v>341</v>
      </c>
      <c r="D64" s="22" t="s">
        <v>342</v>
      </c>
      <c r="E64" s="22" t="s">
        <v>334</v>
      </c>
      <c r="F64" s="19" t="s">
        <v>343</v>
      </c>
      <c r="G64" s="22" t="s">
        <v>131</v>
      </c>
      <c r="H64" s="19" t="str">
        <f t="shared" si="11"/>
        <v>002</v>
      </c>
      <c r="I64" s="22" t="s">
        <v>257</v>
      </c>
      <c r="J64" s="22" t="s">
        <v>258</v>
      </c>
      <c r="K64" s="22"/>
      <c r="L64" s="27">
        <v>0</v>
      </c>
      <c r="M64" s="26">
        <v>0</v>
      </c>
      <c r="N64" s="25">
        <v>8200000</v>
      </c>
      <c r="O64" s="25"/>
      <c r="P64" s="25"/>
      <c r="Q64" s="25"/>
      <c r="R64" s="25"/>
      <c r="S64" s="25"/>
      <c r="T64" s="25"/>
      <c r="U64" s="25"/>
      <c r="V64" s="25"/>
      <c r="W64" s="25">
        <v>8200000</v>
      </c>
      <c r="X64" s="25"/>
      <c r="Y64" s="25"/>
      <c r="Z64" s="25"/>
      <c r="AA64" s="25"/>
      <c r="AB64" s="25"/>
      <c r="AC64" s="25"/>
      <c r="AD64" s="25">
        <f t="shared" si="9"/>
        <v>0</v>
      </c>
      <c r="AE64" s="25">
        <f>IF(SUM(R64:W64)-M64&lt;SUM(N64),SUM(N64)-SUM(R64:W64)-M64,)</f>
        <v>0</v>
      </c>
      <c r="AF64" s="25"/>
      <c r="AG64" s="27">
        <v>9250000</v>
      </c>
      <c r="AH64" s="27"/>
      <c r="AI64" s="27"/>
      <c r="AJ64" s="32"/>
      <c r="AK64" s="27"/>
      <c r="AL64" s="32"/>
      <c r="AM64" s="27">
        <v>9250000</v>
      </c>
      <c r="AN64" s="25">
        <f>IF(SUM(AH64:AM64)&lt;SUM(AG64),SUM(AG64)-SUM(AH64:AI64),)</f>
        <v>0</v>
      </c>
      <c r="AO64" s="27">
        <f t="shared" si="10"/>
        <v>0</v>
      </c>
      <c r="AP64" s="28"/>
      <c r="AR64" s="28"/>
      <c r="AS64" s="28"/>
      <c r="AT64" s="2"/>
      <c r="AU64" s="2"/>
      <c r="AV64" s="2"/>
      <c r="AW64" s="2"/>
      <c r="AX64" s="2"/>
      <c r="AY64" s="2"/>
      <c r="AZ64" s="2"/>
      <c r="BA64" s="29"/>
    </row>
    <row r="65" spans="1:53" ht="21" customHeight="1">
      <c r="A65" s="19">
        <f>SUBTOTAL(3,$AO$7:AO65)</f>
        <v>59</v>
      </c>
      <c r="B65" s="44" t="s">
        <v>344</v>
      </c>
      <c r="C65" s="45">
        <v>215587778</v>
      </c>
      <c r="D65" s="22" t="s">
        <v>345</v>
      </c>
      <c r="E65" s="22" t="s">
        <v>346</v>
      </c>
      <c r="F65" s="19" t="s">
        <v>347</v>
      </c>
      <c r="G65" s="22" t="s">
        <v>131</v>
      </c>
      <c r="H65" s="19" t="str">
        <f t="shared" si="11"/>
        <v>002</v>
      </c>
      <c r="I65" s="22" t="s">
        <v>257</v>
      </c>
      <c r="J65" s="22" t="s">
        <v>258</v>
      </c>
      <c r="K65" s="22"/>
      <c r="L65" s="27">
        <v>0</v>
      </c>
      <c r="M65" s="26">
        <v>0</v>
      </c>
      <c r="N65" s="25">
        <v>8200000</v>
      </c>
      <c r="O65" s="25"/>
      <c r="P65" s="25"/>
      <c r="Q65" s="25"/>
      <c r="R65" s="25"/>
      <c r="S65" s="25"/>
      <c r="T65" s="25"/>
      <c r="U65" s="25"/>
      <c r="V65" s="25"/>
      <c r="W65" s="25">
        <v>8200000</v>
      </c>
      <c r="X65" s="25"/>
      <c r="Y65" s="25"/>
      <c r="Z65" s="25"/>
      <c r="AA65" s="25"/>
      <c r="AB65" s="25"/>
      <c r="AC65" s="25"/>
      <c r="AD65" s="25">
        <f t="shared" si="9"/>
        <v>0</v>
      </c>
      <c r="AE65" s="25">
        <f>IF(SUM(R65:W65)-M65&lt;SUM(N65),SUM(N65)-SUM(R65:W65)-M65,)</f>
        <v>0</v>
      </c>
      <c r="AF65" s="25"/>
      <c r="AG65" s="27">
        <v>9250000</v>
      </c>
      <c r="AH65" s="27"/>
      <c r="AI65" s="27"/>
      <c r="AJ65" s="32"/>
      <c r="AK65" s="27"/>
      <c r="AL65" s="32"/>
      <c r="AM65" s="27"/>
      <c r="AN65" s="25">
        <f t="shared" si="1"/>
        <v>9250000</v>
      </c>
      <c r="AO65" s="27">
        <f t="shared" si="10"/>
        <v>9250000</v>
      </c>
      <c r="AP65" s="28"/>
      <c r="AR65" s="28"/>
      <c r="AS65" s="28"/>
      <c r="AT65" s="2"/>
      <c r="AU65" s="2"/>
      <c r="AV65" s="2"/>
      <c r="AW65" s="2"/>
      <c r="AX65" s="2"/>
      <c r="AY65" s="2"/>
      <c r="AZ65" s="2"/>
      <c r="BA65" s="29"/>
    </row>
    <row r="66" spans="1:53" ht="21" customHeight="1">
      <c r="A66" s="19">
        <f>SUBTOTAL(3,$AO$7:AO66)</f>
        <v>60</v>
      </c>
      <c r="B66" s="44" t="s">
        <v>348</v>
      </c>
      <c r="C66" s="45" t="s">
        <v>349</v>
      </c>
      <c r="D66" s="22" t="s">
        <v>350</v>
      </c>
      <c r="E66" s="22" t="s">
        <v>351</v>
      </c>
      <c r="F66" s="19" t="s">
        <v>352</v>
      </c>
      <c r="G66" s="22" t="s">
        <v>131</v>
      </c>
      <c r="H66" s="19" t="str">
        <f t="shared" si="11"/>
        <v>002</v>
      </c>
      <c r="I66" s="22" t="s">
        <v>257</v>
      </c>
      <c r="J66" s="22" t="s">
        <v>258</v>
      </c>
      <c r="K66" s="22"/>
      <c r="L66" s="27">
        <v>0</v>
      </c>
      <c r="M66" s="26">
        <v>0</v>
      </c>
      <c r="N66" s="25">
        <v>8200000</v>
      </c>
      <c r="O66" s="25"/>
      <c r="P66" s="25"/>
      <c r="Q66" s="25"/>
      <c r="R66" s="25"/>
      <c r="S66" s="25"/>
      <c r="T66" s="25"/>
      <c r="U66" s="25">
        <v>8200000</v>
      </c>
      <c r="V66" s="25"/>
      <c r="W66" s="25"/>
      <c r="X66" s="25"/>
      <c r="Y66" s="25"/>
      <c r="Z66" s="25"/>
      <c r="AA66" s="25"/>
      <c r="AB66" s="25"/>
      <c r="AC66" s="25"/>
      <c r="AD66" s="25">
        <f t="shared" si="9"/>
        <v>0</v>
      </c>
      <c r="AE66" s="25">
        <f>IF(SUM(R66:U66)-M66&lt;SUM(N66),SUM(N66)-SUM(R66:U66)-M66,)</f>
        <v>0</v>
      </c>
      <c r="AF66" s="25"/>
      <c r="AG66" s="27">
        <v>9250000</v>
      </c>
      <c r="AH66" s="27"/>
      <c r="AI66" s="27"/>
      <c r="AJ66" s="32"/>
      <c r="AK66" s="27"/>
      <c r="AL66" s="32"/>
      <c r="AM66" s="27"/>
      <c r="AN66" s="25">
        <f t="shared" si="1"/>
        <v>9250000</v>
      </c>
      <c r="AO66" s="27">
        <f t="shared" si="10"/>
        <v>9250000</v>
      </c>
      <c r="AP66" s="28"/>
      <c r="AR66" s="28"/>
      <c r="AS66" s="28"/>
      <c r="AT66" s="2"/>
      <c r="AU66" s="2"/>
      <c r="AV66" s="2"/>
      <c r="AW66" s="2"/>
      <c r="AX66" s="2"/>
      <c r="AY66" s="2"/>
      <c r="AZ66" s="2"/>
      <c r="BA66" s="29"/>
    </row>
    <row r="67" spans="1:53" ht="21" customHeight="1">
      <c r="A67" s="19">
        <f>SUBTOTAL(3,$AO$7:AO67)</f>
        <v>61</v>
      </c>
      <c r="B67" s="44" t="s">
        <v>353</v>
      </c>
      <c r="C67" s="45" t="s">
        <v>354</v>
      </c>
      <c r="D67" s="22" t="s">
        <v>355</v>
      </c>
      <c r="E67" s="22" t="s">
        <v>356</v>
      </c>
      <c r="F67" s="19" t="s">
        <v>357</v>
      </c>
      <c r="G67" s="22" t="s">
        <v>131</v>
      </c>
      <c r="H67" s="19" t="str">
        <f t="shared" si="11"/>
        <v>002</v>
      </c>
      <c r="I67" s="22" t="s">
        <v>257</v>
      </c>
      <c r="J67" s="22" t="s">
        <v>258</v>
      </c>
      <c r="K67" s="22"/>
      <c r="L67" s="27">
        <v>0</v>
      </c>
      <c r="M67" s="26">
        <v>0</v>
      </c>
      <c r="N67" s="25">
        <v>8200000</v>
      </c>
      <c r="O67" s="25"/>
      <c r="P67" s="25"/>
      <c r="Q67" s="25"/>
      <c r="R67" s="25"/>
      <c r="S67" s="25">
        <v>8200000</v>
      </c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>
        <f t="shared" si="9"/>
        <v>0</v>
      </c>
      <c r="AE67" s="25">
        <f>IF(SUM(R67:T67)-M67&lt;SUM(N67),SUM(N67)-SUM(R67:T67)-M67,)</f>
        <v>0</v>
      </c>
      <c r="AF67" s="25"/>
      <c r="AG67" s="27">
        <v>9250000</v>
      </c>
      <c r="AH67" s="27">
        <v>9250000</v>
      </c>
      <c r="AI67" s="27"/>
      <c r="AJ67" s="32"/>
      <c r="AK67" s="27"/>
      <c r="AL67" s="32"/>
      <c r="AM67" s="27"/>
      <c r="AN67" s="25">
        <f t="shared" si="1"/>
        <v>0</v>
      </c>
      <c r="AO67" s="27">
        <f t="shared" si="10"/>
        <v>0</v>
      </c>
      <c r="AP67" s="28"/>
      <c r="AR67" s="28"/>
      <c r="AS67" s="28"/>
      <c r="AT67" s="2"/>
      <c r="AU67" s="2"/>
      <c r="AV67" s="2"/>
      <c r="AW67" s="2"/>
      <c r="AX67" s="2"/>
      <c r="AY67" s="2"/>
      <c r="AZ67" s="2"/>
      <c r="BA67" s="29"/>
    </row>
    <row r="68" spans="1:53" ht="21" customHeight="1">
      <c r="A68" s="19">
        <f>SUBTOTAL(3,$AO$7:AO68)</f>
        <v>62</v>
      </c>
      <c r="B68" s="44" t="s">
        <v>358</v>
      </c>
      <c r="C68" s="45" t="s">
        <v>359</v>
      </c>
      <c r="D68" s="22" t="s">
        <v>59</v>
      </c>
      <c r="E68" s="22" t="s">
        <v>360</v>
      </c>
      <c r="F68" s="19" t="s">
        <v>361</v>
      </c>
      <c r="G68" s="22" t="s">
        <v>131</v>
      </c>
      <c r="H68" s="19" t="str">
        <f t="shared" si="11"/>
        <v>002</v>
      </c>
      <c r="I68" s="22" t="s">
        <v>257</v>
      </c>
      <c r="J68" s="22" t="s">
        <v>258</v>
      </c>
      <c r="K68" s="22"/>
      <c r="L68" s="27">
        <v>0</v>
      </c>
      <c r="M68" s="26">
        <v>0</v>
      </c>
      <c r="N68" s="25">
        <v>8200000</v>
      </c>
      <c r="O68" s="25"/>
      <c r="P68" s="25"/>
      <c r="Q68" s="25"/>
      <c r="R68" s="25"/>
      <c r="S68" s="25"/>
      <c r="T68" s="25"/>
      <c r="U68" s="25">
        <v>8200000</v>
      </c>
      <c r="V68" s="25"/>
      <c r="W68" s="25"/>
      <c r="X68" s="25"/>
      <c r="Y68" s="25"/>
      <c r="Z68" s="25"/>
      <c r="AA68" s="25"/>
      <c r="AB68" s="25"/>
      <c r="AC68" s="25"/>
      <c r="AD68" s="25">
        <f t="shared" si="9"/>
        <v>0</v>
      </c>
      <c r="AE68" s="25">
        <f>IF(SUM(R68:U68)-M68&lt;SUM(N68),SUM(N68)-SUM(R68:U68)-M68,)</f>
        <v>0</v>
      </c>
      <c r="AF68" s="25"/>
      <c r="AG68" s="27">
        <v>9250000</v>
      </c>
      <c r="AH68" s="27">
        <v>9250000</v>
      </c>
      <c r="AI68" s="27"/>
      <c r="AJ68" s="32"/>
      <c r="AK68" s="27"/>
      <c r="AL68" s="32"/>
      <c r="AM68" s="27"/>
      <c r="AN68" s="25">
        <f t="shared" si="1"/>
        <v>0</v>
      </c>
      <c r="AO68" s="27">
        <f t="shared" si="10"/>
        <v>0</v>
      </c>
      <c r="AP68" s="28"/>
      <c r="AR68" s="28"/>
      <c r="AS68" s="28"/>
      <c r="AT68" s="2"/>
      <c r="AU68" s="2"/>
      <c r="AV68" s="2"/>
      <c r="AW68" s="2"/>
      <c r="AX68" s="2"/>
      <c r="AY68" s="2"/>
      <c r="AZ68" s="2"/>
      <c r="BA68" s="29"/>
    </row>
    <row r="69" spans="1:53" ht="21" customHeight="1">
      <c r="A69" s="19">
        <f>SUBTOTAL(3,$AO$7:AO69)</f>
        <v>63</v>
      </c>
      <c r="B69" s="44" t="s">
        <v>366</v>
      </c>
      <c r="C69" s="45" t="s">
        <v>367</v>
      </c>
      <c r="D69" s="22" t="s">
        <v>368</v>
      </c>
      <c r="E69" s="22" t="s">
        <v>124</v>
      </c>
      <c r="F69" s="19" t="s">
        <v>227</v>
      </c>
      <c r="G69" s="22" t="s">
        <v>131</v>
      </c>
      <c r="H69" s="19" t="str">
        <f t="shared" si="11"/>
        <v>002</v>
      </c>
      <c r="I69" s="22" t="s">
        <v>257</v>
      </c>
      <c r="J69" s="22" t="s">
        <v>258</v>
      </c>
      <c r="K69" s="22"/>
      <c r="L69" s="27">
        <v>0</v>
      </c>
      <c r="M69" s="26">
        <v>0</v>
      </c>
      <c r="N69" s="25">
        <v>8200000</v>
      </c>
      <c r="O69" s="25"/>
      <c r="P69" s="25"/>
      <c r="Q69" s="25"/>
      <c r="R69" s="25"/>
      <c r="S69" s="25"/>
      <c r="T69" s="25"/>
      <c r="U69" s="25"/>
      <c r="V69" s="25"/>
      <c r="W69" s="25">
        <v>8200000</v>
      </c>
      <c r="X69" s="25"/>
      <c r="Y69" s="25"/>
      <c r="Z69" s="25"/>
      <c r="AA69" s="25"/>
      <c r="AB69" s="25"/>
      <c r="AC69" s="25"/>
      <c r="AD69" s="25">
        <f t="shared" si="9"/>
        <v>0</v>
      </c>
      <c r="AE69" s="25">
        <f>IF(SUM(R69:W69)-M69&lt;SUM(N69),SUM(N69)-SUM(R69:W69)-M69,)</f>
        <v>0</v>
      </c>
      <c r="AF69" s="25"/>
      <c r="AG69" s="27">
        <v>9250000</v>
      </c>
      <c r="AH69" s="27"/>
      <c r="AI69" s="27"/>
      <c r="AJ69" s="32"/>
      <c r="AK69" s="27"/>
      <c r="AL69" s="32"/>
      <c r="AM69" s="27"/>
      <c r="AN69" s="25">
        <f t="shared" si="1"/>
        <v>9250000</v>
      </c>
      <c r="AO69" s="27">
        <f t="shared" si="10"/>
        <v>9250000</v>
      </c>
      <c r="AP69" s="28"/>
      <c r="AR69" s="28"/>
      <c r="AS69" s="28"/>
      <c r="AT69" s="2"/>
      <c r="AU69" s="2"/>
      <c r="AV69" s="2"/>
      <c r="AW69" s="2"/>
      <c r="AX69" s="2"/>
      <c r="AY69" s="2"/>
      <c r="AZ69" s="2"/>
      <c r="BA69" s="29"/>
    </row>
    <row r="70" spans="1:53" ht="21" customHeight="1">
      <c r="A70" s="19">
        <f>SUBTOTAL(3,$AO$7:AO70)</f>
        <v>64</v>
      </c>
      <c r="B70" s="44" t="s">
        <v>369</v>
      </c>
      <c r="C70" s="51" t="s">
        <v>370</v>
      </c>
      <c r="D70" s="22" t="s">
        <v>371</v>
      </c>
      <c r="E70" s="22" t="s">
        <v>372</v>
      </c>
      <c r="F70" s="19" t="s">
        <v>373</v>
      </c>
      <c r="G70" s="22" t="s">
        <v>131</v>
      </c>
      <c r="H70" s="19" t="str">
        <f t="shared" si="11"/>
        <v>002</v>
      </c>
      <c r="I70" s="22" t="s">
        <v>257</v>
      </c>
      <c r="J70" s="22" t="s">
        <v>258</v>
      </c>
      <c r="K70" s="22"/>
      <c r="L70" s="27">
        <v>0</v>
      </c>
      <c r="M70" s="26">
        <v>0</v>
      </c>
      <c r="N70" s="25">
        <v>8200000</v>
      </c>
      <c r="O70" s="25"/>
      <c r="P70" s="25"/>
      <c r="Q70" s="25"/>
      <c r="R70" s="25"/>
      <c r="S70" s="25"/>
      <c r="T70" s="25"/>
      <c r="U70" s="25">
        <v>8200000</v>
      </c>
      <c r="V70" s="25"/>
      <c r="W70" s="25"/>
      <c r="X70" s="25"/>
      <c r="Y70" s="25"/>
      <c r="Z70" s="25"/>
      <c r="AA70" s="25"/>
      <c r="AB70" s="25"/>
      <c r="AC70" s="25"/>
      <c r="AD70" s="25">
        <f t="shared" ref="AD70:AD100" si="12">IF(SUM(O70:U70)&gt;SUM(M70:N70),SUM(O70:U70)-SUM(M70:N70),)</f>
        <v>0</v>
      </c>
      <c r="AE70" s="25">
        <f>IF(SUM(R70:U70)-M70&lt;SUM(N70),SUM(N70)-SUM(R70:U70)-M70,)</f>
        <v>0</v>
      </c>
      <c r="AF70" s="25"/>
      <c r="AG70" s="27">
        <v>9250000</v>
      </c>
      <c r="AH70" s="27"/>
      <c r="AI70" s="27"/>
      <c r="AJ70" s="227">
        <v>9250000</v>
      </c>
      <c r="AK70" s="27"/>
      <c r="AL70" s="32"/>
      <c r="AM70" s="27"/>
      <c r="AN70" s="25">
        <f>IF(SUM(AH70:AK70)&lt;SUM(AG70),SUM(AG70)-SUM(AH70:AK70),)</f>
        <v>0</v>
      </c>
      <c r="AO70" s="25">
        <f>IF(SUM(AI70:AN70)&lt;SUM(AH70),SUM(AH70)-SUM(AI70:AN70),)</f>
        <v>0</v>
      </c>
      <c r="AP70" s="28"/>
      <c r="AR70" s="28"/>
      <c r="AS70" s="28"/>
      <c r="AT70" s="2"/>
      <c r="AU70" s="2"/>
      <c r="AV70" s="2"/>
      <c r="AW70" s="2"/>
      <c r="AX70" s="2"/>
      <c r="AY70" s="2"/>
      <c r="AZ70" s="2"/>
      <c r="BA70" s="29"/>
    </row>
    <row r="71" spans="1:53" ht="21" customHeight="1">
      <c r="A71" s="19">
        <f>SUBTOTAL(3,$AO$7:AO71)</f>
        <v>65</v>
      </c>
      <c r="B71" s="44" t="s">
        <v>374</v>
      </c>
      <c r="C71" s="45" t="s">
        <v>375</v>
      </c>
      <c r="D71" s="22" t="s">
        <v>376</v>
      </c>
      <c r="E71" s="22" t="s">
        <v>377</v>
      </c>
      <c r="F71" s="19" t="s">
        <v>378</v>
      </c>
      <c r="G71" s="22" t="s">
        <v>379</v>
      </c>
      <c r="H71" s="19" t="str">
        <f t="shared" si="11"/>
        <v>003</v>
      </c>
      <c r="I71" s="22" t="s">
        <v>380</v>
      </c>
      <c r="J71" s="22" t="s">
        <v>381</v>
      </c>
      <c r="K71" s="22"/>
      <c r="L71" s="27">
        <v>0</v>
      </c>
      <c r="M71" s="26">
        <v>0</v>
      </c>
      <c r="N71" s="25">
        <v>8200000</v>
      </c>
      <c r="O71" s="25"/>
      <c r="P71" s="25"/>
      <c r="Q71" s="25"/>
      <c r="R71" s="25"/>
      <c r="S71" s="25"/>
      <c r="T71" s="25"/>
      <c r="U71" s="25">
        <v>8200000</v>
      </c>
      <c r="V71" s="25"/>
      <c r="W71" s="25"/>
      <c r="X71" s="25"/>
      <c r="Y71" s="25"/>
      <c r="Z71" s="25"/>
      <c r="AA71" s="25"/>
      <c r="AB71" s="25"/>
      <c r="AC71" s="25"/>
      <c r="AD71" s="25">
        <f t="shared" si="12"/>
        <v>0</v>
      </c>
      <c r="AE71" s="25">
        <f>IF(SUM(R71:U71)-M71&lt;SUM(N71),SUM(N71)-SUM(R71:U71)-M71,)</f>
        <v>0</v>
      </c>
      <c r="AF71" s="25"/>
      <c r="AG71" s="27">
        <v>9250000</v>
      </c>
      <c r="AH71" s="27"/>
      <c r="AI71" s="27"/>
      <c r="AJ71" s="32"/>
      <c r="AK71" s="27"/>
      <c r="AL71" s="32"/>
      <c r="AM71" s="27"/>
      <c r="AN71" s="25">
        <f t="shared" ref="AN71:AN133" si="13">IF(SUM(AH71:AI71)&lt;SUM(AG71),SUM(AG71)-SUM(AH71:AI71),)</f>
        <v>9250000</v>
      </c>
      <c r="AO71" s="27">
        <f t="shared" si="10"/>
        <v>9250000</v>
      </c>
      <c r="AP71" s="28"/>
      <c r="AR71" s="28"/>
      <c r="AS71" s="28"/>
      <c r="AT71" s="2"/>
      <c r="AU71" s="2"/>
      <c r="AV71" s="2"/>
      <c r="AW71" s="2"/>
      <c r="AX71" s="2"/>
      <c r="AY71" s="2"/>
      <c r="AZ71" s="2"/>
      <c r="BA71" s="29"/>
    </row>
    <row r="72" spans="1:53" ht="21" customHeight="1">
      <c r="A72" s="19">
        <f>SUBTOTAL(3,$AO$7:AO72)</f>
        <v>66</v>
      </c>
      <c r="B72" s="44" t="s">
        <v>382</v>
      </c>
      <c r="C72" s="45" t="s">
        <v>383</v>
      </c>
      <c r="D72" s="22" t="s">
        <v>384</v>
      </c>
      <c r="E72" s="22" t="s">
        <v>385</v>
      </c>
      <c r="F72" s="19" t="s">
        <v>386</v>
      </c>
      <c r="G72" s="22" t="s">
        <v>379</v>
      </c>
      <c r="H72" s="19" t="str">
        <f t="shared" si="11"/>
        <v>003</v>
      </c>
      <c r="I72" s="22" t="s">
        <v>387</v>
      </c>
      <c r="J72" s="22" t="s">
        <v>381</v>
      </c>
      <c r="K72" s="22"/>
      <c r="L72" s="27">
        <v>0</v>
      </c>
      <c r="M72" s="26">
        <v>0</v>
      </c>
      <c r="N72" s="25">
        <v>8200000</v>
      </c>
      <c r="O72" s="25"/>
      <c r="P72" s="25"/>
      <c r="Q72" s="25"/>
      <c r="R72" s="25"/>
      <c r="S72" s="25"/>
      <c r="T72" s="25"/>
      <c r="U72" s="25">
        <v>8200000</v>
      </c>
      <c r="V72" s="25"/>
      <c r="W72" s="25"/>
      <c r="X72" s="25"/>
      <c r="Y72" s="25"/>
      <c r="Z72" s="25"/>
      <c r="AA72" s="25"/>
      <c r="AB72" s="25"/>
      <c r="AC72" s="25"/>
      <c r="AD72" s="25">
        <f t="shared" si="12"/>
        <v>0</v>
      </c>
      <c r="AE72" s="25">
        <f>IF(SUM(R72:U72)-M72&lt;SUM(N72),SUM(N72)-SUM(R72:U72)-M72,)</f>
        <v>0</v>
      </c>
      <c r="AF72" s="25"/>
      <c r="AG72" s="27">
        <v>9250000</v>
      </c>
      <c r="AH72" s="27"/>
      <c r="AI72" s="27"/>
      <c r="AJ72" s="32"/>
      <c r="AK72" s="27"/>
      <c r="AL72" s="32"/>
      <c r="AM72" s="27"/>
      <c r="AN72" s="25">
        <f t="shared" si="13"/>
        <v>9250000</v>
      </c>
      <c r="AO72" s="27">
        <f t="shared" si="10"/>
        <v>9250000</v>
      </c>
      <c r="AP72" s="28"/>
      <c r="AR72" s="28"/>
      <c r="AS72" s="28"/>
      <c r="AT72" s="2"/>
      <c r="AU72" s="2"/>
      <c r="AV72" s="2"/>
      <c r="AW72" s="2"/>
      <c r="AX72" s="2"/>
      <c r="AY72" s="2"/>
      <c r="AZ72" s="2"/>
      <c r="BA72" s="29"/>
    </row>
    <row r="73" spans="1:53" ht="21" customHeight="1">
      <c r="A73" s="19">
        <f>SUBTOTAL(3,$AO$7:AO73)</f>
        <v>67</v>
      </c>
      <c r="B73" s="44" t="s">
        <v>388</v>
      </c>
      <c r="C73" s="45" t="s">
        <v>389</v>
      </c>
      <c r="D73" s="22" t="s">
        <v>390</v>
      </c>
      <c r="E73" s="22" t="s">
        <v>391</v>
      </c>
      <c r="F73" s="19" t="s">
        <v>392</v>
      </c>
      <c r="G73" s="22" t="s">
        <v>379</v>
      </c>
      <c r="H73" s="19" t="str">
        <f t="shared" si="11"/>
        <v>003</v>
      </c>
      <c r="I73" s="22" t="s">
        <v>393</v>
      </c>
      <c r="J73" s="22" t="s">
        <v>381</v>
      </c>
      <c r="K73" s="22"/>
      <c r="L73" s="27">
        <v>0</v>
      </c>
      <c r="M73" s="26">
        <v>0</v>
      </c>
      <c r="N73" s="25">
        <v>8200000</v>
      </c>
      <c r="O73" s="25"/>
      <c r="P73" s="25"/>
      <c r="Q73" s="25"/>
      <c r="R73" s="25"/>
      <c r="S73" s="25">
        <v>8200000</v>
      </c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>
        <f t="shared" si="12"/>
        <v>0</v>
      </c>
      <c r="AE73" s="25">
        <f>IF(SUM(R73:T73)-M73&lt;SUM(N73),SUM(N73)-SUM(R73:T73)-M73,)</f>
        <v>0</v>
      </c>
      <c r="AF73" s="25"/>
      <c r="AG73" s="27">
        <v>9250000</v>
      </c>
      <c r="AH73" s="27">
        <v>9250000</v>
      </c>
      <c r="AI73" s="27"/>
      <c r="AJ73" s="32"/>
      <c r="AK73" s="27"/>
      <c r="AL73" s="32"/>
      <c r="AM73" s="27"/>
      <c r="AN73" s="25">
        <f t="shared" si="13"/>
        <v>0</v>
      </c>
      <c r="AO73" s="27">
        <f t="shared" si="10"/>
        <v>0</v>
      </c>
      <c r="AP73" s="28"/>
      <c r="AR73" s="28"/>
      <c r="AS73" s="28"/>
      <c r="AT73" s="2"/>
      <c r="AU73" s="2"/>
      <c r="AV73" s="2"/>
      <c r="AW73" s="2"/>
      <c r="AX73" s="2"/>
      <c r="AY73" s="2"/>
      <c r="AZ73" s="2"/>
      <c r="BA73" s="29"/>
    </row>
    <row r="74" spans="1:53" ht="21" customHeight="1">
      <c r="A74" s="19">
        <f>SUBTOTAL(3,$AO$7:AO74)</f>
        <v>68</v>
      </c>
      <c r="B74" s="44" t="s">
        <v>394</v>
      </c>
      <c r="C74" s="53" t="s">
        <v>395</v>
      </c>
      <c r="D74" s="22" t="s">
        <v>396</v>
      </c>
      <c r="E74" s="22" t="s">
        <v>397</v>
      </c>
      <c r="F74" s="19" t="s">
        <v>398</v>
      </c>
      <c r="G74" s="22" t="s">
        <v>379</v>
      </c>
      <c r="H74" s="19" t="str">
        <f t="shared" si="11"/>
        <v>003</v>
      </c>
      <c r="I74" s="22" t="s">
        <v>393</v>
      </c>
      <c r="J74" s="22" t="s">
        <v>381</v>
      </c>
      <c r="K74" s="22"/>
      <c r="L74" s="27">
        <v>0</v>
      </c>
      <c r="M74" s="26">
        <v>0</v>
      </c>
      <c r="N74" s="25">
        <v>8200000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>
        <f t="shared" si="12"/>
        <v>0</v>
      </c>
      <c r="AE74" s="25">
        <v>0</v>
      </c>
      <c r="AF74" s="25"/>
      <c r="AG74" s="27">
        <v>9250000</v>
      </c>
      <c r="AH74" s="27"/>
      <c r="AI74" s="27"/>
      <c r="AJ74" s="32"/>
      <c r="AK74" s="27"/>
      <c r="AL74" s="32"/>
      <c r="AM74" s="27"/>
      <c r="AN74" s="25">
        <v>0</v>
      </c>
      <c r="AO74" s="27">
        <v>0</v>
      </c>
      <c r="AP74" s="28"/>
      <c r="AR74" s="28"/>
      <c r="AS74" s="28"/>
      <c r="AT74" s="54">
        <v>1</v>
      </c>
      <c r="AU74" s="2"/>
      <c r="AV74" s="2"/>
      <c r="AW74" s="2"/>
      <c r="AX74" s="2"/>
      <c r="AY74" s="2"/>
      <c r="AZ74" s="2"/>
      <c r="BA74" s="29"/>
    </row>
    <row r="75" spans="1:53" ht="21" customHeight="1">
      <c r="A75" s="19">
        <f>SUBTOTAL(3,$AO$7:AO75)</f>
        <v>69</v>
      </c>
      <c r="B75" s="44" t="s">
        <v>399</v>
      </c>
      <c r="C75" s="45" t="s">
        <v>400</v>
      </c>
      <c r="D75" s="22" t="s">
        <v>401</v>
      </c>
      <c r="E75" s="22" t="s">
        <v>402</v>
      </c>
      <c r="F75" s="19" t="s">
        <v>403</v>
      </c>
      <c r="G75" s="22" t="s">
        <v>379</v>
      </c>
      <c r="H75" s="19" t="str">
        <f t="shared" si="11"/>
        <v>003</v>
      </c>
      <c r="I75" s="22" t="s">
        <v>387</v>
      </c>
      <c r="J75" s="22" t="s">
        <v>381</v>
      </c>
      <c r="K75" s="22"/>
      <c r="L75" s="27">
        <v>0</v>
      </c>
      <c r="M75" s="26">
        <v>0</v>
      </c>
      <c r="N75" s="25">
        <v>8200000</v>
      </c>
      <c r="O75" s="25"/>
      <c r="P75" s="25"/>
      <c r="Q75" s="25"/>
      <c r="R75" s="25"/>
      <c r="S75" s="25"/>
      <c r="T75" s="25"/>
      <c r="U75" s="25">
        <v>8200000</v>
      </c>
      <c r="V75" s="25"/>
      <c r="W75" s="25"/>
      <c r="X75" s="25"/>
      <c r="Y75" s="25"/>
      <c r="Z75" s="25"/>
      <c r="AA75" s="25"/>
      <c r="AB75" s="25"/>
      <c r="AC75" s="25"/>
      <c r="AD75" s="25">
        <f t="shared" si="12"/>
        <v>0</v>
      </c>
      <c r="AE75" s="25">
        <f>IF(SUM(R75:U75)-M75&lt;SUM(N75),SUM(N75)-SUM(R75:U75)-M75,)</f>
        <v>0</v>
      </c>
      <c r="AF75" s="25"/>
      <c r="AG75" s="27">
        <v>9250000</v>
      </c>
      <c r="AH75" s="27">
        <v>9250000</v>
      </c>
      <c r="AI75" s="27"/>
      <c r="AJ75" s="32"/>
      <c r="AK75" s="27"/>
      <c r="AL75" s="32"/>
      <c r="AM75" s="27"/>
      <c r="AN75" s="25">
        <f t="shared" si="13"/>
        <v>0</v>
      </c>
      <c r="AO75" s="27">
        <f t="shared" si="10"/>
        <v>0</v>
      </c>
      <c r="AP75" s="28"/>
      <c r="AR75" s="28"/>
      <c r="AS75" s="28"/>
      <c r="AT75" s="2"/>
      <c r="AU75" s="2"/>
      <c r="AV75" s="2"/>
      <c r="AW75" s="2"/>
      <c r="AX75" s="2"/>
      <c r="AY75" s="2"/>
      <c r="AZ75" s="2"/>
      <c r="BA75" s="29"/>
    </row>
    <row r="76" spans="1:53" ht="21" customHeight="1">
      <c r="A76" s="19">
        <f>SUBTOTAL(3,$AO$7:AO76)</f>
        <v>70</v>
      </c>
      <c r="B76" s="44" t="s">
        <v>404</v>
      </c>
      <c r="C76" s="45" t="s">
        <v>405</v>
      </c>
      <c r="D76" s="22" t="s">
        <v>406</v>
      </c>
      <c r="E76" s="22" t="s">
        <v>151</v>
      </c>
      <c r="F76" s="19" t="s">
        <v>407</v>
      </c>
      <c r="G76" s="22" t="s">
        <v>379</v>
      </c>
      <c r="H76" s="19" t="str">
        <f t="shared" si="11"/>
        <v>003</v>
      </c>
      <c r="I76" s="22" t="s">
        <v>393</v>
      </c>
      <c r="J76" s="22" t="s">
        <v>381</v>
      </c>
      <c r="K76" s="22"/>
      <c r="L76" s="27">
        <v>0</v>
      </c>
      <c r="M76" s="26">
        <v>0</v>
      </c>
      <c r="N76" s="25">
        <v>8200000</v>
      </c>
      <c r="O76" s="25"/>
      <c r="P76" s="25"/>
      <c r="Q76" s="25"/>
      <c r="R76" s="25"/>
      <c r="S76" s="25">
        <v>8200000</v>
      </c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>
        <f t="shared" si="12"/>
        <v>0</v>
      </c>
      <c r="AE76" s="25">
        <f>IF(SUM(R76:T76)-M76&lt;SUM(N76),SUM(N76)-SUM(R76:T76)-M76,)</f>
        <v>0</v>
      </c>
      <c r="AF76" s="25"/>
      <c r="AG76" s="27">
        <v>9250000</v>
      </c>
      <c r="AH76" s="27">
        <v>9250000</v>
      </c>
      <c r="AI76" s="27"/>
      <c r="AJ76" s="32"/>
      <c r="AK76" s="27"/>
      <c r="AL76" s="32"/>
      <c r="AM76" s="27"/>
      <c r="AN76" s="25">
        <f t="shared" si="13"/>
        <v>0</v>
      </c>
      <c r="AO76" s="27">
        <f t="shared" si="10"/>
        <v>0</v>
      </c>
      <c r="AP76" s="28"/>
      <c r="AR76" s="28"/>
      <c r="AS76" s="28"/>
      <c r="AT76" s="2"/>
      <c r="AU76" s="2"/>
      <c r="AV76" s="2"/>
      <c r="AW76" s="2"/>
      <c r="AX76" s="2"/>
      <c r="AY76" s="2"/>
      <c r="AZ76" s="2"/>
      <c r="BA76" s="29"/>
    </row>
    <row r="77" spans="1:53" ht="21" customHeight="1">
      <c r="A77" s="19">
        <f>SUBTOTAL(3,$AO$7:AO77)</f>
        <v>71</v>
      </c>
      <c r="B77" s="44" t="s">
        <v>408</v>
      </c>
      <c r="C77" s="51" t="s">
        <v>409</v>
      </c>
      <c r="D77" s="22" t="s">
        <v>410</v>
      </c>
      <c r="E77" s="22" t="s">
        <v>411</v>
      </c>
      <c r="F77" s="55" t="s">
        <v>412</v>
      </c>
      <c r="G77" s="22" t="s">
        <v>379</v>
      </c>
      <c r="H77" s="19" t="str">
        <f t="shared" si="11"/>
        <v>003</v>
      </c>
      <c r="I77" s="22" t="s">
        <v>387</v>
      </c>
      <c r="J77" s="22" t="s">
        <v>381</v>
      </c>
      <c r="K77" s="22"/>
      <c r="L77" s="27">
        <v>0</v>
      </c>
      <c r="M77" s="26">
        <v>0</v>
      </c>
      <c r="N77" s="25">
        <v>8200000</v>
      </c>
      <c r="O77" s="25"/>
      <c r="P77" s="25"/>
      <c r="Q77" s="25"/>
      <c r="R77" s="25"/>
      <c r="S77" s="25"/>
      <c r="T77" s="25"/>
      <c r="U77" s="25">
        <v>8200000</v>
      </c>
      <c r="V77" s="25"/>
      <c r="W77" s="25"/>
      <c r="X77" s="25"/>
      <c r="Y77" s="25"/>
      <c r="Z77" s="25"/>
      <c r="AA77" s="25"/>
      <c r="AB77" s="25"/>
      <c r="AC77" s="25"/>
      <c r="AD77" s="25">
        <f t="shared" si="12"/>
        <v>0</v>
      </c>
      <c r="AE77" s="25">
        <f>IF(SUM(R77:U77)-M77&lt;SUM(N77),SUM(N77)-SUM(R77:U77)-M77,)</f>
        <v>0</v>
      </c>
      <c r="AF77" s="25"/>
      <c r="AG77" s="27">
        <v>9250000</v>
      </c>
      <c r="AH77" s="27">
        <v>9250000</v>
      </c>
      <c r="AI77" s="27"/>
      <c r="AJ77" s="32"/>
      <c r="AK77" s="27"/>
      <c r="AL77" s="32"/>
      <c r="AM77" s="27"/>
      <c r="AN77" s="25">
        <f t="shared" si="13"/>
        <v>0</v>
      </c>
      <c r="AO77" s="27">
        <f t="shared" si="10"/>
        <v>0</v>
      </c>
      <c r="AP77" s="28"/>
      <c r="AR77" s="28"/>
      <c r="AS77" s="28"/>
      <c r="AT77" s="2"/>
      <c r="AU77" s="2"/>
      <c r="AV77" s="2"/>
      <c r="AW77" s="2"/>
      <c r="AX77" s="2"/>
      <c r="AY77" s="2"/>
      <c r="AZ77" s="2"/>
      <c r="BA77" s="29"/>
    </row>
    <row r="78" spans="1:53" ht="21" customHeight="1">
      <c r="A78" s="19">
        <f>SUBTOTAL(3,$AO$7:AO78)</f>
        <v>72</v>
      </c>
      <c r="B78" s="44" t="s">
        <v>413</v>
      </c>
      <c r="C78" s="46" t="s">
        <v>414</v>
      </c>
      <c r="D78" s="36" t="s">
        <v>415</v>
      </c>
      <c r="E78" s="36" t="s">
        <v>416</v>
      </c>
      <c r="F78" s="55" t="s">
        <v>417</v>
      </c>
      <c r="G78" s="22" t="s">
        <v>379</v>
      </c>
      <c r="H78" s="19" t="str">
        <f t="shared" si="11"/>
        <v>003</v>
      </c>
      <c r="I78" s="22" t="s">
        <v>380</v>
      </c>
      <c r="J78" s="22" t="s">
        <v>381</v>
      </c>
      <c r="K78" s="22"/>
      <c r="L78" s="27">
        <v>0</v>
      </c>
      <c r="M78" s="26">
        <v>0</v>
      </c>
      <c r="N78" s="25">
        <v>8200000</v>
      </c>
      <c r="O78" s="25"/>
      <c r="P78" s="25"/>
      <c r="Q78" s="25"/>
      <c r="R78" s="25"/>
      <c r="S78" s="25"/>
      <c r="T78" s="25"/>
      <c r="U78" s="25">
        <v>8200000</v>
      </c>
      <c r="V78" s="25"/>
      <c r="W78" s="25"/>
      <c r="X78" s="25"/>
      <c r="Y78" s="25"/>
      <c r="Z78" s="25"/>
      <c r="AA78" s="25"/>
      <c r="AB78" s="25"/>
      <c r="AC78" s="25"/>
      <c r="AD78" s="25">
        <f t="shared" si="12"/>
        <v>0</v>
      </c>
      <c r="AE78" s="25">
        <f>IF(SUM(R78:U78)-M78&lt;SUM(N78),SUM(N78)-SUM(R78:U78)-M78,)</f>
        <v>0</v>
      </c>
      <c r="AF78" s="25"/>
      <c r="AG78" s="27">
        <v>9250000</v>
      </c>
      <c r="AH78" s="27">
        <v>9250000</v>
      </c>
      <c r="AI78" s="27"/>
      <c r="AJ78" s="32"/>
      <c r="AK78" s="27"/>
      <c r="AL78" s="32"/>
      <c r="AM78" s="27"/>
      <c r="AN78" s="25">
        <f t="shared" si="13"/>
        <v>0</v>
      </c>
      <c r="AO78" s="27">
        <f t="shared" si="10"/>
        <v>0</v>
      </c>
      <c r="AP78" s="28"/>
      <c r="AR78" s="28"/>
      <c r="AS78" s="28"/>
      <c r="AT78" s="2"/>
      <c r="AU78" s="2"/>
      <c r="AV78" s="2"/>
      <c r="AW78" s="2"/>
      <c r="AX78" s="2"/>
      <c r="AY78" s="2"/>
      <c r="AZ78" s="2"/>
      <c r="BA78" s="29"/>
    </row>
    <row r="79" spans="1:53" ht="21" customHeight="1">
      <c r="A79" s="19">
        <f>SUBTOTAL(3,$AO$7:AO79)</f>
        <v>73</v>
      </c>
      <c r="B79" s="44" t="s">
        <v>418</v>
      </c>
      <c r="C79" s="45" t="s">
        <v>419</v>
      </c>
      <c r="D79" s="22" t="s">
        <v>420</v>
      </c>
      <c r="E79" s="22" t="s">
        <v>421</v>
      </c>
      <c r="F79" s="19" t="s">
        <v>422</v>
      </c>
      <c r="G79" s="22" t="s">
        <v>379</v>
      </c>
      <c r="H79" s="19" t="str">
        <f t="shared" si="11"/>
        <v>003</v>
      </c>
      <c r="I79" s="22" t="s">
        <v>387</v>
      </c>
      <c r="J79" s="22" t="s">
        <v>381</v>
      </c>
      <c r="K79" s="22"/>
      <c r="L79" s="27">
        <v>0</v>
      </c>
      <c r="M79" s="26">
        <v>0</v>
      </c>
      <c r="N79" s="25">
        <v>8200000</v>
      </c>
      <c r="O79" s="25"/>
      <c r="P79" s="25"/>
      <c r="Q79" s="25"/>
      <c r="R79" s="25"/>
      <c r="S79" s="25"/>
      <c r="T79" s="25"/>
      <c r="U79" s="25"/>
      <c r="V79" s="25"/>
      <c r="W79" s="25">
        <v>8200000</v>
      </c>
      <c r="X79" s="25"/>
      <c r="Y79" s="25"/>
      <c r="Z79" s="25"/>
      <c r="AA79" s="25"/>
      <c r="AB79" s="25"/>
      <c r="AC79" s="25"/>
      <c r="AD79" s="25">
        <f t="shared" si="12"/>
        <v>0</v>
      </c>
      <c r="AE79" s="25">
        <f>IF(SUM(R79:W79)-M79&lt;SUM(N79),SUM(N79)-SUM(R79:W79)-M79,)</f>
        <v>0</v>
      </c>
      <c r="AF79" s="25"/>
      <c r="AG79" s="27">
        <v>9250000</v>
      </c>
      <c r="AH79" s="27"/>
      <c r="AI79" s="27"/>
      <c r="AJ79" s="32"/>
      <c r="AK79" s="27"/>
      <c r="AL79" s="32"/>
      <c r="AM79" s="27"/>
      <c r="AN79" s="25">
        <f t="shared" si="13"/>
        <v>9250000</v>
      </c>
      <c r="AO79" s="27">
        <f t="shared" si="10"/>
        <v>9250000</v>
      </c>
      <c r="AP79" s="28"/>
      <c r="AR79" s="28"/>
      <c r="AS79" s="28"/>
      <c r="AT79" s="2"/>
      <c r="AU79" s="2"/>
      <c r="AV79" s="2"/>
      <c r="AW79" s="2"/>
      <c r="AX79" s="2"/>
      <c r="AY79" s="2"/>
      <c r="AZ79" s="2"/>
      <c r="BA79" s="29"/>
    </row>
    <row r="80" spans="1:53" ht="21" customHeight="1">
      <c r="A80" s="19">
        <f>SUBTOTAL(3,$AO$7:AO80)</f>
        <v>74</v>
      </c>
      <c r="B80" s="44" t="s">
        <v>423</v>
      </c>
      <c r="C80" s="45" t="s">
        <v>424</v>
      </c>
      <c r="D80" s="22" t="s">
        <v>425</v>
      </c>
      <c r="E80" s="22" t="s">
        <v>426</v>
      </c>
      <c r="F80" s="19" t="s">
        <v>427</v>
      </c>
      <c r="G80" s="22" t="s">
        <v>379</v>
      </c>
      <c r="H80" s="19" t="str">
        <f t="shared" si="11"/>
        <v>003</v>
      </c>
      <c r="I80" s="22" t="s">
        <v>387</v>
      </c>
      <c r="J80" s="22" t="s">
        <v>381</v>
      </c>
      <c r="K80" s="22"/>
      <c r="L80" s="27">
        <v>0</v>
      </c>
      <c r="M80" s="26">
        <v>0</v>
      </c>
      <c r="N80" s="25">
        <v>8200000</v>
      </c>
      <c r="O80" s="25"/>
      <c r="P80" s="25"/>
      <c r="Q80" s="25"/>
      <c r="R80" s="25"/>
      <c r="S80" s="25"/>
      <c r="T80" s="25"/>
      <c r="U80" s="25">
        <v>8200000</v>
      </c>
      <c r="V80" s="25"/>
      <c r="W80" s="25"/>
      <c r="X80" s="25"/>
      <c r="Y80" s="25"/>
      <c r="Z80" s="25"/>
      <c r="AA80" s="25"/>
      <c r="AB80" s="25"/>
      <c r="AC80" s="25"/>
      <c r="AD80" s="25">
        <f t="shared" si="12"/>
        <v>0</v>
      </c>
      <c r="AE80" s="25">
        <f>IF(SUM(R80:U80)-M80&lt;SUM(N80),SUM(N80)-SUM(R80:U80)-M80,)</f>
        <v>0</v>
      </c>
      <c r="AF80" s="25"/>
      <c r="AG80" s="27">
        <v>9250000</v>
      </c>
      <c r="AH80" s="27"/>
      <c r="AI80" s="27"/>
      <c r="AJ80" s="32"/>
      <c r="AK80" s="27"/>
      <c r="AL80" s="32"/>
      <c r="AM80" s="27"/>
      <c r="AN80" s="25">
        <f t="shared" si="13"/>
        <v>9250000</v>
      </c>
      <c r="AO80" s="27">
        <f t="shared" si="10"/>
        <v>9250000</v>
      </c>
      <c r="AP80" s="28"/>
      <c r="AR80" s="28"/>
      <c r="AS80" s="28"/>
      <c r="AT80" s="2"/>
      <c r="AU80" s="2"/>
      <c r="AV80" s="2"/>
      <c r="AW80" s="2"/>
      <c r="AX80" s="2"/>
      <c r="AY80" s="2"/>
      <c r="AZ80" s="2"/>
      <c r="BA80" s="29"/>
    </row>
    <row r="81" spans="1:53" ht="21" customHeight="1">
      <c r="A81" s="19">
        <f>SUBTOTAL(3,$AO$7:AO81)</f>
        <v>75</v>
      </c>
      <c r="B81" s="44" t="s">
        <v>428</v>
      </c>
      <c r="C81" s="45" t="s">
        <v>429</v>
      </c>
      <c r="D81" s="22" t="s">
        <v>430</v>
      </c>
      <c r="E81" s="22" t="s">
        <v>431</v>
      </c>
      <c r="F81" s="19" t="s">
        <v>417</v>
      </c>
      <c r="G81" s="22" t="s">
        <v>379</v>
      </c>
      <c r="H81" s="19" t="str">
        <f t="shared" si="11"/>
        <v>003</v>
      </c>
      <c r="I81" s="22" t="s">
        <v>380</v>
      </c>
      <c r="J81" s="22" t="s">
        <v>381</v>
      </c>
      <c r="K81" s="22"/>
      <c r="L81" s="27">
        <v>0</v>
      </c>
      <c r="M81" s="26">
        <v>0</v>
      </c>
      <c r="N81" s="25">
        <v>8200000</v>
      </c>
      <c r="O81" s="25"/>
      <c r="P81" s="25"/>
      <c r="Q81" s="25"/>
      <c r="R81" s="25"/>
      <c r="S81" s="25"/>
      <c r="T81" s="25"/>
      <c r="U81" s="25">
        <v>8200000</v>
      </c>
      <c r="V81" s="25"/>
      <c r="W81" s="25"/>
      <c r="X81" s="25"/>
      <c r="Y81" s="25"/>
      <c r="Z81" s="25"/>
      <c r="AA81" s="25"/>
      <c r="AB81" s="25"/>
      <c r="AC81" s="25"/>
      <c r="AD81" s="25">
        <f t="shared" si="12"/>
        <v>0</v>
      </c>
      <c r="AE81" s="25">
        <f>IF(SUM(R81:U81)-M81&lt;SUM(N81),SUM(N81)-SUM(R81:U81)-M81,)</f>
        <v>0</v>
      </c>
      <c r="AF81" s="25"/>
      <c r="AG81" s="27">
        <v>9250000</v>
      </c>
      <c r="AH81" s="27"/>
      <c r="AI81" s="27"/>
      <c r="AJ81" s="227">
        <v>9250000</v>
      </c>
      <c r="AK81" s="27"/>
      <c r="AL81" s="32"/>
      <c r="AM81" s="27"/>
      <c r="AN81" s="25">
        <f t="shared" ref="AN81:AN82" si="14">IF(SUM(AH81:AK81)&lt;SUM(AG81),SUM(AG81)-SUM(AH81:AK81),)</f>
        <v>0</v>
      </c>
      <c r="AO81" s="25">
        <f t="shared" ref="AO81:AO82" si="15">IF(SUM(AI81:AN81)&lt;SUM(AH81),SUM(AH81)-SUM(AI81:AN81),)</f>
        <v>0</v>
      </c>
      <c r="AP81" s="28"/>
      <c r="AR81" s="28"/>
      <c r="AS81" s="28"/>
      <c r="AT81" s="2"/>
      <c r="AU81" s="2"/>
      <c r="AV81" s="2"/>
      <c r="AW81" s="2"/>
      <c r="AX81" s="2"/>
      <c r="AY81" s="2"/>
      <c r="AZ81" s="2"/>
      <c r="BA81" s="29"/>
    </row>
    <row r="82" spans="1:53" ht="21" customHeight="1">
      <c r="A82" s="19">
        <f>SUBTOTAL(3,$AO$7:AO82)</f>
        <v>76</v>
      </c>
      <c r="B82" s="44" t="s">
        <v>432</v>
      </c>
      <c r="C82" s="45" t="s">
        <v>433</v>
      </c>
      <c r="D82" s="22" t="s">
        <v>434</v>
      </c>
      <c r="E82" s="22" t="s">
        <v>166</v>
      </c>
      <c r="F82" s="19" t="s">
        <v>306</v>
      </c>
      <c r="G82" s="22" t="s">
        <v>379</v>
      </c>
      <c r="H82" s="19" t="str">
        <f t="shared" si="11"/>
        <v>003</v>
      </c>
      <c r="I82" s="22" t="s">
        <v>380</v>
      </c>
      <c r="J82" s="22" t="s">
        <v>381</v>
      </c>
      <c r="K82" s="22"/>
      <c r="L82" s="27">
        <v>0</v>
      </c>
      <c r="M82" s="26">
        <v>0</v>
      </c>
      <c r="N82" s="25">
        <v>8200000</v>
      </c>
      <c r="O82" s="25"/>
      <c r="P82" s="25"/>
      <c r="Q82" s="25"/>
      <c r="R82" s="25"/>
      <c r="S82" s="25"/>
      <c r="T82" s="25"/>
      <c r="U82" s="25">
        <v>8200000</v>
      </c>
      <c r="V82" s="25"/>
      <c r="W82" s="25"/>
      <c r="X82" s="25"/>
      <c r="Y82" s="25"/>
      <c r="Z82" s="25"/>
      <c r="AA82" s="25"/>
      <c r="AB82" s="25"/>
      <c r="AC82" s="25"/>
      <c r="AD82" s="25">
        <f t="shared" si="12"/>
        <v>0</v>
      </c>
      <c r="AE82" s="25">
        <f>IF(SUM(R82:U82)-M82&lt;SUM(N82),SUM(N82)-SUM(R82:U82)-M82,)</f>
        <v>0</v>
      </c>
      <c r="AF82" s="25"/>
      <c r="AG82" s="27">
        <v>9250000</v>
      </c>
      <c r="AH82" s="27"/>
      <c r="AI82" s="27"/>
      <c r="AJ82" s="227">
        <v>9250000</v>
      </c>
      <c r="AK82" s="27"/>
      <c r="AL82" s="32"/>
      <c r="AM82" s="27"/>
      <c r="AN82" s="25">
        <f t="shared" si="14"/>
        <v>0</v>
      </c>
      <c r="AO82" s="25">
        <f t="shared" si="15"/>
        <v>0</v>
      </c>
      <c r="AP82" s="28"/>
      <c r="AR82" s="28"/>
      <c r="AS82" s="28"/>
      <c r="AT82" s="2"/>
      <c r="AU82" s="2"/>
      <c r="AV82" s="2"/>
      <c r="AW82" s="2"/>
      <c r="AX82" s="2"/>
      <c r="AY82" s="2"/>
      <c r="AZ82" s="2"/>
      <c r="BA82" s="29"/>
    </row>
    <row r="83" spans="1:53" ht="21" customHeight="1">
      <c r="A83" s="19">
        <f>SUBTOTAL(3,$AO$7:AO83)</f>
        <v>77</v>
      </c>
      <c r="B83" s="44" t="s">
        <v>435</v>
      </c>
      <c r="C83" s="45" t="s">
        <v>436</v>
      </c>
      <c r="D83" s="22" t="s">
        <v>275</v>
      </c>
      <c r="E83" s="22" t="s">
        <v>166</v>
      </c>
      <c r="F83" s="19" t="s">
        <v>437</v>
      </c>
      <c r="G83" s="22" t="s">
        <v>379</v>
      </c>
      <c r="H83" s="19" t="str">
        <f t="shared" si="11"/>
        <v>003</v>
      </c>
      <c r="I83" s="22" t="s">
        <v>393</v>
      </c>
      <c r="J83" s="22" t="s">
        <v>381</v>
      </c>
      <c r="K83" s="22"/>
      <c r="L83" s="27">
        <v>0</v>
      </c>
      <c r="M83" s="26">
        <v>0</v>
      </c>
      <c r="N83" s="26">
        <v>8200000</v>
      </c>
      <c r="O83" s="26"/>
      <c r="P83" s="26"/>
      <c r="Q83" s="26"/>
      <c r="R83" s="25"/>
      <c r="S83" s="25">
        <v>8200000</v>
      </c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>
        <f t="shared" si="12"/>
        <v>0</v>
      </c>
      <c r="AE83" s="25">
        <f>IF(SUM(R83:T83)-M83&lt;SUM(N83),SUM(N83)-SUM(R83:T83)-M83,)</f>
        <v>0</v>
      </c>
      <c r="AF83" s="25"/>
      <c r="AG83" s="27">
        <v>9250000</v>
      </c>
      <c r="AH83" s="27">
        <v>9250000</v>
      </c>
      <c r="AI83" s="27"/>
      <c r="AJ83" s="32"/>
      <c r="AK83" s="27"/>
      <c r="AL83" s="32"/>
      <c r="AM83" s="27"/>
      <c r="AN83" s="25">
        <f t="shared" si="13"/>
        <v>0</v>
      </c>
      <c r="AO83" s="27">
        <f t="shared" si="10"/>
        <v>0</v>
      </c>
      <c r="AP83" s="28"/>
      <c r="AR83" s="28"/>
      <c r="AS83" s="28"/>
      <c r="AT83" s="2"/>
      <c r="AU83" s="2"/>
      <c r="AV83" s="2"/>
      <c r="AW83" s="2"/>
      <c r="AX83" s="2"/>
      <c r="AY83" s="2"/>
      <c r="AZ83" s="2"/>
      <c r="BA83" s="29"/>
    </row>
    <row r="84" spans="1:53" ht="21" customHeight="1">
      <c r="A84" s="19">
        <f>SUBTOTAL(3,$AO$7:AO84)</f>
        <v>78</v>
      </c>
      <c r="B84" s="44" t="s">
        <v>438</v>
      </c>
      <c r="C84" s="45" t="s">
        <v>439</v>
      </c>
      <c r="D84" s="22" t="s">
        <v>440</v>
      </c>
      <c r="E84" s="22" t="s">
        <v>10</v>
      </c>
      <c r="F84" s="19" t="s">
        <v>441</v>
      </c>
      <c r="G84" s="22" t="s">
        <v>379</v>
      </c>
      <c r="H84" s="19" t="str">
        <f t="shared" si="11"/>
        <v>003</v>
      </c>
      <c r="I84" s="22" t="s">
        <v>380</v>
      </c>
      <c r="J84" s="22" t="s">
        <v>381</v>
      </c>
      <c r="K84" s="22"/>
      <c r="L84" s="27">
        <v>0</v>
      </c>
      <c r="M84" s="26">
        <v>0</v>
      </c>
      <c r="N84" s="25">
        <v>8200000</v>
      </c>
      <c r="O84" s="25"/>
      <c r="P84" s="25"/>
      <c r="Q84" s="25"/>
      <c r="R84" s="25"/>
      <c r="S84" s="25"/>
      <c r="T84" s="25"/>
      <c r="U84" s="25">
        <v>8200000</v>
      </c>
      <c r="V84" s="25"/>
      <c r="W84" s="25"/>
      <c r="X84" s="25"/>
      <c r="Y84" s="25"/>
      <c r="Z84" s="25"/>
      <c r="AA84" s="25"/>
      <c r="AB84" s="25"/>
      <c r="AC84" s="25"/>
      <c r="AD84" s="25">
        <f t="shared" si="12"/>
        <v>0</v>
      </c>
      <c r="AE84" s="25">
        <f>IF(SUM(R84:U84)-M84&lt;SUM(N84),SUM(N84)-SUM(R84:U84)-M84,)</f>
        <v>0</v>
      </c>
      <c r="AF84" s="25"/>
      <c r="AG84" s="27">
        <v>9250000</v>
      </c>
      <c r="AH84" s="27"/>
      <c r="AI84" s="27"/>
      <c r="AJ84" s="32"/>
      <c r="AK84" s="27"/>
      <c r="AL84" s="32"/>
      <c r="AM84" s="27"/>
      <c r="AN84" s="25">
        <f t="shared" si="13"/>
        <v>9250000</v>
      </c>
      <c r="AO84" s="27">
        <f t="shared" si="10"/>
        <v>9250000</v>
      </c>
      <c r="AP84" s="28"/>
      <c r="AR84" s="28"/>
      <c r="AS84" s="28"/>
      <c r="AT84" s="2"/>
      <c r="AU84" s="2"/>
      <c r="AV84" s="2"/>
      <c r="AW84" s="2"/>
      <c r="AX84" s="2"/>
      <c r="AY84" s="2"/>
      <c r="AZ84" s="2"/>
      <c r="BA84" s="29"/>
    </row>
    <row r="85" spans="1:53" ht="21" customHeight="1">
      <c r="A85" s="19">
        <f>SUBTOTAL(3,$AO$7:AO85)</f>
        <v>79</v>
      </c>
      <c r="B85" s="44" t="s">
        <v>442</v>
      </c>
      <c r="C85" s="45" t="s">
        <v>443</v>
      </c>
      <c r="D85" s="22" t="s">
        <v>444</v>
      </c>
      <c r="E85" s="22" t="s">
        <v>10</v>
      </c>
      <c r="F85" s="19" t="s">
        <v>445</v>
      </c>
      <c r="G85" s="22" t="s">
        <v>379</v>
      </c>
      <c r="H85" s="19" t="str">
        <f t="shared" si="11"/>
        <v>003</v>
      </c>
      <c r="I85" s="22" t="s">
        <v>380</v>
      </c>
      <c r="J85" s="22" t="s">
        <v>381</v>
      </c>
      <c r="K85" s="22"/>
      <c r="L85" s="27">
        <v>0</v>
      </c>
      <c r="M85" s="26">
        <v>0</v>
      </c>
      <c r="N85" s="25">
        <v>8200000</v>
      </c>
      <c r="O85" s="25"/>
      <c r="P85" s="25"/>
      <c r="Q85" s="25"/>
      <c r="R85" s="25"/>
      <c r="S85" s="25"/>
      <c r="T85" s="25"/>
      <c r="U85" s="25">
        <v>8200000</v>
      </c>
      <c r="V85" s="25"/>
      <c r="W85" s="25"/>
      <c r="X85" s="25"/>
      <c r="Y85" s="25"/>
      <c r="Z85" s="25"/>
      <c r="AA85" s="25"/>
      <c r="AB85" s="25"/>
      <c r="AC85" s="25"/>
      <c r="AD85" s="25">
        <f t="shared" si="12"/>
        <v>0</v>
      </c>
      <c r="AE85" s="25">
        <f>IF(SUM(R85:U85)-M85&lt;SUM(N85),SUM(N85)-SUM(R85:U85)-M85,)</f>
        <v>0</v>
      </c>
      <c r="AF85" s="25"/>
      <c r="AG85" s="27">
        <v>9250000</v>
      </c>
      <c r="AH85" s="27"/>
      <c r="AI85" s="27"/>
      <c r="AJ85" s="227">
        <v>9250000</v>
      </c>
      <c r="AK85" s="27"/>
      <c r="AL85" s="32"/>
      <c r="AM85" s="27"/>
      <c r="AN85" s="25">
        <f>IF(SUM(AH85:AK85)&lt;SUM(AG85),SUM(AG85)-SUM(AH85:AK85),)</f>
        <v>0</v>
      </c>
      <c r="AO85" s="25">
        <f>IF(SUM(AI85:AN85)&lt;SUM(AH85),SUM(AH85)-SUM(AI85:AN85),)</f>
        <v>0</v>
      </c>
      <c r="AP85" s="28"/>
      <c r="AR85" s="28"/>
      <c r="AS85" s="28"/>
      <c r="AT85" s="2"/>
      <c r="AU85" s="2"/>
      <c r="AV85" s="2"/>
      <c r="AW85" s="2"/>
      <c r="AX85" s="2"/>
      <c r="AY85" s="2"/>
      <c r="AZ85" s="2"/>
      <c r="BA85" s="29"/>
    </row>
    <row r="86" spans="1:53" ht="21" customHeight="1">
      <c r="A86" s="19">
        <f>SUBTOTAL(3,$AO$7:AO86)</f>
        <v>80</v>
      </c>
      <c r="B86" s="44" t="s">
        <v>446</v>
      </c>
      <c r="C86" s="45" t="s">
        <v>447</v>
      </c>
      <c r="D86" s="22" t="s">
        <v>448</v>
      </c>
      <c r="E86" s="22" t="s">
        <v>449</v>
      </c>
      <c r="F86" s="19" t="s">
        <v>450</v>
      </c>
      <c r="G86" s="22" t="s">
        <v>379</v>
      </c>
      <c r="H86" s="19" t="str">
        <f t="shared" si="11"/>
        <v>003</v>
      </c>
      <c r="I86" s="22" t="s">
        <v>387</v>
      </c>
      <c r="J86" s="22" t="s">
        <v>381</v>
      </c>
      <c r="K86" s="22"/>
      <c r="L86" s="27">
        <v>0</v>
      </c>
      <c r="M86" s="26">
        <v>0</v>
      </c>
      <c r="N86" s="25">
        <v>8200000</v>
      </c>
      <c r="O86" s="25"/>
      <c r="P86" s="25"/>
      <c r="Q86" s="25"/>
      <c r="R86" s="25"/>
      <c r="S86" s="25"/>
      <c r="T86" s="25"/>
      <c r="U86" s="25">
        <v>8200000</v>
      </c>
      <c r="V86" s="25"/>
      <c r="W86" s="25"/>
      <c r="X86" s="25"/>
      <c r="Y86" s="25"/>
      <c r="Z86" s="25"/>
      <c r="AA86" s="25"/>
      <c r="AB86" s="25"/>
      <c r="AC86" s="25"/>
      <c r="AD86" s="25">
        <f t="shared" si="12"/>
        <v>0</v>
      </c>
      <c r="AE86" s="25">
        <f>IF(SUM(R86:U86)-M86&lt;SUM(N86),SUM(N86)-SUM(R86:U86)-M86,)</f>
        <v>0</v>
      </c>
      <c r="AF86" s="25"/>
      <c r="AG86" s="27">
        <v>9250000</v>
      </c>
      <c r="AH86" s="27">
        <v>9250000</v>
      </c>
      <c r="AI86" s="27"/>
      <c r="AJ86" s="32"/>
      <c r="AK86" s="27"/>
      <c r="AL86" s="32"/>
      <c r="AM86" s="27"/>
      <c r="AN86" s="25">
        <f t="shared" si="13"/>
        <v>0</v>
      </c>
      <c r="AO86" s="27">
        <f t="shared" si="10"/>
        <v>0</v>
      </c>
      <c r="AP86" s="28"/>
      <c r="AR86" s="28"/>
      <c r="AS86" s="28"/>
      <c r="AT86" s="2"/>
      <c r="AU86" s="2"/>
      <c r="AV86" s="2"/>
      <c r="AW86" s="2"/>
      <c r="AX86" s="2"/>
      <c r="AY86" s="2"/>
      <c r="AZ86" s="2"/>
      <c r="BA86" s="29"/>
    </row>
    <row r="87" spans="1:53" ht="21" customHeight="1">
      <c r="A87" s="19">
        <f>SUBTOTAL(3,$AO$7:AO87)</f>
        <v>81</v>
      </c>
      <c r="B87" s="44" t="s">
        <v>455</v>
      </c>
      <c r="C87" s="45" t="s">
        <v>456</v>
      </c>
      <c r="D87" s="22" t="s">
        <v>457</v>
      </c>
      <c r="E87" s="22" t="s">
        <v>458</v>
      </c>
      <c r="F87" s="19" t="s">
        <v>459</v>
      </c>
      <c r="G87" s="22" t="s">
        <v>379</v>
      </c>
      <c r="H87" s="19" t="str">
        <f t="shared" si="11"/>
        <v>003</v>
      </c>
      <c r="I87" s="22" t="s">
        <v>393</v>
      </c>
      <c r="J87" s="22" t="s">
        <v>381</v>
      </c>
      <c r="K87" s="22"/>
      <c r="L87" s="27">
        <v>0</v>
      </c>
      <c r="M87" s="26">
        <v>0</v>
      </c>
      <c r="N87" s="25">
        <v>8200000</v>
      </c>
      <c r="O87" s="25"/>
      <c r="P87" s="25"/>
      <c r="Q87" s="25"/>
      <c r="R87" s="25"/>
      <c r="S87" s="25"/>
      <c r="T87" s="25"/>
      <c r="U87" s="25">
        <v>8200000</v>
      </c>
      <c r="V87" s="25"/>
      <c r="W87" s="25"/>
      <c r="X87" s="25"/>
      <c r="Y87" s="25"/>
      <c r="Z87" s="25"/>
      <c r="AA87" s="25"/>
      <c r="AB87" s="25"/>
      <c r="AC87" s="25"/>
      <c r="AD87" s="25">
        <f t="shared" si="12"/>
        <v>0</v>
      </c>
      <c r="AE87" s="25">
        <f>IF(SUM(R87:U87)-M87&lt;SUM(N87),SUM(N87)-SUM(R87:U87)-M87,)</f>
        <v>0</v>
      </c>
      <c r="AF87" s="25"/>
      <c r="AG87" s="27">
        <v>9250000</v>
      </c>
      <c r="AH87" s="27"/>
      <c r="AI87" s="27"/>
      <c r="AJ87" s="32"/>
      <c r="AK87" s="27"/>
      <c r="AL87" s="227">
        <f>VLOOKUP(B87,'AGB T10'!$B:$E,4,0)</f>
        <v>9250000</v>
      </c>
      <c r="AM87" s="27"/>
      <c r="AN87" s="25">
        <f>IF(SUM(AH87:AM87)&lt;SUM(AG87),SUM(AG87)-SUM(AH87:AM87),)</f>
        <v>0</v>
      </c>
      <c r="AO87" s="27">
        <f>AN87</f>
        <v>0</v>
      </c>
      <c r="AP87" s="28"/>
      <c r="AR87" s="28"/>
      <c r="AS87" s="28"/>
      <c r="AT87" s="2"/>
      <c r="AU87" s="2"/>
      <c r="AV87" s="2"/>
      <c r="AW87" s="2"/>
      <c r="AX87" s="2"/>
      <c r="AY87" s="2"/>
      <c r="AZ87" s="2"/>
      <c r="BA87" s="29"/>
    </row>
    <row r="88" spans="1:53" ht="21" customHeight="1">
      <c r="A88" s="19">
        <f>SUBTOTAL(3,$AO$7:AO88)</f>
        <v>82</v>
      </c>
      <c r="B88" s="44" t="s">
        <v>460</v>
      </c>
      <c r="C88" s="45" t="s">
        <v>461</v>
      </c>
      <c r="D88" s="22" t="s">
        <v>462</v>
      </c>
      <c r="E88" s="22" t="s">
        <v>458</v>
      </c>
      <c r="F88" s="19" t="s">
        <v>463</v>
      </c>
      <c r="G88" s="22" t="s">
        <v>379</v>
      </c>
      <c r="H88" s="19" t="str">
        <f t="shared" si="11"/>
        <v>003</v>
      </c>
      <c r="I88" s="22" t="s">
        <v>380</v>
      </c>
      <c r="J88" s="22" t="s">
        <v>381</v>
      </c>
      <c r="K88" s="22"/>
      <c r="L88" s="27">
        <v>0</v>
      </c>
      <c r="M88" s="26">
        <v>0</v>
      </c>
      <c r="N88" s="25">
        <v>8200000</v>
      </c>
      <c r="O88" s="25"/>
      <c r="P88" s="25"/>
      <c r="Q88" s="25"/>
      <c r="R88" s="25"/>
      <c r="S88" s="25">
        <v>8200000</v>
      </c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>
        <f t="shared" si="12"/>
        <v>0</v>
      </c>
      <c r="AE88" s="25">
        <f>IF(SUM(R88:T88)-M88&lt;SUM(N88),SUM(N88)-SUM(R88:T88)-M88,)</f>
        <v>0</v>
      </c>
      <c r="AF88" s="25"/>
      <c r="AG88" s="27">
        <v>9250000</v>
      </c>
      <c r="AH88" s="27">
        <v>9250000</v>
      </c>
      <c r="AI88" s="27"/>
      <c r="AJ88" s="32"/>
      <c r="AK88" s="27"/>
      <c r="AL88" s="32"/>
      <c r="AM88" s="27"/>
      <c r="AN88" s="25">
        <f t="shared" si="13"/>
        <v>0</v>
      </c>
      <c r="AO88" s="27">
        <f>AN88</f>
        <v>0</v>
      </c>
      <c r="AP88" s="28"/>
      <c r="AR88" s="28"/>
      <c r="AS88" s="28"/>
      <c r="AT88" s="2"/>
      <c r="AU88" s="2"/>
      <c r="AV88" s="2"/>
      <c r="AW88" s="2"/>
      <c r="AX88" s="2"/>
      <c r="AY88" s="2"/>
      <c r="AZ88" s="2"/>
      <c r="BA88" s="29"/>
    </row>
    <row r="89" spans="1:53" ht="21" customHeight="1">
      <c r="A89" s="19">
        <f>SUBTOTAL(3,$AO$7:AO89)</f>
        <v>83</v>
      </c>
      <c r="B89" s="44" t="s">
        <v>464</v>
      </c>
      <c r="C89" s="45" t="s">
        <v>465</v>
      </c>
      <c r="D89" s="22" t="s">
        <v>59</v>
      </c>
      <c r="E89" s="22" t="s">
        <v>466</v>
      </c>
      <c r="F89" s="19" t="s">
        <v>467</v>
      </c>
      <c r="G89" s="22" t="s">
        <v>379</v>
      </c>
      <c r="H89" s="19" t="str">
        <f t="shared" si="11"/>
        <v>003</v>
      </c>
      <c r="I89" s="22" t="s">
        <v>393</v>
      </c>
      <c r="J89" s="22" t="s">
        <v>381</v>
      </c>
      <c r="K89" s="22"/>
      <c r="L89" s="27">
        <v>0</v>
      </c>
      <c r="M89" s="26">
        <v>0</v>
      </c>
      <c r="N89" s="25">
        <v>8200000</v>
      </c>
      <c r="O89" s="25"/>
      <c r="P89" s="25"/>
      <c r="Q89" s="25"/>
      <c r="R89" s="25"/>
      <c r="S89" s="25">
        <v>8200000</v>
      </c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>
        <f t="shared" si="12"/>
        <v>0</v>
      </c>
      <c r="AE89" s="25">
        <f>IF(SUM(R89:T89)-M89&lt;SUM(N89),SUM(N89)-SUM(R89:T89)-M89,)</f>
        <v>0</v>
      </c>
      <c r="AF89" s="25"/>
      <c r="AG89" s="27">
        <v>9250000</v>
      </c>
      <c r="AH89" s="27">
        <v>9250000</v>
      </c>
      <c r="AI89" s="27"/>
      <c r="AJ89" s="32"/>
      <c r="AK89" s="27"/>
      <c r="AL89" s="32"/>
      <c r="AM89" s="27"/>
      <c r="AN89" s="25">
        <f t="shared" si="13"/>
        <v>0</v>
      </c>
      <c r="AO89" s="27">
        <f t="shared" ref="AO89" si="16">IF(SUM(R89:U89)-M89&lt;(K89+L89+N89),(K89+L89+N89)-SUM(R89:U89)-M89,)</f>
        <v>0</v>
      </c>
      <c r="AP89" s="28"/>
      <c r="AR89" s="28"/>
      <c r="AS89" s="28"/>
      <c r="AT89" s="2"/>
      <c r="AU89" s="2"/>
      <c r="AV89" s="2"/>
      <c r="AW89" s="2"/>
      <c r="AX89" s="2"/>
      <c r="AY89" s="2"/>
      <c r="AZ89" s="2"/>
      <c r="BA89" s="29"/>
    </row>
    <row r="90" spans="1:53" ht="21" customHeight="1">
      <c r="A90" s="19">
        <f>SUBTOTAL(3,$AO$7:AO90)</f>
        <v>84</v>
      </c>
      <c r="B90" s="44" t="s">
        <v>468</v>
      </c>
      <c r="C90" s="45" t="s">
        <v>469</v>
      </c>
      <c r="D90" s="22" t="s">
        <v>470</v>
      </c>
      <c r="E90" s="22" t="s">
        <v>36</v>
      </c>
      <c r="F90" s="19" t="s">
        <v>471</v>
      </c>
      <c r="G90" s="22" t="s">
        <v>379</v>
      </c>
      <c r="H90" s="19" t="str">
        <f t="shared" si="11"/>
        <v>003</v>
      </c>
      <c r="I90" s="22" t="s">
        <v>380</v>
      </c>
      <c r="J90" s="22" t="s">
        <v>381</v>
      </c>
      <c r="K90" s="22"/>
      <c r="L90" s="27">
        <v>0</v>
      </c>
      <c r="M90" s="26">
        <v>0</v>
      </c>
      <c r="N90" s="25">
        <v>8200000</v>
      </c>
      <c r="O90" s="25"/>
      <c r="P90" s="25"/>
      <c r="Q90" s="25"/>
      <c r="R90" s="25"/>
      <c r="S90" s="25"/>
      <c r="T90" s="25"/>
      <c r="U90" s="25"/>
      <c r="V90" s="25"/>
      <c r="W90" s="25">
        <v>8200000</v>
      </c>
      <c r="X90" s="25"/>
      <c r="Y90" s="25"/>
      <c r="Z90" s="25"/>
      <c r="AA90" s="25"/>
      <c r="AB90" s="25"/>
      <c r="AC90" s="25"/>
      <c r="AD90" s="25">
        <f t="shared" si="12"/>
        <v>0</v>
      </c>
      <c r="AE90" s="25">
        <f>IF(SUM(R90:W90)-M90&lt;SUM(N90),SUM(N90)-SUM(R90:W90)-M90,)</f>
        <v>0</v>
      </c>
      <c r="AF90" s="25"/>
      <c r="AG90" s="27">
        <v>9250000</v>
      </c>
      <c r="AH90" s="27">
        <v>9250000</v>
      </c>
      <c r="AI90" s="27"/>
      <c r="AJ90" s="32"/>
      <c r="AK90" s="27"/>
      <c r="AL90" s="32"/>
      <c r="AM90" s="27"/>
      <c r="AN90" s="25">
        <f t="shared" si="13"/>
        <v>0</v>
      </c>
      <c r="AO90" s="27">
        <f>IF(SUM(R90:W90)-M90&lt;(K90+L90+N90),(K90+L90+N90)-SUM(R90:W90)-M90,)</f>
        <v>0</v>
      </c>
      <c r="AP90" s="28"/>
      <c r="AR90" s="28"/>
      <c r="AS90" s="28"/>
      <c r="AT90" s="2"/>
      <c r="AU90" s="2"/>
      <c r="AV90" s="2"/>
      <c r="AW90" s="2"/>
      <c r="AX90" s="2"/>
      <c r="AY90" s="2"/>
      <c r="AZ90" s="2"/>
      <c r="BA90" s="29"/>
    </row>
    <row r="91" spans="1:53" ht="21" customHeight="1">
      <c r="A91" s="19">
        <f>SUBTOTAL(3,$AO$7:AO91)</f>
        <v>85</v>
      </c>
      <c r="B91" s="44" t="s">
        <v>472</v>
      </c>
      <c r="C91" s="56" t="s">
        <v>473</v>
      </c>
      <c r="D91" s="22" t="s">
        <v>474</v>
      </c>
      <c r="E91" s="22" t="s">
        <v>36</v>
      </c>
      <c r="F91" s="58" t="s">
        <v>475</v>
      </c>
      <c r="G91" s="22" t="s">
        <v>379</v>
      </c>
      <c r="H91" s="19" t="str">
        <f t="shared" si="11"/>
        <v>003</v>
      </c>
      <c r="I91" s="22" t="s">
        <v>380</v>
      </c>
      <c r="J91" s="22" t="s">
        <v>381</v>
      </c>
      <c r="K91" s="22"/>
      <c r="L91" s="27">
        <v>0</v>
      </c>
      <c r="M91" s="26">
        <v>0</v>
      </c>
      <c r="N91" s="25">
        <v>8200000</v>
      </c>
      <c r="O91" s="25"/>
      <c r="P91" s="25"/>
      <c r="Q91" s="25"/>
      <c r="R91" s="25"/>
      <c r="S91" s="25"/>
      <c r="T91" s="25"/>
      <c r="U91" s="25"/>
      <c r="V91" s="25"/>
      <c r="W91" s="25">
        <v>8200000</v>
      </c>
      <c r="X91" s="25"/>
      <c r="Y91" s="25"/>
      <c r="Z91" s="25"/>
      <c r="AA91" s="25"/>
      <c r="AB91" s="25"/>
      <c r="AC91" s="25"/>
      <c r="AD91" s="25">
        <f t="shared" si="12"/>
        <v>0</v>
      </c>
      <c r="AE91" s="25">
        <f>IF(SUM(R91:W91)-M91&lt;SUM(N91),SUM(N91)-SUM(R91:W91)-M91,)</f>
        <v>0</v>
      </c>
      <c r="AF91" s="25"/>
      <c r="AG91" s="27">
        <v>9250000</v>
      </c>
      <c r="AH91" s="27"/>
      <c r="AI91" s="27"/>
      <c r="AJ91" s="32"/>
      <c r="AK91" s="27"/>
      <c r="AL91" s="32"/>
      <c r="AM91" s="27"/>
      <c r="AN91" s="25">
        <f t="shared" si="13"/>
        <v>9250000</v>
      </c>
      <c r="AO91" s="27">
        <f>AN91</f>
        <v>9250000</v>
      </c>
      <c r="AP91" s="28"/>
      <c r="AR91" s="28"/>
      <c r="AS91" s="28"/>
      <c r="AT91" s="2"/>
      <c r="AU91" s="2"/>
      <c r="AV91" s="2"/>
      <c r="AW91" s="2"/>
      <c r="AX91" s="2"/>
      <c r="AY91" s="2"/>
      <c r="AZ91" s="2"/>
      <c r="BA91" s="29"/>
    </row>
    <row r="92" spans="1:53" ht="21" customHeight="1">
      <c r="A92" s="19">
        <f>SUBTOTAL(3,$AO$7:AO92)</f>
        <v>86</v>
      </c>
      <c r="B92" s="44" t="s">
        <v>476</v>
      </c>
      <c r="C92" s="45" t="s">
        <v>477</v>
      </c>
      <c r="D92" s="22" t="s">
        <v>174</v>
      </c>
      <c r="E92" s="22" t="s">
        <v>66</v>
      </c>
      <c r="F92" s="19" t="s">
        <v>478</v>
      </c>
      <c r="G92" s="22" t="s">
        <v>379</v>
      </c>
      <c r="H92" s="19" t="str">
        <f t="shared" si="11"/>
        <v>003</v>
      </c>
      <c r="I92" s="22" t="s">
        <v>393</v>
      </c>
      <c r="J92" s="22" t="s">
        <v>479</v>
      </c>
      <c r="K92" s="22"/>
      <c r="L92" s="27">
        <v>0</v>
      </c>
      <c r="M92" s="26">
        <v>0</v>
      </c>
      <c r="N92" s="25">
        <v>8200000</v>
      </c>
      <c r="O92" s="25"/>
      <c r="P92" s="25"/>
      <c r="Q92" s="25"/>
      <c r="R92" s="25"/>
      <c r="S92" s="25"/>
      <c r="T92" s="25"/>
      <c r="U92" s="25">
        <v>8200000</v>
      </c>
      <c r="V92" s="25"/>
      <c r="W92" s="25"/>
      <c r="X92" s="25"/>
      <c r="Y92" s="25"/>
      <c r="Z92" s="25"/>
      <c r="AA92" s="25"/>
      <c r="AB92" s="25"/>
      <c r="AC92" s="25"/>
      <c r="AD92" s="25">
        <f t="shared" si="12"/>
        <v>0</v>
      </c>
      <c r="AE92" s="25">
        <f t="shared" ref="AE92:AE97" si="17">IF(SUM(R92:U92)-M92&lt;SUM(N92),SUM(N92)-SUM(R92:U92)-M92,)</f>
        <v>0</v>
      </c>
      <c r="AF92" s="25"/>
      <c r="AG92" s="27">
        <v>9250000</v>
      </c>
      <c r="AH92" s="27"/>
      <c r="AI92" s="27"/>
      <c r="AJ92" s="227">
        <v>9250000</v>
      </c>
      <c r="AK92" s="27"/>
      <c r="AL92" s="32"/>
      <c r="AM92" s="27"/>
      <c r="AN92" s="25">
        <f>IF(SUM(AH92:AK92)&lt;SUM(AG92),SUM(AG92)-SUM(AH92:AK92),)</f>
        <v>0</v>
      </c>
      <c r="AO92" s="25">
        <f>IF(SUM(AI92:AN92)&lt;SUM(AH92),SUM(AH92)-SUM(AI92:AN92),)</f>
        <v>0</v>
      </c>
      <c r="AP92" s="28"/>
      <c r="AR92" s="28"/>
      <c r="AS92" s="28"/>
      <c r="AT92" s="2"/>
      <c r="AU92" s="2"/>
      <c r="AV92" s="2"/>
      <c r="AW92" s="2"/>
      <c r="AX92" s="2"/>
      <c r="AY92" s="2"/>
      <c r="AZ92" s="2"/>
      <c r="BA92" s="29"/>
    </row>
    <row r="93" spans="1:53" ht="21" customHeight="1">
      <c r="A93" s="19">
        <f>SUBTOTAL(3,$AO$7:AO93)</f>
        <v>87</v>
      </c>
      <c r="B93" s="44" t="s">
        <v>480</v>
      </c>
      <c r="C93" s="45" t="s">
        <v>481</v>
      </c>
      <c r="D93" s="22" t="s">
        <v>482</v>
      </c>
      <c r="E93" s="22" t="s">
        <v>483</v>
      </c>
      <c r="F93" s="19" t="s">
        <v>311</v>
      </c>
      <c r="G93" s="22" t="s">
        <v>379</v>
      </c>
      <c r="H93" s="19" t="str">
        <f t="shared" si="11"/>
        <v>003</v>
      </c>
      <c r="I93" s="22" t="s">
        <v>380</v>
      </c>
      <c r="J93" s="22" t="s">
        <v>479</v>
      </c>
      <c r="K93" s="22"/>
      <c r="L93" s="27">
        <v>0</v>
      </c>
      <c r="M93" s="26">
        <v>0</v>
      </c>
      <c r="N93" s="25">
        <v>8200000</v>
      </c>
      <c r="O93" s="25"/>
      <c r="P93" s="25"/>
      <c r="Q93" s="25"/>
      <c r="R93" s="25"/>
      <c r="S93" s="25"/>
      <c r="T93" s="25"/>
      <c r="U93" s="25">
        <v>8200000</v>
      </c>
      <c r="V93" s="25"/>
      <c r="W93" s="25"/>
      <c r="X93" s="25"/>
      <c r="Y93" s="25"/>
      <c r="Z93" s="25"/>
      <c r="AA93" s="25"/>
      <c r="AB93" s="25"/>
      <c r="AC93" s="25"/>
      <c r="AD93" s="25">
        <f t="shared" si="12"/>
        <v>0</v>
      </c>
      <c r="AE93" s="25">
        <f t="shared" si="17"/>
        <v>0</v>
      </c>
      <c r="AF93" s="25"/>
      <c r="AG93" s="27">
        <v>9250000</v>
      </c>
      <c r="AH93" s="27">
        <v>9250000</v>
      </c>
      <c r="AI93" s="27"/>
      <c r="AJ93" s="32"/>
      <c r="AK93" s="27"/>
      <c r="AL93" s="32"/>
      <c r="AM93" s="27"/>
      <c r="AN93" s="25">
        <f t="shared" si="13"/>
        <v>0</v>
      </c>
      <c r="AO93" s="27">
        <f t="shared" ref="AO93:AO105" si="18">IF(SUM(R93:U93)-M93&lt;(K93+L93+N93),(K93+L93+N93)-SUM(R93:U93)-M93,)</f>
        <v>0</v>
      </c>
      <c r="AP93" s="28"/>
      <c r="AR93" s="28"/>
      <c r="AS93" s="28"/>
      <c r="AT93" s="2"/>
      <c r="AU93" s="2"/>
      <c r="AV93" s="2"/>
      <c r="AW93" s="2"/>
      <c r="AX93" s="2"/>
      <c r="AY93" s="2"/>
      <c r="AZ93" s="2"/>
      <c r="BA93" s="29"/>
    </row>
    <row r="94" spans="1:53" ht="21" customHeight="1">
      <c r="A94" s="19">
        <f>SUBTOTAL(3,$AO$7:AO94)</f>
        <v>88</v>
      </c>
      <c r="B94" s="44" t="s">
        <v>484</v>
      </c>
      <c r="C94" s="45" t="s">
        <v>485</v>
      </c>
      <c r="D94" s="22" t="s">
        <v>486</v>
      </c>
      <c r="E94" s="22" t="s">
        <v>487</v>
      </c>
      <c r="F94" s="19" t="s">
        <v>92</v>
      </c>
      <c r="G94" s="22" t="s">
        <v>379</v>
      </c>
      <c r="H94" s="19" t="str">
        <f t="shared" si="11"/>
        <v>003</v>
      </c>
      <c r="I94" s="22" t="s">
        <v>380</v>
      </c>
      <c r="J94" s="22" t="s">
        <v>479</v>
      </c>
      <c r="K94" s="22"/>
      <c r="L94" s="27">
        <v>0</v>
      </c>
      <c r="M94" s="26">
        <v>0</v>
      </c>
      <c r="N94" s="25">
        <v>8200000</v>
      </c>
      <c r="O94" s="25"/>
      <c r="P94" s="25"/>
      <c r="Q94" s="25"/>
      <c r="R94" s="25"/>
      <c r="S94" s="25"/>
      <c r="T94" s="25"/>
      <c r="U94" s="25">
        <v>8200000</v>
      </c>
      <c r="V94" s="25"/>
      <c r="W94" s="25"/>
      <c r="X94" s="25"/>
      <c r="Y94" s="25"/>
      <c r="Z94" s="25"/>
      <c r="AA94" s="25"/>
      <c r="AB94" s="25"/>
      <c r="AC94" s="25"/>
      <c r="AD94" s="25">
        <f t="shared" si="12"/>
        <v>0</v>
      </c>
      <c r="AE94" s="25">
        <f t="shared" si="17"/>
        <v>0</v>
      </c>
      <c r="AF94" s="25"/>
      <c r="AG94" s="27">
        <v>9250000</v>
      </c>
      <c r="AH94" s="27">
        <v>9250000</v>
      </c>
      <c r="AI94" s="27"/>
      <c r="AJ94" s="32"/>
      <c r="AK94" s="27"/>
      <c r="AL94" s="32"/>
      <c r="AM94" s="27"/>
      <c r="AN94" s="25">
        <f t="shared" si="13"/>
        <v>0</v>
      </c>
      <c r="AO94" s="27">
        <f t="shared" si="18"/>
        <v>0</v>
      </c>
      <c r="AP94" s="28"/>
      <c r="AR94" s="28"/>
      <c r="AS94" s="28"/>
      <c r="AT94" s="2"/>
      <c r="AU94" s="2"/>
      <c r="AV94" s="2"/>
      <c r="AW94" s="2"/>
      <c r="AX94" s="2"/>
      <c r="AY94" s="2"/>
      <c r="AZ94" s="2"/>
      <c r="BA94" s="29"/>
    </row>
    <row r="95" spans="1:53" ht="21" customHeight="1">
      <c r="A95" s="19">
        <f>SUBTOTAL(3,$AO$7:AO95)</f>
        <v>89</v>
      </c>
      <c r="B95" s="44" t="s">
        <v>488</v>
      </c>
      <c r="C95" s="45" t="s">
        <v>489</v>
      </c>
      <c r="D95" s="22" t="s">
        <v>490</v>
      </c>
      <c r="E95" s="22" t="s">
        <v>491</v>
      </c>
      <c r="F95" s="19" t="s">
        <v>492</v>
      </c>
      <c r="G95" s="22" t="s">
        <v>379</v>
      </c>
      <c r="H95" s="19" t="str">
        <f t="shared" si="11"/>
        <v>003</v>
      </c>
      <c r="I95" s="22" t="s">
        <v>387</v>
      </c>
      <c r="J95" s="22" t="s">
        <v>479</v>
      </c>
      <c r="K95" s="22"/>
      <c r="L95" s="27">
        <v>0</v>
      </c>
      <c r="M95" s="26">
        <v>0</v>
      </c>
      <c r="N95" s="25">
        <v>8200000</v>
      </c>
      <c r="O95" s="25"/>
      <c r="P95" s="25"/>
      <c r="Q95" s="25"/>
      <c r="R95" s="25"/>
      <c r="S95" s="25"/>
      <c r="T95" s="25"/>
      <c r="U95" s="25">
        <v>8200000</v>
      </c>
      <c r="V95" s="25"/>
      <c r="W95" s="25"/>
      <c r="X95" s="25"/>
      <c r="Y95" s="25"/>
      <c r="Z95" s="25"/>
      <c r="AA95" s="25"/>
      <c r="AB95" s="25"/>
      <c r="AC95" s="25"/>
      <c r="AD95" s="25">
        <f t="shared" si="12"/>
        <v>0</v>
      </c>
      <c r="AE95" s="25">
        <f t="shared" si="17"/>
        <v>0</v>
      </c>
      <c r="AF95" s="25"/>
      <c r="AG95" s="27">
        <v>9250000</v>
      </c>
      <c r="AH95" s="27"/>
      <c r="AI95" s="27"/>
      <c r="AJ95" s="32"/>
      <c r="AK95" s="27"/>
      <c r="AL95" s="32"/>
      <c r="AM95" s="27"/>
      <c r="AN95" s="25">
        <f t="shared" si="13"/>
        <v>9250000</v>
      </c>
      <c r="AO95" s="27">
        <f>AN95</f>
        <v>9250000</v>
      </c>
      <c r="AP95" s="28"/>
      <c r="AR95" s="28"/>
      <c r="AS95" s="28"/>
      <c r="AT95" s="2"/>
      <c r="AU95" s="2"/>
      <c r="AV95" s="2"/>
      <c r="AW95" s="2"/>
      <c r="AX95" s="2"/>
      <c r="AY95" s="2"/>
      <c r="AZ95" s="2"/>
      <c r="BA95" s="29"/>
    </row>
    <row r="96" spans="1:53" ht="21" customHeight="1">
      <c r="A96" s="19">
        <f>SUBTOTAL(3,$AO$7:AO96)</f>
        <v>90</v>
      </c>
      <c r="B96" s="44" t="s">
        <v>493</v>
      </c>
      <c r="C96" s="45" t="s">
        <v>494</v>
      </c>
      <c r="D96" s="22" t="s">
        <v>495</v>
      </c>
      <c r="E96" s="22" t="s">
        <v>496</v>
      </c>
      <c r="F96" s="19" t="s">
        <v>497</v>
      </c>
      <c r="G96" s="22" t="s">
        <v>379</v>
      </c>
      <c r="H96" s="19" t="str">
        <f t="shared" si="11"/>
        <v>003</v>
      </c>
      <c r="I96" s="22" t="s">
        <v>387</v>
      </c>
      <c r="J96" s="22" t="s">
        <v>479</v>
      </c>
      <c r="K96" s="22"/>
      <c r="L96" s="27">
        <v>0</v>
      </c>
      <c r="M96" s="26">
        <v>0</v>
      </c>
      <c r="N96" s="25">
        <v>8200000</v>
      </c>
      <c r="O96" s="25"/>
      <c r="P96" s="25"/>
      <c r="Q96" s="25"/>
      <c r="R96" s="25"/>
      <c r="S96" s="25"/>
      <c r="T96" s="25"/>
      <c r="U96" s="25">
        <v>8200000</v>
      </c>
      <c r="V96" s="25"/>
      <c r="W96" s="25"/>
      <c r="X96" s="25"/>
      <c r="Y96" s="25"/>
      <c r="Z96" s="25"/>
      <c r="AA96" s="25"/>
      <c r="AB96" s="25"/>
      <c r="AC96" s="25"/>
      <c r="AD96" s="25">
        <f t="shared" si="12"/>
        <v>0</v>
      </c>
      <c r="AE96" s="25">
        <f t="shared" si="17"/>
        <v>0</v>
      </c>
      <c r="AF96" s="25"/>
      <c r="AG96" s="27">
        <v>9250000</v>
      </c>
      <c r="AH96" s="27">
        <v>9250000</v>
      </c>
      <c r="AI96" s="27"/>
      <c r="AJ96" s="32"/>
      <c r="AK96" s="27"/>
      <c r="AL96" s="32"/>
      <c r="AM96" s="27"/>
      <c r="AN96" s="25">
        <f t="shared" si="13"/>
        <v>0</v>
      </c>
      <c r="AO96" s="27">
        <f t="shared" si="18"/>
        <v>0</v>
      </c>
      <c r="AP96" s="28"/>
      <c r="AR96" s="28"/>
      <c r="AS96" s="28"/>
      <c r="AT96" s="2"/>
      <c r="AU96" s="2"/>
      <c r="AV96" s="2"/>
      <c r="AW96" s="2"/>
      <c r="AX96" s="2"/>
      <c r="AY96" s="2"/>
      <c r="AZ96" s="2"/>
      <c r="BA96" s="29"/>
    </row>
    <row r="97" spans="1:53" ht="21" customHeight="1">
      <c r="A97" s="19">
        <f>SUBTOTAL(3,$AO$7:AO97)</f>
        <v>91</v>
      </c>
      <c r="B97" s="44" t="s">
        <v>498</v>
      </c>
      <c r="C97" s="45" t="s">
        <v>499</v>
      </c>
      <c r="D97" s="22" t="s">
        <v>119</v>
      </c>
      <c r="E97" s="22" t="s">
        <v>500</v>
      </c>
      <c r="F97" s="19" t="s">
        <v>501</v>
      </c>
      <c r="G97" s="22" t="s">
        <v>379</v>
      </c>
      <c r="H97" s="19" t="str">
        <f t="shared" si="11"/>
        <v>003</v>
      </c>
      <c r="I97" s="22" t="s">
        <v>387</v>
      </c>
      <c r="J97" s="22" t="s">
        <v>479</v>
      </c>
      <c r="K97" s="22"/>
      <c r="L97" s="27">
        <v>0</v>
      </c>
      <c r="M97" s="26">
        <v>0</v>
      </c>
      <c r="N97" s="25">
        <v>8200000</v>
      </c>
      <c r="O97" s="25"/>
      <c r="P97" s="25"/>
      <c r="Q97" s="25"/>
      <c r="R97" s="25"/>
      <c r="S97" s="25"/>
      <c r="T97" s="25"/>
      <c r="U97" s="25">
        <v>8200000</v>
      </c>
      <c r="V97" s="25"/>
      <c r="W97" s="25"/>
      <c r="X97" s="25"/>
      <c r="Y97" s="25"/>
      <c r="Z97" s="25"/>
      <c r="AA97" s="25"/>
      <c r="AB97" s="25"/>
      <c r="AC97" s="25"/>
      <c r="AD97" s="25">
        <f t="shared" si="12"/>
        <v>0</v>
      </c>
      <c r="AE97" s="25">
        <f t="shared" si="17"/>
        <v>0</v>
      </c>
      <c r="AF97" s="25"/>
      <c r="AG97" s="27">
        <v>9250000</v>
      </c>
      <c r="AH97" s="27"/>
      <c r="AI97" s="27"/>
      <c r="AJ97" s="227">
        <v>9250000</v>
      </c>
      <c r="AK97" s="27"/>
      <c r="AL97" s="32"/>
      <c r="AM97" s="27"/>
      <c r="AN97" s="25">
        <f>IF(SUM(AH97:AK97)&lt;SUM(AG97),SUM(AG97)-SUM(AH97:AK97),)</f>
        <v>0</v>
      </c>
      <c r="AO97" s="25">
        <f>IF(SUM(AI97:AN97)&lt;SUM(AH97),SUM(AH97)-SUM(AI97:AN97),)</f>
        <v>0</v>
      </c>
      <c r="AP97" s="28"/>
      <c r="AR97" s="28"/>
      <c r="AS97" s="28"/>
      <c r="AT97" s="2"/>
      <c r="AU97" s="2"/>
      <c r="AV97" s="2"/>
      <c r="AW97" s="2"/>
      <c r="AX97" s="2"/>
      <c r="AY97" s="2"/>
      <c r="AZ97" s="2"/>
      <c r="BA97" s="29"/>
    </row>
    <row r="98" spans="1:53" ht="21" customHeight="1">
      <c r="A98" s="19">
        <f>SUBTOTAL(3,$AO$7:AO98)</f>
        <v>92</v>
      </c>
      <c r="B98" s="44" t="s">
        <v>502</v>
      </c>
      <c r="C98" s="45" t="s">
        <v>503</v>
      </c>
      <c r="D98" s="22" t="s">
        <v>504</v>
      </c>
      <c r="E98" s="22" t="s">
        <v>206</v>
      </c>
      <c r="F98" s="19" t="s">
        <v>505</v>
      </c>
      <c r="G98" s="22" t="s">
        <v>379</v>
      </c>
      <c r="H98" s="19" t="str">
        <f t="shared" si="11"/>
        <v>003</v>
      </c>
      <c r="I98" s="22" t="s">
        <v>380</v>
      </c>
      <c r="J98" s="22" t="s">
        <v>479</v>
      </c>
      <c r="K98" s="22"/>
      <c r="L98" s="27">
        <v>0</v>
      </c>
      <c r="M98" s="26">
        <v>0</v>
      </c>
      <c r="N98" s="25">
        <v>8200000</v>
      </c>
      <c r="O98" s="25"/>
      <c r="P98" s="25"/>
      <c r="Q98" s="25"/>
      <c r="R98" s="25"/>
      <c r="S98" s="25">
        <v>8200000</v>
      </c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>
        <f t="shared" si="12"/>
        <v>0</v>
      </c>
      <c r="AE98" s="25">
        <f>IF(SUM(R98:T98)-M98&lt;SUM(N98),SUM(N98)-SUM(R98:T98)-M98,)</f>
        <v>0</v>
      </c>
      <c r="AF98" s="25"/>
      <c r="AG98" s="27">
        <v>9250000</v>
      </c>
      <c r="AH98" s="27">
        <v>9250000</v>
      </c>
      <c r="AI98" s="27"/>
      <c r="AJ98" s="32"/>
      <c r="AK98" s="27"/>
      <c r="AL98" s="32"/>
      <c r="AM98" s="27"/>
      <c r="AN98" s="25">
        <f t="shared" si="13"/>
        <v>0</v>
      </c>
      <c r="AO98" s="27">
        <f t="shared" si="18"/>
        <v>0</v>
      </c>
      <c r="AP98" s="28"/>
      <c r="AR98" s="28"/>
      <c r="AS98" s="28"/>
      <c r="AT98" s="2"/>
      <c r="AU98" s="2"/>
      <c r="AV98" s="2"/>
      <c r="AW98" s="2"/>
      <c r="AX98" s="2"/>
      <c r="AY98" s="2"/>
      <c r="AZ98" s="2"/>
      <c r="BA98" s="29"/>
    </row>
    <row r="99" spans="1:53" ht="21" customHeight="1">
      <c r="A99" s="19">
        <f>SUBTOTAL(3,$AO$7:AO99)</f>
        <v>93</v>
      </c>
      <c r="B99" s="44" t="s">
        <v>506</v>
      </c>
      <c r="C99" s="45" t="s">
        <v>507</v>
      </c>
      <c r="D99" s="22" t="s">
        <v>508</v>
      </c>
      <c r="E99" s="22" t="s">
        <v>509</v>
      </c>
      <c r="F99" s="19" t="s">
        <v>510</v>
      </c>
      <c r="G99" s="22" t="s">
        <v>379</v>
      </c>
      <c r="H99" s="19" t="str">
        <f t="shared" si="11"/>
        <v>003</v>
      </c>
      <c r="I99" s="22" t="s">
        <v>387</v>
      </c>
      <c r="J99" s="22" t="s">
        <v>479</v>
      </c>
      <c r="K99" s="22"/>
      <c r="L99" s="27">
        <v>0</v>
      </c>
      <c r="M99" s="26">
        <v>0</v>
      </c>
      <c r="N99" s="25">
        <v>8200000</v>
      </c>
      <c r="O99" s="25"/>
      <c r="P99" s="25"/>
      <c r="Q99" s="25"/>
      <c r="R99" s="25"/>
      <c r="S99" s="25"/>
      <c r="T99" s="25"/>
      <c r="U99" s="25">
        <v>8200000</v>
      </c>
      <c r="V99" s="25"/>
      <c r="W99" s="25"/>
      <c r="X99" s="25"/>
      <c r="Y99" s="25"/>
      <c r="Z99" s="25"/>
      <c r="AA99" s="25"/>
      <c r="AB99" s="25"/>
      <c r="AC99" s="25"/>
      <c r="AD99" s="25">
        <f t="shared" si="12"/>
        <v>0</v>
      </c>
      <c r="AE99" s="25">
        <f t="shared" ref="AE99:AE105" si="19">IF(SUM(R99:U99)-M99&lt;SUM(N99),SUM(N99)-SUM(R99:U99)-M99,)</f>
        <v>0</v>
      </c>
      <c r="AF99" s="25"/>
      <c r="AG99" s="27">
        <v>9250000</v>
      </c>
      <c r="AH99" s="27">
        <v>9250000</v>
      </c>
      <c r="AI99" s="27"/>
      <c r="AJ99" s="32"/>
      <c r="AK99" s="27"/>
      <c r="AL99" s="32"/>
      <c r="AM99" s="27"/>
      <c r="AN99" s="25">
        <f t="shared" si="13"/>
        <v>0</v>
      </c>
      <c r="AO99" s="27">
        <f t="shared" si="18"/>
        <v>0</v>
      </c>
      <c r="AP99" s="28"/>
      <c r="AR99" s="28"/>
      <c r="AS99" s="28"/>
      <c r="AT99" s="2"/>
      <c r="AU99" s="2"/>
      <c r="AV99" s="2"/>
      <c r="AW99" s="2"/>
      <c r="AX99" s="2"/>
      <c r="AY99" s="2"/>
      <c r="AZ99" s="2"/>
      <c r="BA99" s="29"/>
    </row>
    <row r="100" spans="1:53" ht="21" customHeight="1">
      <c r="A100" s="19">
        <f>SUBTOTAL(3,$AO$7:AO100)</f>
        <v>94</v>
      </c>
      <c r="B100" s="44" t="s">
        <v>511</v>
      </c>
      <c r="C100" s="45" t="s">
        <v>512</v>
      </c>
      <c r="D100" s="22" t="s">
        <v>513</v>
      </c>
      <c r="E100" s="22" t="s">
        <v>509</v>
      </c>
      <c r="F100" s="19" t="s">
        <v>514</v>
      </c>
      <c r="G100" s="22" t="s">
        <v>379</v>
      </c>
      <c r="H100" s="19" t="str">
        <f t="shared" si="11"/>
        <v>003</v>
      </c>
      <c r="I100" s="22" t="s">
        <v>380</v>
      </c>
      <c r="J100" s="22" t="s">
        <v>479</v>
      </c>
      <c r="K100" s="22"/>
      <c r="L100" s="27">
        <v>0</v>
      </c>
      <c r="M100" s="26">
        <v>0</v>
      </c>
      <c r="N100" s="25">
        <v>8200000</v>
      </c>
      <c r="O100" s="25"/>
      <c r="P100" s="25"/>
      <c r="Q100" s="25"/>
      <c r="R100" s="25"/>
      <c r="S100" s="25"/>
      <c r="T100" s="25"/>
      <c r="U100" s="25">
        <v>8200000</v>
      </c>
      <c r="V100" s="25"/>
      <c r="W100" s="25"/>
      <c r="X100" s="25"/>
      <c r="Y100" s="25"/>
      <c r="Z100" s="25"/>
      <c r="AA100" s="25"/>
      <c r="AB100" s="25"/>
      <c r="AC100" s="25"/>
      <c r="AD100" s="25">
        <f t="shared" si="12"/>
        <v>0</v>
      </c>
      <c r="AE100" s="25">
        <f t="shared" si="19"/>
        <v>0</v>
      </c>
      <c r="AF100" s="25"/>
      <c r="AG100" s="27">
        <v>9250000</v>
      </c>
      <c r="AH100" s="27">
        <v>9250000</v>
      </c>
      <c r="AI100" s="27"/>
      <c r="AJ100" s="32"/>
      <c r="AK100" s="27"/>
      <c r="AL100" s="32"/>
      <c r="AM100" s="27"/>
      <c r="AN100" s="25">
        <f t="shared" si="13"/>
        <v>0</v>
      </c>
      <c r="AO100" s="27">
        <f t="shared" si="18"/>
        <v>0</v>
      </c>
      <c r="AP100" s="28"/>
      <c r="AR100" s="28"/>
      <c r="AS100" s="28"/>
      <c r="AT100" s="2"/>
      <c r="AU100" s="2"/>
      <c r="AV100" s="2"/>
      <c r="AW100" s="2"/>
      <c r="AX100" s="2"/>
      <c r="AY100" s="2"/>
      <c r="AZ100" s="2"/>
      <c r="BA100" s="29"/>
    </row>
    <row r="101" spans="1:53" ht="21" customHeight="1">
      <c r="A101" s="19">
        <f>SUBTOTAL(3,$AO$7:AO101)</f>
        <v>95</v>
      </c>
      <c r="B101" s="44" t="s">
        <v>515</v>
      </c>
      <c r="C101" s="45" t="s">
        <v>516</v>
      </c>
      <c r="D101" s="22" t="s">
        <v>517</v>
      </c>
      <c r="E101" s="22" t="s">
        <v>518</v>
      </c>
      <c r="F101" s="19" t="s">
        <v>519</v>
      </c>
      <c r="G101" s="22" t="s">
        <v>379</v>
      </c>
      <c r="H101" s="19" t="str">
        <f t="shared" si="11"/>
        <v>003</v>
      </c>
      <c r="I101" s="22" t="s">
        <v>393</v>
      </c>
      <c r="J101" s="22" t="s">
        <v>479</v>
      </c>
      <c r="K101" s="22"/>
      <c r="L101" s="27">
        <v>0</v>
      </c>
      <c r="M101" s="26">
        <v>0</v>
      </c>
      <c r="N101" s="25">
        <v>8200000</v>
      </c>
      <c r="O101" s="25"/>
      <c r="P101" s="25"/>
      <c r="Q101" s="25"/>
      <c r="R101" s="25"/>
      <c r="S101" s="25"/>
      <c r="T101" s="25"/>
      <c r="U101" s="25">
        <v>8200000</v>
      </c>
      <c r="V101" s="25"/>
      <c r="W101" s="25"/>
      <c r="X101" s="25"/>
      <c r="Y101" s="25"/>
      <c r="Z101" s="25"/>
      <c r="AA101" s="25"/>
      <c r="AB101" s="25"/>
      <c r="AC101" s="25"/>
      <c r="AD101" s="25">
        <f t="shared" ref="AD101:AD132" si="20">IF(SUM(O101:U101)&gt;SUM(M101:N101),SUM(O101:U101)-SUM(M101:N101),)</f>
        <v>0</v>
      </c>
      <c r="AE101" s="25">
        <f t="shared" si="19"/>
        <v>0</v>
      </c>
      <c r="AF101" s="25"/>
      <c r="AG101" s="27">
        <v>9250000</v>
      </c>
      <c r="AH101" s="27"/>
      <c r="AI101" s="27"/>
      <c r="AJ101" s="227">
        <v>9250000</v>
      </c>
      <c r="AK101" s="27"/>
      <c r="AL101" s="32"/>
      <c r="AM101" s="27"/>
      <c r="AN101" s="25">
        <f>IF(SUM(AH101:AK101)&lt;SUM(AG101),SUM(AG101)-SUM(AH101:AK101),)</f>
        <v>0</v>
      </c>
      <c r="AO101" s="25">
        <f>IF(SUM(AI101:AN101)&lt;SUM(AH101),SUM(AH101)-SUM(AI101:AN101),)</f>
        <v>0</v>
      </c>
      <c r="AP101" s="28"/>
      <c r="AR101" s="28"/>
      <c r="AS101" s="28"/>
      <c r="AT101" s="2"/>
      <c r="AU101" s="2"/>
      <c r="AV101" s="2"/>
      <c r="AW101" s="2"/>
      <c r="AX101" s="2"/>
      <c r="AY101" s="2"/>
      <c r="AZ101" s="2"/>
      <c r="BA101" s="29"/>
    </row>
    <row r="102" spans="1:53" ht="21" customHeight="1">
      <c r="A102" s="19">
        <f>SUBTOTAL(3,$AO$7:AO102)</f>
        <v>96</v>
      </c>
      <c r="B102" s="44" t="s">
        <v>520</v>
      </c>
      <c r="C102" s="45" t="s">
        <v>521</v>
      </c>
      <c r="D102" s="22" t="s">
        <v>150</v>
      </c>
      <c r="E102" s="22" t="s">
        <v>522</v>
      </c>
      <c r="F102" s="19" t="s">
        <v>454</v>
      </c>
      <c r="G102" s="22" t="s">
        <v>379</v>
      </c>
      <c r="H102" s="19" t="str">
        <f t="shared" si="11"/>
        <v>003</v>
      </c>
      <c r="I102" s="22" t="s">
        <v>393</v>
      </c>
      <c r="J102" s="22" t="s">
        <v>479</v>
      </c>
      <c r="K102" s="22"/>
      <c r="L102" s="27">
        <v>0</v>
      </c>
      <c r="M102" s="26">
        <v>0</v>
      </c>
      <c r="N102" s="25">
        <v>8200000</v>
      </c>
      <c r="O102" s="25"/>
      <c r="P102" s="25"/>
      <c r="Q102" s="25"/>
      <c r="R102" s="25"/>
      <c r="S102" s="25"/>
      <c r="T102" s="25"/>
      <c r="U102" s="25">
        <v>8200000</v>
      </c>
      <c r="V102" s="25"/>
      <c r="W102" s="25"/>
      <c r="X102" s="25"/>
      <c r="Y102" s="25"/>
      <c r="Z102" s="25"/>
      <c r="AA102" s="25"/>
      <c r="AB102" s="25"/>
      <c r="AC102" s="25"/>
      <c r="AD102" s="25">
        <f t="shared" si="20"/>
        <v>0</v>
      </c>
      <c r="AE102" s="25">
        <f t="shared" si="19"/>
        <v>0</v>
      </c>
      <c r="AF102" s="25"/>
      <c r="AG102" s="27">
        <v>9250000</v>
      </c>
      <c r="AH102" s="27">
        <v>9250000</v>
      </c>
      <c r="AI102" s="27"/>
      <c r="AJ102" s="32"/>
      <c r="AK102" s="27"/>
      <c r="AL102" s="32"/>
      <c r="AM102" s="27"/>
      <c r="AN102" s="25">
        <f t="shared" si="13"/>
        <v>0</v>
      </c>
      <c r="AO102" s="27">
        <f t="shared" si="18"/>
        <v>0</v>
      </c>
      <c r="AP102" s="28"/>
      <c r="AR102" s="28"/>
      <c r="AS102" s="28"/>
      <c r="AT102" s="2"/>
      <c r="AU102" s="2"/>
      <c r="AV102" s="2"/>
      <c r="AW102" s="2"/>
      <c r="AX102" s="2"/>
      <c r="AY102" s="2"/>
      <c r="AZ102" s="2"/>
      <c r="BA102" s="29"/>
    </row>
    <row r="103" spans="1:53" ht="21" customHeight="1">
      <c r="A103" s="19">
        <f>SUBTOTAL(3,$AO$7:AO103)</f>
        <v>97</v>
      </c>
      <c r="B103" s="44" t="s">
        <v>523</v>
      </c>
      <c r="C103" s="45" t="s">
        <v>524</v>
      </c>
      <c r="D103" s="22" t="s">
        <v>525</v>
      </c>
      <c r="E103" s="22" t="s">
        <v>522</v>
      </c>
      <c r="F103" s="19" t="s">
        <v>526</v>
      </c>
      <c r="G103" s="22" t="s">
        <v>379</v>
      </c>
      <c r="H103" s="19" t="str">
        <f t="shared" si="11"/>
        <v>003</v>
      </c>
      <c r="I103" s="22" t="s">
        <v>380</v>
      </c>
      <c r="J103" s="22" t="s">
        <v>479</v>
      </c>
      <c r="K103" s="22"/>
      <c r="L103" s="27">
        <v>0</v>
      </c>
      <c r="M103" s="26">
        <v>0</v>
      </c>
      <c r="N103" s="25">
        <v>8200000</v>
      </c>
      <c r="O103" s="25"/>
      <c r="P103" s="25"/>
      <c r="Q103" s="25"/>
      <c r="R103" s="25"/>
      <c r="S103" s="25"/>
      <c r="T103" s="25"/>
      <c r="U103" s="25">
        <v>8200000</v>
      </c>
      <c r="V103" s="25"/>
      <c r="W103" s="25"/>
      <c r="X103" s="25"/>
      <c r="Y103" s="25"/>
      <c r="Z103" s="25"/>
      <c r="AA103" s="25"/>
      <c r="AB103" s="25"/>
      <c r="AC103" s="25"/>
      <c r="AD103" s="25">
        <f t="shared" si="20"/>
        <v>0</v>
      </c>
      <c r="AE103" s="25">
        <f t="shared" si="19"/>
        <v>0</v>
      </c>
      <c r="AF103" s="25"/>
      <c r="AG103" s="27">
        <v>9250000</v>
      </c>
      <c r="AH103" s="27">
        <v>9250000</v>
      </c>
      <c r="AI103" s="27"/>
      <c r="AJ103" s="32"/>
      <c r="AK103" s="27"/>
      <c r="AL103" s="32"/>
      <c r="AM103" s="27"/>
      <c r="AN103" s="25">
        <f t="shared" si="13"/>
        <v>0</v>
      </c>
      <c r="AO103" s="27">
        <f t="shared" si="18"/>
        <v>0</v>
      </c>
      <c r="AP103" s="28"/>
      <c r="AR103" s="28"/>
      <c r="AS103" s="28"/>
      <c r="AT103" s="2"/>
      <c r="AU103" s="2"/>
      <c r="AV103" s="2"/>
      <c r="AW103" s="2"/>
      <c r="AX103" s="2"/>
      <c r="AY103" s="2"/>
      <c r="AZ103" s="2"/>
      <c r="BA103" s="29"/>
    </row>
    <row r="104" spans="1:53" ht="21" customHeight="1">
      <c r="A104" s="19">
        <f>SUBTOTAL(3,$AO$7:AO104)</f>
        <v>98</v>
      </c>
      <c r="B104" s="44" t="s">
        <v>527</v>
      </c>
      <c r="C104" s="45" t="s">
        <v>528</v>
      </c>
      <c r="D104" s="22" t="s">
        <v>529</v>
      </c>
      <c r="E104" s="22" t="s">
        <v>236</v>
      </c>
      <c r="F104" s="19" t="s">
        <v>306</v>
      </c>
      <c r="G104" s="22" t="s">
        <v>379</v>
      </c>
      <c r="H104" s="19" t="str">
        <f t="shared" si="11"/>
        <v>003</v>
      </c>
      <c r="I104" s="22" t="s">
        <v>380</v>
      </c>
      <c r="J104" s="22" t="s">
        <v>479</v>
      </c>
      <c r="K104" s="22"/>
      <c r="L104" s="27">
        <v>0</v>
      </c>
      <c r="M104" s="26">
        <v>0</v>
      </c>
      <c r="N104" s="25">
        <v>8200000</v>
      </c>
      <c r="O104" s="25"/>
      <c r="P104" s="25"/>
      <c r="Q104" s="25"/>
      <c r="R104" s="25"/>
      <c r="S104" s="25"/>
      <c r="T104" s="25"/>
      <c r="U104" s="25">
        <v>8200000</v>
      </c>
      <c r="V104" s="25"/>
      <c r="W104" s="25"/>
      <c r="X104" s="25"/>
      <c r="Y104" s="25"/>
      <c r="Z104" s="25"/>
      <c r="AA104" s="25"/>
      <c r="AB104" s="25"/>
      <c r="AC104" s="25"/>
      <c r="AD104" s="25">
        <f t="shared" si="20"/>
        <v>0</v>
      </c>
      <c r="AE104" s="25">
        <f t="shared" si="19"/>
        <v>0</v>
      </c>
      <c r="AF104" s="25"/>
      <c r="AG104" s="27">
        <v>9250000</v>
      </c>
      <c r="AH104" s="27"/>
      <c r="AI104" s="27"/>
      <c r="AJ104" s="227">
        <v>9250000</v>
      </c>
      <c r="AK104" s="27"/>
      <c r="AL104" s="32"/>
      <c r="AM104" s="27"/>
      <c r="AN104" s="25">
        <f>IF(SUM(AH104:AK104)&lt;SUM(AG104),SUM(AG104)-SUM(AH104:AK104),)</f>
        <v>0</v>
      </c>
      <c r="AO104" s="25">
        <f>IF(SUM(AI104:AN104)&lt;SUM(AH104),SUM(AH104)-SUM(AI104:AN104),)</f>
        <v>0</v>
      </c>
      <c r="AP104" s="28"/>
      <c r="AR104" s="28"/>
      <c r="AS104" s="28"/>
      <c r="AT104" s="2"/>
      <c r="AU104" s="2"/>
      <c r="AV104" s="2"/>
      <c r="AW104" s="2"/>
      <c r="AX104" s="2"/>
      <c r="AY104" s="2"/>
      <c r="AZ104" s="2"/>
      <c r="BA104" s="29"/>
    </row>
    <row r="105" spans="1:53" ht="21" customHeight="1">
      <c r="A105" s="19">
        <f>SUBTOTAL(3,$AO$7:AO105)</f>
        <v>99</v>
      </c>
      <c r="B105" s="44" t="s">
        <v>530</v>
      </c>
      <c r="C105" s="45" t="s">
        <v>531</v>
      </c>
      <c r="D105" s="22" t="s">
        <v>532</v>
      </c>
      <c r="E105" s="22" t="s">
        <v>236</v>
      </c>
      <c r="F105" s="19" t="s">
        <v>533</v>
      </c>
      <c r="G105" s="22" t="s">
        <v>379</v>
      </c>
      <c r="H105" s="19" t="str">
        <f t="shared" si="11"/>
        <v>003</v>
      </c>
      <c r="I105" s="22" t="s">
        <v>393</v>
      </c>
      <c r="J105" s="22" t="s">
        <v>479</v>
      </c>
      <c r="K105" s="22"/>
      <c r="L105" s="27">
        <v>0</v>
      </c>
      <c r="M105" s="26">
        <v>0</v>
      </c>
      <c r="N105" s="25">
        <v>8200000</v>
      </c>
      <c r="O105" s="25"/>
      <c r="P105" s="25"/>
      <c r="Q105" s="25"/>
      <c r="R105" s="25"/>
      <c r="S105" s="25"/>
      <c r="T105" s="25"/>
      <c r="U105" s="25">
        <v>8200000</v>
      </c>
      <c r="V105" s="25"/>
      <c r="W105" s="25"/>
      <c r="X105" s="25"/>
      <c r="Y105" s="25"/>
      <c r="Z105" s="25"/>
      <c r="AA105" s="25"/>
      <c r="AB105" s="25"/>
      <c r="AC105" s="25"/>
      <c r="AD105" s="25">
        <f t="shared" si="20"/>
        <v>0</v>
      </c>
      <c r="AE105" s="25">
        <f t="shared" si="19"/>
        <v>0</v>
      </c>
      <c r="AF105" s="25"/>
      <c r="AG105" s="27">
        <v>9250000</v>
      </c>
      <c r="AH105" s="27">
        <v>9250000</v>
      </c>
      <c r="AI105" s="27"/>
      <c r="AJ105" s="32"/>
      <c r="AK105" s="27"/>
      <c r="AL105" s="32"/>
      <c r="AM105" s="27"/>
      <c r="AN105" s="25">
        <f t="shared" si="13"/>
        <v>0</v>
      </c>
      <c r="AO105" s="27">
        <f t="shared" si="18"/>
        <v>0</v>
      </c>
      <c r="AP105" s="28"/>
      <c r="AR105" s="28"/>
      <c r="AS105" s="28"/>
      <c r="AT105" s="2"/>
      <c r="AU105" s="2"/>
      <c r="AV105" s="2"/>
      <c r="AW105" s="2"/>
      <c r="AX105" s="2"/>
      <c r="AY105" s="2"/>
      <c r="AZ105" s="2"/>
      <c r="BA105" s="29"/>
    </row>
    <row r="106" spans="1:53" ht="21" customHeight="1">
      <c r="A106" s="19">
        <f>SUBTOTAL(3,$AO$7:AO106)</f>
        <v>100</v>
      </c>
      <c r="B106" s="44" t="s">
        <v>534</v>
      </c>
      <c r="C106" s="45" t="s">
        <v>535</v>
      </c>
      <c r="D106" s="22" t="s">
        <v>536</v>
      </c>
      <c r="E106" s="22" t="s">
        <v>295</v>
      </c>
      <c r="F106" s="19" t="s">
        <v>537</v>
      </c>
      <c r="G106" s="22" t="s">
        <v>379</v>
      </c>
      <c r="H106" s="19" t="str">
        <f t="shared" si="11"/>
        <v>003</v>
      </c>
      <c r="I106" s="22" t="s">
        <v>387</v>
      </c>
      <c r="J106" s="22" t="s">
        <v>479</v>
      </c>
      <c r="K106" s="22"/>
      <c r="L106" s="27">
        <v>0</v>
      </c>
      <c r="M106" s="26">
        <v>0</v>
      </c>
      <c r="N106" s="25">
        <v>8200000</v>
      </c>
      <c r="O106" s="25"/>
      <c r="P106" s="25"/>
      <c r="Q106" s="25">
        <v>8200000</v>
      </c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>
        <f t="shared" si="20"/>
        <v>0</v>
      </c>
      <c r="AE106" s="25">
        <f>IF(SUM(Q106:T106)-M106&lt;SUM(N106),SUM(N106)-SUM(Q106:T106)-M106,)</f>
        <v>0</v>
      </c>
      <c r="AF106" s="25"/>
      <c r="AG106" s="27">
        <v>9250000</v>
      </c>
      <c r="AH106" s="27"/>
      <c r="AI106" s="27"/>
      <c r="AJ106" s="32"/>
      <c r="AK106" s="27"/>
      <c r="AL106" s="32"/>
      <c r="AM106" s="27"/>
      <c r="AN106" s="25">
        <f t="shared" si="13"/>
        <v>9250000</v>
      </c>
      <c r="AO106" s="27">
        <f t="shared" ref="AO106:AO107" si="21">AN106</f>
        <v>9250000</v>
      </c>
      <c r="AP106" s="28"/>
      <c r="AR106" s="28"/>
      <c r="AS106" s="28"/>
      <c r="AT106" s="2"/>
      <c r="AU106" s="2"/>
      <c r="AV106" s="2"/>
      <c r="AW106" s="2"/>
      <c r="AX106" s="2"/>
      <c r="AY106" s="2"/>
      <c r="AZ106" s="59" t="s">
        <v>538</v>
      </c>
      <c r="BA106" s="29"/>
    </row>
    <row r="107" spans="1:53" ht="21" customHeight="1">
      <c r="A107" s="19">
        <f>SUBTOTAL(3,$AO$7:AO107)</f>
        <v>101</v>
      </c>
      <c r="B107" s="44" t="s">
        <v>539</v>
      </c>
      <c r="C107" s="52" t="s">
        <v>540</v>
      </c>
      <c r="D107" s="36" t="s">
        <v>541</v>
      </c>
      <c r="E107" s="36" t="s">
        <v>542</v>
      </c>
      <c r="F107" s="55" t="s">
        <v>543</v>
      </c>
      <c r="G107" s="22" t="s">
        <v>379</v>
      </c>
      <c r="H107" s="19" t="str">
        <f t="shared" si="11"/>
        <v>003</v>
      </c>
      <c r="I107" s="22" t="s">
        <v>387</v>
      </c>
      <c r="J107" s="22" t="s">
        <v>479</v>
      </c>
      <c r="K107" s="22"/>
      <c r="L107" s="27">
        <v>0</v>
      </c>
      <c r="M107" s="26">
        <v>0</v>
      </c>
      <c r="N107" s="25">
        <v>8200000</v>
      </c>
      <c r="O107" s="25"/>
      <c r="P107" s="25"/>
      <c r="Q107" s="25"/>
      <c r="R107" s="25"/>
      <c r="S107" s="25"/>
      <c r="T107" s="25"/>
      <c r="U107" s="25"/>
      <c r="V107" s="25"/>
      <c r="W107" s="25">
        <v>8200000</v>
      </c>
      <c r="X107" s="25"/>
      <c r="Y107" s="25"/>
      <c r="Z107" s="25"/>
      <c r="AA107" s="25"/>
      <c r="AB107" s="25"/>
      <c r="AC107" s="25"/>
      <c r="AD107" s="25">
        <f t="shared" si="20"/>
        <v>0</v>
      </c>
      <c r="AE107" s="25">
        <f>IF(SUM(R107:W107)-M107&lt;SUM(N107),SUM(N107)-SUM(R107:W107)-M107,)</f>
        <v>0</v>
      </c>
      <c r="AF107" s="25"/>
      <c r="AG107" s="27">
        <v>9250000</v>
      </c>
      <c r="AH107" s="27"/>
      <c r="AI107" s="27"/>
      <c r="AJ107" s="32"/>
      <c r="AK107" s="27"/>
      <c r="AL107" s="32"/>
      <c r="AM107" s="27"/>
      <c r="AN107" s="25">
        <f t="shared" si="13"/>
        <v>9250000</v>
      </c>
      <c r="AO107" s="27">
        <f t="shared" si="21"/>
        <v>9250000</v>
      </c>
      <c r="AP107" s="28"/>
      <c r="AR107" s="28"/>
      <c r="AS107" s="28"/>
      <c r="AT107" s="2"/>
      <c r="AU107" s="2"/>
      <c r="AV107" s="2"/>
      <c r="AW107" s="2"/>
      <c r="AX107" s="2"/>
      <c r="AY107" s="2"/>
      <c r="AZ107" s="2"/>
      <c r="BA107" s="29"/>
    </row>
    <row r="108" spans="1:53" ht="21" customHeight="1">
      <c r="A108" s="19">
        <f>SUBTOTAL(3,$AO$7:AO108)</f>
        <v>102</v>
      </c>
      <c r="B108" s="44" t="s">
        <v>544</v>
      </c>
      <c r="C108" s="45" t="s">
        <v>545</v>
      </c>
      <c r="D108" s="22" t="s">
        <v>546</v>
      </c>
      <c r="E108" s="22" t="s">
        <v>547</v>
      </c>
      <c r="F108" s="19" t="s">
        <v>116</v>
      </c>
      <c r="G108" s="22" t="s">
        <v>379</v>
      </c>
      <c r="H108" s="19" t="str">
        <f t="shared" si="11"/>
        <v>003</v>
      </c>
      <c r="I108" s="22" t="s">
        <v>393</v>
      </c>
      <c r="J108" s="22" t="s">
        <v>479</v>
      </c>
      <c r="K108" s="22"/>
      <c r="L108" s="27">
        <v>0</v>
      </c>
      <c r="M108" s="26">
        <v>0</v>
      </c>
      <c r="N108" s="25">
        <v>8200000</v>
      </c>
      <c r="O108" s="25"/>
      <c r="P108" s="25"/>
      <c r="Q108" s="25"/>
      <c r="R108" s="25"/>
      <c r="S108" s="25">
        <v>8200000</v>
      </c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>
        <f t="shared" si="20"/>
        <v>0</v>
      </c>
      <c r="AE108" s="25">
        <f>IF(SUM(R108:T108)-M108&lt;SUM(N108),SUM(N108)-SUM(R108:T108)-M108,)</f>
        <v>0</v>
      </c>
      <c r="AF108" s="25"/>
      <c r="AG108" s="27">
        <v>9250000</v>
      </c>
      <c r="AH108" s="27"/>
      <c r="AI108" s="27"/>
      <c r="AJ108" s="227">
        <v>9250000</v>
      </c>
      <c r="AK108" s="27"/>
      <c r="AL108" s="32"/>
      <c r="AM108" s="27"/>
      <c r="AN108" s="25">
        <f>IF(SUM(AH108:AK108)&lt;SUM(AG108),SUM(AG108)-SUM(AH108:AK108),)</f>
        <v>0</v>
      </c>
      <c r="AO108" s="25">
        <f>IF(SUM(AI108:AN108)&lt;SUM(AH108),SUM(AH108)-SUM(AI108:AN108),)</f>
        <v>0</v>
      </c>
      <c r="AP108" s="28"/>
      <c r="AR108" s="28"/>
      <c r="AS108" s="28"/>
      <c r="AT108" s="2"/>
      <c r="AU108" s="2"/>
      <c r="AV108" s="2"/>
      <c r="AW108" s="2"/>
      <c r="AX108" s="2"/>
      <c r="AY108" s="2"/>
      <c r="AZ108" s="2"/>
      <c r="BA108" s="29"/>
    </row>
    <row r="109" spans="1:53" ht="21" customHeight="1">
      <c r="A109" s="19">
        <f>SUBTOTAL(3,$AO$7:AO109)</f>
        <v>103</v>
      </c>
      <c r="B109" s="44" t="s">
        <v>548</v>
      </c>
      <c r="C109" s="45" t="s">
        <v>549</v>
      </c>
      <c r="D109" s="22" t="s">
        <v>550</v>
      </c>
      <c r="E109" s="22" t="s">
        <v>551</v>
      </c>
      <c r="F109" s="19" t="s">
        <v>552</v>
      </c>
      <c r="G109" s="22" t="s">
        <v>379</v>
      </c>
      <c r="H109" s="19" t="str">
        <f t="shared" si="11"/>
        <v>003</v>
      </c>
      <c r="I109" s="22" t="s">
        <v>393</v>
      </c>
      <c r="J109" s="22" t="s">
        <v>479</v>
      </c>
      <c r="K109" s="22"/>
      <c r="L109" s="27">
        <v>0</v>
      </c>
      <c r="M109" s="26">
        <v>0</v>
      </c>
      <c r="N109" s="25">
        <v>8200000</v>
      </c>
      <c r="O109" s="25"/>
      <c r="P109" s="25"/>
      <c r="Q109" s="25"/>
      <c r="R109" s="25"/>
      <c r="S109" s="25">
        <v>8200000</v>
      </c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>
        <f t="shared" si="20"/>
        <v>0</v>
      </c>
      <c r="AE109" s="25">
        <f>IF(SUM(R109:T109)-M109&lt;SUM(N109),SUM(N109)-SUM(R109:T109)-M109,)</f>
        <v>0</v>
      </c>
      <c r="AF109" s="25"/>
      <c r="AG109" s="27">
        <v>9250000</v>
      </c>
      <c r="AH109" s="27">
        <v>9250000</v>
      </c>
      <c r="AI109" s="27"/>
      <c r="AJ109" s="32"/>
      <c r="AK109" s="27"/>
      <c r="AL109" s="32"/>
      <c r="AM109" s="27"/>
      <c r="AN109" s="25">
        <f t="shared" si="13"/>
        <v>0</v>
      </c>
      <c r="AO109" s="27">
        <f t="shared" ref="AO109:AO115" si="22">IF(SUM(R109:U109)-M109&lt;(K109+L109+N109),(K109+L109+N109)-SUM(R109:U109)-M109,)</f>
        <v>0</v>
      </c>
      <c r="AP109" s="28"/>
      <c r="AR109" s="28"/>
      <c r="AS109" s="28"/>
      <c r="AT109" s="2"/>
      <c r="AU109" s="2"/>
      <c r="AV109" s="2"/>
      <c r="AW109" s="2"/>
      <c r="AX109" s="2"/>
      <c r="AY109" s="2"/>
      <c r="AZ109" s="2"/>
      <c r="BA109" s="29"/>
    </row>
    <row r="110" spans="1:53" ht="21" customHeight="1">
      <c r="A110" s="19">
        <f>SUBTOTAL(3,$AO$7:AO110)</f>
        <v>104</v>
      </c>
      <c r="B110" s="44" t="s">
        <v>553</v>
      </c>
      <c r="C110" s="45" t="s">
        <v>554</v>
      </c>
      <c r="D110" s="22" t="s">
        <v>555</v>
      </c>
      <c r="E110" s="22" t="s">
        <v>556</v>
      </c>
      <c r="F110" s="19" t="s">
        <v>557</v>
      </c>
      <c r="G110" s="22" t="s">
        <v>379</v>
      </c>
      <c r="H110" s="19" t="str">
        <f t="shared" si="11"/>
        <v>003</v>
      </c>
      <c r="I110" s="22" t="s">
        <v>387</v>
      </c>
      <c r="J110" s="22" t="s">
        <v>479</v>
      </c>
      <c r="K110" s="22"/>
      <c r="L110" s="27">
        <v>0</v>
      </c>
      <c r="M110" s="26">
        <v>0</v>
      </c>
      <c r="N110" s="25">
        <v>8200000</v>
      </c>
      <c r="O110" s="25"/>
      <c r="P110" s="25"/>
      <c r="Q110" s="25"/>
      <c r="R110" s="25"/>
      <c r="S110" s="25"/>
      <c r="T110" s="25"/>
      <c r="U110" s="25">
        <v>8200000</v>
      </c>
      <c r="V110" s="25"/>
      <c r="W110" s="25"/>
      <c r="X110" s="25"/>
      <c r="Y110" s="25"/>
      <c r="Z110" s="25"/>
      <c r="AA110" s="25"/>
      <c r="AB110" s="25"/>
      <c r="AC110" s="25"/>
      <c r="AD110" s="25">
        <f t="shared" si="20"/>
        <v>0</v>
      </c>
      <c r="AE110" s="25">
        <f>IF(SUM(R110:U110)-M110&lt;SUM(N110),SUM(N110)-SUM(R110:U110)-M110,)</f>
        <v>0</v>
      </c>
      <c r="AF110" s="25"/>
      <c r="AG110" s="27">
        <v>9250000</v>
      </c>
      <c r="AH110" s="27">
        <v>9250000</v>
      </c>
      <c r="AI110" s="27"/>
      <c r="AJ110" s="32"/>
      <c r="AK110" s="27"/>
      <c r="AL110" s="32"/>
      <c r="AM110" s="27"/>
      <c r="AN110" s="25">
        <f t="shared" si="13"/>
        <v>0</v>
      </c>
      <c r="AO110" s="27">
        <f t="shared" si="22"/>
        <v>0</v>
      </c>
      <c r="AP110" s="28"/>
      <c r="AR110" s="28"/>
      <c r="AS110" s="28"/>
      <c r="AT110" s="2"/>
      <c r="AU110" s="2"/>
      <c r="AV110" s="2"/>
      <c r="AW110" s="2"/>
      <c r="AX110" s="2"/>
      <c r="AY110" s="2"/>
      <c r="AZ110" s="2"/>
      <c r="BA110" s="29"/>
    </row>
    <row r="111" spans="1:53" ht="21" customHeight="1">
      <c r="A111" s="19">
        <f>SUBTOTAL(3,$AO$7:AO111)</f>
        <v>105</v>
      </c>
      <c r="B111" s="44" t="s">
        <v>558</v>
      </c>
      <c r="C111" s="45" t="s">
        <v>559</v>
      </c>
      <c r="D111" s="22" t="s">
        <v>560</v>
      </c>
      <c r="E111" s="22" t="s">
        <v>561</v>
      </c>
      <c r="F111" s="19" t="s">
        <v>463</v>
      </c>
      <c r="G111" s="22" t="s">
        <v>379</v>
      </c>
      <c r="H111" s="19" t="str">
        <f t="shared" ref="H111:H174" si="23">MID(B111,4,3)</f>
        <v>003</v>
      </c>
      <c r="I111" s="22" t="s">
        <v>387</v>
      </c>
      <c r="J111" s="22" t="s">
        <v>479</v>
      </c>
      <c r="K111" s="22"/>
      <c r="L111" s="27">
        <v>0</v>
      </c>
      <c r="M111" s="26">
        <v>0</v>
      </c>
      <c r="N111" s="25">
        <v>8200000</v>
      </c>
      <c r="O111" s="25"/>
      <c r="P111" s="25"/>
      <c r="Q111" s="25"/>
      <c r="R111" s="25"/>
      <c r="S111" s="25"/>
      <c r="T111" s="25"/>
      <c r="U111" s="25">
        <v>8200000</v>
      </c>
      <c r="V111" s="25"/>
      <c r="W111" s="25"/>
      <c r="X111" s="25"/>
      <c r="Y111" s="25"/>
      <c r="Z111" s="25"/>
      <c r="AA111" s="25"/>
      <c r="AB111" s="25"/>
      <c r="AC111" s="25"/>
      <c r="AD111" s="25">
        <f t="shared" si="20"/>
        <v>0</v>
      </c>
      <c r="AE111" s="25">
        <f>IF(SUM(R111:U111)-M111&lt;SUM(N111),SUM(N111)-SUM(R111:U111)-M111,)</f>
        <v>0</v>
      </c>
      <c r="AF111" s="25"/>
      <c r="AG111" s="27">
        <v>9250000</v>
      </c>
      <c r="AH111" s="27">
        <v>9250000</v>
      </c>
      <c r="AI111" s="27"/>
      <c r="AJ111" s="32"/>
      <c r="AK111" s="27"/>
      <c r="AL111" s="32"/>
      <c r="AM111" s="27"/>
      <c r="AN111" s="25">
        <f t="shared" si="13"/>
        <v>0</v>
      </c>
      <c r="AO111" s="27">
        <f t="shared" si="22"/>
        <v>0</v>
      </c>
      <c r="AP111" s="28"/>
      <c r="AR111" s="28"/>
      <c r="AS111" s="28"/>
      <c r="AT111" s="2"/>
      <c r="AU111" s="2"/>
      <c r="AV111" s="2"/>
      <c r="AW111" s="2"/>
      <c r="AX111" s="2"/>
      <c r="AY111" s="2"/>
      <c r="AZ111" s="2"/>
      <c r="BA111" s="29"/>
    </row>
    <row r="112" spans="1:53" ht="21" customHeight="1">
      <c r="A112" s="19">
        <f>SUBTOTAL(3,$AO$7:AO112)</f>
        <v>106</v>
      </c>
      <c r="B112" s="44" t="s">
        <v>562</v>
      </c>
      <c r="C112" s="45" t="s">
        <v>563</v>
      </c>
      <c r="D112" s="22" t="s">
        <v>564</v>
      </c>
      <c r="E112" s="22" t="s">
        <v>565</v>
      </c>
      <c r="F112" s="19" t="s">
        <v>306</v>
      </c>
      <c r="G112" s="22" t="s">
        <v>379</v>
      </c>
      <c r="H112" s="19" t="str">
        <f t="shared" si="23"/>
        <v>003</v>
      </c>
      <c r="I112" s="22" t="s">
        <v>393</v>
      </c>
      <c r="J112" s="22" t="s">
        <v>479</v>
      </c>
      <c r="K112" s="22"/>
      <c r="L112" s="27">
        <v>0</v>
      </c>
      <c r="M112" s="26">
        <v>0</v>
      </c>
      <c r="N112" s="25">
        <v>8200000</v>
      </c>
      <c r="O112" s="25"/>
      <c r="P112" s="25"/>
      <c r="Q112" s="25"/>
      <c r="R112" s="25"/>
      <c r="S112" s="25">
        <v>8200000</v>
      </c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>
        <f t="shared" si="20"/>
        <v>0</v>
      </c>
      <c r="AE112" s="25">
        <f>IF(SUM(R112:T112)-M112&lt;SUM(N112),SUM(N112)-SUM(R112:T112)-M112,)</f>
        <v>0</v>
      </c>
      <c r="AF112" s="25"/>
      <c r="AG112" s="27">
        <v>9250000</v>
      </c>
      <c r="AH112" s="27">
        <v>9250000</v>
      </c>
      <c r="AI112" s="27"/>
      <c r="AJ112" s="32"/>
      <c r="AK112" s="27"/>
      <c r="AL112" s="32"/>
      <c r="AM112" s="27"/>
      <c r="AN112" s="25">
        <f t="shared" si="13"/>
        <v>0</v>
      </c>
      <c r="AO112" s="27">
        <f t="shared" si="22"/>
        <v>0</v>
      </c>
      <c r="AP112" s="28"/>
      <c r="AR112" s="28"/>
      <c r="AS112" s="28"/>
      <c r="AT112" s="2"/>
      <c r="AU112" s="2"/>
      <c r="AV112" s="2"/>
      <c r="AW112" s="2"/>
      <c r="AX112" s="2"/>
      <c r="AY112" s="2"/>
      <c r="AZ112" s="2"/>
      <c r="BA112" s="29"/>
    </row>
    <row r="113" spans="1:53" ht="21" customHeight="1">
      <c r="A113" s="19">
        <f>SUBTOTAL(3,$AO$7:AO113)</f>
        <v>107</v>
      </c>
      <c r="B113" s="44" t="s">
        <v>566</v>
      </c>
      <c r="C113" s="45" t="s">
        <v>567</v>
      </c>
      <c r="D113" s="22" t="s">
        <v>165</v>
      </c>
      <c r="E113" s="22" t="s">
        <v>360</v>
      </c>
      <c r="F113" s="19" t="s">
        <v>183</v>
      </c>
      <c r="G113" s="22" t="s">
        <v>379</v>
      </c>
      <c r="H113" s="19" t="str">
        <f t="shared" si="23"/>
        <v>003</v>
      </c>
      <c r="I113" s="22" t="s">
        <v>393</v>
      </c>
      <c r="J113" s="22" t="s">
        <v>479</v>
      </c>
      <c r="K113" s="22"/>
      <c r="L113" s="27">
        <v>0</v>
      </c>
      <c r="M113" s="26">
        <v>0</v>
      </c>
      <c r="N113" s="25">
        <v>8200000</v>
      </c>
      <c r="O113" s="25"/>
      <c r="P113" s="25"/>
      <c r="Q113" s="25"/>
      <c r="R113" s="25"/>
      <c r="S113" s="25"/>
      <c r="T113" s="25"/>
      <c r="U113" s="25">
        <v>8200000</v>
      </c>
      <c r="V113" s="25"/>
      <c r="W113" s="25"/>
      <c r="X113" s="25"/>
      <c r="Y113" s="25"/>
      <c r="Z113" s="25"/>
      <c r="AA113" s="25"/>
      <c r="AB113" s="25"/>
      <c r="AC113" s="25"/>
      <c r="AD113" s="25">
        <f t="shared" si="20"/>
        <v>0</v>
      </c>
      <c r="AE113" s="25">
        <f>IF(SUM(R113:U113)-M113&lt;SUM(N113),SUM(N113)-SUM(R113:U113)-M113,)</f>
        <v>0</v>
      </c>
      <c r="AF113" s="25"/>
      <c r="AG113" s="27">
        <v>9250000</v>
      </c>
      <c r="AH113" s="27">
        <v>9250000</v>
      </c>
      <c r="AI113" s="27"/>
      <c r="AJ113" s="32"/>
      <c r="AK113" s="27"/>
      <c r="AL113" s="32"/>
      <c r="AM113" s="27"/>
      <c r="AN113" s="25">
        <f t="shared" si="13"/>
        <v>0</v>
      </c>
      <c r="AO113" s="27">
        <f t="shared" si="22"/>
        <v>0</v>
      </c>
      <c r="AP113" s="28"/>
      <c r="AR113" s="28"/>
      <c r="AS113" s="28"/>
      <c r="AT113" s="2"/>
      <c r="AU113" s="2"/>
      <c r="AV113" s="2"/>
      <c r="AW113" s="2"/>
      <c r="AX113" s="2"/>
      <c r="AY113" s="2"/>
      <c r="AZ113" s="2"/>
      <c r="BA113" s="29"/>
    </row>
    <row r="114" spans="1:53" ht="21" customHeight="1">
      <c r="A114" s="19">
        <f>SUBTOTAL(3,$AO$7:AO114)</f>
        <v>108</v>
      </c>
      <c r="B114" s="44" t="s">
        <v>568</v>
      </c>
      <c r="C114" s="45" t="s">
        <v>569</v>
      </c>
      <c r="D114" s="22" t="s">
        <v>570</v>
      </c>
      <c r="E114" s="22" t="s">
        <v>571</v>
      </c>
      <c r="F114" s="19" t="s">
        <v>572</v>
      </c>
      <c r="G114" s="22" t="s">
        <v>379</v>
      </c>
      <c r="H114" s="19" t="str">
        <f t="shared" si="23"/>
        <v>003</v>
      </c>
      <c r="I114" s="22" t="s">
        <v>393</v>
      </c>
      <c r="J114" s="22" t="s">
        <v>479</v>
      </c>
      <c r="K114" s="22"/>
      <c r="L114" s="27">
        <v>0</v>
      </c>
      <c r="M114" s="26">
        <v>0</v>
      </c>
      <c r="N114" s="25">
        <v>8200000</v>
      </c>
      <c r="O114" s="25"/>
      <c r="P114" s="25"/>
      <c r="Q114" s="25"/>
      <c r="R114" s="25"/>
      <c r="S114" s="25"/>
      <c r="T114" s="25"/>
      <c r="U114" s="25">
        <v>8200000</v>
      </c>
      <c r="V114" s="25"/>
      <c r="W114" s="25"/>
      <c r="X114" s="25"/>
      <c r="Y114" s="25"/>
      <c r="Z114" s="25"/>
      <c r="AA114" s="25"/>
      <c r="AB114" s="25"/>
      <c r="AC114" s="25"/>
      <c r="AD114" s="25">
        <f t="shared" si="20"/>
        <v>0</v>
      </c>
      <c r="AE114" s="25">
        <f>IF(SUM(R114:U114)-M114&lt;SUM(N114),SUM(N114)-SUM(R114:U114)-M114,)</f>
        <v>0</v>
      </c>
      <c r="AF114" s="25"/>
      <c r="AG114" s="27">
        <v>9250000</v>
      </c>
      <c r="AH114" s="27">
        <v>9250000</v>
      </c>
      <c r="AI114" s="27"/>
      <c r="AJ114" s="32"/>
      <c r="AK114" s="27"/>
      <c r="AL114" s="32"/>
      <c r="AM114" s="27"/>
      <c r="AN114" s="25">
        <f t="shared" si="13"/>
        <v>0</v>
      </c>
      <c r="AO114" s="27">
        <f t="shared" si="22"/>
        <v>0</v>
      </c>
      <c r="AP114" s="28"/>
      <c r="AR114" s="28"/>
      <c r="AS114" s="28"/>
      <c r="AT114" s="2"/>
      <c r="AU114" s="2"/>
      <c r="AV114" s="2"/>
      <c r="AW114" s="2"/>
      <c r="AX114" s="2"/>
      <c r="AY114" s="2"/>
      <c r="AZ114" s="2"/>
      <c r="BA114" s="29"/>
    </row>
    <row r="115" spans="1:53" ht="21" customHeight="1">
      <c r="A115" s="19">
        <f>SUBTOTAL(3,$AO$7:AO115)</f>
        <v>109</v>
      </c>
      <c r="B115" s="44" t="s">
        <v>573</v>
      </c>
      <c r="C115" s="45" t="s">
        <v>574</v>
      </c>
      <c r="D115" s="22" t="s">
        <v>575</v>
      </c>
      <c r="E115" s="22" t="s">
        <v>124</v>
      </c>
      <c r="F115" s="19" t="s">
        <v>576</v>
      </c>
      <c r="G115" s="22" t="s">
        <v>379</v>
      </c>
      <c r="H115" s="19" t="str">
        <f t="shared" si="23"/>
        <v>003</v>
      </c>
      <c r="I115" s="22" t="s">
        <v>393</v>
      </c>
      <c r="J115" s="22" t="s">
        <v>479</v>
      </c>
      <c r="K115" s="22"/>
      <c r="L115" s="27">
        <v>0</v>
      </c>
      <c r="M115" s="26">
        <v>0</v>
      </c>
      <c r="N115" s="25">
        <v>8200000</v>
      </c>
      <c r="O115" s="25"/>
      <c r="P115" s="25"/>
      <c r="Q115" s="25"/>
      <c r="R115" s="25"/>
      <c r="S115" s="25">
        <v>8200000</v>
      </c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>
        <f t="shared" si="20"/>
        <v>0</v>
      </c>
      <c r="AE115" s="25">
        <f>IF(SUM(R115:T115)-M115&lt;SUM(N115),SUM(N115)-SUM(R115:T115)-M115,)</f>
        <v>0</v>
      </c>
      <c r="AF115" s="25"/>
      <c r="AG115" s="27">
        <v>9250000</v>
      </c>
      <c r="AH115" s="27">
        <v>9250000</v>
      </c>
      <c r="AI115" s="27"/>
      <c r="AJ115" s="32"/>
      <c r="AK115" s="27"/>
      <c r="AL115" s="32"/>
      <c r="AM115" s="27"/>
      <c r="AN115" s="25">
        <f t="shared" si="13"/>
        <v>0</v>
      </c>
      <c r="AO115" s="27">
        <f t="shared" si="22"/>
        <v>0</v>
      </c>
      <c r="AP115" s="28"/>
      <c r="AR115" s="28"/>
      <c r="AS115" s="28"/>
      <c r="AT115" s="2"/>
      <c r="AU115" s="2"/>
      <c r="AV115" s="2"/>
      <c r="AW115" s="2"/>
      <c r="AX115" s="2"/>
      <c r="AY115" s="2"/>
      <c r="AZ115" s="2"/>
      <c r="BA115" s="29"/>
    </row>
    <row r="116" spans="1:53" ht="21" customHeight="1">
      <c r="A116" s="19">
        <f>SUBTOTAL(3,$AO$7:AO116)</f>
        <v>110</v>
      </c>
      <c r="B116" s="44" t="s">
        <v>577</v>
      </c>
      <c r="C116" s="45"/>
      <c r="D116" s="22" t="s">
        <v>578</v>
      </c>
      <c r="E116" s="22" t="s">
        <v>491</v>
      </c>
      <c r="F116" s="19"/>
      <c r="G116" s="22" t="s">
        <v>379</v>
      </c>
      <c r="H116" s="19" t="str">
        <f t="shared" si="23"/>
        <v>003</v>
      </c>
      <c r="I116" s="22" t="s">
        <v>380</v>
      </c>
      <c r="J116" s="22" t="s">
        <v>381</v>
      </c>
      <c r="K116" s="22"/>
      <c r="L116" s="27">
        <v>0</v>
      </c>
      <c r="M116" s="26">
        <v>0</v>
      </c>
      <c r="N116" s="25">
        <v>8200000</v>
      </c>
      <c r="O116" s="25"/>
      <c r="P116" s="25"/>
      <c r="Q116" s="25"/>
      <c r="R116" s="25"/>
      <c r="S116" s="25"/>
      <c r="T116" s="25"/>
      <c r="U116" s="25"/>
      <c r="V116" s="25"/>
      <c r="W116" s="25">
        <v>8200000</v>
      </c>
      <c r="X116" s="25"/>
      <c r="Y116" s="25"/>
      <c r="Z116" s="25"/>
      <c r="AA116" s="25"/>
      <c r="AB116" s="25"/>
      <c r="AC116" s="25"/>
      <c r="AD116" s="25">
        <f t="shared" si="20"/>
        <v>0</v>
      </c>
      <c r="AE116" s="25">
        <f>IF(SUM(R116:W116)-M116&lt;SUM(N116),SUM(N116)-SUM(R116:W116)-M116,)</f>
        <v>0</v>
      </c>
      <c r="AF116" s="25"/>
      <c r="AG116" s="27">
        <v>9250000</v>
      </c>
      <c r="AH116" s="27"/>
      <c r="AI116" s="27"/>
      <c r="AJ116" s="32"/>
      <c r="AK116" s="27"/>
      <c r="AL116" s="227">
        <f>VLOOKUP(B116,'AGB T10'!$B:$E,4,0)</f>
        <v>9250000</v>
      </c>
      <c r="AM116" s="27"/>
      <c r="AN116" s="25">
        <f>IF(SUM(AH116:AM116)&lt;SUM(AG116),SUM(AG116)-SUM(AH116:AM116),)</f>
        <v>0</v>
      </c>
      <c r="AO116" s="27">
        <f>AN116</f>
        <v>0</v>
      </c>
      <c r="AP116" s="28"/>
      <c r="AR116" s="28"/>
      <c r="AS116" s="28"/>
      <c r="AT116" s="2"/>
      <c r="AU116" s="2"/>
      <c r="AV116" s="2"/>
      <c r="AW116" s="2"/>
      <c r="AX116" s="2"/>
      <c r="AY116" s="2"/>
      <c r="AZ116" s="2"/>
      <c r="BA116" s="29"/>
    </row>
    <row r="117" spans="1:53" ht="21" customHeight="1">
      <c r="A117" s="19">
        <f>SUBTOTAL(3,$AO$7:AO117)</f>
        <v>111</v>
      </c>
      <c r="B117" s="44" t="s">
        <v>579</v>
      </c>
      <c r="C117" s="45" t="s">
        <v>580</v>
      </c>
      <c r="D117" s="22" t="s">
        <v>575</v>
      </c>
      <c r="E117" s="22" t="s">
        <v>581</v>
      </c>
      <c r="F117" s="19" t="s">
        <v>142</v>
      </c>
      <c r="G117" s="22" t="s">
        <v>37</v>
      </c>
      <c r="H117" s="19" t="str">
        <f t="shared" si="23"/>
        <v>004</v>
      </c>
      <c r="I117" s="22" t="s">
        <v>582</v>
      </c>
      <c r="J117" s="22" t="s">
        <v>583</v>
      </c>
      <c r="K117" s="22"/>
      <c r="L117" s="27">
        <v>0</v>
      </c>
      <c r="M117" s="26">
        <v>0</v>
      </c>
      <c r="N117" s="25">
        <v>7500000</v>
      </c>
      <c r="O117" s="25"/>
      <c r="P117" s="25"/>
      <c r="Q117" s="25"/>
      <c r="R117" s="25"/>
      <c r="S117" s="25"/>
      <c r="T117" s="25"/>
      <c r="U117" s="25">
        <v>7500000</v>
      </c>
      <c r="V117" s="25"/>
      <c r="W117" s="25"/>
      <c r="X117" s="25"/>
      <c r="Y117" s="25"/>
      <c r="Z117" s="25"/>
      <c r="AA117" s="25"/>
      <c r="AB117" s="25"/>
      <c r="AC117" s="25"/>
      <c r="AD117" s="25">
        <f t="shared" si="20"/>
        <v>0</v>
      </c>
      <c r="AE117" s="25">
        <f>IF(SUM(R117:U117)-M117&lt;SUM(N117),SUM(N117)-SUM(R117:U117)-M117,)</f>
        <v>0</v>
      </c>
      <c r="AF117" s="25"/>
      <c r="AG117" s="27"/>
      <c r="AH117" s="27"/>
      <c r="AI117" s="27"/>
      <c r="AJ117" s="32"/>
      <c r="AK117" s="27"/>
      <c r="AL117" s="32"/>
      <c r="AM117" s="27"/>
      <c r="AN117" s="25">
        <f t="shared" si="13"/>
        <v>0</v>
      </c>
      <c r="AO117" s="27">
        <f>IF(SUM(R117:U117)-M117&lt;(K117+L117+N117),(K117+L117+N117)-SUM(R117:U117)-M117,)</f>
        <v>0</v>
      </c>
      <c r="AP117" s="28"/>
      <c r="AR117" s="28"/>
      <c r="AS117" s="28"/>
      <c r="AT117" s="2"/>
      <c r="AU117" s="2"/>
      <c r="AV117" s="2"/>
      <c r="AW117" s="2"/>
      <c r="AX117" s="2"/>
      <c r="AY117" s="2"/>
      <c r="AZ117" s="2"/>
      <c r="BA117" s="29"/>
    </row>
    <row r="118" spans="1:53" ht="21" customHeight="1">
      <c r="A118" s="19">
        <f>SUBTOTAL(3,$AO$7:AO118)</f>
        <v>112</v>
      </c>
      <c r="B118" s="44" t="s">
        <v>584</v>
      </c>
      <c r="C118" s="45" t="s">
        <v>585</v>
      </c>
      <c r="D118" s="22" t="s">
        <v>586</v>
      </c>
      <c r="E118" s="22" t="s">
        <v>587</v>
      </c>
      <c r="F118" s="19" t="s">
        <v>588</v>
      </c>
      <c r="G118" s="22" t="s">
        <v>37</v>
      </c>
      <c r="H118" s="19" t="str">
        <f t="shared" si="23"/>
        <v>004</v>
      </c>
      <c r="I118" s="22" t="s">
        <v>14933</v>
      </c>
      <c r="J118" s="22" t="s">
        <v>583</v>
      </c>
      <c r="K118" s="22"/>
      <c r="L118" s="27">
        <v>0</v>
      </c>
      <c r="M118" s="26">
        <v>0</v>
      </c>
      <c r="N118" s="25">
        <v>7500000</v>
      </c>
      <c r="O118" s="25"/>
      <c r="P118" s="25"/>
      <c r="Q118" s="25"/>
      <c r="R118" s="25"/>
      <c r="S118" s="25"/>
      <c r="T118" s="25"/>
      <c r="U118" s="25">
        <v>7500000</v>
      </c>
      <c r="V118" s="25"/>
      <c r="W118" s="25"/>
      <c r="X118" s="25"/>
      <c r="Y118" s="25"/>
      <c r="Z118" s="25"/>
      <c r="AA118" s="25"/>
      <c r="AB118" s="25"/>
      <c r="AC118" s="25"/>
      <c r="AD118" s="25">
        <f t="shared" si="20"/>
        <v>0</v>
      </c>
      <c r="AE118" s="25">
        <f>IF(SUM(R118:U118)-M118&lt;SUM(N118),SUM(N118)-SUM(R118:U118)-M118,)</f>
        <v>0</v>
      </c>
      <c r="AF118" s="25"/>
      <c r="AG118" s="27"/>
      <c r="AH118" s="27"/>
      <c r="AI118" s="27"/>
      <c r="AJ118" s="32"/>
      <c r="AK118" s="27"/>
      <c r="AL118" s="32"/>
      <c r="AM118" s="27"/>
      <c r="AN118" s="25">
        <f t="shared" si="13"/>
        <v>0</v>
      </c>
      <c r="AO118" s="27">
        <f>IF(SUM(R118:U118)-M118&lt;(K118+L118+N118),(K118+L118+N118)-SUM(R118:U118)-M118,)</f>
        <v>0</v>
      </c>
      <c r="AP118" s="28"/>
      <c r="AR118" s="28"/>
      <c r="AS118" s="28"/>
      <c r="AT118" s="2"/>
      <c r="AU118" s="2"/>
      <c r="AV118" s="2"/>
      <c r="AW118" s="2"/>
      <c r="AX118" s="2"/>
      <c r="AY118" s="2"/>
      <c r="AZ118" s="2"/>
      <c r="BA118" s="29"/>
    </row>
    <row r="119" spans="1:53" ht="21" customHeight="1">
      <c r="A119" s="19">
        <f>SUBTOTAL(3,$AO$7:AO119)</f>
        <v>113</v>
      </c>
      <c r="B119" s="44" t="s">
        <v>590</v>
      </c>
      <c r="C119" s="45" t="s">
        <v>591</v>
      </c>
      <c r="D119" s="22" t="s">
        <v>592</v>
      </c>
      <c r="E119" s="22" t="s">
        <v>52</v>
      </c>
      <c r="F119" s="19" t="s">
        <v>593</v>
      </c>
      <c r="G119" s="22" t="s">
        <v>37</v>
      </c>
      <c r="H119" s="19" t="str">
        <f t="shared" si="23"/>
        <v>004</v>
      </c>
      <c r="I119" s="22" t="s">
        <v>589</v>
      </c>
      <c r="J119" s="22" t="s">
        <v>583</v>
      </c>
      <c r="K119" s="22"/>
      <c r="L119" s="27">
        <v>0</v>
      </c>
      <c r="M119" s="26">
        <v>0</v>
      </c>
      <c r="N119" s="25">
        <v>7500000</v>
      </c>
      <c r="O119" s="25"/>
      <c r="P119" s="25"/>
      <c r="Q119" s="25"/>
      <c r="R119" s="25"/>
      <c r="S119" s="25"/>
      <c r="T119" s="25"/>
      <c r="U119" s="25"/>
      <c r="V119" s="25"/>
      <c r="W119" s="25">
        <v>7500000</v>
      </c>
      <c r="X119" s="25"/>
      <c r="Y119" s="25"/>
      <c r="Z119" s="25"/>
      <c r="AA119" s="25"/>
      <c r="AB119" s="25"/>
      <c r="AC119" s="25"/>
      <c r="AD119" s="25">
        <f t="shared" si="20"/>
        <v>0</v>
      </c>
      <c r="AE119" s="25">
        <f>IF(SUM(R119:W119)-M119&lt;SUM(N119),SUM(N119)-SUM(R119:W119)-M119,)</f>
        <v>0</v>
      </c>
      <c r="AF119" s="25"/>
      <c r="AG119" s="27"/>
      <c r="AH119" s="27"/>
      <c r="AI119" s="27"/>
      <c r="AJ119" s="32"/>
      <c r="AK119" s="27"/>
      <c r="AL119" s="32"/>
      <c r="AM119" s="27"/>
      <c r="AN119" s="25">
        <f t="shared" si="13"/>
        <v>0</v>
      </c>
      <c r="AO119" s="27">
        <f>IF(SUM(R119:W119)-M119&lt;(K119+L119+N119),(K119+L119+N119)-SUM(R119:W119)-M119,)</f>
        <v>0</v>
      </c>
      <c r="AP119" s="28"/>
      <c r="AR119" s="28"/>
      <c r="AS119" s="28"/>
      <c r="AT119" s="2"/>
      <c r="AU119" s="2"/>
      <c r="AV119" s="2"/>
      <c r="AW119" s="2"/>
      <c r="AX119" s="2"/>
      <c r="AY119" s="2"/>
      <c r="AZ119" s="2"/>
      <c r="BA119" s="29"/>
    </row>
    <row r="120" spans="1:53" ht="21" customHeight="1">
      <c r="A120" s="19">
        <f>SUBTOTAL(3,$AO$7:AO120)</f>
        <v>114</v>
      </c>
      <c r="B120" s="44" t="s">
        <v>594</v>
      </c>
      <c r="C120" s="45" t="s">
        <v>595</v>
      </c>
      <c r="D120" s="22" t="s">
        <v>596</v>
      </c>
      <c r="E120" s="22" t="s">
        <v>52</v>
      </c>
      <c r="F120" s="19" t="s">
        <v>597</v>
      </c>
      <c r="G120" s="22" t="s">
        <v>37</v>
      </c>
      <c r="H120" s="19" t="str">
        <f t="shared" si="23"/>
        <v>004</v>
      </c>
      <c r="I120" s="22" t="s">
        <v>598</v>
      </c>
      <c r="J120" s="22" t="s">
        <v>583</v>
      </c>
      <c r="K120" s="22"/>
      <c r="L120" s="27">
        <v>0</v>
      </c>
      <c r="M120" s="26">
        <v>0</v>
      </c>
      <c r="N120" s="25">
        <v>7500000</v>
      </c>
      <c r="O120" s="25"/>
      <c r="P120" s="25"/>
      <c r="Q120" s="25"/>
      <c r="R120" s="25"/>
      <c r="S120" s="25"/>
      <c r="T120" s="25"/>
      <c r="U120" s="25">
        <v>7500000</v>
      </c>
      <c r="V120" s="25"/>
      <c r="W120" s="25"/>
      <c r="X120" s="25"/>
      <c r="Y120" s="25"/>
      <c r="Z120" s="25"/>
      <c r="AA120" s="25"/>
      <c r="AB120" s="25"/>
      <c r="AC120" s="25"/>
      <c r="AD120" s="25">
        <f t="shared" si="20"/>
        <v>0</v>
      </c>
      <c r="AE120" s="25">
        <f>IF(SUM(R120:U120)-M120&lt;SUM(N120),SUM(N120)-SUM(R120:U120)-M120,)</f>
        <v>0</v>
      </c>
      <c r="AF120" s="25"/>
      <c r="AG120" s="27"/>
      <c r="AH120" s="27"/>
      <c r="AI120" s="27"/>
      <c r="AJ120" s="32"/>
      <c r="AK120" s="27"/>
      <c r="AL120" s="32"/>
      <c r="AM120" s="27"/>
      <c r="AN120" s="25">
        <f t="shared" si="13"/>
        <v>0</v>
      </c>
      <c r="AO120" s="27">
        <f t="shared" ref="AO120:AO138" si="24">IF(SUM(R120:U120)-M120&lt;(K120+L120+N120),(K120+L120+N120)-SUM(R120:U120)-M120,)</f>
        <v>0</v>
      </c>
      <c r="AP120" s="28"/>
      <c r="AR120" s="28"/>
      <c r="AS120" s="28"/>
      <c r="AT120" s="2"/>
      <c r="AU120" s="2"/>
      <c r="AV120" s="2"/>
      <c r="AW120" s="2"/>
      <c r="AX120" s="2"/>
      <c r="AY120" s="2"/>
      <c r="AZ120" s="2"/>
      <c r="BA120" s="29"/>
    </row>
    <row r="121" spans="1:53" ht="21" customHeight="1">
      <c r="A121" s="19">
        <f>SUBTOTAL(3,$AO$7:AO121)</f>
        <v>115</v>
      </c>
      <c r="B121" s="44" t="s">
        <v>599</v>
      </c>
      <c r="C121" s="45" t="s">
        <v>600</v>
      </c>
      <c r="D121" s="22" t="s">
        <v>601</v>
      </c>
      <c r="E121" s="22" t="s">
        <v>60</v>
      </c>
      <c r="F121" s="19" t="s">
        <v>325</v>
      </c>
      <c r="G121" s="22" t="s">
        <v>37</v>
      </c>
      <c r="H121" s="19" t="str">
        <f t="shared" si="23"/>
        <v>004</v>
      </c>
      <c r="I121" s="22" t="s">
        <v>39</v>
      </c>
      <c r="J121" s="22" t="s">
        <v>583</v>
      </c>
      <c r="K121" s="22"/>
      <c r="L121" s="27">
        <v>7500000</v>
      </c>
      <c r="M121" s="26">
        <v>0</v>
      </c>
      <c r="N121" s="25">
        <v>7500000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>
        <f t="shared" si="20"/>
        <v>0</v>
      </c>
      <c r="AE121" s="25">
        <f>IF(SUM(R121:T121)-M121&lt;SUM(N121),SUM(N121)-SUM(R121:T121)-M121,)</f>
        <v>7500000</v>
      </c>
      <c r="AF121" s="25"/>
      <c r="AG121" s="27"/>
      <c r="AH121" s="27"/>
      <c r="AI121" s="27"/>
      <c r="AJ121" s="32"/>
      <c r="AK121" s="27"/>
      <c r="AL121" s="32"/>
      <c r="AM121" s="27"/>
      <c r="AN121" s="25">
        <f t="shared" si="13"/>
        <v>0</v>
      </c>
      <c r="AO121" s="27">
        <f t="shared" si="24"/>
        <v>15000000</v>
      </c>
      <c r="AP121" s="28"/>
      <c r="AR121" s="28"/>
      <c r="AS121" s="28"/>
      <c r="AT121" s="2"/>
      <c r="AU121" s="2"/>
      <c r="AV121" s="2"/>
      <c r="AW121" s="2"/>
      <c r="AX121" s="2"/>
      <c r="AY121" s="2"/>
      <c r="AZ121" s="2"/>
      <c r="BA121" s="29"/>
    </row>
    <row r="122" spans="1:53" ht="21" customHeight="1">
      <c r="A122" s="19">
        <f>SUBTOTAL(3,$AO$7:AO122)</f>
        <v>116</v>
      </c>
      <c r="B122" s="44" t="s">
        <v>602</v>
      </c>
      <c r="C122" s="45" t="s">
        <v>603</v>
      </c>
      <c r="D122" s="22" t="s">
        <v>604</v>
      </c>
      <c r="E122" s="22" t="s">
        <v>151</v>
      </c>
      <c r="F122" s="19" t="s">
        <v>605</v>
      </c>
      <c r="G122" s="22" t="s">
        <v>37</v>
      </c>
      <c r="H122" s="19" t="str">
        <f t="shared" si="23"/>
        <v>004</v>
      </c>
      <c r="I122" s="22" t="s">
        <v>598</v>
      </c>
      <c r="J122" s="22" t="s">
        <v>583</v>
      </c>
      <c r="K122" s="22"/>
      <c r="L122" s="27">
        <v>0</v>
      </c>
      <c r="M122" s="26">
        <v>0</v>
      </c>
      <c r="N122" s="25">
        <v>7500000</v>
      </c>
      <c r="O122" s="25"/>
      <c r="P122" s="25"/>
      <c r="Q122" s="25"/>
      <c r="R122" s="25"/>
      <c r="S122" s="25"/>
      <c r="T122" s="25"/>
      <c r="U122" s="25">
        <v>7500000</v>
      </c>
      <c r="V122" s="25"/>
      <c r="W122" s="25"/>
      <c r="X122" s="25"/>
      <c r="Y122" s="25"/>
      <c r="Z122" s="25"/>
      <c r="AA122" s="25"/>
      <c r="AB122" s="25"/>
      <c r="AC122" s="25"/>
      <c r="AD122" s="25">
        <f t="shared" si="20"/>
        <v>0</v>
      </c>
      <c r="AE122" s="25">
        <f>IF(SUM(R122:U122)-M122&lt;SUM(N122),SUM(N122)-SUM(R122:U122)-M122,)</f>
        <v>0</v>
      </c>
      <c r="AF122" s="25"/>
      <c r="AG122" s="27"/>
      <c r="AH122" s="27"/>
      <c r="AI122" s="27"/>
      <c r="AJ122" s="32"/>
      <c r="AK122" s="27"/>
      <c r="AL122" s="32"/>
      <c r="AM122" s="27"/>
      <c r="AN122" s="25">
        <f t="shared" si="13"/>
        <v>0</v>
      </c>
      <c r="AO122" s="27">
        <f t="shared" si="24"/>
        <v>0</v>
      </c>
      <c r="AP122" s="28"/>
      <c r="AR122" s="28"/>
      <c r="AS122" s="28"/>
      <c r="AT122" s="2"/>
      <c r="AU122" s="2"/>
      <c r="AV122" s="2"/>
      <c r="AW122" s="2"/>
      <c r="AX122" s="2"/>
      <c r="AY122" s="2"/>
      <c r="AZ122" s="2"/>
      <c r="BA122" s="29"/>
    </row>
    <row r="123" spans="1:53" ht="21" customHeight="1">
      <c r="A123" s="19">
        <f>SUBTOTAL(3,$AO$7:AO123)</f>
        <v>117</v>
      </c>
      <c r="B123" s="44" t="s">
        <v>606</v>
      </c>
      <c r="C123" s="45" t="s">
        <v>607</v>
      </c>
      <c r="D123" s="22" t="s">
        <v>608</v>
      </c>
      <c r="E123" s="22" t="s">
        <v>151</v>
      </c>
      <c r="F123" s="47">
        <v>37902</v>
      </c>
      <c r="G123" s="48" t="s">
        <v>37</v>
      </c>
      <c r="H123" s="19" t="str">
        <f t="shared" si="23"/>
        <v>004</v>
      </c>
      <c r="I123" s="22" t="s">
        <v>589</v>
      </c>
      <c r="J123" s="22" t="s">
        <v>583</v>
      </c>
      <c r="K123" s="22"/>
      <c r="L123" s="27">
        <v>0</v>
      </c>
      <c r="M123" s="26">
        <v>0</v>
      </c>
      <c r="N123" s="25">
        <v>7500000</v>
      </c>
      <c r="O123" s="25"/>
      <c r="P123" s="25"/>
      <c r="Q123" s="25"/>
      <c r="R123" s="25"/>
      <c r="S123" s="25">
        <v>7500000</v>
      </c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>
        <f t="shared" si="20"/>
        <v>0</v>
      </c>
      <c r="AE123" s="25">
        <f>IF(SUM(R123:T123)-M123&lt;SUM(N123),SUM(N123)-SUM(R123:T123)-M123,)</f>
        <v>0</v>
      </c>
      <c r="AF123" s="25"/>
      <c r="AG123" s="27"/>
      <c r="AH123" s="27"/>
      <c r="AI123" s="27"/>
      <c r="AJ123" s="32"/>
      <c r="AK123" s="27"/>
      <c r="AL123" s="32"/>
      <c r="AM123" s="27"/>
      <c r="AN123" s="25">
        <f t="shared" si="13"/>
        <v>0</v>
      </c>
      <c r="AO123" s="27">
        <f t="shared" si="24"/>
        <v>0</v>
      </c>
      <c r="AP123" s="28"/>
      <c r="AR123" s="28"/>
      <c r="AS123" s="28"/>
      <c r="AT123" s="2"/>
      <c r="AU123" s="2"/>
      <c r="AV123" s="2"/>
      <c r="AW123" s="2"/>
      <c r="AX123" s="2"/>
      <c r="AY123" s="2"/>
      <c r="AZ123" s="2"/>
      <c r="BA123" s="29"/>
    </row>
    <row r="124" spans="1:53" ht="21" customHeight="1">
      <c r="A124" s="19">
        <f>SUBTOTAL(3,$AO$7:AO124)</f>
        <v>118</v>
      </c>
      <c r="B124" s="44" t="s">
        <v>609</v>
      </c>
      <c r="C124" s="45" t="s">
        <v>610</v>
      </c>
      <c r="D124" s="22" t="s">
        <v>165</v>
      </c>
      <c r="E124" s="22" t="s">
        <v>611</v>
      </c>
      <c r="F124" s="19" t="s">
        <v>612</v>
      </c>
      <c r="G124" s="22" t="s">
        <v>37</v>
      </c>
      <c r="H124" s="19" t="str">
        <f t="shared" si="23"/>
        <v>004</v>
      </c>
      <c r="I124" s="22" t="s">
        <v>39</v>
      </c>
      <c r="J124" s="22" t="s">
        <v>583</v>
      </c>
      <c r="K124" s="22"/>
      <c r="L124" s="27">
        <v>0</v>
      </c>
      <c r="M124" s="26">
        <v>0</v>
      </c>
      <c r="N124" s="25">
        <v>7500000</v>
      </c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>
        <f t="shared" si="20"/>
        <v>0</v>
      </c>
      <c r="AE124" s="25">
        <f>IF(SUM(R124:T124)-M124&lt;SUM(N124),SUM(N124)-SUM(R124:T124)-M124,)</f>
        <v>7500000</v>
      </c>
      <c r="AF124" s="25"/>
      <c r="AG124" s="27"/>
      <c r="AH124" s="27"/>
      <c r="AI124" s="27"/>
      <c r="AJ124" s="32"/>
      <c r="AK124" s="27"/>
      <c r="AL124" s="32"/>
      <c r="AM124" s="27"/>
      <c r="AN124" s="25">
        <f t="shared" si="13"/>
        <v>0</v>
      </c>
      <c r="AO124" s="27">
        <f t="shared" si="24"/>
        <v>7500000</v>
      </c>
      <c r="AP124" s="28"/>
      <c r="AR124" s="28"/>
      <c r="AS124" s="28"/>
      <c r="AT124" s="2"/>
      <c r="AU124" s="2"/>
      <c r="AV124" s="2"/>
      <c r="AW124" s="2"/>
      <c r="AX124" s="2"/>
      <c r="AY124" s="2"/>
      <c r="AZ124" s="2"/>
      <c r="BA124" s="29"/>
    </row>
    <row r="125" spans="1:53" ht="21" customHeight="1">
      <c r="A125" s="19">
        <f>SUBTOTAL(3,$AO$7:AO125)</f>
        <v>119</v>
      </c>
      <c r="B125" s="44" t="s">
        <v>613</v>
      </c>
      <c r="C125" s="45" t="s">
        <v>614</v>
      </c>
      <c r="D125" s="22" t="s">
        <v>615</v>
      </c>
      <c r="E125" s="22" t="s">
        <v>411</v>
      </c>
      <c r="F125" s="19" t="s">
        <v>213</v>
      </c>
      <c r="G125" s="22" t="s">
        <v>37</v>
      </c>
      <c r="H125" s="19" t="str">
        <f t="shared" si="23"/>
        <v>004</v>
      </c>
      <c r="I125" s="22" t="s">
        <v>582</v>
      </c>
      <c r="J125" s="22" t="s">
        <v>583</v>
      </c>
      <c r="K125" s="22"/>
      <c r="L125" s="27">
        <v>0</v>
      </c>
      <c r="M125" s="26">
        <v>0</v>
      </c>
      <c r="N125" s="25">
        <v>7500000</v>
      </c>
      <c r="O125" s="25"/>
      <c r="P125" s="25"/>
      <c r="Q125" s="25"/>
      <c r="R125" s="25"/>
      <c r="S125" s="25"/>
      <c r="T125" s="25"/>
      <c r="U125" s="25">
        <v>7500000</v>
      </c>
      <c r="V125" s="25"/>
      <c r="W125" s="25"/>
      <c r="X125" s="25"/>
      <c r="Y125" s="25"/>
      <c r="Z125" s="25"/>
      <c r="AA125" s="25"/>
      <c r="AB125" s="25"/>
      <c r="AC125" s="25"/>
      <c r="AD125" s="25">
        <f t="shared" si="20"/>
        <v>0</v>
      </c>
      <c r="AE125" s="25">
        <f>IF(SUM(R125:U125)-M125&lt;SUM(N125),SUM(N125)-SUM(R125:U125)-M125,)</f>
        <v>0</v>
      </c>
      <c r="AF125" s="25"/>
      <c r="AG125" s="27"/>
      <c r="AH125" s="27"/>
      <c r="AI125" s="27"/>
      <c r="AJ125" s="32"/>
      <c r="AK125" s="27"/>
      <c r="AL125" s="32"/>
      <c r="AM125" s="27"/>
      <c r="AN125" s="25">
        <f t="shared" si="13"/>
        <v>0</v>
      </c>
      <c r="AO125" s="27">
        <f t="shared" si="24"/>
        <v>0</v>
      </c>
      <c r="AP125" s="28"/>
      <c r="AR125" s="28"/>
      <c r="AS125" s="28"/>
      <c r="AT125" s="2"/>
      <c r="AU125" s="2"/>
      <c r="AV125" s="2"/>
      <c r="AW125" s="2"/>
      <c r="AX125" s="2"/>
      <c r="AY125" s="2"/>
      <c r="AZ125" s="2"/>
      <c r="BA125" s="29"/>
    </row>
    <row r="126" spans="1:53" ht="21" customHeight="1">
      <c r="A126" s="19">
        <f>SUBTOTAL(3,$AO$7:AO126)</f>
        <v>120</v>
      </c>
      <c r="B126" s="44" t="s">
        <v>616</v>
      </c>
      <c r="C126" s="45" t="s">
        <v>617</v>
      </c>
      <c r="D126" s="22" t="s">
        <v>618</v>
      </c>
      <c r="E126" s="22" t="s">
        <v>43</v>
      </c>
      <c r="F126" s="19" t="s">
        <v>619</v>
      </c>
      <c r="G126" s="22" t="s">
        <v>37</v>
      </c>
      <c r="H126" s="19" t="str">
        <f t="shared" si="23"/>
        <v>004</v>
      </c>
      <c r="I126" s="22" t="s">
        <v>39</v>
      </c>
      <c r="J126" s="22" t="s">
        <v>583</v>
      </c>
      <c r="K126" s="22"/>
      <c r="L126" s="27">
        <v>0</v>
      </c>
      <c r="M126" s="26">
        <v>0</v>
      </c>
      <c r="N126" s="25">
        <v>7500000</v>
      </c>
      <c r="O126" s="25"/>
      <c r="P126" s="25"/>
      <c r="Q126" s="25"/>
      <c r="R126" s="25"/>
      <c r="S126" s="25">
        <v>7500000</v>
      </c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>
        <f t="shared" si="20"/>
        <v>0</v>
      </c>
      <c r="AE126" s="25">
        <f t="shared" ref="AE126:AE133" si="25">IF(SUM(R126:T126)-M126&lt;SUM(N126),SUM(N126)-SUM(R126:T126)-M126,)</f>
        <v>0</v>
      </c>
      <c r="AF126" s="25"/>
      <c r="AG126" s="27"/>
      <c r="AH126" s="27"/>
      <c r="AI126" s="27"/>
      <c r="AJ126" s="32"/>
      <c r="AK126" s="27"/>
      <c r="AL126" s="32"/>
      <c r="AM126" s="27"/>
      <c r="AN126" s="25">
        <f t="shared" si="13"/>
        <v>0</v>
      </c>
      <c r="AO126" s="27">
        <f t="shared" si="24"/>
        <v>0</v>
      </c>
      <c r="AP126" s="28"/>
      <c r="AR126" s="28"/>
      <c r="AS126" s="28"/>
      <c r="AT126" s="2"/>
      <c r="AU126" s="2"/>
      <c r="AV126" s="2"/>
      <c r="AW126" s="2"/>
      <c r="AX126" s="2"/>
      <c r="AY126" s="2"/>
      <c r="AZ126" s="2"/>
      <c r="BA126" s="29"/>
    </row>
    <row r="127" spans="1:53" ht="21" customHeight="1">
      <c r="A127" s="19">
        <f>SUBTOTAL(3,$AO$7:AO127)</f>
        <v>121</v>
      </c>
      <c r="B127" s="44" t="s">
        <v>620</v>
      </c>
      <c r="C127" s="45" t="s">
        <v>621</v>
      </c>
      <c r="D127" s="22" t="s">
        <v>622</v>
      </c>
      <c r="E127" s="22" t="s">
        <v>421</v>
      </c>
      <c r="F127" s="19" t="s">
        <v>623</v>
      </c>
      <c r="G127" s="22" t="s">
        <v>37</v>
      </c>
      <c r="H127" s="19" t="str">
        <f t="shared" si="23"/>
        <v>004</v>
      </c>
      <c r="I127" s="22" t="s">
        <v>598</v>
      </c>
      <c r="J127" s="22" t="s">
        <v>583</v>
      </c>
      <c r="K127" s="22"/>
      <c r="L127" s="27">
        <v>0</v>
      </c>
      <c r="M127" s="26">
        <v>0</v>
      </c>
      <c r="N127" s="25">
        <v>7500000</v>
      </c>
      <c r="O127" s="25"/>
      <c r="P127" s="25"/>
      <c r="Q127" s="25"/>
      <c r="R127" s="25"/>
      <c r="S127" s="25">
        <v>7500000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>
        <f t="shared" si="20"/>
        <v>0</v>
      </c>
      <c r="AE127" s="25">
        <f t="shared" si="25"/>
        <v>0</v>
      </c>
      <c r="AF127" s="25"/>
      <c r="AG127" s="27"/>
      <c r="AH127" s="27"/>
      <c r="AI127" s="27"/>
      <c r="AJ127" s="32"/>
      <c r="AK127" s="27"/>
      <c r="AL127" s="32"/>
      <c r="AM127" s="27"/>
      <c r="AN127" s="25">
        <f t="shared" si="13"/>
        <v>0</v>
      </c>
      <c r="AO127" s="27">
        <f t="shared" si="24"/>
        <v>0</v>
      </c>
      <c r="AP127" s="28"/>
      <c r="AR127" s="28"/>
      <c r="AS127" s="28"/>
      <c r="AT127" s="2"/>
      <c r="AU127" s="2"/>
      <c r="AV127" s="2"/>
      <c r="AW127" s="2"/>
      <c r="AX127" s="2"/>
      <c r="AY127" s="2"/>
      <c r="AZ127" s="2"/>
      <c r="BA127" s="29"/>
    </row>
    <row r="128" spans="1:53" ht="21" customHeight="1">
      <c r="A128" s="19">
        <f>SUBTOTAL(3,$AO$7:AO128)</f>
        <v>122</v>
      </c>
      <c r="B128" s="44" t="s">
        <v>624</v>
      </c>
      <c r="C128" s="45" t="s">
        <v>625</v>
      </c>
      <c r="D128" s="22" t="s">
        <v>626</v>
      </c>
      <c r="E128" s="22" t="s">
        <v>43</v>
      </c>
      <c r="F128" s="19" t="s">
        <v>627</v>
      </c>
      <c r="G128" s="22" t="s">
        <v>37</v>
      </c>
      <c r="H128" s="19" t="str">
        <f t="shared" si="23"/>
        <v>004</v>
      </c>
      <c r="I128" s="22" t="s">
        <v>39</v>
      </c>
      <c r="J128" s="22" t="s">
        <v>583</v>
      </c>
      <c r="K128" s="22"/>
      <c r="L128" s="27">
        <v>0</v>
      </c>
      <c r="M128" s="26">
        <v>0</v>
      </c>
      <c r="N128" s="25">
        <v>7500000</v>
      </c>
      <c r="O128" s="25"/>
      <c r="P128" s="25"/>
      <c r="Q128" s="25"/>
      <c r="R128" s="25"/>
      <c r="S128" s="25">
        <v>7500000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>
        <f t="shared" si="20"/>
        <v>0</v>
      </c>
      <c r="AE128" s="25">
        <f t="shared" si="25"/>
        <v>0</v>
      </c>
      <c r="AF128" s="25"/>
      <c r="AG128" s="27"/>
      <c r="AH128" s="27"/>
      <c r="AI128" s="27"/>
      <c r="AJ128" s="32"/>
      <c r="AK128" s="27"/>
      <c r="AL128" s="32"/>
      <c r="AM128" s="27"/>
      <c r="AN128" s="25">
        <f t="shared" si="13"/>
        <v>0</v>
      </c>
      <c r="AO128" s="27">
        <f t="shared" si="24"/>
        <v>0</v>
      </c>
      <c r="AP128" s="28"/>
      <c r="AR128" s="28"/>
      <c r="AS128" s="28"/>
      <c r="AT128" s="2"/>
      <c r="AU128" s="2"/>
      <c r="AV128" s="2"/>
      <c r="AW128" s="2"/>
      <c r="AX128" s="2"/>
      <c r="AY128" s="2"/>
      <c r="AZ128" s="2"/>
      <c r="BA128" s="29"/>
    </row>
    <row r="129" spans="1:53" ht="21" customHeight="1">
      <c r="A129" s="19">
        <f>SUBTOTAL(3,$AO$7:AO129)</f>
        <v>123</v>
      </c>
      <c r="B129" s="44" t="s">
        <v>628</v>
      </c>
      <c r="C129" s="45" t="s">
        <v>629</v>
      </c>
      <c r="D129" s="22" t="s">
        <v>630</v>
      </c>
      <c r="E129" s="22" t="s">
        <v>166</v>
      </c>
      <c r="F129" s="19" t="s">
        <v>631</v>
      </c>
      <c r="G129" s="22" t="s">
        <v>37</v>
      </c>
      <c r="H129" s="19" t="str">
        <f t="shared" si="23"/>
        <v>004</v>
      </c>
      <c r="I129" s="22" t="s">
        <v>598</v>
      </c>
      <c r="J129" s="22" t="s">
        <v>583</v>
      </c>
      <c r="K129" s="22"/>
      <c r="L129" s="27">
        <v>0</v>
      </c>
      <c r="M129" s="26">
        <v>0</v>
      </c>
      <c r="N129" s="25">
        <v>7500000</v>
      </c>
      <c r="O129" s="25"/>
      <c r="P129" s="25"/>
      <c r="Q129" s="25"/>
      <c r="R129" s="25"/>
      <c r="S129" s="25">
        <v>7500000</v>
      </c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>
        <f t="shared" si="20"/>
        <v>0</v>
      </c>
      <c r="AE129" s="25">
        <f t="shared" si="25"/>
        <v>0</v>
      </c>
      <c r="AF129" s="25"/>
      <c r="AG129" s="27"/>
      <c r="AH129" s="27"/>
      <c r="AI129" s="27"/>
      <c r="AJ129" s="32"/>
      <c r="AK129" s="27"/>
      <c r="AL129" s="32"/>
      <c r="AM129" s="27"/>
      <c r="AN129" s="25">
        <f t="shared" si="13"/>
        <v>0</v>
      </c>
      <c r="AO129" s="27">
        <f t="shared" si="24"/>
        <v>0</v>
      </c>
      <c r="AP129" s="28"/>
      <c r="AR129" s="28"/>
      <c r="AS129" s="28"/>
      <c r="AT129" s="2"/>
      <c r="AU129" s="2"/>
      <c r="AV129" s="2"/>
      <c r="AW129" s="2"/>
      <c r="AX129" s="2"/>
      <c r="AY129" s="2"/>
      <c r="AZ129" s="2"/>
      <c r="BA129" s="29"/>
    </row>
    <row r="130" spans="1:53" ht="21" customHeight="1">
      <c r="A130" s="19">
        <f>SUBTOTAL(3,$AO$7:AO130)</f>
        <v>124</v>
      </c>
      <c r="B130" s="44" t="s">
        <v>632</v>
      </c>
      <c r="C130" s="45" t="s">
        <v>633</v>
      </c>
      <c r="D130" s="22" t="s">
        <v>634</v>
      </c>
      <c r="E130" s="22" t="s">
        <v>166</v>
      </c>
      <c r="F130" s="19" t="s">
        <v>111</v>
      </c>
      <c r="G130" s="22" t="s">
        <v>37</v>
      </c>
      <c r="H130" s="19" t="str">
        <f t="shared" si="23"/>
        <v>004</v>
      </c>
      <c r="I130" s="22" t="s">
        <v>598</v>
      </c>
      <c r="J130" s="22" t="s">
        <v>583</v>
      </c>
      <c r="K130" s="22"/>
      <c r="L130" s="27">
        <v>0</v>
      </c>
      <c r="M130" s="26">
        <v>0</v>
      </c>
      <c r="N130" s="25">
        <v>7500000</v>
      </c>
      <c r="O130" s="25"/>
      <c r="P130" s="25"/>
      <c r="Q130" s="25"/>
      <c r="R130" s="25"/>
      <c r="S130" s="25">
        <v>7500000</v>
      </c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>
        <f t="shared" si="20"/>
        <v>0</v>
      </c>
      <c r="AE130" s="25">
        <f t="shared" si="25"/>
        <v>0</v>
      </c>
      <c r="AF130" s="25"/>
      <c r="AG130" s="27"/>
      <c r="AH130" s="27"/>
      <c r="AI130" s="27"/>
      <c r="AJ130" s="32"/>
      <c r="AK130" s="27"/>
      <c r="AL130" s="32"/>
      <c r="AM130" s="27"/>
      <c r="AN130" s="25">
        <f t="shared" si="13"/>
        <v>0</v>
      </c>
      <c r="AO130" s="27">
        <f t="shared" si="24"/>
        <v>0</v>
      </c>
      <c r="AP130" s="28"/>
      <c r="AR130" s="28"/>
      <c r="AS130" s="28"/>
      <c r="AT130" s="2"/>
      <c r="AU130" s="2"/>
      <c r="AV130" s="2"/>
      <c r="AW130" s="2"/>
      <c r="AX130" s="2"/>
      <c r="AY130" s="2"/>
      <c r="AZ130" s="2"/>
      <c r="BA130" s="29"/>
    </row>
    <row r="131" spans="1:53" ht="21" customHeight="1">
      <c r="A131" s="19">
        <f>SUBTOTAL(3,$AO$7:AO131)</f>
        <v>125</v>
      </c>
      <c r="B131" s="44" t="s">
        <v>635</v>
      </c>
      <c r="C131" s="45" t="s">
        <v>636</v>
      </c>
      <c r="D131" s="22" t="s">
        <v>637</v>
      </c>
      <c r="E131" s="22" t="s">
        <v>638</v>
      </c>
      <c r="F131" s="19" t="s">
        <v>639</v>
      </c>
      <c r="G131" s="22" t="s">
        <v>37</v>
      </c>
      <c r="H131" s="19" t="str">
        <f t="shared" si="23"/>
        <v>004</v>
      </c>
      <c r="I131" s="22" t="s">
        <v>589</v>
      </c>
      <c r="J131" s="22" t="s">
        <v>583</v>
      </c>
      <c r="K131" s="22"/>
      <c r="L131" s="27">
        <v>0</v>
      </c>
      <c r="M131" s="26">
        <v>0</v>
      </c>
      <c r="N131" s="25">
        <v>7500000</v>
      </c>
      <c r="O131" s="25"/>
      <c r="P131" s="25"/>
      <c r="Q131" s="25"/>
      <c r="R131" s="25"/>
      <c r="S131" s="25">
        <v>7500000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>
        <f t="shared" si="20"/>
        <v>0</v>
      </c>
      <c r="AE131" s="25">
        <f t="shared" si="25"/>
        <v>0</v>
      </c>
      <c r="AF131" s="25"/>
      <c r="AG131" s="27"/>
      <c r="AH131" s="27"/>
      <c r="AI131" s="27"/>
      <c r="AJ131" s="32"/>
      <c r="AK131" s="27"/>
      <c r="AL131" s="32"/>
      <c r="AM131" s="27"/>
      <c r="AN131" s="25">
        <f t="shared" si="13"/>
        <v>0</v>
      </c>
      <c r="AO131" s="27">
        <f t="shared" si="24"/>
        <v>0</v>
      </c>
      <c r="AP131" s="28"/>
      <c r="AR131" s="28"/>
      <c r="AS131" s="28"/>
      <c r="AT131" s="2"/>
      <c r="AU131" s="2"/>
      <c r="AV131" s="2"/>
      <c r="AW131" s="2"/>
      <c r="AX131" s="2"/>
      <c r="AY131" s="2"/>
      <c r="AZ131" s="2"/>
      <c r="BA131" s="29"/>
    </row>
    <row r="132" spans="1:53" ht="21" customHeight="1">
      <c r="A132" s="19">
        <f>SUBTOTAL(3,$AO$7:AO132)</f>
        <v>126</v>
      </c>
      <c r="B132" s="44" t="s">
        <v>640</v>
      </c>
      <c r="C132" s="45" t="s">
        <v>641</v>
      </c>
      <c r="D132" s="22" t="s">
        <v>642</v>
      </c>
      <c r="E132" s="22" t="s">
        <v>10</v>
      </c>
      <c r="F132" s="19" t="s">
        <v>643</v>
      </c>
      <c r="G132" s="22" t="s">
        <v>37</v>
      </c>
      <c r="H132" s="19" t="str">
        <f t="shared" si="23"/>
        <v>004</v>
      </c>
      <c r="I132" s="22" t="s">
        <v>39</v>
      </c>
      <c r="J132" s="22" t="s">
        <v>583</v>
      </c>
      <c r="K132" s="22"/>
      <c r="L132" s="27">
        <v>0</v>
      </c>
      <c r="M132" s="26">
        <v>0</v>
      </c>
      <c r="N132" s="25">
        <v>7500000</v>
      </c>
      <c r="O132" s="25"/>
      <c r="P132" s="25"/>
      <c r="Q132" s="25"/>
      <c r="R132" s="25"/>
      <c r="S132" s="25">
        <v>7500000</v>
      </c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>
        <f t="shared" si="20"/>
        <v>0</v>
      </c>
      <c r="AE132" s="25">
        <f t="shared" si="25"/>
        <v>0</v>
      </c>
      <c r="AF132" s="25"/>
      <c r="AG132" s="27"/>
      <c r="AH132" s="27"/>
      <c r="AI132" s="27"/>
      <c r="AJ132" s="32"/>
      <c r="AK132" s="27"/>
      <c r="AL132" s="32"/>
      <c r="AM132" s="27"/>
      <c r="AN132" s="25">
        <f t="shared" si="13"/>
        <v>0</v>
      </c>
      <c r="AO132" s="27">
        <f t="shared" si="24"/>
        <v>0</v>
      </c>
      <c r="AP132" s="28"/>
      <c r="AR132" s="28"/>
      <c r="AS132" s="28"/>
      <c r="AT132" s="2"/>
      <c r="AU132" s="2"/>
      <c r="AV132" s="2"/>
      <c r="AW132" s="2"/>
      <c r="AX132" s="2"/>
      <c r="AY132" s="2"/>
      <c r="AZ132" s="2"/>
      <c r="BA132" s="29"/>
    </row>
    <row r="133" spans="1:53" ht="21" customHeight="1">
      <c r="A133" s="19">
        <f>SUBTOTAL(3,$AO$7:AO133)</f>
        <v>127</v>
      </c>
      <c r="B133" s="44" t="s">
        <v>644</v>
      </c>
      <c r="C133" s="45" t="s">
        <v>645</v>
      </c>
      <c r="D133" s="22" t="s">
        <v>186</v>
      </c>
      <c r="E133" s="22" t="s">
        <v>646</v>
      </c>
      <c r="F133" s="19" t="s">
        <v>647</v>
      </c>
      <c r="G133" s="22" t="s">
        <v>37</v>
      </c>
      <c r="H133" s="19" t="str">
        <f t="shared" si="23"/>
        <v>004</v>
      </c>
      <c r="I133" s="22" t="s">
        <v>598</v>
      </c>
      <c r="J133" s="22" t="s">
        <v>583</v>
      </c>
      <c r="K133" s="22"/>
      <c r="L133" s="27">
        <v>0</v>
      </c>
      <c r="M133" s="26">
        <v>0</v>
      </c>
      <c r="N133" s="25">
        <v>7500000</v>
      </c>
      <c r="O133" s="25"/>
      <c r="P133" s="25"/>
      <c r="Q133" s="25"/>
      <c r="R133" s="25"/>
      <c r="S133" s="25">
        <v>7500000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>
        <f t="shared" ref="AD133:AD138" si="26">IF(SUM(O133:U133)&gt;SUM(M133:N133),SUM(O133:U133)-SUM(M133:N133),)</f>
        <v>0</v>
      </c>
      <c r="AE133" s="25">
        <f t="shared" si="25"/>
        <v>0</v>
      </c>
      <c r="AF133" s="25"/>
      <c r="AG133" s="27"/>
      <c r="AH133" s="27"/>
      <c r="AI133" s="27"/>
      <c r="AJ133" s="32"/>
      <c r="AK133" s="27"/>
      <c r="AL133" s="32"/>
      <c r="AM133" s="27"/>
      <c r="AN133" s="25">
        <f t="shared" si="13"/>
        <v>0</v>
      </c>
      <c r="AO133" s="27">
        <f t="shared" si="24"/>
        <v>0</v>
      </c>
      <c r="AP133" s="28"/>
      <c r="AR133" s="28"/>
      <c r="AS133" s="28"/>
      <c r="AT133" s="2"/>
      <c r="AU133" s="2"/>
      <c r="AV133" s="2"/>
      <c r="AW133" s="2"/>
      <c r="AX133" s="2"/>
      <c r="AY133" s="2"/>
      <c r="AZ133" s="2"/>
      <c r="BA133" s="29"/>
    </row>
    <row r="134" spans="1:53" ht="21" customHeight="1">
      <c r="A134" s="19">
        <f>SUBTOTAL(3,$AO$7:AO134)</f>
        <v>128</v>
      </c>
      <c r="B134" s="44" t="s">
        <v>648</v>
      </c>
      <c r="C134" s="45" t="s">
        <v>649</v>
      </c>
      <c r="D134" s="22" t="s">
        <v>453</v>
      </c>
      <c r="E134" s="22" t="s">
        <v>449</v>
      </c>
      <c r="F134" s="19" t="s">
        <v>650</v>
      </c>
      <c r="G134" s="22" t="s">
        <v>37</v>
      </c>
      <c r="H134" s="19" t="str">
        <f t="shared" si="23"/>
        <v>004</v>
      </c>
      <c r="I134" s="22" t="s">
        <v>582</v>
      </c>
      <c r="J134" s="22" t="s">
        <v>583</v>
      </c>
      <c r="K134" s="22"/>
      <c r="L134" s="27">
        <v>0</v>
      </c>
      <c r="M134" s="26">
        <v>0</v>
      </c>
      <c r="N134" s="25">
        <v>7500000</v>
      </c>
      <c r="O134" s="25"/>
      <c r="P134" s="25"/>
      <c r="Q134" s="25"/>
      <c r="R134" s="25"/>
      <c r="S134" s="25"/>
      <c r="T134" s="25"/>
      <c r="U134" s="25">
        <v>7500000</v>
      </c>
      <c r="V134" s="25"/>
      <c r="W134" s="25"/>
      <c r="X134" s="25"/>
      <c r="Y134" s="25"/>
      <c r="Z134" s="25"/>
      <c r="AA134" s="25"/>
      <c r="AB134" s="25"/>
      <c r="AC134" s="25"/>
      <c r="AD134" s="25">
        <f t="shared" si="26"/>
        <v>0</v>
      </c>
      <c r="AE134" s="25">
        <f>IF(SUM(R134:U134)-M134&lt;SUM(N134),SUM(N134)-SUM(R134:U134)-M134,)</f>
        <v>0</v>
      </c>
      <c r="AF134" s="25"/>
      <c r="AG134" s="27"/>
      <c r="AH134" s="27"/>
      <c r="AI134" s="27"/>
      <c r="AJ134" s="32"/>
      <c r="AK134" s="27"/>
      <c r="AL134" s="32"/>
      <c r="AM134" s="27"/>
      <c r="AN134" s="25">
        <f t="shared" ref="AN134:AN197" si="27">IF(SUM(AH134:AI134)&lt;SUM(AG134),SUM(AG134)-SUM(AH134:AI134),)</f>
        <v>0</v>
      </c>
      <c r="AO134" s="27">
        <f t="shared" si="24"/>
        <v>0</v>
      </c>
      <c r="AP134" s="28"/>
      <c r="AR134" s="28"/>
      <c r="AS134" s="28"/>
      <c r="AT134" s="2"/>
      <c r="AU134" s="2"/>
      <c r="AV134" s="2"/>
      <c r="AW134" s="2"/>
      <c r="AX134" s="2"/>
      <c r="AY134" s="2"/>
      <c r="AZ134" s="2"/>
      <c r="BA134" s="29"/>
    </row>
    <row r="135" spans="1:53" ht="21" customHeight="1">
      <c r="A135" s="19">
        <f>SUBTOTAL(3,$AO$7:AO135)</f>
        <v>129</v>
      </c>
      <c r="B135" s="44" t="s">
        <v>651</v>
      </c>
      <c r="C135" s="45" t="s">
        <v>652</v>
      </c>
      <c r="D135" s="22" t="s">
        <v>653</v>
      </c>
      <c r="E135" s="22" t="s">
        <v>36</v>
      </c>
      <c r="F135" s="19" t="s">
        <v>654</v>
      </c>
      <c r="G135" s="22" t="s">
        <v>37</v>
      </c>
      <c r="H135" s="19" t="str">
        <f t="shared" si="23"/>
        <v>004</v>
      </c>
      <c r="I135" s="22" t="s">
        <v>598</v>
      </c>
      <c r="J135" s="22" t="s">
        <v>583</v>
      </c>
      <c r="K135" s="22"/>
      <c r="L135" s="27">
        <v>0</v>
      </c>
      <c r="M135" s="26">
        <v>0</v>
      </c>
      <c r="N135" s="25">
        <v>7500000</v>
      </c>
      <c r="O135" s="25"/>
      <c r="P135" s="25"/>
      <c r="Q135" s="25"/>
      <c r="R135" s="25"/>
      <c r="S135" s="25"/>
      <c r="T135" s="25"/>
      <c r="U135" s="25">
        <v>7500000</v>
      </c>
      <c r="V135" s="25"/>
      <c r="W135" s="25"/>
      <c r="X135" s="25"/>
      <c r="Y135" s="25"/>
      <c r="Z135" s="25"/>
      <c r="AA135" s="25"/>
      <c r="AB135" s="25"/>
      <c r="AC135" s="25"/>
      <c r="AD135" s="25">
        <f t="shared" si="26"/>
        <v>0</v>
      </c>
      <c r="AE135" s="25">
        <f>IF(SUM(R135:U135)-M135&lt;SUM(N135),SUM(N135)-SUM(R135:U135)-M135,)</f>
        <v>0</v>
      </c>
      <c r="AF135" s="25"/>
      <c r="AG135" s="27"/>
      <c r="AH135" s="27"/>
      <c r="AI135" s="27"/>
      <c r="AJ135" s="32"/>
      <c r="AK135" s="27"/>
      <c r="AL135" s="32"/>
      <c r="AM135" s="27"/>
      <c r="AN135" s="25">
        <f t="shared" si="27"/>
        <v>0</v>
      </c>
      <c r="AO135" s="27">
        <f t="shared" si="24"/>
        <v>0</v>
      </c>
      <c r="AP135" s="28"/>
      <c r="AR135" s="28"/>
      <c r="AS135" s="28"/>
      <c r="AT135" s="2"/>
      <c r="AU135" s="2"/>
      <c r="AV135" s="2"/>
      <c r="AW135" s="2"/>
      <c r="AX135" s="2"/>
      <c r="AY135" s="2"/>
      <c r="AZ135" s="2"/>
      <c r="BA135" s="29"/>
    </row>
    <row r="136" spans="1:53" ht="21" customHeight="1">
      <c r="A136" s="19">
        <f>SUBTOTAL(3,$AO$7:AO136)</f>
        <v>130</v>
      </c>
      <c r="B136" s="44" t="s">
        <v>655</v>
      </c>
      <c r="C136" s="45" t="s">
        <v>656</v>
      </c>
      <c r="D136" s="22" t="s">
        <v>657</v>
      </c>
      <c r="E136" s="22" t="s">
        <v>36</v>
      </c>
      <c r="F136" s="19" t="s">
        <v>658</v>
      </c>
      <c r="G136" s="22" t="s">
        <v>37</v>
      </c>
      <c r="H136" s="19" t="str">
        <f t="shared" si="23"/>
        <v>004</v>
      </c>
      <c r="I136" s="22" t="s">
        <v>39</v>
      </c>
      <c r="J136" s="22" t="s">
        <v>583</v>
      </c>
      <c r="K136" s="22"/>
      <c r="L136" s="27">
        <v>0</v>
      </c>
      <c r="M136" s="26">
        <v>0</v>
      </c>
      <c r="N136" s="25">
        <v>7500000</v>
      </c>
      <c r="O136" s="25"/>
      <c r="P136" s="25"/>
      <c r="Q136" s="25"/>
      <c r="R136" s="25"/>
      <c r="S136" s="25">
        <v>7500000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>
        <f t="shared" si="26"/>
        <v>0</v>
      </c>
      <c r="AE136" s="25">
        <f>IF(SUM(R136:T136)-M136&lt;SUM(N136),SUM(N136)-SUM(R136:T136)-M136,)</f>
        <v>0</v>
      </c>
      <c r="AF136" s="25"/>
      <c r="AG136" s="27"/>
      <c r="AH136" s="27"/>
      <c r="AI136" s="27"/>
      <c r="AJ136" s="32"/>
      <c r="AK136" s="27"/>
      <c r="AL136" s="32"/>
      <c r="AM136" s="27"/>
      <c r="AN136" s="25">
        <f t="shared" si="27"/>
        <v>0</v>
      </c>
      <c r="AO136" s="27">
        <f t="shared" si="24"/>
        <v>0</v>
      </c>
      <c r="AP136" s="28"/>
      <c r="AR136" s="28"/>
      <c r="AS136" s="28"/>
      <c r="AT136" s="2"/>
      <c r="AU136" s="2"/>
      <c r="AV136" s="2"/>
      <c r="AW136" s="2"/>
      <c r="AX136" s="2"/>
      <c r="AY136" s="2"/>
      <c r="AZ136" s="2"/>
      <c r="BA136" s="29"/>
    </row>
    <row r="137" spans="1:53" ht="21" customHeight="1">
      <c r="A137" s="19">
        <f>SUBTOTAL(3,$AO$7:AO137)</f>
        <v>131</v>
      </c>
      <c r="B137" s="44" t="s">
        <v>659</v>
      </c>
      <c r="C137" s="45" t="s">
        <v>660</v>
      </c>
      <c r="D137" s="22" t="s">
        <v>661</v>
      </c>
      <c r="E137" s="22" t="s">
        <v>105</v>
      </c>
      <c r="F137" s="19" t="s">
        <v>272</v>
      </c>
      <c r="G137" s="22" t="s">
        <v>37</v>
      </c>
      <c r="H137" s="19" t="str">
        <f t="shared" si="23"/>
        <v>004</v>
      </c>
      <c r="I137" s="22" t="s">
        <v>598</v>
      </c>
      <c r="J137" s="22" t="s">
        <v>583</v>
      </c>
      <c r="K137" s="22"/>
      <c r="L137" s="27">
        <v>0</v>
      </c>
      <c r="M137" s="26">
        <v>0</v>
      </c>
      <c r="N137" s="25">
        <v>7500000</v>
      </c>
      <c r="O137" s="25"/>
      <c r="P137" s="25"/>
      <c r="Q137" s="25"/>
      <c r="R137" s="25"/>
      <c r="S137" s="25"/>
      <c r="T137" s="25"/>
      <c r="U137" s="25">
        <v>7500000</v>
      </c>
      <c r="V137" s="25"/>
      <c r="W137" s="25"/>
      <c r="X137" s="25"/>
      <c r="Y137" s="25"/>
      <c r="Z137" s="25"/>
      <c r="AA137" s="25"/>
      <c r="AB137" s="25"/>
      <c r="AC137" s="25"/>
      <c r="AD137" s="25">
        <f t="shared" si="26"/>
        <v>0</v>
      </c>
      <c r="AE137" s="25">
        <f>IF(SUM(R137:U137)-M137&lt;SUM(N137),SUM(N137)-SUM(R137:U137)-M137,)</f>
        <v>0</v>
      </c>
      <c r="AF137" s="25"/>
      <c r="AG137" s="27"/>
      <c r="AH137" s="27"/>
      <c r="AI137" s="27"/>
      <c r="AJ137" s="32"/>
      <c r="AK137" s="27"/>
      <c r="AL137" s="32"/>
      <c r="AM137" s="27"/>
      <c r="AN137" s="25">
        <f t="shared" si="27"/>
        <v>0</v>
      </c>
      <c r="AO137" s="27">
        <f t="shared" si="24"/>
        <v>0</v>
      </c>
      <c r="AP137" s="28"/>
      <c r="AR137" s="28"/>
      <c r="AS137" s="28"/>
      <c r="AT137" s="2"/>
      <c r="AU137" s="2"/>
      <c r="AV137" s="2"/>
      <c r="AW137" s="2"/>
      <c r="AX137" s="2"/>
      <c r="AY137" s="2"/>
      <c r="AZ137" s="2"/>
      <c r="BA137" s="29"/>
    </row>
    <row r="138" spans="1:53" ht="21" customHeight="1">
      <c r="A138" s="19">
        <f>SUBTOTAL(3,$AO$7:AO138)</f>
        <v>132</v>
      </c>
      <c r="B138" s="44" t="s">
        <v>662</v>
      </c>
      <c r="C138" s="45" t="s">
        <v>663</v>
      </c>
      <c r="D138" s="22" t="s">
        <v>664</v>
      </c>
      <c r="E138" s="22" t="s">
        <v>105</v>
      </c>
      <c r="F138" s="19" t="s">
        <v>106</v>
      </c>
      <c r="G138" s="22" t="s">
        <v>37</v>
      </c>
      <c r="H138" s="19" t="str">
        <f t="shared" si="23"/>
        <v>004</v>
      </c>
      <c r="I138" s="22" t="s">
        <v>598</v>
      </c>
      <c r="J138" s="22" t="s">
        <v>583</v>
      </c>
      <c r="K138" s="22"/>
      <c r="L138" s="27">
        <v>0</v>
      </c>
      <c r="M138" s="26">
        <v>0</v>
      </c>
      <c r="N138" s="25">
        <v>7500000</v>
      </c>
      <c r="O138" s="25"/>
      <c r="P138" s="25"/>
      <c r="Q138" s="25"/>
      <c r="R138" s="25"/>
      <c r="S138" s="25"/>
      <c r="T138" s="25"/>
      <c r="U138" s="25">
        <v>7500000</v>
      </c>
      <c r="V138" s="25"/>
      <c r="W138" s="25"/>
      <c r="X138" s="25"/>
      <c r="Y138" s="25"/>
      <c r="Z138" s="25"/>
      <c r="AA138" s="25"/>
      <c r="AB138" s="25"/>
      <c r="AC138" s="25"/>
      <c r="AD138" s="25">
        <f t="shared" si="26"/>
        <v>0</v>
      </c>
      <c r="AE138" s="25">
        <f>IF(SUM(R138:U138)-M138&lt;SUM(N138),SUM(N138)-SUM(R138:U138)-M138,)</f>
        <v>0</v>
      </c>
      <c r="AF138" s="25"/>
      <c r="AG138" s="27"/>
      <c r="AH138" s="27"/>
      <c r="AI138" s="27"/>
      <c r="AJ138" s="32"/>
      <c r="AK138" s="27"/>
      <c r="AL138" s="32"/>
      <c r="AM138" s="27"/>
      <c r="AN138" s="25">
        <f t="shared" si="27"/>
        <v>0</v>
      </c>
      <c r="AO138" s="27">
        <f t="shared" si="24"/>
        <v>0</v>
      </c>
      <c r="AP138" s="28"/>
      <c r="AR138" s="28"/>
      <c r="AS138" s="28"/>
      <c r="AT138" s="2"/>
      <c r="AU138" s="2"/>
      <c r="AV138" s="2"/>
      <c r="AW138" s="2"/>
      <c r="AX138" s="2"/>
      <c r="AY138" s="2"/>
      <c r="AZ138" s="2"/>
      <c r="BA138" s="29"/>
    </row>
    <row r="139" spans="1:53" ht="21" customHeight="1">
      <c r="A139" s="19">
        <f>SUBTOTAL(3,$AO$7:AO139)</f>
        <v>133</v>
      </c>
      <c r="B139" s="44" t="s">
        <v>665</v>
      </c>
      <c r="C139" s="45" t="s">
        <v>666</v>
      </c>
      <c r="D139" s="22" t="s">
        <v>323</v>
      </c>
      <c r="E139" s="22" t="s">
        <v>667</v>
      </c>
      <c r="F139" s="19" t="s">
        <v>277</v>
      </c>
      <c r="G139" s="22" t="s">
        <v>37</v>
      </c>
      <c r="H139" s="19" t="str">
        <f t="shared" si="23"/>
        <v>004</v>
      </c>
      <c r="I139" s="22" t="s">
        <v>39</v>
      </c>
      <c r="J139" s="22" t="s">
        <v>583</v>
      </c>
      <c r="K139" s="22"/>
      <c r="L139" s="27">
        <v>0</v>
      </c>
      <c r="M139" s="26">
        <v>15480</v>
      </c>
      <c r="N139" s="25">
        <v>7500000</v>
      </c>
      <c r="O139" s="25"/>
      <c r="P139" s="25"/>
      <c r="Q139" s="25"/>
      <c r="R139" s="25"/>
      <c r="S139" s="25">
        <v>7500000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>
        <v>15480</v>
      </c>
      <c r="AE139" s="25">
        <f>IF(SUM(R139:T139)&lt;SUM(N139),SUM(N139)-SUM(R139:T139),)</f>
        <v>0</v>
      </c>
      <c r="AF139" s="25"/>
      <c r="AG139" s="27"/>
      <c r="AH139" s="27"/>
      <c r="AI139" s="27"/>
      <c r="AJ139" s="32"/>
      <c r="AK139" s="27"/>
      <c r="AL139" s="32"/>
      <c r="AM139" s="27"/>
      <c r="AN139" s="25">
        <f t="shared" si="27"/>
        <v>0</v>
      </c>
      <c r="AO139" s="27">
        <f>IF(SUM(R139:U139)&lt;(K139+L139+N139),(K139+L139+N139)-SUM(R139:U139),)</f>
        <v>0</v>
      </c>
      <c r="AP139" s="28"/>
      <c r="AR139" s="28"/>
      <c r="AS139" s="28"/>
      <c r="AT139" s="2"/>
      <c r="AU139" s="2"/>
      <c r="AV139" s="2"/>
      <c r="AW139" s="2"/>
      <c r="AX139" s="2"/>
      <c r="AY139" s="2"/>
      <c r="AZ139" s="2"/>
      <c r="BA139" s="29"/>
    </row>
    <row r="140" spans="1:53" ht="21" customHeight="1">
      <c r="A140" s="19">
        <f>SUBTOTAL(3,$AO$7:AO140)</f>
        <v>134</v>
      </c>
      <c r="B140" s="44" t="s">
        <v>668</v>
      </c>
      <c r="C140" s="45" t="s">
        <v>669</v>
      </c>
      <c r="D140" s="22" t="s">
        <v>670</v>
      </c>
      <c r="E140" s="22" t="s">
        <v>671</v>
      </c>
      <c r="F140" s="19" t="s">
        <v>403</v>
      </c>
      <c r="G140" s="22" t="s">
        <v>37</v>
      </c>
      <c r="H140" s="19" t="str">
        <f t="shared" si="23"/>
        <v>004</v>
      </c>
      <c r="I140" s="22" t="s">
        <v>39</v>
      </c>
      <c r="J140" s="22" t="s">
        <v>583</v>
      </c>
      <c r="K140" s="22"/>
      <c r="L140" s="27">
        <v>0</v>
      </c>
      <c r="M140" s="26">
        <v>0</v>
      </c>
      <c r="N140" s="25">
        <v>7500000</v>
      </c>
      <c r="O140" s="25"/>
      <c r="P140" s="25"/>
      <c r="Q140" s="25"/>
      <c r="R140" s="25"/>
      <c r="S140" s="25">
        <v>7500000</v>
      </c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>
        <f t="shared" ref="AD140:AD171" si="28">IF(SUM(O140:U140)&gt;SUM(M140:N140),SUM(O140:U140)-SUM(M140:N140),)</f>
        <v>0</v>
      </c>
      <c r="AE140" s="25">
        <f>IF(SUM(R140:T140)-M140&lt;SUM(N140),SUM(N140)-SUM(R140:T140)-M140,)</f>
        <v>0</v>
      </c>
      <c r="AF140" s="25"/>
      <c r="AG140" s="27"/>
      <c r="AH140" s="27"/>
      <c r="AI140" s="27"/>
      <c r="AJ140" s="32"/>
      <c r="AK140" s="27"/>
      <c r="AL140" s="32"/>
      <c r="AM140" s="27"/>
      <c r="AN140" s="25">
        <f t="shared" si="27"/>
        <v>0</v>
      </c>
      <c r="AO140" s="27">
        <f t="shared" ref="AO140:AO160" si="29">IF(SUM(R140:U140)-M140&lt;(K140+L140+N140),(K140+L140+N140)-SUM(R140:U140)-M140,)</f>
        <v>0</v>
      </c>
      <c r="AP140" s="28"/>
      <c r="AR140" s="28"/>
      <c r="AS140" s="28"/>
      <c r="AT140" s="2"/>
      <c r="AU140" s="2"/>
      <c r="AV140" s="2"/>
      <c r="AW140" s="2"/>
      <c r="AX140" s="2"/>
      <c r="AY140" s="2"/>
      <c r="AZ140" s="2"/>
      <c r="BA140" s="29"/>
    </row>
    <row r="141" spans="1:53" ht="21" customHeight="1">
      <c r="A141" s="19">
        <f>SUBTOTAL(3,$AO$7:AO141)</f>
        <v>135</v>
      </c>
      <c r="B141" s="44" t="s">
        <v>672</v>
      </c>
      <c r="C141" s="45" t="s">
        <v>673</v>
      </c>
      <c r="D141" s="22" t="s">
        <v>674</v>
      </c>
      <c r="E141" s="22" t="s">
        <v>671</v>
      </c>
      <c r="F141" s="19" t="s">
        <v>445</v>
      </c>
      <c r="G141" s="22" t="s">
        <v>37</v>
      </c>
      <c r="H141" s="19" t="str">
        <f t="shared" si="23"/>
        <v>004</v>
      </c>
      <c r="I141" s="22" t="s">
        <v>598</v>
      </c>
      <c r="J141" s="22" t="s">
        <v>583</v>
      </c>
      <c r="K141" s="22"/>
      <c r="L141" s="27">
        <v>0</v>
      </c>
      <c r="M141" s="26">
        <v>0</v>
      </c>
      <c r="N141" s="25">
        <v>7500000</v>
      </c>
      <c r="O141" s="25"/>
      <c r="P141" s="25"/>
      <c r="Q141" s="25"/>
      <c r="R141" s="25"/>
      <c r="S141" s="25">
        <v>7500000</v>
      </c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>
        <f t="shared" si="28"/>
        <v>0</v>
      </c>
      <c r="AE141" s="25">
        <f>IF(SUM(R141:T141)-M141&lt;SUM(N141),SUM(N141)-SUM(R141:T141)-M141,)</f>
        <v>0</v>
      </c>
      <c r="AF141" s="25"/>
      <c r="AG141" s="27"/>
      <c r="AH141" s="27"/>
      <c r="AI141" s="27"/>
      <c r="AJ141" s="32"/>
      <c r="AK141" s="27"/>
      <c r="AL141" s="32"/>
      <c r="AM141" s="27"/>
      <c r="AN141" s="25">
        <f t="shared" si="27"/>
        <v>0</v>
      </c>
      <c r="AO141" s="27">
        <f t="shared" si="29"/>
        <v>0</v>
      </c>
      <c r="AP141" s="28"/>
      <c r="AR141" s="28"/>
      <c r="AS141" s="28"/>
      <c r="AT141" s="2"/>
      <c r="AU141" s="2"/>
      <c r="AV141" s="2"/>
      <c r="AW141" s="2"/>
      <c r="AX141" s="2"/>
      <c r="AY141" s="2"/>
      <c r="AZ141" s="2"/>
      <c r="BA141" s="29"/>
    </row>
    <row r="142" spans="1:53" ht="21" customHeight="1">
      <c r="A142" s="19">
        <f>SUBTOTAL(3,$AO$7:AO142)</f>
        <v>136</v>
      </c>
      <c r="B142" s="44" t="s">
        <v>675</v>
      </c>
      <c r="C142" s="45" t="s">
        <v>676</v>
      </c>
      <c r="D142" s="22" t="s">
        <v>677</v>
      </c>
      <c r="E142" s="22" t="s">
        <v>226</v>
      </c>
      <c r="F142" s="19" t="s">
        <v>678</v>
      </c>
      <c r="G142" s="22" t="s">
        <v>37</v>
      </c>
      <c r="H142" s="19" t="str">
        <f t="shared" si="23"/>
        <v>004</v>
      </c>
      <c r="I142" s="22" t="s">
        <v>598</v>
      </c>
      <c r="J142" s="22" t="s">
        <v>583</v>
      </c>
      <c r="K142" s="22"/>
      <c r="L142" s="27">
        <v>0</v>
      </c>
      <c r="M142" s="26">
        <v>0</v>
      </c>
      <c r="N142" s="25">
        <v>7500000</v>
      </c>
      <c r="O142" s="25"/>
      <c r="P142" s="25"/>
      <c r="Q142" s="25"/>
      <c r="R142" s="25"/>
      <c r="S142" s="25"/>
      <c r="T142" s="25"/>
      <c r="U142" s="25">
        <v>7500000</v>
      </c>
      <c r="V142" s="25"/>
      <c r="W142" s="25"/>
      <c r="X142" s="25"/>
      <c r="Y142" s="25"/>
      <c r="Z142" s="25"/>
      <c r="AA142" s="25"/>
      <c r="AB142" s="25"/>
      <c r="AC142" s="25"/>
      <c r="AD142" s="25">
        <f t="shared" si="28"/>
        <v>0</v>
      </c>
      <c r="AE142" s="25">
        <f>IF(SUM(R142:U142)-M142&lt;SUM(N142),SUM(N142)-SUM(R142:U142)-M142,)</f>
        <v>0</v>
      </c>
      <c r="AF142" s="25"/>
      <c r="AG142" s="27"/>
      <c r="AH142" s="27"/>
      <c r="AI142" s="27"/>
      <c r="AJ142" s="32"/>
      <c r="AK142" s="27"/>
      <c r="AL142" s="32"/>
      <c r="AM142" s="27"/>
      <c r="AN142" s="25">
        <f t="shared" si="27"/>
        <v>0</v>
      </c>
      <c r="AO142" s="27">
        <f t="shared" si="29"/>
        <v>0</v>
      </c>
      <c r="AP142" s="28"/>
      <c r="AR142" s="28"/>
      <c r="AS142" s="28"/>
      <c r="AT142" s="2"/>
      <c r="AU142" s="2"/>
      <c r="AV142" s="2"/>
      <c r="AW142" s="2"/>
      <c r="AX142" s="2"/>
      <c r="AY142" s="2"/>
      <c r="AZ142" s="2"/>
      <c r="BA142" s="29"/>
    </row>
    <row r="143" spans="1:53" ht="21" customHeight="1">
      <c r="A143" s="19">
        <f>SUBTOTAL(3,$AO$7:AO143)</f>
        <v>137</v>
      </c>
      <c r="B143" s="44" t="s">
        <v>679</v>
      </c>
      <c r="C143" s="45" t="s">
        <v>680</v>
      </c>
      <c r="D143" s="22" t="s">
        <v>681</v>
      </c>
      <c r="E143" s="22" t="s">
        <v>226</v>
      </c>
      <c r="F143" s="19" t="s">
        <v>682</v>
      </c>
      <c r="G143" s="22" t="s">
        <v>37</v>
      </c>
      <c r="H143" s="19" t="str">
        <f t="shared" si="23"/>
        <v>004</v>
      </c>
      <c r="I143" s="22" t="s">
        <v>598</v>
      </c>
      <c r="J143" s="22" t="s">
        <v>583</v>
      </c>
      <c r="K143" s="22"/>
      <c r="L143" s="27">
        <v>0</v>
      </c>
      <c r="M143" s="26">
        <v>0</v>
      </c>
      <c r="N143" s="25">
        <v>7500000</v>
      </c>
      <c r="O143" s="25"/>
      <c r="P143" s="25"/>
      <c r="Q143" s="25"/>
      <c r="R143" s="25">
        <v>7500000</v>
      </c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>
        <f t="shared" si="28"/>
        <v>0</v>
      </c>
      <c r="AE143" s="25">
        <f>IF(SUM(R143:T143)-M143&lt;SUM(N143),SUM(N143)-SUM(R143:T143)-M143,)</f>
        <v>0</v>
      </c>
      <c r="AF143" s="25"/>
      <c r="AG143" s="27"/>
      <c r="AH143" s="27"/>
      <c r="AI143" s="27"/>
      <c r="AJ143" s="32"/>
      <c r="AK143" s="27"/>
      <c r="AL143" s="32"/>
      <c r="AM143" s="27"/>
      <c r="AN143" s="25">
        <f t="shared" si="27"/>
        <v>0</v>
      </c>
      <c r="AO143" s="27">
        <f t="shared" si="29"/>
        <v>0</v>
      </c>
      <c r="AP143" s="28"/>
      <c r="AR143" s="28"/>
      <c r="AS143" s="28"/>
      <c r="AT143" s="2"/>
      <c r="AU143" s="2"/>
      <c r="AV143" s="2"/>
      <c r="AW143" s="2"/>
      <c r="AX143" s="2"/>
      <c r="AY143" s="2"/>
      <c r="AZ143" s="2"/>
      <c r="BA143" s="29"/>
    </row>
    <row r="144" spans="1:53" ht="21" customHeight="1">
      <c r="A144" s="19">
        <f>SUBTOTAL(3,$AO$7:AO144)</f>
        <v>138</v>
      </c>
      <c r="B144" s="44" t="s">
        <v>683</v>
      </c>
      <c r="C144" s="45" t="s">
        <v>684</v>
      </c>
      <c r="D144" s="22" t="s">
        <v>448</v>
      </c>
      <c r="E144" s="22" t="s">
        <v>236</v>
      </c>
      <c r="F144" s="19" t="s">
        <v>685</v>
      </c>
      <c r="G144" s="22" t="s">
        <v>37</v>
      </c>
      <c r="H144" s="19" t="str">
        <f t="shared" si="23"/>
        <v>004</v>
      </c>
      <c r="I144" s="22" t="s">
        <v>589</v>
      </c>
      <c r="J144" s="22" t="s">
        <v>583</v>
      </c>
      <c r="K144" s="22"/>
      <c r="L144" s="27">
        <v>0</v>
      </c>
      <c r="M144" s="26">
        <v>0</v>
      </c>
      <c r="N144" s="25">
        <v>7500000</v>
      </c>
      <c r="O144" s="25"/>
      <c r="P144" s="25"/>
      <c r="Q144" s="25"/>
      <c r="R144" s="25"/>
      <c r="S144" s="25"/>
      <c r="T144" s="25"/>
      <c r="U144" s="25">
        <v>7500000</v>
      </c>
      <c r="V144" s="25"/>
      <c r="W144" s="25"/>
      <c r="X144" s="25"/>
      <c r="Y144" s="25"/>
      <c r="Z144" s="25"/>
      <c r="AA144" s="25"/>
      <c r="AB144" s="25"/>
      <c r="AC144" s="25"/>
      <c r="AD144" s="25">
        <f t="shared" si="28"/>
        <v>0</v>
      </c>
      <c r="AE144" s="25">
        <f>IF(SUM(R144:U144)-M144&lt;SUM(N144),SUM(N144)-SUM(R144:U144)-M144,)</f>
        <v>0</v>
      </c>
      <c r="AF144" s="25"/>
      <c r="AG144" s="27"/>
      <c r="AH144" s="27"/>
      <c r="AI144" s="27"/>
      <c r="AJ144" s="32"/>
      <c r="AK144" s="27"/>
      <c r="AL144" s="32"/>
      <c r="AM144" s="27"/>
      <c r="AN144" s="25">
        <f t="shared" si="27"/>
        <v>0</v>
      </c>
      <c r="AO144" s="27">
        <f t="shared" si="29"/>
        <v>0</v>
      </c>
      <c r="AP144" s="28"/>
      <c r="AR144" s="28"/>
      <c r="AS144" s="28"/>
      <c r="AT144" s="2"/>
      <c r="AU144" s="2"/>
      <c r="AV144" s="2"/>
      <c r="AW144" s="2"/>
      <c r="AX144" s="2"/>
      <c r="AY144" s="2"/>
      <c r="AZ144" s="2"/>
      <c r="BA144" s="29"/>
    </row>
    <row r="145" spans="1:53" ht="21" customHeight="1">
      <c r="A145" s="19">
        <f>SUBTOTAL(3,$AO$7:AO145)</f>
        <v>139</v>
      </c>
      <c r="B145" s="44" t="s">
        <v>686</v>
      </c>
      <c r="C145" s="45" t="s">
        <v>687</v>
      </c>
      <c r="D145" s="22" t="s">
        <v>688</v>
      </c>
      <c r="E145" s="22" t="s">
        <v>689</v>
      </c>
      <c r="F145" s="19" t="s">
        <v>690</v>
      </c>
      <c r="G145" s="22" t="s">
        <v>37</v>
      </c>
      <c r="H145" s="19" t="str">
        <f t="shared" si="23"/>
        <v>004</v>
      </c>
      <c r="I145" s="22" t="s">
        <v>598</v>
      </c>
      <c r="J145" s="22" t="s">
        <v>583</v>
      </c>
      <c r="K145" s="22"/>
      <c r="L145" s="27">
        <v>0</v>
      </c>
      <c r="M145" s="26">
        <v>0</v>
      </c>
      <c r="N145" s="25">
        <v>7500000</v>
      </c>
      <c r="O145" s="25"/>
      <c r="P145" s="25"/>
      <c r="Q145" s="25"/>
      <c r="R145" s="25"/>
      <c r="S145" s="25"/>
      <c r="T145" s="25"/>
      <c r="U145" s="25">
        <v>7500000</v>
      </c>
      <c r="V145" s="25"/>
      <c r="W145" s="25"/>
      <c r="X145" s="25"/>
      <c r="Y145" s="25"/>
      <c r="Z145" s="25"/>
      <c r="AA145" s="25"/>
      <c r="AB145" s="25"/>
      <c r="AC145" s="25"/>
      <c r="AD145" s="25">
        <f t="shared" si="28"/>
        <v>0</v>
      </c>
      <c r="AE145" s="25">
        <f>IF(SUM(R145:U145)-M145&lt;SUM(N145),SUM(N145)-SUM(R145:U145)-M145,)</f>
        <v>0</v>
      </c>
      <c r="AF145" s="25"/>
      <c r="AG145" s="27"/>
      <c r="AH145" s="27"/>
      <c r="AI145" s="27"/>
      <c r="AJ145" s="32"/>
      <c r="AK145" s="27"/>
      <c r="AL145" s="32"/>
      <c r="AM145" s="27"/>
      <c r="AN145" s="25">
        <f t="shared" si="27"/>
        <v>0</v>
      </c>
      <c r="AO145" s="27">
        <f t="shared" si="29"/>
        <v>0</v>
      </c>
      <c r="AP145" s="28"/>
      <c r="AR145" s="28"/>
      <c r="AS145" s="28"/>
      <c r="AT145" s="2"/>
      <c r="AU145" s="2"/>
      <c r="AV145" s="2"/>
      <c r="AW145" s="2"/>
      <c r="AX145" s="2"/>
      <c r="AY145" s="2"/>
      <c r="AZ145" s="2"/>
      <c r="BA145" s="29"/>
    </row>
    <row r="146" spans="1:53" ht="21" customHeight="1">
      <c r="A146" s="19">
        <f>SUBTOTAL(3,$AO$7:AO146)</f>
        <v>140</v>
      </c>
      <c r="B146" s="44" t="s">
        <v>691</v>
      </c>
      <c r="C146" s="45" t="s">
        <v>692</v>
      </c>
      <c r="D146" s="22" t="s">
        <v>693</v>
      </c>
      <c r="E146" s="22" t="s">
        <v>694</v>
      </c>
      <c r="F146" s="19" t="s">
        <v>695</v>
      </c>
      <c r="G146" s="22" t="s">
        <v>37</v>
      </c>
      <c r="H146" s="19" t="str">
        <f t="shared" si="23"/>
        <v>004</v>
      </c>
      <c r="I146" s="22" t="s">
        <v>39</v>
      </c>
      <c r="J146" s="22" t="s">
        <v>583</v>
      </c>
      <c r="K146" s="22"/>
      <c r="L146" s="27">
        <v>0</v>
      </c>
      <c r="M146" s="26">
        <v>0</v>
      </c>
      <c r="N146" s="25">
        <v>7500000</v>
      </c>
      <c r="O146" s="25"/>
      <c r="P146" s="25"/>
      <c r="Q146" s="25"/>
      <c r="R146" s="25"/>
      <c r="S146" s="25">
        <v>7500000</v>
      </c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>
        <f t="shared" si="28"/>
        <v>0</v>
      </c>
      <c r="AE146" s="25">
        <f>IF(SUM(R146:T146)-M146&lt;SUM(N146),SUM(N146)-SUM(R146:T146)-M146,)</f>
        <v>0</v>
      </c>
      <c r="AF146" s="25"/>
      <c r="AG146" s="27"/>
      <c r="AH146" s="27"/>
      <c r="AI146" s="27"/>
      <c r="AJ146" s="32"/>
      <c r="AK146" s="27"/>
      <c r="AL146" s="32"/>
      <c r="AM146" s="27"/>
      <c r="AN146" s="25">
        <f t="shared" si="27"/>
        <v>0</v>
      </c>
      <c r="AO146" s="27">
        <f t="shared" si="29"/>
        <v>0</v>
      </c>
      <c r="AP146" s="28"/>
      <c r="AR146" s="28"/>
      <c r="AS146" s="28"/>
      <c r="AT146" s="2"/>
      <c r="AU146" s="2"/>
      <c r="AV146" s="2"/>
      <c r="AW146" s="2"/>
      <c r="AX146" s="2"/>
      <c r="AY146" s="2"/>
      <c r="AZ146" s="2"/>
      <c r="BA146" s="29"/>
    </row>
    <row r="147" spans="1:53" ht="21" customHeight="1">
      <c r="A147" s="19">
        <f>SUBTOTAL(3,$AO$7:AO147)</f>
        <v>141</v>
      </c>
      <c r="B147" s="44" t="s">
        <v>696</v>
      </c>
      <c r="C147" s="45" t="s">
        <v>697</v>
      </c>
      <c r="D147" s="22" t="s">
        <v>698</v>
      </c>
      <c r="E147" s="22" t="s">
        <v>699</v>
      </c>
      <c r="F147" s="19" t="s">
        <v>700</v>
      </c>
      <c r="G147" s="22" t="s">
        <v>37</v>
      </c>
      <c r="H147" s="19" t="str">
        <f t="shared" si="23"/>
        <v>004</v>
      </c>
      <c r="I147" s="22" t="s">
        <v>598</v>
      </c>
      <c r="J147" s="22" t="s">
        <v>583</v>
      </c>
      <c r="K147" s="22"/>
      <c r="L147" s="27">
        <v>0</v>
      </c>
      <c r="M147" s="26">
        <v>0</v>
      </c>
      <c r="N147" s="25">
        <v>7500000</v>
      </c>
      <c r="O147" s="25"/>
      <c r="P147" s="25"/>
      <c r="Q147" s="25"/>
      <c r="R147" s="25"/>
      <c r="S147" s="25"/>
      <c r="T147" s="25"/>
      <c r="U147" s="25">
        <v>7500000</v>
      </c>
      <c r="V147" s="25"/>
      <c r="W147" s="25"/>
      <c r="X147" s="25"/>
      <c r="Y147" s="25"/>
      <c r="Z147" s="25"/>
      <c r="AA147" s="25"/>
      <c r="AB147" s="25"/>
      <c r="AC147" s="25"/>
      <c r="AD147" s="25">
        <f t="shared" si="28"/>
        <v>0</v>
      </c>
      <c r="AE147" s="25">
        <f>IF(SUM(R147:U147)-M147&lt;SUM(N147),SUM(N147)-SUM(R147:U147)-M147,)</f>
        <v>0</v>
      </c>
      <c r="AF147" s="25"/>
      <c r="AG147" s="27"/>
      <c r="AH147" s="27"/>
      <c r="AI147" s="27"/>
      <c r="AJ147" s="32"/>
      <c r="AK147" s="27"/>
      <c r="AL147" s="32"/>
      <c r="AM147" s="27"/>
      <c r="AN147" s="25">
        <f t="shared" si="27"/>
        <v>0</v>
      </c>
      <c r="AO147" s="27">
        <f t="shared" si="29"/>
        <v>0</v>
      </c>
      <c r="AP147" s="28"/>
      <c r="AR147" s="28"/>
      <c r="AS147" s="28"/>
      <c r="AT147" s="2"/>
      <c r="AU147" s="2"/>
      <c r="AV147" s="2"/>
      <c r="AW147" s="2"/>
      <c r="AX147" s="2"/>
      <c r="AY147" s="2"/>
      <c r="AZ147" s="2"/>
      <c r="BA147" s="29"/>
    </row>
    <row r="148" spans="1:53" ht="21" customHeight="1">
      <c r="A148" s="19">
        <f>SUBTOTAL(3,$AO$7:AO148)</f>
        <v>142</v>
      </c>
      <c r="B148" s="44" t="s">
        <v>701</v>
      </c>
      <c r="C148" s="45" t="s">
        <v>702</v>
      </c>
      <c r="D148" s="22" t="s">
        <v>703</v>
      </c>
      <c r="E148" s="22" t="s">
        <v>704</v>
      </c>
      <c r="F148" s="19" t="s">
        <v>705</v>
      </c>
      <c r="G148" s="22" t="s">
        <v>37</v>
      </c>
      <c r="H148" s="19" t="str">
        <f t="shared" si="23"/>
        <v>004</v>
      </c>
      <c r="I148" s="22" t="s">
        <v>39</v>
      </c>
      <c r="J148" s="22" t="s">
        <v>583</v>
      </c>
      <c r="K148" s="22"/>
      <c r="L148" s="27">
        <v>0</v>
      </c>
      <c r="M148" s="26">
        <v>0</v>
      </c>
      <c r="N148" s="25">
        <v>7500000</v>
      </c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>
        <v>7500000</v>
      </c>
      <c r="AB148" s="25"/>
      <c r="AC148" s="25"/>
      <c r="AD148" s="25">
        <f t="shared" si="28"/>
        <v>0</v>
      </c>
      <c r="AE148" s="25">
        <f>IF(SUM(R148:AA148)-M148&lt;SUM(N148),SUM(N148)-SUM(R148:AA148)-M148,)</f>
        <v>0</v>
      </c>
      <c r="AF148" s="25"/>
      <c r="AG148" s="27"/>
      <c r="AH148" s="27"/>
      <c r="AI148" s="27"/>
      <c r="AJ148" s="32"/>
      <c r="AK148" s="27"/>
      <c r="AL148" s="32"/>
      <c r="AM148" s="27"/>
      <c r="AN148" s="25">
        <f t="shared" si="27"/>
        <v>0</v>
      </c>
      <c r="AO148" s="27">
        <f>IF(SUM(R148:AA148)-M148&lt;(K148+L148+N148),(K148+L148+N148)-SUM(R148:AA148)-M148,)</f>
        <v>0</v>
      </c>
      <c r="AP148" s="28"/>
      <c r="AR148" s="28"/>
      <c r="AS148" s="28"/>
      <c r="AT148" s="2"/>
      <c r="AU148" s="2"/>
      <c r="AV148" s="2"/>
      <c r="AW148" s="2"/>
      <c r="AX148" s="2"/>
      <c r="AY148" s="2"/>
      <c r="AZ148" s="2"/>
      <c r="BA148" s="29"/>
    </row>
    <row r="149" spans="1:53" ht="21" customHeight="1">
      <c r="A149" s="19">
        <f>SUBTOTAL(3,$AO$7:AO149)</f>
        <v>143</v>
      </c>
      <c r="B149" s="44" t="s">
        <v>706</v>
      </c>
      <c r="C149" s="45" t="s">
        <v>707</v>
      </c>
      <c r="D149" s="22" t="s">
        <v>708</v>
      </c>
      <c r="E149" s="22" t="s">
        <v>709</v>
      </c>
      <c r="F149" s="19" t="s">
        <v>710</v>
      </c>
      <c r="G149" s="22" t="s">
        <v>37</v>
      </c>
      <c r="H149" s="19" t="str">
        <f t="shared" si="23"/>
        <v>004</v>
      </c>
      <c r="I149" s="22" t="s">
        <v>598</v>
      </c>
      <c r="J149" s="22" t="s">
        <v>583</v>
      </c>
      <c r="K149" s="22"/>
      <c r="L149" s="27">
        <v>0</v>
      </c>
      <c r="M149" s="26">
        <v>0</v>
      </c>
      <c r="N149" s="25">
        <v>7500000</v>
      </c>
      <c r="O149" s="25"/>
      <c r="P149" s="25"/>
      <c r="Q149" s="25"/>
      <c r="R149" s="25"/>
      <c r="S149" s="25"/>
      <c r="T149" s="25"/>
      <c r="U149" s="25">
        <v>7500000</v>
      </c>
      <c r="V149" s="25"/>
      <c r="W149" s="25"/>
      <c r="X149" s="25"/>
      <c r="Y149" s="25"/>
      <c r="Z149" s="25"/>
      <c r="AA149" s="25"/>
      <c r="AB149" s="25"/>
      <c r="AC149" s="25"/>
      <c r="AD149" s="25">
        <f t="shared" si="28"/>
        <v>0</v>
      </c>
      <c r="AE149" s="25">
        <f>IF(SUM(R149:U149)-M149&lt;SUM(N149),SUM(N149)-SUM(R149:U149)-M149,)</f>
        <v>0</v>
      </c>
      <c r="AF149" s="25"/>
      <c r="AG149" s="27"/>
      <c r="AH149" s="27"/>
      <c r="AI149" s="27"/>
      <c r="AJ149" s="32"/>
      <c r="AK149" s="27"/>
      <c r="AL149" s="32"/>
      <c r="AM149" s="27"/>
      <c r="AN149" s="25">
        <f t="shared" si="27"/>
        <v>0</v>
      </c>
      <c r="AO149" s="27">
        <f t="shared" si="29"/>
        <v>0</v>
      </c>
      <c r="AP149" s="28"/>
      <c r="AR149" s="28"/>
      <c r="AS149" s="28"/>
      <c r="AT149" s="2"/>
      <c r="AU149" s="2"/>
      <c r="AV149" s="2"/>
      <c r="AW149" s="2"/>
      <c r="AX149" s="2"/>
      <c r="AY149" s="2"/>
      <c r="AZ149" s="2"/>
      <c r="BA149" s="29"/>
    </row>
    <row r="150" spans="1:53" ht="21" customHeight="1">
      <c r="A150" s="19">
        <f>SUBTOTAL(3,$AO$7:AO150)</f>
        <v>144</v>
      </c>
      <c r="B150" s="44" t="s">
        <v>711</v>
      </c>
      <c r="C150" s="45" t="s">
        <v>712</v>
      </c>
      <c r="D150" s="22" t="s">
        <v>713</v>
      </c>
      <c r="E150" s="22" t="s">
        <v>709</v>
      </c>
      <c r="F150" s="19" t="s">
        <v>188</v>
      </c>
      <c r="G150" s="22" t="s">
        <v>37</v>
      </c>
      <c r="H150" s="19" t="str">
        <f t="shared" si="23"/>
        <v>004</v>
      </c>
      <c r="I150" s="22" t="s">
        <v>598</v>
      </c>
      <c r="J150" s="22" t="s">
        <v>583</v>
      </c>
      <c r="K150" s="22"/>
      <c r="L150" s="27">
        <v>0</v>
      </c>
      <c r="M150" s="26">
        <v>0</v>
      </c>
      <c r="N150" s="25">
        <v>7500000</v>
      </c>
      <c r="O150" s="25"/>
      <c r="P150" s="25"/>
      <c r="Q150" s="25"/>
      <c r="R150" s="25"/>
      <c r="S150" s="25"/>
      <c r="T150" s="25"/>
      <c r="U150" s="25">
        <v>7500000</v>
      </c>
      <c r="V150" s="25"/>
      <c r="W150" s="25"/>
      <c r="X150" s="25"/>
      <c r="Y150" s="25"/>
      <c r="Z150" s="25"/>
      <c r="AA150" s="25"/>
      <c r="AB150" s="25"/>
      <c r="AC150" s="25"/>
      <c r="AD150" s="25">
        <f t="shared" si="28"/>
        <v>0</v>
      </c>
      <c r="AE150" s="25">
        <f>IF(SUM(R150:U150)-M150&lt;SUM(N150),SUM(N150)-SUM(R150:U150)-M150,)</f>
        <v>0</v>
      </c>
      <c r="AF150" s="25"/>
      <c r="AG150" s="27"/>
      <c r="AH150" s="27"/>
      <c r="AI150" s="27"/>
      <c r="AJ150" s="32"/>
      <c r="AK150" s="27"/>
      <c r="AL150" s="32"/>
      <c r="AM150" s="27"/>
      <c r="AN150" s="25">
        <f t="shared" si="27"/>
        <v>0</v>
      </c>
      <c r="AO150" s="27">
        <f t="shared" si="29"/>
        <v>0</v>
      </c>
      <c r="AP150" s="28"/>
      <c r="AR150" s="28"/>
      <c r="AS150" s="28"/>
      <c r="AT150" s="2"/>
      <c r="AU150" s="2"/>
      <c r="AV150" s="2"/>
      <c r="AW150" s="2"/>
      <c r="AX150" s="2"/>
      <c r="AY150" s="2"/>
      <c r="AZ150" s="2"/>
      <c r="BA150" s="29"/>
    </row>
    <row r="151" spans="1:53" ht="21" customHeight="1">
      <c r="A151" s="19">
        <f>SUBTOTAL(3,$AO$7:AO151)</f>
        <v>145</v>
      </c>
      <c r="B151" s="44" t="s">
        <v>714</v>
      </c>
      <c r="C151" s="45" t="s">
        <v>715</v>
      </c>
      <c r="D151" s="22" t="s">
        <v>716</v>
      </c>
      <c r="E151" s="22" t="s">
        <v>717</v>
      </c>
      <c r="F151" s="19" t="s">
        <v>588</v>
      </c>
      <c r="G151" s="22" t="s">
        <v>37</v>
      </c>
      <c r="H151" s="19" t="str">
        <f t="shared" si="23"/>
        <v>004</v>
      </c>
      <c r="I151" s="22" t="s">
        <v>39</v>
      </c>
      <c r="J151" s="22" t="s">
        <v>583</v>
      </c>
      <c r="K151" s="22"/>
      <c r="L151" s="27">
        <v>0</v>
      </c>
      <c r="M151" s="26">
        <v>0</v>
      </c>
      <c r="N151" s="25">
        <v>7500000</v>
      </c>
      <c r="O151" s="25"/>
      <c r="P151" s="25"/>
      <c r="Q151" s="25"/>
      <c r="R151" s="25"/>
      <c r="S151" s="25">
        <v>7500000</v>
      </c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>
        <f t="shared" si="28"/>
        <v>0</v>
      </c>
      <c r="AE151" s="25">
        <f>IF(SUM(R151:T151)-M151&lt;SUM(N151),SUM(N151)-SUM(R151:T151)-M151,)</f>
        <v>0</v>
      </c>
      <c r="AF151" s="25"/>
      <c r="AG151" s="27"/>
      <c r="AH151" s="27"/>
      <c r="AI151" s="27"/>
      <c r="AJ151" s="32"/>
      <c r="AK151" s="27"/>
      <c r="AL151" s="32"/>
      <c r="AM151" s="27"/>
      <c r="AN151" s="25">
        <f t="shared" si="27"/>
        <v>0</v>
      </c>
      <c r="AO151" s="27">
        <f t="shared" si="29"/>
        <v>0</v>
      </c>
      <c r="AP151" s="28"/>
      <c r="AR151" s="28"/>
      <c r="AS151" s="28"/>
      <c r="AT151" s="2"/>
      <c r="AU151" s="2"/>
      <c r="AV151" s="2"/>
      <c r="AW151" s="2"/>
      <c r="AX151" s="2"/>
      <c r="AY151" s="2"/>
      <c r="AZ151" s="2"/>
      <c r="BA151" s="29"/>
    </row>
    <row r="152" spans="1:53" ht="21" customHeight="1">
      <c r="A152" s="19">
        <f>SUBTOTAL(3,$AO$7:AO152)</f>
        <v>146</v>
      </c>
      <c r="B152" s="44" t="s">
        <v>718</v>
      </c>
      <c r="C152" s="45" t="s">
        <v>719</v>
      </c>
      <c r="D152" s="22" t="s">
        <v>720</v>
      </c>
      <c r="E152" s="22" t="s">
        <v>124</v>
      </c>
      <c r="F152" s="19" t="s">
        <v>721</v>
      </c>
      <c r="G152" s="22" t="s">
        <v>37</v>
      </c>
      <c r="H152" s="19" t="str">
        <f t="shared" si="23"/>
        <v>004</v>
      </c>
      <c r="I152" s="22" t="s">
        <v>598</v>
      </c>
      <c r="J152" s="22" t="s">
        <v>583</v>
      </c>
      <c r="K152" s="22"/>
      <c r="L152" s="27">
        <v>0</v>
      </c>
      <c r="M152" s="26">
        <v>0</v>
      </c>
      <c r="N152" s="25">
        <v>7500000</v>
      </c>
      <c r="O152" s="25"/>
      <c r="P152" s="25"/>
      <c r="Q152" s="25"/>
      <c r="R152" s="25"/>
      <c r="S152" s="25"/>
      <c r="T152" s="25"/>
      <c r="U152" s="25">
        <v>7500000</v>
      </c>
      <c r="V152" s="25"/>
      <c r="W152" s="25"/>
      <c r="X152" s="25"/>
      <c r="Y152" s="25"/>
      <c r="Z152" s="25"/>
      <c r="AA152" s="25"/>
      <c r="AB152" s="25"/>
      <c r="AC152" s="25"/>
      <c r="AD152" s="25">
        <f t="shared" si="28"/>
        <v>0</v>
      </c>
      <c r="AE152" s="25">
        <f>IF(SUM(R152:U152)-M152&lt;SUM(N152),SUM(N152)-SUM(R152:U152)-M152,)</f>
        <v>0</v>
      </c>
      <c r="AF152" s="25"/>
      <c r="AG152" s="27"/>
      <c r="AH152" s="27"/>
      <c r="AI152" s="27"/>
      <c r="AJ152" s="32"/>
      <c r="AK152" s="27"/>
      <c r="AL152" s="32"/>
      <c r="AM152" s="27"/>
      <c r="AN152" s="25">
        <f t="shared" si="27"/>
        <v>0</v>
      </c>
      <c r="AO152" s="27">
        <f t="shared" si="29"/>
        <v>0</v>
      </c>
      <c r="AP152" s="28"/>
      <c r="AR152" s="28"/>
      <c r="AS152" s="28"/>
      <c r="AT152" s="2"/>
      <c r="AU152" s="2"/>
      <c r="AV152" s="2"/>
      <c r="AW152" s="2"/>
      <c r="AX152" s="2"/>
      <c r="AY152" s="2"/>
      <c r="AZ152" s="2"/>
      <c r="BA152" s="29"/>
    </row>
    <row r="153" spans="1:53" ht="21" customHeight="1">
      <c r="A153" s="19">
        <f>SUBTOTAL(3,$AO$7:AO153)</f>
        <v>147</v>
      </c>
      <c r="B153" s="44" t="s">
        <v>722</v>
      </c>
      <c r="C153" s="45" t="s">
        <v>723</v>
      </c>
      <c r="D153" s="22" t="s">
        <v>724</v>
      </c>
      <c r="E153" s="22" t="s">
        <v>60</v>
      </c>
      <c r="F153" s="19" t="s">
        <v>725</v>
      </c>
      <c r="G153" s="22" t="s">
        <v>37</v>
      </c>
      <c r="H153" s="19" t="str">
        <f t="shared" si="23"/>
        <v>004</v>
      </c>
      <c r="I153" s="22" t="s">
        <v>44</v>
      </c>
      <c r="J153" s="22" t="s">
        <v>726</v>
      </c>
      <c r="K153" s="22"/>
      <c r="L153" s="27">
        <v>0</v>
      </c>
      <c r="M153" s="26">
        <v>0</v>
      </c>
      <c r="N153" s="25">
        <v>7500000</v>
      </c>
      <c r="O153" s="25"/>
      <c r="P153" s="25"/>
      <c r="Q153" s="25"/>
      <c r="R153" s="25"/>
      <c r="S153" s="25">
        <v>7500000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>
        <f t="shared" si="28"/>
        <v>0</v>
      </c>
      <c r="AE153" s="25">
        <f>IF(SUM(R153:T153)-M153&lt;SUM(N153),SUM(N153)-SUM(R153:T153)-M153,)</f>
        <v>0</v>
      </c>
      <c r="AF153" s="25"/>
      <c r="AG153" s="27"/>
      <c r="AH153" s="27"/>
      <c r="AI153" s="27"/>
      <c r="AJ153" s="32"/>
      <c r="AK153" s="27"/>
      <c r="AL153" s="32"/>
      <c r="AM153" s="27"/>
      <c r="AN153" s="25">
        <f t="shared" si="27"/>
        <v>0</v>
      </c>
      <c r="AO153" s="27">
        <f t="shared" si="29"/>
        <v>0</v>
      </c>
      <c r="AP153" s="28"/>
      <c r="AR153" s="28"/>
      <c r="AS153" s="28"/>
      <c r="AT153" s="2"/>
      <c r="AU153" s="2"/>
      <c r="AV153" s="2"/>
      <c r="AW153" s="2"/>
      <c r="AX153" s="2"/>
      <c r="AY153" s="2"/>
      <c r="AZ153" s="2"/>
      <c r="BA153" s="29"/>
    </row>
    <row r="154" spans="1:53" ht="21" customHeight="1">
      <c r="A154" s="19">
        <f>SUBTOTAL(3,$AO$7:AO154)</f>
        <v>148</v>
      </c>
      <c r="B154" s="44" t="s">
        <v>727</v>
      </c>
      <c r="C154" s="45" t="s">
        <v>728</v>
      </c>
      <c r="D154" s="22" t="s">
        <v>729</v>
      </c>
      <c r="E154" s="22" t="s">
        <v>60</v>
      </c>
      <c r="F154" s="19" t="s">
        <v>130</v>
      </c>
      <c r="G154" s="22" t="s">
        <v>37</v>
      </c>
      <c r="H154" s="19" t="str">
        <f t="shared" si="23"/>
        <v>004</v>
      </c>
      <c r="I154" s="22" t="s">
        <v>44</v>
      </c>
      <c r="J154" s="22" t="s">
        <v>726</v>
      </c>
      <c r="K154" s="22"/>
      <c r="L154" s="27">
        <v>0</v>
      </c>
      <c r="M154" s="26">
        <v>0</v>
      </c>
      <c r="N154" s="25">
        <v>7500000</v>
      </c>
      <c r="O154" s="25"/>
      <c r="P154" s="25"/>
      <c r="Q154" s="25"/>
      <c r="R154" s="25"/>
      <c r="S154" s="25">
        <v>7500000</v>
      </c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>
        <f t="shared" si="28"/>
        <v>0</v>
      </c>
      <c r="AE154" s="25">
        <f>IF(SUM(R154:T154)-M154&lt;SUM(N154),SUM(N154)-SUM(R154:T154)-M154,)</f>
        <v>0</v>
      </c>
      <c r="AF154" s="25"/>
      <c r="AG154" s="27"/>
      <c r="AH154" s="27"/>
      <c r="AI154" s="27"/>
      <c r="AJ154" s="32"/>
      <c r="AK154" s="27"/>
      <c r="AL154" s="32"/>
      <c r="AM154" s="27"/>
      <c r="AN154" s="25">
        <f t="shared" si="27"/>
        <v>0</v>
      </c>
      <c r="AO154" s="27">
        <f t="shared" si="29"/>
        <v>0</v>
      </c>
      <c r="AP154" s="28"/>
      <c r="AR154" s="28"/>
      <c r="AS154" s="28"/>
      <c r="AT154" s="2"/>
      <c r="AU154" s="2"/>
      <c r="AV154" s="2"/>
      <c r="AW154" s="2"/>
      <c r="AX154" s="2"/>
      <c r="AY154" s="2"/>
      <c r="AZ154" s="2"/>
      <c r="BA154" s="29"/>
    </row>
    <row r="155" spans="1:53" ht="21" customHeight="1">
      <c r="A155" s="19">
        <f>SUBTOTAL(3,$AO$7:AO155)</f>
        <v>149</v>
      </c>
      <c r="B155" s="44" t="s">
        <v>730</v>
      </c>
      <c r="C155" s="45" t="s">
        <v>731</v>
      </c>
      <c r="D155" s="22" t="s">
        <v>150</v>
      </c>
      <c r="E155" s="22" t="s">
        <v>732</v>
      </c>
      <c r="F155" s="19" t="s">
        <v>733</v>
      </c>
      <c r="G155" s="22" t="s">
        <v>37</v>
      </c>
      <c r="H155" s="19" t="str">
        <f t="shared" si="23"/>
        <v>004</v>
      </c>
      <c r="I155" s="22" t="s">
        <v>44</v>
      </c>
      <c r="J155" s="22" t="s">
        <v>726</v>
      </c>
      <c r="K155" s="22"/>
      <c r="L155" s="27">
        <v>0</v>
      </c>
      <c r="M155" s="26">
        <v>0</v>
      </c>
      <c r="N155" s="25">
        <v>7500000</v>
      </c>
      <c r="O155" s="25"/>
      <c r="P155" s="25"/>
      <c r="Q155" s="25"/>
      <c r="R155" s="25"/>
      <c r="S155" s="25">
        <v>7500000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>
        <f t="shared" si="28"/>
        <v>0</v>
      </c>
      <c r="AE155" s="25">
        <f>IF(SUM(R155:T155)-M155&lt;SUM(N155),SUM(N155)-SUM(R155:T155)-M155,)</f>
        <v>0</v>
      </c>
      <c r="AF155" s="25"/>
      <c r="AG155" s="27"/>
      <c r="AH155" s="27"/>
      <c r="AI155" s="27"/>
      <c r="AJ155" s="32"/>
      <c r="AK155" s="27"/>
      <c r="AL155" s="32"/>
      <c r="AM155" s="27"/>
      <c r="AN155" s="25">
        <f t="shared" si="27"/>
        <v>0</v>
      </c>
      <c r="AO155" s="27">
        <f t="shared" si="29"/>
        <v>0</v>
      </c>
      <c r="AP155" s="28"/>
      <c r="AR155" s="28"/>
      <c r="AS155" s="28"/>
      <c r="AT155" s="2"/>
      <c r="AU155" s="2"/>
      <c r="AV155" s="2"/>
      <c r="AW155" s="2"/>
      <c r="AX155" s="2"/>
      <c r="AY155" s="2"/>
      <c r="AZ155" s="2"/>
      <c r="BA155" s="29"/>
    </row>
    <row r="156" spans="1:53" ht="21" customHeight="1">
      <c r="A156" s="19">
        <f>SUBTOTAL(3,$AO$7:AO156)</f>
        <v>150</v>
      </c>
      <c r="B156" s="44" t="s">
        <v>734</v>
      </c>
      <c r="C156" s="45" t="s">
        <v>735</v>
      </c>
      <c r="D156" s="22" t="s">
        <v>736</v>
      </c>
      <c r="E156" s="22" t="s">
        <v>737</v>
      </c>
      <c r="F156" s="19" t="s">
        <v>738</v>
      </c>
      <c r="G156" s="22" t="s">
        <v>37</v>
      </c>
      <c r="H156" s="19" t="str">
        <f t="shared" si="23"/>
        <v>004</v>
      </c>
      <c r="I156" s="22" t="s">
        <v>582</v>
      </c>
      <c r="J156" s="22" t="s">
        <v>726</v>
      </c>
      <c r="K156" s="22"/>
      <c r="L156" s="27">
        <v>0</v>
      </c>
      <c r="M156" s="26">
        <v>0</v>
      </c>
      <c r="N156" s="25">
        <v>7500000</v>
      </c>
      <c r="O156" s="25"/>
      <c r="P156" s="25"/>
      <c r="Q156" s="25"/>
      <c r="R156" s="25"/>
      <c r="S156" s="25"/>
      <c r="T156" s="25"/>
      <c r="U156" s="25">
        <v>7500000</v>
      </c>
      <c r="V156" s="25"/>
      <c r="W156" s="25"/>
      <c r="X156" s="25"/>
      <c r="Y156" s="25"/>
      <c r="Z156" s="25"/>
      <c r="AA156" s="25"/>
      <c r="AB156" s="25"/>
      <c r="AC156" s="25"/>
      <c r="AD156" s="25">
        <f t="shared" si="28"/>
        <v>0</v>
      </c>
      <c r="AE156" s="25">
        <f>IF(SUM(R156:U156)-M156&lt;SUM(N156),SUM(N156)-SUM(R156:U156)-M156,)</f>
        <v>0</v>
      </c>
      <c r="AF156" s="25"/>
      <c r="AG156" s="27"/>
      <c r="AH156" s="27"/>
      <c r="AI156" s="27"/>
      <c r="AJ156" s="32"/>
      <c r="AK156" s="27"/>
      <c r="AL156" s="32"/>
      <c r="AM156" s="27"/>
      <c r="AN156" s="25">
        <f t="shared" si="27"/>
        <v>0</v>
      </c>
      <c r="AO156" s="27">
        <f t="shared" si="29"/>
        <v>0</v>
      </c>
      <c r="AP156" s="28"/>
      <c r="AR156" s="28"/>
      <c r="AS156" s="28"/>
      <c r="AT156" s="2"/>
      <c r="AU156" s="2"/>
      <c r="AV156" s="2"/>
      <c r="AW156" s="2"/>
      <c r="AX156" s="2"/>
      <c r="AY156" s="2"/>
      <c r="AZ156" s="2"/>
      <c r="BA156" s="29"/>
    </row>
    <row r="157" spans="1:53" ht="21" customHeight="1">
      <c r="A157" s="19">
        <f>SUBTOTAL(3,$AO$7:AO157)</f>
        <v>151</v>
      </c>
      <c r="B157" s="44" t="s">
        <v>739</v>
      </c>
      <c r="C157" s="45" t="s">
        <v>740</v>
      </c>
      <c r="D157" s="22" t="s">
        <v>741</v>
      </c>
      <c r="E157" s="22" t="s">
        <v>742</v>
      </c>
      <c r="F157" s="19" t="s">
        <v>650</v>
      </c>
      <c r="G157" s="22" t="s">
        <v>37</v>
      </c>
      <c r="H157" s="19" t="str">
        <f t="shared" si="23"/>
        <v>004</v>
      </c>
      <c r="I157" s="22" t="s">
        <v>44</v>
      </c>
      <c r="J157" s="22" t="s">
        <v>726</v>
      </c>
      <c r="K157" s="22"/>
      <c r="L157" s="27">
        <v>0</v>
      </c>
      <c r="M157" s="26">
        <v>0</v>
      </c>
      <c r="N157" s="25">
        <v>7500000</v>
      </c>
      <c r="O157" s="25"/>
      <c r="P157" s="25"/>
      <c r="Q157" s="25"/>
      <c r="R157" s="25"/>
      <c r="S157" s="25">
        <v>7500000</v>
      </c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>
        <f t="shared" si="28"/>
        <v>0</v>
      </c>
      <c r="AE157" s="25">
        <f>IF(SUM(R157:T157)-M157&lt;SUM(N157),SUM(N157)-SUM(R157:T157)-M157,)</f>
        <v>0</v>
      </c>
      <c r="AF157" s="25"/>
      <c r="AG157" s="27"/>
      <c r="AH157" s="27"/>
      <c r="AI157" s="27"/>
      <c r="AJ157" s="32"/>
      <c r="AK157" s="27"/>
      <c r="AL157" s="32"/>
      <c r="AM157" s="27"/>
      <c r="AN157" s="25">
        <f t="shared" si="27"/>
        <v>0</v>
      </c>
      <c r="AO157" s="27">
        <f t="shared" si="29"/>
        <v>0</v>
      </c>
      <c r="AP157" s="28"/>
      <c r="AR157" s="28"/>
      <c r="AS157" s="28"/>
      <c r="AT157" s="2"/>
      <c r="AU157" s="2"/>
      <c r="AV157" s="2"/>
      <c r="AW157" s="2"/>
      <c r="AX157" s="2"/>
      <c r="AY157" s="2"/>
      <c r="AZ157" s="2"/>
      <c r="BA157" s="29"/>
    </row>
    <row r="158" spans="1:53" ht="21" customHeight="1">
      <c r="A158" s="19">
        <f>SUBTOTAL(3,$AO$7:AO158)</f>
        <v>152</v>
      </c>
      <c r="B158" s="44" t="s">
        <v>743</v>
      </c>
      <c r="C158" s="45" t="s">
        <v>744</v>
      </c>
      <c r="D158" s="22" t="s">
        <v>745</v>
      </c>
      <c r="E158" s="22" t="s">
        <v>91</v>
      </c>
      <c r="F158" s="19" t="s">
        <v>263</v>
      </c>
      <c r="G158" s="22" t="s">
        <v>37</v>
      </c>
      <c r="H158" s="19" t="str">
        <f t="shared" si="23"/>
        <v>004</v>
      </c>
      <c r="I158" s="22" t="s">
        <v>582</v>
      </c>
      <c r="J158" s="22" t="s">
        <v>726</v>
      </c>
      <c r="K158" s="22"/>
      <c r="L158" s="27">
        <v>0</v>
      </c>
      <c r="M158" s="26">
        <v>0</v>
      </c>
      <c r="N158" s="25">
        <v>7500000</v>
      </c>
      <c r="O158" s="25"/>
      <c r="P158" s="25"/>
      <c r="Q158" s="25"/>
      <c r="R158" s="25"/>
      <c r="S158" s="25">
        <v>7500000</v>
      </c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>
        <f t="shared" si="28"/>
        <v>0</v>
      </c>
      <c r="AE158" s="25">
        <f>IF(SUM(R158:T158)-M158&lt;SUM(N158),SUM(N158)-SUM(R158:T158)-M158,)</f>
        <v>0</v>
      </c>
      <c r="AF158" s="25"/>
      <c r="AG158" s="27"/>
      <c r="AH158" s="27"/>
      <c r="AI158" s="27"/>
      <c r="AJ158" s="32"/>
      <c r="AK158" s="27"/>
      <c r="AL158" s="32"/>
      <c r="AM158" s="27"/>
      <c r="AN158" s="25">
        <f t="shared" si="27"/>
        <v>0</v>
      </c>
      <c r="AO158" s="27">
        <f t="shared" si="29"/>
        <v>0</v>
      </c>
      <c r="AP158" s="28"/>
      <c r="AR158" s="28"/>
      <c r="AS158" s="28"/>
      <c r="AT158" s="2"/>
      <c r="AU158" s="2"/>
      <c r="AV158" s="2"/>
      <c r="AW158" s="2"/>
      <c r="AX158" s="2"/>
      <c r="AY158" s="2"/>
      <c r="AZ158" s="2"/>
      <c r="BA158" s="29"/>
    </row>
    <row r="159" spans="1:53" ht="21" customHeight="1">
      <c r="A159" s="19">
        <f>SUBTOTAL(3,$AO$7:AO159)</f>
        <v>153</v>
      </c>
      <c r="B159" s="44" t="s">
        <v>746</v>
      </c>
      <c r="C159" s="45" t="s">
        <v>747</v>
      </c>
      <c r="D159" s="22" t="s">
        <v>748</v>
      </c>
      <c r="E159" s="22" t="s">
        <v>749</v>
      </c>
      <c r="F159" s="19" t="s">
        <v>750</v>
      </c>
      <c r="G159" s="22" t="s">
        <v>37</v>
      </c>
      <c r="H159" s="19" t="str">
        <f t="shared" si="23"/>
        <v>004</v>
      </c>
      <c r="I159" s="22" t="s">
        <v>589</v>
      </c>
      <c r="J159" s="22" t="s">
        <v>726</v>
      </c>
      <c r="K159" s="22"/>
      <c r="L159" s="27">
        <v>0</v>
      </c>
      <c r="M159" s="26">
        <v>0</v>
      </c>
      <c r="N159" s="25">
        <v>7500000</v>
      </c>
      <c r="O159" s="25"/>
      <c r="P159" s="25"/>
      <c r="Q159" s="25"/>
      <c r="R159" s="25"/>
      <c r="S159" s="25"/>
      <c r="T159" s="25"/>
      <c r="U159" s="25">
        <v>7500000</v>
      </c>
      <c r="V159" s="25"/>
      <c r="W159" s="25"/>
      <c r="X159" s="25"/>
      <c r="Y159" s="25"/>
      <c r="Z159" s="25"/>
      <c r="AA159" s="25"/>
      <c r="AB159" s="25"/>
      <c r="AC159" s="25"/>
      <c r="AD159" s="25">
        <f t="shared" si="28"/>
        <v>0</v>
      </c>
      <c r="AE159" s="25">
        <f>IF(SUM(R159:U159)-M159&lt;SUM(N159),SUM(N159)-SUM(R159:U159)-M159,)</f>
        <v>0</v>
      </c>
      <c r="AF159" s="25"/>
      <c r="AG159" s="27"/>
      <c r="AH159" s="27"/>
      <c r="AI159" s="27"/>
      <c r="AJ159" s="32"/>
      <c r="AK159" s="27"/>
      <c r="AL159" s="32"/>
      <c r="AM159" s="27"/>
      <c r="AN159" s="25">
        <f t="shared" si="27"/>
        <v>0</v>
      </c>
      <c r="AO159" s="27">
        <f t="shared" si="29"/>
        <v>0</v>
      </c>
      <c r="AP159" s="28"/>
      <c r="AR159" s="28"/>
      <c r="AS159" s="28"/>
      <c r="AT159" s="2"/>
      <c r="AU159" s="2"/>
      <c r="AV159" s="2"/>
      <c r="AW159" s="2"/>
      <c r="AX159" s="2"/>
      <c r="AY159" s="2"/>
      <c r="AZ159" s="2"/>
      <c r="BA159" s="29"/>
    </row>
    <row r="160" spans="1:53" ht="21" customHeight="1">
      <c r="A160" s="19">
        <f>SUBTOTAL(3,$AO$7:AO160)</f>
        <v>154</v>
      </c>
      <c r="B160" s="44" t="s">
        <v>751</v>
      </c>
      <c r="C160" s="45" t="s">
        <v>752</v>
      </c>
      <c r="D160" s="22" t="s">
        <v>753</v>
      </c>
      <c r="E160" s="22" t="s">
        <v>262</v>
      </c>
      <c r="F160" s="19" t="s">
        <v>754</v>
      </c>
      <c r="G160" s="22" t="s">
        <v>37</v>
      </c>
      <c r="H160" s="19" t="str">
        <f t="shared" si="23"/>
        <v>004</v>
      </c>
      <c r="I160" s="22" t="s">
        <v>582</v>
      </c>
      <c r="J160" s="22" t="s">
        <v>726</v>
      </c>
      <c r="K160" s="22"/>
      <c r="L160" s="27">
        <v>0</v>
      </c>
      <c r="M160" s="26">
        <v>0</v>
      </c>
      <c r="N160" s="25">
        <v>7500000</v>
      </c>
      <c r="O160" s="25"/>
      <c r="P160" s="25"/>
      <c r="Q160" s="25"/>
      <c r="R160" s="25"/>
      <c r="S160" s="25">
        <v>7500000</v>
      </c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>
        <f t="shared" si="28"/>
        <v>0</v>
      </c>
      <c r="AE160" s="25">
        <f>IF(SUM(R160:T160)-M160&lt;SUM(N160),SUM(N160)-SUM(R160:T160)-M160,)</f>
        <v>0</v>
      </c>
      <c r="AF160" s="25"/>
      <c r="AG160" s="27"/>
      <c r="AH160" s="27"/>
      <c r="AI160" s="27"/>
      <c r="AJ160" s="32"/>
      <c r="AK160" s="27"/>
      <c r="AL160" s="32"/>
      <c r="AM160" s="27"/>
      <c r="AN160" s="25">
        <f t="shared" si="27"/>
        <v>0</v>
      </c>
      <c r="AO160" s="27">
        <f t="shared" si="29"/>
        <v>0</v>
      </c>
      <c r="AP160" s="28"/>
      <c r="AR160" s="28"/>
      <c r="AS160" s="28"/>
      <c r="AT160" s="2"/>
      <c r="AU160" s="2"/>
      <c r="AV160" s="2"/>
      <c r="AW160" s="2"/>
      <c r="AX160" s="2"/>
      <c r="AY160" s="2"/>
      <c r="AZ160" s="2"/>
      <c r="BA160" s="29"/>
    </row>
    <row r="161" spans="1:53" ht="21" customHeight="1">
      <c r="A161" s="19">
        <f>SUBTOTAL(3,$AO$7:AO161)</f>
        <v>155</v>
      </c>
      <c r="B161" s="44" t="s">
        <v>755</v>
      </c>
      <c r="C161" s="45" t="s">
        <v>756</v>
      </c>
      <c r="D161" s="22" t="s">
        <v>757</v>
      </c>
      <c r="E161" s="22" t="s">
        <v>156</v>
      </c>
      <c r="F161" s="19" t="s">
        <v>758</v>
      </c>
      <c r="G161" s="22" t="s">
        <v>37</v>
      </c>
      <c r="H161" s="19" t="str">
        <f t="shared" si="23"/>
        <v>004</v>
      </c>
      <c r="I161" s="22" t="s">
        <v>39</v>
      </c>
      <c r="J161" s="22" t="s">
        <v>726</v>
      </c>
      <c r="K161" s="22"/>
      <c r="L161" s="27">
        <v>0</v>
      </c>
      <c r="M161" s="26">
        <v>0</v>
      </c>
      <c r="N161" s="25">
        <v>7500000</v>
      </c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>
        <v>7500000</v>
      </c>
      <c r="AB161" s="25"/>
      <c r="AC161" s="25"/>
      <c r="AD161" s="25">
        <f t="shared" si="28"/>
        <v>0</v>
      </c>
      <c r="AE161" s="25">
        <f>IF(SUM(R161:AA161)-M161&lt;SUM(N161),SUM(N161)-SUM(R161:AA161)-M161,)</f>
        <v>0</v>
      </c>
      <c r="AF161" s="25"/>
      <c r="AG161" s="27"/>
      <c r="AH161" s="27"/>
      <c r="AI161" s="27"/>
      <c r="AJ161" s="32"/>
      <c r="AK161" s="27"/>
      <c r="AL161" s="32"/>
      <c r="AM161" s="27"/>
      <c r="AN161" s="25">
        <f t="shared" si="27"/>
        <v>0</v>
      </c>
      <c r="AO161" s="27">
        <f>IF(SUM(R161:AA161)-M161&lt;(K161+L161+N161),(K161+L161+N161)-SUM(R161:AA161)-M161,)</f>
        <v>0</v>
      </c>
      <c r="AP161" s="28"/>
      <c r="AR161" s="28"/>
      <c r="AS161" s="28"/>
      <c r="AT161" s="2"/>
      <c r="AU161" s="2"/>
      <c r="AV161" s="2"/>
      <c r="AW161" s="2"/>
      <c r="AX161" s="2"/>
      <c r="AY161" s="2"/>
      <c r="AZ161" s="2"/>
      <c r="BA161" s="29"/>
    </row>
    <row r="162" spans="1:53" ht="21" customHeight="1">
      <c r="A162" s="19">
        <f>SUBTOTAL(3,$AO$7:AO162)</f>
        <v>156</v>
      </c>
      <c r="B162" s="44" t="s">
        <v>759</v>
      </c>
      <c r="C162" s="45" t="s">
        <v>760</v>
      </c>
      <c r="D162" s="22" t="s">
        <v>761</v>
      </c>
      <c r="E162" s="22" t="s">
        <v>762</v>
      </c>
      <c r="F162" s="19" t="s">
        <v>763</v>
      </c>
      <c r="G162" s="22" t="s">
        <v>37</v>
      </c>
      <c r="H162" s="19" t="str">
        <f t="shared" si="23"/>
        <v>004</v>
      </c>
      <c r="I162" s="22" t="s">
        <v>39</v>
      </c>
      <c r="J162" s="22" t="s">
        <v>726</v>
      </c>
      <c r="K162" s="22"/>
      <c r="L162" s="27">
        <v>0</v>
      </c>
      <c r="M162" s="26">
        <v>0</v>
      </c>
      <c r="N162" s="25">
        <v>7500000</v>
      </c>
      <c r="O162" s="25"/>
      <c r="P162" s="25"/>
      <c r="Q162" s="25"/>
      <c r="R162" s="25"/>
      <c r="S162" s="25"/>
      <c r="T162" s="25"/>
      <c r="U162" s="25">
        <v>7500000</v>
      </c>
      <c r="V162" s="25"/>
      <c r="W162" s="25"/>
      <c r="X162" s="25"/>
      <c r="Y162" s="25"/>
      <c r="Z162" s="25"/>
      <c r="AA162" s="25"/>
      <c r="AB162" s="25"/>
      <c r="AC162" s="25"/>
      <c r="AD162" s="25">
        <f t="shared" si="28"/>
        <v>0</v>
      </c>
      <c r="AE162" s="25">
        <f>IF(SUM(R162:U162)-M162&lt;SUM(N162),SUM(N162)-SUM(R162:U162)-M162,)</f>
        <v>0</v>
      </c>
      <c r="AF162" s="25"/>
      <c r="AG162" s="27"/>
      <c r="AH162" s="27"/>
      <c r="AI162" s="27"/>
      <c r="AJ162" s="32"/>
      <c r="AK162" s="27"/>
      <c r="AL162" s="32"/>
      <c r="AM162" s="27"/>
      <c r="AN162" s="25">
        <f t="shared" si="27"/>
        <v>0</v>
      </c>
      <c r="AO162" s="27">
        <f t="shared" ref="AO162:AO197" si="30">IF(SUM(R162:U162)-M162&lt;(K162+L162+N162),(K162+L162+N162)-SUM(R162:U162)-M162,)</f>
        <v>0</v>
      </c>
      <c r="AP162" s="28"/>
      <c r="AR162" s="28"/>
      <c r="AS162" s="28"/>
      <c r="AT162" s="2"/>
      <c r="AU162" s="2"/>
      <c r="AV162" s="2"/>
      <c r="AW162" s="2"/>
      <c r="AX162" s="2"/>
      <c r="AY162" s="2"/>
      <c r="AZ162" s="2"/>
      <c r="BA162" s="29"/>
    </row>
    <row r="163" spans="1:53" ht="21" customHeight="1">
      <c r="A163" s="19">
        <f>SUBTOTAL(3,$AO$7:AO163)</f>
        <v>157</v>
      </c>
      <c r="B163" s="44" t="s">
        <v>764</v>
      </c>
      <c r="C163" s="45" t="s">
        <v>765</v>
      </c>
      <c r="D163" s="22" t="s">
        <v>766</v>
      </c>
      <c r="E163" s="22" t="s">
        <v>767</v>
      </c>
      <c r="F163" s="19" t="s">
        <v>267</v>
      </c>
      <c r="G163" s="22" t="s">
        <v>37</v>
      </c>
      <c r="H163" s="19" t="str">
        <f t="shared" si="23"/>
        <v>004</v>
      </c>
      <c r="I163" s="22" t="s">
        <v>44</v>
      </c>
      <c r="J163" s="22" t="s">
        <v>726</v>
      </c>
      <c r="K163" s="22"/>
      <c r="L163" s="27">
        <v>0</v>
      </c>
      <c r="M163" s="26">
        <v>0</v>
      </c>
      <c r="N163" s="25">
        <v>7500000</v>
      </c>
      <c r="O163" s="25"/>
      <c r="P163" s="25"/>
      <c r="Q163" s="25"/>
      <c r="R163" s="25"/>
      <c r="S163" s="25">
        <v>7500000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>
        <f t="shared" si="28"/>
        <v>0</v>
      </c>
      <c r="AE163" s="25">
        <f>IF(SUM(R163:T163)-M163&lt;SUM(N163),SUM(N163)-SUM(R163:T163)-M163,)</f>
        <v>0</v>
      </c>
      <c r="AF163" s="25"/>
      <c r="AG163" s="27"/>
      <c r="AH163" s="27"/>
      <c r="AI163" s="27"/>
      <c r="AJ163" s="32"/>
      <c r="AK163" s="27"/>
      <c r="AL163" s="32"/>
      <c r="AM163" s="27"/>
      <c r="AN163" s="25">
        <f t="shared" si="27"/>
        <v>0</v>
      </c>
      <c r="AO163" s="27">
        <f t="shared" si="30"/>
        <v>0</v>
      </c>
      <c r="AP163" s="28"/>
      <c r="AR163" s="28"/>
      <c r="AS163" s="28"/>
      <c r="AT163" s="2"/>
      <c r="AU163" s="2"/>
      <c r="AV163" s="2"/>
      <c r="AW163" s="2"/>
      <c r="AX163" s="2"/>
      <c r="AY163" s="2"/>
      <c r="AZ163" s="2"/>
      <c r="BA163" s="29"/>
    </row>
    <row r="164" spans="1:53" ht="21" customHeight="1">
      <c r="A164" s="19">
        <f>SUBTOTAL(3,$AO$7:AO164)</f>
        <v>158</v>
      </c>
      <c r="B164" s="44" t="s">
        <v>768</v>
      </c>
      <c r="C164" s="45" t="s">
        <v>769</v>
      </c>
      <c r="D164" s="22" t="s">
        <v>770</v>
      </c>
      <c r="E164" s="22" t="s">
        <v>166</v>
      </c>
      <c r="F164" s="19" t="s">
        <v>771</v>
      </c>
      <c r="G164" s="22" t="s">
        <v>37</v>
      </c>
      <c r="H164" s="19" t="str">
        <f t="shared" si="23"/>
        <v>004</v>
      </c>
      <c r="I164" s="22" t="s">
        <v>582</v>
      </c>
      <c r="J164" s="22" t="s">
        <v>726</v>
      </c>
      <c r="K164" s="22"/>
      <c r="L164" s="27">
        <v>0</v>
      </c>
      <c r="M164" s="26">
        <v>0</v>
      </c>
      <c r="N164" s="25">
        <v>7500000</v>
      </c>
      <c r="O164" s="25"/>
      <c r="P164" s="25"/>
      <c r="Q164" s="25"/>
      <c r="R164" s="25"/>
      <c r="S164" s="25"/>
      <c r="T164" s="25"/>
      <c r="U164" s="25">
        <v>7500000</v>
      </c>
      <c r="V164" s="25"/>
      <c r="W164" s="25"/>
      <c r="X164" s="25"/>
      <c r="Y164" s="25"/>
      <c r="Z164" s="25"/>
      <c r="AA164" s="25"/>
      <c r="AB164" s="25"/>
      <c r="AC164" s="25"/>
      <c r="AD164" s="25">
        <f t="shared" si="28"/>
        <v>0</v>
      </c>
      <c r="AE164" s="25">
        <f>IF(SUM(R164:U164)-M164&lt;SUM(N164),SUM(N164)-SUM(R164:U164)-M164,)</f>
        <v>0</v>
      </c>
      <c r="AF164" s="25"/>
      <c r="AG164" s="27"/>
      <c r="AH164" s="27"/>
      <c r="AI164" s="27"/>
      <c r="AJ164" s="32"/>
      <c r="AK164" s="27"/>
      <c r="AL164" s="32"/>
      <c r="AM164" s="27"/>
      <c r="AN164" s="25">
        <f t="shared" si="27"/>
        <v>0</v>
      </c>
      <c r="AO164" s="27">
        <f t="shared" si="30"/>
        <v>0</v>
      </c>
      <c r="AP164" s="28"/>
      <c r="AR164" s="28"/>
      <c r="AS164" s="28"/>
      <c r="AT164" s="2"/>
      <c r="AU164" s="2"/>
      <c r="AV164" s="2"/>
      <c r="AW164" s="2"/>
      <c r="AX164" s="2"/>
      <c r="AY164" s="2"/>
      <c r="AZ164" s="2"/>
      <c r="BA164" s="29"/>
    </row>
    <row r="165" spans="1:53" ht="21" customHeight="1">
      <c r="A165" s="19">
        <f>SUBTOTAL(3,$AO$7:AO165)</f>
        <v>159</v>
      </c>
      <c r="B165" s="44" t="s">
        <v>772</v>
      </c>
      <c r="C165" s="45" t="s">
        <v>773</v>
      </c>
      <c r="D165" s="22" t="s">
        <v>774</v>
      </c>
      <c r="E165" s="22" t="s">
        <v>775</v>
      </c>
      <c r="F165" s="19" t="s">
        <v>776</v>
      </c>
      <c r="G165" s="22" t="s">
        <v>37</v>
      </c>
      <c r="H165" s="19" t="str">
        <f t="shared" si="23"/>
        <v>004</v>
      </c>
      <c r="I165" s="22" t="s">
        <v>44</v>
      </c>
      <c r="J165" s="22" t="s">
        <v>726</v>
      </c>
      <c r="K165" s="22"/>
      <c r="L165" s="27">
        <v>0</v>
      </c>
      <c r="M165" s="26">
        <v>0</v>
      </c>
      <c r="N165" s="25">
        <v>7500000</v>
      </c>
      <c r="O165" s="25"/>
      <c r="P165" s="25"/>
      <c r="Q165" s="25"/>
      <c r="R165" s="25"/>
      <c r="S165" s="25"/>
      <c r="T165" s="25"/>
      <c r="U165" s="25">
        <v>7500000</v>
      </c>
      <c r="V165" s="25"/>
      <c r="W165" s="25"/>
      <c r="X165" s="25"/>
      <c r="Y165" s="25"/>
      <c r="Z165" s="25"/>
      <c r="AA165" s="25"/>
      <c r="AB165" s="25"/>
      <c r="AC165" s="25"/>
      <c r="AD165" s="25">
        <f t="shared" si="28"/>
        <v>0</v>
      </c>
      <c r="AE165" s="25">
        <f>IF(SUM(R165:U165)-M165&lt;SUM(N165),SUM(N165)-SUM(R165:U165)-M165,)</f>
        <v>0</v>
      </c>
      <c r="AF165" s="25"/>
      <c r="AG165" s="27"/>
      <c r="AH165" s="27"/>
      <c r="AI165" s="27"/>
      <c r="AJ165" s="32"/>
      <c r="AK165" s="27"/>
      <c r="AL165" s="32"/>
      <c r="AM165" s="27"/>
      <c r="AN165" s="25">
        <f t="shared" si="27"/>
        <v>0</v>
      </c>
      <c r="AO165" s="27">
        <f t="shared" si="30"/>
        <v>0</v>
      </c>
      <c r="AP165" s="28"/>
      <c r="AR165" s="28"/>
      <c r="AS165" s="28"/>
      <c r="AT165" s="2"/>
      <c r="AU165" s="2"/>
      <c r="AV165" s="2"/>
      <c r="AW165" s="2"/>
      <c r="AX165" s="2"/>
      <c r="AY165" s="2"/>
      <c r="AZ165" s="2"/>
      <c r="BA165" s="29"/>
    </row>
    <row r="166" spans="1:53" ht="21" customHeight="1">
      <c r="A166" s="19">
        <f>SUBTOTAL(3,$AO$7:AO166)</f>
        <v>160</v>
      </c>
      <c r="B166" s="44" t="s">
        <v>777</v>
      </c>
      <c r="C166" s="30">
        <v>242003771</v>
      </c>
      <c r="D166" s="22" t="s">
        <v>778</v>
      </c>
      <c r="E166" s="22" t="s">
        <v>775</v>
      </c>
      <c r="F166" s="60">
        <v>37818</v>
      </c>
      <c r="G166" s="22" t="s">
        <v>37</v>
      </c>
      <c r="H166" s="19" t="str">
        <f t="shared" si="23"/>
        <v>004</v>
      </c>
      <c r="I166" s="22" t="s">
        <v>582</v>
      </c>
      <c r="J166" s="22" t="s">
        <v>726</v>
      </c>
      <c r="K166" s="22"/>
      <c r="L166" s="27">
        <v>0</v>
      </c>
      <c r="M166" s="26">
        <v>0</v>
      </c>
      <c r="N166" s="25">
        <v>7500000</v>
      </c>
      <c r="O166" s="25"/>
      <c r="P166" s="25"/>
      <c r="Q166" s="25"/>
      <c r="R166" s="25"/>
      <c r="S166" s="25">
        <v>7500000</v>
      </c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>
        <f t="shared" si="28"/>
        <v>0</v>
      </c>
      <c r="AE166" s="25">
        <f>IF(SUM(R166:T166)-M166&lt;SUM(N166),SUM(N166)-SUM(R166:T166)-M166,)</f>
        <v>0</v>
      </c>
      <c r="AF166" s="25"/>
      <c r="AG166" s="27"/>
      <c r="AH166" s="27"/>
      <c r="AI166" s="27"/>
      <c r="AJ166" s="32"/>
      <c r="AK166" s="27"/>
      <c r="AL166" s="32"/>
      <c r="AM166" s="27"/>
      <c r="AN166" s="25">
        <f t="shared" si="27"/>
        <v>0</v>
      </c>
      <c r="AO166" s="27">
        <f t="shared" si="30"/>
        <v>0</v>
      </c>
      <c r="AP166" s="28"/>
      <c r="AR166" s="28"/>
      <c r="AS166" s="28"/>
      <c r="AT166" s="2"/>
      <c r="AU166" s="2"/>
      <c r="AV166" s="2"/>
      <c r="AW166" s="2"/>
      <c r="AX166" s="2"/>
      <c r="AY166" s="2"/>
      <c r="AZ166" s="2"/>
      <c r="BA166" s="29"/>
    </row>
    <row r="167" spans="1:53" ht="21" customHeight="1">
      <c r="A167" s="19">
        <f>SUBTOTAL(3,$AO$7:AO167)</f>
        <v>161</v>
      </c>
      <c r="B167" s="44" t="s">
        <v>779</v>
      </c>
      <c r="C167" s="45" t="s">
        <v>780</v>
      </c>
      <c r="D167" s="22" t="s">
        <v>165</v>
      </c>
      <c r="E167" s="22" t="s">
        <v>781</v>
      </c>
      <c r="F167" s="19" t="s">
        <v>782</v>
      </c>
      <c r="G167" s="22" t="s">
        <v>37</v>
      </c>
      <c r="H167" s="19" t="str">
        <f t="shared" si="23"/>
        <v>004</v>
      </c>
      <c r="I167" s="22" t="s">
        <v>44</v>
      </c>
      <c r="J167" s="22" t="s">
        <v>726</v>
      </c>
      <c r="K167" s="22"/>
      <c r="L167" s="27">
        <v>0</v>
      </c>
      <c r="M167" s="26">
        <v>0</v>
      </c>
      <c r="N167" s="25">
        <v>7500000</v>
      </c>
      <c r="O167" s="25"/>
      <c r="P167" s="25"/>
      <c r="Q167" s="25"/>
      <c r="R167" s="25"/>
      <c r="S167" s="25">
        <v>7500000</v>
      </c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>
        <f t="shared" si="28"/>
        <v>0</v>
      </c>
      <c r="AE167" s="25">
        <f>IF(SUM(R167:T167)-M167&lt;SUM(N167),SUM(N167)-SUM(R167:T167)-M167,)</f>
        <v>0</v>
      </c>
      <c r="AF167" s="25"/>
      <c r="AG167" s="27"/>
      <c r="AH167" s="27"/>
      <c r="AI167" s="27"/>
      <c r="AJ167" s="32"/>
      <c r="AK167" s="27"/>
      <c r="AL167" s="32"/>
      <c r="AM167" s="27"/>
      <c r="AN167" s="25">
        <f t="shared" si="27"/>
        <v>0</v>
      </c>
      <c r="AO167" s="27">
        <f t="shared" si="30"/>
        <v>0</v>
      </c>
      <c r="AP167" s="28"/>
      <c r="AR167" s="28"/>
      <c r="AS167" s="28"/>
      <c r="AT167" s="2"/>
      <c r="AU167" s="2"/>
      <c r="AV167" s="2"/>
      <c r="AW167" s="2"/>
      <c r="AX167" s="2"/>
      <c r="AY167" s="2"/>
      <c r="AZ167" s="2"/>
      <c r="BA167" s="29"/>
    </row>
    <row r="168" spans="1:53" ht="21" customHeight="1">
      <c r="A168" s="19">
        <f>SUBTOTAL(3,$AO$7:AO168)</f>
        <v>162</v>
      </c>
      <c r="B168" s="44" t="s">
        <v>783</v>
      </c>
      <c r="C168" s="45" t="s">
        <v>784</v>
      </c>
      <c r="D168" s="22" t="s">
        <v>785</v>
      </c>
      <c r="E168" s="22" t="s">
        <v>781</v>
      </c>
      <c r="F168" s="19" t="s">
        <v>786</v>
      </c>
      <c r="G168" s="22" t="s">
        <v>37</v>
      </c>
      <c r="H168" s="19" t="str">
        <f t="shared" si="23"/>
        <v>004</v>
      </c>
      <c r="I168" s="22" t="s">
        <v>44</v>
      </c>
      <c r="J168" s="22" t="s">
        <v>726</v>
      </c>
      <c r="K168" s="22"/>
      <c r="L168" s="27">
        <v>0</v>
      </c>
      <c r="M168" s="26">
        <v>0</v>
      </c>
      <c r="N168" s="25">
        <v>7500000</v>
      </c>
      <c r="O168" s="25"/>
      <c r="P168" s="25"/>
      <c r="Q168" s="25"/>
      <c r="R168" s="25"/>
      <c r="S168" s="25">
        <v>7500000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>
        <f t="shared" si="28"/>
        <v>0</v>
      </c>
      <c r="AE168" s="25">
        <f>IF(SUM(R168:T168)-M168&lt;SUM(N168),SUM(N168)-SUM(R168:T168)-M168,)</f>
        <v>0</v>
      </c>
      <c r="AF168" s="25"/>
      <c r="AG168" s="27"/>
      <c r="AH168" s="27"/>
      <c r="AI168" s="27"/>
      <c r="AJ168" s="32"/>
      <c r="AK168" s="27"/>
      <c r="AL168" s="32"/>
      <c r="AM168" s="27"/>
      <c r="AN168" s="25">
        <f t="shared" si="27"/>
        <v>0</v>
      </c>
      <c r="AO168" s="27">
        <f t="shared" si="30"/>
        <v>0</v>
      </c>
      <c r="AP168" s="28"/>
      <c r="AR168" s="28"/>
      <c r="AS168" s="28"/>
      <c r="AT168" s="2"/>
      <c r="AU168" s="2"/>
      <c r="AV168" s="2"/>
      <c r="AW168" s="2"/>
      <c r="AX168" s="2"/>
      <c r="AY168" s="2"/>
      <c r="AZ168" s="2"/>
      <c r="BA168" s="29"/>
    </row>
    <row r="169" spans="1:53" ht="21" customHeight="1">
      <c r="A169" s="19">
        <f>SUBTOTAL(3,$AO$7:AO169)</f>
        <v>163</v>
      </c>
      <c r="B169" s="44" t="s">
        <v>787</v>
      </c>
      <c r="C169" s="45" t="s">
        <v>788</v>
      </c>
      <c r="D169" s="22" t="s">
        <v>789</v>
      </c>
      <c r="E169" s="22" t="s">
        <v>790</v>
      </c>
      <c r="F169" s="19" t="s">
        <v>658</v>
      </c>
      <c r="G169" s="22" t="s">
        <v>37</v>
      </c>
      <c r="H169" s="19" t="str">
        <f t="shared" si="23"/>
        <v>004</v>
      </c>
      <c r="I169" s="22" t="s">
        <v>582</v>
      </c>
      <c r="J169" s="22" t="s">
        <v>726</v>
      </c>
      <c r="K169" s="22"/>
      <c r="L169" s="27">
        <v>0</v>
      </c>
      <c r="M169" s="26">
        <v>0</v>
      </c>
      <c r="N169" s="25">
        <v>7500000</v>
      </c>
      <c r="O169" s="25"/>
      <c r="P169" s="25"/>
      <c r="Q169" s="25"/>
      <c r="R169" s="25"/>
      <c r="S169" s="25">
        <v>7500000</v>
      </c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>
        <f t="shared" si="28"/>
        <v>0</v>
      </c>
      <c r="AE169" s="25">
        <f>IF(SUM(R169:T169)-M169&lt;SUM(N169),SUM(N169)-SUM(R169:T169)-M169,)</f>
        <v>0</v>
      </c>
      <c r="AF169" s="25"/>
      <c r="AG169" s="27"/>
      <c r="AH169" s="27"/>
      <c r="AI169" s="27"/>
      <c r="AJ169" s="32"/>
      <c r="AK169" s="27"/>
      <c r="AL169" s="32"/>
      <c r="AM169" s="27"/>
      <c r="AN169" s="25">
        <f t="shared" si="27"/>
        <v>0</v>
      </c>
      <c r="AO169" s="27">
        <f t="shared" si="30"/>
        <v>0</v>
      </c>
      <c r="AP169" s="28"/>
      <c r="AR169" s="28"/>
      <c r="AS169" s="28"/>
      <c r="AT169" s="2"/>
      <c r="AU169" s="2"/>
      <c r="AV169" s="2"/>
      <c r="AW169" s="2"/>
      <c r="AX169" s="2"/>
      <c r="AY169" s="2"/>
      <c r="AZ169" s="2"/>
      <c r="BA169" s="29"/>
    </row>
    <row r="170" spans="1:53" ht="21" customHeight="1">
      <c r="A170" s="19">
        <f>SUBTOTAL(3,$AO$7:AO170)</f>
        <v>164</v>
      </c>
      <c r="B170" s="44" t="s">
        <v>791</v>
      </c>
      <c r="C170" s="45" t="s">
        <v>792</v>
      </c>
      <c r="D170" s="22" t="s">
        <v>793</v>
      </c>
      <c r="E170" s="22" t="s">
        <v>794</v>
      </c>
      <c r="F170" s="19" t="s">
        <v>398</v>
      </c>
      <c r="G170" s="22" t="s">
        <v>37</v>
      </c>
      <c r="H170" s="19" t="str">
        <f t="shared" si="23"/>
        <v>004</v>
      </c>
      <c r="I170" s="22" t="s">
        <v>44</v>
      </c>
      <c r="J170" s="22" t="s">
        <v>726</v>
      </c>
      <c r="K170" s="22"/>
      <c r="L170" s="27">
        <v>0</v>
      </c>
      <c r="M170" s="26">
        <v>0</v>
      </c>
      <c r="N170" s="25">
        <v>7500000</v>
      </c>
      <c r="O170" s="25"/>
      <c r="P170" s="25"/>
      <c r="Q170" s="25"/>
      <c r="R170" s="25"/>
      <c r="S170" s="25"/>
      <c r="T170" s="25"/>
      <c r="U170" s="25">
        <v>7500000</v>
      </c>
      <c r="V170" s="25"/>
      <c r="W170" s="25"/>
      <c r="X170" s="25"/>
      <c r="Y170" s="25"/>
      <c r="Z170" s="25"/>
      <c r="AA170" s="25"/>
      <c r="AB170" s="25"/>
      <c r="AC170" s="25"/>
      <c r="AD170" s="25">
        <f t="shared" si="28"/>
        <v>0</v>
      </c>
      <c r="AE170" s="25">
        <f>IF(SUM(R170:U170)-M170&lt;SUM(N170),SUM(N170)-SUM(R170:U170)-M170,)</f>
        <v>0</v>
      </c>
      <c r="AF170" s="25"/>
      <c r="AG170" s="27"/>
      <c r="AH170" s="27"/>
      <c r="AI170" s="27"/>
      <c r="AJ170" s="32"/>
      <c r="AK170" s="27"/>
      <c r="AL170" s="32"/>
      <c r="AM170" s="27"/>
      <c r="AN170" s="25">
        <f t="shared" si="27"/>
        <v>0</v>
      </c>
      <c r="AO170" s="27">
        <f t="shared" si="30"/>
        <v>0</v>
      </c>
      <c r="AP170" s="28"/>
      <c r="AR170" s="28"/>
      <c r="AS170" s="28"/>
      <c r="AT170" s="2"/>
      <c r="AU170" s="2"/>
      <c r="AV170" s="2"/>
      <c r="AW170" s="2"/>
      <c r="AX170" s="2"/>
      <c r="AY170" s="2"/>
      <c r="AZ170" s="2"/>
      <c r="BA170" s="29"/>
    </row>
    <row r="171" spans="1:53" ht="21" customHeight="1">
      <c r="A171" s="19">
        <f>SUBTOTAL(3,$AO$7:AO171)</f>
        <v>165</v>
      </c>
      <c r="B171" s="44" t="s">
        <v>795</v>
      </c>
      <c r="C171" s="45" t="s">
        <v>796</v>
      </c>
      <c r="D171" s="22" t="s">
        <v>165</v>
      </c>
      <c r="E171" s="22" t="s">
        <v>646</v>
      </c>
      <c r="F171" s="19" t="s">
        <v>147</v>
      </c>
      <c r="G171" s="22" t="s">
        <v>37</v>
      </c>
      <c r="H171" s="19" t="str">
        <f t="shared" si="23"/>
        <v>004</v>
      </c>
      <c r="I171" s="22" t="s">
        <v>582</v>
      </c>
      <c r="J171" s="22" t="s">
        <v>726</v>
      </c>
      <c r="K171" s="22"/>
      <c r="L171" s="27">
        <v>0</v>
      </c>
      <c r="M171" s="26">
        <v>0</v>
      </c>
      <c r="N171" s="25">
        <v>7500000</v>
      </c>
      <c r="O171" s="25"/>
      <c r="P171" s="25"/>
      <c r="Q171" s="25"/>
      <c r="R171" s="25"/>
      <c r="S171" s="25">
        <v>7500000</v>
      </c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>
        <f t="shared" si="28"/>
        <v>0</v>
      </c>
      <c r="AE171" s="25">
        <f>IF(SUM(R171:T171)-M171&lt;SUM(N171),SUM(N171)-SUM(R171:T171)-M171,)</f>
        <v>0</v>
      </c>
      <c r="AF171" s="25"/>
      <c r="AG171" s="27"/>
      <c r="AH171" s="27"/>
      <c r="AI171" s="27"/>
      <c r="AJ171" s="32"/>
      <c r="AK171" s="27"/>
      <c r="AL171" s="32"/>
      <c r="AM171" s="27"/>
      <c r="AN171" s="25">
        <f t="shared" si="27"/>
        <v>0</v>
      </c>
      <c r="AO171" s="27">
        <f t="shared" si="30"/>
        <v>0</v>
      </c>
      <c r="AP171" s="28"/>
      <c r="AR171" s="28"/>
      <c r="AS171" s="28"/>
      <c r="AT171" s="2"/>
      <c r="AU171" s="2"/>
      <c r="AV171" s="2"/>
      <c r="AW171" s="2"/>
      <c r="AX171" s="2"/>
      <c r="AY171" s="2"/>
      <c r="AZ171" s="2"/>
      <c r="BA171" s="29"/>
    </row>
    <row r="172" spans="1:53" ht="21" customHeight="1">
      <c r="A172" s="19">
        <f>SUBTOTAL(3,$AO$7:AO172)</f>
        <v>166</v>
      </c>
      <c r="B172" s="44" t="s">
        <v>797</v>
      </c>
      <c r="C172" s="45" t="s">
        <v>798</v>
      </c>
      <c r="D172" s="22" t="s">
        <v>799</v>
      </c>
      <c r="E172" s="22" t="s">
        <v>449</v>
      </c>
      <c r="F172" s="19" t="s">
        <v>800</v>
      </c>
      <c r="G172" s="22" t="s">
        <v>37</v>
      </c>
      <c r="H172" s="19" t="str">
        <f t="shared" si="23"/>
        <v>004</v>
      </c>
      <c r="I172" s="22" t="s">
        <v>582</v>
      </c>
      <c r="J172" s="22" t="s">
        <v>726</v>
      </c>
      <c r="K172" s="22"/>
      <c r="L172" s="27">
        <v>0</v>
      </c>
      <c r="M172" s="26">
        <v>0</v>
      </c>
      <c r="N172" s="25">
        <v>7500000</v>
      </c>
      <c r="O172" s="25"/>
      <c r="P172" s="25"/>
      <c r="Q172" s="25"/>
      <c r="R172" s="25"/>
      <c r="S172" s="25"/>
      <c r="T172" s="25"/>
      <c r="U172" s="25">
        <v>7500000</v>
      </c>
      <c r="V172" s="25"/>
      <c r="W172" s="25"/>
      <c r="X172" s="25"/>
      <c r="Y172" s="25"/>
      <c r="Z172" s="25"/>
      <c r="AA172" s="25"/>
      <c r="AB172" s="25"/>
      <c r="AC172" s="25"/>
      <c r="AD172" s="25">
        <f t="shared" ref="AD172:AD203" si="31">IF(SUM(O172:U172)&gt;SUM(M172:N172),SUM(O172:U172)-SUM(M172:N172),)</f>
        <v>0</v>
      </c>
      <c r="AE172" s="25">
        <f>IF(SUM(R172:U172)-M172&lt;SUM(N172),SUM(N172)-SUM(R172:U172)-M172,)</f>
        <v>0</v>
      </c>
      <c r="AF172" s="25"/>
      <c r="AG172" s="27"/>
      <c r="AH172" s="27"/>
      <c r="AI172" s="27"/>
      <c r="AJ172" s="32"/>
      <c r="AK172" s="27"/>
      <c r="AL172" s="32"/>
      <c r="AM172" s="27"/>
      <c r="AN172" s="25">
        <f t="shared" si="27"/>
        <v>0</v>
      </c>
      <c r="AO172" s="27">
        <f t="shared" si="30"/>
        <v>0</v>
      </c>
      <c r="AP172" s="28"/>
      <c r="AR172" s="28"/>
      <c r="AS172" s="28"/>
      <c r="AT172" s="2"/>
      <c r="AU172" s="2"/>
      <c r="AV172" s="2"/>
      <c r="AW172" s="2"/>
      <c r="AX172" s="2"/>
      <c r="AY172" s="2"/>
      <c r="AZ172" s="2"/>
      <c r="BA172" s="29"/>
    </row>
    <row r="173" spans="1:53" ht="21" customHeight="1">
      <c r="A173" s="19">
        <f>SUBTOTAL(3,$AO$7:AO173)</f>
        <v>167</v>
      </c>
      <c r="B173" s="44" t="s">
        <v>801</v>
      </c>
      <c r="C173" s="45" t="s">
        <v>802</v>
      </c>
      <c r="D173" s="22" t="s">
        <v>803</v>
      </c>
      <c r="E173" s="22" t="s">
        <v>804</v>
      </c>
      <c r="F173" s="19" t="s">
        <v>805</v>
      </c>
      <c r="G173" s="22" t="s">
        <v>37</v>
      </c>
      <c r="H173" s="19" t="str">
        <f t="shared" si="23"/>
        <v>004</v>
      </c>
      <c r="I173" s="22" t="s">
        <v>44</v>
      </c>
      <c r="J173" s="22" t="s">
        <v>726</v>
      </c>
      <c r="K173" s="22"/>
      <c r="L173" s="27">
        <v>0</v>
      </c>
      <c r="M173" s="26">
        <v>0</v>
      </c>
      <c r="N173" s="25">
        <v>7500000</v>
      </c>
      <c r="O173" s="25"/>
      <c r="P173" s="25"/>
      <c r="Q173" s="25"/>
      <c r="R173" s="25"/>
      <c r="S173" s="25">
        <v>7500000</v>
      </c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>
        <f t="shared" si="31"/>
        <v>0</v>
      </c>
      <c r="AE173" s="25">
        <f t="shared" ref="AE173:AE180" si="32">IF(SUM(R173:T173)-M173&lt;SUM(N173),SUM(N173)-SUM(R173:T173)-M173,)</f>
        <v>0</v>
      </c>
      <c r="AF173" s="25"/>
      <c r="AG173" s="27"/>
      <c r="AH173" s="27"/>
      <c r="AI173" s="27"/>
      <c r="AJ173" s="32"/>
      <c r="AK173" s="27"/>
      <c r="AL173" s="32"/>
      <c r="AM173" s="27"/>
      <c r="AN173" s="25">
        <f t="shared" si="27"/>
        <v>0</v>
      </c>
      <c r="AO173" s="27">
        <f t="shared" si="30"/>
        <v>0</v>
      </c>
      <c r="AP173" s="28"/>
      <c r="AR173" s="28"/>
      <c r="AS173" s="28"/>
      <c r="AT173" s="2"/>
      <c r="AU173" s="2"/>
      <c r="AV173" s="2"/>
      <c r="AW173" s="2"/>
      <c r="AX173" s="2"/>
      <c r="AY173" s="2"/>
      <c r="AZ173" s="2"/>
      <c r="BA173" s="29"/>
    </row>
    <row r="174" spans="1:53" ht="21" customHeight="1">
      <c r="A174" s="19">
        <f>SUBTOTAL(3,$AO$7:AO174)</f>
        <v>168</v>
      </c>
      <c r="B174" s="44" t="s">
        <v>806</v>
      </c>
      <c r="C174" s="45" t="s">
        <v>807</v>
      </c>
      <c r="D174" s="22" t="s">
        <v>808</v>
      </c>
      <c r="E174" s="22" t="s">
        <v>809</v>
      </c>
      <c r="F174" s="19" t="s">
        <v>810</v>
      </c>
      <c r="G174" s="22" t="s">
        <v>37</v>
      </c>
      <c r="H174" s="19" t="str">
        <f t="shared" si="23"/>
        <v>004</v>
      </c>
      <c r="I174" s="22" t="s">
        <v>582</v>
      </c>
      <c r="J174" s="22" t="s">
        <v>726</v>
      </c>
      <c r="K174" s="22"/>
      <c r="L174" s="27">
        <v>0</v>
      </c>
      <c r="M174" s="26">
        <v>0</v>
      </c>
      <c r="N174" s="25">
        <v>7500000</v>
      </c>
      <c r="O174" s="25"/>
      <c r="P174" s="25"/>
      <c r="Q174" s="25"/>
      <c r="R174" s="25"/>
      <c r="S174" s="25">
        <v>7500000</v>
      </c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>
        <f t="shared" si="31"/>
        <v>0</v>
      </c>
      <c r="AE174" s="25">
        <f t="shared" si="32"/>
        <v>0</v>
      </c>
      <c r="AF174" s="25"/>
      <c r="AG174" s="27"/>
      <c r="AH174" s="27"/>
      <c r="AI174" s="27"/>
      <c r="AJ174" s="32"/>
      <c r="AK174" s="27"/>
      <c r="AL174" s="32"/>
      <c r="AM174" s="27"/>
      <c r="AN174" s="25">
        <f t="shared" si="27"/>
        <v>0</v>
      </c>
      <c r="AO174" s="27">
        <f t="shared" si="30"/>
        <v>0</v>
      </c>
      <c r="AP174" s="28"/>
      <c r="AR174" s="28"/>
      <c r="AS174" s="28"/>
      <c r="AT174" s="2"/>
      <c r="AU174" s="2"/>
      <c r="AV174" s="2"/>
      <c r="AW174" s="2"/>
      <c r="AX174" s="2"/>
      <c r="AY174" s="2"/>
      <c r="AZ174" s="2"/>
      <c r="BA174" s="29"/>
    </row>
    <row r="175" spans="1:53" ht="21" customHeight="1">
      <c r="A175" s="19">
        <f>SUBTOTAL(3,$AO$7:AO175)</f>
        <v>169</v>
      </c>
      <c r="B175" s="44" t="s">
        <v>811</v>
      </c>
      <c r="C175" s="45" t="s">
        <v>812</v>
      </c>
      <c r="D175" s="22" t="s">
        <v>813</v>
      </c>
      <c r="E175" s="22" t="s">
        <v>491</v>
      </c>
      <c r="F175" s="19" t="s">
        <v>814</v>
      </c>
      <c r="G175" s="22" t="s">
        <v>37</v>
      </c>
      <c r="H175" s="19" t="str">
        <f t="shared" ref="H175:H238" si="33">MID(B175,4,3)</f>
        <v>004</v>
      </c>
      <c r="I175" s="22" t="s">
        <v>44</v>
      </c>
      <c r="J175" s="22" t="s">
        <v>726</v>
      </c>
      <c r="K175" s="22"/>
      <c r="L175" s="27">
        <v>0</v>
      </c>
      <c r="M175" s="26">
        <v>0</v>
      </c>
      <c r="N175" s="25">
        <v>7500000</v>
      </c>
      <c r="O175" s="25"/>
      <c r="P175" s="25"/>
      <c r="Q175" s="25"/>
      <c r="R175" s="25"/>
      <c r="S175" s="25">
        <v>7500000</v>
      </c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>
        <f t="shared" si="31"/>
        <v>0</v>
      </c>
      <c r="AE175" s="25">
        <f t="shared" si="32"/>
        <v>0</v>
      </c>
      <c r="AF175" s="25"/>
      <c r="AG175" s="27"/>
      <c r="AH175" s="27"/>
      <c r="AI175" s="27"/>
      <c r="AJ175" s="32"/>
      <c r="AK175" s="27"/>
      <c r="AL175" s="32"/>
      <c r="AM175" s="27"/>
      <c r="AN175" s="25">
        <f t="shared" si="27"/>
        <v>0</v>
      </c>
      <c r="AO175" s="27">
        <f t="shared" si="30"/>
        <v>0</v>
      </c>
      <c r="AP175" s="28"/>
      <c r="AR175" s="28"/>
      <c r="AS175" s="28"/>
      <c r="AT175" s="2"/>
      <c r="AU175" s="2"/>
      <c r="AV175" s="2"/>
      <c r="AW175" s="2"/>
      <c r="AX175" s="2"/>
      <c r="AY175" s="2"/>
      <c r="AZ175" s="2"/>
      <c r="BA175" s="29"/>
    </row>
    <row r="176" spans="1:53" ht="21" customHeight="1">
      <c r="A176" s="19">
        <f>SUBTOTAL(3,$AO$7:AO176)</f>
        <v>170</v>
      </c>
      <c r="B176" s="44" t="s">
        <v>815</v>
      </c>
      <c r="C176" s="45" t="s">
        <v>816</v>
      </c>
      <c r="D176" s="22" t="s">
        <v>817</v>
      </c>
      <c r="E176" s="22" t="s">
        <v>818</v>
      </c>
      <c r="F176" s="19" t="s">
        <v>819</v>
      </c>
      <c r="G176" s="22" t="s">
        <v>37</v>
      </c>
      <c r="H176" s="19" t="str">
        <f t="shared" si="33"/>
        <v>004</v>
      </c>
      <c r="I176" s="22" t="s">
        <v>44</v>
      </c>
      <c r="J176" s="22" t="s">
        <v>726</v>
      </c>
      <c r="K176" s="22"/>
      <c r="L176" s="27">
        <v>0</v>
      </c>
      <c r="M176" s="26">
        <v>0</v>
      </c>
      <c r="N176" s="25">
        <v>7500000</v>
      </c>
      <c r="O176" s="25"/>
      <c r="P176" s="25"/>
      <c r="Q176" s="25"/>
      <c r="R176" s="25"/>
      <c r="S176" s="25">
        <v>7500000</v>
      </c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>
        <f t="shared" si="31"/>
        <v>0</v>
      </c>
      <c r="AE176" s="25">
        <f t="shared" si="32"/>
        <v>0</v>
      </c>
      <c r="AF176" s="25"/>
      <c r="AG176" s="27"/>
      <c r="AH176" s="27"/>
      <c r="AI176" s="27"/>
      <c r="AJ176" s="32"/>
      <c r="AK176" s="27"/>
      <c r="AL176" s="32"/>
      <c r="AM176" s="27"/>
      <c r="AN176" s="25">
        <f t="shared" si="27"/>
        <v>0</v>
      </c>
      <c r="AO176" s="27">
        <f t="shared" si="30"/>
        <v>0</v>
      </c>
      <c r="AP176" s="28"/>
      <c r="AR176" s="28"/>
      <c r="AS176" s="28"/>
      <c r="AT176" s="2"/>
      <c r="AU176" s="2"/>
      <c r="AV176" s="2"/>
      <c r="AW176" s="2"/>
      <c r="AX176" s="2"/>
      <c r="AY176" s="2"/>
      <c r="AZ176" s="2"/>
      <c r="BA176" s="29"/>
    </row>
    <row r="177" spans="1:53" ht="21" customHeight="1">
      <c r="A177" s="19">
        <f>SUBTOTAL(3,$AO$7:AO177)</f>
        <v>171</v>
      </c>
      <c r="B177" s="44" t="s">
        <v>820</v>
      </c>
      <c r="C177" s="45" t="s">
        <v>821</v>
      </c>
      <c r="D177" s="22" t="s">
        <v>822</v>
      </c>
      <c r="E177" s="22" t="s">
        <v>105</v>
      </c>
      <c r="F177" s="19" t="s">
        <v>227</v>
      </c>
      <c r="G177" s="22" t="s">
        <v>37</v>
      </c>
      <c r="H177" s="19" t="str">
        <f t="shared" si="33"/>
        <v>004</v>
      </c>
      <c r="I177" s="22" t="s">
        <v>44</v>
      </c>
      <c r="J177" s="22" t="s">
        <v>726</v>
      </c>
      <c r="K177" s="22"/>
      <c r="L177" s="27">
        <v>0</v>
      </c>
      <c r="M177" s="26">
        <v>0</v>
      </c>
      <c r="N177" s="25">
        <v>7500000</v>
      </c>
      <c r="O177" s="25"/>
      <c r="P177" s="25"/>
      <c r="Q177" s="25"/>
      <c r="R177" s="25"/>
      <c r="S177" s="25">
        <v>7500000</v>
      </c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>
        <f t="shared" si="31"/>
        <v>0</v>
      </c>
      <c r="AE177" s="25">
        <f t="shared" si="32"/>
        <v>0</v>
      </c>
      <c r="AF177" s="25"/>
      <c r="AG177" s="27"/>
      <c r="AH177" s="27"/>
      <c r="AI177" s="27"/>
      <c r="AJ177" s="32"/>
      <c r="AK177" s="27"/>
      <c r="AL177" s="32"/>
      <c r="AM177" s="27"/>
      <c r="AN177" s="25">
        <f t="shared" si="27"/>
        <v>0</v>
      </c>
      <c r="AO177" s="27">
        <f t="shared" si="30"/>
        <v>0</v>
      </c>
      <c r="AP177" s="28"/>
      <c r="AR177" s="28"/>
      <c r="AS177" s="28"/>
      <c r="AT177" s="2"/>
      <c r="AU177" s="2"/>
      <c r="AV177" s="2"/>
      <c r="AW177" s="2"/>
      <c r="AX177" s="2"/>
      <c r="AY177" s="2"/>
      <c r="AZ177" s="2"/>
      <c r="BA177" s="29"/>
    </row>
    <row r="178" spans="1:53" ht="21" customHeight="1">
      <c r="A178" s="19">
        <f>SUBTOTAL(3,$AO$7:AO178)</f>
        <v>172</v>
      </c>
      <c r="B178" s="44" t="s">
        <v>823</v>
      </c>
      <c r="C178" s="45" t="s">
        <v>824</v>
      </c>
      <c r="D178" s="22" t="s">
        <v>825</v>
      </c>
      <c r="E178" s="22" t="s">
        <v>276</v>
      </c>
      <c r="F178" s="19" t="s">
        <v>826</v>
      </c>
      <c r="G178" s="22" t="s">
        <v>37</v>
      </c>
      <c r="H178" s="19" t="str">
        <f t="shared" si="33"/>
        <v>004</v>
      </c>
      <c r="I178" s="22" t="s">
        <v>589</v>
      </c>
      <c r="J178" s="22" t="s">
        <v>726</v>
      </c>
      <c r="K178" s="22"/>
      <c r="L178" s="27">
        <v>0</v>
      </c>
      <c r="M178" s="26">
        <v>0</v>
      </c>
      <c r="N178" s="25">
        <v>7500000</v>
      </c>
      <c r="O178" s="25"/>
      <c r="P178" s="25"/>
      <c r="Q178" s="25"/>
      <c r="R178" s="25"/>
      <c r="S178" s="25">
        <v>7500000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>
        <f t="shared" si="31"/>
        <v>0</v>
      </c>
      <c r="AE178" s="25">
        <f t="shared" si="32"/>
        <v>0</v>
      </c>
      <c r="AF178" s="25"/>
      <c r="AG178" s="27"/>
      <c r="AH178" s="27"/>
      <c r="AI178" s="27"/>
      <c r="AJ178" s="32"/>
      <c r="AK178" s="27"/>
      <c r="AL178" s="32"/>
      <c r="AM178" s="27"/>
      <c r="AN178" s="25">
        <f t="shared" si="27"/>
        <v>0</v>
      </c>
      <c r="AO178" s="27">
        <f t="shared" si="30"/>
        <v>0</v>
      </c>
      <c r="AP178" s="28"/>
      <c r="AR178" s="28"/>
      <c r="AS178" s="28"/>
      <c r="AT178" s="2"/>
      <c r="AU178" s="2"/>
      <c r="AV178" s="2"/>
      <c r="AW178" s="2"/>
      <c r="AX178" s="2"/>
      <c r="AY178" s="2"/>
      <c r="AZ178" s="2"/>
      <c r="BA178" s="29"/>
    </row>
    <row r="179" spans="1:53" ht="21" customHeight="1">
      <c r="A179" s="19">
        <f>SUBTOTAL(3,$AO$7:AO179)</f>
        <v>173</v>
      </c>
      <c r="B179" s="44" t="s">
        <v>827</v>
      </c>
      <c r="C179" s="45" t="s">
        <v>828</v>
      </c>
      <c r="D179" s="22" t="s">
        <v>829</v>
      </c>
      <c r="E179" s="22" t="s">
        <v>500</v>
      </c>
      <c r="F179" s="19" t="s">
        <v>526</v>
      </c>
      <c r="G179" s="22" t="s">
        <v>37</v>
      </c>
      <c r="H179" s="19" t="str">
        <f t="shared" si="33"/>
        <v>004</v>
      </c>
      <c r="I179" s="22" t="s">
        <v>44</v>
      </c>
      <c r="J179" s="22" t="s">
        <v>726</v>
      </c>
      <c r="K179" s="22"/>
      <c r="L179" s="27">
        <v>0</v>
      </c>
      <c r="M179" s="26">
        <v>0</v>
      </c>
      <c r="N179" s="25">
        <v>7500000</v>
      </c>
      <c r="O179" s="25"/>
      <c r="P179" s="25"/>
      <c r="Q179" s="25"/>
      <c r="R179" s="25"/>
      <c r="S179" s="25">
        <v>7500000</v>
      </c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>
        <f t="shared" si="31"/>
        <v>0</v>
      </c>
      <c r="AE179" s="25">
        <f t="shared" si="32"/>
        <v>0</v>
      </c>
      <c r="AF179" s="25"/>
      <c r="AG179" s="27"/>
      <c r="AH179" s="27"/>
      <c r="AI179" s="27"/>
      <c r="AJ179" s="32"/>
      <c r="AK179" s="27"/>
      <c r="AL179" s="32"/>
      <c r="AM179" s="27"/>
      <c r="AN179" s="25">
        <f t="shared" si="27"/>
        <v>0</v>
      </c>
      <c r="AO179" s="27">
        <f t="shared" si="30"/>
        <v>0</v>
      </c>
      <c r="AP179" s="28"/>
      <c r="AR179" s="28"/>
      <c r="AS179" s="28"/>
      <c r="AT179" s="2"/>
      <c r="AU179" s="2"/>
      <c r="AV179" s="2"/>
      <c r="AW179" s="2"/>
      <c r="AX179" s="2"/>
      <c r="AY179" s="2"/>
      <c r="AZ179" s="2"/>
      <c r="BA179" s="29"/>
    </row>
    <row r="180" spans="1:53" ht="21" customHeight="1">
      <c r="A180" s="19">
        <f>SUBTOTAL(3,$AO$7:AO180)</f>
        <v>174</v>
      </c>
      <c r="B180" s="44" t="s">
        <v>830</v>
      </c>
      <c r="C180" s="45" t="s">
        <v>831</v>
      </c>
      <c r="D180" s="22" t="s">
        <v>832</v>
      </c>
      <c r="E180" s="22" t="s">
        <v>212</v>
      </c>
      <c r="F180" s="19" t="s">
        <v>179</v>
      </c>
      <c r="G180" s="22" t="s">
        <v>37</v>
      </c>
      <c r="H180" s="19" t="str">
        <f t="shared" si="33"/>
        <v>004</v>
      </c>
      <c r="I180" s="22" t="s">
        <v>44</v>
      </c>
      <c r="J180" s="22" t="s">
        <v>726</v>
      </c>
      <c r="K180" s="22"/>
      <c r="L180" s="27">
        <v>0</v>
      </c>
      <c r="M180" s="26">
        <v>0</v>
      </c>
      <c r="N180" s="25">
        <v>7500000</v>
      </c>
      <c r="O180" s="25"/>
      <c r="P180" s="25"/>
      <c r="Q180" s="25"/>
      <c r="R180" s="25"/>
      <c r="S180" s="25">
        <v>7500000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>
        <f t="shared" si="31"/>
        <v>0</v>
      </c>
      <c r="AE180" s="25">
        <f t="shared" si="32"/>
        <v>0</v>
      </c>
      <c r="AF180" s="25"/>
      <c r="AG180" s="27"/>
      <c r="AH180" s="27"/>
      <c r="AI180" s="27"/>
      <c r="AJ180" s="32"/>
      <c r="AK180" s="27"/>
      <c r="AL180" s="32"/>
      <c r="AM180" s="27"/>
      <c r="AN180" s="25">
        <f t="shared" si="27"/>
        <v>0</v>
      </c>
      <c r="AO180" s="27">
        <f t="shared" si="30"/>
        <v>0</v>
      </c>
      <c r="AP180" s="28"/>
      <c r="AR180" s="28"/>
      <c r="AS180" s="28"/>
      <c r="AT180" s="2"/>
      <c r="AU180" s="2"/>
      <c r="AV180" s="2"/>
      <c r="AW180" s="2"/>
      <c r="AX180" s="2"/>
      <c r="AY180" s="2"/>
      <c r="AZ180" s="2"/>
      <c r="BA180" s="29"/>
    </row>
    <row r="181" spans="1:53" ht="21" customHeight="1">
      <c r="A181" s="19">
        <f>SUBTOTAL(3,$AO$7:AO181)</f>
        <v>175</v>
      </c>
      <c r="B181" s="44" t="s">
        <v>833</v>
      </c>
      <c r="C181" s="45" t="s">
        <v>834</v>
      </c>
      <c r="D181" s="22" t="s">
        <v>835</v>
      </c>
      <c r="E181" s="22" t="s">
        <v>836</v>
      </c>
      <c r="F181" s="19" t="s">
        <v>837</v>
      </c>
      <c r="G181" s="22" t="s">
        <v>37</v>
      </c>
      <c r="H181" s="19" t="str">
        <f t="shared" si="33"/>
        <v>004</v>
      </c>
      <c r="I181" s="22" t="s">
        <v>44</v>
      </c>
      <c r="J181" s="22" t="s">
        <v>726</v>
      </c>
      <c r="K181" s="22"/>
      <c r="L181" s="27">
        <v>0</v>
      </c>
      <c r="M181" s="26">
        <v>0</v>
      </c>
      <c r="N181" s="25">
        <v>7500000</v>
      </c>
      <c r="O181" s="25"/>
      <c r="P181" s="25"/>
      <c r="Q181" s="25"/>
      <c r="R181" s="25"/>
      <c r="S181" s="25"/>
      <c r="T181" s="25"/>
      <c r="U181" s="25">
        <v>7500000</v>
      </c>
      <c r="V181" s="25"/>
      <c r="W181" s="25"/>
      <c r="X181" s="25"/>
      <c r="Y181" s="25"/>
      <c r="Z181" s="25"/>
      <c r="AA181" s="25"/>
      <c r="AB181" s="25"/>
      <c r="AC181" s="25"/>
      <c r="AD181" s="25">
        <f t="shared" si="31"/>
        <v>0</v>
      </c>
      <c r="AE181" s="25">
        <f>IF(SUM(R181:U181)-M181&lt;SUM(N181),SUM(N181)-SUM(R181:U181)-M181,)</f>
        <v>0</v>
      </c>
      <c r="AF181" s="25"/>
      <c r="AG181" s="27"/>
      <c r="AH181" s="27"/>
      <c r="AI181" s="27"/>
      <c r="AJ181" s="32"/>
      <c r="AK181" s="27"/>
      <c r="AL181" s="32"/>
      <c r="AM181" s="27"/>
      <c r="AN181" s="25">
        <f t="shared" si="27"/>
        <v>0</v>
      </c>
      <c r="AO181" s="27">
        <f t="shared" si="30"/>
        <v>0</v>
      </c>
      <c r="AP181" s="28"/>
      <c r="AR181" s="28"/>
      <c r="AS181" s="28"/>
      <c r="AT181" s="2"/>
      <c r="AU181" s="2"/>
      <c r="AV181" s="2"/>
      <c r="AW181" s="2"/>
      <c r="AX181" s="2"/>
      <c r="AY181" s="2"/>
      <c r="AZ181" s="2"/>
      <c r="BA181" s="29"/>
    </row>
    <row r="182" spans="1:53" ht="21" customHeight="1">
      <c r="A182" s="19">
        <f>SUBTOTAL(3,$AO$7:AO182)</f>
        <v>176</v>
      </c>
      <c r="B182" s="44" t="s">
        <v>838</v>
      </c>
      <c r="C182" s="61" t="s">
        <v>839</v>
      </c>
      <c r="D182" s="22" t="s">
        <v>840</v>
      </c>
      <c r="E182" s="22" t="s">
        <v>841</v>
      </c>
      <c r="F182" s="19" t="s">
        <v>842</v>
      </c>
      <c r="G182" s="22" t="s">
        <v>37</v>
      </c>
      <c r="H182" s="19" t="str">
        <f t="shared" si="33"/>
        <v>004</v>
      </c>
      <c r="I182" s="22" t="s">
        <v>44</v>
      </c>
      <c r="J182" s="22" t="s">
        <v>726</v>
      </c>
      <c r="K182" s="22"/>
      <c r="L182" s="27">
        <v>0</v>
      </c>
      <c r="M182" s="26">
        <v>0</v>
      </c>
      <c r="N182" s="25">
        <v>7500000</v>
      </c>
      <c r="O182" s="25"/>
      <c r="P182" s="25"/>
      <c r="Q182" s="25"/>
      <c r="R182" s="25"/>
      <c r="S182" s="25"/>
      <c r="T182" s="25"/>
      <c r="U182" s="25">
        <v>7500000</v>
      </c>
      <c r="V182" s="25"/>
      <c r="W182" s="25"/>
      <c r="X182" s="25"/>
      <c r="Y182" s="25"/>
      <c r="Z182" s="25"/>
      <c r="AA182" s="25"/>
      <c r="AB182" s="25"/>
      <c r="AC182" s="25"/>
      <c r="AD182" s="25">
        <f t="shared" si="31"/>
        <v>0</v>
      </c>
      <c r="AE182" s="25">
        <f>IF(SUM(R182:U182)-M182&lt;SUM(N182),SUM(N182)-SUM(R182:U182)-M182,)</f>
        <v>0</v>
      </c>
      <c r="AF182" s="25"/>
      <c r="AG182" s="27"/>
      <c r="AH182" s="27"/>
      <c r="AI182" s="27"/>
      <c r="AJ182" s="32"/>
      <c r="AK182" s="27"/>
      <c r="AL182" s="32"/>
      <c r="AM182" s="27"/>
      <c r="AN182" s="25">
        <f t="shared" si="27"/>
        <v>0</v>
      </c>
      <c r="AO182" s="27">
        <f t="shared" si="30"/>
        <v>0</v>
      </c>
      <c r="AP182" s="28"/>
      <c r="AR182" s="28"/>
      <c r="AS182" s="28"/>
      <c r="AT182" s="2"/>
      <c r="AU182" s="2"/>
      <c r="AV182" s="2"/>
      <c r="AW182" s="2"/>
      <c r="AX182" s="2"/>
      <c r="AY182" s="2"/>
      <c r="AZ182" s="2"/>
      <c r="BA182" s="29"/>
    </row>
    <row r="183" spans="1:53" ht="21" customHeight="1">
      <c r="A183" s="19">
        <f>SUBTOTAL(3,$AO$7:AO183)</f>
        <v>177</v>
      </c>
      <c r="B183" s="44" t="s">
        <v>843</v>
      </c>
      <c r="C183" s="45" t="s">
        <v>844</v>
      </c>
      <c r="D183" s="22" t="s">
        <v>845</v>
      </c>
      <c r="E183" s="22" t="s">
        <v>305</v>
      </c>
      <c r="F183" s="19" t="s">
        <v>826</v>
      </c>
      <c r="G183" s="22" t="s">
        <v>37</v>
      </c>
      <c r="H183" s="19" t="str">
        <f t="shared" si="33"/>
        <v>004</v>
      </c>
      <c r="I183" s="22" t="s">
        <v>44</v>
      </c>
      <c r="J183" s="22" t="s">
        <v>726</v>
      </c>
      <c r="K183" s="22"/>
      <c r="L183" s="27">
        <v>0</v>
      </c>
      <c r="M183" s="26">
        <v>0</v>
      </c>
      <c r="N183" s="25">
        <v>7500000</v>
      </c>
      <c r="O183" s="25"/>
      <c r="P183" s="25"/>
      <c r="Q183" s="25"/>
      <c r="R183" s="25"/>
      <c r="S183" s="25"/>
      <c r="T183" s="25"/>
      <c r="U183" s="25">
        <v>7500000</v>
      </c>
      <c r="V183" s="25"/>
      <c r="W183" s="25"/>
      <c r="X183" s="25"/>
      <c r="Y183" s="25"/>
      <c r="Z183" s="25"/>
      <c r="AA183" s="25"/>
      <c r="AB183" s="25"/>
      <c r="AC183" s="25"/>
      <c r="AD183" s="25">
        <f t="shared" si="31"/>
        <v>0</v>
      </c>
      <c r="AE183" s="25">
        <f>IF(SUM(R183:U183)-M183&lt;SUM(N183),SUM(N183)-SUM(R183:U183)-M183,)</f>
        <v>0</v>
      </c>
      <c r="AF183" s="25"/>
      <c r="AG183" s="27"/>
      <c r="AH183" s="27"/>
      <c r="AI183" s="27"/>
      <c r="AJ183" s="32"/>
      <c r="AK183" s="27"/>
      <c r="AL183" s="32"/>
      <c r="AM183" s="27"/>
      <c r="AN183" s="25">
        <f t="shared" si="27"/>
        <v>0</v>
      </c>
      <c r="AO183" s="27">
        <f t="shared" si="30"/>
        <v>0</v>
      </c>
      <c r="AP183" s="28"/>
      <c r="AR183" s="28"/>
      <c r="AS183" s="28"/>
      <c r="AT183" s="2"/>
      <c r="AU183" s="2"/>
      <c r="AV183" s="2"/>
      <c r="AW183" s="2"/>
      <c r="AX183" s="2"/>
      <c r="AY183" s="2"/>
      <c r="AZ183" s="2"/>
      <c r="BA183" s="29"/>
    </row>
    <row r="184" spans="1:53" ht="21" customHeight="1">
      <c r="A184" s="19">
        <f>SUBTOTAL(3,$AO$7:AO184)</f>
        <v>178</v>
      </c>
      <c r="B184" s="44" t="s">
        <v>846</v>
      </c>
      <c r="C184" s="45" t="s">
        <v>847</v>
      </c>
      <c r="D184" s="22" t="s">
        <v>848</v>
      </c>
      <c r="E184" s="22" t="s">
        <v>694</v>
      </c>
      <c r="F184" s="19" t="s">
        <v>849</v>
      </c>
      <c r="G184" s="22" t="s">
        <v>37</v>
      </c>
      <c r="H184" s="19" t="str">
        <f t="shared" si="33"/>
        <v>004</v>
      </c>
      <c r="I184" s="22" t="s">
        <v>44</v>
      </c>
      <c r="J184" s="22" t="s">
        <v>726</v>
      </c>
      <c r="K184" s="22"/>
      <c r="L184" s="27">
        <v>0</v>
      </c>
      <c r="M184" s="26">
        <v>0</v>
      </c>
      <c r="N184" s="25">
        <v>7500000</v>
      </c>
      <c r="O184" s="25"/>
      <c r="P184" s="25"/>
      <c r="Q184" s="25"/>
      <c r="R184" s="25"/>
      <c r="S184" s="25">
        <v>7500000</v>
      </c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>
        <f t="shared" si="31"/>
        <v>0</v>
      </c>
      <c r="AE184" s="25">
        <f t="shared" ref="AE184:AE192" si="34">IF(SUM(R184:T184)-M184&lt;SUM(N184),SUM(N184)-SUM(R184:T184)-M184,)</f>
        <v>0</v>
      </c>
      <c r="AF184" s="25"/>
      <c r="AG184" s="27"/>
      <c r="AH184" s="27"/>
      <c r="AI184" s="27"/>
      <c r="AJ184" s="32"/>
      <c r="AK184" s="27"/>
      <c r="AL184" s="32"/>
      <c r="AM184" s="27"/>
      <c r="AN184" s="25">
        <f t="shared" si="27"/>
        <v>0</v>
      </c>
      <c r="AO184" s="27">
        <f t="shared" si="30"/>
        <v>0</v>
      </c>
      <c r="AP184" s="28"/>
      <c r="AR184" s="28"/>
      <c r="AS184" s="28"/>
      <c r="AT184" s="2"/>
      <c r="AU184" s="2"/>
      <c r="AV184" s="2"/>
      <c r="AW184" s="2"/>
      <c r="AX184" s="2"/>
      <c r="AY184" s="2"/>
      <c r="AZ184" s="2"/>
      <c r="BA184" s="29"/>
    </row>
    <row r="185" spans="1:53" ht="21" customHeight="1">
      <c r="A185" s="19">
        <f>SUBTOTAL(3,$AO$7:AO185)</f>
        <v>179</v>
      </c>
      <c r="B185" s="44" t="s">
        <v>850</v>
      </c>
      <c r="C185" s="45" t="s">
        <v>851</v>
      </c>
      <c r="D185" s="22" t="s">
        <v>852</v>
      </c>
      <c r="E185" s="22" t="s">
        <v>709</v>
      </c>
      <c r="F185" s="19" t="s">
        <v>678</v>
      </c>
      <c r="G185" s="22" t="s">
        <v>37</v>
      </c>
      <c r="H185" s="19" t="str">
        <f t="shared" si="33"/>
        <v>004</v>
      </c>
      <c r="I185" s="22" t="s">
        <v>44</v>
      </c>
      <c r="J185" s="22" t="s">
        <v>726</v>
      </c>
      <c r="K185" s="22"/>
      <c r="L185" s="27">
        <v>0</v>
      </c>
      <c r="M185" s="26">
        <v>0</v>
      </c>
      <c r="N185" s="25">
        <v>7500000</v>
      </c>
      <c r="O185" s="25"/>
      <c r="P185" s="25"/>
      <c r="Q185" s="25"/>
      <c r="R185" s="25"/>
      <c r="S185" s="25">
        <v>7500000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>
        <f t="shared" si="31"/>
        <v>0</v>
      </c>
      <c r="AE185" s="25">
        <f t="shared" si="34"/>
        <v>0</v>
      </c>
      <c r="AF185" s="25"/>
      <c r="AG185" s="27"/>
      <c r="AH185" s="27"/>
      <c r="AI185" s="27"/>
      <c r="AJ185" s="32"/>
      <c r="AK185" s="27"/>
      <c r="AL185" s="32"/>
      <c r="AM185" s="27"/>
      <c r="AN185" s="25">
        <f t="shared" si="27"/>
        <v>0</v>
      </c>
      <c r="AO185" s="27">
        <f t="shared" si="30"/>
        <v>0</v>
      </c>
      <c r="AP185" s="28"/>
      <c r="AR185" s="28"/>
      <c r="AS185" s="28"/>
      <c r="AT185" s="2"/>
      <c r="AU185" s="2"/>
      <c r="AV185" s="2"/>
      <c r="AW185" s="2"/>
      <c r="AX185" s="2"/>
      <c r="AY185" s="2"/>
      <c r="AZ185" s="2"/>
      <c r="BA185" s="29"/>
    </row>
    <row r="186" spans="1:53" ht="21" customHeight="1">
      <c r="A186" s="19">
        <f>SUBTOTAL(3,$AO$7:AO186)</f>
        <v>180</v>
      </c>
      <c r="B186" s="44" t="s">
        <v>853</v>
      </c>
      <c r="C186" s="45" t="s">
        <v>854</v>
      </c>
      <c r="D186" s="22" t="s">
        <v>855</v>
      </c>
      <c r="E186" s="22" t="s">
        <v>709</v>
      </c>
      <c r="F186" s="19" t="s">
        <v>856</v>
      </c>
      <c r="G186" s="22" t="s">
        <v>37</v>
      </c>
      <c r="H186" s="19" t="str">
        <f t="shared" si="33"/>
        <v>004</v>
      </c>
      <c r="I186" s="22" t="s">
        <v>44</v>
      </c>
      <c r="J186" s="22" t="s">
        <v>726</v>
      </c>
      <c r="K186" s="22"/>
      <c r="L186" s="27">
        <v>0</v>
      </c>
      <c r="M186" s="26">
        <v>0</v>
      </c>
      <c r="N186" s="25">
        <v>7500000</v>
      </c>
      <c r="O186" s="25"/>
      <c r="P186" s="25"/>
      <c r="Q186" s="25"/>
      <c r="R186" s="25"/>
      <c r="S186" s="25">
        <v>7500000</v>
      </c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>
        <f t="shared" si="31"/>
        <v>0</v>
      </c>
      <c r="AE186" s="25">
        <f t="shared" si="34"/>
        <v>0</v>
      </c>
      <c r="AF186" s="25"/>
      <c r="AG186" s="27"/>
      <c r="AH186" s="27"/>
      <c r="AI186" s="27"/>
      <c r="AJ186" s="32"/>
      <c r="AK186" s="27"/>
      <c r="AL186" s="32"/>
      <c r="AM186" s="27"/>
      <c r="AN186" s="25">
        <f t="shared" si="27"/>
        <v>0</v>
      </c>
      <c r="AO186" s="27">
        <f t="shared" si="30"/>
        <v>0</v>
      </c>
      <c r="AP186" s="28"/>
      <c r="AR186" s="28"/>
      <c r="AS186" s="28"/>
      <c r="AT186" s="2"/>
      <c r="AU186" s="2"/>
      <c r="AV186" s="2"/>
      <c r="AW186" s="2"/>
      <c r="AX186" s="2"/>
      <c r="AY186" s="2"/>
      <c r="AZ186" s="2"/>
      <c r="BA186" s="29"/>
    </row>
    <row r="187" spans="1:53" ht="21" customHeight="1">
      <c r="A187" s="19">
        <f>SUBTOTAL(3,$AO$7:AO187)</f>
        <v>181</v>
      </c>
      <c r="B187" s="44" t="s">
        <v>857</v>
      </c>
      <c r="C187" s="45" t="s">
        <v>858</v>
      </c>
      <c r="D187" s="22" t="s">
        <v>859</v>
      </c>
      <c r="E187" s="22" t="s">
        <v>115</v>
      </c>
      <c r="F187" s="19" t="s">
        <v>218</v>
      </c>
      <c r="G187" s="22" t="s">
        <v>37</v>
      </c>
      <c r="H187" s="19" t="str">
        <f t="shared" si="33"/>
        <v>004</v>
      </c>
      <c r="I187" s="22" t="s">
        <v>44</v>
      </c>
      <c r="J187" s="22" t="s">
        <v>726</v>
      </c>
      <c r="K187" s="22"/>
      <c r="L187" s="27">
        <v>0</v>
      </c>
      <c r="M187" s="26">
        <v>0</v>
      </c>
      <c r="N187" s="25">
        <v>7500000</v>
      </c>
      <c r="O187" s="25"/>
      <c r="P187" s="25"/>
      <c r="Q187" s="25"/>
      <c r="R187" s="25"/>
      <c r="S187" s="25">
        <v>7500000</v>
      </c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>
        <f t="shared" si="31"/>
        <v>0</v>
      </c>
      <c r="AE187" s="25">
        <f t="shared" si="34"/>
        <v>0</v>
      </c>
      <c r="AF187" s="25"/>
      <c r="AG187" s="27"/>
      <c r="AH187" s="27"/>
      <c r="AI187" s="27"/>
      <c r="AJ187" s="32"/>
      <c r="AK187" s="27"/>
      <c r="AL187" s="32"/>
      <c r="AM187" s="27"/>
      <c r="AN187" s="25">
        <f t="shared" si="27"/>
        <v>0</v>
      </c>
      <c r="AO187" s="27">
        <f t="shared" si="30"/>
        <v>0</v>
      </c>
      <c r="AP187" s="28"/>
      <c r="AR187" s="28"/>
      <c r="AS187" s="28"/>
      <c r="AT187" s="2"/>
      <c r="AU187" s="2"/>
      <c r="AV187" s="2"/>
      <c r="AW187" s="2"/>
      <c r="AX187" s="2"/>
      <c r="AY187" s="2"/>
      <c r="AZ187" s="2"/>
      <c r="BA187" s="29"/>
    </row>
    <row r="188" spans="1:53" ht="21" customHeight="1">
      <c r="A188" s="19">
        <f>SUBTOTAL(3,$AO$7:AO188)</f>
        <v>182</v>
      </c>
      <c r="B188" s="44" t="s">
        <v>860</v>
      </c>
      <c r="C188" s="45" t="s">
        <v>861</v>
      </c>
      <c r="D188" s="22" t="s">
        <v>862</v>
      </c>
      <c r="E188" s="22" t="s">
        <v>115</v>
      </c>
      <c r="F188" s="19" t="s">
        <v>863</v>
      </c>
      <c r="G188" s="22" t="s">
        <v>37</v>
      </c>
      <c r="H188" s="19" t="str">
        <f t="shared" si="33"/>
        <v>004</v>
      </c>
      <c r="I188" s="22" t="s">
        <v>44</v>
      </c>
      <c r="J188" s="22" t="s">
        <v>726</v>
      </c>
      <c r="K188" s="22"/>
      <c r="L188" s="27">
        <v>0</v>
      </c>
      <c r="M188" s="26">
        <v>0</v>
      </c>
      <c r="N188" s="25">
        <v>7500000</v>
      </c>
      <c r="O188" s="25"/>
      <c r="P188" s="25"/>
      <c r="Q188" s="25"/>
      <c r="R188" s="25"/>
      <c r="S188" s="25">
        <v>7500000</v>
      </c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>
        <f t="shared" si="31"/>
        <v>0</v>
      </c>
      <c r="AE188" s="25">
        <f t="shared" si="34"/>
        <v>0</v>
      </c>
      <c r="AF188" s="25"/>
      <c r="AG188" s="27"/>
      <c r="AH188" s="27"/>
      <c r="AI188" s="27"/>
      <c r="AJ188" s="32"/>
      <c r="AK188" s="27"/>
      <c r="AL188" s="32"/>
      <c r="AM188" s="27"/>
      <c r="AN188" s="25">
        <f t="shared" si="27"/>
        <v>0</v>
      </c>
      <c r="AO188" s="27">
        <f t="shared" si="30"/>
        <v>0</v>
      </c>
      <c r="AP188" s="28"/>
      <c r="AR188" s="28"/>
      <c r="AS188" s="28"/>
      <c r="AT188" s="2"/>
      <c r="AU188" s="2"/>
      <c r="AV188" s="2"/>
      <c r="AW188" s="2"/>
      <c r="AX188" s="2"/>
      <c r="AY188" s="2"/>
      <c r="AZ188" s="2"/>
      <c r="BA188" s="29"/>
    </row>
    <row r="189" spans="1:53" ht="21" customHeight="1">
      <c r="A189" s="19">
        <f>SUBTOTAL(3,$AO$7:AO189)</f>
        <v>183</v>
      </c>
      <c r="B189" s="44" t="s">
        <v>864</v>
      </c>
      <c r="C189" s="45" t="s">
        <v>865</v>
      </c>
      <c r="D189" s="22" t="s">
        <v>490</v>
      </c>
      <c r="E189" s="22" t="s">
        <v>866</v>
      </c>
      <c r="F189" s="19" t="s">
        <v>867</v>
      </c>
      <c r="G189" s="22" t="s">
        <v>37</v>
      </c>
      <c r="H189" s="19" t="str">
        <f t="shared" si="33"/>
        <v>004</v>
      </c>
      <c r="I189" s="22" t="s">
        <v>582</v>
      </c>
      <c r="J189" s="22" t="s">
        <v>726</v>
      </c>
      <c r="K189" s="22"/>
      <c r="L189" s="27">
        <v>0</v>
      </c>
      <c r="M189" s="26">
        <v>0</v>
      </c>
      <c r="N189" s="25">
        <v>7500000</v>
      </c>
      <c r="O189" s="25"/>
      <c r="P189" s="25"/>
      <c r="Q189" s="25"/>
      <c r="R189" s="25"/>
      <c r="S189" s="25">
        <v>7500000</v>
      </c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>
        <f t="shared" si="31"/>
        <v>0</v>
      </c>
      <c r="AE189" s="25">
        <f t="shared" si="34"/>
        <v>0</v>
      </c>
      <c r="AF189" s="25"/>
      <c r="AG189" s="27"/>
      <c r="AH189" s="27"/>
      <c r="AI189" s="27"/>
      <c r="AJ189" s="32"/>
      <c r="AK189" s="27"/>
      <c r="AL189" s="32"/>
      <c r="AM189" s="27"/>
      <c r="AN189" s="25">
        <f t="shared" si="27"/>
        <v>0</v>
      </c>
      <c r="AO189" s="27">
        <f t="shared" si="30"/>
        <v>0</v>
      </c>
      <c r="AP189" s="28"/>
      <c r="AR189" s="28"/>
      <c r="AS189" s="28"/>
      <c r="AT189" s="2"/>
      <c r="AU189" s="2"/>
      <c r="AV189" s="2"/>
      <c r="AW189" s="2"/>
      <c r="AX189" s="2"/>
      <c r="AY189" s="2"/>
      <c r="AZ189" s="2"/>
      <c r="BA189" s="29"/>
    </row>
    <row r="190" spans="1:53" ht="21" customHeight="1">
      <c r="A190" s="19">
        <f>SUBTOTAL(3,$AO$7:AO190)</f>
        <v>184</v>
      </c>
      <c r="B190" s="44" t="s">
        <v>868</v>
      </c>
      <c r="C190" s="45" t="s">
        <v>869</v>
      </c>
      <c r="D190" s="22" t="s">
        <v>825</v>
      </c>
      <c r="E190" s="22" t="s">
        <v>571</v>
      </c>
      <c r="F190" s="19" t="s">
        <v>870</v>
      </c>
      <c r="G190" s="22" t="s">
        <v>37</v>
      </c>
      <c r="H190" s="19" t="str">
        <f t="shared" si="33"/>
        <v>004</v>
      </c>
      <c r="I190" s="22" t="s">
        <v>589</v>
      </c>
      <c r="J190" s="22" t="s">
        <v>726</v>
      </c>
      <c r="K190" s="22"/>
      <c r="L190" s="27">
        <v>0</v>
      </c>
      <c r="M190" s="26">
        <v>0</v>
      </c>
      <c r="N190" s="25">
        <v>7500000</v>
      </c>
      <c r="O190" s="25"/>
      <c r="P190" s="25"/>
      <c r="Q190" s="25"/>
      <c r="R190" s="25"/>
      <c r="S190" s="25">
        <v>7500000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>
        <f t="shared" si="31"/>
        <v>0</v>
      </c>
      <c r="AE190" s="25">
        <f t="shared" si="34"/>
        <v>0</v>
      </c>
      <c r="AF190" s="25"/>
      <c r="AG190" s="27"/>
      <c r="AH190" s="27"/>
      <c r="AI190" s="27"/>
      <c r="AJ190" s="32"/>
      <c r="AK190" s="27"/>
      <c r="AL190" s="32"/>
      <c r="AM190" s="27"/>
      <c r="AN190" s="25">
        <f t="shared" si="27"/>
        <v>0</v>
      </c>
      <c r="AO190" s="27">
        <f t="shared" si="30"/>
        <v>0</v>
      </c>
      <c r="AP190" s="28"/>
      <c r="AR190" s="28"/>
      <c r="AS190" s="28"/>
      <c r="AT190" s="2"/>
      <c r="AU190" s="2"/>
      <c r="AV190" s="2"/>
      <c r="AW190" s="2"/>
      <c r="AX190" s="2"/>
      <c r="AY190" s="2"/>
      <c r="AZ190" s="2"/>
      <c r="BA190" s="29"/>
    </row>
    <row r="191" spans="1:53" ht="21" customHeight="1">
      <c r="A191" s="19">
        <f>SUBTOTAL(3,$AO$7:AO191)</f>
        <v>185</v>
      </c>
      <c r="B191" s="44" t="s">
        <v>871</v>
      </c>
      <c r="C191" s="45" t="s">
        <v>872</v>
      </c>
      <c r="D191" s="22" t="s">
        <v>873</v>
      </c>
      <c r="E191" s="22" t="s">
        <v>124</v>
      </c>
      <c r="F191" s="19" t="s">
        <v>874</v>
      </c>
      <c r="G191" s="22" t="s">
        <v>37</v>
      </c>
      <c r="H191" s="19" t="str">
        <f t="shared" si="33"/>
        <v>004</v>
      </c>
      <c r="I191" s="22" t="s">
        <v>44</v>
      </c>
      <c r="J191" s="22" t="s">
        <v>726</v>
      </c>
      <c r="K191" s="22"/>
      <c r="L191" s="27">
        <v>0</v>
      </c>
      <c r="M191" s="26">
        <v>0</v>
      </c>
      <c r="N191" s="25">
        <v>7500000</v>
      </c>
      <c r="O191" s="25"/>
      <c r="P191" s="25"/>
      <c r="Q191" s="25"/>
      <c r="R191" s="25"/>
      <c r="S191" s="25">
        <v>7500000</v>
      </c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>
        <f t="shared" si="31"/>
        <v>0</v>
      </c>
      <c r="AE191" s="25">
        <f t="shared" si="34"/>
        <v>0</v>
      </c>
      <c r="AF191" s="25"/>
      <c r="AG191" s="27"/>
      <c r="AH191" s="27"/>
      <c r="AI191" s="27"/>
      <c r="AJ191" s="32"/>
      <c r="AK191" s="27"/>
      <c r="AL191" s="32"/>
      <c r="AM191" s="27"/>
      <c r="AN191" s="25">
        <f t="shared" si="27"/>
        <v>0</v>
      </c>
      <c r="AO191" s="27">
        <f t="shared" si="30"/>
        <v>0</v>
      </c>
      <c r="AP191" s="28"/>
      <c r="AR191" s="28"/>
      <c r="AS191" s="28"/>
      <c r="AT191" s="2"/>
      <c r="AU191" s="2"/>
      <c r="AV191" s="2"/>
      <c r="AW191" s="2"/>
      <c r="AX191" s="2"/>
      <c r="AY191" s="2"/>
      <c r="AZ191" s="2"/>
      <c r="BA191" s="29"/>
    </row>
    <row r="192" spans="1:53" ht="21" customHeight="1">
      <c r="A192" s="19">
        <f>SUBTOTAL(3,$AO$7:AO192)</f>
        <v>186</v>
      </c>
      <c r="B192" s="44" t="s">
        <v>875</v>
      </c>
      <c r="C192" s="45" t="s">
        <v>876</v>
      </c>
      <c r="D192" s="22" t="s">
        <v>877</v>
      </c>
      <c r="E192" s="22" t="s">
        <v>124</v>
      </c>
      <c r="F192" s="19" t="s">
        <v>878</v>
      </c>
      <c r="G192" s="22" t="s">
        <v>37</v>
      </c>
      <c r="H192" s="19" t="str">
        <f t="shared" si="33"/>
        <v>004</v>
      </c>
      <c r="I192" s="22" t="s">
        <v>44</v>
      </c>
      <c r="J192" s="22" t="s">
        <v>726</v>
      </c>
      <c r="K192" s="22"/>
      <c r="L192" s="27">
        <v>0</v>
      </c>
      <c r="M192" s="26">
        <v>0</v>
      </c>
      <c r="N192" s="25">
        <v>7500000</v>
      </c>
      <c r="O192" s="25"/>
      <c r="P192" s="25"/>
      <c r="Q192" s="25"/>
      <c r="R192" s="25"/>
      <c r="S192" s="25">
        <v>7500000</v>
      </c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>
        <f t="shared" si="31"/>
        <v>0</v>
      </c>
      <c r="AE192" s="25">
        <f t="shared" si="34"/>
        <v>0</v>
      </c>
      <c r="AF192" s="25"/>
      <c r="AG192" s="27"/>
      <c r="AH192" s="27"/>
      <c r="AI192" s="27"/>
      <c r="AJ192" s="32"/>
      <c r="AK192" s="27"/>
      <c r="AL192" s="32"/>
      <c r="AM192" s="27"/>
      <c r="AN192" s="25">
        <f t="shared" si="27"/>
        <v>0</v>
      </c>
      <c r="AO192" s="27">
        <f t="shared" si="30"/>
        <v>0</v>
      </c>
      <c r="AP192" s="28"/>
      <c r="AR192" s="28"/>
      <c r="AS192" s="28"/>
      <c r="AT192" s="2"/>
      <c r="AU192" s="2"/>
      <c r="AV192" s="2"/>
      <c r="AW192" s="2"/>
      <c r="AX192" s="2"/>
      <c r="AY192" s="2"/>
      <c r="AZ192" s="2"/>
      <c r="BA192" s="29"/>
    </row>
    <row r="193" spans="1:53" ht="21" customHeight="1">
      <c r="A193" s="19">
        <f>SUBTOTAL(3,$AO$7:AO193)</f>
        <v>187</v>
      </c>
      <c r="B193" s="44" t="s">
        <v>879</v>
      </c>
      <c r="C193" s="45" t="s">
        <v>880</v>
      </c>
      <c r="D193" s="22" t="s">
        <v>881</v>
      </c>
      <c r="E193" s="22" t="s">
        <v>124</v>
      </c>
      <c r="F193" s="19" t="s">
        <v>882</v>
      </c>
      <c r="G193" s="22" t="s">
        <v>37</v>
      </c>
      <c r="H193" s="19" t="str">
        <f t="shared" si="33"/>
        <v>004</v>
      </c>
      <c r="I193" s="22" t="s">
        <v>582</v>
      </c>
      <c r="J193" s="22" t="s">
        <v>726</v>
      </c>
      <c r="K193" s="22"/>
      <c r="L193" s="27">
        <v>0</v>
      </c>
      <c r="M193" s="26">
        <v>150480</v>
      </c>
      <c r="N193" s="25">
        <v>7500000</v>
      </c>
      <c r="O193" s="25"/>
      <c r="P193" s="25"/>
      <c r="Q193" s="25"/>
      <c r="R193" s="25"/>
      <c r="S193" s="25"/>
      <c r="T193" s="25"/>
      <c r="U193" s="25">
        <v>7349520</v>
      </c>
      <c r="V193" s="25"/>
      <c r="W193" s="25"/>
      <c r="X193" s="25"/>
      <c r="Y193" s="25"/>
      <c r="Z193" s="25"/>
      <c r="AA193" s="25"/>
      <c r="AB193" s="25"/>
      <c r="AC193" s="25"/>
      <c r="AD193" s="25">
        <f t="shared" si="31"/>
        <v>0</v>
      </c>
      <c r="AE193" s="25">
        <f>IF(SUM(R193:U193)-M193&lt;SUM(N193),SUM(N193)-SUM(R193:U193)-M193,)</f>
        <v>0</v>
      </c>
      <c r="AF193" s="25"/>
      <c r="AG193" s="27"/>
      <c r="AH193" s="27"/>
      <c r="AI193" s="27"/>
      <c r="AJ193" s="32"/>
      <c r="AK193" s="27"/>
      <c r="AL193" s="32"/>
      <c r="AM193" s="27"/>
      <c r="AN193" s="25">
        <f t="shared" si="27"/>
        <v>0</v>
      </c>
      <c r="AO193" s="27">
        <f t="shared" si="30"/>
        <v>0</v>
      </c>
      <c r="AP193" s="28"/>
      <c r="AR193" s="28"/>
      <c r="AS193" s="28"/>
      <c r="AT193" s="2"/>
      <c r="AU193" s="2"/>
      <c r="AV193" s="2"/>
      <c r="AW193" s="2"/>
      <c r="AX193" s="2"/>
      <c r="AY193" s="2"/>
      <c r="AZ193" s="2"/>
      <c r="BA193" s="29"/>
    </row>
    <row r="194" spans="1:53" ht="21" customHeight="1">
      <c r="A194" s="19">
        <f>SUBTOTAL(3,$AO$7:AO194)</f>
        <v>188</v>
      </c>
      <c r="B194" s="44" t="s">
        <v>883</v>
      </c>
      <c r="C194" s="45" t="s">
        <v>884</v>
      </c>
      <c r="D194" s="22" t="s">
        <v>885</v>
      </c>
      <c r="E194" s="22" t="s">
        <v>581</v>
      </c>
      <c r="F194" s="19" t="s">
        <v>886</v>
      </c>
      <c r="G194" s="22" t="s">
        <v>37</v>
      </c>
      <c r="H194" s="19" t="str">
        <f t="shared" si="33"/>
        <v>004</v>
      </c>
      <c r="I194" s="22" t="s">
        <v>582</v>
      </c>
      <c r="J194" s="22" t="s">
        <v>887</v>
      </c>
      <c r="K194" s="22"/>
      <c r="L194" s="27">
        <v>0</v>
      </c>
      <c r="M194" s="26">
        <v>0</v>
      </c>
      <c r="N194" s="25">
        <v>7500000</v>
      </c>
      <c r="O194" s="25"/>
      <c r="P194" s="25"/>
      <c r="Q194" s="25"/>
      <c r="R194" s="25"/>
      <c r="S194" s="25"/>
      <c r="T194" s="25"/>
      <c r="U194" s="25">
        <v>7500000</v>
      </c>
      <c r="V194" s="25"/>
      <c r="W194" s="25"/>
      <c r="X194" s="25"/>
      <c r="Y194" s="25"/>
      <c r="Z194" s="25"/>
      <c r="AA194" s="25"/>
      <c r="AB194" s="25"/>
      <c r="AC194" s="25"/>
      <c r="AD194" s="25">
        <f t="shared" si="31"/>
        <v>0</v>
      </c>
      <c r="AE194" s="25">
        <f>IF(SUM(R194:U194)-M194&lt;SUM(N194),SUM(N194)-SUM(R194:U194)-M194,)</f>
        <v>0</v>
      </c>
      <c r="AF194" s="25"/>
      <c r="AG194" s="27"/>
      <c r="AH194" s="27"/>
      <c r="AI194" s="27"/>
      <c r="AJ194" s="32"/>
      <c r="AK194" s="27"/>
      <c r="AL194" s="32"/>
      <c r="AM194" s="27"/>
      <c r="AN194" s="25">
        <f t="shared" si="27"/>
        <v>0</v>
      </c>
      <c r="AO194" s="27">
        <f t="shared" si="30"/>
        <v>0</v>
      </c>
      <c r="AP194" s="28"/>
      <c r="AR194" s="28"/>
      <c r="AS194" s="28"/>
      <c r="AT194" s="2"/>
      <c r="AU194" s="2"/>
      <c r="AV194" s="2"/>
      <c r="AW194" s="2"/>
      <c r="AX194" s="2"/>
      <c r="AY194" s="2"/>
      <c r="AZ194" s="2"/>
      <c r="BA194" s="29"/>
    </row>
    <row r="195" spans="1:53" ht="21" customHeight="1">
      <c r="A195" s="19">
        <f>SUBTOTAL(3,$AO$7:AO195)</f>
        <v>189</v>
      </c>
      <c r="B195" s="44" t="s">
        <v>888</v>
      </c>
      <c r="C195" s="45" t="s">
        <v>889</v>
      </c>
      <c r="D195" s="22" t="s">
        <v>890</v>
      </c>
      <c r="E195" s="22" t="s">
        <v>52</v>
      </c>
      <c r="F195" s="19" t="s">
        <v>891</v>
      </c>
      <c r="G195" s="22" t="s">
        <v>37</v>
      </c>
      <c r="H195" s="19" t="str">
        <f t="shared" si="33"/>
        <v>004</v>
      </c>
      <c r="I195" s="22" t="s">
        <v>44</v>
      </c>
      <c r="J195" s="22" t="s">
        <v>887</v>
      </c>
      <c r="K195" s="22"/>
      <c r="L195" s="27">
        <v>0</v>
      </c>
      <c r="M195" s="26">
        <v>0</v>
      </c>
      <c r="N195" s="25">
        <v>7500000</v>
      </c>
      <c r="O195" s="25"/>
      <c r="P195" s="25"/>
      <c r="Q195" s="25"/>
      <c r="R195" s="25"/>
      <c r="S195" s="25">
        <v>7500000</v>
      </c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>
        <f t="shared" si="31"/>
        <v>0</v>
      </c>
      <c r="AE195" s="25">
        <f>IF(SUM(R195:T195)-M195&lt;SUM(N195),SUM(N195)-SUM(R195:T195)-M195,)</f>
        <v>0</v>
      </c>
      <c r="AF195" s="25"/>
      <c r="AG195" s="27"/>
      <c r="AH195" s="27"/>
      <c r="AI195" s="27"/>
      <c r="AJ195" s="32"/>
      <c r="AK195" s="27"/>
      <c r="AL195" s="32"/>
      <c r="AM195" s="27"/>
      <c r="AN195" s="25">
        <f t="shared" si="27"/>
        <v>0</v>
      </c>
      <c r="AO195" s="27">
        <f t="shared" si="30"/>
        <v>0</v>
      </c>
      <c r="AP195" s="28"/>
      <c r="AR195" s="28"/>
      <c r="AS195" s="28"/>
      <c r="AT195" s="2"/>
      <c r="AU195" s="2"/>
      <c r="AV195" s="2"/>
      <c r="AW195" s="2"/>
      <c r="AX195" s="2"/>
      <c r="AY195" s="2"/>
      <c r="AZ195" s="2"/>
      <c r="BA195" s="29"/>
    </row>
    <row r="196" spans="1:53" ht="21" customHeight="1">
      <c r="A196" s="19">
        <f>SUBTOTAL(3,$AO$7:AO196)</f>
        <v>190</v>
      </c>
      <c r="B196" s="44" t="s">
        <v>892</v>
      </c>
      <c r="C196" s="45" t="s">
        <v>893</v>
      </c>
      <c r="D196" s="22" t="s">
        <v>894</v>
      </c>
      <c r="E196" s="22" t="s">
        <v>895</v>
      </c>
      <c r="F196" s="19" t="s">
        <v>896</v>
      </c>
      <c r="G196" s="22" t="s">
        <v>37</v>
      </c>
      <c r="H196" s="19" t="str">
        <f t="shared" si="33"/>
        <v>004</v>
      </c>
      <c r="I196" s="22" t="s">
        <v>44</v>
      </c>
      <c r="J196" s="22" t="s">
        <v>887</v>
      </c>
      <c r="K196" s="22"/>
      <c r="L196" s="27">
        <v>0</v>
      </c>
      <c r="M196" s="26">
        <v>0</v>
      </c>
      <c r="N196" s="25">
        <v>7500000</v>
      </c>
      <c r="O196" s="25"/>
      <c r="P196" s="25"/>
      <c r="Q196" s="25"/>
      <c r="R196" s="25"/>
      <c r="S196" s="25">
        <v>7500000</v>
      </c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>
        <f t="shared" si="31"/>
        <v>0</v>
      </c>
      <c r="AE196" s="25">
        <f>IF(SUM(R196:T196)-M196&lt;SUM(N196),SUM(N196)-SUM(R196:T196)-M196,)</f>
        <v>0</v>
      </c>
      <c r="AF196" s="25"/>
      <c r="AG196" s="27"/>
      <c r="AH196" s="27"/>
      <c r="AI196" s="27"/>
      <c r="AJ196" s="32"/>
      <c r="AK196" s="27"/>
      <c r="AL196" s="32"/>
      <c r="AM196" s="27"/>
      <c r="AN196" s="25">
        <f t="shared" si="27"/>
        <v>0</v>
      </c>
      <c r="AO196" s="27">
        <f t="shared" si="30"/>
        <v>0</v>
      </c>
      <c r="AP196" s="28"/>
      <c r="AR196" s="28"/>
      <c r="AS196" s="28"/>
      <c r="AT196" s="2"/>
      <c r="AU196" s="2"/>
      <c r="AV196" s="2"/>
      <c r="AW196" s="2"/>
      <c r="AX196" s="2"/>
      <c r="AY196" s="2"/>
      <c r="AZ196" s="2"/>
      <c r="BA196" s="29"/>
    </row>
    <row r="197" spans="1:53" ht="21" customHeight="1">
      <c r="A197" s="19">
        <f>SUBTOTAL(3,$AO$7:AO197)</f>
        <v>191</v>
      </c>
      <c r="B197" s="44" t="s">
        <v>897</v>
      </c>
      <c r="C197" s="45" t="s">
        <v>898</v>
      </c>
      <c r="D197" s="22" t="s">
        <v>899</v>
      </c>
      <c r="E197" s="22" t="s">
        <v>900</v>
      </c>
      <c r="F197" s="19" t="s">
        <v>901</v>
      </c>
      <c r="G197" s="22" t="s">
        <v>37</v>
      </c>
      <c r="H197" s="19" t="str">
        <f t="shared" si="33"/>
        <v>004</v>
      </c>
      <c r="I197" s="22" t="s">
        <v>582</v>
      </c>
      <c r="J197" s="22" t="s">
        <v>887</v>
      </c>
      <c r="K197" s="22"/>
      <c r="L197" s="27">
        <v>0</v>
      </c>
      <c r="M197" s="26">
        <v>0</v>
      </c>
      <c r="N197" s="25">
        <v>7500000</v>
      </c>
      <c r="O197" s="25"/>
      <c r="P197" s="25"/>
      <c r="Q197" s="25"/>
      <c r="R197" s="25"/>
      <c r="S197" s="25">
        <v>7500000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>
        <f t="shared" si="31"/>
        <v>0</v>
      </c>
      <c r="AE197" s="25">
        <f>IF(SUM(R197:T197)-M197&lt;SUM(N197),SUM(N197)-SUM(R197:T197)-M197,)</f>
        <v>0</v>
      </c>
      <c r="AF197" s="25"/>
      <c r="AG197" s="27"/>
      <c r="AH197" s="27"/>
      <c r="AI197" s="27"/>
      <c r="AJ197" s="32"/>
      <c r="AK197" s="27"/>
      <c r="AL197" s="32"/>
      <c r="AM197" s="27"/>
      <c r="AN197" s="25">
        <f t="shared" si="27"/>
        <v>0</v>
      </c>
      <c r="AO197" s="27">
        <f t="shared" si="30"/>
        <v>0</v>
      </c>
      <c r="AP197" s="28"/>
      <c r="AR197" s="28"/>
      <c r="AS197" s="28"/>
      <c r="AT197" s="2"/>
      <c r="AU197" s="2"/>
      <c r="AV197" s="2"/>
      <c r="AW197" s="2"/>
      <c r="AX197" s="2"/>
      <c r="AY197" s="2"/>
      <c r="AZ197" s="2"/>
      <c r="BA197" s="29"/>
    </row>
    <row r="198" spans="1:53" ht="21" customHeight="1">
      <c r="A198" s="19">
        <f>SUBTOTAL(3,$AO$7:AO198)</f>
        <v>192</v>
      </c>
      <c r="B198" s="44" t="s">
        <v>902</v>
      </c>
      <c r="C198" s="45" t="s">
        <v>903</v>
      </c>
      <c r="D198" s="22" t="s">
        <v>904</v>
      </c>
      <c r="E198" s="22" t="s">
        <v>737</v>
      </c>
      <c r="F198" s="19" t="s">
        <v>905</v>
      </c>
      <c r="G198" s="22" t="s">
        <v>37</v>
      </c>
      <c r="H198" s="19" t="str">
        <f t="shared" si="33"/>
        <v>004</v>
      </c>
      <c r="I198" s="22" t="s">
        <v>582</v>
      </c>
      <c r="J198" s="22" t="s">
        <v>887</v>
      </c>
      <c r="K198" s="22"/>
      <c r="L198" s="27">
        <v>0</v>
      </c>
      <c r="M198" s="26">
        <v>0</v>
      </c>
      <c r="N198" s="25">
        <v>7500000</v>
      </c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>
        <v>7500000</v>
      </c>
      <c r="Z198" s="25"/>
      <c r="AA198" s="25"/>
      <c r="AB198" s="25"/>
      <c r="AC198" s="25"/>
      <c r="AD198" s="25">
        <f t="shared" si="31"/>
        <v>0</v>
      </c>
      <c r="AE198" s="25">
        <f>IF(SUM(R198:AD198)-M198&lt;SUM(N198),SUM(N198)-SUM(R198:AD198)-M198,)</f>
        <v>0</v>
      </c>
      <c r="AF198" s="25"/>
      <c r="AG198" s="27"/>
      <c r="AH198" s="27"/>
      <c r="AI198" s="27"/>
      <c r="AJ198" s="32"/>
      <c r="AK198" s="27"/>
      <c r="AL198" s="32"/>
      <c r="AM198" s="27"/>
      <c r="AN198" s="25">
        <f t="shared" ref="AN198:AN261" si="35">IF(SUM(AH198:AI198)&lt;SUM(AG198),SUM(AG198)-SUM(AH198:AI198),)</f>
        <v>0</v>
      </c>
      <c r="AO198" s="27">
        <f>IF(SUM(R198:AD198)-M198&lt;(K198+L198+N198),(K198+L198+N198)-SUM(R198:AD198)-M198,)</f>
        <v>0</v>
      </c>
      <c r="AP198" s="28"/>
      <c r="AR198" s="28"/>
      <c r="AS198" s="28"/>
      <c r="AT198" s="2"/>
      <c r="AU198" s="2"/>
      <c r="AV198" s="2"/>
      <c r="AW198" s="2"/>
      <c r="AX198" s="2"/>
      <c r="AY198" s="2"/>
      <c r="AZ198" s="2"/>
      <c r="BA198" s="29"/>
    </row>
    <row r="199" spans="1:53" ht="21" customHeight="1">
      <c r="A199" s="19">
        <f>SUBTOTAL(3,$AO$7:AO199)</f>
        <v>193</v>
      </c>
      <c r="B199" s="44" t="s">
        <v>906</v>
      </c>
      <c r="C199" s="45" t="s">
        <v>907</v>
      </c>
      <c r="D199" s="22" t="s">
        <v>908</v>
      </c>
      <c r="E199" s="22" t="s">
        <v>151</v>
      </c>
      <c r="F199" s="19" t="s">
        <v>909</v>
      </c>
      <c r="G199" s="22" t="s">
        <v>37</v>
      </c>
      <c r="H199" s="19" t="str">
        <f t="shared" si="33"/>
        <v>004</v>
      </c>
      <c r="I199" s="22" t="s">
        <v>582</v>
      </c>
      <c r="J199" s="22" t="s">
        <v>887</v>
      </c>
      <c r="K199" s="22"/>
      <c r="L199" s="27">
        <v>0</v>
      </c>
      <c r="M199" s="26">
        <v>0</v>
      </c>
      <c r="N199" s="25">
        <v>7500000</v>
      </c>
      <c r="O199" s="25"/>
      <c r="P199" s="25"/>
      <c r="Q199" s="25"/>
      <c r="R199" s="25"/>
      <c r="S199" s="25">
        <v>7500000</v>
      </c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>
        <f t="shared" si="31"/>
        <v>0</v>
      </c>
      <c r="AE199" s="25">
        <f>IF(SUM(R199:T199)-M199&lt;SUM(N199),SUM(N199)-SUM(R199:T199)-M199,)</f>
        <v>0</v>
      </c>
      <c r="AF199" s="25"/>
      <c r="AG199" s="27"/>
      <c r="AH199" s="27"/>
      <c r="AI199" s="27"/>
      <c r="AJ199" s="32"/>
      <c r="AK199" s="27"/>
      <c r="AL199" s="32"/>
      <c r="AM199" s="27"/>
      <c r="AN199" s="25">
        <f t="shared" si="35"/>
        <v>0</v>
      </c>
      <c r="AO199" s="27">
        <f t="shared" ref="AO199:AO208" si="36">IF(SUM(R199:U199)-M199&lt;(K199+L199+N199),(K199+L199+N199)-SUM(R199:U199)-M199,)</f>
        <v>0</v>
      </c>
      <c r="AP199" s="28"/>
      <c r="AR199" s="28"/>
      <c r="AS199" s="28"/>
      <c r="AT199" s="2"/>
      <c r="AU199" s="2"/>
      <c r="AV199" s="2"/>
      <c r="AW199" s="2"/>
      <c r="AX199" s="2"/>
      <c r="AY199" s="2"/>
      <c r="AZ199" s="2"/>
      <c r="BA199" s="29"/>
    </row>
    <row r="200" spans="1:53" ht="21" customHeight="1">
      <c r="A200" s="19">
        <f>SUBTOTAL(3,$AO$7:AO200)</f>
        <v>194</v>
      </c>
      <c r="B200" s="44" t="s">
        <v>910</v>
      </c>
      <c r="C200" s="45" t="s">
        <v>911</v>
      </c>
      <c r="D200" s="22" t="s">
        <v>912</v>
      </c>
      <c r="E200" s="22" t="s">
        <v>913</v>
      </c>
      <c r="F200" s="19" t="s">
        <v>914</v>
      </c>
      <c r="G200" s="22" t="s">
        <v>37</v>
      </c>
      <c r="H200" s="19" t="str">
        <f t="shared" si="33"/>
        <v>004</v>
      </c>
      <c r="I200" s="22" t="s">
        <v>582</v>
      </c>
      <c r="J200" s="22" t="s">
        <v>887</v>
      </c>
      <c r="K200" s="22"/>
      <c r="L200" s="27">
        <v>0</v>
      </c>
      <c r="M200" s="26">
        <v>0</v>
      </c>
      <c r="N200" s="25">
        <v>7500000</v>
      </c>
      <c r="O200" s="25"/>
      <c r="P200" s="25"/>
      <c r="Q200" s="25"/>
      <c r="R200" s="25"/>
      <c r="S200" s="25">
        <v>7500000</v>
      </c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>
        <f t="shared" si="31"/>
        <v>0</v>
      </c>
      <c r="AE200" s="25">
        <f>IF(SUM(R200:T200)-M200&lt;SUM(N200),SUM(N200)-SUM(R200:T200)-M200,)</f>
        <v>0</v>
      </c>
      <c r="AF200" s="25"/>
      <c r="AG200" s="27"/>
      <c r="AH200" s="27"/>
      <c r="AI200" s="27"/>
      <c r="AJ200" s="32"/>
      <c r="AK200" s="27"/>
      <c r="AL200" s="32"/>
      <c r="AM200" s="27"/>
      <c r="AN200" s="25">
        <f t="shared" si="35"/>
        <v>0</v>
      </c>
      <c r="AO200" s="27">
        <f t="shared" si="36"/>
        <v>0</v>
      </c>
      <c r="AP200" s="28"/>
      <c r="AR200" s="28"/>
      <c r="AS200" s="28"/>
      <c r="AT200" s="2"/>
      <c r="AU200" s="2"/>
      <c r="AV200" s="2"/>
      <c r="AW200" s="2"/>
      <c r="AX200" s="2"/>
      <c r="AY200" s="2"/>
      <c r="AZ200" s="2"/>
      <c r="BA200" s="29"/>
    </row>
    <row r="201" spans="1:53" ht="21" customHeight="1">
      <c r="A201" s="19">
        <f>SUBTOTAL(3,$AO$7:AO201)</f>
        <v>195</v>
      </c>
      <c r="B201" s="44" t="s">
        <v>915</v>
      </c>
      <c r="C201" s="45" t="s">
        <v>916</v>
      </c>
      <c r="D201" s="22" t="s">
        <v>917</v>
      </c>
      <c r="E201" s="22" t="s">
        <v>918</v>
      </c>
      <c r="F201" s="19" t="s">
        <v>919</v>
      </c>
      <c r="G201" s="22" t="s">
        <v>37</v>
      </c>
      <c r="H201" s="19" t="str">
        <f t="shared" si="33"/>
        <v>004</v>
      </c>
      <c r="I201" s="22" t="s">
        <v>582</v>
      </c>
      <c r="J201" s="22" t="s">
        <v>887</v>
      </c>
      <c r="K201" s="22"/>
      <c r="L201" s="27">
        <v>0</v>
      </c>
      <c r="M201" s="26">
        <v>0</v>
      </c>
      <c r="N201" s="25">
        <v>7500000</v>
      </c>
      <c r="O201" s="25"/>
      <c r="P201" s="25"/>
      <c r="Q201" s="25"/>
      <c r="R201" s="25"/>
      <c r="S201" s="25"/>
      <c r="T201" s="25"/>
      <c r="U201" s="25">
        <v>7500000</v>
      </c>
      <c r="V201" s="25"/>
      <c r="W201" s="25"/>
      <c r="X201" s="25"/>
      <c r="Y201" s="25"/>
      <c r="Z201" s="25"/>
      <c r="AA201" s="25"/>
      <c r="AB201" s="25"/>
      <c r="AC201" s="25"/>
      <c r="AD201" s="25">
        <f t="shared" si="31"/>
        <v>0</v>
      </c>
      <c r="AE201" s="25">
        <f>IF(SUM(R201:U201)-M201&lt;SUM(N201),SUM(N201)-SUM(R201:U201)-M201,)</f>
        <v>0</v>
      </c>
      <c r="AF201" s="25"/>
      <c r="AG201" s="27"/>
      <c r="AH201" s="27"/>
      <c r="AI201" s="27"/>
      <c r="AJ201" s="32"/>
      <c r="AK201" s="27"/>
      <c r="AL201" s="32"/>
      <c r="AM201" s="27"/>
      <c r="AN201" s="25">
        <f t="shared" si="35"/>
        <v>0</v>
      </c>
      <c r="AO201" s="27">
        <f t="shared" si="36"/>
        <v>0</v>
      </c>
      <c r="AP201" s="28"/>
      <c r="AR201" s="28"/>
      <c r="AS201" s="28"/>
      <c r="AT201" s="2"/>
      <c r="AU201" s="2"/>
      <c r="AV201" s="2"/>
      <c r="AW201" s="2"/>
      <c r="AX201" s="2"/>
      <c r="AY201" s="2"/>
      <c r="AZ201" s="2"/>
      <c r="BA201" s="29"/>
    </row>
    <row r="202" spans="1:53" ht="21" customHeight="1">
      <c r="A202" s="19">
        <f>SUBTOTAL(3,$AO$7:AO202)</f>
        <v>196</v>
      </c>
      <c r="B202" s="44" t="s">
        <v>920</v>
      </c>
      <c r="C202" s="45" t="s">
        <v>921</v>
      </c>
      <c r="D202" s="22" t="s">
        <v>922</v>
      </c>
      <c r="E202" s="22" t="s">
        <v>91</v>
      </c>
      <c r="F202" s="19" t="s">
        <v>923</v>
      </c>
      <c r="G202" s="22" t="s">
        <v>37</v>
      </c>
      <c r="H202" s="19" t="str">
        <f t="shared" si="33"/>
        <v>004</v>
      </c>
      <c r="I202" s="22" t="s">
        <v>589</v>
      </c>
      <c r="J202" s="22" t="s">
        <v>887</v>
      </c>
      <c r="K202" s="22"/>
      <c r="L202" s="27">
        <v>0</v>
      </c>
      <c r="M202" s="26">
        <v>0</v>
      </c>
      <c r="N202" s="25">
        <v>7500000</v>
      </c>
      <c r="O202" s="25"/>
      <c r="P202" s="25"/>
      <c r="Q202" s="25"/>
      <c r="R202" s="25"/>
      <c r="S202" s="25"/>
      <c r="T202" s="25"/>
      <c r="U202" s="25">
        <v>7500000</v>
      </c>
      <c r="V202" s="25"/>
      <c r="W202" s="25"/>
      <c r="X202" s="25"/>
      <c r="Y202" s="25"/>
      <c r="Z202" s="25"/>
      <c r="AA202" s="25"/>
      <c r="AB202" s="25"/>
      <c r="AC202" s="25"/>
      <c r="AD202" s="25">
        <f t="shared" si="31"/>
        <v>0</v>
      </c>
      <c r="AE202" s="25">
        <f>IF(SUM(R202:U202)-M202&lt;SUM(N202),SUM(N202)-SUM(R202:U202)-M202,)</f>
        <v>0</v>
      </c>
      <c r="AF202" s="25"/>
      <c r="AG202" s="27"/>
      <c r="AH202" s="27"/>
      <c r="AI202" s="27"/>
      <c r="AJ202" s="32"/>
      <c r="AK202" s="27"/>
      <c r="AL202" s="32"/>
      <c r="AM202" s="27"/>
      <c r="AN202" s="25">
        <f t="shared" si="35"/>
        <v>0</v>
      </c>
      <c r="AO202" s="27">
        <f t="shared" si="36"/>
        <v>0</v>
      </c>
      <c r="AP202" s="28"/>
      <c r="AR202" s="28"/>
      <c r="AS202" s="28"/>
      <c r="AT202" s="2"/>
      <c r="AU202" s="2"/>
      <c r="AV202" s="2"/>
      <c r="AW202" s="2"/>
      <c r="AX202" s="2"/>
      <c r="AY202" s="2"/>
      <c r="AZ202" s="2"/>
      <c r="BA202" s="29"/>
    </row>
    <row r="203" spans="1:53" ht="21" customHeight="1">
      <c r="A203" s="19">
        <f>SUBTOTAL(3,$AO$7:AO203)</f>
        <v>197</v>
      </c>
      <c r="B203" s="44" t="s">
        <v>924</v>
      </c>
      <c r="C203" s="45" t="s">
        <v>925</v>
      </c>
      <c r="D203" s="22" t="s">
        <v>926</v>
      </c>
      <c r="E203" s="22" t="s">
        <v>31</v>
      </c>
      <c r="F203" s="19" t="s">
        <v>335</v>
      </c>
      <c r="G203" s="22" t="s">
        <v>37</v>
      </c>
      <c r="H203" s="19" t="str">
        <f t="shared" si="33"/>
        <v>004</v>
      </c>
      <c r="I203" s="22" t="s">
        <v>582</v>
      </c>
      <c r="J203" s="22" t="s">
        <v>887</v>
      </c>
      <c r="K203" s="22"/>
      <c r="L203" s="27">
        <v>0</v>
      </c>
      <c r="M203" s="26">
        <v>0</v>
      </c>
      <c r="N203" s="25">
        <v>7500000</v>
      </c>
      <c r="O203" s="25"/>
      <c r="P203" s="25"/>
      <c r="Q203" s="25"/>
      <c r="R203" s="25"/>
      <c r="S203" s="25"/>
      <c r="T203" s="25"/>
      <c r="U203" s="25">
        <v>7500000</v>
      </c>
      <c r="V203" s="25"/>
      <c r="W203" s="25"/>
      <c r="X203" s="25"/>
      <c r="Y203" s="25"/>
      <c r="Z203" s="25"/>
      <c r="AA203" s="25"/>
      <c r="AB203" s="25"/>
      <c r="AC203" s="25"/>
      <c r="AD203" s="25">
        <f t="shared" si="31"/>
        <v>0</v>
      </c>
      <c r="AE203" s="25">
        <f>IF(SUM(R203:U203)-M203&lt;SUM(N203),SUM(N203)-SUM(R203:U203)-M203,)</f>
        <v>0</v>
      </c>
      <c r="AF203" s="25"/>
      <c r="AG203" s="27"/>
      <c r="AH203" s="27"/>
      <c r="AI203" s="27"/>
      <c r="AJ203" s="32"/>
      <c r="AK203" s="27"/>
      <c r="AL203" s="32"/>
      <c r="AM203" s="27"/>
      <c r="AN203" s="25">
        <f t="shared" si="35"/>
        <v>0</v>
      </c>
      <c r="AO203" s="27">
        <f t="shared" si="36"/>
        <v>0</v>
      </c>
      <c r="AP203" s="28"/>
      <c r="AR203" s="28"/>
      <c r="AS203" s="28"/>
      <c r="AT203" s="2"/>
      <c r="AU203" s="2"/>
      <c r="AV203" s="2"/>
      <c r="AW203" s="2"/>
      <c r="AX203" s="2"/>
      <c r="AY203" s="2"/>
      <c r="AZ203" s="2"/>
      <c r="BA203" s="29"/>
    </row>
    <row r="204" spans="1:53" ht="21" customHeight="1">
      <c r="A204" s="19">
        <f>SUBTOTAL(3,$AO$7:AO204)</f>
        <v>198</v>
      </c>
      <c r="B204" s="44" t="s">
        <v>927</v>
      </c>
      <c r="C204" s="45" t="s">
        <v>928</v>
      </c>
      <c r="D204" s="22" t="s">
        <v>929</v>
      </c>
      <c r="E204" s="22" t="s">
        <v>930</v>
      </c>
      <c r="F204" s="19" t="s">
        <v>643</v>
      </c>
      <c r="G204" s="22" t="s">
        <v>37</v>
      </c>
      <c r="H204" s="19" t="str">
        <f t="shared" si="33"/>
        <v>004</v>
      </c>
      <c r="I204" s="22" t="s">
        <v>582</v>
      </c>
      <c r="J204" s="22" t="s">
        <v>887</v>
      </c>
      <c r="K204" s="22"/>
      <c r="L204" s="27">
        <v>0</v>
      </c>
      <c r="M204" s="26">
        <v>0</v>
      </c>
      <c r="N204" s="25">
        <v>7500000</v>
      </c>
      <c r="O204" s="25"/>
      <c r="P204" s="25"/>
      <c r="Q204" s="25"/>
      <c r="R204" s="25"/>
      <c r="S204" s="25">
        <v>7500000</v>
      </c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>
        <f t="shared" ref="AD204:AD235" si="37">IF(SUM(O204:U204)&gt;SUM(M204:N204),SUM(O204:U204)-SUM(M204:N204),)</f>
        <v>0</v>
      </c>
      <c r="AE204" s="25">
        <f>IF(SUM(R204:T204)-M204&lt;SUM(N204),SUM(N204)-SUM(R204:T204)-M204,)</f>
        <v>0</v>
      </c>
      <c r="AF204" s="25"/>
      <c r="AG204" s="27"/>
      <c r="AH204" s="27"/>
      <c r="AI204" s="27"/>
      <c r="AJ204" s="32"/>
      <c r="AK204" s="27"/>
      <c r="AL204" s="32"/>
      <c r="AM204" s="27"/>
      <c r="AN204" s="25">
        <f t="shared" si="35"/>
        <v>0</v>
      </c>
      <c r="AO204" s="27">
        <f t="shared" si="36"/>
        <v>0</v>
      </c>
      <c r="AP204" s="28"/>
      <c r="AR204" s="28"/>
      <c r="AS204" s="28"/>
      <c r="AT204" s="2"/>
      <c r="AU204" s="2"/>
      <c r="AV204" s="2"/>
      <c r="AW204" s="2"/>
      <c r="AX204" s="2"/>
      <c r="AY204" s="2"/>
      <c r="AZ204" s="2"/>
      <c r="BA204" s="29"/>
    </row>
    <row r="205" spans="1:53" ht="21" customHeight="1">
      <c r="A205" s="19">
        <f>SUBTOTAL(3,$AO$7:AO205)</f>
        <v>199</v>
      </c>
      <c r="B205" s="44" t="s">
        <v>931</v>
      </c>
      <c r="C205" s="45" t="s">
        <v>932</v>
      </c>
      <c r="D205" s="22" t="s">
        <v>933</v>
      </c>
      <c r="E205" s="22" t="s">
        <v>10</v>
      </c>
      <c r="F205" s="19" t="s">
        <v>232</v>
      </c>
      <c r="G205" s="22" t="s">
        <v>37</v>
      </c>
      <c r="H205" s="19" t="str">
        <f t="shared" si="33"/>
        <v>004</v>
      </c>
      <c r="I205" s="22" t="s">
        <v>582</v>
      </c>
      <c r="J205" s="22" t="s">
        <v>887</v>
      </c>
      <c r="K205" s="22"/>
      <c r="L205" s="27">
        <v>0</v>
      </c>
      <c r="M205" s="26">
        <v>0</v>
      </c>
      <c r="N205" s="25">
        <v>7500000</v>
      </c>
      <c r="O205" s="25"/>
      <c r="P205" s="25"/>
      <c r="Q205" s="25"/>
      <c r="R205" s="25"/>
      <c r="S205" s="25">
        <v>7500000</v>
      </c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>
        <f t="shared" si="37"/>
        <v>0</v>
      </c>
      <c r="AE205" s="25">
        <f>IF(SUM(R205:T205)-M205&lt;SUM(N205),SUM(N205)-SUM(R205:T205)-M205,)</f>
        <v>0</v>
      </c>
      <c r="AF205" s="25"/>
      <c r="AG205" s="27"/>
      <c r="AH205" s="27"/>
      <c r="AI205" s="27"/>
      <c r="AJ205" s="32"/>
      <c r="AK205" s="27"/>
      <c r="AL205" s="32"/>
      <c r="AM205" s="27"/>
      <c r="AN205" s="25">
        <f t="shared" si="35"/>
        <v>0</v>
      </c>
      <c r="AO205" s="27">
        <f t="shared" si="36"/>
        <v>0</v>
      </c>
      <c r="AP205" s="28"/>
      <c r="AR205" s="28"/>
      <c r="AS205" s="28"/>
      <c r="AT205" s="2"/>
      <c r="AU205" s="2"/>
      <c r="AV205" s="2"/>
      <c r="AW205" s="2"/>
      <c r="AX205" s="2"/>
      <c r="AY205" s="2"/>
      <c r="AZ205" s="2"/>
      <c r="BA205" s="29"/>
    </row>
    <row r="206" spans="1:53" ht="21" customHeight="1">
      <c r="A206" s="19">
        <f>SUBTOTAL(3,$AO$7:AO206)</f>
        <v>200</v>
      </c>
      <c r="B206" s="44" t="s">
        <v>934</v>
      </c>
      <c r="C206" s="45" t="s">
        <v>935</v>
      </c>
      <c r="D206" s="22" t="s">
        <v>936</v>
      </c>
      <c r="E206" s="22" t="s">
        <v>458</v>
      </c>
      <c r="F206" s="19" t="s">
        <v>343</v>
      </c>
      <c r="G206" s="22" t="s">
        <v>37</v>
      </c>
      <c r="H206" s="19" t="str">
        <f t="shared" si="33"/>
        <v>004</v>
      </c>
      <c r="I206" s="22" t="s">
        <v>44</v>
      </c>
      <c r="J206" s="22" t="s">
        <v>887</v>
      </c>
      <c r="K206" s="22"/>
      <c r="L206" s="27">
        <v>0</v>
      </c>
      <c r="M206" s="26">
        <v>0</v>
      </c>
      <c r="N206" s="25">
        <v>7500000</v>
      </c>
      <c r="O206" s="25"/>
      <c r="P206" s="25"/>
      <c r="Q206" s="25"/>
      <c r="R206" s="25"/>
      <c r="S206" s="25"/>
      <c r="T206" s="25"/>
      <c r="U206" s="25">
        <v>7500000</v>
      </c>
      <c r="V206" s="25"/>
      <c r="W206" s="25"/>
      <c r="X206" s="25"/>
      <c r="Y206" s="25"/>
      <c r="Z206" s="25"/>
      <c r="AA206" s="25"/>
      <c r="AB206" s="25"/>
      <c r="AC206" s="25"/>
      <c r="AD206" s="25">
        <f t="shared" si="37"/>
        <v>0</v>
      </c>
      <c r="AE206" s="25">
        <f>IF(SUM(R206:U206)-M206&lt;SUM(N206),SUM(N206)-SUM(R206:U206)-M206,)</f>
        <v>0</v>
      </c>
      <c r="AF206" s="25"/>
      <c r="AG206" s="27"/>
      <c r="AH206" s="27"/>
      <c r="AI206" s="27"/>
      <c r="AJ206" s="32"/>
      <c r="AK206" s="27"/>
      <c r="AL206" s="32"/>
      <c r="AM206" s="27"/>
      <c r="AN206" s="25">
        <f t="shared" si="35"/>
        <v>0</v>
      </c>
      <c r="AO206" s="27">
        <f t="shared" si="36"/>
        <v>0</v>
      </c>
      <c r="AP206" s="28"/>
      <c r="AR206" s="28"/>
      <c r="AS206" s="28"/>
      <c r="AT206" s="2"/>
      <c r="AU206" s="2"/>
      <c r="AV206" s="2"/>
      <c r="AW206" s="2"/>
      <c r="AX206" s="2"/>
      <c r="AY206" s="2"/>
      <c r="AZ206" s="2"/>
      <c r="BA206" s="29"/>
    </row>
    <row r="207" spans="1:53" ht="21" customHeight="1">
      <c r="A207" s="19">
        <f>SUBTOTAL(3,$AO$7:AO207)</f>
        <v>201</v>
      </c>
      <c r="B207" s="44" t="s">
        <v>937</v>
      </c>
      <c r="C207" s="45" t="s">
        <v>938</v>
      </c>
      <c r="D207" s="22" t="s">
        <v>939</v>
      </c>
      <c r="E207" s="22" t="s">
        <v>36</v>
      </c>
      <c r="F207" s="19" t="s">
        <v>463</v>
      </c>
      <c r="G207" s="22" t="s">
        <v>37</v>
      </c>
      <c r="H207" s="19" t="str">
        <f t="shared" si="33"/>
        <v>004</v>
      </c>
      <c r="I207" s="22" t="s">
        <v>44</v>
      </c>
      <c r="J207" s="22" t="s">
        <v>887</v>
      </c>
      <c r="K207" s="22"/>
      <c r="L207" s="27">
        <v>7500000</v>
      </c>
      <c r="M207" s="26">
        <v>0</v>
      </c>
      <c r="N207" s="25">
        <v>7500000</v>
      </c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>
        <f t="shared" si="37"/>
        <v>0</v>
      </c>
      <c r="AE207" s="25">
        <f>IF(SUM(R207:T207)-M207&lt;SUM(N207),SUM(N207)-SUM(R207:T207)-M207,)</f>
        <v>7500000</v>
      </c>
      <c r="AF207" s="25"/>
      <c r="AG207" s="27"/>
      <c r="AH207" s="27"/>
      <c r="AI207" s="27"/>
      <c r="AJ207" s="32"/>
      <c r="AK207" s="27"/>
      <c r="AL207" s="32"/>
      <c r="AM207" s="27"/>
      <c r="AN207" s="25">
        <f t="shared" si="35"/>
        <v>0</v>
      </c>
      <c r="AO207" s="27">
        <f t="shared" si="36"/>
        <v>15000000</v>
      </c>
      <c r="AP207" s="28"/>
      <c r="AR207" s="28"/>
      <c r="AS207" s="28"/>
      <c r="AT207" s="2"/>
      <c r="AU207" s="2"/>
      <c r="AV207" s="2"/>
      <c r="AW207" s="2"/>
      <c r="AX207" s="2"/>
      <c r="AY207" s="2"/>
      <c r="AZ207" s="2"/>
      <c r="BA207" s="29"/>
    </row>
    <row r="208" spans="1:53" ht="21" customHeight="1">
      <c r="A208" s="19">
        <f>SUBTOTAL(3,$AO$7:AO208)</f>
        <v>202</v>
      </c>
      <c r="B208" s="44" t="s">
        <v>940</v>
      </c>
      <c r="C208" s="45" t="s">
        <v>941</v>
      </c>
      <c r="D208" s="22" t="s">
        <v>942</v>
      </c>
      <c r="E208" s="22" t="s">
        <v>491</v>
      </c>
      <c r="F208" s="19" t="s">
        <v>605</v>
      </c>
      <c r="G208" s="22" t="s">
        <v>37</v>
      </c>
      <c r="H208" s="19" t="str">
        <f t="shared" si="33"/>
        <v>004</v>
      </c>
      <c r="I208" s="22" t="s">
        <v>582</v>
      </c>
      <c r="J208" s="22" t="s">
        <v>887</v>
      </c>
      <c r="K208" s="22"/>
      <c r="L208" s="27">
        <v>0</v>
      </c>
      <c r="M208" s="26">
        <v>0</v>
      </c>
      <c r="N208" s="25">
        <v>7500000</v>
      </c>
      <c r="O208" s="25"/>
      <c r="P208" s="25"/>
      <c r="Q208" s="25"/>
      <c r="R208" s="25"/>
      <c r="S208" s="25">
        <v>7500000</v>
      </c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>
        <f t="shared" si="37"/>
        <v>0</v>
      </c>
      <c r="AE208" s="25">
        <f>IF(SUM(R208:T208)-M208&lt;SUM(N208),SUM(N208)-SUM(R208:T208)-M208,)</f>
        <v>0</v>
      </c>
      <c r="AF208" s="25"/>
      <c r="AG208" s="27"/>
      <c r="AH208" s="27"/>
      <c r="AI208" s="27"/>
      <c r="AJ208" s="32"/>
      <c r="AK208" s="27"/>
      <c r="AL208" s="32"/>
      <c r="AM208" s="27"/>
      <c r="AN208" s="25">
        <f t="shared" si="35"/>
        <v>0</v>
      </c>
      <c r="AO208" s="27">
        <f t="shared" si="36"/>
        <v>0</v>
      </c>
      <c r="AP208" s="28"/>
      <c r="AR208" s="28"/>
      <c r="AS208" s="28"/>
      <c r="AT208" s="2"/>
      <c r="AU208" s="2"/>
      <c r="AV208" s="2"/>
      <c r="AW208" s="2"/>
      <c r="AX208" s="2"/>
      <c r="AY208" s="2"/>
      <c r="AZ208" s="2"/>
      <c r="BA208" s="29"/>
    </row>
    <row r="209" spans="1:53" ht="21" customHeight="1">
      <c r="A209" s="19">
        <f>SUBTOTAL(3,$AO$7:AO209)</f>
        <v>203</v>
      </c>
      <c r="B209" s="44" t="s">
        <v>943</v>
      </c>
      <c r="C209" s="45" t="s">
        <v>944</v>
      </c>
      <c r="D209" s="22" t="s">
        <v>350</v>
      </c>
      <c r="E209" s="22" t="s">
        <v>496</v>
      </c>
      <c r="F209" s="19" t="s">
        <v>183</v>
      </c>
      <c r="G209" s="22" t="s">
        <v>37</v>
      </c>
      <c r="H209" s="19" t="str">
        <f t="shared" si="33"/>
        <v>004</v>
      </c>
      <c r="I209" s="22" t="s">
        <v>582</v>
      </c>
      <c r="J209" s="22" t="s">
        <v>887</v>
      </c>
      <c r="K209" s="22"/>
      <c r="L209" s="27">
        <v>7500000</v>
      </c>
      <c r="M209" s="26">
        <v>0</v>
      </c>
      <c r="N209" s="25">
        <v>7500000</v>
      </c>
      <c r="O209" s="25"/>
      <c r="P209" s="25"/>
      <c r="Q209" s="25"/>
      <c r="R209" s="25"/>
      <c r="S209" s="25"/>
      <c r="T209" s="25"/>
      <c r="U209" s="25"/>
      <c r="V209" s="25"/>
      <c r="W209" s="25">
        <v>15000000</v>
      </c>
      <c r="X209" s="25"/>
      <c r="Y209" s="25"/>
      <c r="Z209" s="25"/>
      <c r="AA209" s="25"/>
      <c r="AB209" s="25"/>
      <c r="AC209" s="25"/>
      <c r="AD209" s="25">
        <f t="shared" si="37"/>
        <v>0</v>
      </c>
      <c r="AE209" s="25">
        <f>IF(SUM(R209:W209)-M209&lt;SUM(N209),SUM(N209)-SUM(R209:W209)-M209,)</f>
        <v>0</v>
      </c>
      <c r="AF209" s="25"/>
      <c r="AG209" s="27"/>
      <c r="AH209" s="27"/>
      <c r="AI209" s="27"/>
      <c r="AJ209" s="32"/>
      <c r="AK209" s="27"/>
      <c r="AL209" s="32"/>
      <c r="AM209" s="27"/>
      <c r="AN209" s="25">
        <f t="shared" si="35"/>
        <v>0</v>
      </c>
      <c r="AO209" s="27">
        <f>IF(SUM(R209:W209)-M209&lt;(K209+L209+N209),(K209+L209+N209)-SUM(R209:W209)-M209,)</f>
        <v>0</v>
      </c>
      <c r="AP209" s="28"/>
      <c r="AR209" s="28"/>
      <c r="AS209" s="28"/>
      <c r="AT209" s="2"/>
      <c r="AU209" s="2"/>
      <c r="AV209" s="2"/>
      <c r="AW209" s="2"/>
      <c r="AX209" s="2"/>
      <c r="AY209" s="2"/>
      <c r="AZ209" s="2"/>
      <c r="BA209" s="29"/>
    </row>
    <row r="210" spans="1:53" ht="21" customHeight="1">
      <c r="A210" s="19">
        <f>SUBTOTAL(3,$AO$7:AO210)</f>
        <v>204</v>
      </c>
      <c r="B210" s="44" t="s">
        <v>945</v>
      </c>
      <c r="C210" s="45" t="s">
        <v>946</v>
      </c>
      <c r="D210" s="22" t="s">
        <v>947</v>
      </c>
      <c r="E210" s="22" t="s">
        <v>496</v>
      </c>
      <c r="F210" s="19" t="s">
        <v>948</v>
      </c>
      <c r="G210" s="22" t="s">
        <v>37</v>
      </c>
      <c r="H210" s="19" t="str">
        <f t="shared" si="33"/>
        <v>004</v>
      </c>
      <c r="I210" s="22" t="s">
        <v>589</v>
      </c>
      <c r="J210" s="22" t="s">
        <v>887</v>
      </c>
      <c r="K210" s="22"/>
      <c r="L210" s="27">
        <v>0</v>
      </c>
      <c r="M210" s="26">
        <v>0</v>
      </c>
      <c r="N210" s="25">
        <v>7500000</v>
      </c>
      <c r="O210" s="25"/>
      <c r="P210" s="25"/>
      <c r="Q210" s="25"/>
      <c r="R210" s="25"/>
      <c r="S210" s="25"/>
      <c r="T210" s="25"/>
      <c r="U210" s="25">
        <v>7500000</v>
      </c>
      <c r="V210" s="25"/>
      <c r="W210" s="25"/>
      <c r="X210" s="25"/>
      <c r="Y210" s="25"/>
      <c r="Z210" s="25"/>
      <c r="AA210" s="25"/>
      <c r="AB210" s="25"/>
      <c r="AC210" s="25"/>
      <c r="AD210" s="25">
        <f t="shared" si="37"/>
        <v>0</v>
      </c>
      <c r="AE210" s="25">
        <f>IF(SUM(R210:U210)-M210&lt;SUM(N210),SUM(N210)-SUM(R210:U210)-M210,)</f>
        <v>0</v>
      </c>
      <c r="AF210" s="25"/>
      <c r="AG210" s="27"/>
      <c r="AH210" s="27"/>
      <c r="AI210" s="27"/>
      <c r="AJ210" s="32"/>
      <c r="AK210" s="27"/>
      <c r="AL210" s="32"/>
      <c r="AM210" s="27"/>
      <c r="AN210" s="25">
        <f t="shared" si="35"/>
        <v>0</v>
      </c>
      <c r="AO210" s="27">
        <f t="shared" ref="AO210:AO242" si="38">IF(SUM(R210:U210)-M210&lt;(K210+L210+N210),(K210+L210+N210)-SUM(R210:U210)-M210,)</f>
        <v>0</v>
      </c>
      <c r="AP210" s="28"/>
      <c r="AR210" s="28"/>
      <c r="AS210" s="28"/>
      <c r="AT210" s="2"/>
      <c r="AU210" s="2"/>
      <c r="AV210" s="2"/>
      <c r="AW210" s="2"/>
      <c r="AX210" s="2"/>
      <c r="AY210" s="2"/>
      <c r="AZ210" s="2"/>
      <c r="BA210" s="29"/>
    </row>
    <row r="211" spans="1:53" ht="21" customHeight="1">
      <c r="A211" s="19">
        <f>SUBTOTAL(3,$AO$7:AO211)</f>
        <v>205</v>
      </c>
      <c r="B211" s="44" t="s">
        <v>949</v>
      </c>
      <c r="C211" s="45" t="s">
        <v>950</v>
      </c>
      <c r="D211" s="22" t="s">
        <v>951</v>
      </c>
      <c r="E211" s="22" t="s">
        <v>105</v>
      </c>
      <c r="F211" s="19" t="s">
        <v>597</v>
      </c>
      <c r="G211" s="22" t="s">
        <v>37</v>
      </c>
      <c r="H211" s="19" t="str">
        <f t="shared" si="33"/>
        <v>004</v>
      </c>
      <c r="I211" s="22" t="s">
        <v>44</v>
      </c>
      <c r="J211" s="22" t="s">
        <v>887</v>
      </c>
      <c r="K211" s="22"/>
      <c r="L211" s="27">
        <v>0</v>
      </c>
      <c r="M211" s="26">
        <v>0</v>
      </c>
      <c r="N211" s="25">
        <v>7500000</v>
      </c>
      <c r="O211" s="25"/>
      <c r="P211" s="25"/>
      <c r="Q211" s="25"/>
      <c r="R211" s="25"/>
      <c r="S211" s="25">
        <v>7500000</v>
      </c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>
        <f t="shared" si="37"/>
        <v>0</v>
      </c>
      <c r="AE211" s="25">
        <f>IF(SUM(R211:T211)-M211&lt;SUM(N211),SUM(N211)-SUM(R211:T211)-M211,)</f>
        <v>0</v>
      </c>
      <c r="AF211" s="25"/>
      <c r="AG211" s="27"/>
      <c r="AH211" s="27"/>
      <c r="AI211" s="27"/>
      <c r="AJ211" s="32"/>
      <c r="AK211" s="27"/>
      <c r="AL211" s="32"/>
      <c r="AM211" s="27"/>
      <c r="AN211" s="25">
        <f t="shared" si="35"/>
        <v>0</v>
      </c>
      <c r="AO211" s="27">
        <f t="shared" si="38"/>
        <v>0</v>
      </c>
      <c r="AP211" s="28"/>
      <c r="AR211" s="28"/>
      <c r="AS211" s="28"/>
      <c r="AT211" s="2"/>
      <c r="AU211" s="2"/>
      <c r="AV211" s="2"/>
      <c r="AW211" s="2"/>
      <c r="AX211" s="2"/>
      <c r="AY211" s="2"/>
      <c r="AZ211" s="2"/>
      <c r="BA211" s="29"/>
    </row>
    <row r="212" spans="1:53" ht="21" customHeight="1">
      <c r="A212" s="19">
        <f>SUBTOTAL(3,$AO$7:AO212)</f>
        <v>206</v>
      </c>
      <c r="B212" s="44" t="s">
        <v>952</v>
      </c>
      <c r="C212" s="45" t="s">
        <v>953</v>
      </c>
      <c r="D212" s="22" t="s">
        <v>954</v>
      </c>
      <c r="E212" s="22" t="s">
        <v>201</v>
      </c>
      <c r="F212" s="19" t="s">
        <v>955</v>
      </c>
      <c r="G212" s="22" t="s">
        <v>37</v>
      </c>
      <c r="H212" s="19" t="str">
        <f t="shared" si="33"/>
        <v>004</v>
      </c>
      <c r="I212" s="22" t="s">
        <v>44</v>
      </c>
      <c r="J212" s="22" t="s">
        <v>887</v>
      </c>
      <c r="K212" s="22"/>
      <c r="L212" s="27">
        <v>0</v>
      </c>
      <c r="M212" s="26">
        <v>0</v>
      </c>
      <c r="N212" s="25">
        <v>7500000</v>
      </c>
      <c r="O212" s="25"/>
      <c r="P212" s="25"/>
      <c r="Q212" s="25"/>
      <c r="R212" s="25"/>
      <c r="S212" s="25"/>
      <c r="T212" s="25"/>
      <c r="U212" s="25">
        <v>7500000</v>
      </c>
      <c r="V212" s="25"/>
      <c r="W212" s="25"/>
      <c r="X212" s="25"/>
      <c r="Y212" s="25"/>
      <c r="Z212" s="25"/>
      <c r="AA212" s="25"/>
      <c r="AB212" s="25"/>
      <c r="AC212" s="25"/>
      <c r="AD212" s="25">
        <f t="shared" si="37"/>
        <v>0</v>
      </c>
      <c r="AE212" s="25">
        <f>IF(SUM(R212:U212)-M212&lt;SUM(N212),SUM(N212)-SUM(R212:U212)-M212,)</f>
        <v>0</v>
      </c>
      <c r="AF212" s="25"/>
      <c r="AG212" s="27"/>
      <c r="AH212" s="27"/>
      <c r="AI212" s="27"/>
      <c r="AJ212" s="32"/>
      <c r="AK212" s="27"/>
      <c r="AL212" s="32"/>
      <c r="AM212" s="27"/>
      <c r="AN212" s="25">
        <f t="shared" si="35"/>
        <v>0</v>
      </c>
      <c r="AO212" s="27">
        <f t="shared" si="38"/>
        <v>0</v>
      </c>
      <c r="AP212" s="28"/>
      <c r="AR212" s="28"/>
      <c r="AS212" s="28"/>
      <c r="AT212" s="2"/>
      <c r="AU212" s="2"/>
      <c r="AV212" s="2"/>
      <c r="AW212" s="2"/>
      <c r="AX212" s="2"/>
      <c r="AY212" s="2"/>
      <c r="AZ212" s="2"/>
      <c r="BA212" s="29"/>
    </row>
    <row r="213" spans="1:53" ht="21" customHeight="1">
      <c r="A213" s="19">
        <f>SUBTOTAL(3,$AO$7:AO213)</f>
        <v>207</v>
      </c>
      <c r="B213" s="44" t="s">
        <v>956</v>
      </c>
      <c r="C213" s="41"/>
      <c r="D213" s="22" t="s">
        <v>957</v>
      </c>
      <c r="E213" s="22" t="s">
        <v>500</v>
      </c>
      <c r="F213" s="47">
        <v>37918</v>
      </c>
      <c r="G213" s="22" t="s">
        <v>958</v>
      </c>
      <c r="H213" s="19" t="str">
        <f t="shared" si="33"/>
        <v>004</v>
      </c>
      <c r="I213" s="22" t="s">
        <v>44</v>
      </c>
      <c r="J213" s="22" t="s">
        <v>959</v>
      </c>
      <c r="K213" s="22"/>
      <c r="L213" s="27">
        <v>0</v>
      </c>
      <c r="M213" s="26">
        <v>0</v>
      </c>
      <c r="N213" s="25">
        <v>7500000</v>
      </c>
      <c r="O213" s="25"/>
      <c r="P213" s="25"/>
      <c r="Q213" s="25"/>
      <c r="R213" s="25"/>
      <c r="S213" s="25"/>
      <c r="T213" s="25"/>
      <c r="U213" s="25">
        <v>7500000</v>
      </c>
      <c r="V213" s="25"/>
      <c r="W213" s="25"/>
      <c r="X213" s="25"/>
      <c r="Y213" s="25"/>
      <c r="Z213" s="25"/>
      <c r="AA213" s="25"/>
      <c r="AB213" s="25"/>
      <c r="AC213" s="25"/>
      <c r="AD213" s="25">
        <f t="shared" si="37"/>
        <v>0</v>
      </c>
      <c r="AE213" s="25">
        <f>IF(SUM(R213:U213)-M213&lt;SUM(N213),SUM(N213)-SUM(R213:U213)-M213,)</f>
        <v>0</v>
      </c>
      <c r="AF213" s="25"/>
      <c r="AG213" s="27"/>
      <c r="AH213" s="27"/>
      <c r="AI213" s="27"/>
      <c r="AJ213" s="32"/>
      <c r="AK213" s="27"/>
      <c r="AL213" s="32"/>
      <c r="AM213" s="27"/>
      <c r="AN213" s="25">
        <f t="shared" si="35"/>
        <v>0</v>
      </c>
      <c r="AO213" s="27">
        <f t="shared" si="38"/>
        <v>0</v>
      </c>
      <c r="AP213" s="28"/>
      <c r="AR213" s="408"/>
      <c r="AS213" s="27"/>
      <c r="AT213" s="2"/>
      <c r="AU213" s="2"/>
      <c r="AV213" s="2"/>
      <c r="AW213" s="2"/>
      <c r="AX213" s="2"/>
      <c r="AY213" s="2"/>
      <c r="AZ213" s="2"/>
      <c r="BA213" s="29"/>
    </row>
    <row r="214" spans="1:53" ht="21" customHeight="1">
      <c r="A214" s="19">
        <f>SUBTOTAL(3,$AO$7:AO214)</f>
        <v>208</v>
      </c>
      <c r="B214" s="44" t="s">
        <v>960</v>
      </c>
      <c r="C214" s="45" t="s">
        <v>961</v>
      </c>
      <c r="D214" s="22" t="s">
        <v>323</v>
      </c>
      <c r="E214" s="22" t="s">
        <v>667</v>
      </c>
      <c r="F214" s="19" t="s">
        <v>962</v>
      </c>
      <c r="G214" s="22" t="s">
        <v>37</v>
      </c>
      <c r="H214" s="19" t="str">
        <f t="shared" si="33"/>
        <v>004</v>
      </c>
      <c r="I214" s="22" t="s">
        <v>44</v>
      </c>
      <c r="J214" s="22" t="s">
        <v>887</v>
      </c>
      <c r="K214" s="22"/>
      <c r="L214" s="27">
        <v>0</v>
      </c>
      <c r="M214" s="26">
        <v>0</v>
      </c>
      <c r="N214" s="25">
        <v>7500000</v>
      </c>
      <c r="O214" s="25"/>
      <c r="P214" s="25"/>
      <c r="Q214" s="25"/>
      <c r="R214" s="25"/>
      <c r="S214" s="25">
        <v>7500000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>
        <f t="shared" si="37"/>
        <v>0</v>
      </c>
      <c r="AE214" s="25">
        <f>IF(SUM(R214:T214)-M214&lt;SUM(N214),SUM(N214)-SUM(R214:T214)-M214,)</f>
        <v>0</v>
      </c>
      <c r="AF214" s="25"/>
      <c r="AG214" s="27"/>
      <c r="AH214" s="27"/>
      <c r="AI214" s="27"/>
      <c r="AJ214" s="32"/>
      <c r="AK214" s="27"/>
      <c r="AL214" s="32"/>
      <c r="AM214" s="27"/>
      <c r="AN214" s="25">
        <f t="shared" si="35"/>
        <v>0</v>
      </c>
      <c r="AO214" s="27">
        <f t="shared" si="38"/>
        <v>0</v>
      </c>
      <c r="AP214" s="28"/>
      <c r="AR214" s="28"/>
      <c r="AS214" s="28"/>
      <c r="AT214" s="2"/>
      <c r="AU214" s="2"/>
      <c r="AV214" s="2"/>
      <c r="AW214" s="2"/>
      <c r="AX214" s="2"/>
      <c r="AY214" s="2"/>
      <c r="AZ214" s="2"/>
      <c r="BA214" s="29"/>
    </row>
    <row r="215" spans="1:53" ht="21" customHeight="1">
      <c r="A215" s="19">
        <f>SUBTOTAL(3,$AO$7:AO215)</f>
        <v>209</v>
      </c>
      <c r="B215" s="44" t="s">
        <v>963</v>
      </c>
      <c r="C215" s="45" t="s">
        <v>964</v>
      </c>
      <c r="D215" s="22" t="s">
        <v>965</v>
      </c>
      <c r="E215" s="22" t="s">
        <v>206</v>
      </c>
      <c r="F215" s="19" t="s">
        <v>966</v>
      </c>
      <c r="G215" s="22" t="s">
        <v>37</v>
      </c>
      <c r="H215" s="19" t="str">
        <f t="shared" si="33"/>
        <v>004</v>
      </c>
      <c r="I215" s="22" t="s">
        <v>39</v>
      </c>
      <c r="J215" s="22" t="s">
        <v>887</v>
      </c>
      <c r="K215" s="22"/>
      <c r="L215" s="27">
        <v>0</v>
      </c>
      <c r="M215" s="26">
        <v>0</v>
      </c>
      <c r="N215" s="25">
        <v>7500000</v>
      </c>
      <c r="O215" s="25"/>
      <c r="P215" s="25"/>
      <c r="Q215" s="25"/>
      <c r="R215" s="25"/>
      <c r="S215" s="25">
        <v>7500000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>
        <f t="shared" si="37"/>
        <v>0</v>
      </c>
      <c r="AE215" s="25">
        <f>IF(SUM(R215:T215)-M215&lt;SUM(N215),SUM(N215)-SUM(R215:T215)-M215,)</f>
        <v>0</v>
      </c>
      <c r="AF215" s="25"/>
      <c r="AG215" s="27"/>
      <c r="AH215" s="27"/>
      <c r="AI215" s="27"/>
      <c r="AJ215" s="32"/>
      <c r="AK215" s="27"/>
      <c r="AL215" s="32"/>
      <c r="AM215" s="27"/>
      <c r="AN215" s="25">
        <f t="shared" si="35"/>
        <v>0</v>
      </c>
      <c r="AO215" s="27">
        <f t="shared" si="38"/>
        <v>0</v>
      </c>
      <c r="AP215" s="28"/>
      <c r="AR215" s="28"/>
      <c r="AS215" s="28"/>
      <c r="AT215" s="2"/>
      <c r="AU215" s="2"/>
      <c r="AV215" s="2"/>
      <c r="AW215" s="2"/>
      <c r="AX215" s="2"/>
      <c r="AY215" s="2"/>
      <c r="AZ215" s="2"/>
      <c r="BA215" s="29"/>
    </row>
    <row r="216" spans="1:53" ht="21" customHeight="1">
      <c r="A216" s="19">
        <f>SUBTOTAL(3,$AO$7:AO216)</f>
        <v>210</v>
      </c>
      <c r="B216" s="44" t="s">
        <v>967</v>
      </c>
      <c r="C216" s="45" t="s">
        <v>968</v>
      </c>
      <c r="D216" s="22" t="s">
        <v>969</v>
      </c>
      <c r="E216" s="22" t="s">
        <v>206</v>
      </c>
      <c r="F216" s="19" t="s">
        <v>970</v>
      </c>
      <c r="G216" s="22" t="s">
        <v>37</v>
      </c>
      <c r="H216" s="19" t="str">
        <f t="shared" si="33"/>
        <v>004</v>
      </c>
      <c r="I216" s="22" t="s">
        <v>582</v>
      </c>
      <c r="J216" s="22" t="s">
        <v>887</v>
      </c>
      <c r="K216" s="22"/>
      <c r="L216" s="27">
        <v>0</v>
      </c>
      <c r="M216" s="26">
        <v>0</v>
      </c>
      <c r="N216" s="25">
        <v>7500000</v>
      </c>
      <c r="O216" s="25"/>
      <c r="P216" s="25"/>
      <c r="Q216" s="25"/>
      <c r="R216" s="25"/>
      <c r="S216" s="25"/>
      <c r="T216" s="25"/>
      <c r="U216" s="25">
        <v>7500000</v>
      </c>
      <c r="V216" s="25"/>
      <c r="W216" s="25"/>
      <c r="X216" s="25"/>
      <c r="Y216" s="25"/>
      <c r="Z216" s="25"/>
      <c r="AA216" s="25"/>
      <c r="AB216" s="25"/>
      <c r="AC216" s="25"/>
      <c r="AD216" s="25">
        <f t="shared" si="37"/>
        <v>0</v>
      </c>
      <c r="AE216" s="25">
        <f>IF(SUM(R216:U216)-M216&lt;SUM(N216),SUM(N216)-SUM(R216:U216)-M216,)</f>
        <v>0</v>
      </c>
      <c r="AF216" s="25"/>
      <c r="AG216" s="27"/>
      <c r="AH216" s="27"/>
      <c r="AI216" s="27"/>
      <c r="AJ216" s="32"/>
      <c r="AK216" s="27"/>
      <c r="AL216" s="32"/>
      <c r="AM216" s="27"/>
      <c r="AN216" s="25">
        <f t="shared" si="35"/>
        <v>0</v>
      </c>
      <c r="AO216" s="27">
        <f t="shared" si="38"/>
        <v>0</v>
      </c>
      <c r="AP216" s="28"/>
      <c r="AR216" s="28"/>
      <c r="AS216" s="28"/>
      <c r="AT216" s="2"/>
      <c r="AU216" s="2"/>
      <c r="AV216" s="2"/>
      <c r="AW216" s="2"/>
      <c r="AX216" s="2"/>
      <c r="AY216" s="2"/>
      <c r="AZ216" s="2"/>
      <c r="BA216" s="29"/>
    </row>
    <row r="217" spans="1:53" ht="21" customHeight="1">
      <c r="A217" s="19">
        <f>SUBTOTAL(3,$AO$7:AO217)</f>
        <v>211</v>
      </c>
      <c r="B217" s="44" t="s">
        <v>971</v>
      </c>
      <c r="C217" s="45" t="s">
        <v>972</v>
      </c>
      <c r="D217" s="22" t="s">
        <v>973</v>
      </c>
      <c r="E217" s="22" t="s">
        <v>212</v>
      </c>
      <c r="F217" s="19" t="s">
        <v>974</v>
      </c>
      <c r="G217" s="22" t="s">
        <v>37</v>
      </c>
      <c r="H217" s="19" t="str">
        <f t="shared" si="33"/>
        <v>004</v>
      </c>
      <c r="I217" s="22" t="s">
        <v>582</v>
      </c>
      <c r="J217" s="22" t="s">
        <v>887</v>
      </c>
      <c r="K217" s="22"/>
      <c r="L217" s="27">
        <v>0</v>
      </c>
      <c r="M217" s="26">
        <v>0</v>
      </c>
      <c r="N217" s="25">
        <v>7500000</v>
      </c>
      <c r="O217" s="25"/>
      <c r="P217" s="25"/>
      <c r="Q217" s="25"/>
      <c r="R217" s="25"/>
      <c r="S217" s="25">
        <v>7500000</v>
      </c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>
        <f t="shared" si="37"/>
        <v>0</v>
      </c>
      <c r="AE217" s="25">
        <f>IF(SUM(R217:T217)-M217&lt;SUM(N217),SUM(N217)-SUM(R217:T217)-M217,)</f>
        <v>0</v>
      </c>
      <c r="AF217" s="25"/>
      <c r="AG217" s="27"/>
      <c r="AH217" s="27"/>
      <c r="AI217" s="27"/>
      <c r="AJ217" s="32"/>
      <c r="AK217" s="27"/>
      <c r="AL217" s="32"/>
      <c r="AM217" s="27"/>
      <c r="AN217" s="25">
        <f t="shared" si="35"/>
        <v>0</v>
      </c>
      <c r="AO217" s="27">
        <f t="shared" si="38"/>
        <v>0</v>
      </c>
      <c r="AP217" s="28"/>
      <c r="AR217" s="28"/>
      <c r="AS217" s="28"/>
      <c r="AT217" s="2"/>
      <c r="AU217" s="2"/>
      <c r="AV217" s="2"/>
      <c r="AW217" s="2"/>
      <c r="AX217" s="2"/>
      <c r="AY217" s="2"/>
      <c r="AZ217" s="2"/>
      <c r="BA217" s="29"/>
    </row>
    <row r="218" spans="1:53" ht="21" customHeight="1">
      <c r="A218" s="19">
        <f>SUBTOTAL(3,$AO$7:AO218)</f>
        <v>212</v>
      </c>
      <c r="B218" s="44" t="s">
        <v>975</v>
      </c>
      <c r="C218" s="45" t="s">
        <v>976</v>
      </c>
      <c r="D218" s="22" t="s">
        <v>977</v>
      </c>
      <c r="E218" s="22" t="s">
        <v>509</v>
      </c>
      <c r="F218" s="19" t="s">
        <v>978</v>
      </c>
      <c r="G218" s="22" t="s">
        <v>37</v>
      </c>
      <c r="H218" s="19" t="str">
        <f t="shared" si="33"/>
        <v>004</v>
      </c>
      <c r="I218" s="22" t="s">
        <v>582</v>
      </c>
      <c r="J218" s="22" t="s">
        <v>887</v>
      </c>
      <c r="K218" s="22"/>
      <c r="L218" s="27">
        <v>0</v>
      </c>
      <c r="M218" s="26">
        <v>0</v>
      </c>
      <c r="N218" s="25">
        <v>7500000</v>
      </c>
      <c r="O218" s="25"/>
      <c r="P218" s="25"/>
      <c r="Q218" s="25"/>
      <c r="R218" s="25"/>
      <c r="S218" s="25">
        <v>7500000</v>
      </c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>
        <f t="shared" si="37"/>
        <v>0</v>
      </c>
      <c r="AE218" s="25">
        <f>IF(SUM(R218:T218)-M218&lt;SUM(N218),SUM(N218)-SUM(R218:T218)-M218,)</f>
        <v>0</v>
      </c>
      <c r="AF218" s="25"/>
      <c r="AG218" s="27"/>
      <c r="AH218" s="27"/>
      <c r="AI218" s="27"/>
      <c r="AJ218" s="32"/>
      <c r="AK218" s="27"/>
      <c r="AL218" s="32"/>
      <c r="AM218" s="27"/>
      <c r="AN218" s="25">
        <f t="shared" si="35"/>
        <v>0</v>
      </c>
      <c r="AO218" s="27">
        <f t="shared" si="38"/>
        <v>0</v>
      </c>
      <c r="AP218" s="28"/>
      <c r="AR218" s="28"/>
      <c r="AS218" s="28"/>
      <c r="AT218" s="2"/>
      <c r="AU218" s="2"/>
      <c r="AV218" s="2"/>
      <c r="AW218" s="2"/>
      <c r="AX218" s="2"/>
      <c r="AY218" s="2"/>
      <c r="AZ218" s="2"/>
      <c r="BA218" s="29"/>
    </row>
    <row r="219" spans="1:53" ht="21" customHeight="1">
      <c r="A219" s="19">
        <f>SUBTOTAL(3,$AO$7:AO219)</f>
        <v>213</v>
      </c>
      <c r="B219" s="44" t="s">
        <v>979</v>
      </c>
      <c r="C219" s="45" t="s">
        <v>980</v>
      </c>
      <c r="D219" s="22" t="s">
        <v>981</v>
      </c>
      <c r="E219" s="22" t="s">
        <v>518</v>
      </c>
      <c r="F219" s="19" t="s">
        <v>982</v>
      </c>
      <c r="G219" s="22" t="s">
        <v>37</v>
      </c>
      <c r="H219" s="19" t="str">
        <f t="shared" si="33"/>
        <v>004</v>
      </c>
      <c r="I219" s="22" t="s">
        <v>44</v>
      </c>
      <c r="J219" s="22" t="s">
        <v>887</v>
      </c>
      <c r="K219" s="22"/>
      <c r="L219" s="27">
        <v>0</v>
      </c>
      <c r="M219" s="26">
        <v>0</v>
      </c>
      <c r="N219" s="25">
        <v>7500000</v>
      </c>
      <c r="O219" s="25"/>
      <c r="P219" s="25"/>
      <c r="Q219" s="25"/>
      <c r="R219" s="25"/>
      <c r="S219" s="25"/>
      <c r="T219" s="25"/>
      <c r="U219" s="25">
        <v>7500000</v>
      </c>
      <c r="V219" s="25"/>
      <c r="W219" s="25"/>
      <c r="X219" s="25"/>
      <c r="Y219" s="25"/>
      <c r="Z219" s="25"/>
      <c r="AA219" s="25"/>
      <c r="AB219" s="25"/>
      <c r="AC219" s="25"/>
      <c r="AD219" s="25">
        <f t="shared" si="37"/>
        <v>0</v>
      </c>
      <c r="AE219" s="25">
        <f>IF(SUM(R219:U219)-M219&lt;SUM(N219),SUM(N219)-SUM(R219:U219)-M219,)</f>
        <v>0</v>
      </c>
      <c r="AF219" s="25"/>
      <c r="AG219" s="27"/>
      <c r="AH219" s="27"/>
      <c r="AI219" s="27"/>
      <c r="AJ219" s="32"/>
      <c r="AK219" s="27"/>
      <c r="AL219" s="32"/>
      <c r="AM219" s="27"/>
      <c r="AN219" s="25">
        <f t="shared" si="35"/>
        <v>0</v>
      </c>
      <c r="AO219" s="27">
        <f t="shared" si="38"/>
        <v>0</v>
      </c>
      <c r="AP219" s="28"/>
      <c r="AR219" s="28"/>
      <c r="AS219" s="28"/>
      <c r="AT219" s="2"/>
      <c r="AU219" s="2"/>
      <c r="AV219" s="2"/>
      <c r="AW219" s="2"/>
      <c r="AX219" s="2"/>
      <c r="AY219" s="2"/>
      <c r="AZ219" s="2"/>
      <c r="BA219" s="29"/>
    </row>
    <row r="220" spans="1:53" ht="21" customHeight="1">
      <c r="A220" s="19">
        <f>SUBTOTAL(3,$AO$7:AO220)</f>
        <v>214</v>
      </c>
      <c r="B220" s="44" t="s">
        <v>983</v>
      </c>
      <c r="C220" s="45" t="s">
        <v>984</v>
      </c>
      <c r="D220" s="22" t="s">
        <v>474</v>
      </c>
      <c r="E220" s="22" t="s">
        <v>231</v>
      </c>
      <c r="F220" s="19" t="s">
        <v>985</v>
      </c>
      <c r="G220" s="22" t="s">
        <v>37</v>
      </c>
      <c r="H220" s="19" t="str">
        <f t="shared" si="33"/>
        <v>004</v>
      </c>
      <c r="I220" s="22" t="s">
        <v>44</v>
      </c>
      <c r="J220" s="22" t="s">
        <v>887</v>
      </c>
      <c r="K220" s="22"/>
      <c r="L220" s="27">
        <v>0</v>
      </c>
      <c r="M220" s="26">
        <v>0</v>
      </c>
      <c r="N220" s="25">
        <v>7500000</v>
      </c>
      <c r="O220" s="25"/>
      <c r="P220" s="25"/>
      <c r="Q220" s="25"/>
      <c r="R220" s="25"/>
      <c r="S220" s="25"/>
      <c r="T220" s="25"/>
      <c r="U220" s="25">
        <v>7500000</v>
      </c>
      <c r="V220" s="25"/>
      <c r="W220" s="25"/>
      <c r="X220" s="25"/>
      <c r="Y220" s="25"/>
      <c r="Z220" s="25"/>
      <c r="AA220" s="25"/>
      <c r="AB220" s="25"/>
      <c r="AC220" s="25"/>
      <c r="AD220" s="25">
        <f t="shared" si="37"/>
        <v>0</v>
      </c>
      <c r="AE220" s="25">
        <f>IF(SUM(R220:U220)-M220&lt;SUM(N220),SUM(N220)-SUM(R220:U220)-M220,)</f>
        <v>0</v>
      </c>
      <c r="AF220" s="25"/>
      <c r="AG220" s="27"/>
      <c r="AH220" s="27"/>
      <c r="AI220" s="27"/>
      <c r="AJ220" s="32"/>
      <c r="AK220" s="27"/>
      <c r="AL220" s="32"/>
      <c r="AM220" s="27"/>
      <c r="AN220" s="25">
        <f t="shared" si="35"/>
        <v>0</v>
      </c>
      <c r="AO220" s="27">
        <f t="shared" si="38"/>
        <v>0</v>
      </c>
      <c r="AP220" s="28"/>
      <c r="AR220" s="28"/>
      <c r="AS220" s="28"/>
      <c r="AT220" s="2"/>
      <c r="AU220" s="2"/>
      <c r="AV220" s="2"/>
      <c r="AW220" s="2"/>
      <c r="AX220" s="2"/>
      <c r="AY220" s="2"/>
      <c r="AZ220" s="2"/>
      <c r="BA220" s="29"/>
    </row>
    <row r="221" spans="1:53" ht="21" customHeight="1">
      <c r="A221" s="19">
        <f>SUBTOTAL(3,$AO$7:AO221)</f>
        <v>215</v>
      </c>
      <c r="B221" s="44" t="s">
        <v>986</v>
      </c>
      <c r="C221" s="45" t="s">
        <v>987</v>
      </c>
      <c r="D221" s="22" t="s">
        <v>988</v>
      </c>
      <c r="E221" s="22" t="s">
        <v>836</v>
      </c>
      <c r="F221" s="19" t="s">
        <v>923</v>
      </c>
      <c r="G221" s="22" t="s">
        <v>37</v>
      </c>
      <c r="H221" s="19" t="str">
        <f t="shared" si="33"/>
        <v>004</v>
      </c>
      <c r="I221" s="22" t="s">
        <v>44</v>
      </c>
      <c r="J221" s="22" t="s">
        <v>887</v>
      </c>
      <c r="K221" s="22"/>
      <c r="L221" s="27">
        <v>0</v>
      </c>
      <c r="M221" s="26">
        <v>0</v>
      </c>
      <c r="N221" s="25">
        <v>7500000</v>
      </c>
      <c r="O221" s="25"/>
      <c r="P221" s="25"/>
      <c r="Q221" s="25"/>
      <c r="R221" s="25"/>
      <c r="S221" s="25"/>
      <c r="T221" s="25"/>
      <c r="U221" s="25">
        <v>7500000</v>
      </c>
      <c r="V221" s="25"/>
      <c r="W221" s="25"/>
      <c r="X221" s="25"/>
      <c r="Y221" s="25"/>
      <c r="Z221" s="25"/>
      <c r="AA221" s="25"/>
      <c r="AB221" s="25"/>
      <c r="AC221" s="25"/>
      <c r="AD221" s="25">
        <f t="shared" si="37"/>
        <v>0</v>
      </c>
      <c r="AE221" s="25">
        <f>IF(SUM(R221:U221)-M221&lt;SUM(N221),SUM(N221)-SUM(R221:U221)-M221,)</f>
        <v>0</v>
      </c>
      <c r="AF221" s="25"/>
      <c r="AG221" s="27"/>
      <c r="AH221" s="27"/>
      <c r="AI221" s="27"/>
      <c r="AJ221" s="32"/>
      <c r="AK221" s="27"/>
      <c r="AL221" s="32"/>
      <c r="AM221" s="27"/>
      <c r="AN221" s="25">
        <f t="shared" si="35"/>
        <v>0</v>
      </c>
      <c r="AO221" s="27">
        <f t="shared" si="38"/>
        <v>0</v>
      </c>
      <c r="AP221" s="28"/>
      <c r="AR221" s="28"/>
      <c r="AS221" s="28"/>
      <c r="AT221" s="2"/>
      <c r="AU221" s="2"/>
      <c r="AV221" s="2"/>
      <c r="AW221" s="2"/>
      <c r="AX221" s="2"/>
      <c r="AY221" s="2"/>
      <c r="AZ221" s="2"/>
      <c r="BA221" s="29"/>
    </row>
    <row r="222" spans="1:53" ht="21" customHeight="1">
      <c r="A222" s="19">
        <f>SUBTOTAL(3,$AO$7:AO222)</f>
        <v>216</v>
      </c>
      <c r="B222" s="44" t="s">
        <v>989</v>
      </c>
      <c r="C222" s="45" t="s">
        <v>990</v>
      </c>
      <c r="D222" s="22" t="s">
        <v>991</v>
      </c>
      <c r="E222" s="22" t="s">
        <v>305</v>
      </c>
      <c r="F222" s="19" t="s">
        <v>992</v>
      </c>
      <c r="G222" s="22" t="s">
        <v>37</v>
      </c>
      <c r="H222" s="19" t="str">
        <f t="shared" si="33"/>
        <v>004</v>
      </c>
      <c r="I222" s="22" t="s">
        <v>589</v>
      </c>
      <c r="J222" s="22" t="s">
        <v>887</v>
      </c>
      <c r="K222" s="22"/>
      <c r="L222" s="27">
        <v>0</v>
      </c>
      <c r="M222" s="26">
        <v>0</v>
      </c>
      <c r="N222" s="25">
        <v>7500000</v>
      </c>
      <c r="O222" s="25"/>
      <c r="P222" s="25"/>
      <c r="Q222" s="25"/>
      <c r="R222" s="25"/>
      <c r="S222" s="25">
        <v>7500000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>
        <f t="shared" si="37"/>
        <v>0</v>
      </c>
      <c r="AE222" s="25">
        <f>IF(SUM(R222:T222)-M222&lt;SUM(N222),SUM(N222)-SUM(R222:T222)-M222,)</f>
        <v>0</v>
      </c>
      <c r="AF222" s="25"/>
      <c r="AG222" s="27"/>
      <c r="AH222" s="27"/>
      <c r="AI222" s="27"/>
      <c r="AJ222" s="32"/>
      <c r="AK222" s="27"/>
      <c r="AL222" s="32"/>
      <c r="AM222" s="27"/>
      <c r="AN222" s="25">
        <f t="shared" si="35"/>
        <v>0</v>
      </c>
      <c r="AO222" s="27">
        <f t="shared" si="38"/>
        <v>0</v>
      </c>
      <c r="AP222" s="28"/>
      <c r="AR222" s="28"/>
      <c r="AS222" s="28"/>
      <c r="AT222" s="2"/>
      <c r="AU222" s="2"/>
      <c r="AV222" s="2"/>
      <c r="AW222" s="2"/>
      <c r="AX222" s="2"/>
      <c r="AY222" s="2"/>
      <c r="AZ222" s="2"/>
      <c r="BA222" s="29"/>
    </row>
    <row r="223" spans="1:53" ht="21" customHeight="1">
      <c r="A223" s="19">
        <f>SUBTOTAL(3,$AO$7:AO223)</f>
        <v>217</v>
      </c>
      <c r="B223" s="44" t="s">
        <v>993</v>
      </c>
      <c r="C223" s="45" t="s">
        <v>994</v>
      </c>
      <c r="D223" s="22" t="s">
        <v>995</v>
      </c>
      <c r="E223" s="22" t="s">
        <v>316</v>
      </c>
      <c r="F223" s="19" t="s">
        <v>167</v>
      </c>
      <c r="G223" s="22" t="s">
        <v>37</v>
      </c>
      <c r="H223" s="19" t="str">
        <f t="shared" si="33"/>
        <v>004</v>
      </c>
      <c r="I223" s="22" t="s">
        <v>582</v>
      </c>
      <c r="J223" s="22" t="s">
        <v>887</v>
      </c>
      <c r="K223" s="22"/>
      <c r="L223" s="27">
        <v>0</v>
      </c>
      <c r="M223" s="26">
        <v>0</v>
      </c>
      <c r="N223" s="25">
        <v>7500000</v>
      </c>
      <c r="O223" s="25"/>
      <c r="P223" s="25"/>
      <c r="Q223" s="25"/>
      <c r="R223" s="25"/>
      <c r="S223" s="25">
        <v>7500000</v>
      </c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>
        <f t="shared" si="37"/>
        <v>0</v>
      </c>
      <c r="AE223" s="25">
        <f>IF(SUM(R223:T223)-M223&lt;SUM(N223),SUM(N223)-SUM(R223:T223)-M223,)</f>
        <v>0</v>
      </c>
      <c r="AF223" s="25"/>
      <c r="AG223" s="27"/>
      <c r="AH223" s="27"/>
      <c r="AI223" s="27"/>
      <c r="AJ223" s="32"/>
      <c r="AK223" s="27"/>
      <c r="AL223" s="32"/>
      <c r="AM223" s="27"/>
      <c r="AN223" s="25">
        <f t="shared" si="35"/>
        <v>0</v>
      </c>
      <c r="AO223" s="27">
        <f t="shared" si="38"/>
        <v>0</v>
      </c>
      <c r="AP223" s="28"/>
      <c r="AR223" s="28"/>
      <c r="AS223" s="28"/>
      <c r="AT223" s="2"/>
      <c r="AU223" s="2"/>
      <c r="AV223" s="2"/>
      <c r="AW223" s="2"/>
      <c r="AX223" s="2"/>
      <c r="AY223" s="2"/>
      <c r="AZ223" s="2"/>
      <c r="BA223" s="29"/>
    </row>
    <row r="224" spans="1:53" ht="21" customHeight="1">
      <c r="A224" s="19">
        <f>SUBTOTAL(3,$AO$7:AO224)</f>
        <v>218</v>
      </c>
      <c r="B224" s="44" t="s">
        <v>996</v>
      </c>
      <c r="C224" s="45" t="s">
        <v>997</v>
      </c>
      <c r="D224" s="22" t="s">
        <v>998</v>
      </c>
      <c r="E224" s="22" t="s">
        <v>542</v>
      </c>
      <c r="F224" s="19" t="s">
        <v>999</v>
      </c>
      <c r="G224" s="22" t="s">
        <v>37</v>
      </c>
      <c r="H224" s="19" t="str">
        <f t="shared" si="33"/>
        <v>004</v>
      </c>
      <c r="I224" s="22" t="s">
        <v>582</v>
      </c>
      <c r="J224" s="22" t="s">
        <v>887</v>
      </c>
      <c r="K224" s="22"/>
      <c r="L224" s="27">
        <v>0</v>
      </c>
      <c r="M224" s="26">
        <v>0</v>
      </c>
      <c r="N224" s="25">
        <v>7500000</v>
      </c>
      <c r="O224" s="25"/>
      <c r="P224" s="25"/>
      <c r="Q224" s="25"/>
      <c r="R224" s="25"/>
      <c r="S224" s="25"/>
      <c r="T224" s="25"/>
      <c r="U224" s="25">
        <v>7500000</v>
      </c>
      <c r="V224" s="25"/>
      <c r="W224" s="25"/>
      <c r="X224" s="25"/>
      <c r="Y224" s="25"/>
      <c r="Z224" s="25"/>
      <c r="AA224" s="25"/>
      <c r="AB224" s="25"/>
      <c r="AC224" s="25"/>
      <c r="AD224" s="25">
        <f t="shared" si="37"/>
        <v>0</v>
      </c>
      <c r="AE224" s="25">
        <f>IF(SUM(R224:U224)-M224&lt;SUM(N224),SUM(N224)-SUM(R224:U224)-M224,)</f>
        <v>0</v>
      </c>
      <c r="AF224" s="25"/>
      <c r="AG224" s="27"/>
      <c r="AH224" s="27"/>
      <c r="AI224" s="27"/>
      <c r="AJ224" s="32"/>
      <c r="AK224" s="27"/>
      <c r="AL224" s="32"/>
      <c r="AM224" s="27"/>
      <c r="AN224" s="25">
        <f t="shared" si="35"/>
        <v>0</v>
      </c>
      <c r="AO224" s="27">
        <f t="shared" si="38"/>
        <v>0</v>
      </c>
      <c r="AP224" s="28"/>
      <c r="AR224" s="28"/>
      <c r="AS224" s="28"/>
      <c r="AT224" s="2"/>
      <c r="AU224" s="2"/>
      <c r="AV224" s="2"/>
      <c r="AW224" s="2"/>
      <c r="AX224" s="2"/>
      <c r="AY224" s="2"/>
      <c r="AZ224" s="2"/>
      <c r="BA224" s="29"/>
    </row>
    <row r="225" spans="1:53" ht="21" customHeight="1">
      <c r="A225" s="19">
        <f>SUBTOTAL(3,$AO$7:AO225)</f>
        <v>219</v>
      </c>
      <c r="B225" s="44" t="s">
        <v>1000</v>
      </c>
      <c r="C225" s="45" t="s">
        <v>1001</v>
      </c>
      <c r="D225" s="22" t="s">
        <v>1002</v>
      </c>
      <c r="E225" s="22" t="s">
        <v>699</v>
      </c>
      <c r="F225" s="19" t="s">
        <v>1003</v>
      </c>
      <c r="G225" s="22" t="s">
        <v>37</v>
      </c>
      <c r="H225" s="19" t="str">
        <f t="shared" si="33"/>
        <v>004</v>
      </c>
      <c r="I225" s="22" t="s">
        <v>44</v>
      </c>
      <c r="J225" s="22" t="s">
        <v>887</v>
      </c>
      <c r="K225" s="22"/>
      <c r="L225" s="27">
        <v>0</v>
      </c>
      <c r="M225" s="26">
        <v>0</v>
      </c>
      <c r="N225" s="25">
        <v>7500000</v>
      </c>
      <c r="O225" s="25"/>
      <c r="P225" s="25"/>
      <c r="Q225" s="25"/>
      <c r="R225" s="25"/>
      <c r="S225" s="25"/>
      <c r="T225" s="25"/>
      <c r="U225" s="25">
        <v>7500000</v>
      </c>
      <c r="V225" s="25"/>
      <c r="W225" s="25"/>
      <c r="X225" s="25"/>
      <c r="Y225" s="25"/>
      <c r="Z225" s="25"/>
      <c r="AA225" s="25"/>
      <c r="AB225" s="25"/>
      <c r="AC225" s="25"/>
      <c r="AD225" s="25">
        <f t="shared" si="37"/>
        <v>0</v>
      </c>
      <c r="AE225" s="25">
        <f>IF(SUM(R225:U225)-M225&lt;SUM(N225),SUM(N225)-SUM(R225:U225)-M225,)</f>
        <v>0</v>
      </c>
      <c r="AF225" s="25"/>
      <c r="AG225" s="27"/>
      <c r="AH225" s="27"/>
      <c r="AI225" s="27"/>
      <c r="AJ225" s="32"/>
      <c r="AK225" s="27"/>
      <c r="AL225" s="32"/>
      <c r="AM225" s="27"/>
      <c r="AN225" s="25">
        <f t="shared" si="35"/>
        <v>0</v>
      </c>
      <c r="AO225" s="27">
        <f t="shared" si="38"/>
        <v>0</v>
      </c>
      <c r="AP225" s="28"/>
      <c r="AR225" s="28"/>
      <c r="AS225" s="28"/>
      <c r="AT225" s="2"/>
      <c r="AU225" s="2"/>
      <c r="AV225" s="2"/>
      <c r="AW225" s="2"/>
      <c r="AX225" s="2"/>
      <c r="AY225" s="2"/>
      <c r="AZ225" s="2"/>
      <c r="BA225" s="29"/>
    </row>
    <row r="226" spans="1:53" ht="21" customHeight="1">
      <c r="A226" s="19">
        <f>SUBTOTAL(3,$AO$7:AO226)</f>
        <v>220</v>
      </c>
      <c r="B226" s="44" t="s">
        <v>1004</v>
      </c>
      <c r="C226" s="45" t="s">
        <v>1005</v>
      </c>
      <c r="D226" s="22" t="s">
        <v>813</v>
      </c>
      <c r="E226" s="22" t="s">
        <v>699</v>
      </c>
      <c r="F226" s="19" t="s">
        <v>227</v>
      </c>
      <c r="G226" s="22" t="s">
        <v>37</v>
      </c>
      <c r="H226" s="19" t="str">
        <f t="shared" si="33"/>
        <v>004</v>
      </c>
      <c r="I226" s="22" t="s">
        <v>44</v>
      </c>
      <c r="J226" s="22" t="s">
        <v>887</v>
      </c>
      <c r="K226" s="22"/>
      <c r="L226" s="27">
        <v>0</v>
      </c>
      <c r="M226" s="26">
        <v>0</v>
      </c>
      <c r="N226" s="25">
        <v>7500000</v>
      </c>
      <c r="O226" s="25"/>
      <c r="P226" s="25"/>
      <c r="Q226" s="25"/>
      <c r="R226" s="25"/>
      <c r="S226" s="25"/>
      <c r="T226" s="25"/>
      <c r="U226" s="25">
        <v>7500000</v>
      </c>
      <c r="V226" s="25"/>
      <c r="W226" s="25"/>
      <c r="X226" s="25"/>
      <c r="Y226" s="25"/>
      <c r="Z226" s="25"/>
      <c r="AA226" s="25"/>
      <c r="AB226" s="25"/>
      <c r="AC226" s="25"/>
      <c r="AD226" s="25">
        <f t="shared" si="37"/>
        <v>0</v>
      </c>
      <c r="AE226" s="25">
        <f>IF(SUM(R226:U226)-M226&lt;SUM(N226),SUM(N226)-SUM(R226:U226)-M226,)</f>
        <v>0</v>
      </c>
      <c r="AF226" s="25"/>
      <c r="AG226" s="27"/>
      <c r="AH226" s="27"/>
      <c r="AI226" s="27"/>
      <c r="AJ226" s="32"/>
      <c r="AK226" s="27"/>
      <c r="AL226" s="32"/>
      <c r="AM226" s="27"/>
      <c r="AN226" s="25">
        <f t="shared" si="35"/>
        <v>0</v>
      </c>
      <c r="AO226" s="27">
        <f t="shared" si="38"/>
        <v>0</v>
      </c>
      <c r="AP226" s="28"/>
      <c r="AR226" s="28"/>
      <c r="AS226" s="28"/>
      <c r="AT226" s="2"/>
      <c r="AU226" s="2"/>
      <c r="AV226" s="2"/>
      <c r="AW226" s="2"/>
      <c r="AX226" s="2"/>
      <c r="AY226" s="2"/>
      <c r="AZ226" s="2"/>
      <c r="BA226" s="29"/>
    </row>
    <row r="227" spans="1:53" ht="21" customHeight="1">
      <c r="A227" s="19">
        <f>SUBTOTAL(3,$AO$7:AO227)</f>
        <v>221</v>
      </c>
      <c r="B227" s="44" t="s">
        <v>1006</v>
      </c>
      <c r="C227" s="45" t="s">
        <v>1007</v>
      </c>
      <c r="D227" s="22" t="s">
        <v>457</v>
      </c>
      <c r="E227" s="22" t="s">
        <v>1008</v>
      </c>
      <c r="F227" s="19" t="s">
        <v>1009</v>
      </c>
      <c r="G227" s="22" t="s">
        <v>37</v>
      </c>
      <c r="H227" s="19" t="str">
        <f t="shared" si="33"/>
        <v>004</v>
      </c>
      <c r="I227" s="22" t="s">
        <v>44</v>
      </c>
      <c r="J227" s="22" t="s">
        <v>887</v>
      </c>
      <c r="K227" s="22"/>
      <c r="L227" s="27">
        <v>0</v>
      </c>
      <c r="M227" s="26">
        <v>0</v>
      </c>
      <c r="N227" s="25">
        <v>7500000</v>
      </c>
      <c r="O227" s="25"/>
      <c r="P227" s="25"/>
      <c r="Q227" s="25"/>
      <c r="R227" s="25"/>
      <c r="S227" s="25">
        <v>7500000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>
        <f t="shared" si="37"/>
        <v>0</v>
      </c>
      <c r="AE227" s="25">
        <f>IF(SUM(R227:T227)-M227&lt;SUM(N227),SUM(N227)-SUM(R227:T227)-M227,)</f>
        <v>0</v>
      </c>
      <c r="AF227" s="25"/>
      <c r="AG227" s="27"/>
      <c r="AH227" s="27"/>
      <c r="AI227" s="27"/>
      <c r="AJ227" s="32"/>
      <c r="AK227" s="27"/>
      <c r="AL227" s="32"/>
      <c r="AM227" s="27"/>
      <c r="AN227" s="25">
        <f t="shared" si="35"/>
        <v>0</v>
      </c>
      <c r="AO227" s="27">
        <f t="shared" si="38"/>
        <v>0</v>
      </c>
      <c r="AP227" s="28"/>
      <c r="AR227" s="28"/>
      <c r="AS227" s="28"/>
      <c r="AT227" s="2"/>
      <c r="AU227" s="2"/>
      <c r="AV227" s="2"/>
      <c r="AW227" s="2"/>
      <c r="AX227" s="2"/>
      <c r="AY227" s="2"/>
      <c r="AZ227" s="2"/>
      <c r="BA227" s="29"/>
    </row>
    <row r="228" spans="1:53" ht="21" customHeight="1">
      <c r="A228" s="19">
        <f>SUBTOTAL(3,$AO$7:AO228)</f>
        <v>222</v>
      </c>
      <c r="B228" s="44" t="s">
        <v>1010</v>
      </c>
      <c r="C228" s="45" t="s">
        <v>1011</v>
      </c>
      <c r="D228" s="22" t="s">
        <v>1012</v>
      </c>
      <c r="E228" s="22" t="s">
        <v>709</v>
      </c>
      <c r="F228" s="19" t="s">
        <v>537</v>
      </c>
      <c r="G228" s="22" t="s">
        <v>37</v>
      </c>
      <c r="H228" s="19" t="str">
        <f t="shared" si="33"/>
        <v>004</v>
      </c>
      <c r="I228" s="22" t="s">
        <v>44</v>
      </c>
      <c r="J228" s="22" t="s">
        <v>887</v>
      </c>
      <c r="K228" s="22"/>
      <c r="L228" s="27">
        <v>0</v>
      </c>
      <c r="M228" s="26">
        <v>0</v>
      </c>
      <c r="N228" s="25">
        <v>7500000</v>
      </c>
      <c r="O228" s="25"/>
      <c r="P228" s="25"/>
      <c r="Q228" s="25"/>
      <c r="R228" s="25"/>
      <c r="S228" s="25">
        <v>7500000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>
        <f t="shared" si="37"/>
        <v>0</v>
      </c>
      <c r="AE228" s="25">
        <f>IF(SUM(R228:T228)-M228&lt;SUM(N228),SUM(N228)-SUM(R228:T228)-M228,)</f>
        <v>0</v>
      </c>
      <c r="AF228" s="25"/>
      <c r="AG228" s="27"/>
      <c r="AH228" s="27"/>
      <c r="AI228" s="27"/>
      <c r="AJ228" s="32"/>
      <c r="AK228" s="27"/>
      <c r="AL228" s="32"/>
      <c r="AM228" s="27"/>
      <c r="AN228" s="25">
        <f t="shared" si="35"/>
        <v>0</v>
      </c>
      <c r="AO228" s="27">
        <f t="shared" si="38"/>
        <v>0</v>
      </c>
      <c r="AP228" s="28"/>
      <c r="AR228" s="28"/>
      <c r="AS228" s="28"/>
      <c r="AT228" s="2"/>
      <c r="AU228" s="2"/>
      <c r="AV228" s="2"/>
      <c r="AW228" s="2"/>
      <c r="AX228" s="2"/>
      <c r="AY228" s="2"/>
      <c r="AZ228" s="2"/>
      <c r="BA228" s="29"/>
    </row>
    <row r="229" spans="1:53" ht="21" customHeight="1">
      <c r="A229" s="19">
        <f>SUBTOTAL(3,$AO$7:AO229)</f>
        <v>223</v>
      </c>
      <c r="B229" s="44" t="s">
        <v>1013</v>
      </c>
      <c r="C229" s="45" t="s">
        <v>1014</v>
      </c>
      <c r="D229" s="22" t="s">
        <v>1015</v>
      </c>
      <c r="E229" s="22" t="s">
        <v>1016</v>
      </c>
      <c r="F229" s="19" t="s">
        <v>1017</v>
      </c>
      <c r="G229" s="22" t="s">
        <v>37</v>
      </c>
      <c r="H229" s="19" t="str">
        <f t="shared" si="33"/>
        <v>004</v>
      </c>
      <c r="I229" s="22" t="s">
        <v>582</v>
      </c>
      <c r="J229" s="22" t="s">
        <v>887</v>
      </c>
      <c r="K229" s="22"/>
      <c r="L229" s="27">
        <v>0</v>
      </c>
      <c r="M229" s="26">
        <v>15480</v>
      </c>
      <c r="N229" s="25">
        <v>7500000</v>
      </c>
      <c r="O229" s="25"/>
      <c r="P229" s="25"/>
      <c r="Q229" s="25"/>
      <c r="R229" s="25"/>
      <c r="S229" s="25"/>
      <c r="T229" s="25"/>
      <c r="U229" s="25">
        <v>7484520</v>
      </c>
      <c r="V229" s="25"/>
      <c r="W229" s="25"/>
      <c r="X229" s="25"/>
      <c r="Y229" s="25"/>
      <c r="Z229" s="25"/>
      <c r="AA229" s="25"/>
      <c r="AB229" s="25"/>
      <c r="AC229" s="25"/>
      <c r="AD229" s="25">
        <f t="shared" si="37"/>
        <v>0</v>
      </c>
      <c r="AE229" s="25">
        <f>IF(SUM(R229:U229)-M229&lt;SUM(N229),SUM(N229)-SUM(R229:U229)-M229,)</f>
        <v>0</v>
      </c>
      <c r="AF229" s="25"/>
      <c r="AG229" s="27"/>
      <c r="AH229" s="27"/>
      <c r="AI229" s="27"/>
      <c r="AJ229" s="32"/>
      <c r="AK229" s="27"/>
      <c r="AL229" s="32"/>
      <c r="AM229" s="27"/>
      <c r="AN229" s="25">
        <f t="shared" si="35"/>
        <v>0</v>
      </c>
      <c r="AO229" s="27">
        <f t="shared" si="38"/>
        <v>0</v>
      </c>
      <c r="AP229" s="28"/>
      <c r="AR229" s="28"/>
      <c r="AS229" s="28"/>
      <c r="AT229" s="2"/>
      <c r="AU229" s="2"/>
      <c r="AV229" s="2"/>
      <c r="AW229" s="2"/>
      <c r="AX229" s="2"/>
      <c r="AY229" s="2"/>
      <c r="AZ229" s="2"/>
      <c r="BA229" s="29"/>
    </row>
    <row r="230" spans="1:53" ht="21" customHeight="1">
      <c r="A230" s="19">
        <f>SUBTOTAL(3,$AO$7:AO230)</f>
        <v>224</v>
      </c>
      <c r="B230" s="44" t="s">
        <v>1018</v>
      </c>
      <c r="C230" s="45" t="s">
        <v>1019</v>
      </c>
      <c r="D230" s="22" t="s">
        <v>1020</v>
      </c>
      <c r="E230" s="22" t="s">
        <v>1021</v>
      </c>
      <c r="F230" s="19" t="s">
        <v>682</v>
      </c>
      <c r="G230" s="22" t="s">
        <v>37</v>
      </c>
      <c r="H230" s="19" t="str">
        <f t="shared" si="33"/>
        <v>004</v>
      </c>
      <c r="I230" s="22" t="s">
        <v>582</v>
      </c>
      <c r="J230" s="22" t="s">
        <v>887</v>
      </c>
      <c r="K230" s="22"/>
      <c r="L230" s="27">
        <v>0</v>
      </c>
      <c r="M230" s="26">
        <v>0</v>
      </c>
      <c r="N230" s="25">
        <v>7500000</v>
      </c>
      <c r="O230" s="25"/>
      <c r="P230" s="25"/>
      <c r="Q230" s="25"/>
      <c r="R230" s="25"/>
      <c r="S230" s="25">
        <v>7500000</v>
      </c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>
        <f t="shared" si="37"/>
        <v>0</v>
      </c>
      <c r="AE230" s="25">
        <f>IF(SUM(R230:T230)-M230&lt;SUM(N230),SUM(N230)-SUM(R230:T230)-M230,)</f>
        <v>0</v>
      </c>
      <c r="AF230" s="25"/>
      <c r="AG230" s="27"/>
      <c r="AH230" s="27"/>
      <c r="AI230" s="27"/>
      <c r="AJ230" s="32"/>
      <c r="AK230" s="27"/>
      <c r="AL230" s="32"/>
      <c r="AM230" s="27"/>
      <c r="AN230" s="25">
        <f t="shared" si="35"/>
        <v>0</v>
      </c>
      <c r="AO230" s="27">
        <f t="shared" si="38"/>
        <v>0</v>
      </c>
      <c r="AP230" s="28"/>
      <c r="AR230" s="28"/>
      <c r="AS230" s="28"/>
      <c r="AT230" s="2"/>
      <c r="AU230" s="2"/>
      <c r="AV230" s="2"/>
      <c r="AW230" s="2"/>
      <c r="AX230" s="2"/>
      <c r="AY230" s="2"/>
      <c r="AZ230" s="2"/>
      <c r="BA230" s="29"/>
    </row>
    <row r="231" spans="1:53" ht="21" customHeight="1">
      <c r="A231" s="19">
        <f>SUBTOTAL(3,$AO$7:AO231)</f>
        <v>225</v>
      </c>
      <c r="B231" s="44" t="s">
        <v>1022</v>
      </c>
      <c r="C231" s="45" t="s">
        <v>1023</v>
      </c>
      <c r="D231" s="22" t="s">
        <v>1024</v>
      </c>
      <c r="E231" s="22" t="s">
        <v>1021</v>
      </c>
      <c r="F231" s="19" t="s">
        <v>137</v>
      </c>
      <c r="G231" s="22" t="s">
        <v>37</v>
      </c>
      <c r="H231" s="19" t="str">
        <f t="shared" si="33"/>
        <v>004</v>
      </c>
      <c r="I231" s="22" t="s">
        <v>589</v>
      </c>
      <c r="J231" s="22" t="s">
        <v>887</v>
      </c>
      <c r="K231" s="22"/>
      <c r="L231" s="27">
        <v>0</v>
      </c>
      <c r="M231" s="26">
        <v>0</v>
      </c>
      <c r="N231" s="25">
        <v>7500000</v>
      </c>
      <c r="O231" s="25"/>
      <c r="P231" s="25"/>
      <c r="Q231" s="25"/>
      <c r="R231" s="25"/>
      <c r="S231" s="25">
        <v>7500000</v>
      </c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>
        <f t="shared" si="37"/>
        <v>0</v>
      </c>
      <c r="AE231" s="25">
        <f>IF(SUM(R231:T231)-M231&lt;SUM(N231),SUM(N231)-SUM(R231:T231)-M231,)</f>
        <v>0</v>
      </c>
      <c r="AF231" s="25"/>
      <c r="AG231" s="27"/>
      <c r="AH231" s="27"/>
      <c r="AI231" s="27"/>
      <c r="AJ231" s="32"/>
      <c r="AK231" s="27"/>
      <c r="AL231" s="32"/>
      <c r="AM231" s="27"/>
      <c r="AN231" s="25">
        <f t="shared" si="35"/>
        <v>0</v>
      </c>
      <c r="AO231" s="27">
        <f t="shared" si="38"/>
        <v>0</v>
      </c>
      <c r="AP231" s="28"/>
      <c r="AR231" s="28"/>
      <c r="AS231" s="28"/>
      <c r="AT231" s="2"/>
      <c r="AU231" s="2"/>
      <c r="AV231" s="2"/>
      <c r="AW231" s="2"/>
      <c r="AX231" s="2"/>
      <c r="AY231" s="2"/>
      <c r="AZ231" s="2"/>
      <c r="BA231" s="29"/>
    </row>
    <row r="232" spans="1:53" ht="21" customHeight="1">
      <c r="A232" s="19">
        <f>SUBTOTAL(3,$AO$7:AO232)</f>
        <v>226</v>
      </c>
      <c r="B232" s="44" t="s">
        <v>1025</v>
      </c>
      <c r="C232" s="45" t="s">
        <v>1026</v>
      </c>
      <c r="D232" s="22" t="s">
        <v>1027</v>
      </c>
      <c r="E232" s="22" t="s">
        <v>1028</v>
      </c>
      <c r="F232" s="19" t="s">
        <v>1029</v>
      </c>
      <c r="G232" s="22" t="s">
        <v>37</v>
      </c>
      <c r="H232" s="19" t="str">
        <f t="shared" si="33"/>
        <v>004</v>
      </c>
      <c r="I232" s="22" t="s">
        <v>44</v>
      </c>
      <c r="J232" s="22" t="s">
        <v>887</v>
      </c>
      <c r="K232" s="22"/>
      <c r="L232" s="27">
        <v>0</v>
      </c>
      <c r="M232" s="26">
        <v>0</v>
      </c>
      <c r="N232" s="25">
        <v>7500000</v>
      </c>
      <c r="O232" s="25"/>
      <c r="P232" s="25"/>
      <c r="Q232" s="25"/>
      <c r="R232" s="25"/>
      <c r="S232" s="25"/>
      <c r="T232" s="25"/>
      <c r="U232" s="25">
        <v>7500000</v>
      </c>
      <c r="V232" s="25"/>
      <c r="W232" s="25"/>
      <c r="X232" s="25"/>
      <c r="Y232" s="25"/>
      <c r="Z232" s="25"/>
      <c r="AA232" s="25"/>
      <c r="AB232" s="25"/>
      <c r="AC232" s="25"/>
      <c r="AD232" s="25">
        <f t="shared" si="37"/>
        <v>0</v>
      </c>
      <c r="AE232" s="25">
        <f>IF(SUM(R232:U232)-M232&lt;SUM(N232),SUM(N232)-SUM(R232:U232)-M232,)</f>
        <v>0</v>
      </c>
      <c r="AF232" s="25"/>
      <c r="AG232" s="27"/>
      <c r="AH232" s="27"/>
      <c r="AI232" s="27"/>
      <c r="AJ232" s="32"/>
      <c r="AK232" s="27"/>
      <c r="AL232" s="32"/>
      <c r="AM232" s="27"/>
      <c r="AN232" s="25">
        <f t="shared" si="35"/>
        <v>0</v>
      </c>
      <c r="AO232" s="27">
        <f t="shared" si="38"/>
        <v>0</v>
      </c>
      <c r="AP232" s="28"/>
      <c r="AR232" s="28"/>
      <c r="AS232" s="28"/>
      <c r="AT232" s="2"/>
      <c r="AU232" s="2"/>
      <c r="AV232" s="2"/>
      <c r="AW232" s="2"/>
      <c r="AX232" s="2"/>
      <c r="AY232" s="2"/>
      <c r="AZ232" s="2"/>
      <c r="BA232" s="29"/>
    </row>
    <row r="233" spans="1:53" ht="21" customHeight="1">
      <c r="A233" s="19">
        <f>SUBTOTAL(3,$AO$7:AO233)</f>
        <v>227</v>
      </c>
      <c r="B233" s="44" t="s">
        <v>1030</v>
      </c>
      <c r="C233" s="45" t="s">
        <v>1031</v>
      </c>
      <c r="D233" s="22" t="s">
        <v>1032</v>
      </c>
      <c r="E233" s="22" t="s">
        <v>52</v>
      </c>
      <c r="F233" s="19" t="s">
        <v>1033</v>
      </c>
      <c r="G233" s="22" t="s">
        <v>37</v>
      </c>
      <c r="H233" s="19" t="str">
        <f t="shared" si="33"/>
        <v>004</v>
      </c>
      <c r="I233" s="22" t="s">
        <v>1034</v>
      </c>
      <c r="J233" s="22" t="s">
        <v>1035</v>
      </c>
      <c r="K233" s="22"/>
      <c r="L233" s="27">
        <v>0</v>
      </c>
      <c r="M233" s="26">
        <v>0</v>
      </c>
      <c r="N233" s="25">
        <v>7500000</v>
      </c>
      <c r="O233" s="25"/>
      <c r="P233" s="25"/>
      <c r="Q233" s="25"/>
      <c r="R233" s="25"/>
      <c r="S233" s="25">
        <v>7500000</v>
      </c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>
        <f t="shared" si="37"/>
        <v>0</v>
      </c>
      <c r="AE233" s="25">
        <f>IF(SUM(R233:T233)-M233&lt;SUM(N233),SUM(N233)-SUM(R233:T233)-M233,)</f>
        <v>0</v>
      </c>
      <c r="AF233" s="25"/>
      <c r="AG233" s="27"/>
      <c r="AH233" s="27"/>
      <c r="AI233" s="27"/>
      <c r="AJ233" s="32"/>
      <c r="AK233" s="27"/>
      <c r="AL233" s="32"/>
      <c r="AM233" s="27"/>
      <c r="AN233" s="25">
        <f t="shared" si="35"/>
        <v>0</v>
      </c>
      <c r="AO233" s="27">
        <f t="shared" si="38"/>
        <v>0</v>
      </c>
      <c r="AP233" s="28"/>
      <c r="AR233" s="28"/>
      <c r="AS233" s="28"/>
      <c r="AT233" s="2"/>
      <c r="AU233" s="2"/>
      <c r="AV233" s="2"/>
      <c r="AW233" s="2"/>
      <c r="AX233" s="2"/>
      <c r="AY233" s="2"/>
      <c r="AZ233" s="2"/>
      <c r="BA233" s="29"/>
    </row>
    <row r="234" spans="1:53" ht="21" customHeight="1">
      <c r="A234" s="19">
        <f>SUBTOTAL(3,$AO$7:AO234)</f>
        <v>228</v>
      </c>
      <c r="B234" s="44" t="s">
        <v>1036</v>
      </c>
      <c r="C234" s="45" t="s">
        <v>1037</v>
      </c>
      <c r="D234" s="22" t="s">
        <v>1038</v>
      </c>
      <c r="E234" s="22" t="s">
        <v>52</v>
      </c>
      <c r="F234" s="19" t="s">
        <v>1039</v>
      </c>
      <c r="G234" s="22" t="s">
        <v>37</v>
      </c>
      <c r="H234" s="19" t="str">
        <f t="shared" si="33"/>
        <v>004</v>
      </c>
      <c r="I234" s="22" t="s">
        <v>1034</v>
      </c>
      <c r="J234" s="22" t="s">
        <v>1035</v>
      </c>
      <c r="K234" s="22"/>
      <c r="L234" s="27">
        <v>0</v>
      </c>
      <c r="M234" s="26">
        <v>0</v>
      </c>
      <c r="N234" s="25">
        <v>7500000</v>
      </c>
      <c r="O234" s="25"/>
      <c r="P234" s="25"/>
      <c r="Q234" s="25"/>
      <c r="R234" s="25"/>
      <c r="S234" s="25">
        <v>7500000</v>
      </c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>
        <f t="shared" si="37"/>
        <v>0</v>
      </c>
      <c r="AE234" s="25">
        <f>IF(SUM(R234:T234)-M234&lt;SUM(N234),SUM(N234)-SUM(R234:T234)-M234,)</f>
        <v>0</v>
      </c>
      <c r="AF234" s="25"/>
      <c r="AG234" s="27"/>
      <c r="AH234" s="27"/>
      <c r="AI234" s="27"/>
      <c r="AJ234" s="32"/>
      <c r="AK234" s="27"/>
      <c r="AL234" s="32"/>
      <c r="AM234" s="27"/>
      <c r="AN234" s="25">
        <f t="shared" si="35"/>
        <v>0</v>
      </c>
      <c r="AO234" s="27">
        <f t="shared" si="38"/>
        <v>0</v>
      </c>
      <c r="AP234" s="28"/>
      <c r="AR234" s="28"/>
      <c r="AS234" s="28"/>
      <c r="AT234" s="2"/>
      <c r="AU234" s="2"/>
      <c r="AV234" s="2"/>
      <c r="AW234" s="2"/>
      <c r="AX234" s="2"/>
      <c r="AY234" s="2"/>
      <c r="AZ234" s="2"/>
      <c r="BA234" s="29"/>
    </row>
    <row r="235" spans="1:53" ht="21" customHeight="1">
      <c r="A235" s="19">
        <f>SUBTOTAL(3,$AO$7:AO235)</f>
        <v>229</v>
      </c>
      <c r="B235" s="44" t="s">
        <v>1040</v>
      </c>
      <c r="C235" s="45" t="s">
        <v>1041</v>
      </c>
      <c r="D235" s="22" t="s">
        <v>1042</v>
      </c>
      <c r="E235" s="22" t="s">
        <v>60</v>
      </c>
      <c r="F235" s="19" t="s">
        <v>1043</v>
      </c>
      <c r="G235" s="22" t="s">
        <v>37</v>
      </c>
      <c r="H235" s="19" t="str">
        <f t="shared" si="33"/>
        <v>004</v>
      </c>
      <c r="I235" s="22" t="s">
        <v>582</v>
      </c>
      <c r="J235" s="22" t="s">
        <v>1035</v>
      </c>
      <c r="K235" s="22"/>
      <c r="L235" s="27">
        <v>7500000</v>
      </c>
      <c r="M235" s="26">
        <v>0</v>
      </c>
      <c r="N235" s="25">
        <v>7500000</v>
      </c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>
        <f t="shared" si="37"/>
        <v>0</v>
      </c>
      <c r="AE235" s="25">
        <f>IF(SUM(R235:T235)-M235&lt;SUM(N235),SUM(N235)-SUM(R235:T235)-M235,)</f>
        <v>7500000</v>
      </c>
      <c r="AF235" s="25"/>
      <c r="AG235" s="27"/>
      <c r="AH235" s="27"/>
      <c r="AI235" s="27"/>
      <c r="AJ235" s="32"/>
      <c r="AK235" s="27"/>
      <c r="AL235" s="32"/>
      <c r="AM235" s="27"/>
      <c r="AN235" s="25">
        <f t="shared" si="35"/>
        <v>0</v>
      </c>
      <c r="AO235" s="27">
        <f t="shared" si="38"/>
        <v>15000000</v>
      </c>
      <c r="AP235" s="28"/>
      <c r="AR235" s="28"/>
      <c r="AS235" s="28"/>
      <c r="AT235" s="2"/>
      <c r="AU235" s="2"/>
      <c r="AV235" s="2"/>
      <c r="AW235" s="2"/>
      <c r="AX235" s="2"/>
      <c r="AY235" s="2"/>
      <c r="AZ235" s="2"/>
      <c r="BA235" s="29"/>
    </row>
    <row r="236" spans="1:53" ht="21" customHeight="1">
      <c r="A236" s="19">
        <f>SUBTOTAL(3,$AO$7:AO236)</f>
        <v>230</v>
      </c>
      <c r="B236" s="44" t="s">
        <v>1044</v>
      </c>
      <c r="C236" s="45" t="s">
        <v>1045</v>
      </c>
      <c r="D236" s="22" t="s">
        <v>1046</v>
      </c>
      <c r="E236" s="22" t="s">
        <v>60</v>
      </c>
      <c r="F236" s="19" t="s">
        <v>1047</v>
      </c>
      <c r="G236" s="22" t="s">
        <v>37</v>
      </c>
      <c r="H236" s="19" t="str">
        <f t="shared" si="33"/>
        <v>004</v>
      </c>
      <c r="I236" s="22" t="s">
        <v>1034</v>
      </c>
      <c r="J236" s="22" t="s">
        <v>1035</v>
      </c>
      <c r="K236" s="22"/>
      <c r="L236" s="27">
        <v>0</v>
      </c>
      <c r="M236" s="26">
        <v>0</v>
      </c>
      <c r="N236" s="25">
        <v>7500000</v>
      </c>
      <c r="O236" s="25"/>
      <c r="P236" s="25"/>
      <c r="Q236" s="25"/>
      <c r="R236" s="25"/>
      <c r="S236" s="25"/>
      <c r="T236" s="25"/>
      <c r="U236" s="25">
        <v>7500000</v>
      </c>
      <c r="V236" s="25"/>
      <c r="W236" s="25"/>
      <c r="X236" s="25"/>
      <c r="Y236" s="25"/>
      <c r="Z236" s="25"/>
      <c r="AA236" s="25"/>
      <c r="AB236" s="25"/>
      <c r="AC236" s="25"/>
      <c r="AD236" s="25">
        <f t="shared" ref="AD236:AD242" si="39">IF(SUM(O236:U236)&gt;SUM(M236:N236),SUM(O236:U236)-SUM(M236:N236),)</f>
        <v>0</v>
      </c>
      <c r="AE236" s="25">
        <f>IF(SUM(R236:U236)-M236&lt;SUM(N236),SUM(N236)-SUM(R236:U236)-M236,)</f>
        <v>0</v>
      </c>
      <c r="AF236" s="25"/>
      <c r="AG236" s="27"/>
      <c r="AH236" s="27"/>
      <c r="AI236" s="27"/>
      <c r="AJ236" s="32"/>
      <c r="AK236" s="27"/>
      <c r="AL236" s="32"/>
      <c r="AM236" s="27"/>
      <c r="AN236" s="25">
        <f t="shared" si="35"/>
        <v>0</v>
      </c>
      <c r="AO236" s="27">
        <f t="shared" si="38"/>
        <v>0</v>
      </c>
      <c r="AP236" s="28"/>
      <c r="AR236" s="28"/>
      <c r="AS236" s="28"/>
      <c r="AT236" s="2"/>
      <c r="AU236" s="2"/>
      <c r="AV236" s="2"/>
      <c r="AW236" s="2"/>
      <c r="AX236" s="2"/>
      <c r="AY236" s="2"/>
      <c r="AZ236" s="2"/>
      <c r="BA236" s="29"/>
    </row>
    <row r="237" spans="1:53" ht="21" customHeight="1">
      <c r="A237" s="19">
        <f>SUBTOTAL(3,$AO$7:AO237)</f>
        <v>231</v>
      </c>
      <c r="B237" s="44" t="s">
        <v>1051</v>
      </c>
      <c r="C237" s="45" t="s">
        <v>1052</v>
      </c>
      <c r="D237" s="22" t="s">
        <v>1053</v>
      </c>
      <c r="E237" s="22" t="s">
        <v>255</v>
      </c>
      <c r="F237" s="19" t="s">
        <v>116</v>
      </c>
      <c r="G237" s="22" t="s">
        <v>37</v>
      </c>
      <c r="H237" s="19" t="str">
        <f t="shared" si="33"/>
        <v>004</v>
      </c>
      <c r="I237" s="22" t="s">
        <v>589</v>
      </c>
      <c r="J237" s="22" t="s">
        <v>1035</v>
      </c>
      <c r="K237" s="22"/>
      <c r="L237" s="27">
        <v>0</v>
      </c>
      <c r="M237" s="26">
        <v>0</v>
      </c>
      <c r="N237" s="25">
        <v>7500000</v>
      </c>
      <c r="O237" s="25"/>
      <c r="P237" s="25"/>
      <c r="Q237" s="25"/>
      <c r="R237" s="25"/>
      <c r="S237" s="25"/>
      <c r="T237" s="25"/>
      <c r="U237" s="25">
        <v>7500000</v>
      </c>
      <c r="V237" s="25"/>
      <c r="W237" s="25"/>
      <c r="X237" s="25"/>
      <c r="Y237" s="25"/>
      <c r="Z237" s="25"/>
      <c r="AA237" s="25"/>
      <c r="AB237" s="25"/>
      <c r="AC237" s="25"/>
      <c r="AD237" s="25">
        <f t="shared" si="39"/>
        <v>0</v>
      </c>
      <c r="AE237" s="25">
        <f>IF(SUM(R237:U237)-M237&lt;SUM(N237),SUM(N237)-SUM(R237:U237)-M237,)</f>
        <v>0</v>
      </c>
      <c r="AF237" s="25"/>
      <c r="AG237" s="27"/>
      <c r="AH237" s="27"/>
      <c r="AI237" s="27"/>
      <c r="AJ237" s="32"/>
      <c r="AK237" s="27"/>
      <c r="AL237" s="32"/>
      <c r="AM237" s="27"/>
      <c r="AN237" s="25">
        <f t="shared" si="35"/>
        <v>0</v>
      </c>
      <c r="AO237" s="27">
        <f t="shared" si="38"/>
        <v>0</v>
      </c>
      <c r="AP237" s="28"/>
      <c r="AR237" s="28"/>
      <c r="AS237" s="28"/>
      <c r="AT237" s="2"/>
      <c r="AU237" s="2"/>
      <c r="AV237" s="2"/>
      <c r="AW237" s="2"/>
      <c r="AX237" s="2"/>
      <c r="AY237" s="2"/>
      <c r="AZ237" s="2"/>
      <c r="BA237" s="29"/>
    </row>
    <row r="238" spans="1:53" ht="21" customHeight="1">
      <c r="A238" s="19">
        <f>SUBTOTAL(3,$AO$7:AO238)</f>
        <v>232</v>
      </c>
      <c r="B238" s="44" t="s">
        <v>1054</v>
      </c>
      <c r="C238" s="45" t="s">
        <v>1055</v>
      </c>
      <c r="D238" s="22" t="s">
        <v>1056</v>
      </c>
      <c r="E238" s="22" t="s">
        <v>43</v>
      </c>
      <c r="F238" s="19" t="s">
        <v>867</v>
      </c>
      <c r="G238" s="22" t="s">
        <v>37</v>
      </c>
      <c r="H238" s="19" t="str">
        <f t="shared" si="33"/>
        <v>004</v>
      </c>
      <c r="I238" s="22" t="s">
        <v>582</v>
      </c>
      <c r="J238" s="22" t="s">
        <v>1035</v>
      </c>
      <c r="K238" s="22"/>
      <c r="L238" s="27">
        <v>0</v>
      </c>
      <c r="M238" s="26">
        <v>0</v>
      </c>
      <c r="N238" s="25">
        <v>7500000</v>
      </c>
      <c r="O238" s="25"/>
      <c r="P238" s="25"/>
      <c r="Q238" s="25"/>
      <c r="R238" s="25"/>
      <c r="S238" s="25">
        <v>7500000</v>
      </c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>
        <f t="shared" si="39"/>
        <v>0</v>
      </c>
      <c r="AE238" s="25">
        <f>IF(SUM(R238:T238)-M238&lt;SUM(N238),SUM(N238)-SUM(R238:T238)-M238,)</f>
        <v>0</v>
      </c>
      <c r="AF238" s="25"/>
      <c r="AG238" s="27"/>
      <c r="AH238" s="27"/>
      <c r="AI238" s="27"/>
      <c r="AJ238" s="32"/>
      <c r="AK238" s="27"/>
      <c r="AL238" s="32"/>
      <c r="AM238" s="27"/>
      <c r="AN238" s="25">
        <f t="shared" si="35"/>
        <v>0</v>
      </c>
      <c r="AO238" s="27">
        <f t="shared" si="38"/>
        <v>0</v>
      </c>
      <c r="AP238" s="28"/>
      <c r="AR238" s="28"/>
      <c r="AS238" s="28"/>
      <c r="AT238" s="2"/>
      <c r="AU238" s="2"/>
      <c r="AV238" s="2"/>
      <c r="AW238" s="2"/>
      <c r="AX238" s="2"/>
      <c r="AY238" s="2"/>
      <c r="AZ238" s="2"/>
      <c r="BA238" s="29"/>
    </row>
    <row r="239" spans="1:53" ht="21" customHeight="1">
      <c r="A239" s="19">
        <f>SUBTOTAL(3,$AO$7:AO239)</f>
        <v>233</v>
      </c>
      <c r="B239" s="44" t="s">
        <v>1057</v>
      </c>
      <c r="C239" s="45" t="s">
        <v>1058</v>
      </c>
      <c r="D239" s="22" t="s">
        <v>160</v>
      </c>
      <c r="E239" s="22" t="s">
        <v>1059</v>
      </c>
      <c r="F239" s="19" t="s">
        <v>623</v>
      </c>
      <c r="G239" s="22" t="s">
        <v>37</v>
      </c>
      <c r="H239" s="19" t="str">
        <f t="shared" ref="H239:H302" si="40">MID(B239,4,3)</f>
        <v>004</v>
      </c>
      <c r="I239" s="22" t="s">
        <v>1034</v>
      </c>
      <c r="J239" s="22" t="s">
        <v>1035</v>
      </c>
      <c r="K239" s="22"/>
      <c r="L239" s="27">
        <v>0</v>
      </c>
      <c r="M239" s="26">
        <v>0</v>
      </c>
      <c r="N239" s="25">
        <v>7500000</v>
      </c>
      <c r="O239" s="25"/>
      <c r="P239" s="25"/>
      <c r="Q239" s="25"/>
      <c r="R239" s="25"/>
      <c r="S239" s="25"/>
      <c r="T239" s="25"/>
      <c r="U239" s="25">
        <v>7500000</v>
      </c>
      <c r="V239" s="25"/>
      <c r="W239" s="25"/>
      <c r="X239" s="25"/>
      <c r="Y239" s="25"/>
      <c r="Z239" s="25"/>
      <c r="AA239" s="25"/>
      <c r="AB239" s="25"/>
      <c r="AC239" s="25"/>
      <c r="AD239" s="25">
        <f t="shared" si="39"/>
        <v>0</v>
      </c>
      <c r="AE239" s="25">
        <f>IF(SUM(R239:U239)-M239&lt;SUM(N239),SUM(N239)-SUM(R239:U239)-M239,)</f>
        <v>0</v>
      </c>
      <c r="AF239" s="25"/>
      <c r="AG239" s="27"/>
      <c r="AH239" s="27"/>
      <c r="AI239" s="27"/>
      <c r="AJ239" s="32"/>
      <c r="AK239" s="27"/>
      <c r="AL239" s="32"/>
      <c r="AM239" s="27"/>
      <c r="AN239" s="25">
        <f t="shared" si="35"/>
        <v>0</v>
      </c>
      <c r="AO239" s="27">
        <f t="shared" si="38"/>
        <v>0</v>
      </c>
      <c r="AP239" s="28"/>
      <c r="AR239" s="28"/>
      <c r="AS239" s="28"/>
      <c r="AT239" s="2"/>
      <c r="AU239" s="2"/>
      <c r="AV239" s="2"/>
      <c r="AW239" s="2"/>
      <c r="AX239" s="2"/>
      <c r="AY239" s="2"/>
      <c r="AZ239" s="2"/>
      <c r="BA239" s="29"/>
    </row>
    <row r="240" spans="1:53" ht="21" customHeight="1">
      <c r="A240" s="19">
        <f>SUBTOTAL(3,$AO$7:AO240)</f>
        <v>234</v>
      </c>
      <c r="B240" s="44" t="s">
        <v>1060</v>
      </c>
      <c r="C240" s="45" t="s">
        <v>1061</v>
      </c>
      <c r="D240" s="22" t="s">
        <v>1062</v>
      </c>
      <c r="E240" s="22" t="s">
        <v>156</v>
      </c>
      <c r="F240" s="19" t="s">
        <v>1063</v>
      </c>
      <c r="G240" s="22" t="s">
        <v>37</v>
      </c>
      <c r="H240" s="19" t="str">
        <f t="shared" si="40"/>
        <v>004</v>
      </c>
      <c r="I240" s="22" t="s">
        <v>1034</v>
      </c>
      <c r="J240" s="22" t="s">
        <v>1035</v>
      </c>
      <c r="K240" s="22"/>
      <c r="L240" s="27">
        <v>0</v>
      </c>
      <c r="M240" s="26">
        <v>0</v>
      </c>
      <c r="N240" s="25">
        <v>7500000</v>
      </c>
      <c r="O240" s="25"/>
      <c r="P240" s="25"/>
      <c r="Q240" s="25"/>
      <c r="R240" s="25"/>
      <c r="S240" s="25"/>
      <c r="T240" s="25"/>
      <c r="U240" s="25">
        <v>7500000</v>
      </c>
      <c r="V240" s="25"/>
      <c r="W240" s="25"/>
      <c r="X240" s="25"/>
      <c r="Y240" s="25"/>
      <c r="Z240" s="25"/>
      <c r="AA240" s="25"/>
      <c r="AB240" s="25"/>
      <c r="AC240" s="25"/>
      <c r="AD240" s="25">
        <f t="shared" si="39"/>
        <v>0</v>
      </c>
      <c r="AE240" s="25">
        <f>IF(SUM(R240:U240)-M240&lt;SUM(N240),SUM(N240)-SUM(R240:U240)-M240,)</f>
        <v>0</v>
      </c>
      <c r="AF240" s="25"/>
      <c r="AG240" s="27"/>
      <c r="AH240" s="27"/>
      <c r="AI240" s="27"/>
      <c r="AJ240" s="32"/>
      <c r="AK240" s="27"/>
      <c r="AL240" s="32"/>
      <c r="AM240" s="27"/>
      <c r="AN240" s="25">
        <f t="shared" si="35"/>
        <v>0</v>
      </c>
      <c r="AO240" s="27">
        <f t="shared" si="38"/>
        <v>0</v>
      </c>
      <c r="AP240" s="28"/>
      <c r="AR240" s="28"/>
      <c r="AS240" s="28"/>
      <c r="AT240" s="2"/>
      <c r="AU240" s="2"/>
      <c r="AV240" s="2"/>
      <c r="AW240" s="2"/>
      <c r="AX240" s="2"/>
      <c r="AY240" s="2"/>
      <c r="AZ240" s="2"/>
      <c r="BA240" s="29"/>
    </row>
    <row r="241" spans="1:53" ht="21" customHeight="1">
      <c r="A241" s="19">
        <f>SUBTOTAL(3,$AO$7:AO241)</f>
        <v>235</v>
      </c>
      <c r="B241" s="44" t="s">
        <v>1064</v>
      </c>
      <c r="C241" s="45" t="s">
        <v>1065</v>
      </c>
      <c r="D241" s="22" t="s">
        <v>708</v>
      </c>
      <c r="E241" s="22" t="s">
        <v>775</v>
      </c>
      <c r="F241" s="19" t="s">
        <v>1066</v>
      </c>
      <c r="G241" s="22" t="s">
        <v>37</v>
      </c>
      <c r="H241" s="19" t="str">
        <f t="shared" si="40"/>
        <v>004</v>
      </c>
      <c r="I241" s="22" t="s">
        <v>582</v>
      </c>
      <c r="J241" s="22" t="s">
        <v>1035</v>
      </c>
      <c r="K241" s="22"/>
      <c r="L241" s="27">
        <v>0</v>
      </c>
      <c r="M241" s="26">
        <v>0</v>
      </c>
      <c r="N241" s="25">
        <v>7500000</v>
      </c>
      <c r="O241" s="25"/>
      <c r="P241" s="25"/>
      <c r="Q241" s="25"/>
      <c r="R241" s="25"/>
      <c r="S241" s="25">
        <v>7500000</v>
      </c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>
        <f t="shared" si="39"/>
        <v>0</v>
      </c>
      <c r="AE241" s="25">
        <f>IF(SUM(R241:T241)-M241&lt;SUM(N241),SUM(N241)-SUM(R241:T241)-M241,)</f>
        <v>0</v>
      </c>
      <c r="AF241" s="25"/>
      <c r="AG241" s="27"/>
      <c r="AH241" s="27"/>
      <c r="AI241" s="27"/>
      <c r="AJ241" s="32"/>
      <c r="AK241" s="27"/>
      <c r="AL241" s="32"/>
      <c r="AM241" s="27"/>
      <c r="AN241" s="25">
        <f t="shared" si="35"/>
        <v>0</v>
      </c>
      <c r="AO241" s="27">
        <f t="shared" si="38"/>
        <v>0</v>
      </c>
      <c r="AP241" s="28"/>
      <c r="AR241" s="28"/>
      <c r="AS241" s="28"/>
      <c r="AT241" s="2"/>
      <c r="AU241" s="2"/>
      <c r="AV241" s="2"/>
      <c r="AW241" s="2"/>
      <c r="AX241" s="2"/>
      <c r="AY241" s="2"/>
      <c r="AZ241" s="2"/>
      <c r="BA241" s="29"/>
    </row>
    <row r="242" spans="1:53" ht="21" customHeight="1">
      <c r="A242" s="19">
        <f>SUBTOTAL(3,$AO$7:AO242)</f>
        <v>236</v>
      </c>
      <c r="B242" s="44" t="s">
        <v>1067</v>
      </c>
      <c r="C242" s="45" t="s">
        <v>1068</v>
      </c>
      <c r="D242" s="22" t="s">
        <v>1069</v>
      </c>
      <c r="E242" s="22" t="s">
        <v>187</v>
      </c>
      <c r="F242" s="19" t="s">
        <v>1070</v>
      </c>
      <c r="G242" s="22" t="s">
        <v>37</v>
      </c>
      <c r="H242" s="19" t="str">
        <f t="shared" si="40"/>
        <v>004</v>
      </c>
      <c r="I242" s="22" t="s">
        <v>589</v>
      </c>
      <c r="J242" s="22" t="s">
        <v>1035</v>
      </c>
      <c r="K242" s="22"/>
      <c r="L242" s="27">
        <v>0</v>
      </c>
      <c r="M242" s="26">
        <v>0</v>
      </c>
      <c r="N242" s="25">
        <v>7500000</v>
      </c>
      <c r="O242" s="25"/>
      <c r="P242" s="25"/>
      <c r="Q242" s="25"/>
      <c r="R242" s="25"/>
      <c r="S242" s="25">
        <v>7500000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>
        <f t="shared" si="39"/>
        <v>0</v>
      </c>
      <c r="AE242" s="25">
        <f>IF(SUM(R242:T242)-M242&lt;SUM(N242),SUM(N242)-SUM(R242:T242)-M242,)</f>
        <v>0</v>
      </c>
      <c r="AF242" s="25"/>
      <c r="AG242" s="27"/>
      <c r="AH242" s="27"/>
      <c r="AI242" s="27"/>
      <c r="AJ242" s="32"/>
      <c r="AK242" s="27"/>
      <c r="AL242" s="32"/>
      <c r="AM242" s="27"/>
      <c r="AN242" s="25">
        <f t="shared" si="35"/>
        <v>0</v>
      </c>
      <c r="AO242" s="27">
        <f t="shared" si="38"/>
        <v>0</v>
      </c>
      <c r="AP242" s="28"/>
      <c r="AR242" s="28"/>
      <c r="AS242" s="28"/>
      <c r="AT242" s="2"/>
      <c r="AU242" s="2"/>
      <c r="AV242" s="2"/>
      <c r="AW242" s="2"/>
      <c r="AX242" s="2"/>
      <c r="AY242" s="2"/>
      <c r="AZ242" s="2"/>
      <c r="BA242" s="29"/>
    </row>
    <row r="243" spans="1:53" ht="21" customHeight="1">
      <c r="A243" s="19">
        <f>SUBTOTAL(3,$AO$7:AO243)</f>
        <v>237</v>
      </c>
      <c r="B243" s="44" t="s">
        <v>1071</v>
      </c>
      <c r="C243" s="45" t="s">
        <v>1072</v>
      </c>
      <c r="D243" s="22" t="s">
        <v>1073</v>
      </c>
      <c r="E243" s="22" t="s">
        <v>187</v>
      </c>
      <c r="F243" s="19" t="s">
        <v>1074</v>
      </c>
      <c r="G243" s="22" t="s">
        <v>37</v>
      </c>
      <c r="H243" s="19" t="str">
        <f t="shared" si="40"/>
        <v>004</v>
      </c>
      <c r="I243" s="22" t="s">
        <v>582</v>
      </c>
      <c r="J243" s="22" t="s">
        <v>1035</v>
      </c>
      <c r="K243" s="22"/>
      <c r="L243" s="27">
        <v>0</v>
      </c>
      <c r="M243" s="26">
        <v>5480</v>
      </c>
      <c r="N243" s="25">
        <v>7500000</v>
      </c>
      <c r="O243" s="25"/>
      <c r="P243" s="25"/>
      <c r="Q243" s="25"/>
      <c r="R243" s="25"/>
      <c r="S243" s="25">
        <v>7500000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6">
        <v>5480</v>
      </c>
      <c r="AE243" s="25">
        <f>IF(SUM(R243:T243)&lt;SUM(N243),SUM(N243)-SUM(R243:T243),)</f>
        <v>0</v>
      </c>
      <c r="AF243" s="26"/>
      <c r="AG243" s="27"/>
      <c r="AH243" s="27"/>
      <c r="AI243" s="27"/>
      <c r="AJ243" s="32"/>
      <c r="AK243" s="27"/>
      <c r="AL243" s="32"/>
      <c r="AM243" s="27"/>
      <c r="AN243" s="25">
        <f t="shared" si="35"/>
        <v>0</v>
      </c>
      <c r="AO243" s="27">
        <f>IF(SUM(R243:U243)&lt;(K243+L243+N243),(K243+L243+N243)-SUM(R243:U243),)</f>
        <v>0</v>
      </c>
      <c r="AP243" s="28"/>
      <c r="AR243" s="28"/>
      <c r="AS243" s="28"/>
      <c r="AT243" s="2"/>
      <c r="AU243" s="2"/>
      <c r="AV243" s="2"/>
      <c r="AW243" s="2"/>
      <c r="AX243" s="2"/>
      <c r="AY243" s="2"/>
      <c r="AZ243" s="2"/>
      <c r="BA243" s="29"/>
    </row>
    <row r="244" spans="1:53" ht="21" customHeight="1">
      <c r="A244" s="19">
        <f>SUBTOTAL(3,$AO$7:AO244)</f>
        <v>238</v>
      </c>
      <c r="B244" s="44" t="s">
        <v>1075</v>
      </c>
      <c r="C244" s="45" t="s">
        <v>1076</v>
      </c>
      <c r="D244" s="22" t="s">
        <v>453</v>
      </c>
      <c r="E244" s="22" t="s">
        <v>449</v>
      </c>
      <c r="F244" s="19" t="s">
        <v>572</v>
      </c>
      <c r="G244" s="22" t="s">
        <v>37</v>
      </c>
      <c r="H244" s="19" t="str">
        <f t="shared" si="40"/>
        <v>004</v>
      </c>
      <c r="I244" s="22" t="s">
        <v>1034</v>
      </c>
      <c r="J244" s="22" t="s">
        <v>1035</v>
      </c>
      <c r="K244" s="22"/>
      <c r="L244" s="27">
        <v>0</v>
      </c>
      <c r="M244" s="26">
        <v>0</v>
      </c>
      <c r="N244" s="25">
        <v>7500000</v>
      </c>
      <c r="O244" s="25"/>
      <c r="P244" s="25"/>
      <c r="Q244" s="25"/>
      <c r="R244" s="25"/>
      <c r="S244" s="25"/>
      <c r="T244" s="25"/>
      <c r="U244" s="25">
        <v>7500000</v>
      </c>
      <c r="V244" s="25"/>
      <c r="W244" s="25"/>
      <c r="X244" s="25"/>
      <c r="Y244" s="25"/>
      <c r="Z244" s="25"/>
      <c r="AA244" s="25"/>
      <c r="AB244" s="25"/>
      <c r="AC244" s="25"/>
      <c r="AD244" s="25">
        <f t="shared" ref="AD244:AD275" si="41">IF(SUM(O244:U244)&gt;SUM(M244:N244),SUM(O244:U244)-SUM(M244:N244),)</f>
        <v>0</v>
      </c>
      <c r="AE244" s="25">
        <f>IF(SUM(R244:U244)-M244&lt;SUM(N244),SUM(N244)-SUM(R244:U244)-M244,)</f>
        <v>0</v>
      </c>
      <c r="AF244" s="25"/>
      <c r="AG244" s="27"/>
      <c r="AH244" s="27"/>
      <c r="AI244" s="27"/>
      <c r="AJ244" s="32"/>
      <c r="AK244" s="27"/>
      <c r="AL244" s="32"/>
      <c r="AM244" s="27"/>
      <c r="AN244" s="25">
        <f t="shared" si="35"/>
        <v>0</v>
      </c>
      <c r="AO244" s="27">
        <f t="shared" ref="AO244:AO257" si="42">IF(SUM(R244:U244)-M244&lt;(K244+L244+N244),(K244+L244+N244)-SUM(R244:U244)-M244,)</f>
        <v>0</v>
      </c>
      <c r="AP244" s="28"/>
      <c r="AR244" s="28"/>
      <c r="AS244" s="28"/>
      <c r="AT244" s="2"/>
      <c r="AU244" s="2"/>
      <c r="AV244" s="2"/>
      <c r="AW244" s="2"/>
      <c r="AX244" s="2"/>
      <c r="AY244" s="2"/>
      <c r="AZ244" s="2"/>
      <c r="BA244" s="29"/>
    </row>
    <row r="245" spans="1:53" ht="21" customHeight="1">
      <c r="A245" s="19">
        <f>SUBTOTAL(3,$AO$7:AO245)</f>
        <v>239</v>
      </c>
      <c r="B245" s="44" t="s">
        <v>1077</v>
      </c>
      <c r="C245" s="45" t="s">
        <v>1078</v>
      </c>
      <c r="D245" s="22" t="s">
        <v>1079</v>
      </c>
      <c r="E245" s="22" t="s">
        <v>36</v>
      </c>
      <c r="F245" s="19" t="s">
        <v>1080</v>
      </c>
      <c r="G245" s="22" t="s">
        <v>37</v>
      </c>
      <c r="H245" s="19" t="str">
        <f t="shared" si="40"/>
        <v>004</v>
      </c>
      <c r="I245" s="22" t="s">
        <v>582</v>
      </c>
      <c r="J245" s="22" t="s">
        <v>1035</v>
      </c>
      <c r="K245" s="22"/>
      <c r="L245" s="27">
        <v>0</v>
      </c>
      <c r="M245" s="26">
        <v>0</v>
      </c>
      <c r="N245" s="25">
        <v>7500000</v>
      </c>
      <c r="O245" s="25"/>
      <c r="P245" s="25"/>
      <c r="Q245" s="25"/>
      <c r="R245" s="25"/>
      <c r="S245" s="25">
        <v>7500000</v>
      </c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>
        <f t="shared" si="41"/>
        <v>0</v>
      </c>
      <c r="AE245" s="25">
        <f>IF(SUM(R245:T245)-M245&lt;SUM(N245),SUM(N245)-SUM(R245:T245)-M245,)</f>
        <v>0</v>
      </c>
      <c r="AF245" s="25"/>
      <c r="AG245" s="27"/>
      <c r="AH245" s="27"/>
      <c r="AI245" s="27"/>
      <c r="AJ245" s="32"/>
      <c r="AK245" s="27"/>
      <c r="AL245" s="32"/>
      <c r="AM245" s="27"/>
      <c r="AN245" s="25">
        <f t="shared" si="35"/>
        <v>0</v>
      </c>
      <c r="AO245" s="27">
        <f t="shared" si="42"/>
        <v>0</v>
      </c>
      <c r="AP245" s="28"/>
      <c r="AR245" s="28"/>
      <c r="AS245" s="28"/>
      <c r="AT245" s="2"/>
      <c r="AU245" s="2"/>
      <c r="AV245" s="2"/>
      <c r="AW245" s="2"/>
      <c r="AX245" s="2"/>
      <c r="AY245" s="2"/>
      <c r="AZ245" s="2"/>
      <c r="BA245" s="29"/>
    </row>
    <row r="246" spans="1:53" ht="21" customHeight="1">
      <c r="A246" s="19">
        <f>SUBTOTAL(3,$AO$7:AO246)</f>
        <v>240</v>
      </c>
      <c r="B246" s="44" t="s">
        <v>1081</v>
      </c>
      <c r="C246" s="45" t="s">
        <v>1082</v>
      </c>
      <c r="D246" s="22" t="s">
        <v>1083</v>
      </c>
      <c r="E246" s="22" t="s">
        <v>271</v>
      </c>
      <c r="F246" s="19" t="s">
        <v>1084</v>
      </c>
      <c r="G246" s="22" t="s">
        <v>37</v>
      </c>
      <c r="H246" s="19" t="str">
        <f t="shared" si="40"/>
        <v>004</v>
      </c>
      <c r="I246" s="22" t="s">
        <v>589</v>
      </c>
      <c r="J246" s="22" t="s">
        <v>1035</v>
      </c>
      <c r="K246" s="22"/>
      <c r="L246" s="27">
        <v>0</v>
      </c>
      <c r="M246" s="26">
        <v>0</v>
      </c>
      <c r="N246" s="25">
        <v>7500000</v>
      </c>
      <c r="O246" s="25"/>
      <c r="P246" s="25"/>
      <c r="Q246" s="25"/>
      <c r="R246" s="25"/>
      <c r="S246" s="25">
        <v>7500000</v>
      </c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>
        <f t="shared" si="41"/>
        <v>0</v>
      </c>
      <c r="AE246" s="25">
        <f>IF(SUM(R246:T246)-M246&lt;SUM(N246),SUM(N246)-SUM(R246:T246)-M246,)</f>
        <v>0</v>
      </c>
      <c r="AF246" s="25"/>
      <c r="AG246" s="27"/>
      <c r="AH246" s="27"/>
      <c r="AI246" s="27"/>
      <c r="AJ246" s="32"/>
      <c r="AK246" s="27"/>
      <c r="AL246" s="32"/>
      <c r="AM246" s="27"/>
      <c r="AN246" s="25">
        <f t="shared" si="35"/>
        <v>0</v>
      </c>
      <c r="AO246" s="27">
        <f t="shared" si="42"/>
        <v>0</v>
      </c>
      <c r="AP246" s="28"/>
      <c r="AR246" s="28"/>
      <c r="AS246" s="28"/>
      <c r="AT246" s="2"/>
      <c r="AU246" s="2"/>
      <c r="AV246" s="2"/>
      <c r="AW246" s="2"/>
      <c r="AX246" s="2"/>
      <c r="AY246" s="2"/>
      <c r="AZ246" s="2"/>
      <c r="BA246" s="29"/>
    </row>
    <row r="247" spans="1:53" ht="21" customHeight="1">
      <c r="A247" s="19">
        <f>SUBTOTAL(3,$AO$7:AO247)</f>
        <v>241</v>
      </c>
      <c r="B247" s="44" t="s">
        <v>1085</v>
      </c>
      <c r="C247" s="45" t="s">
        <v>1086</v>
      </c>
      <c r="D247" s="22" t="s">
        <v>1087</v>
      </c>
      <c r="E247" s="22" t="s">
        <v>491</v>
      </c>
      <c r="F247" s="19" t="s">
        <v>137</v>
      </c>
      <c r="G247" s="22" t="s">
        <v>37</v>
      </c>
      <c r="H247" s="19" t="str">
        <f t="shared" si="40"/>
        <v>004</v>
      </c>
      <c r="I247" s="22" t="s">
        <v>1034</v>
      </c>
      <c r="J247" s="22" t="s">
        <v>1035</v>
      </c>
      <c r="K247" s="22"/>
      <c r="L247" s="27">
        <v>0</v>
      </c>
      <c r="M247" s="26">
        <v>0</v>
      </c>
      <c r="N247" s="25">
        <v>7500000</v>
      </c>
      <c r="O247" s="25"/>
      <c r="P247" s="25"/>
      <c r="Q247" s="25"/>
      <c r="R247" s="25"/>
      <c r="S247" s="25"/>
      <c r="T247" s="25"/>
      <c r="U247" s="25">
        <v>7500000</v>
      </c>
      <c r="V247" s="25"/>
      <c r="W247" s="25"/>
      <c r="X247" s="25"/>
      <c r="Y247" s="25"/>
      <c r="Z247" s="25"/>
      <c r="AA247" s="25"/>
      <c r="AB247" s="25"/>
      <c r="AC247" s="25"/>
      <c r="AD247" s="25">
        <f t="shared" si="41"/>
        <v>0</v>
      </c>
      <c r="AE247" s="25">
        <f>IF(SUM(R247:U247)-M247&lt;SUM(N247),SUM(N247)-SUM(R247:U247)-M247,)</f>
        <v>0</v>
      </c>
      <c r="AF247" s="25"/>
      <c r="AG247" s="27"/>
      <c r="AH247" s="27"/>
      <c r="AI247" s="27"/>
      <c r="AJ247" s="32"/>
      <c r="AK247" s="27"/>
      <c r="AL247" s="32"/>
      <c r="AM247" s="27"/>
      <c r="AN247" s="25">
        <f t="shared" si="35"/>
        <v>0</v>
      </c>
      <c r="AO247" s="27">
        <f t="shared" si="42"/>
        <v>0</v>
      </c>
      <c r="AP247" s="28"/>
      <c r="AR247" s="28"/>
      <c r="AS247" s="28"/>
      <c r="AT247" s="2"/>
      <c r="AU247" s="2"/>
      <c r="AV247" s="2"/>
      <c r="AW247" s="2"/>
      <c r="AX247" s="2"/>
      <c r="AY247" s="2"/>
      <c r="AZ247" s="2"/>
      <c r="BA247" s="29"/>
    </row>
    <row r="248" spans="1:53" ht="21" customHeight="1">
      <c r="A248" s="19">
        <f>SUBTOTAL(3,$AO$7:AO248)</f>
        <v>242</v>
      </c>
      <c r="B248" s="44" t="s">
        <v>1088</v>
      </c>
      <c r="C248" s="45" t="s">
        <v>1089</v>
      </c>
      <c r="D248" s="22" t="s">
        <v>1090</v>
      </c>
      <c r="E248" s="22" t="s">
        <v>496</v>
      </c>
      <c r="F248" s="19" t="s">
        <v>863</v>
      </c>
      <c r="G248" s="22" t="s">
        <v>37</v>
      </c>
      <c r="H248" s="19" t="str">
        <f t="shared" si="40"/>
        <v>004</v>
      </c>
      <c r="I248" s="22" t="s">
        <v>1034</v>
      </c>
      <c r="J248" s="22" t="s">
        <v>1035</v>
      </c>
      <c r="K248" s="22"/>
      <c r="L248" s="27">
        <v>0</v>
      </c>
      <c r="M248" s="26">
        <v>0</v>
      </c>
      <c r="N248" s="25">
        <v>7500000</v>
      </c>
      <c r="O248" s="25"/>
      <c r="P248" s="25"/>
      <c r="Q248" s="25"/>
      <c r="R248" s="25"/>
      <c r="S248" s="25">
        <v>7500000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>
        <f t="shared" si="41"/>
        <v>0</v>
      </c>
      <c r="AE248" s="25">
        <f>IF(SUM(R248:T248)-M248&lt;SUM(N248),SUM(N248)-SUM(R248:T248)-M248,)</f>
        <v>0</v>
      </c>
      <c r="AF248" s="25"/>
      <c r="AG248" s="27"/>
      <c r="AH248" s="27"/>
      <c r="AI248" s="27"/>
      <c r="AJ248" s="32"/>
      <c r="AK248" s="27"/>
      <c r="AL248" s="32"/>
      <c r="AM248" s="27"/>
      <c r="AN248" s="25">
        <f t="shared" si="35"/>
        <v>0</v>
      </c>
      <c r="AO248" s="27">
        <f t="shared" si="42"/>
        <v>0</v>
      </c>
      <c r="AP248" s="28"/>
      <c r="AR248" s="28"/>
      <c r="AS248" s="28"/>
      <c r="AT248" s="2"/>
      <c r="AU248" s="2"/>
      <c r="AV248" s="2"/>
      <c r="AW248" s="2"/>
      <c r="AX248" s="2"/>
      <c r="AY248" s="2"/>
      <c r="AZ248" s="2"/>
      <c r="BA248" s="29"/>
    </row>
    <row r="249" spans="1:53" ht="21" customHeight="1">
      <c r="A249" s="19">
        <f>SUBTOTAL(3,$AO$7:AO249)</f>
        <v>243</v>
      </c>
      <c r="B249" s="44" t="s">
        <v>1091</v>
      </c>
      <c r="C249" s="45" t="s">
        <v>1092</v>
      </c>
      <c r="D249" s="22" t="s">
        <v>1093</v>
      </c>
      <c r="E249" s="22" t="s">
        <v>496</v>
      </c>
      <c r="F249" s="19" t="s">
        <v>286</v>
      </c>
      <c r="G249" s="22" t="s">
        <v>37</v>
      </c>
      <c r="H249" s="19" t="str">
        <f t="shared" si="40"/>
        <v>004</v>
      </c>
      <c r="I249" s="22" t="s">
        <v>582</v>
      </c>
      <c r="J249" s="22" t="s">
        <v>1035</v>
      </c>
      <c r="K249" s="22"/>
      <c r="L249" s="27">
        <v>0</v>
      </c>
      <c r="M249" s="26">
        <v>0</v>
      </c>
      <c r="N249" s="25">
        <v>7500000</v>
      </c>
      <c r="O249" s="25"/>
      <c r="P249" s="25"/>
      <c r="Q249" s="25"/>
      <c r="R249" s="25"/>
      <c r="S249" s="25"/>
      <c r="T249" s="25"/>
      <c r="U249" s="25">
        <v>7500000</v>
      </c>
      <c r="V249" s="25"/>
      <c r="W249" s="25"/>
      <c r="X249" s="25"/>
      <c r="Y249" s="25"/>
      <c r="Z249" s="25"/>
      <c r="AA249" s="25"/>
      <c r="AB249" s="25"/>
      <c r="AC249" s="25"/>
      <c r="AD249" s="25">
        <f t="shared" si="41"/>
        <v>0</v>
      </c>
      <c r="AE249" s="25">
        <f>IF(SUM(R249:U249)-M249&lt;SUM(N249),SUM(N249)-SUM(R249:U249)-M249,)</f>
        <v>0</v>
      </c>
      <c r="AF249" s="25"/>
      <c r="AG249" s="27"/>
      <c r="AH249" s="27"/>
      <c r="AI249" s="27"/>
      <c r="AJ249" s="32"/>
      <c r="AK249" s="27"/>
      <c r="AL249" s="32"/>
      <c r="AM249" s="27"/>
      <c r="AN249" s="25">
        <f t="shared" si="35"/>
        <v>0</v>
      </c>
      <c r="AO249" s="27">
        <f t="shared" si="42"/>
        <v>0</v>
      </c>
      <c r="AP249" s="28"/>
      <c r="AR249" s="28"/>
      <c r="AS249" s="28"/>
      <c r="AT249" s="2"/>
      <c r="AU249" s="2"/>
      <c r="AV249" s="2"/>
      <c r="AW249" s="2"/>
      <c r="AX249" s="2"/>
      <c r="AY249" s="2"/>
      <c r="AZ249" s="2"/>
      <c r="BA249" s="29"/>
    </row>
    <row r="250" spans="1:53" ht="21" customHeight="1">
      <c r="A250" s="19">
        <f>SUBTOTAL(3,$AO$7:AO250)</f>
        <v>244</v>
      </c>
      <c r="B250" s="44" t="s">
        <v>1094</v>
      </c>
      <c r="C250" s="45" t="s">
        <v>1095</v>
      </c>
      <c r="D250" s="22" t="s">
        <v>1096</v>
      </c>
      <c r="E250" s="22" t="s">
        <v>522</v>
      </c>
      <c r="F250" s="19" t="s">
        <v>1097</v>
      </c>
      <c r="G250" s="22" t="s">
        <v>37</v>
      </c>
      <c r="H250" s="19" t="str">
        <f t="shared" si="40"/>
        <v>004</v>
      </c>
      <c r="I250" s="22" t="s">
        <v>1034</v>
      </c>
      <c r="J250" s="22" t="s">
        <v>1035</v>
      </c>
      <c r="K250" s="24">
        <v>3939220</v>
      </c>
      <c r="L250" s="27">
        <v>0</v>
      </c>
      <c r="M250" s="26">
        <v>0</v>
      </c>
      <c r="N250" s="25">
        <v>7500000</v>
      </c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>
        <f t="shared" si="41"/>
        <v>0</v>
      </c>
      <c r="AE250" s="25">
        <f>IF(SUM(R250:T250)-M250&lt;SUM(N250),SUM(N250)-SUM(R250:T250)-M250,)</f>
        <v>7500000</v>
      </c>
      <c r="AF250" s="25"/>
      <c r="AG250" s="27"/>
      <c r="AH250" s="27"/>
      <c r="AI250" s="27"/>
      <c r="AJ250" s="32"/>
      <c r="AK250" s="27"/>
      <c r="AL250" s="32"/>
      <c r="AM250" s="27"/>
      <c r="AN250" s="25">
        <f t="shared" si="35"/>
        <v>0</v>
      </c>
      <c r="AO250" s="27">
        <f t="shared" si="42"/>
        <v>11439220</v>
      </c>
      <c r="AP250" s="28"/>
      <c r="AR250" s="28"/>
      <c r="AS250" s="28"/>
      <c r="AT250" s="2"/>
      <c r="AU250" s="2"/>
      <c r="AV250" s="2"/>
      <c r="AW250" s="2"/>
      <c r="AX250" s="2"/>
      <c r="AY250" s="2"/>
      <c r="AZ250" s="2"/>
      <c r="BA250" s="29"/>
    </row>
    <row r="251" spans="1:53" ht="21" customHeight="1">
      <c r="A251" s="19">
        <f>SUBTOTAL(3,$AO$7:AO251)</f>
        <v>245</v>
      </c>
      <c r="B251" s="44" t="s">
        <v>1098</v>
      </c>
      <c r="C251" s="45" t="s">
        <v>1099</v>
      </c>
      <c r="D251" s="22" t="s">
        <v>1100</v>
      </c>
      <c r="E251" s="22" t="s">
        <v>522</v>
      </c>
      <c r="F251" s="19" t="s">
        <v>218</v>
      </c>
      <c r="G251" s="22" t="s">
        <v>37</v>
      </c>
      <c r="H251" s="19" t="str">
        <f t="shared" si="40"/>
        <v>004</v>
      </c>
      <c r="I251" s="22" t="s">
        <v>1034</v>
      </c>
      <c r="J251" s="22" t="s">
        <v>1035</v>
      </c>
      <c r="K251" s="22"/>
      <c r="L251" s="27">
        <v>0</v>
      </c>
      <c r="M251" s="26">
        <v>0</v>
      </c>
      <c r="N251" s="25">
        <v>7500000</v>
      </c>
      <c r="O251" s="25"/>
      <c r="P251" s="25"/>
      <c r="Q251" s="25"/>
      <c r="R251" s="25"/>
      <c r="S251" s="25"/>
      <c r="T251" s="25"/>
      <c r="U251" s="25">
        <v>7500000</v>
      </c>
      <c r="V251" s="25"/>
      <c r="W251" s="25"/>
      <c r="X251" s="25"/>
      <c r="Y251" s="25"/>
      <c r="Z251" s="25"/>
      <c r="AA251" s="25"/>
      <c r="AB251" s="25"/>
      <c r="AC251" s="25"/>
      <c r="AD251" s="25">
        <f t="shared" si="41"/>
        <v>0</v>
      </c>
      <c r="AE251" s="25">
        <f>IF(SUM(R251:U251)-M251&lt;SUM(N251),SUM(N251)-SUM(R251:U251)-M251,)</f>
        <v>0</v>
      </c>
      <c r="AF251" s="25"/>
      <c r="AG251" s="27"/>
      <c r="AH251" s="27"/>
      <c r="AI251" s="27"/>
      <c r="AJ251" s="32"/>
      <c r="AK251" s="27"/>
      <c r="AL251" s="32"/>
      <c r="AM251" s="27"/>
      <c r="AN251" s="25">
        <f t="shared" si="35"/>
        <v>0</v>
      </c>
      <c r="AO251" s="27">
        <f t="shared" si="42"/>
        <v>0</v>
      </c>
      <c r="AP251" s="28"/>
      <c r="AR251" s="28"/>
      <c r="AS251" s="28"/>
      <c r="AT251" s="2"/>
      <c r="AU251" s="2"/>
      <c r="AV251" s="2"/>
      <c r="AW251" s="2"/>
      <c r="AX251" s="2"/>
      <c r="AY251" s="2"/>
      <c r="AZ251" s="2"/>
      <c r="BA251" s="29"/>
    </row>
    <row r="252" spans="1:53" ht="21" customHeight="1">
      <c r="A252" s="19">
        <f>SUBTOTAL(3,$AO$7:AO252)</f>
        <v>246</v>
      </c>
      <c r="B252" s="44" t="s">
        <v>1101</v>
      </c>
      <c r="C252" s="45" t="s">
        <v>1102</v>
      </c>
      <c r="D252" s="22" t="s">
        <v>1103</v>
      </c>
      <c r="E252" s="22" t="s">
        <v>222</v>
      </c>
      <c r="F252" s="19" t="s">
        <v>1104</v>
      </c>
      <c r="G252" s="22" t="s">
        <v>37</v>
      </c>
      <c r="H252" s="19" t="str">
        <f t="shared" si="40"/>
        <v>004</v>
      </c>
      <c r="I252" s="22" t="s">
        <v>582</v>
      </c>
      <c r="J252" s="22" t="s">
        <v>1035</v>
      </c>
      <c r="K252" s="22"/>
      <c r="L252" s="27">
        <v>0</v>
      </c>
      <c r="M252" s="26">
        <v>0</v>
      </c>
      <c r="N252" s="25">
        <v>7500000</v>
      </c>
      <c r="O252" s="25"/>
      <c r="P252" s="25"/>
      <c r="Q252" s="25"/>
      <c r="R252" s="25"/>
      <c r="S252" s="25">
        <v>7500000</v>
      </c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>
        <f t="shared" si="41"/>
        <v>0</v>
      </c>
      <c r="AE252" s="25">
        <f>IF(SUM(R252:T252)-M252&lt;SUM(N252),SUM(N252)-SUM(R252:T252)-M252,)</f>
        <v>0</v>
      </c>
      <c r="AF252" s="25"/>
      <c r="AG252" s="27"/>
      <c r="AH252" s="27"/>
      <c r="AI252" s="27"/>
      <c r="AJ252" s="32"/>
      <c r="AK252" s="27"/>
      <c r="AL252" s="32"/>
      <c r="AM252" s="27"/>
      <c r="AN252" s="25">
        <f t="shared" si="35"/>
        <v>0</v>
      </c>
      <c r="AO252" s="27">
        <f t="shared" si="42"/>
        <v>0</v>
      </c>
      <c r="AP252" s="28"/>
      <c r="AR252" s="28"/>
      <c r="AS252" s="28"/>
      <c r="AT252" s="2"/>
      <c r="AU252" s="2"/>
      <c r="AV252" s="2"/>
      <c r="AW252" s="2"/>
      <c r="AX252" s="2"/>
      <c r="AY252" s="2"/>
      <c r="AZ252" s="2"/>
      <c r="BA252" s="29"/>
    </row>
    <row r="253" spans="1:53" ht="21" customHeight="1">
      <c r="A253" s="19">
        <f>SUBTOTAL(3,$AO$7:AO253)</f>
        <v>247</v>
      </c>
      <c r="B253" s="44" t="s">
        <v>1105</v>
      </c>
      <c r="C253" s="45" t="s">
        <v>1106</v>
      </c>
      <c r="D253" s="22" t="s">
        <v>1107</v>
      </c>
      <c r="E253" s="22" t="s">
        <v>226</v>
      </c>
      <c r="F253" s="19" t="s">
        <v>272</v>
      </c>
      <c r="G253" s="22" t="s">
        <v>37</v>
      </c>
      <c r="H253" s="19" t="str">
        <f t="shared" si="40"/>
        <v>004</v>
      </c>
      <c r="I253" s="22" t="s">
        <v>582</v>
      </c>
      <c r="J253" s="22" t="s">
        <v>1035</v>
      </c>
      <c r="K253" s="22"/>
      <c r="L253" s="27">
        <v>0</v>
      </c>
      <c r="M253" s="26">
        <v>0</v>
      </c>
      <c r="N253" s="25">
        <v>7500000</v>
      </c>
      <c r="O253" s="25"/>
      <c r="P253" s="25"/>
      <c r="Q253" s="25"/>
      <c r="R253" s="25"/>
      <c r="S253" s="25">
        <v>7500000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>
        <f t="shared" si="41"/>
        <v>0</v>
      </c>
      <c r="AE253" s="25">
        <f>IF(SUM(R253:T253)-M253&lt;SUM(N253),SUM(N253)-SUM(R253:T253)-M253,)</f>
        <v>0</v>
      </c>
      <c r="AF253" s="25"/>
      <c r="AG253" s="27"/>
      <c r="AH253" s="27"/>
      <c r="AI253" s="27"/>
      <c r="AJ253" s="32"/>
      <c r="AK253" s="27"/>
      <c r="AL253" s="32"/>
      <c r="AM253" s="27"/>
      <c r="AN253" s="25">
        <f t="shared" si="35"/>
        <v>0</v>
      </c>
      <c r="AO253" s="27">
        <f t="shared" si="42"/>
        <v>0</v>
      </c>
      <c r="AP253" s="28"/>
      <c r="AR253" s="28"/>
      <c r="AS253" s="28"/>
      <c r="AT253" s="2"/>
      <c r="AU253" s="2"/>
      <c r="AV253" s="2"/>
      <c r="AW253" s="2"/>
      <c r="AX253" s="2"/>
      <c r="AY253" s="2"/>
      <c r="AZ253" s="2"/>
      <c r="BA253" s="29"/>
    </row>
    <row r="254" spans="1:53" ht="21" customHeight="1">
      <c r="A254" s="19">
        <f>SUBTOTAL(3,$AO$7:AO254)</f>
        <v>248</v>
      </c>
      <c r="B254" s="44" t="s">
        <v>1108</v>
      </c>
      <c r="C254" s="45" t="s">
        <v>1109</v>
      </c>
      <c r="D254" s="22" t="s">
        <v>350</v>
      </c>
      <c r="E254" s="22" t="s">
        <v>231</v>
      </c>
      <c r="F254" s="19" t="s">
        <v>412</v>
      </c>
      <c r="G254" s="22" t="s">
        <v>37</v>
      </c>
      <c r="H254" s="19" t="str">
        <f t="shared" si="40"/>
        <v>004</v>
      </c>
      <c r="I254" s="22" t="s">
        <v>1034</v>
      </c>
      <c r="J254" s="22" t="s">
        <v>1035</v>
      </c>
      <c r="K254" s="22"/>
      <c r="L254" s="27">
        <v>0</v>
      </c>
      <c r="M254" s="26">
        <v>0</v>
      </c>
      <c r="N254" s="25">
        <v>7500000</v>
      </c>
      <c r="O254" s="25"/>
      <c r="P254" s="25"/>
      <c r="Q254" s="25"/>
      <c r="R254" s="25"/>
      <c r="S254" s="25">
        <v>7500000</v>
      </c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>
        <f t="shared" si="41"/>
        <v>0</v>
      </c>
      <c r="AE254" s="25">
        <f>IF(SUM(R254:T254)-M254&lt;SUM(N254),SUM(N254)-SUM(R254:T254)-M254,)</f>
        <v>0</v>
      </c>
      <c r="AF254" s="25"/>
      <c r="AG254" s="27"/>
      <c r="AH254" s="27"/>
      <c r="AI254" s="27"/>
      <c r="AJ254" s="32"/>
      <c r="AK254" s="27"/>
      <c r="AL254" s="32"/>
      <c r="AM254" s="27"/>
      <c r="AN254" s="25">
        <f t="shared" si="35"/>
        <v>0</v>
      </c>
      <c r="AO254" s="27">
        <f t="shared" si="42"/>
        <v>0</v>
      </c>
      <c r="AP254" s="28"/>
      <c r="AR254" s="28"/>
      <c r="AS254" s="28"/>
      <c r="AT254" s="2"/>
      <c r="AU254" s="2"/>
      <c r="AV254" s="2"/>
      <c r="AW254" s="2"/>
      <c r="AX254" s="2"/>
      <c r="AY254" s="2"/>
      <c r="AZ254" s="2"/>
      <c r="BA254" s="29"/>
    </row>
    <row r="255" spans="1:53" ht="21" customHeight="1">
      <c r="A255" s="19">
        <f>SUBTOTAL(3,$AO$7:AO255)</f>
        <v>249</v>
      </c>
      <c r="B255" s="44" t="s">
        <v>1110</v>
      </c>
      <c r="C255" s="45" t="s">
        <v>1111</v>
      </c>
      <c r="D255" s="22" t="s">
        <v>615</v>
      </c>
      <c r="E255" s="22" t="s">
        <v>1112</v>
      </c>
      <c r="F255" s="19" t="s">
        <v>1113</v>
      </c>
      <c r="G255" s="22" t="s">
        <v>37</v>
      </c>
      <c r="H255" s="19" t="str">
        <f t="shared" si="40"/>
        <v>004</v>
      </c>
      <c r="I255" s="22" t="s">
        <v>1034</v>
      </c>
      <c r="J255" s="22" t="s">
        <v>1035</v>
      </c>
      <c r="K255" s="22"/>
      <c r="L255" s="27">
        <v>0</v>
      </c>
      <c r="M255" s="26">
        <v>0</v>
      </c>
      <c r="N255" s="25">
        <v>7500000</v>
      </c>
      <c r="O255" s="25"/>
      <c r="P255" s="25"/>
      <c r="Q255" s="25"/>
      <c r="R255" s="25"/>
      <c r="S255" s="25"/>
      <c r="T255" s="25"/>
      <c r="U255" s="25">
        <v>7500000</v>
      </c>
      <c r="V255" s="25"/>
      <c r="W255" s="25"/>
      <c r="X255" s="25"/>
      <c r="Y255" s="25"/>
      <c r="Z255" s="25"/>
      <c r="AA255" s="25"/>
      <c r="AB255" s="25"/>
      <c r="AC255" s="25"/>
      <c r="AD255" s="25">
        <f t="shared" si="41"/>
        <v>0</v>
      </c>
      <c r="AE255" s="25">
        <f>IF(SUM(R255:U255)-M255&lt;SUM(N255),SUM(N255)-SUM(R255:U255)-M255,)</f>
        <v>0</v>
      </c>
      <c r="AF255" s="25"/>
      <c r="AG255" s="27"/>
      <c r="AH255" s="27"/>
      <c r="AI255" s="27"/>
      <c r="AJ255" s="32"/>
      <c r="AK255" s="27"/>
      <c r="AL255" s="32"/>
      <c r="AM255" s="27"/>
      <c r="AN255" s="25">
        <f t="shared" si="35"/>
        <v>0</v>
      </c>
      <c r="AO255" s="27">
        <f t="shared" si="42"/>
        <v>0</v>
      </c>
      <c r="AP255" s="28"/>
      <c r="AR255" s="28"/>
      <c r="AS255" s="28"/>
      <c r="AT255" s="2"/>
      <c r="AU255" s="2"/>
      <c r="AV255" s="2"/>
      <c r="AW255" s="2"/>
      <c r="AX255" s="2"/>
      <c r="AY255" s="2"/>
      <c r="AZ255" s="2"/>
      <c r="BA255" s="29"/>
    </row>
    <row r="256" spans="1:53" ht="21" customHeight="1">
      <c r="A256" s="19">
        <f>SUBTOTAL(3,$AO$7:AO256)</f>
        <v>250</v>
      </c>
      <c r="B256" s="44" t="s">
        <v>1114</v>
      </c>
      <c r="C256" s="45" t="s">
        <v>1115</v>
      </c>
      <c r="D256" s="22" t="s">
        <v>1116</v>
      </c>
      <c r="E256" s="22" t="s">
        <v>290</v>
      </c>
      <c r="F256" s="19" t="s">
        <v>412</v>
      </c>
      <c r="G256" s="22" t="s">
        <v>37</v>
      </c>
      <c r="H256" s="19" t="str">
        <f t="shared" si="40"/>
        <v>004</v>
      </c>
      <c r="I256" s="22" t="s">
        <v>582</v>
      </c>
      <c r="J256" s="22" t="s">
        <v>1035</v>
      </c>
      <c r="K256" s="22"/>
      <c r="L256" s="27">
        <v>0</v>
      </c>
      <c r="M256" s="26">
        <v>0</v>
      </c>
      <c r="N256" s="25">
        <v>7500000</v>
      </c>
      <c r="O256" s="25"/>
      <c r="P256" s="25"/>
      <c r="Q256" s="25"/>
      <c r="R256" s="25"/>
      <c r="S256" s="25">
        <v>7500000</v>
      </c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>
        <f t="shared" si="41"/>
        <v>0</v>
      </c>
      <c r="AE256" s="25">
        <f>IF(SUM(R256:T256)-M256&lt;SUM(N256),SUM(N256)-SUM(R256:T256)-M256,)</f>
        <v>0</v>
      </c>
      <c r="AF256" s="25"/>
      <c r="AG256" s="27"/>
      <c r="AH256" s="27"/>
      <c r="AI256" s="27"/>
      <c r="AJ256" s="32"/>
      <c r="AK256" s="27"/>
      <c r="AL256" s="32"/>
      <c r="AM256" s="27"/>
      <c r="AN256" s="25">
        <f t="shared" si="35"/>
        <v>0</v>
      </c>
      <c r="AO256" s="27">
        <f t="shared" si="42"/>
        <v>0</v>
      </c>
      <c r="AP256" s="28"/>
      <c r="AR256" s="28"/>
      <c r="AS256" s="28"/>
      <c r="AT256" s="2"/>
      <c r="AU256" s="2"/>
      <c r="AV256" s="2"/>
      <c r="AW256" s="2"/>
      <c r="AX256" s="2"/>
      <c r="AY256" s="2"/>
      <c r="AZ256" s="2"/>
      <c r="BA256" s="29"/>
    </row>
    <row r="257" spans="1:53" ht="21" customHeight="1">
      <c r="A257" s="19">
        <f>SUBTOTAL(3,$AO$7:AO257)</f>
        <v>251</v>
      </c>
      <c r="B257" s="44" t="s">
        <v>1117</v>
      </c>
      <c r="C257" s="45" t="s">
        <v>1118</v>
      </c>
      <c r="D257" s="22" t="s">
        <v>1119</v>
      </c>
      <c r="E257" s="22" t="s">
        <v>236</v>
      </c>
      <c r="F257" s="19" t="s">
        <v>992</v>
      </c>
      <c r="G257" s="22" t="s">
        <v>37</v>
      </c>
      <c r="H257" s="19" t="str">
        <f t="shared" si="40"/>
        <v>004</v>
      </c>
      <c r="I257" s="22" t="s">
        <v>1034</v>
      </c>
      <c r="J257" s="22" t="s">
        <v>1035</v>
      </c>
      <c r="K257" s="22"/>
      <c r="L257" s="27">
        <v>0</v>
      </c>
      <c r="M257" s="26">
        <v>0</v>
      </c>
      <c r="N257" s="25">
        <v>7500000</v>
      </c>
      <c r="O257" s="25"/>
      <c r="P257" s="25"/>
      <c r="Q257" s="25"/>
      <c r="R257" s="25"/>
      <c r="S257" s="25">
        <v>7500000</v>
      </c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>
        <f t="shared" si="41"/>
        <v>0</v>
      </c>
      <c r="AE257" s="25">
        <f>IF(SUM(R257:T257)-M257&lt;SUM(N257),SUM(N257)-SUM(R257:T257)-M257,)</f>
        <v>0</v>
      </c>
      <c r="AF257" s="25"/>
      <c r="AG257" s="27"/>
      <c r="AH257" s="27"/>
      <c r="AI257" s="27"/>
      <c r="AJ257" s="32"/>
      <c r="AK257" s="27"/>
      <c r="AL257" s="32"/>
      <c r="AM257" s="27"/>
      <c r="AN257" s="25">
        <f t="shared" si="35"/>
        <v>0</v>
      </c>
      <c r="AO257" s="27">
        <f t="shared" si="42"/>
        <v>0</v>
      </c>
      <c r="AP257" s="28"/>
      <c r="AR257" s="28"/>
      <c r="AS257" s="28"/>
      <c r="AT257" s="2"/>
      <c r="AU257" s="2"/>
      <c r="AV257" s="2"/>
      <c r="AW257" s="2"/>
      <c r="AX257" s="2"/>
      <c r="AY257" s="2"/>
      <c r="AZ257" s="2"/>
      <c r="BA257" s="29"/>
    </row>
    <row r="258" spans="1:53" ht="21" customHeight="1">
      <c r="A258" s="19">
        <f>SUBTOTAL(3,$AO$7:AO258)</f>
        <v>252</v>
      </c>
      <c r="B258" s="44" t="s">
        <v>1120</v>
      </c>
      <c r="C258" s="45" t="s">
        <v>1121</v>
      </c>
      <c r="D258" s="22" t="s">
        <v>825</v>
      </c>
      <c r="E258" s="22" t="s">
        <v>236</v>
      </c>
      <c r="F258" s="19" t="s">
        <v>1122</v>
      </c>
      <c r="G258" s="22" t="s">
        <v>37</v>
      </c>
      <c r="H258" s="19" t="str">
        <f t="shared" si="40"/>
        <v>004</v>
      </c>
      <c r="I258" s="22" t="s">
        <v>1034</v>
      </c>
      <c r="J258" s="22" t="s">
        <v>1035</v>
      </c>
      <c r="K258" s="22"/>
      <c r="L258" s="27">
        <v>0</v>
      </c>
      <c r="M258" s="26">
        <v>0</v>
      </c>
      <c r="N258" s="25">
        <v>7500000</v>
      </c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>
        <v>7500000</v>
      </c>
      <c r="Z258" s="25"/>
      <c r="AA258" s="25"/>
      <c r="AB258" s="25"/>
      <c r="AC258" s="25"/>
      <c r="AD258" s="25">
        <f t="shared" si="41"/>
        <v>0</v>
      </c>
      <c r="AE258" s="25">
        <f>IF(SUM(R258:AD258)-M258&lt;SUM(N258),SUM(N258)-SUM(R258:AD258)-M258,)</f>
        <v>0</v>
      </c>
      <c r="AF258" s="25"/>
      <c r="AG258" s="27"/>
      <c r="AH258" s="27"/>
      <c r="AI258" s="27"/>
      <c r="AJ258" s="32"/>
      <c r="AK258" s="27"/>
      <c r="AL258" s="32"/>
      <c r="AM258" s="27"/>
      <c r="AN258" s="25">
        <f t="shared" si="35"/>
        <v>0</v>
      </c>
      <c r="AO258" s="27">
        <f>IF(SUM(R258:AD258)-M258&lt;(K258+L258+N258),(K258+L258+N258)-SUM(R258:AD258)-M258,)</f>
        <v>0</v>
      </c>
      <c r="AP258" s="28"/>
      <c r="AR258" s="28"/>
      <c r="AS258" s="28"/>
      <c r="AT258" s="2"/>
      <c r="AU258" s="2"/>
      <c r="AV258" s="2"/>
      <c r="AW258" s="2"/>
      <c r="AX258" s="2"/>
      <c r="AY258" s="2"/>
      <c r="AZ258" s="2"/>
      <c r="BA258" s="29"/>
    </row>
    <row r="259" spans="1:53" ht="21" customHeight="1">
      <c r="A259" s="19">
        <f>SUBTOTAL(3,$AO$7:AO259)</f>
        <v>253</v>
      </c>
      <c r="B259" s="44" t="s">
        <v>1123</v>
      </c>
      <c r="C259" s="45" t="s">
        <v>1124</v>
      </c>
      <c r="D259" s="22" t="s">
        <v>1125</v>
      </c>
      <c r="E259" s="22" t="s">
        <v>1126</v>
      </c>
      <c r="F259" s="19" t="s">
        <v>1127</v>
      </c>
      <c r="G259" s="22" t="s">
        <v>37</v>
      </c>
      <c r="H259" s="19" t="str">
        <f t="shared" si="40"/>
        <v>004</v>
      </c>
      <c r="I259" s="22" t="s">
        <v>1034</v>
      </c>
      <c r="J259" s="22" t="s">
        <v>1035</v>
      </c>
      <c r="K259" s="22"/>
      <c r="L259" s="27">
        <v>0</v>
      </c>
      <c r="M259" s="26">
        <v>0</v>
      </c>
      <c r="N259" s="25">
        <v>7500000</v>
      </c>
      <c r="O259" s="25"/>
      <c r="P259" s="25"/>
      <c r="Q259" s="25"/>
      <c r="R259" s="25"/>
      <c r="S259" s="25">
        <v>7500000</v>
      </c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>
        <f t="shared" si="41"/>
        <v>0</v>
      </c>
      <c r="AE259" s="25">
        <f>IF(SUM(R259:T259)-M259&lt;SUM(N259),SUM(N259)-SUM(R259:T259)-M259,)</f>
        <v>0</v>
      </c>
      <c r="AF259" s="25"/>
      <c r="AG259" s="27"/>
      <c r="AH259" s="27"/>
      <c r="AI259" s="27"/>
      <c r="AJ259" s="32"/>
      <c r="AK259" s="27"/>
      <c r="AL259" s="32"/>
      <c r="AM259" s="27"/>
      <c r="AN259" s="25">
        <f t="shared" si="35"/>
        <v>0</v>
      </c>
      <c r="AO259" s="27">
        <f t="shared" ref="AO259:AO284" si="43">IF(SUM(R259:U259)-M259&lt;(K259+L259+N259),(K259+L259+N259)-SUM(R259:U259)-M259,)</f>
        <v>0</v>
      </c>
      <c r="AP259" s="28"/>
      <c r="AR259" s="28"/>
      <c r="AS259" s="28"/>
      <c r="AT259" s="2"/>
      <c r="AU259" s="2"/>
      <c r="AV259" s="2"/>
      <c r="AW259" s="2"/>
      <c r="AX259" s="2"/>
      <c r="AY259" s="2"/>
      <c r="AZ259" s="2"/>
      <c r="BA259" s="29"/>
    </row>
    <row r="260" spans="1:53" ht="21" customHeight="1">
      <c r="A260" s="19">
        <f>SUBTOTAL(3,$AO$7:AO260)</f>
        <v>254</v>
      </c>
      <c r="B260" s="44" t="s">
        <v>1128</v>
      </c>
      <c r="C260" s="45" t="s">
        <v>1129</v>
      </c>
      <c r="D260" s="22" t="s">
        <v>1130</v>
      </c>
      <c r="E260" s="22" t="s">
        <v>250</v>
      </c>
      <c r="F260" s="19" t="s">
        <v>1131</v>
      </c>
      <c r="G260" s="22" t="s">
        <v>37</v>
      </c>
      <c r="H260" s="19" t="str">
        <f t="shared" si="40"/>
        <v>004</v>
      </c>
      <c r="I260" s="22" t="s">
        <v>582</v>
      </c>
      <c r="J260" s="22" t="s">
        <v>1035</v>
      </c>
      <c r="K260" s="22"/>
      <c r="L260" s="27">
        <v>0</v>
      </c>
      <c r="M260" s="26">
        <v>0</v>
      </c>
      <c r="N260" s="25">
        <v>7500000</v>
      </c>
      <c r="O260" s="25"/>
      <c r="P260" s="25"/>
      <c r="Q260" s="25"/>
      <c r="R260" s="25"/>
      <c r="S260" s="25"/>
      <c r="T260" s="25"/>
      <c r="U260" s="25">
        <v>7500000</v>
      </c>
      <c r="V260" s="25"/>
      <c r="W260" s="25"/>
      <c r="X260" s="25"/>
      <c r="Y260" s="25"/>
      <c r="Z260" s="25"/>
      <c r="AA260" s="25"/>
      <c r="AB260" s="25"/>
      <c r="AC260" s="25"/>
      <c r="AD260" s="25">
        <f t="shared" si="41"/>
        <v>0</v>
      </c>
      <c r="AE260" s="25">
        <f>IF(SUM(R260:U260)-M260&lt;SUM(N260),SUM(N260)-SUM(R260:U260)-M260,)</f>
        <v>0</v>
      </c>
      <c r="AF260" s="25"/>
      <c r="AG260" s="27"/>
      <c r="AH260" s="27"/>
      <c r="AI260" s="27"/>
      <c r="AJ260" s="32"/>
      <c r="AK260" s="27"/>
      <c r="AL260" s="32"/>
      <c r="AM260" s="27"/>
      <c r="AN260" s="25">
        <f t="shared" si="35"/>
        <v>0</v>
      </c>
      <c r="AO260" s="27">
        <f t="shared" si="43"/>
        <v>0</v>
      </c>
      <c r="AP260" s="28"/>
      <c r="AR260" s="28"/>
      <c r="AS260" s="28"/>
      <c r="AT260" s="2"/>
      <c r="AU260" s="2"/>
      <c r="AV260" s="2"/>
      <c r="AW260" s="2"/>
      <c r="AX260" s="2"/>
      <c r="AY260" s="2"/>
      <c r="AZ260" s="2"/>
      <c r="BA260" s="29"/>
    </row>
    <row r="261" spans="1:53" ht="21" customHeight="1">
      <c r="A261" s="19">
        <f>SUBTOTAL(3,$AO$7:AO261)</f>
        <v>255</v>
      </c>
      <c r="B261" s="44" t="s">
        <v>1132</v>
      </c>
      <c r="C261" s="45" t="s">
        <v>1133</v>
      </c>
      <c r="D261" s="22" t="s">
        <v>1134</v>
      </c>
      <c r="E261" s="22" t="s">
        <v>841</v>
      </c>
      <c r="F261" s="19" t="s">
        <v>1047</v>
      </c>
      <c r="G261" s="22" t="s">
        <v>37</v>
      </c>
      <c r="H261" s="19" t="str">
        <f t="shared" si="40"/>
        <v>004</v>
      </c>
      <c r="I261" s="22" t="s">
        <v>582</v>
      </c>
      <c r="J261" s="22" t="s">
        <v>1035</v>
      </c>
      <c r="K261" s="22"/>
      <c r="L261" s="27">
        <v>0</v>
      </c>
      <c r="M261" s="26">
        <v>0</v>
      </c>
      <c r="N261" s="25">
        <v>7500000</v>
      </c>
      <c r="O261" s="25"/>
      <c r="P261" s="25"/>
      <c r="Q261" s="25"/>
      <c r="R261" s="25"/>
      <c r="S261" s="25">
        <v>7500000</v>
      </c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>
        <f t="shared" si="41"/>
        <v>0</v>
      </c>
      <c r="AE261" s="25">
        <f>IF(SUM(R261:T261)-M261&lt;SUM(N261),SUM(N261)-SUM(R261:T261)-M261,)</f>
        <v>0</v>
      </c>
      <c r="AF261" s="25"/>
      <c r="AG261" s="27"/>
      <c r="AH261" s="27"/>
      <c r="AI261" s="27"/>
      <c r="AJ261" s="32"/>
      <c r="AK261" s="27"/>
      <c r="AL261" s="32"/>
      <c r="AM261" s="27"/>
      <c r="AN261" s="25">
        <f t="shared" si="35"/>
        <v>0</v>
      </c>
      <c r="AO261" s="27">
        <f t="shared" si="43"/>
        <v>0</v>
      </c>
      <c r="AP261" s="28"/>
      <c r="AR261" s="28"/>
      <c r="AS261" s="28"/>
      <c r="AT261" s="2"/>
      <c r="AU261" s="2"/>
      <c r="AV261" s="2"/>
      <c r="AW261" s="2"/>
      <c r="AX261" s="2"/>
      <c r="AY261" s="2"/>
      <c r="AZ261" s="2"/>
      <c r="BA261" s="29"/>
    </row>
    <row r="262" spans="1:53" ht="21" customHeight="1">
      <c r="A262" s="19">
        <f>SUBTOTAL(3,$AO$7:AO262)</f>
        <v>256</v>
      </c>
      <c r="B262" s="44" t="s">
        <v>1135</v>
      </c>
      <c r="C262" s="45" t="s">
        <v>1136</v>
      </c>
      <c r="D262" s="22" t="s">
        <v>604</v>
      </c>
      <c r="E262" s="22" t="s">
        <v>334</v>
      </c>
      <c r="F262" s="19" t="s">
        <v>1137</v>
      </c>
      <c r="G262" s="22" t="s">
        <v>37</v>
      </c>
      <c r="H262" s="19" t="str">
        <f t="shared" si="40"/>
        <v>004</v>
      </c>
      <c r="I262" s="22" t="s">
        <v>1034</v>
      </c>
      <c r="J262" s="22" t="s">
        <v>1035</v>
      </c>
      <c r="K262" s="22"/>
      <c r="L262" s="27">
        <v>0</v>
      </c>
      <c r="M262" s="26">
        <v>0</v>
      </c>
      <c r="N262" s="25">
        <v>7500000</v>
      </c>
      <c r="O262" s="25"/>
      <c r="P262" s="25"/>
      <c r="Q262" s="25"/>
      <c r="R262" s="25"/>
      <c r="S262" s="25"/>
      <c r="T262" s="25"/>
      <c r="U262" s="25">
        <v>7500000</v>
      </c>
      <c r="V262" s="25"/>
      <c r="W262" s="25"/>
      <c r="X262" s="25"/>
      <c r="Y262" s="25"/>
      <c r="Z262" s="25"/>
      <c r="AA262" s="25"/>
      <c r="AB262" s="25"/>
      <c r="AC262" s="25"/>
      <c r="AD262" s="25">
        <f t="shared" si="41"/>
        <v>0</v>
      </c>
      <c r="AE262" s="25">
        <f>IF(SUM(R262:U262)-M262&lt;SUM(N262),SUM(N262)-SUM(R262:U262)-M262,)</f>
        <v>0</v>
      </c>
      <c r="AF262" s="25"/>
      <c r="AG262" s="27"/>
      <c r="AH262" s="27"/>
      <c r="AI262" s="27"/>
      <c r="AJ262" s="32"/>
      <c r="AK262" s="27"/>
      <c r="AL262" s="32"/>
      <c r="AM262" s="27"/>
      <c r="AN262" s="25">
        <f t="shared" ref="AN262:AN325" si="44">IF(SUM(AH262:AI262)&lt;SUM(AG262),SUM(AG262)-SUM(AH262:AI262),)</f>
        <v>0</v>
      </c>
      <c r="AO262" s="27">
        <f t="shared" si="43"/>
        <v>0</v>
      </c>
      <c r="AP262" s="28"/>
      <c r="AR262" s="28"/>
      <c r="AS262" s="28"/>
      <c r="AT262" s="2"/>
      <c r="AU262" s="2"/>
      <c r="AV262" s="2"/>
      <c r="AW262" s="2"/>
      <c r="AX262" s="2"/>
      <c r="AY262" s="2"/>
      <c r="AZ262" s="2"/>
      <c r="BA262" s="29"/>
    </row>
    <row r="263" spans="1:53" ht="21" customHeight="1">
      <c r="A263" s="19">
        <f>SUBTOTAL(3,$AO$7:AO263)</f>
        <v>257</v>
      </c>
      <c r="B263" s="44" t="s">
        <v>1138</v>
      </c>
      <c r="C263" s="45" t="s">
        <v>1139</v>
      </c>
      <c r="D263" s="22" t="s">
        <v>1140</v>
      </c>
      <c r="E263" s="22" t="s">
        <v>346</v>
      </c>
      <c r="F263" s="19" t="s">
        <v>1141</v>
      </c>
      <c r="G263" s="22" t="s">
        <v>37</v>
      </c>
      <c r="H263" s="19" t="str">
        <f t="shared" si="40"/>
        <v>004</v>
      </c>
      <c r="I263" s="22" t="s">
        <v>582</v>
      </c>
      <c r="J263" s="22" t="s">
        <v>1035</v>
      </c>
      <c r="K263" s="22"/>
      <c r="L263" s="27">
        <v>0</v>
      </c>
      <c r="M263" s="26">
        <v>0</v>
      </c>
      <c r="N263" s="25">
        <v>7500000</v>
      </c>
      <c r="O263" s="25"/>
      <c r="P263" s="25"/>
      <c r="Q263" s="25"/>
      <c r="R263" s="25"/>
      <c r="S263" s="25">
        <v>7500000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>
        <f t="shared" si="41"/>
        <v>0</v>
      </c>
      <c r="AE263" s="25">
        <f>IF(SUM(R263:T263)-M263&lt;SUM(N263),SUM(N263)-SUM(R263:T263)-M263,)</f>
        <v>0</v>
      </c>
      <c r="AF263" s="25"/>
      <c r="AG263" s="27"/>
      <c r="AH263" s="27"/>
      <c r="AI263" s="27"/>
      <c r="AJ263" s="32"/>
      <c r="AK263" s="27"/>
      <c r="AL263" s="32"/>
      <c r="AM263" s="27"/>
      <c r="AN263" s="25">
        <f t="shared" si="44"/>
        <v>0</v>
      </c>
      <c r="AO263" s="27">
        <f t="shared" si="43"/>
        <v>0</v>
      </c>
      <c r="AP263" s="28"/>
      <c r="AR263" s="28"/>
      <c r="AS263" s="28"/>
      <c r="AT263" s="2"/>
      <c r="AU263" s="2"/>
      <c r="AV263" s="2"/>
      <c r="AW263" s="2"/>
      <c r="AX263" s="2"/>
      <c r="AY263" s="2"/>
      <c r="AZ263" s="2"/>
      <c r="BA263" s="29"/>
    </row>
    <row r="264" spans="1:53" ht="21" customHeight="1">
      <c r="A264" s="19">
        <f>SUBTOTAL(3,$AO$7:AO264)</f>
        <v>258</v>
      </c>
      <c r="B264" s="44" t="s">
        <v>1142</v>
      </c>
      <c r="C264" s="45" t="s">
        <v>1143</v>
      </c>
      <c r="D264" s="22" t="s">
        <v>90</v>
      </c>
      <c r="E264" s="22" t="s">
        <v>1144</v>
      </c>
      <c r="F264" s="19" t="s">
        <v>1145</v>
      </c>
      <c r="G264" s="22" t="s">
        <v>37</v>
      </c>
      <c r="H264" s="19" t="str">
        <f t="shared" si="40"/>
        <v>004</v>
      </c>
      <c r="I264" s="22" t="s">
        <v>1034</v>
      </c>
      <c r="J264" s="22" t="s">
        <v>1035</v>
      </c>
      <c r="K264" s="22"/>
      <c r="L264" s="27">
        <v>0</v>
      </c>
      <c r="M264" s="26">
        <v>0</v>
      </c>
      <c r="N264" s="25">
        <v>7500000</v>
      </c>
      <c r="O264" s="25"/>
      <c r="P264" s="25"/>
      <c r="Q264" s="25"/>
      <c r="R264" s="25"/>
      <c r="S264" s="25">
        <v>7500000</v>
      </c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>
        <f t="shared" si="41"/>
        <v>0</v>
      </c>
      <c r="AE264" s="25">
        <f>IF(SUM(R264:T264)-M264&lt;SUM(N264),SUM(N264)-SUM(R264:T264)-M264,)</f>
        <v>0</v>
      </c>
      <c r="AF264" s="25"/>
      <c r="AG264" s="27"/>
      <c r="AH264" s="27"/>
      <c r="AI264" s="27"/>
      <c r="AJ264" s="32"/>
      <c r="AK264" s="27"/>
      <c r="AL264" s="32"/>
      <c r="AM264" s="27"/>
      <c r="AN264" s="25">
        <f t="shared" si="44"/>
        <v>0</v>
      </c>
      <c r="AO264" s="27">
        <f t="shared" si="43"/>
        <v>0</v>
      </c>
      <c r="AP264" s="28"/>
      <c r="AR264" s="28"/>
      <c r="AS264" s="28"/>
      <c r="AT264" s="2"/>
      <c r="AU264" s="2"/>
      <c r="AV264" s="2"/>
      <c r="AW264" s="2"/>
      <c r="AX264" s="2"/>
      <c r="AY264" s="2"/>
      <c r="AZ264" s="2"/>
      <c r="BA264" s="29"/>
    </row>
    <row r="265" spans="1:53" ht="21" customHeight="1">
      <c r="A265" s="19">
        <f>SUBTOTAL(3,$AO$7:AO265)</f>
        <v>259</v>
      </c>
      <c r="B265" s="44" t="s">
        <v>1146</v>
      </c>
      <c r="C265" s="45" t="s">
        <v>1147</v>
      </c>
      <c r="D265" s="22" t="s">
        <v>825</v>
      </c>
      <c r="E265" s="22" t="s">
        <v>1144</v>
      </c>
      <c r="F265" s="19" t="s">
        <v>246</v>
      </c>
      <c r="G265" s="22" t="s">
        <v>37</v>
      </c>
      <c r="H265" s="19" t="str">
        <f t="shared" si="40"/>
        <v>004</v>
      </c>
      <c r="I265" s="22" t="s">
        <v>589</v>
      </c>
      <c r="J265" s="22" t="s">
        <v>1035</v>
      </c>
      <c r="K265" s="22"/>
      <c r="L265" s="27">
        <v>0</v>
      </c>
      <c r="M265" s="26">
        <v>0</v>
      </c>
      <c r="N265" s="25">
        <v>7500000</v>
      </c>
      <c r="O265" s="25"/>
      <c r="P265" s="25"/>
      <c r="Q265" s="25"/>
      <c r="R265" s="25"/>
      <c r="S265" s="25"/>
      <c r="T265" s="25"/>
      <c r="U265" s="25">
        <v>7500000</v>
      </c>
      <c r="V265" s="25"/>
      <c r="W265" s="25"/>
      <c r="X265" s="25"/>
      <c r="Y265" s="25"/>
      <c r="Z265" s="25"/>
      <c r="AA265" s="25"/>
      <c r="AB265" s="25"/>
      <c r="AC265" s="25"/>
      <c r="AD265" s="25">
        <f t="shared" si="41"/>
        <v>0</v>
      </c>
      <c r="AE265" s="25">
        <f>IF(SUM(R265:U265)-M265&lt;SUM(N265),SUM(N265)-SUM(R265:U265)-M265,)</f>
        <v>0</v>
      </c>
      <c r="AF265" s="25"/>
      <c r="AG265" s="27"/>
      <c r="AH265" s="27"/>
      <c r="AI265" s="27"/>
      <c r="AJ265" s="32"/>
      <c r="AK265" s="27"/>
      <c r="AL265" s="32"/>
      <c r="AM265" s="27"/>
      <c r="AN265" s="25">
        <f t="shared" si="44"/>
        <v>0</v>
      </c>
      <c r="AO265" s="27">
        <f t="shared" si="43"/>
        <v>0</v>
      </c>
      <c r="AP265" s="28"/>
      <c r="AR265" s="28"/>
      <c r="AS265" s="28"/>
      <c r="AT265" s="2"/>
      <c r="AU265" s="2"/>
      <c r="AV265" s="2"/>
      <c r="AW265" s="2"/>
      <c r="AX265" s="2"/>
      <c r="AY265" s="2"/>
      <c r="AZ265" s="2"/>
      <c r="BA265" s="29"/>
    </row>
    <row r="266" spans="1:53" ht="21" customHeight="1">
      <c r="A266" s="19">
        <f>SUBTOTAL(3,$AO$7:AO266)</f>
        <v>260</v>
      </c>
      <c r="B266" s="44" t="s">
        <v>1148</v>
      </c>
      <c r="C266" s="45" t="s">
        <v>1149</v>
      </c>
      <c r="D266" s="22" t="s">
        <v>1150</v>
      </c>
      <c r="E266" s="22" t="s">
        <v>1151</v>
      </c>
      <c r="F266" s="19" t="s">
        <v>758</v>
      </c>
      <c r="G266" s="22" t="s">
        <v>37</v>
      </c>
      <c r="H266" s="19" t="str">
        <f t="shared" si="40"/>
        <v>004</v>
      </c>
      <c r="I266" s="22" t="s">
        <v>1034</v>
      </c>
      <c r="J266" s="22" t="s">
        <v>1035</v>
      </c>
      <c r="K266" s="22"/>
      <c r="L266" s="27">
        <v>0</v>
      </c>
      <c r="M266" s="26">
        <v>0</v>
      </c>
      <c r="N266" s="25">
        <v>7500000</v>
      </c>
      <c r="O266" s="25"/>
      <c r="P266" s="25"/>
      <c r="Q266" s="25"/>
      <c r="R266" s="25"/>
      <c r="S266" s="25">
        <v>7500000</v>
      </c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>
        <f t="shared" si="41"/>
        <v>0</v>
      </c>
      <c r="AE266" s="25">
        <f>IF(SUM(R266:T266)-M266&lt;SUM(N266),SUM(N266)-SUM(R266:T266)-M266,)</f>
        <v>0</v>
      </c>
      <c r="AF266" s="25"/>
      <c r="AG266" s="27"/>
      <c r="AH266" s="27"/>
      <c r="AI266" s="27"/>
      <c r="AJ266" s="32"/>
      <c r="AK266" s="27"/>
      <c r="AL266" s="32"/>
      <c r="AM266" s="27"/>
      <c r="AN266" s="25">
        <f t="shared" si="44"/>
        <v>0</v>
      </c>
      <c r="AO266" s="27">
        <f t="shared" si="43"/>
        <v>0</v>
      </c>
      <c r="AP266" s="28"/>
      <c r="AR266" s="28"/>
      <c r="AS266" s="28"/>
      <c r="AT266" s="2"/>
      <c r="AU266" s="2"/>
      <c r="AV266" s="2"/>
      <c r="AW266" s="2"/>
      <c r="AX266" s="2"/>
      <c r="AY266" s="2"/>
      <c r="AZ266" s="2"/>
      <c r="BA266" s="29"/>
    </row>
    <row r="267" spans="1:53" ht="21" customHeight="1">
      <c r="A267" s="19">
        <f>SUBTOTAL(3,$AO$7:AO267)</f>
        <v>261</v>
      </c>
      <c r="B267" s="44" t="s">
        <v>1152</v>
      </c>
      <c r="C267" s="45" t="s">
        <v>1153</v>
      </c>
      <c r="D267" s="22" t="s">
        <v>1154</v>
      </c>
      <c r="E267" s="22" t="s">
        <v>581</v>
      </c>
      <c r="F267" s="19" t="s">
        <v>1155</v>
      </c>
      <c r="G267" s="22" t="s">
        <v>37</v>
      </c>
      <c r="H267" s="19" t="str">
        <f t="shared" si="40"/>
        <v>004</v>
      </c>
      <c r="I267" s="22" t="s">
        <v>598</v>
      </c>
      <c r="J267" s="22" t="s">
        <v>1156</v>
      </c>
      <c r="K267" s="22"/>
      <c r="L267" s="27">
        <v>0</v>
      </c>
      <c r="M267" s="26">
        <v>0</v>
      </c>
      <c r="N267" s="25">
        <v>7500000</v>
      </c>
      <c r="O267" s="25"/>
      <c r="P267" s="25"/>
      <c r="Q267" s="25"/>
      <c r="R267" s="25"/>
      <c r="S267" s="25"/>
      <c r="T267" s="25"/>
      <c r="U267" s="25">
        <v>7500000</v>
      </c>
      <c r="V267" s="25"/>
      <c r="W267" s="25"/>
      <c r="X267" s="25"/>
      <c r="Y267" s="25"/>
      <c r="Z267" s="25"/>
      <c r="AA267" s="25"/>
      <c r="AB267" s="25"/>
      <c r="AC267" s="25"/>
      <c r="AD267" s="25">
        <f t="shared" si="41"/>
        <v>0</v>
      </c>
      <c r="AE267" s="25">
        <f>IF(SUM(R267:U267)-M267&lt;SUM(N267),SUM(N267)-SUM(R267:U267)-M267,)</f>
        <v>0</v>
      </c>
      <c r="AF267" s="25"/>
      <c r="AG267" s="27"/>
      <c r="AH267" s="27"/>
      <c r="AI267" s="27"/>
      <c r="AJ267" s="32"/>
      <c r="AK267" s="27"/>
      <c r="AL267" s="32"/>
      <c r="AM267" s="27"/>
      <c r="AN267" s="25">
        <f t="shared" si="44"/>
        <v>0</v>
      </c>
      <c r="AO267" s="27">
        <f t="shared" si="43"/>
        <v>0</v>
      </c>
      <c r="AP267" s="28"/>
      <c r="AR267" s="28"/>
      <c r="AS267" s="28"/>
      <c r="AT267" s="2"/>
      <c r="AU267" s="2"/>
      <c r="AV267" s="2"/>
      <c r="AW267" s="2"/>
      <c r="AX267" s="2"/>
      <c r="AY267" s="2"/>
      <c r="AZ267" s="2"/>
      <c r="BA267" s="29"/>
    </row>
    <row r="268" spans="1:53" ht="21" customHeight="1">
      <c r="A268" s="19">
        <f>SUBTOTAL(3,$AO$7:AO268)</f>
        <v>262</v>
      </c>
      <c r="B268" s="44" t="s">
        <v>1157</v>
      </c>
      <c r="C268" s="45" t="s">
        <v>1158</v>
      </c>
      <c r="D268" s="22" t="s">
        <v>793</v>
      </c>
      <c r="E268" s="22" t="s">
        <v>587</v>
      </c>
      <c r="F268" s="19" t="s">
        <v>1159</v>
      </c>
      <c r="G268" s="22" t="s">
        <v>37</v>
      </c>
      <c r="H268" s="19" t="str">
        <f t="shared" si="40"/>
        <v>004</v>
      </c>
      <c r="I268" s="22" t="s">
        <v>598</v>
      </c>
      <c r="J268" s="22" t="s">
        <v>1156</v>
      </c>
      <c r="K268" s="22"/>
      <c r="L268" s="27"/>
      <c r="M268" s="26">
        <v>392000</v>
      </c>
      <c r="N268" s="25">
        <v>7500000</v>
      </c>
      <c r="O268" s="25"/>
      <c r="P268" s="25"/>
      <c r="Q268" s="25"/>
      <c r="R268" s="25"/>
      <c r="S268" s="25"/>
      <c r="T268" s="25"/>
      <c r="U268" s="25">
        <v>7108000</v>
      </c>
      <c r="V268" s="25"/>
      <c r="W268" s="25"/>
      <c r="X268" s="25"/>
      <c r="Y268" s="25"/>
      <c r="Z268" s="25"/>
      <c r="AA268" s="25"/>
      <c r="AB268" s="25"/>
      <c r="AC268" s="25"/>
      <c r="AD268" s="25">
        <f t="shared" si="41"/>
        <v>0</v>
      </c>
      <c r="AE268" s="25">
        <f>IF(SUM(R268:U268)-M268&lt;SUM(N268),SUM(N268)-SUM(R268:U268)-M268,)</f>
        <v>0</v>
      </c>
      <c r="AF268" s="25"/>
      <c r="AG268" s="27"/>
      <c r="AH268" s="27"/>
      <c r="AI268" s="27"/>
      <c r="AJ268" s="32"/>
      <c r="AK268" s="27"/>
      <c r="AL268" s="32"/>
      <c r="AM268" s="27"/>
      <c r="AN268" s="25">
        <f t="shared" si="44"/>
        <v>0</v>
      </c>
      <c r="AO268" s="27">
        <f t="shared" si="43"/>
        <v>0</v>
      </c>
      <c r="AP268" s="28"/>
      <c r="AR268" s="28"/>
      <c r="AS268" s="28"/>
      <c r="AT268" s="2"/>
      <c r="AU268" s="2"/>
      <c r="AV268" s="2"/>
      <c r="AW268" s="2"/>
      <c r="AX268" s="2"/>
      <c r="AY268" s="2"/>
      <c r="AZ268" s="2"/>
      <c r="BA268" s="29"/>
    </row>
    <row r="269" spans="1:53" ht="21" customHeight="1">
      <c r="A269" s="19">
        <f>SUBTOTAL(3,$AO$7:AO269)</f>
        <v>263</v>
      </c>
      <c r="B269" s="44" t="s">
        <v>1160</v>
      </c>
      <c r="C269" s="45" t="s">
        <v>1161</v>
      </c>
      <c r="D269" s="22" t="s">
        <v>1162</v>
      </c>
      <c r="E269" s="22" t="s">
        <v>1163</v>
      </c>
      <c r="F269" s="19" t="s">
        <v>978</v>
      </c>
      <c r="G269" s="22" t="s">
        <v>37</v>
      </c>
      <c r="H269" s="19" t="str">
        <f t="shared" si="40"/>
        <v>004</v>
      </c>
      <c r="I269" s="22" t="s">
        <v>598</v>
      </c>
      <c r="J269" s="22" t="s">
        <v>1156</v>
      </c>
      <c r="K269" s="22"/>
      <c r="L269" s="27">
        <v>0</v>
      </c>
      <c r="M269" s="26">
        <v>0</v>
      </c>
      <c r="N269" s="25">
        <v>7500000</v>
      </c>
      <c r="O269" s="25"/>
      <c r="P269" s="25"/>
      <c r="Q269" s="25"/>
      <c r="R269" s="25"/>
      <c r="S269" s="25"/>
      <c r="T269" s="25"/>
      <c r="U269" s="25">
        <v>7500000</v>
      </c>
      <c r="V269" s="25"/>
      <c r="W269" s="25"/>
      <c r="X269" s="25"/>
      <c r="Y269" s="25"/>
      <c r="Z269" s="25"/>
      <c r="AA269" s="25"/>
      <c r="AB269" s="25"/>
      <c r="AC269" s="25"/>
      <c r="AD269" s="25">
        <f t="shared" si="41"/>
        <v>0</v>
      </c>
      <c r="AE269" s="25">
        <f>IF(SUM(R269:U269)-M269&lt;SUM(N269),SUM(N269)-SUM(R269:U269)-M269,)</f>
        <v>0</v>
      </c>
      <c r="AF269" s="25"/>
      <c r="AG269" s="27"/>
      <c r="AH269" s="27"/>
      <c r="AI269" s="27"/>
      <c r="AJ269" s="32"/>
      <c r="AK269" s="27"/>
      <c r="AL269" s="32"/>
      <c r="AM269" s="27"/>
      <c r="AN269" s="25">
        <f t="shared" si="44"/>
        <v>0</v>
      </c>
      <c r="AO269" s="27">
        <f t="shared" si="43"/>
        <v>0</v>
      </c>
      <c r="AP269" s="28"/>
      <c r="AR269" s="28"/>
      <c r="AS269" s="28"/>
      <c r="AT269" s="2"/>
      <c r="AU269" s="2"/>
      <c r="AV269" s="2"/>
      <c r="AW269" s="2"/>
      <c r="AX269" s="2"/>
      <c r="AY269" s="2"/>
      <c r="AZ269" s="2"/>
      <c r="BA269" s="29"/>
    </row>
    <row r="270" spans="1:53" ht="21" customHeight="1">
      <c r="A270" s="19">
        <f>SUBTOTAL(3,$AO$7:AO270)</f>
        <v>264</v>
      </c>
      <c r="B270" s="44" t="s">
        <v>1164</v>
      </c>
      <c r="C270" s="45" t="s">
        <v>1165</v>
      </c>
      <c r="D270" s="22" t="s">
        <v>1166</v>
      </c>
      <c r="E270" s="22" t="s">
        <v>1167</v>
      </c>
      <c r="F270" s="19" t="s">
        <v>237</v>
      </c>
      <c r="G270" s="22" t="s">
        <v>37</v>
      </c>
      <c r="H270" s="19" t="str">
        <f t="shared" si="40"/>
        <v>004</v>
      </c>
      <c r="I270" s="22" t="s">
        <v>39</v>
      </c>
      <c r="J270" s="22" t="s">
        <v>1156</v>
      </c>
      <c r="K270" s="22"/>
      <c r="L270" s="27">
        <v>0</v>
      </c>
      <c r="M270" s="26">
        <v>0</v>
      </c>
      <c r="N270" s="25">
        <v>7500000</v>
      </c>
      <c r="O270" s="25"/>
      <c r="P270" s="25"/>
      <c r="Q270" s="25"/>
      <c r="R270" s="25">
        <v>7500000</v>
      </c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>
        <f t="shared" si="41"/>
        <v>0</v>
      </c>
      <c r="AE270" s="25">
        <f>IF(SUM(R270:T270)-M270&lt;SUM(N270),SUM(N270)-SUM(R270:T270)-M270,)</f>
        <v>0</v>
      </c>
      <c r="AF270" s="25"/>
      <c r="AG270" s="27"/>
      <c r="AH270" s="27"/>
      <c r="AI270" s="27"/>
      <c r="AJ270" s="32"/>
      <c r="AK270" s="27"/>
      <c r="AL270" s="32"/>
      <c r="AM270" s="27"/>
      <c r="AN270" s="25">
        <f t="shared" si="44"/>
        <v>0</v>
      </c>
      <c r="AO270" s="27">
        <f t="shared" si="43"/>
        <v>0</v>
      </c>
      <c r="AP270" s="28"/>
      <c r="AR270" s="28"/>
      <c r="AS270" s="28"/>
      <c r="AT270" s="2"/>
      <c r="AU270" s="2"/>
      <c r="AV270" s="2"/>
      <c r="AW270" s="2"/>
      <c r="AX270" s="2"/>
      <c r="AY270" s="2"/>
      <c r="AZ270" s="2"/>
      <c r="BA270" s="29"/>
    </row>
    <row r="271" spans="1:53" ht="21" customHeight="1">
      <c r="A271" s="19">
        <f>SUBTOTAL(3,$AO$7:AO271)</f>
        <v>265</v>
      </c>
      <c r="B271" s="44" t="s">
        <v>1168</v>
      </c>
      <c r="C271" s="45" t="s">
        <v>1169</v>
      </c>
      <c r="D271" s="22" t="s">
        <v>1170</v>
      </c>
      <c r="E271" s="22" t="s">
        <v>1171</v>
      </c>
      <c r="F271" s="19" t="s">
        <v>301</v>
      </c>
      <c r="G271" s="22" t="s">
        <v>37</v>
      </c>
      <c r="H271" s="19" t="str">
        <f t="shared" si="40"/>
        <v>004</v>
      </c>
      <c r="I271" s="22" t="s">
        <v>39</v>
      </c>
      <c r="J271" s="22" t="s">
        <v>1156</v>
      </c>
      <c r="K271" s="22"/>
      <c r="L271" s="27">
        <v>0</v>
      </c>
      <c r="M271" s="26">
        <v>0</v>
      </c>
      <c r="N271" s="25">
        <v>7500000</v>
      </c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>
        <v>7500000</v>
      </c>
      <c r="AB271" s="25"/>
      <c r="AC271" s="25"/>
      <c r="AD271" s="25">
        <f t="shared" si="41"/>
        <v>0</v>
      </c>
      <c r="AE271" s="25">
        <f>IF(SUM(R271:AA271)-M271&lt;SUM(N271),SUM(N271)-SUM(R271:AA271)-M271,)</f>
        <v>0</v>
      </c>
      <c r="AF271" s="25"/>
      <c r="AG271" s="27"/>
      <c r="AH271" s="27"/>
      <c r="AI271" s="27"/>
      <c r="AJ271" s="32"/>
      <c r="AK271" s="27"/>
      <c r="AL271" s="32"/>
      <c r="AM271" s="27"/>
      <c r="AN271" s="25">
        <f t="shared" si="44"/>
        <v>0</v>
      </c>
      <c r="AO271" s="27">
        <f>IF(SUM(R271:AA271)-M271&lt;(K271+L271+N271),(K271+L271+N271)-SUM(R271:AA271)-M271,)</f>
        <v>0</v>
      </c>
      <c r="AP271" s="28"/>
      <c r="AR271" s="28"/>
      <c r="AS271" s="28"/>
      <c r="AT271" s="2"/>
      <c r="AU271" s="2"/>
      <c r="AV271" s="2"/>
      <c r="AW271" s="2"/>
      <c r="AX271" s="2"/>
      <c r="AY271" s="2"/>
      <c r="AZ271" s="2"/>
      <c r="BA271" s="29"/>
    </row>
    <row r="272" spans="1:53" ht="21" customHeight="1">
      <c r="A272" s="19">
        <f>SUBTOTAL(3,$AO$7:AO272)</f>
        <v>266</v>
      </c>
      <c r="B272" s="44" t="s">
        <v>1172</v>
      </c>
      <c r="C272" s="45" t="s">
        <v>1173</v>
      </c>
      <c r="D272" s="22" t="s">
        <v>908</v>
      </c>
      <c r="E272" s="22" t="s">
        <v>255</v>
      </c>
      <c r="F272" s="19" t="s">
        <v>427</v>
      </c>
      <c r="G272" s="22" t="s">
        <v>37</v>
      </c>
      <c r="H272" s="19" t="str">
        <f t="shared" si="40"/>
        <v>004</v>
      </c>
      <c r="I272" s="22" t="s">
        <v>1034</v>
      </c>
      <c r="J272" s="22" t="s">
        <v>1156</v>
      </c>
      <c r="K272" s="22"/>
      <c r="L272" s="27">
        <v>0</v>
      </c>
      <c r="M272" s="26">
        <v>0</v>
      </c>
      <c r="N272" s="25">
        <v>7500000</v>
      </c>
      <c r="O272" s="25"/>
      <c r="P272" s="25"/>
      <c r="Q272" s="25"/>
      <c r="R272" s="25"/>
      <c r="S272" s="25">
        <v>7500000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>
        <f t="shared" si="41"/>
        <v>0</v>
      </c>
      <c r="AE272" s="25">
        <f>IF(SUM(R272:T272)-M272&lt;SUM(N272),SUM(N272)-SUM(R272:T272)-M272,)</f>
        <v>0</v>
      </c>
      <c r="AF272" s="25"/>
      <c r="AG272" s="27"/>
      <c r="AH272" s="27"/>
      <c r="AI272" s="27"/>
      <c r="AJ272" s="32"/>
      <c r="AK272" s="27"/>
      <c r="AL272" s="32"/>
      <c r="AM272" s="27"/>
      <c r="AN272" s="25">
        <f t="shared" si="44"/>
        <v>0</v>
      </c>
      <c r="AO272" s="27">
        <f t="shared" si="43"/>
        <v>0</v>
      </c>
      <c r="AP272" s="28"/>
      <c r="AR272" s="28"/>
      <c r="AS272" s="28"/>
      <c r="AT272" s="2"/>
      <c r="AU272" s="2"/>
      <c r="AV272" s="2"/>
      <c r="AW272" s="2"/>
      <c r="AX272" s="2"/>
      <c r="AY272" s="2"/>
      <c r="AZ272" s="2"/>
      <c r="BA272" s="29"/>
    </row>
    <row r="273" spans="1:53" ht="21" customHeight="1">
      <c r="A273" s="19">
        <f>SUBTOTAL(3,$AO$7:AO273)</f>
        <v>267</v>
      </c>
      <c r="B273" s="44" t="s">
        <v>1174</v>
      </c>
      <c r="C273" s="45" t="s">
        <v>1175</v>
      </c>
      <c r="D273" s="22" t="s">
        <v>1176</v>
      </c>
      <c r="E273" s="22" t="s">
        <v>166</v>
      </c>
      <c r="F273" s="19" t="s">
        <v>1177</v>
      </c>
      <c r="G273" s="22" t="s">
        <v>37</v>
      </c>
      <c r="H273" s="19" t="str">
        <f t="shared" si="40"/>
        <v>004</v>
      </c>
      <c r="I273" s="22" t="s">
        <v>39</v>
      </c>
      <c r="J273" s="22" t="s">
        <v>1156</v>
      </c>
      <c r="K273" s="22"/>
      <c r="L273" s="27">
        <v>0</v>
      </c>
      <c r="M273" s="26">
        <v>0</v>
      </c>
      <c r="N273" s="25">
        <v>7500000</v>
      </c>
      <c r="O273" s="25"/>
      <c r="P273" s="25"/>
      <c r="Q273" s="25"/>
      <c r="R273" s="25"/>
      <c r="S273" s="25">
        <v>7500000</v>
      </c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>
        <f t="shared" si="41"/>
        <v>0</v>
      </c>
      <c r="AE273" s="25">
        <f>IF(SUM(R273:T273)-M273&lt;SUM(N273),SUM(N273)-SUM(R273:T273)-M273,)</f>
        <v>0</v>
      </c>
      <c r="AF273" s="25"/>
      <c r="AG273" s="27"/>
      <c r="AH273" s="27"/>
      <c r="AI273" s="27"/>
      <c r="AJ273" s="32"/>
      <c r="AK273" s="27"/>
      <c r="AL273" s="32"/>
      <c r="AM273" s="27"/>
      <c r="AN273" s="25">
        <f t="shared" si="44"/>
        <v>0</v>
      </c>
      <c r="AO273" s="27">
        <f t="shared" si="43"/>
        <v>0</v>
      </c>
      <c r="AP273" s="28"/>
      <c r="AR273" s="28"/>
      <c r="AS273" s="28"/>
      <c r="AT273" s="2"/>
      <c r="AU273" s="2"/>
      <c r="AV273" s="2"/>
      <c r="AW273" s="2"/>
      <c r="AX273" s="2"/>
      <c r="AY273" s="2"/>
      <c r="AZ273" s="2"/>
      <c r="BA273" s="29"/>
    </row>
    <row r="274" spans="1:53" ht="21" customHeight="1">
      <c r="A274" s="19">
        <f>SUBTOTAL(3,$AO$7:AO274)</f>
        <v>268</v>
      </c>
      <c r="B274" s="44" t="s">
        <v>1178</v>
      </c>
      <c r="C274" s="45" t="s">
        <v>1179</v>
      </c>
      <c r="D274" s="22" t="s">
        <v>1180</v>
      </c>
      <c r="E274" s="22" t="s">
        <v>166</v>
      </c>
      <c r="F274" s="19" t="s">
        <v>1181</v>
      </c>
      <c r="G274" s="22" t="s">
        <v>37</v>
      </c>
      <c r="H274" s="19" t="str">
        <f t="shared" si="40"/>
        <v>004</v>
      </c>
      <c r="I274" s="22" t="s">
        <v>598</v>
      </c>
      <c r="J274" s="22" t="s">
        <v>1156</v>
      </c>
      <c r="K274" s="22"/>
      <c r="L274" s="27">
        <v>0</v>
      </c>
      <c r="M274" s="26">
        <v>0</v>
      </c>
      <c r="N274" s="25">
        <v>7500000</v>
      </c>
      <c r="O274" s="25"/>
      <c r="P274" s="25"/>
      <c r="Q274" s="25"/>
      <c r="R274" s="25"/>
      <c r="S274" s="25"/>
      <c r="T274" s="25"/>
      <c r="U274" s="25">
        <v>7500000</v>
      </c>
      <c r="V274" s="25"/>
      <c r="W274" s="25"/>
      <c r="X274" s="25"/>
      <c r="Y274" s="25"/>
      <c r="Z274" s="25"/>
      <c r="AA274" s="25"/>
      <c r="AB274" s="25"/>
      <c r="AC274" s="25"/>
      <c r="AD274" s="25">
        <f t="shared" si="41"/>
        <v>0</v>
      </c>
      <c r="AE274" s="25">
        <f>IF(SUM(R274:U274)-M274&lt;SUM(N274),SUM(N274)-SUM(R274:U274)-M274,)</f>
        <v>0</v>
      </c>
      <c r="AF274" s="25"/>
      <c r="AG274" s="27"/>
      <c r="AH274" s="27"/>
      <c r="AI274" s="27"/>
      <c r="AJ274" s="32"/>
      <c r="AK274" s="27"/>
      <c r="AL274" s="32"/>
      <c r="AM274" s="27"/>
      <c r="AN274" s="25">
        <f t="shared" si="44"/>
        <v>0</v>
      </c>
      <c r="AO274" s="27">
        <f t="shared" si="43"/>
        <v>0</v>
      </c>
      <c r="AP274" s="28"/>
      <c r="AR274" s="28"/>
      <c r="AS274" s="28"/>
      <c r="AT274" s="2"/>
      <c r="AU274" s="2"/>
      <c r="AV274" s="2"/>
      <c r="AW274" s="2"/>
      <c r="AX274" s="2"/>
      <c r="AY274" s="2"/>
      <c r="AZ274" s="2"/>
      <c r="BA274" s="29"/>
    </row>
    <row r="275" spans="1:53" ht="21" customHeight="1">
      <c r="A275" s="19">
        <f>SUBTOTAL(3,$AO$7:AO275)</f>
        <v>269</v>
      </c>
      <c r="B275" s="44" t="s">
        <v>1182</v>
      </c>
      <c r="C275" s="45" t="s">
        <v>1183</v>
      </c>
      <c r="D275" s="22" t="s">
        <v>129</v>
      </c>
      <c r="E275" s="22" t="s">
        <v>1184</v>
      </c>
      <c r="F275" s="19" t="s">
        <v>1177</v>
      </c>
      <c r="G275" s="22" t="s">
        <v>37</v>
      </c>
      <c r="H275" s="19" t="str">
        <f t="shared" si="40"/>
        <v>004</v>
      </c>
      <c r="I275" s="22" t="s">
        <v>39</v>
      </c>
      <c r="J275" s="22" t="s">
        <v>1156</v>
      </c>
      <c r="K275" s="22"/>
      <c r="L275" s="27">
        <v>0</v>
      </c>
      <c r="M275" s="26">
        <v>0</v>
      </c>
      <c r="N275" s="25">
        <v>7500000</v>
      </c>
      <c r="O275" s="25"/>
      <c r="P275" s="25"/>
      <c r="Q275" s="25"/>
      <c r="R275" s="25"/>
      <c r="S275" s="25">
        <v>7500000</v>
      </c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>
        <f t="shared" si="41"/>
        <v>0</v>
      </c>
      <c r="AE275" s="25">
        <f>IF(SUM(R275:T275)-M275&lt;SUM(N275),SUM(N275)-SUM(R275:T275)-M275,)</f>
        <v>0</v>
      </c>
      <c r="AF275" s="25"/>
      <c r="AG275" s="27"/>
      <c r="AH275" s="27"/>
      <c r="AI275" s="27"/>
      <c r="AJ275" s="32"/>
      <c r="AK275" s="27"/>
      <c r="AL275" s="32"/>
      <c r="AM275" s="27"/>
      <c r="AN275" s="25">
        <f t="shared" si="44"/>
        <v>0</v>
      </c>
      <c r="AO275" s="27">
        <f t="shared" si="43"/>
        <v>0</v>
      </c>
      <c r="AP275" s="28"/>
      <c r="AR275" s="28"/>
      <c r="AS275" s="28"/>
      <c r="AT275" s="2"/>
      <c r="AU275" s="2"/>
      <c r="AV275" s="2"/>
      <c r="AW275" s="2"/>
      <c r="AX275" s="2"/>
      <c r="AY275" s="2"/>
      <c r="AZ275" s="2"/>
      <c r="BA275" s="29"/>
    </row>
    <row r="276" spans="1:53" ht="21" customHeight="1">
      <c r="A276" s="19">
        <f>SUBTOTAL(3,$AO$7:AO276)</f>
        <v>270</v>
      </c>
      <c r="B276" s="44" t="s">
        <v>1185</v>
      </c>
      <c r="C276" s="45" t="s">
        <v>1186</v>
      </c>
      <c r="D276" s="22" t="s">
        <v>453</v>
      </c>
      <c r="E276" s="22" t="s">
        <v>449</v>
      </c>
      <c r="F276" s="19" t="s">
        <v>386</v>
      </c>
      <c r="G276" s="22" t="s">
        <v>37</v>
      </c>
      <c r="H276" s="19" t="str">
        <f t="shared" si="40"/>
        <v>004</v>
      </c>
      <c r="I276" s="22" t="s">
        <v>1034</v>
      </c>
      <c r="J276" s="22" t="s">
        <v>1156</v>
      </c>
      <c r="K276" s="22"/>
      <c r="L276" s="27">
        <v>0</v>
      </c>
      <c r="M276" s="26">
        <v>0</v>
      </c>
      <c r="N276" s="25">
        <v>7500000</v>
      </c>
      <c r="O276" s="25"/>
      <c r="P276" s="25"/>
      <c r="Q276" s="25"/>
      <c r="R276" s="25"/>
      <c r="S276" s="25"/>
      <c r="T276" s="25"/>
      <c r="U276" s="25">
        <v>7500000</v>
      </c>
      <c r="V276" s="25"/>
      <c r="W276" s="25"/>
      <c r="X276" s="25"/>
      <c r="Y276" s="25"/>
      <c r="Z276" s="25"/>
      <c r="AA276" s="25"/>
      <c r="AB276" s="25"/>
      <c r="AC276" s="25"/>
      <c r="AD276" s="25">
        <f t="shared" ref="AD276:AD307" si="45">IF(SUM(O276:U276)&gt;SUM(M276:N276),SUM(O276:U276)-SUM(M276:N276),)</f>
        <v>0</v>
      </c>
      <c r="AE276" s="25">
        <f>IF(SUM(R276:U276)-M276&lt;SUM(N276),SUM(N276)-SUM(R276:U276)-M276,)</f>
        <v>0</v>
      </c>
      <c r="AF276" s="25"/>
      <c r="AG276" s="27"/>
      <c r="AH276" s="27"/>
      <c r="AI276" s="27"/>
      <c r="AJ276" s="32"/>
      <c r="AK276" s="27"/>
      <c r="AL276" s="32"/>
      <c r="AM276" s="27"/>
      <c r="AN276" s="25">
        <f t="shared" si="44"/>
        <v>0</v>
      </c>
      <c r="AO276" s="27">
        <f t="shared" si="43"/>
        <v>0</v>
      </c>
      <c r="AP276" s="28"/>
      <c r="AR276" s="28"/>
      <c r="AS276" s="28"/>
      <c r="AT276" s="2"/>
      <c r="AU276" s="2"/>
      <c r="AV276" s="2"/>
      <c r="AW276" s="2"/>
      <c r="AX276" s="2"/>
      <c r="AY276" s="2"/>
      <c r="AZ276" s="2"/>
      <c r="BA276" s="29"/>
    </row>
    <row r="277" spans="1:53" ht="21" customHeight="1">
      <c r="A277" s="19">
        <f>SUBTOTAL(3,$AO$7:AO277)</f>
        <v>271</v>
      </c>
      <c r="B277" s="44" t="s">
        <v>1187</v>
      </c>
      <c r="C277" s="45" t="s">
        <v>1188</v>
      </c>
      <c r="D277" s="22" t="s">
        <v>517</v>
      </c>
      <c r="E277" s="22" t="s">
        <v>466</v>
      </c>
      <c r="F277" s="19" t="s">
        <v>1097</v>
      </c>
      <c r="G277" s="22" t="s">
        <v>37</v>
      </c>
      <c r="H277" s="19" t="str">
        <f t="shared" si="40"/>
        <v>004</v>
      </c>
      <c r="I277" s="22" t="s">
        <v>48</v>
      </c>
      <c r="J277" s="22" t="s">
        <v>1156</v>
      </c>
      <c r="K277" s="22"/>
      <c r="L277" s="27">
        <v>0</v>
      </c>
      <c r="M277" s="26">
        <v>0</v>
      </c>
      <c r="N277" s="25">
        <v>7500000</v>
      </c>
      <c r="O277" s="25"/>
      <c r="P277" s="25"/>
      <c r="Q277" s="25"/>
      <c r="R277" s="25"/>
      <c r="S277" s="25"/>
      <c r="T277" s="25"/>
      <c r="U277" s="25">
        <v>7500000</v>
      </c>
      <c r="V277" s="25"/>
      <c r="W277" s="25"/>
      <c r="X277" s="25"/>
      <c r="Y277" s="25"/>
      <c r="Z277" s="25"/>
      <c r="AA277" s="25"/>
      <c r="AB277" s="25"/>
      <c r="AC277" s="25"/>
      <c r="AD277" s="25">
        <f t="shared" si="45"/>
        <v>0</v>
      </c>
      <c r="AE277" s="25">
        <f>IF(SUM(R277:U277)-M277&lt;SUM(N277),SUM(N277)-SUM(R277:U277)-M277,)</f>
        <v>0</v>
      </c>
      <c r="AF277" s="25"/>
      <c r="AG277" s="27"/>
      <c r="AH277" s="27"/>
      <c r="AI277" s="27"/>
      <c r="AJ277" s="32"/>
      <c r="AK277" s="27"/>
      <c r="AL277" s="32"/>
      <c r="AM277" s="27"/>
      <c r="AN277" s="25">
        <f t="shared" si="44"/>
        <v>0</v>
      </c>
      <c r="AO277" s="27">
        <f t="shared" si="43"/>
        <v>0</v>
      </c>
      <c r="AP277" s="28"/>
      <c r="AR277" s="28"/>
      <c r="AS277" s="28"/>
      <c r="AT277" s="2"/>
      <c r="AU277" s="2"/>
      <c r="AV277" s="2"/>
      <c r="AW277" s="2"/>
      <c r="AX277" s="2"/>
      <c r="AY277" s="2"/>
      <c r="AZ277" s="2"/>
      <c r="BA277" s="29"/>
    </row>
    <row r="278" spans="1:53" ht="21" customHeight="1">
      <c r="A278" s="19">
        <f>SUBTOTAL(3,$AO$7:AO278)</f>
        <v>272</v>
      </c>
      <c r="B278" s="44" t="s">
        <v>1189</v>
      </c>
      <c r="C278" s="45" t="s">
        <v>1190</v>
      </c>
      <c r="D278" s="22" t="s">
        <v>1191</v>
      </c>
      <c r="E278" s="22" t="s">
        <v>1192</v>
      </c>
      <c r="F278" s="19" t="s">
        <v>1193</v>
      </c>
      <c r="G278" s="22" t="s">
        <v>37</v>
      </c>
      <c r="H278" s="19" t="str">
        <f t="shared" si="40"/>
        <v>004</v>
      </c>
      <c r="I278" s="22" t="s">
        <v>598</v>
      </c>
      <c r="J278" s="22" t="s">
        <v>1156</v>
      </c>
      <c r="K278" s="22"/>
      <c r="L278" s="27">
        <v>0</v>
      </c>
      <c r="M278" s="26">
        <v>0</v>
      </c>
      <c r="N278" s="25">
        <v>7500000</v>
      </c>
      <c r="O278" s="25"/>
      <c r="P278" s="25"/>
      <c r="Q278" s="25"/>
      <c r="R278" s="25"/>
      <c r="S278" s="25">
        <v>7500000</v>
      </c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>
        <f t="shared" si="45"/>
        <v>0</v>
      </c>
      <c r="AE278" s="25">
        <f>IF(SUM(R278:T278)-M278&lt;SUM(N278),SUM(N278)-SUM(R278:T278)-M278,)</f>
        <v>0</v>
      </c>
      <c r="AF278" s="25"/>
      <c r="AG278" s="27"/>
      <c r="AH278" s="27"/>
      <c r="AI278" s="27"/>
      <c r="AJ278" s="32"/>
      <c r="AK278" s="27"/>
      <c r="AL278" s="32"/>
      <c r="AM278" s="27"/>
      <c r="AN278" s="25">
        <f t="shared" si="44"/>
        <v>0</v>
      </c>
      <c r="AO278" s="27">
        <f t="shared" si="43"/>
        <v>0</v>
      </c>
      <c r="AP278" s="28"/>
      <c r="AR278" s="28"/>
      <c r="AS278" s="28"/>
      <c r="AT278" s="2"/>
      <c r="AU278" s="2"/>
      <c r="AV278" s="2"/>
      <c r="AW278" s="2"/>
      <c r="AX278" s="2"/>
      <c r="AY278" s="2"/>
      <c r="AZ278" s="2"/>
      <c r="BA278" s="29"/>
    </row>
    <row r="279" spans="1:53" ht="21" customHeight="1">
      <c r="A279" s="19">
        <f>SUBTOTAL(3,$AO$7:AO279)</f>
        <v>273</v>
      </c>
      <c r="B279" s="44" t="s">
        <v>1194</v>
      </c>
      <c r="C279" s="45" t="s">
        <v>1195</v>
      </c>
      <c r="D279" s="22" t="s">
        <v>1196</v>
      </c>
      <c r="E279" s="22" t="s">
        <v>1197</v>
      </c>
      <c r="F279" s="19" t="s">
        <v>1198</v>
      </c>
      <c r="G279" s="22" t="s">
        <v>37</v>
      </c>
      <c r="H279" s="19" t="str">
        <f t="shared" si="40"/>
        <v>004</v>
      </c>
      <c r="I279" s="22" t="s">
        <v>48</v>
      </c>
      <c r="J279" s="22" t="s">
        <v>1156</v>
      </c>
      <c r="K279" s="22"/>
      <c r="L279" s="27">
        <v>0</v>
      </c>
      <c r="M279" s="26">
        <v>0</v>
      </c>
      <c r="N279" s="25">
        <v>7500000</v>
      </c>
      <c r="O279" s="25"/>
      <c r="P279" s="25"/>
      <c r="Q279" s="25"/>
      <c r="R279" s="25"/>
      <c r="S279" s="25">
        <v>7500000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>
        <f t="shared" si="45"/>
        <v>0</v>
      </c>
      <c r="AE279" s="25">
        <f>IF(SUM(R279:T279)-M279&lt;SUM(N279),SUM(N279)-SUM(R279:T279)-M279,)</f>
        <v>0</v>
      </c>
      <c r="AF279" s="25"/>
      <c r="AG279" s="27"/>
      <c r="AH279" s="27"/>
      <c r="AI279" s="27"/>
      <c r="AJ279" s="32"/>
      <c r="AK279" s="27"/>
      <c r="AL279" s="32"/>
      <c r="AM279" s="27"/>
      <c r="AN279" s="25">
        <f t="shared" si="44"/>
        <v>0</v>
      </c>
      <c r="AO279" s="27">
        <f t="shared" si="43"/>
        <v>0</v>
      </c>
      <c r="AP279" s="28"/>
      <c r="AR279" s="28"/>
      <c r="AS279" s="28"/>
      <c r="AT279" s="2"/>
      <c r="AU279" s="2"/>
      <c r="AV279" s="2"/>
      <c r="AW279" s="2"/>
      <c r="AX279" s="2"/>
      <c r="AY279" s="2"/>
      <c r="AZ279" s="2"/>
      <c r="BA279" s="29"/>
    </row>
    <row r="280" spans="1:53" ht="21" customHeight="1">
      <c r="A280" s="19">
        <f>SUBTOTAL(3,$AO$7:AO280)</f>
        <v>274</v>
      </c>
      <c r="B280" s="44" t="s">
        <v>1199</v>
      </c>
      <c r="C280" s="45" t="s">
        <v>1200</v>
      </c>
      <c r="D280" s="22" t="s">
        <v>1201</v>
      </c>
      <c r="E280" s="22" t="s">
        <v>1202</v>
      </c>
      <c r="F280" s="19" t="s">
        <v>605</v>
      </c>
      <c r="G280" s="22" t="s">
        <v>37</v>
      </c>
      <c r="H280" s="19" t="str">
        <f t="shared" si="40"/>
        <v>004</v>
      </c>
      <c r="I280" s="22" t="s">
        <v>1203</v>
      </c>
      <c r="J280" s="22" t="s">
        <v>1156</v>
      </c>
      <c r="K280" s="22"/>
      <c r="L280" s="27">
        <v>0</v>
      </c>
      <c r="M280" s="26">
        <v>0</v>
      </c>
      <c r="N280" s="25">
        <v>7500000</v>
      </c>
      <c r="O280" s="25"/>
      <c r="P280" s="25"/>
      <c r="Q280" s="25"/>
      <c r="R280" s="25"/>
      <c r="S280" s="25">
        <v>7500000</v>
      </c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>
        <f t="shared" si="45"/>
        <v>0</v>
      </c>
      <c r="AE280" s="25">
        <f>IF(SUM(R280:T280)-M280&lt;SUM(N280),SUM(N280)-SUM(R280:T280)-M280,)</f>
        <v>0</v>
      </c>
      <c r="AF280" s="25"/>
      <c r="AG280" s="27"/>
      <c r="AH280" s="27"/>
      <c r="AI280" s="27"/>
      <c r="AJ280" s="32"/>
      <c r="AK280" s="27"/>
      <c r="AL280" s="32"/>
      <c r="AM280" s="27"/>
      <c r="AN280" s="25">
        <f t="shared" si="44"/>
        <v>0</v>
      </c>
      <c r="AO280" s="27">
        <f t="shared" si="43"/>
        <v>0</v>
      </c>
      <c r="AP280" s="28"/>
      <c r="AR280" s="28"/>
      <c r="AS280" s="28"/>
      <c r="AT280" s="2"/>
      <c r="AU280" s="2"/>
      <c r="AV280" s="2"/>
      <c r="AW280" s="2"/>
      <c r="AX280" s="2"/>
      <c r="AY280" s="2"/>
      <c r="AZ280" s="2"/>
      <c r="BA280" s="29"/>
    </row>
    <row r="281" spans="1:53" ht="21" customHeight="1">
      <c r="A281" s="19">
        <f>SUBTOTAL(3,$AO$7:AO281)</f>
        <v>275</v>
      </c>
      <c r="B281" s="44" t="s">
        <v>1208</v>
      </c>
      <c r="C281" s="45" t="s">
        <v>1209</v>
      </c>
      <c r="D281" s="22" t="s">
        <v>1210</v>
      </c>
      <c r="E281" s="22" t="s">
        <v>105</v>
      </c>
      <c r="F281" s="19" t="s">
        <v>985</v>
      </c>
      <c r="G281" s="22" t="s">
        <v>37</v>
      </c>
      <c r="H281" s="19" t="str">
        <f t="shared" si="40"/>
        <v>004</v>
      </c>
      <c r="I281" s="22" t="s">
        <v>598</v>
      </c>
      <c r="J281" s="22" t="s">
        <v>1156</v>
      </c>
      <c r="K281" s="22"/>
      <c r="L281" s="27">
        <v>0</v>
      </c>
      <c r="M281" s="26">
        <v>0</v>
      </c>
      <c r="N281" s="25">
        <v>7500000</v>
      </c>
      <c r="O281" s="25"/>
      <c r="P281" s="25"/>
      <c r="Q281" s="25"/>
      <c r="R281" s="25"/>
      <c r="S281" s="25">
        <v>7500000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>
        <f t="shared" si="45"/>
        <v>0</v>
      </c>
      <c r="AE281" s="25">
        <f>IF(SUM(R281:T281)-M281&lt;SUM(N281),SUM(N281)-SUM(R281:T281)-M281,)</f>
        <v>0</v>
      </c>
      <c r="AF281" s="25"/>
      <c r="AG281" s="27"/>
      <c r="AH281" s="27"/>
      <c r="AI281" s="27"/>
      <c r="AJ281" s="32"/>
      <c r="AK281" s="27"/>
      <c r="AL281" s="32"/>
      <c r="AM281" s="27"/>
      <c r="AN281" s="25">
        <f t="shared" si="44"/>
        <v>0</v>
      </c>
      <c r="AO281" s="27">
        <f t="shared" si="43"/>
        <v>0</v>
      </c>
      <c r="AP281" s="28"/>
      <c r="AR281" s="28"/>
      <c r="AS281" s="28"/>
      <c r="AT281" s="2"/>
      <c r="AU281" s="2"/>
      <c r="AV281" s="2"/>
      <c r="AW281" s="2"/>
      <c r="AX281" s="2"/>
      <c r="AY281" s="2"/>
      <c r="AZ281" s="2"/>
      <c r="BA281" s="29"/>
    </row>
    <row r="282" spans="1:53" ht="21" customHeight="1">
      <c r="A282" s="19">
        <f>SUBTOTAL(3,$AO$7:AO282)</f>
        <v>276</v>
      </c>
      <c r="B282" s="44" t="s">
        <v>1211</v>
      </c>
      <c r="C282" s="45" t="s">
        <v>1212</v>
      </c>
      <c r="D282" s="22" t="s">
        <v>1213</v>
      </c>
      <c r="E282" s="22" t="s">
        <v>500</v>
      </c>
      <c r="F282" s="19" t="s">
        <v>1214</v>
      </c>
      <c r="G282" s="22" t="s">
        <v>37</v>
      </c>
      <c r="H282" s="19" t="str">
        <f t="shared" si="40"/>
        <v>004</v>
      </c>
      <c r="I282" s="22" t="s">
        <v>598</v>
      </c>
      <c r="J282" s="22" t="s">
        <v>1156</v>
      </c>
      <c r="K282" s="22"/>
      <c r="L282" s="27">
        <v>0</v>
      </c>
      <c r="M282" s="26">
        <v>0</v>
      </c>
      <c r="N282" s="25">
        <v>7500000</v>
      </c>
      <c r="O282" s="25"/>
      <c r="P282" s="25"/>
      <c r="Q282" s="25"/>
      <c r="R282" s="25"/>
      <c r="S282" s="25"/>
      <c r="T282" s="25"/>
      <c r="U282" s="25">
        <v>7500000</v>
      </c>
      <c r="V282" s="25"/>
      <c r="W282" s="25"/>
      <c r="X282" s="25"/>
      <c r="Y282" s="25"/>
      <c r="Z282" s="25"/>
      <c r="AA282" s="25"/>
      <c r="AB282" s="25"/>
      <c r="AC282" s="25"/>
      <c r="AD282" s="25">
        <f t="shared" si="45"/>
        <v>0</v>
      </c>
      <c r="AE282" s="25">
        <f>IF(SUM(R282:U282)-M282&lt;SUM(N282),SUM(N282)-SUM(R282:U282)-M282,)</f>
        <v>0</v>
      </c>
      <c r="AF282" s="25"/>
      <c r="AG282" s="27"/>
      <c r="AH282" s="27"/>
      <c r="AI282" s="27"/>
      <c r="AJ282" s="32"/>
      <c r="AK282" s="27"/>
      <c r="AL282" s="32"/>
      <c r="AM282" s="27"/>
      <c r="AN282" s="25">
        <f t="shared" si="44"/>
        <v>0</v>
      </c>
      <c r="AO282" s="27">
        <f t="shared" si="43"/>
        <v>0</v>
      </c>
      <c r="AP282" s="28"/>
      <c r="AR282" s="28"/>
      <c r="AS282" s="28"/>
      <c r="AT282" s="2"/>
      <c r="AU282" s="2"/>
      <c r="AV282" s="2"/>
      <c r="AW282" s="2"/>
      <c r="AX282" s="2"/>
      <c r="AY282" s="2"/>
      <c r="AZ282" s="2"/>
      <c r="BA282" s="29"/>
    </row>
    <row r="283" spans="1:53" ht="21" customHeight="1">
      <c r="A283" s="19">
        <f>SUBTOTAL(3,$AO$7:AO283)</f>
        <v>277</v>
      </c>
      <c r="B283" s="44" t="s">
        <v>1215</v>
      </c>
      <c r="C283" s="45" t="s">
        <v>1216</v>
      </c>
      <c r="D283" s="22" t="s">
        <v>270</v>
      </c>
      <c r="E283" s="22" t="s">
        <v>1217</v>
      </c>
      <c r="F283" s="19" t="s">
        <v>330</v>
      </c>
      <c r="G283" s="22" t="s">
        <v>37</v>
      </c>
      <c r="H283" s="19" t="str">
        <f t="shared" si="40"/>
        <v>004</v>
      </c>
      <c r="I283" s="22" t="s">
        <v>1203</v>
      </c>
      <c r="J283" s="22" t="s">
        <v>1156</v>
      </c>
      <c r="K283" s="22"/>
      <c r="L283" s="27">
        <v>0</v>
      </c>
      <c r="M283" s="26">
        <v>0</v>
      </c>
      <c r="N283" s="25">
        <v>7500000</v>
      </c>
      <c r="O283" s="25"/>
      <c r="P283" s="25"/>
      <c r="Q283" s="25"/>
      <c r="R283" s="25"/>
      <c r="S283" s="25"/>
      <c r="T283" s="25"/>
      <c r="U283" s="25">
        <v>7500000</v>
      </c>
      <c r="V283" s="25"/>
      <c r="W283" s="25"/>
      <c r="X283" s="25"/>
      <c r="Y283" s="25"/>
      <c r="Z283" s="25"/>
      <c r="AA283" s="25"/>
      <c r="AB283" s="25"/>
      <c r="AC283" s="25"/>
      <c r="AD283" s="25">
        <f t="shared" si="45"/>
        <v>0</v>
      </c>
      <c r="AE283" s="25">
        <f>IF(SUM(R283:U283)-M283&lt;SUM(N283),SUM(N283)-SUM(R283:U283)-M283,)</f>
        <v>0</v>
      </c>
      <c r="AF283" s="25"/>
      <c r="AG283" s="27"/>
      <c r="AH283" s="27"/>
      <c r="AI283" s="27"/>
      <c r="AJ283" s="32"/>
      <c r="AK283" s="27"/>
      <c r="AL283" s="32"/>
      <c r="AM283" s="27"/>
      <c r="AN283" s="25">
        <f t="shared" si="44"/>
        <v>0</v>
      </c>
      <c r="AO283" s="27">
        <f t="shared" si="43"/>
        <v>0</v>
      </c>
      <c r="AP283" s="28"/>
      <c r="AR283" s="28"/>
      <c r="AS283" s="28"/>
      <c r="AT283" s="2"/>
      <c r="AU283" s="2"/>
      <c r="AV283" s="2"/>
      <c r="AW283" s="2"/>
      <c r="AX283" s="2"/>
      <c r="AY283" s="2"/>
      <c r="AZ283" s="2"/>
      <c r="BA283" s="29"/>
    </row>
    <row r="284" spans="1:53" ht="21" customHeight="1">
      <c r="A284" s="19">
        <f>SUBTOTAL(3,$AO$7:AO284)</f>
        <v>278</v>
      </c>
      <c r="B284" s="44" t="s">
        <v>1218</v>
      </c>
      <c r="C284" s="45" t="s">
        <v>1219</v>
      </c>
      <c r="D284" s="22" t="s">
        <v>1220</v>
      </c>
      <c r="E284" s="22" t="s">
        <v>509</v>
      </c>
      <c r="F284" s="19" t="s">
        <v>1221</v>
      </c>
      <c r="G284" s="22" t="s">
        <v>37</v>
      </c>
      <c r="H284" s="19" t="str">
        <f t="shared" si="40"/>
        <v>004</v>
      </c>
      <c r="I284" s="22" t="s">
        <v>48</v>
      </c>
      <c r="J284" s="22" t="s">
        <v>1156</v>
      </c>
      <c r="K284" s="22"/>
      <c r="L284" s="27">
        <v>0</v>
      </c>
      <c r="M284" s="26">
        <v>0</v>
      </c>
      <c r="N284" s="25">
        <v>7500000</v>
      </c>
      <c r="O284" s="25"/>
      <c r="P284" s="25"/>
      <c r="Q284" s="25"/>
      <c r="R284" s="25"/>
      <c r="S284" s="25">
        <v>7500000</v>
      </c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>
        <f t="shared" si="45"/>
        <v>0</v>
      </c>
      <c r="AE284" s="25">
        <f>IF(SUM(R284:T284)-M284&lt;SUM(N284),SUM(N284)-SUM(R284:T284)-M284,)</f>
        <v>0</v>
      </c>
      <c r="AF284" s="25"/>
      <c r="AG284" s="27"/>
      <c r="AH284" s="27"/>
      <c r="AI284" s="27"/>
      <c r="AJ284" s="32"/>
      <c r="AK284" s="27"/>
      <c r="AL284" s="32"/>
      <c r="AM284" s="27"/>
      <c r="AN284" s="25">
        <f t="shared" si="44"/>
        <v>0</v>
      </c>
      <c r="AO284" s="27">
        <f t="shared" si="43"/>
        <v>0</v>
      </c>
      <c r="AP284" s="28"/>
      <c r="AR284" s="28"/>
      <c r="AS284" s="28"/>
      <c r="AT284" s="2"/>
      <c r="AU284" s="2"/>
      <c r="AV284" s="2"/>
      <c r="AW284" s="2"/>
      <c r="AX284" s="2"/>
      <c r="AY284" s="2"/>
      <c r="AZ284" s="2"/>
      <c r="BA284" s="29"/>
    </row>
    <row r="285" spans="1:53" ht="21" customHeight="1">
      <c r="A285" s="19">
        <f>SUBTOTAL(3,$AO$7:AO285)</f>
        <v>279</v>
      </c>
      <c r="B285" s="44" t="s">
        <v>1222</v>
      </c>
      <c r="C285" s="45" t="s">
        <v>1223</v>
      </c>
      <c r="D285" s="22" t="s">
        <v>1224</v>
      </c>
      <c r="E285" s="22" t="s">
        <v>522</v>
      </c>
      <c r="F285" s="19" t="s">
        <v>682</v>
      </c>
      <c r="G285" s="22" t="s">
        <v>37</v>
      </c>
      <c r="H285" s="19" t="str">
        <f t="shared" si="40"/>
        <v>004</v>
      </c>
      <c r="I285" s="22" t="s">
        <v>598</v>
      </c>
      <c r="J285" s="22" t="s">
        <v>1156</v>
      </c>
      <c r="K285" s="22"/>
      <c r="L285" s="27">
        <v>0</v>
      </c>
      <c r="M285" s="26">
        <v>0</v>
      </c>
      <c r="N285" s="25">
        <v>7500000</v>
      </c>
      <c r="O285" s="25"/>
      <c r="P285" s="25"/>
      <c r="Q285" s="25"/>
      <c r="R285" s="25"/>
      <c r="S285" s="25"/>
      <c r="T285" s="25"/>
      <c r="U285" s="25"/>
      <c r="V285" s="25"/>
      <c r="W285" s="25">
        <v>7500000</v>
      </c>
      <c r="X285" s="25"/>
      <c r="Y285" s="25"/>
      <c r="Z285" s="25"/>
      <c r="AA285" s="25"/>
      <c r="AB285" s="25"/>
      <c r="AC285" s="25"/>
      <c r="AD285" s="25">
        <f t="shared" si="45"/>
        <v>0</v>
      </c>
      <c r="AE285" s="25">
        <f>IF(SUM(R285:W285)-M285&lt;SUM(N285),SUM(N285)-SUM(R285:W285)-M285,)</f>
        <v>0</v>
      </c>
      <c r="AF285" s="25"/>
      <c r="AG285" s="27"/>
      <c r="AH285" s="27"/>
      <c r="AI285" s="27"/>
      <c r="AJ285" s="32"/>
      <c r="AK285" s="27"/>
      <c r="AL285" s="32"/>
      <c r="AM285" s="27"/>
      <c r="AN285" s="25">
        <f t="shared" si="44"/>
        <v>0</v>
      </c>
      <c r="AO285" s="27">
        <f>IF(SUM(R285:W285)-M285&lt;(K285+L285+N285),(K285+L285+N285)-SUM(R285:W285)-M285,)</f>
        <v>0</v>
      </c>
      <c r="AP285" s="28"/>
      <c r="AR285" s="28"/>
      <c r="AS285" s="28"/>
      <c r="AT285" s="2"/>
      <c r="AU285" s="2"/>
      <c r="AV285" s="2"/>
      <c r="AW285" s="2"/>
      <c r="AX285" s="2"/>
      <c r="AY285" s="2"/>
      <c r="AZ285" s="2"/>
      <c r="BA285" s="29"/>
    </row>
    <row r="286" spans="1:53" ht="21" customHeight="1">
      <c r="A286" s="19">
        <f>SUBTOTAL(3,$AO$7:AO286)</f>
        <v>280</v>
      </c>
      <c r="B286" s="44" t="s">
        <v>1225</v>
      </c>
      <c r="C286" s="45" t="s">
        <v>1226</v>
      </c>
      <c r="D286" s="22" t="s">
        <v>1227</v>
      </c>
      <c r="E286" s="22" t="s">
        <v>522</v>
      </c>
      <c r="F286" s="19" t="s">
        <v>682</v>
      </c>
      <c r="G286" s="22" t="s">
        <v>37</v>
      </c>
      <c r="H286" s="19" t="str">
        <f t="shared" si="40"/>
        <v>004</v>
      </c>
      <c r="I286" s="22" t="s">
        <v>598</v>
      </c>
      <c r="J286" s="22" t="s">
        <v>1156</v>
      </c>
      <c r="K286" s="22"/>
      <c r="L286" s="27">
        <v>0</v>
      </c>
      <c r="M286" s="26">
        <v>0</v>
      </c>
      <c r="N286" s="25">
        <v>7500000</v>
      </c>
      <c r="O286" s="25"/>
      <c r="P286" s="25"/>
      <c r="Q286" s="25"/>
      <c r="R286" s="25"/>
      <c r="S286" s="25"/>
      <c r="T286" s="25"/>
      <c r="U286" s="25"/>
      <c r="V286" s="25"/>
      <c r="W286" s="25">
        <v>7500000</v>
      </c>
      <c r="X286" s="25"/>
      <c r="Y286" s="25"/>
      <c r="Z286" s="25"/>
      <c r="AA286" s="25"/>
      <c r="AB286" s="25"/>
      <c r="AC286" s="25"/>
      <c r="AD286" s="25">
        <f t="shared" si="45"/>
        <v>0</v>
      </c>
      <c r="AE286" s="25">
        <f>IF(SUM(R286:W286)-M286&lt;SUM(N286),SUM(N286)-SUM(R286:W286)-M286,)</f>
        <v>0</v>
      </c>
      <c r="AF286" s="25"/>
      <c r="AG286" s="27"/>
      <c r="AH286" s="27"/>
      <c r="AI286" s="27"/>
      <c r="AJ286" s="32"/>
      <c r="AK286" s="27"/>
      <c r="AL286" s="32"/>
      <c r="AM286" s="27"/>
      <c r="AN286" s="25">
        <f t="shared" si="44"/>
        <v>0</v>
      </c>
      <c r="AO286" s="27">
        <f>IF(SUM(R286:W286)-M286&lt;(K286+L286+N286),(K286+L286+N286)-SUM(R286:W286)-M286,)</f>
        <v>0</v>
      </c>
      <c r="AP286" s="28"/>
      <c r="AR286" s="28"/>
      <c r="AS286" s="28"/>
      <c r="AT286" s="2"/>
      <c r="AU286" s="2"/>
      <c r="AV286" s="2"/>
      <c r="AW286" s="2"/>
      <c r="AX286" s="2"/>
      <c r="AY286" s="2"/>
      <c r="AZ286" s="2"/>
      <c r="BA286" s="29"/>
    </row>
    <row r="287" spans="1:53" ht="21" customHeight="1">
      <c r="A287" s="19">
        <f>SUBTOTAL(3,$AO$7:AO287)</f>
        <v>281</v>
      </c>
      <c r="B287" s="44" t="s">
        <v>1228</v>
      </c>
      <c r="C287" s="45" t="s">
        <v>1229</v>
      </c>
      <c r="D287" s="22" t="s">
        <v>1230</v>
      </c>
      <c r="E287" s="22" t="s">
        <v>1231</v>
      </c>
      <c r="F287" s="19" t="s">
        <v>1232</v>
      </c>
      <c r="G287" s="22" t="s">
        <v>37</v>
      </c>
      <c r="H287" s="19" t="str">
        <f t="shared" si="40"/>
        <v>004</v>
      </c>
      <c r="I287" s="22" t="s">
        <v>39</v>
      </c>
      <c r="J287" s="22" t="s">
        <v>1156</v>
      </c>
      <c r="K287" s="22"/>
      <c r="L287" s="27">
        <v>0</v>
      </c>
      <c r="M287" s="26">
        <v>0</v>
      </c>
      <c r="N287" s="25">
        <v>7500000</v>
      </c>
      <c r="O287" s="25"/>
      <c r="P287" s="25"/>
      <c r="Q287" s="25"/>
      <c r="R287" s="25"/>
      <c r="S287" s="25">
        <v>7500000</v>
      </c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>
        <f t="shared" si="45"/>
        <v>0</v>
      </c>
      <c r="AE287" s="25">
        <f>IF(SUM(R287:T287)-M287&lt;SUM(N287),SUM(N287)-SUM(R287:T287)-M287,)</f>
        <v>0</v>
      </c>
      <c r="AF287" s="25"/>
      <c r="AG287" s="27"/>
      <c r="AH287" s="27"/>
      <c r="AI287" s="27"/>
      <c r="AJ287" s="32"/>
      <c r="AK287" s="27"/>
      <c r="AL287" s="32"/>
      <c r="AM287" s="27"/>
      <c r="AN287" s="25">
        <f t="shared" si="44"/>
        <v>0</v>
      </c>
      <c r="AO287" s="27">
        <f t="shared" ref="AO287:AO302" si="46">IF(SUM(R287:U287)-M287&lt;(K287+L287+N287),(K287+L287+N287)-SUM(R287:U287)-M287,)</f>
        <v>0</v>
      </c>
      <c r="AP287" s="28"/>
      <c r="AR287" s="28"/>
      <c r="AS287" s="28"/>
      <c r="AT287" s="2"/>
      <c r="AU287" s="2"/>
      <c r="AV287" s="2"/>
      <c r="AW287" s="2"/>
      <c r="AX287" s="2"/>
      <c r="AY287" s="2"/>
      <c r="AZ287" s="2"/>
      <c r="BA287" s="29"/>
    </row>
    <row r="288" spans="1:53" ht="21" customHeight="1">
      <c r="A288" s="19">
        <f>SUBTOTAL(3,$AO$7:AO288)</f>
        <v>282</v>
      </c>
      <c r="B288" s="44" t="s">
        <v>1233</v>
      </c>
      <c r="C288" s="45" t="s">
        <v>1234</v>
      </c>
      <c r="D288" s="22" t="s">
        <v>1235</v>
      </c>
      <c r="E288" s="22" t="s">
        <v>1236</v>
      </c>
      <c r="F288" s="19" t="s">
        <v>685</v>
      </c>
      <c r="G288" s="22" t="s">
        <v>37</v>
      </c>
      <c r="H288" s="19" t="str">
        <f t="shared" si="40"/>
        <v>004</v>
      </c>
      <c r="I288" s="22" t="s">
        <v>39</v>
      </c>
      <c r="J288" s="22" t="s">
        <v>1156</v>
      </c>
      <c r="K288" s="22"/>
      <c r="L288" s="27">
        <v>0</v>
      </c>
      <c r="M288" s="26">
        <v>0</v>
      </c>
      <c r="N288" s="25">
        <v>7500000</v>
      </c>
      <c r="O288" s="25"/>
      <c r="P288" s="25"/>
      <c r="Q288" s="25"/>
      <c r="R288" s="25"/>
      <c r="S288" s="25"/>
      <c r="T288" s="25"/>
      <c r="U288" s="25">
        <v>7500000</v>
      </c>
      <c r="V288" s="25"/>
      <c r="W288" s="25"/>
      <c r="X288" s="25"/>
      <c r="Y288" s="25"/>
      <c r="Z288" s="25"/>
      <c r="AA288" s="25"/>
      <c r="AB288" s="25"/>
      <c r="AC288" s="25"/>
      <c r="AD288" s="25">
        <f t="shared" si="45"/>
        <v>0</v>
      </c>
      <c r="AE288" s="25">
        <f>IF(SUM(R288:U288)-M288&lt;SUM(N288),SUM(N288)-SUM(R288:U288)-M288,)</f>
        <v>0</v>
      </c>
      <c r="AF288" s="25"/>
      <c r="AG288" s="27"/>
      <c r="AH288" s="27"/>
      <c r="AI288" s="27"/>
      <c r="AJ288" s="32"/>
      <c r="AK288" s="27"/>
      <c r="AL288" s="32"/>
      <c r="AM288" s="27"/>
      <c r="AN288" s="25">
        <f t="shared" si="44"/>
        <v>0</v>
      </c>
      <c r="AO288" s="27">
        <f t="shared" si="46"/>
        <v>0</v>
      </c>
      <c r="AP288" s="28"/>
      <c r="AR288" s="28"/>
      <c r="AS288" s="28"/>
      <c r="AT288" s="2"/>
      <c r="AU288" s="2"/>
      <c r="AV288" s="2"/>
      <c r="AW288" s="2"/>
      <c r="AX288" s="2"/>
      <c r="AY288" s="2"/>
      <c r="AZ288" s="2"/>
      <c r="BA288" s="29"/>
    </row>
    <row r="289" spans="1:53" ht="21" customHeight="1">
      <c r="A289" s="19">
        <f>SUBTOTAL(3,$AO$7:AO289)</f>
        <v>283</v>
      </c>
      <c r="B289" s="44" t="s">
        <v>1237</v>
      </c>
      <c r="C289" s="45" t="s">
        <v>1238</v>
      </c>
      <c r="D289" s="22" t="s">
        <v>1239</v>
      </c>
      <c r="E289" s="22" t="s">
        <v>1236</v>
      </c>
      <c r="F289" s="19" t="s">
        <v>1240</v>
      </c>
      <c r="G289" s="22" t="s">
        <v>37</v>
      </c>
      <c r="H289" s="19" t="str">
        <f t="shared" si="40"/>
        <v>004</v>
      </c>
      <c r="I289" s="22" t="s">
        <v>589</v>
      </c>
      <c r="J289" s="22" t="s">
        <v>1156</v>
      </c>
      <c r="K289" s="22"/>
      <c r="L289" s="27">
        <v>0</v>
      </c>
      <c r="M289" s="26">
        <v>0</v>
      </c>
      <c r="N289" s="25">
        <v>7500000</v>
      </c>
      <c r="O289" s="25"/>
      <c r="P289" s="25"/>
      <c r="Q289" s="25"/>
      <c r="R289" s="25"/>
      <c r="S289" s="25"/>
      <c r="T289" s="25"/>
      <c r="U289" s="25">
        <v>7500000</v>
      </c>
      <c r="V289" s="25"/>
      <c r="W289" s="25"/>
      <c r="X289" s="25"/>
      <c r="Y289" s="25"/>
      <c r="Z289" s="25"/>
      <c r="AA289" s="25"/>
      <c r="AB289" s="25"/>
      <c r="AC289" s="25"/>
      <c r="AD289" s="25">
        <f t="shared" si="45"/>
        <v>0</v>
      </c>
      <c r="AE289" s="25">
        <f>IF(SUM(R289:U289)-M289&lt;SUM(N289),SUM(N289)-SUM(R289:U289)-M289,)</f>
        <v>0</v>
      </c>
      <c r="AF289" s="25"/>
      <c r="AG289" s="27"/>
      <c r="AH289" s="27"/>
      <c r="AI289" s="27"/>
      <c r="AJ289" s="32"/>
      <c r="AK289" s="27"/>
      <c r="AL289" s="32"/>
      <c r="AM289" s="27"/>
      <c r="AN289" s="25">
        <f t="shared" si="44"/>
        <v>0</v>
      </c>
      <c r="AO289" s="27">
        <f t="shared" si="46"/>
        <v>0</v>
      </c>
      <c r="AP289" s="28"/>
      <c r="AR289" s="28"/>
      <c r="AS289" s="28"/>
      <c r="AT289" s="2"/>
      <c r="AU289" s="2"/>
      <c r="AV289" s="2"/>
      <c r="AW289" s="2"/>
      <c r="AX289" s="2"/>
      <c r="AY289" s="2"/>
      <c r="AZ289" s="2"/>
      <c r="BA289" s="29"/>
    </row>
    <row r="290" spans="1:53" ht="21" customHeight="1">
      <c r="A290" s="19">
        <f>SUBTOTAL(3,$AO$7:AO290)</f>
        <v>284</v>
      </c>
      <c r="B290" s="44" t="s">
        <v>1241</v>
      </c>
      <c r="C290" s="45" t="s">
        <v>1242</v>
      </c>
      <c r="D290" s="22" t="s">
        <v>205</v>
      </c>
      <c r="E290" s="22" t="s">
        <v>236</v>
      </c>
      <c r="F290" s="19" t="s">
        <v>1243</v>
      </c>
      <c r="G290" s="22" t="s">
        <v>37</v>
      </c>
      <c r="H290" s="19" t="str">
        <f t="shared" si="40"/>
        <v>004</v>
      </c>
      <c r="I290" s="22" t="s">
        <v>598</v>
      </c>
      <c r="J290" s="22" t="s">
        <v>1156</v>
      </c>
      <c r="K290" s="22"/>
      <c r="L290" s="27">
        <v>0</v>
      </c>
      <c r="M290" s="26">
        <v>0</v>
      </c>
      <c r="N290" s="25">
        <v>7500000</v>
      </c>
      <c r="O290" s="25"/>
      <c r="P290" s="25"/>
      <c r="Q290" s="25"/>
      <c r="R290" s="25"/>
      <c r="S290" s="25">
        <v>7500000</v>
      </c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>
        <f t="shared" si="45"/>
        <v>0</v>
      </c>
      <c r="AE290" s="25">
        <f>IF(SUM(R290:T290)-M290&lt;SUM(N290),SUM(N290)-SUM(R290:T290)-M290,)</f>
        <v>0</v>
      </c>
      <c r="AF290" s="25"/>
      <c r="AG290" s="27"/>
      <c r="AH290" s="27"/>
      <c r="AI290" s="27"/>
      <c r="AJ290" s="32"/>
      <c r="AK290" s="27"/>
      <c r="AL290" s="32"/>
      <c r="AM290" s="27"/>
      <c r="AN290" s="25">
        <f t="shared" si="44"/>
        <v>0</v>
      </c>
      <c r="AO290" s="27">
        <f t="shared" si="46"/>
        <v>0</v>
      </c>
      <c r="AP290" s="28"/>
      <c r="AR290" s="28"/>
      <c r="AS290" s="28"/>
      <c r="AT290" s="2"/>
      <c r="AU290" s="2"/>
      <c r="AV290" s="2"/>
      <c r="AW290" s="2"/>
      <c r="AX290" s="2"/>
      <c r="AY290" s="2"/>
      <c r="AZ290" s="2"/>
      <c r="BA290" s="29"/>
    </row>
    <row r="291" spans="1:53" ht="21" customHeight="1">
      <c r="A291" s="19">
        <f>SUBTOTAL(3,$AO$7:AO291)</f>
        <v>285</v>
      </c>
      <c r="B291" s="44" t="s">
        <v>1244</v>
      </c>
      <c r="C291" s="45" t="s">
        <v>1245</v>
      </c>
      <c r="D291" s="22" t="s">
        <v>1246</v>
      </c>
      <c r="E291" s="22" t="s">
        <v>689</v>
      </c>
      <c r="F291" s="19" t="s">
        <v>878</v>
      </c>
      <c r="G291" s="22" t="s">
        <v>37</v>
      </c>
      <c r="H291" s="19" t="str">
        <f t="shared" si="40"/>
        <v>004</v>
      </c>
      <c r="I291" s="22" t="s">
        <v>1034</v>
      </c>
      <c r="J291" s="22" t="s">
        <v>1156</v>
      </c>
      <c r="K291" s="22"/>
      <c r="L291" s="27">
        <v>0</v>
      </c>
      <c r="M291" s="26">
        <v>0</v>
      </c>
      <c r="N291" s="25">
        <v>7500000</v>
      </c>
      <c r="O291" s="25"/>
      <c r="P291" s="25"/>
      <c r="Q291" s="25"/>
      <c r="R291" s="25"/>
      <c r="S291" s="25">
        <v>7500000</v>
      </c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>
        <f t="shared" si="45"/>
        <v>0</v>
      </c>
      <c r="AE291" s="25">
        <f>IF(SUM(R291:T291)-M291&lt;SUM(N291),SUM(N291)-SUM(R291:T291)-M291,)</f>
        <v>0</v>
      </c>
      <c r="AF291" s="25"/>
      <c r="AG291" s="27"/>
      <c r="AH291" s="27"/>
      <c r="AI291" s="27"/>
      <c r="AJ291" s="32"/>
      <c r="AK291" s="27"/>
      <c r="AL291" s="32"/>
      <c r="AM291" s="27"/>
      <c r="AN291" s="25">
        <f t="shared" si="44"/>
        <v>0</v>
      </c>
      <c r="AO291" s="27">
        <f t="shared" si="46"/>
        <v>0</v>
      </c>
      <c r="AP291" s="28"/>
      <c r="AR291" s="28"/>
      <c r="AS291" s="28"/>
      <c r="AT291" s="2"/>
      <c r="AU291" s="2"/>
      <c r="AV291" s="2"/>
      <c r="AW291" s="2"/>
      <c r="AX291" s="2"/>
      <c r="AY291" s="2"/>
      <c r="AZ291" s="2"/>
      <c r="BA291" s="29"/>
    </row>
    <row r="292" spans="1:53" ht="21" customHeight="1">
      <c r="A292" s="19">
        <f>SUBTOTAL(3,$AO$7:AO292)</f>
        <v>286</v>
      </c>
      <c r="B292" s="44" t="s">
        <v>1247</v>
      </c>
      <c r="C292" s="45" t="s">
        <v>1248</v>
      </c>
      <c r="D292" s="22" t="s">
        <v>1249</v>
      </c>
      <c r="E292" s="22" t="s">
        <v>1250</v>
      </c>
      <c r="F292" s="19" t="s">
        <v>966</v>
      </c>
      <c r="G292" s="22" t="s">
        <v>37</v>
      </c>
      <c r="H292" s="19" t="str">
        <f t="shared" si="40"/>
        <v>004</v>
      </c>
      <c r="I292" s="22" t="s">
        <v>598</v>
      </c>
      <c r="J292" s="22" t="s">
        <v>1156</v>
      </c>
      <c r="K292" s="22"/>
      <c r="L292" s="27">
        <v>0</v>
      </c>
      <c r="M292" s="26">
        <v>0</v>
      </c>
      <c r="N292" s="25">
        <v>7500000</v>
      </c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>
        <f t="shared" si="45"/>
        <v>0</v>
      </c>
      <c r="AE292" s="25">
        <f>IF(SUM(R292:T292)-M292&lt;SUM(N292),SUM(N292)-SUM(R292:T292)-M292,)</f>
        <v>7500000</v>
      </c>
      <c r="AF292" s="25"/>
      <c r="AG292" s="27"/>
      <c r="AH292" s="27"/>
      <c r="AI292" s="27"/>
      <c r="AJ292" s="32"/>
      <c r="AK292" s="27"/>
      <c r="AL292" s="32"/>
      <c r="AM292" s="27"/>
      <c r="AN292" s="25">
        <f t="shared" si="44"/>
        <v>0</v>
      </c>
      <c r="AO292" s="27">
        <f t="shared" si="46"/>
        <v>7500000</v>
      </c>
      <c r="AP292" s="28"/>
      <c r="AR292" s="28"/>
      <c r="AS292" s="28"/>
      <c r="AT292" s="2"/>
      <c r="AU292" s="2"/>
      <c r="AV292" s="2"/>
      <c r="AW292" s="2"/>
      <c r="AX292" s="2"/>
      <c r="AY292" s="2"/>
      <c r="AZ292" s="2"/>
      <c r="BA292" s="29"/>
    </row>
    <row r="293" spans="1:53" ht="21" customHeight="1">
      <c r="A293" s="19">
        <f>SUBTOTAL(3,$AO$7:AO293)</f>
        <v>287</v>
      </c>
      <c r="B293" s="44" t="s">
        <v>1251</v>
      </c>
      <c r="C293" s="45" t="s">
        <v>1252</v>
      </c>
      <c r="D293" s="22" t="s">
        <v>420</v>
      </c>
      <c r="E293" s="22" t="s">
        <v>1253</v>
      </c>
      <c r="F293" s="19" t="s">
        <v>1254</v>
      </c>
      <c r="G293" s="22" t="s">
        <v>37</v>
      </c>
      <c r="H293" s="19" t="str">
        <f t="shared" si="40"/>
        <v>004</v>
      </c>
      <c r="I293" s="22" t="s">
        <v>39</v>
      </c>
      <c r="J293" s="22" t="s">
        <v>1156</v>
      </c>
      <c r="K293" s="22"/>
      <c r="L293" s="27">
        <v>0</v>
      </c>
      <c r="M293" s="26">
        <v>0</v>
      </c>
      <c r="N293" s="25">
        <v>7500000</v>
      </c>
      <c r="O293" s="25"/>
      <c r="P293" s="25"/>
      <c r="Q293" s="25"/>
      <c r="R293" s="25"/>
      <c r="S293" s="25"/>
      <c r="T293" s="25"/>
      <c r="U293" s="25">
        <v>7500000</v>
      </c>
      <c r="V293" s="25"/>
      <c r="W293" s="25"/>
      <c r="X293" s="25"/>
      <c r="Y293" s="25"/>
      <c r="Z293" s="25"/>
      <c r="AA293" s="25"/>
      <c r="AB293" s="25"/>
      <c r="AC293" s="25"/>
      <c r="AD293" s="25">
        <f t="shared" si="45"/>
        <v>0</v>
      </c>
      <c r="AE293" s="25">
        <f>IF(SUM(R293:U293)-M293&lt;SUM(N293),SUM(N293)-SUM(R293:U293)-M293,)</f>
        <v>0</v>
      </c>
      <c r="AF293" s="25"/>
      <c r="AG293" s="27"/>
      <c r="AH293" s="27"/>
      <c r="AI293" s="27"/>
      <c r="AJ293" s="32"/>
      <c r="AK293" s="27"/>
      <c r="AL293" s="32"/>
      <c r="AM293" s="27"/>
      <c r="AN293" s="25">
        <f t="shared" si="44"/>
        <v>0</v>
      </c>
      <c r="AO293" s="27">
        <f t="shared" si="46"/>
        <v>0</v>
      </c>
      <c r="AP293" s="28"/>
      <c r="AR293" s="28"/>
      <c r="AS293" s="28"/>
      <c r="AT293" s="2"/>
      <c r="AU293" s="2"/>
      <c r="AV293" s="2"/>
      <c r="AW293" s="2"/>
      <c r="AX293" s="2"/>
      <c r="AY293" s="2"/>
      <c r="AZ293" s="2"/>
      <c r="BA293" s="29"/>
    </row>
    <row r="294" spans="1:53" ht="21" customHeight="1">
      <c r="A294" s="19">
        <f>SUBTOTAL(3,$AO$7:AO294)</f>
        <v>288</v>
      </c>
      <c r="B294" s="44" t="s">
        <v>1255</v>
      </c>
      <c r="C294" s="45" t="s">
        <v>1256</v>
      </c>
      <c r="D294" s="22" t="s">
        <v>1257</v>
      </c>
      <c r="E294" s="22" t="s">
        <v>1258</v>
      </c>
      <c r="F294" s="19" t="s">
        <v>92</v>
      </c>
      <c r="G294" s="22" t="s">
        <v>37</v>
      </c>
      <c r="H294" s="19" t="str">
        <f t="shared" si="40"/>
        <v>004</v>
      </c>
      <c r="I294" s="22" t="s">
        <v>598</v>
      </c>
      <c r="J294" s="22" t="s">
        <v>1156</v>
      </c>
      <c r="K294" s="22"/>
      <c r="L294" s="27">
        <v>0</v>
      </c>
      <c r="M294" s="26">
        <v>0</v>
      </c>
      <c r="N294" s="25">
        <v>7500000</v>
      </c>
      <c r="O294" s="25"/>
      <c r="P294" s="25"/>
      <c r="Q294" s="25"/>
      <c r="R294" s="25"/>
      <c r="S294" s="25"/>
      <c r="T294" s="25"/>
      <c r="U294" s="25">
        <v>7500000</v>
      </c>
      <c r="V294" s="25"/>
      <c r="W294" s="25"/>
      <c r="X294" s="25"/>
      <c r="Y294" s="25"/>
      <c r="Z294" s="25"/>
      <c r="AA294" s="25"/>
      <c r="AB294" s="25"/>
      <c r="AC294" s="25"/>
      <c r="AD294" s="25">
        <f t="shared" si="45"/>
        <v>0</v>
      </c>
      <c r="AE294" s="25">
        <f>IF(SUM(R294:U294)-M294&lt;SUM(N294),SUM(N294)-SUM(R294:U294)-M294,)</f>
        <v>0</v>
      </c>
      <c r="AF294" s="25"/>
      <c r="AG294" s="27"/>
      <c r="AH294" s="27"/>
      <c r="AI294" s="27"/>
      <c r="AJ294" s="32"/>
      <c r="AK294" s="27"/>
      <c r="AL294" s="32"/>
      <c r="AM294" s="27"/>
      <c r="AN294" s="25">
        <f t="shared" si="44"/>
        <v>0</v>
      </c>
      <c r="AO294" s="27">
        <f t="shared" si="46"/>
        <v>0</v>
      </c>
      <c r="AP294" s="28"/>
      <c r="AR294" s="28"/>
      <c r="AS294" s="28"/>
      <c r="AT294" s="2"/>
      <c r="AU294" s="2"/>
      <c r="AV294" s="2"/>
      <c r="AW294" s="2"/>
      <c r="AX294" s="2"/>
      <c r="AY294" s="2"/>
      <c r="AZ294" s="2"/>
      <c r="BA294" s="29"/>
    </row>
    <row r="295" spans="1:53" ht="21" customHeight="1">
      <c r="A295" s="19">
        <f>SUBTOTAL(3,$AO$7:AO295)</f>
        <v>289</v>
      </c>
      <c r="B295" s="44" t="s">
        <v>1259</v>
      </c>
      <c r="C295" s="45" t="s">
        <v>1260</v>
      </c>
      <c r="D295" s="22" t="s">
        <v>1261</v>
      </c>
      <c r="E295" s="22" t="s">
        <v>1262</v>
      </c>
      <c r="F295" s="19" t="s">
        <v>750</v>
      </c>
      <c r="G295" s="22" t="s">
        <v>37</v>
      </c>
      <c r="H295" s="19" t="str">
        <f t="shared" si="40"/>
        <v>004</v>
      </c>
      <c r="I295" s="22" t="s">
        <v>589</v>
      </c>
      <c r="J295" s="22" t="s">
        <v>1156</v>
      </c>
      <c r="K295" s="22"/>
      <c r="L295" s="27">
        <v>0</v>
      </c>
      <c r="M295" s="26">
        <v>1370000</v>
      </c>
      <c r="N295" s="25">
        <v>7500000</v>
      </c>
      <c r="O295" s="25"/>
      <c r="P295" s="25"/>
      <c r="Q295" s="25"/>
      <c r="R295" s="25"/>
      <c r="S295" s="25"/>
      <c r="T295" s="25"/>
      <c r="U295" s="25">
        <v>6130000</v>
      </c>
      <c r="V295" s="25"/>
      <c r="W295" s="25"/>
      <c r="X295" s="25"/>
      <c r="Y295" s="25"/>
      <c r="Z295" s="25"/>
      <c r="AA295" s="25"/>
      <c r="AB295" s="25"/>
      <c r="AC295" s="25"/>
      <c r="AD295" s="25">
        <f t="shared" si="45"/>
        <v>0</v>
      </c>
      <c r="AE295" s="25">
        <f>IF(SUM(R295:U295)-M295&lt;SUM(N295),SUM(N295)-SUM(R295:U295)-M295,)</f>
        <v>0</v>
      </c>
      <c r="AF295" s="25"/>
      <c r="AG295" s="27"/>
      <c r="AH295" s="27"/>
      <c r="AI295" s="27"/>
      <c r="AJ295" s="32"/>
      <c r="AK295" s="27"/>
      <c r="AL295" s="32"/>
      <c r="AM295" s="27"/>
      <c r="AN295" s="25">
        <f t="shared" si="44"/>
        <v>0</v>
      </c>
      <c r="AO295" s="27">
        <f t="shared" si="46"/>
        <v>0</v>
      </c>
      <c r="AP295" s="28"/>
      <c r="AR295" s="28"/>
      <c r="AS295" s="28"/>
      <c r="AT295" s="2"/>
      <c r="AU295" s="2"/>
      <c r="AV295" s="2"/>
      <c r="AW295" s="2"/>
      <c r="AX295" s="2"/>
      <c r="AY295" s="2"/>
      <c r="AZ295" s="2"/>
      <c r="BA295" s="29"/>
    </row>
    <row r="296" spans="1:53" ht="21" customHeight="1">
      <c r="A296" s="19">
        <f>SUBTOTAL(3,$AO$7:AO296)</f>
        <v>290</v>
      </c>
      <c r="B296" s="44" t="s">
        <v>1263</v>
      </c>
      <c r="C296" s="45" t="s">
        <v>1264</v>
      </c>
      <c r="D296" s="22" t="s">
        <v>1265</v>
      </c>
      <c r="E296" s="22" t="s">
        <v>1266</v>
      </c>
      <c r="F296" s="19" t="s">
        <v>1047</v>
      </c>
      <c r="G296" s="22" t="s">
        <v>37</v>
      </c>
      <c r="H296" s="19" t="str">
        <f t="shared" si="40"/>
        <v>004</v>
      </c>
      <c r="I296" s="22" t="s">
        <v>1203</v>
      </c>
      <c r="J296" s="22" t="s">
        <v>1156</v>
      </c>
      <c r="K296" s="22"/>
      <c r="L296" s="27">
        <v>0</v>
      </c>
      <c r="M296" s="26">
        <v>0</v>
      </c>
      <c r="N296" s="25">
        <v>7500000</v>
      </c>
      <c r="O296" s="25"/>
      <c r="P296" s="25"/>
      <c r="Q296" s="25"/>
      <c r="R296" s="25"/>
      <c r="S296" s="25"/>
      <c r="T296" s="25"/>
      <c r="U296" s="25">
        <v>7500000</v>
      </c>
      <c r="V296" s="25"/>
      <c r="W296" s="25"/>
      <c r="X296" s="25"/>
      <c r="Y296" s="25"/>
      <c r="Z296" s="25"/>
      <c r="AA296" s="25"/>
      <c r="AB296" s="25"/>
      <c r="AC296" s="25"/>
      <c r="AD296" s="25">
        <f t="shared" si="45"/>
        <v>0</v>
      </c>
      <c r="AE296" s="25">
        <f>IF(SUM(R296:U296)-M296&lt;SUM(N296),SUM(N296)-SUM(R296:U296)-M296,)</f>
        <v>0</v>
      </c>
      <c r="AF296" s="25"/>
      <c r="AG296" s="27"/>
      <c r="AH296" s="27"/>
      <c r="AI296" s="27"/>
      <c r="AJ296" s="32"/>
      <c r="AK296" s="27"/>
      <c r="AL296" s="32"/>
      <c r="AM296" s="27"/>
      <c r="AN296" s="25">
        <f t="shared" si="44"/>
        <v>0</v>
      </c>
      <c r="AO296" s="27">
        <f t="shared" si="46"/>
        <v>0</v>
      </c>
      <c r="AP296" s="28"/>
      <c r="AR296" s="28"/>
      <c r="AS296" s="28"/>
      <c r="AT296" s="2"/>
      <c r="AU296" s="2"/>
      <c r="AV296" s="2"/>
      <c r="AW296" s="2"/>
      <c r="AX296" s="2"/>
      <c r="AY296" s="2"/>
      <c r="AZ296" s="2"/>
      <c r="BA296" s="29"/>
    </row>
    <row r="297" spans="1:53" ht="21" customHeight="1">
      <c r="A297" s="19">
        <f>SUBTOTAL(3,$AO$7:AO297)</f>
        <v>291</v>
      </c>
      <c r="B297" s="44" t="s">
        <v>1267</v>
      </c>
      <c r="C297" s="45" t="s">
        <v>1268</v>
      </c>
      <c r="D297" s="22" t="s">
        <v>1269</v>
      </c>
      <c r="E297" s="22" t="s">
        <v>124</v>
      </c>
      <c r="F297" s="19" t="s">
        <v>1270</v>
      </c>
      <c r="G297" s="22" t="s">
        <v>37</v>
      </c>
      <c r="H297" s="19" t="str">
        <f t="shared" si="40"/>
        <v>004</v>
      </c>
      <c r="I297" s="22" t="s">
        <v>1034</v>
      </c>
      <c r="J297" s="22" t="s">
        <v>1156</v>
      </c>
      <c r="K297" s="22"/>
      <c r="L297" s="27">
        <v>0</v>
      </c>
      <c r="M297" s="26">
        <v>0</v>
      </c>
      <c r="N297" s="25">
        <v>7500000</v>
      </c>
      <c r="O297" s="25"/>
      <c r="P297" s="25"/>
      <c r="Q297" s="25"/>
      <c r="R297" s="25"/>
      <c r="S297" s="25">
        <v>7500000</v>
      </c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>
        <f t="shared" si="45"/>
        <v>0</v>
      </c>
      <c r="AE297" s="25">
        <f>IF(SUM(R297:T297)-M297&lt;SUM(N297),SUM(N297)-SUM(R297:T297)-M297,)</f>
        <v>0</v>
      </c>
      <c r="AF297" s="25"/>
      <c r="AG297" s="27"/>
      <c r="AH297" s="27"/>
      <c r="AI297" s="27"/>
      <c r="AJ297" s="32"/>
      <c r="AK297" s="27"/>
      <c r="AL297" s="32"/>
      <c r="AM297" s="27"/>
      <c r="AN297" s="25">
        <f t="shared" si="44"/>
        <v>0</v>
      </c>
      <c r="AO297" s="27">
        <f t="shared" si="46"/>
        <v>0</v>
      </c>
      <c r="AP297" s="28"/>
      <c r="AR297" s="408"/>
      <c r="AS297" s="27"/>
      <c r="AT297" s="2"/>
      <c r="AU297" s="2"/>
      <c r="AV297" s="2"/>
      <c r="AW297" s="2"/>
      <c r="AX297" s="2"/>
      <c r="AY297" s="2"/>
      <c r="AZ297" s="2"/>
      <c r="BA297" s="29"/>
    </row>
    <row r="298" spans="1:53" ht="21" customHeight="1">
      <c r="A298" s="19">
        <f>SUBTOTAL(3,$AO$7:AO298)</f>
        <v>292</v>
      </c>
      <c r="B298" s="44" t="s">
        <v>1271</v>
      </c>
      <c r="C298" s="45" t="s">
        <v>1272</v>
      </c>
      <c r="D298" s="22" t="s">
        <v>1273</v>
      </c>
      <c r="E298" s="22" t="s">
        <v>124</v>
      </c>
      <c r="F298" s="19" t="s">
        <v>1270</v>
      </c>
      <c r="G298" s="22" t="s">
        <v>37</v>
      </c>
      <c r="H298" s="19" t="str">
        <f t="shared" si="40"/>
        <v>004</v>
      </c>
      <c r="I298" s="22" t="s">
        <v>1034</v>
      </c>
      <c r="J298" s="22" t="s">
        <v>1156</v>
      </c>
      <c r="K298" s="22"/>
      <c r="L298" s="27">
        <v>0</v>
      </c>
      <c r="M298" s="26">
        <v>0</v>
      </c>
      <c r="N298" s="25">
        <v>7500000</v>
      </c>
      <c r="O298" s="25"/>
      <c r="P298" s="25"/>
      <c r="Q298" s="25"/>
      <c r="R298" s="25"/>
      <c r="S298" s="25">
        <v>7500000</v>
      </c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>
        <f t="shared" si="45"/>
        <v>0</v>
      </c>
      <c r="AE298" s="25">
        <f>IF(SUM(R298:T298)-M298&lt;SUM(N298),SUM(N298)-SUM(R298:T298)-M298,)</f>
        <v>0</v>
      </c>
      <c r="AF298" s="25"/>
      <c r="AG298" s="27"/>
      <c r="AH298" s="27"/>
      <c r="AI298" s="27"/>
      <c r="AJ298" s="32"/>
      <c r="AK298" s="27"/>
      <c r="AL298" s="32"/>
      <c r="AM298" s="27"/>
      <c r="AN298" s="25">
        <f t="shared" si="44"/>
        <v>0</v>
      </c>
      <c r="AO298" s="27">
        <f t="shared" si="46"/>
        <v>0</v>
      </c>
      <c r="AP298" s="28"/>
      <c r="AR298" s="28"/>
      <c r="AS298" s="28"/>
      <c r="AT298" s="2"/>
      <c r="AU298" s="2"/>
      <c r="AV298" s="2"/>
      <c r="AW298" s="2"/>
      <c r="AX298" s="2"/>
      <c r="AY298" s="2"/>
      <c r="AZ298" s="2"/>
      <c r="BA298" s="29"/>
    </row>
    <row r="299" spans="1:53" ht="21" customHeight="1">
      <c r="A299" s="19">
        <f>SUBTOTAL(3,$AO$7:AO299)</f>
        <v>293</v>
      </c>
      <c r="B299" s="44" t="s">
        <v>1274</v>
      </c>
      <c r="C299" s="45" t="s">
        <v>1275</v>
      </c>
      <c r="D299" s="22" t="s">
        <v>1276</v>
      </c>
      <c r="E299" s="22" t="s">
        <v>124</v>
      </c>
      <c r="F299" s="19" t="s">
        <v>1043</v>
      </c>
      <c r="G299" s="22" t="s">
        <v>37</v>
      </c>
      <c r="H299" s="19" t="str">
        <f t="shared" si="40"/>
        <v>004</v>
      </c>
      <c r="I299" s="22" t="s">
        <v>1203</v>
      </c>
      <c r="J299" s="22" t="s">
        <v>1156</v>
      </c>
      <c r="K299" s="22"/>
      <c r="L299" s="27">
        <v>0</v>
      </c>
      <c r="M299" s="26">
        <v>0</v>
      </c>
      <c r="N299" s="25">
        <v>7500000</v>
      </c>
      <c r="O299" s="25"/>
      <c r="P299" s="25"/>
      <c r="Q299" s="25"/>
      <c r="R299" s="25"/>
      <c r="S299" s="25"/>
      <c r="T299" s="25"/>
      <c r="U299" s="25">
        <v>7500000</v>
      </c>
      <c r="V299" s="25"/>
      <c r="W299" s="25"/>
      <c r="X299" s="25"/>
      <c r="Y299" s="25"/>
      <c r="Z299" s="25"/>
      <c r="AA299" s="25"/>
      <c r="AB299" s="25"/>
      <c r="AC299" s="25"/>
      <c r="AD299" s="25">
        <f t="shared" si="45"/>
        <v>0</v>
      </c>
      <c r="AE299" s="25">
        <f>IF(SUM(R299:U299)-M299&lt;SUM(N299),SUM(N299)-SUM(R299:U299)-M299,)</f>
        <v>0</v>
      </c>
      <c r="AF299" s="25"/>
      <c r="AG299" s="27"/>
      <c r="AH299" s="27"/>
      <c r="AI299" s="27"/>
      <c r="AJ299" s="32"/>
      <c r="AK299" s="27"/>
      <c r="AL299" s="32"/>
      <c r="AM299" s="27"/>
      <c r="AN299" s="25">
        <f t="shared" si="44"/>
        <v>0</v>
      </c>
      <c r="AO299" s="27">
        <f t="shared" si="46"/>
        <v>0</v>
      </c>
      <c r="AP299" s="28"/>
      <c r="AR299" s="28"/>
      <c r="AS299" s="28"/>
      <c r="AT299" s="2"/>
      <c r="AU299" s="2"/>
      <c r="AV299" s="2"/>
      <c r="AW299" s="2"/>
      <c r="AX299" s="2"/>
      <c r="AY299" s="2"/>
      <c r="AZ299" s="2"/>
      <c r="BA299" s="29"/>
    </row>
    <row r="300" spans="1:53" ht="21" customHeight="1">
      <c r="A300" s="19">
        <f>SUBTOTAL(3,$AO$7:AO300)</f>
        <v>294</v>
      </c>
      <c r="B300" s="44" t="s">
        <v>1277</v>
      </c>
      <c r="C300" s="45" t="s">
        <v>1278</v>
      </c>
      <c r="D300" s="22" t="s">
        <v>1279</v>
      </c>
      <c r="E300" s="22" t="s">
        <v>581</v>
      </c>
      <c r="F300" s="19" t="s">
        <v>1280</v>
      </c>
      <c r="G300" s="22" t="s">
        <v>37</v>
      </c>
      <c r="H300" s="19" t="str">
        <f t="shared" si="40"/>
        <v>004</v>
      </c>
      <c r="I300" s="22" t="s">
        <v>1034</v>
      </c>
      <c r="J300" s="22" t="s">
        <v>1281</v>
      </c>
      <c r="K300" s="22"/>
      <c r="L300" s="27">
        <v>7500000</v>
      </c>
      <c r="M300" s="26">
        <v>0</v>
      </c>
      <c r="N300" s="25">
        <v>7500000</v>
      </c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>
        <f t="shared" si="45"/>
        <v>0</v>
      </c>
      <c r="AE300" s="25">
        <f>IF(SUM(R300:T300)-M300&lt;SUM(N300),SUM(N300)-SUM(R300:T300)-M300,)</f>
        <v>7500000</v>
      </c>
      <c r="AF300" s="25"/>
      <c r="AG300" s="27"/>
      <c r="AH300" s="27"/>
      <c r="AI300" s="27"/>
      <c r="AJ300" s="32"/>
      <c r="AK300" s="27"/>
      <c r="AL300" s="32"/>
      <c r="AM300" s="27"/>
      <c r="AN300" s="25">
        <f t="shared" si="44"/>
        <v>0</v>
      </c>
      <c r="AO300" s="27">
        <f t="shared" si="46"/>
        <v>15000000</v>
      </c>
      <c r="AP300" s="28"/>
      <c r="AR300" s="28"/>
      <c r="AS300" s="28"/>
      <c r="AT300" s="2"/>
      <c r="AU300" s="2"/>
      <c r="AV300" s="2"/>
      <c r="AW300" s="2"/>
      <c r="AX300" s="2"/>
      <c r="AY300" s="2"/>
      <c r="AZ300" s="2"/>
      <c r="BA300" s="29"/>
    </row>
    <row r="301" spans="1:53" ht="21" customHeight="1">
      <c r="A301" s="19">
        <f>SUBTOTAL(3,$AO$7:AO301)</f>
        <v>295</v>
      </c>
      <c r="B301" s="44" t="s">
        <v>1282</v>
      </c>
      <c r="C301" s="45" t="s">
        <v>1283</v>
      </c>
      <c r="D301" s="22" t="s">
        <v>1284</v>
      </c>
      <c r="E301" s="22" t="s">
        <v>52</v>
      </c>
      <c r="F301" s="19" t="s">
        <v>1285</v>
      </c>
      <c r="G301" s="22" t="s">
        <v>37</v>
      </c>
      <c r="H301" s="19" t="str">
        <f t="shared" si="40"/>
        <v>004</v>
      </c>
      <c r="I301" s="22" t="s">
        <v>1034</v>
      </c>
      <c r="J301" s="22" t="s">
        <v>1281</v>
      </c>
      <c r="K301" s="22"/>
      <c r="L301" s="27">
        <v>0</v>
      </c>
      <c r="M301" s="26">
        <v>0</v>
      </c>
      <c r="N301" s="25">
        <v>7500000</v>
      </c>
      <c r="O301" s="25"/>
      <c r="P301" s="25"/>
      <c r="Q301" s="25"/>
      <c r="R301" s="25"/>
      <c r="S301" s="25"/>
      <c r="T301" s="25"/>
      <c r="U301" s="25">
        <v>7500000</v>
      </c>
      <c r="V301" s="25"/>
      <c r="W301" s="25"/>
      <c r="X301" s="25"/>
      <c r="Y301" s="25"/>
      <c r="Z301" s="25"/>
      <c r="AA301" s="25"/>
      <c r="AB301" s="25"/>
      <c r="AC301" s="25"/>
      <c r="AD301" s="25">
        <f t="shared" si="45"/>
        <v>0</v>
      </c>
      <c r="AE301" s="25">
        <f>IF(SUM(R301:U301)-M301&lt;SUM(N301),SUM(N301)-SUM(R301:U301)-M301,)</f>
        <v>0</v>
      </c>
      <c r="AF301" s="25"/>
      <c r="AG301" s="27"/>
      <c r="AH301" s="27"/>
      <c r="AI301" s="27"/>
      <c r="AJ301" s="32"/>
      <c r="AK301" s="27"/>
      <c r="AL301" s="32"/>
      <c r="AM301" s="27"/>
      <c r="AN301" s="25">
        <f t="shared" si="44"/>
        <v>0</v>
      </c>
      <c r="AO301" s="27">
        <f t="shared" si="46"/>
        <v>0</v>
      </c>
      <c r="AP301" s="28"/>
      <c r="AR301" s="28"/>
      <c r="AS301" s="28"/>
      <c r="AT301" s="2"/>
      <c r="AU301" s="2"/>
      <c r="AV301" s="2"/>
      <c r="AW301" s="2"/>
      <c r="AX301" s="2"/>
      <c r="AY301" s="2"/>
      <c r="AZ301" s="2"/>
      <c r="BA301" s="29"/>
    </row>
    <row r="302" spans="1:53" ht="21" customHeight="1">
      <c r="A302" s="19">
        <f>SUBTOTAL(3,$AO$7:AO302)</f>
        <v>296</v>
      </c>
      <c r="B302" s="44" t="s">
        <v>1286</v>
      </c>
      <c r="C302" s="45" t="s">
        <v>1287</v>
      </c>
      <c r="D302" s="22" t="s">
        <v>1288</v>
      </c>
      <c r="E302" s="22" t="s">
        <v>52</v>
      </c>
      <c r="F302" s="19" t="s">
        <v>311</v>
      </c>
      <c r="G302" s="22" t="s">
        <v>37</v>
      </c>
      <c r="H302" s="19" t="str">
        <f t="shared" si="40"/>
        <v>004</v>
      </c>
      <c r="I302" s="22" t="s">
        <v>39</v>
      </c>
      <c r="J302" s="22" t="s">
        <v>1281</v>
      </c>
      <c r="K302" s="22"/>
      <c r="L302" s="27">
        <v>0</v>
      </c>
      <c r="M302" s="26">
        <v>0</v>
      </c>
      <c r="N302" s="25">
        <v>7500000</v>
      </c>
      <c r="O302" s="25"/>
      <c r="P302" s="25"/>
      <c r="Q302" s="25"/>
      <c r="R302" s="25"/>
      <c r="S302" s="25">
        <v>7500000</v>
      </c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>
        <f t="shared" si="45"/>
        <v>0</v>
      </c>
      <c r="AE302" s="25">
        <f>IF(SUM(R302:T302)-M302&lt;SUM(N302),SUM(N302)-SUM(R302:T302)-M302,)</f>
        <v>0</v>
      </c>
      <c r="AF302" s="25"/>
      <c r="AG302" s="27"/>
      <c r="AH302" s="27"/>
      <c r="AI302" s="27"/>
      <c r="AJ302" s="32"/>
      <c r="AK302" s="27"/>
      <c r="AL302" s="32"/>
      <c r="AM302" s="27"/>
      <c r="AN302" s="25">
        <f t="shared" si="44"/>
        <v>0</v>
      </c>
      <c r="AO302" s="27">
        <f t="shared" si="46"/>
        <v>0</v>
      </c>
      <c r="AP302" s="28"/>
      <c r="AR302" s="28"/>
      <c r="AS302" s="28"/>
      <c r="AT302" s="2"/>
      <c r="AU302" s="2"/>
      <c r="AV302" s="2"/>
      <c r="AW302" s="2"/>
      <c r="AX302" s="2"/>
      <c r="AY302" s="2"/>
      <c r="AZ302" s="2"/>
      <c r="BA302" s="29"/>
    </row>
    <row r="303" spans="1:53" ht="21" customHeight="1">
      <c r="A303" s="19">
        <f>SUBTOTAL(3,$AO$7:AO303)</f>
        <v>297</v>
      </c>
      <c r="B303" s="44" t="s">
        <v>1289</v>
      </c>
      <c r="C303" s="45" t="s">
        <v>1290</v>
      </c>
      <c r="D303" s="22" t="s">
        <v>601</v>
      </c>
      <c r="E303" s="22" t="s">
        <v>1291</v>
      </c>
      <c r="F303" s="19" t="s">
        <v>1292</v>
      </c>
      <c r="G303" s="22" t="s">
        <v>37</v>
      </c>
      <c r="H303" s="19" t="str">
        <f t="shared" ref="H303:H366" si="47">MID(B303,4,3)</f>
        <v>004</v>
      </c>
      <c r="I303" s="22" t="s">
        <v>48</v>
      </c>
      <c r="J303" s="22" t="s">
        <v>1281</v>
      </c>
      <c r="K303" s="22"/>
      <c r="L303" s="27">
        <v>0</v>
      </c>
      <c r="M303" s="26">
        <v>0</v>
      </c>
      <c r="N303" s="25">
        <v>7500000</v>
      </c>
      <c r="O303" s="25"/>
      <c r="P303" s="25"/>
      <c r="Q303" s="25"/>
      <c r="R303" s="25"/>
      <c r="S303" s="25"/>
      <c r="T303" s="25"/>
      <c r="U303" s="25"/>
      <c r="V303" s="25"/>
      <c r="W303" s="25">
        <v>7500000</v>
      </c>
      <c r="X303" s="25"/>
      <c r="Y303" s="25"/>
      <c r="Z303" s="25"/>
      <c r="AA303" s="25"/>
      <c r="AB303" s="25"/>
      <c r="AC303" s="25"/>
      <c r="AD303" s="25">
        <f t="shared" si="45"/>
        <v>0</v>
      </c>
      <c r="AE303" s="25">
        <f>IF(SUM(R303:W303)-M303&lt;SUM(N303),SUM(N303)-SUM(R303:W303)-M303,)</f>
        <v>0</v>
      </c>
      <c r="AF303" s="25"/>
      <c r="AG303" s="27"/>
      <c r="AH303" s="27"/>
      <c r="AI303" s="27"/>
      <c r="AJ303" s="32"/>
      <c r="AK303" s="27"/>
      <c r="AL303" s="32"/>
      <c r="AM303" s="27"/>
      <c r="AN303" s="25">
        <f t="shared" si="44"/>
        <v>0</v>
      </c>
      <c r="AO303" s="27">
        <f>IF(SUM(R303:W303)-M303&lt;(K303+L303+N303),(K303+L303+N303)-SUM(R303:W303)-M303,)</f>
        <v>0</v>
      </c>
      <c r="AP303" s="28"/>
      <c r="AR303" s="28"/>
      <c r="AS303" s="28"/>
      <c r="AT303" s="2"/>
      <c r="AU303" s="2"/>
      <c r="AV303" s="2"/>
      <c r="AW303" s="2"/>
      <c r="AX303" s="2"/>
      <c r="AY303" s="2"/>
      <c r="AZ303" s="2"/>
      <c r="BA303" s="29"/>
    </row>
    <row r="304" spans="1:53" ht="21" customHeight="1">
      <c r="A304" s="19">
        <f>SUBTOTAL(3,$AO$7:AO304)</f>
        <v>298</v>
      </c>
      <c r="B304" s="44" t="s">
        <v>1293</v>
      </c>
      <c r="C304" s="45" t="s">
        <v>1294</v>
      </c>
      <c r="D304" s="22" t="s">
        <v>165</v>
      </c>
      <c r="E304" s="22" t="s">
        <v>737</v>
      </c>
      <c r="F304" s="19" t="s">
        <v>1295</v>
      </c>
      <c r="G304" s="22" t="s">
        <v>37</v>
      </c>
      <c r="H304" s="19" t="str">
        <f t="shared" si="47"/>
        <v>004</v>
      </c>
      <c r="I304" s="22" t="s">
        <v>1034</v>
      </c>
      <c r="J304" s="22" t="s">
        <v>1281</v>
      </c>
      <c r="K304" s="22"/>
      <c r="L304" s="27">
        <v>0</v>
      </c>
      <c r="M304" s="26">
        <v>0</v>
      </c>
      <c r="N304" s="25">
        <v>7500000</v>
      </c>
      <c r="O304" s="25"/>
      <c r="P304" s="25"/>
      <c r="Q304" s="25"/>
      <c r="R304" s="25"/>
      <c r="S304" s="25"/>
      <c r="T304" s="25"/>
      <c r="U304" s="25">
        <v>7500000</v>
      </c>
      <c r="V304" s="25"/>
      <c r="W304" s="25"/>
      <c r="X304" s="25"/>
      <c r="Y304" s="25"/>
      <c r="Z304" s="25"/>
      <c r="AA304" s="25"/>
      <c r="AB304" s="25"/>
      <c r="AC304" s="25"/>
      <c r="AD304" s="25">
        <f t="shared" si="45"/>
        <v>0</v>
      </c>
      <c r="AE304" s="25">
        <f>IF(SUM(R304:U304)-M304&lt;SUM(N304),SUM(N304)-SUM(R304:U304)-M304,)</f>
        <v>0</v>
      </c>
      <c r="AF304" s="25"/>
      <c r="AG304" s="27"/>
      <c r="AH304" s="27"/>
      <c r="AI304" s="27"/>
      <c r="AJ304" s="32"/>
      <c r="AK304" s="27"/>
      <c r="AL304" s="32"/>
      <c r="AM304" s="27"/>
      <c r="AN304" s="25">
        <f t="shared" si="44"/>
        <v>0</v>
      </c>
      <c r="AO304" s="27">
        <f>IF(SUM(R304:U304)-M304&lt;(K304+L304+N304),(K304+L304+N304)-SUM(R304:U304)-M304,)</f>
        <v>0</v>
      </c>
      <c r="AP304" s="28"/>
      <c r="AR304" s="28"/>
      <c r="AS304" s="28"/>
      <c r="AT304" s="2"/>
      <c r="AU304" s="2"/>
      <c r="AV304" s="2"/>
      <c r="AW304" s="2"/>
      <c r="AX304" s="2"/>
      <c r="AY304" s="2"/>
      <c r="AZ304" s="2"/>
      <c r="BA304" s="29"/>
    </row>
    <row r="305" spans="1:53" ht="21" customHeight="1">
      <c r="A305" s="19">
        <f>SUBTOTAL(3,$AO$7:AO305)</f>
        <v>299</v>
      </c>
      <c r="B305" s="44" t="s">
        <v>1296</v>
      </c>
      <c r="C305" s="45" t="s">
        <v>1297</v>
      </c>
      <c r="D305" s="22" t="s">
        <v>150</v>
      </c>
      <c r="E305" s="22" t="s">
        <v>151</v>
      </c>
      <c r="F305" s="19" t="s">
        <v>1298</v>
      </c>
      <c r="G305" s="22" t="s">
        <v>37</v>
      </c>
      <c r="H305" s="19" t="str">
        <f t="shared" si="47"/>
        <v>004</v>
      </c>
      <c r="I305" s="22" t="s">
        <v>1203</v>
      </c>
      <c r="J305" s="22" t="s">
        <v>1281</v>
      </c>
      <c r="K305" s="22"/>
      <c r="L305" s="27">
        <v>0</v>
      </c>
      <c r="M305" s="26">
        <v>0</v>
      </c>
      <c r="N305" s="25">
        <v>7500000</v>
      </c>
      <c r="O305" s="25"/>
      <c r="P305" s="25"/>
      <c r="Q305" s="25"/>
      <c r="R305" s="25"/>
      <c r="S305" s="25"/>
      <c r="T305" s="25"/>
      <c r="U305" s="25"/>
      <c r="V305" s="25"/>
      <c r="W305" s="25">
        <v>7500000</v>
      </c>
      <c r="X305" s="25"/>
      <c r="Y305" s="25"/>
      <c r="Z305" s="25"/>
      <c r="AA305" s="25"/>
      <c r="AB305" s="25"/>
      <c r="AC305" s="25"/>
      <c r="AD305" s="25">
        <f t="shared" si="45"/>
        <v>0</v>
      </c>
      <c r="AE305" s="25">
        <f>IF(SUM(R305:W305)-M305&lt;SUM(N305),SUM(N305)-SUM(R305:W305)-M305,)</f>
        <v>0</v>
      </c>
      <c r="AF305" s="25"/>
      <c r="AG305" s="27"/>
      <c r="AH305" s="27"/>
      <c r="AI305" s="27"/>
      <c r="AJ305" s="32"/>
      <c r="AK305" s="27"/>
      <c r="AL305" s="32"/>
      <c r="AM305" s="27"/>
      <c r="AN305" s="25">
        <f t="shared" si="44"/>
        <v>0</v>
      </c>
      <c r="AO305" s="27">
        <f>IF(SUM(R305:W305)-M305&lt;(K305+L305+N305),(K305+L305+N305)-SUM(R305:W305)-M305,)</f>
        <v>0</v>
      </c>
      <c r="AP305" s="28"/>
      <c r="AR305" s="28"/>
      <c r="AS305" s="28"/>
      <c r="AT305" s="2"/>
      <c r="AU305" s="2"/>
      <c r="AV305" s="2"/>
      <c r="AW305" s="2"/>
      <c r="AX305" s="2"/>
      <c r="AY305" s="2"/>
      <c r="AZ305" s="2"/>
      <c r="BA305" s="29"/>
    </row>
    <row r="306" spans="1:53" ht="21" customHeight="1">
      <c r="A306" s="19">
        <f>SUBTOTAL(3,$AO$7:AO306)</f>
        <v>300</v>
      </c>
      <c r="B306" s="44" t="s">
        <v>1299</v>
      </c>
      <c r="C306" s="45" t="s">
        <v>1300</v>
      </c>
      <c r="D306" s="22" t="s">
        <v>205</v>
      </c>
      <c r="E306" s="22" t="s">
        <v>151</v>
      </c>
      <c r="F306" s="19" t="s">
        <v>454</v>
      </c>
      <c r="G306" s="22" t="s">
        <v>37</v>
      </c>
      <c r="H306" s="19" t="str">
        <f t="shared" si="47"/>
        <v>004</v>
      </c>
      <c r="I306" s="22" t="s">
        <v>1034</v>
      </c>
      <c r="J306" s="22" t="s">
        <v>1281</v>
      </c>
      <c r="K306" s="22"/>
      <c r="L306" s="27">
        <v>0</v>
      </c>
      <c r="M306" s="26">
        <v>0</v>
      </c>
      <c r="N306" s="25">
        <v>7500000</v>
      </c>
      <c r="O306" s="25"/>
      <c r="P306" s="25"/>
      <c r="Q306" s="25"/>
      <c r="R306" s="25"/>
      <c r="S306" s="25"/>
      <c r="T306" s="25"/>
      <c r="U306" s="25">
        <v>7500000</v>
      </c>
      <c r="V306" s="25"/>
      <c r="W306" s="25"/>
      <c r="X306" s="25"/>
      <c r="Y306" s="25"/>
      <c r="Z306" s="25"/>
      <c r="AA306" s="25"/>
      <c r="AB306" s="25"/>
      <c r="AC306" s="25"/>
      <c r="AD306" s="25">
        <f t="shared" si="45"/>
        <v>0</v>
      </c>
      <c r="AE306" s="25">
        <f>IF(SUM(R306:U306)-M306&lt;SUM(N306),SUM(N306)-SUM(R306:U306)-M306,)</f>
        <v>0</v>
      </c>
      <c r="AF306" s="25"/>
      <c r="AG306" s="27"/>
      <c r="AH306" s="27"/>
      <c r="AI306" s="27"/>
      <c r="AJ306" s="32"/>
      <c r="AK306" s="27"/>
      <c r="AL306" s="32"/>
      <c r="AM306" s="27"/>
      <c r="AN306" s="25">
        <f t="shared" si="44"/>
        <v>0</v>
      </c>
      <c r="AO306" s="27">
        <f>IF(SUM(R306:U306)-M306&lt;(K306+L306+N306),(K306+L306+N306)-SUM(R306:U306)-M306,)</f>
        <v>0</v>
      </c>
      <c r="AP306" s="28"/>
      <c r="AR306" s="28"/>
      <c r="AS306" s="28"/>
      <c r="AT306" s="2"/>
      <c r="AU306" s="2"/>
      <c r="AV306" s="2"/>
      <c r="AW306" s="2"/>
      <c r="AX306" s="2"/>
      <c r="AY306" s="2"/>
      <c r="AZ306" s="2"/>
      <c r="BA306" s="29"/>
    </row>
    <row r="307" spans="1:53" ht="21" customHeight="1">
      <c r="A307" s="19">
        <f>SUBTOTAL(3,$AO$7:AO307)</f>
        <v>301</v>
      </c>
      <c r="B307" s="44" t="s">
        <v>1301</v>
      </c>
      <c r="C307" s="45" t="s">
        <v>1302</v>
      </c>
      <c r="D307" s="22" t="s">
        <v>1303</v>
      </c>
      <c r="E307" s="22" t="s">
        <v>91</v>
      </c>
      <c r="F307" s="19" t="s">
        <v>311</v>
      </c>
      <c r="G307" s="22" t="s">
        <v>37</v>
      </c>
      <c r="H307" s="19" t="str">
        <f t="shared" si="47"/>
        <v>004</v>
      </c>
      <c r="I307" s="22" t="s">
        <v>1034</v>
      </c>
      <c r="J307" s="22" t="s">
        <v>1281</v>
      </c>
      <c r="K307" s="22"/>
      <c r="L307" s="27">
        <v>0</v>
      </c>
      <c r="M307" s="26">
        <v>15480</v>
      </c>
      <c r="N307" s="25">
        <v>7500000</v>
      </c>
      <c r="O307" s="25"/>
      <c r="P307" s="25"/>
      <c r="Q307" s="25"/>
      <c r="R307" s="25"/>
      <c r="S307" s="25"/>
      <c r="T307" s="25"/>
      <c r="U307" s="25">
        <v>7484520</v>
      </c>
      <c r="V307" s="25"/>
      <c r="W307" s="25"/>
      <c r="X307" s="25"/>
      <c r="Y307" s="25"/>
      <c r="Z307" s="25"/>
      <c r="AA307" s="25"/>
      <c r="AB307" s="25"/>
      <c r="AC307" s="25"/>
      <c r="AD307" s="25">
        <f t="shared" si="45"/>
        <v>0</v>
      </c>
      <c r="AE307" s="25">
        <f>IF(SUM(R307:U307)-M307&lt;SUM(N307),SUM(N307)-SUM(R307:U307)-M307,)</f>
        <v>0</v>
      </c>
      <c r="AF307" s="25"/>
      <c r="AG307" s="27"/>
      <c r="AH307" s="27"/>
      <c r="AI307" s="27"/>
      <c r="AJ307" s="32"/>
      <c r="AK307" s="27"/>
      <c r="AL307" s="32"/>
      <c r="AM307" s="27"/>
      <c r="AN307" s="25">
        <f t="shared" si="44"/>
        <v>0</v>
      </c>
      <c r="AO307" s="27">
        <f>IF(SUM(R307:U307)-M307&lt;(K307+L307+N307),(K307+L307+N307)-SUM(R307:U307)-M307,)</f>
        <v>0</v>
      </c>
      <c r="AP307" s="28"/>
      <c r="AR307" s="28"/>
      <c r="AS307" s="28"/>
      <c r="AT307" s="2"/>
      <c r="AU307" s="2"/>
      <c r="AV307" s="2"/>
      <c r="AW307" s="2"/>
      <c r="AX307" s="2"/>
      <c r="AY307" s="2"/>
      <c r="AZ307" s="2"/>
      <c r="BA307" s="29"/>
    </row>
    <row r="308" spans="1:53" ht="21" customHeight="1">
      <c r="A308" s="19">
        <f>SUBTOTAL(3,$AO$7:AO308)</f>
        <v>302</v>
      </c>
      <c r="B308" s="44" t="s">
        <v>1304</v>
      </c>
      <c r="C308" s="45" t="s">
        <v>1305</v>
      </c>
      <c r="D308" s="22" t="s">
        <v>225</v>
      </c>
      <c r="E308" s="22" t="s">
        <v>91</v>
      </c>
      <c r="F308" s="19" t="s">
        <v>1306</v>
      </c>
      <c r="G308" s="22" t="s">
        <v>37</v>
      </c>
      <c r="H308" s="19" t="str">
        <f t="shared" si="47"/>
        <v>004</v>
      </c>
      <c r="I308" s="22" t="s">
        <v>1203</v>
      </c>
      <c r="J308" s="22" t="s">
        <v>1281</v>
      </c>
      <c r="K308" s="22"/>
      <c r="L308" s="27">
        <v>0</v>
      </c>
      <c r="M308" s="26">
        <v>0</v>
      </c>
      <c r="N308" s="25">
        <v>7500000</v>
      </c>
      <c r="O308" s="25"/>
      <c r="P308" s="25"/>
      <c r="Q308" s="25"/>
      <c r="R308" s="25"/>
      <c r="S308" s="25"/>
      <c r="T308" s="25"/>
      <c r="U308" s="25">
        <v>7500000</v>
      </c>
      <c r="V308" s="25"/>
      <c r="W308" s="25"/>
      <c r="X308" s="25"/>
      <c r="Y308" s="25"/>
      <c r="Z308" s="25"/>
      <c r="AA308" s="25"/>
      <c r="AB308" s="25"/>
      <c r="AC308" s="25"/>
      <c r="AD308" s="25">
        <f t="shared" ref="AD308:AD339" si="48">IF(SUM(O308:U308)&gt;SUM(M308:N308),SUM(O308:U308)-SUM(M308:N308),)</f>
        <v>0</v>
      </c>
      <c r="AE308" s="25">
        <f>IF(SUM(R308:U308)-M308&lt;SUM(N308),SUM(N308)-SUM(R308:U308)-M308,)</f>
        <v>0</v>
      </c>
      <c r="AF308" s="25"/>
      <c r="AG308" s="27"/>
      <c r="AH308" s="27"/>
      <c r="AI308" s="27"/>
      <c r="AJ308" s="32"/>
      <c r="AK308" s="27"/>
      <c r="AL308" s="32"/>
      <c r="AM308" s="27"/>
      <c r="AN308" s="25">
        <f t="shared" si="44"/>
        <v>0</v>
      </c>
      <c r="AO308" s="27">
        <f>IF(SUM(R308:U308)-M308&lt;(K308+L308+N308),(K308+L308+N308)-SUM(R308:U308)-M308,)</f>
        <v>0</v>
      </c>
      <c r="AP308" s="28"/>
      <c r="AR308" s="28"/>
      <c r="AS308" s="28"/>
      <c r="AT308" s="2"/>
      <c r="AU308" s="2"/>
      <c r="AV308" s="2"/>
      <c r="AW308" s="2"/>
      <c r="AX308" s="2"/>
      <c r="AY308" s="2"/>
      <c r="AZ308" s="2"/>
      <c r="BA308" s="29"/>
    </row>
    <row r="309" spans="1:53" ht="21" customHeight="1">
      <c r="A309" s="19">
        <f>SUBTOTAL(3,$AO$7:AO309)</f>
        <v>303</v>
      </c>
      <c r="B309" s="44" t="s">
        <v>1307</v>
      </c>
      <c r="C309" s="45" t="s">
        <v>1308</v>
      </c>
      <c r="D309" s="22" t="s">
        <v>1309</v>
      </c>
      <c r="E309" s="22" t="s">
        <v>411</v>
      </c>
      <c r="F309" s="19" t="s">
        <v>985</v>
      </c>
      <c r="G309" s="22" t="s">
        <v>37</v>
      </c>
      <c r="H309" s="19" t="str">
        <f t="shared" si="47"/>
        <v>004</v>
      </c>
      <c r="I309" s="22" t="s">
        <v>1034</v>
      </c>
      <c r="J309" s="22" t="s">
        <v>1281</v>
      </c>
      <c r="K309" s="22"/>
      <c r="L309" s="27">
        <v>0</v>
      </c>
      <c r="M309" s="26">
        <v>0</v>
      </c>
      <c r="N309" s="25">
        <v>7500000</v>
      </c>
      <c r="O309" s="25"/>
      <c r="P309" s="25"/>
      <c r="Q309" s="25"/>
      <c r="R309" s="25"/>
      <c r="S309" s="25">
        <v>7500000</v>
      </c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>
        <f t="shared" si="48"/>
        <v>0</v>
      </c>
      <c r="AE309" s="25">
        <f>IF(SUM(R309:T309)-M309&lt;SUM(N309),SUM(N309)-SUM(R309:T309)-M309,)</f>
        <v>0</v>
      </c>
      <c r="AF309" s="25"/>
      <c r="AG309" s="27"/>
      <c r="AH309" s="27"/>
      <c r="AI309" s="27"/>
      <c r="AJ309" s="32"/>
      <c r="AK309" s="27"/>
      <c r="AL309" s="32"/>
      <c r="AM309" s="27"/>
      <c r="AN309" s="25">
        <f t="shared" si="44"/>
        <v>0</v>
      </c>
      <c r="AO309" s="27">
        <f>IF(SUM(R309:U309)-M309&lt;(K309+L309+N309),(K309+L309+N309)-SUM(R309:U309)-M309,)</f>
        <v>0</v>
      </c>
      <c r="AP309" s="28"/>
      <c r="AR309" s="28"/>
      <c r="AS309" s="28"/>
      <c r="AT309" s="2"/>
      <c r="AU309" s="2"/>
      <c r="AV309" s="2"/>
      <c r="AW309" s="2"/>
      <c r="AX309" s="2"/>
      <c r="AY309" s="2"/>
      <c r="AZ309" s="2"/>
      <c r="BA309" s="29"/>
    </row>
    <row r="310" spans="1:53" ht="21" customHeight="1">
      <c r="A310" s="19">
        <f>SUBTOTAL(3,$AO$7:AO310)</f>
        <v>304</v>
      </c>
      <c r="B310" s="44" t="s">
        <v>1310</v>
      </c>
      <c r="C310" s="45" t="s">
        <v>1311</v>
      </c>
      <c r="D310" s="22" t="s">
        <v>165</v>
      </c>
      <c r="E310" s="22" t="s">
        <v>262</v>
      </c>
      <c r="F310" s="19" t="s">
        <v>1312</v>
      </c>
      <c r="G310" s="22" t="s">
        <v>37</v>
      </c>
      <c r="H310" s="19" t="str">
        <f t="shared" si="47"/>
        <v>004</v>
      </c>
      <c r="I310" s="22" t="s">
        <v>1203</v>
      </c>
      <c r="J310" s="22" t="s">
        <v>1281</v>
      </c>
      <c r="K310" s="22"/>
      <c r="L310" s="27"/>
      <c r="M310" s="26">
        <v>0</v>
      </c>
      <c r="N310" s="25">
        <v>7500000</v>
      </c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>
        <f t="shared" si="48"/>
        <v>0</v>
      </c>
      <c r="AE310" s="25">
        <v>0</v>
      </c>
      <c r="AF310" s="25"/>
      <c r="AG310" s="27"/>
      <c r="AH310" s="27"/>
      <c r="AI310" s="27"/>
      <c r="AJ310" s="32"/>
      <c r="AK310" s="27"/>
      <c r="AL310" s="32"/>
      <c r="AM310" s="27"/>
      <c r="AN310" s="25">
        <f t="shared" si="44"/>
        <v>0</v>
      </c>
      <c r="AO310" s="27">
        <v>0</v>
      </c>
      <c r="AP310" s="28"/>
      <c r="AR310" s="28"/>
      <c r="AS310" s="28"/>
      <c r="AT310" s="54">
        <v>1</v>
      </c>
      <c r="AU310" s="2"/>
      <c r="AV310" s="2"/>
      <c r="AW310" s="2"/>
      <c r="AX310" s="2"/>
      <c r="AY310" s="2"/>
      <c r="AZ310" s="2"/>
      <c r="BA310" s="29"/>
    </row>
    <row r="311" spans="1:53" ht="21" customHeight="1">
      <c r="A311" s="19">
        <f>SUBTOTAL(3,$AO$7:AO311)</f>
        <v>305</v>
      </c>
      <c r="B311" s="44" t="s">
        <v>1313</v>
      </c>
      <c r="C311" s="45" t="s">
        <v>1314</v>
      </c>
      <c r="D311" s="22" t="s">
        <v>1315</v>
      </c>
      <c r="E311" s="22" t="s">
        <v>1316</v>
      </c>
      <c r="F311" s="19" t="s">
        <v>1317</v>
      </c>
      <c r="G311" s="22" t="s">
        <v>37</v>
      </c>
      <c r="H311" s="19" t="str">
        <f t="shared" si="47"/>
        <v>004</v>
      </c>
      <c r="I311" s="22" t="s">
        <v>1203</v>
      </c>
      <c r="J311" s="22" t="s">
        <v>1281</v>
      </c>
      <c r="K311" s="22"/>
      <c r="L311" s="27">
        <v>0</v>
      </c>
      <c r="M311" s="26">
        <v>0</v>
      </c>
      <c r="N311" s="25">
        <v>7500000</v>
      </c>
      <c r="O311" s="25"/>
      <c r="P311" s="25"/>
      <c r="Q311" s="25"/>
      <c r="R311" s="25"/>
      <c r="S311" s="25"/>
      <c r="T311" s="25"/>
      <c r="U311" s="25">
        <v>7500000</v>
      </c>
      <c r="V311" s="25"/>
      <c r="W311" s="25"/>
      <c r="X311" s="25"/>
      <c r="Y311" s="25"/>
      <c r="Z311" s="25"/>
      <c r="AA311" s="25"/>
      <c r="AB311" s="25"/>
      <c r="AC311" s="25"/>
      <c r="AD311" s="25">
        <f t="shared" si="48"/>
        <v>0</v>
      </c>
      <c r="AE311" s="25">
        <f>IF(SUM(R311:U311)-M311&lt;SUM(N311),SUM(N311)-SUM(R311:U311)-M311,)</f>
        <v>0</v>
      </c>
      <c r="AF311" s="25"/>
      <c r="AG311" s="27"/>
      <c r="AH311" s="27"/>
      <c r="AI311" s="27"/>
      <c r="AJ311" s="32"/>
      <c r="AK311" s="27"/>
      <c r="AL311" s="32"/>
      <c r="AM311" s="27"/>
      <c r="AN311" s="25">
        <f t="shared" si="44"/>
        <v>0</v>
      </c>
      <c r="AO311" s="27">
        <f t="shared" ref="AO311:AO336" si="49">IF(SUM(R311:U311)-M311&lt;(K311+L311+N311),(K311+L311+N311)-SUM(R311:U311)-M311,)</f>
        <v>0</v>
      </c>
      <c r="AP311" s="28"/>
      <c r="AR311" s="28"/>
      <c r="AS311" s="28"/>
      <c r="AT311" s="2"/>
      <c r="AU311" s="2"/>
      <c r="AV311" s="2"/>
      <c r="AW311" s="2"/>
      <c r="AX311" s="2"/>
      <c r="AY311" s="2"/>
      <c r="AZ311" s="2"/>
      <c r="BA311" s="29"/>
    </row>
    <row r="312" spans="1:53" ht="21" customHeight="1">
      <c r="A312" s="19">
        <f>SUBTOTAL(3,$AO$7:AO312)</f>
        <v>306</v>
      </c>
      <c r="B312" s="44" t="s">
        <v>1318</v>
      </c>
      <c r="C312" s="45" t="s">
        <v>1319</v>
      </c>
      <c r="D312" s="22" t="s">
        <v>1320</v>
      </c>
      <c r="E312" s="22" t="s">
        <v>161</v>
      </c>
      <c r="F312" s="19" t="s">
        <v>1321</v>
      </c>
      <c r="G312" s="22" t="s">
        <v>37</v>
      </c>
      <c r="H312" s="19" t="str">
        <f t="shared" si="47"/>
        <v>004</v>
      </c>
      <c r="I312" s="22" t="s">
        <v>1203</v>
      </c>
      <c r="J312" s="22" t="s">
        <v>1281</v>
      </c>
      <c r="K312" s="22"/>
      <c r="L312" s="27">
        <v>0</v>
      </c>
      <c r="M312" s="26">
        <v>0</v>
      </c>
      <c r="N312" s="25">
        <v>7500000</v>
      </c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>
        <v>7500000</v>
      </c>
      <c r="AB312" s="25"/>
      <c r="AC312" s="25"/>
      <c r="AD312" s="25">
        <f t="shared" si="48"/>
        <v>0</v>
      </c>
      <c r="AE312" s="25">
        <f>IF(SUM(R312:AA312)-M312&lt;SUM(N312),SUM(N312)-SUM(R312:AA312)-M312,)</f>
        <v>0</v>
      </c>
      <c r="AF312" s="25"/>
      <c r="AG312" s="27"/>
      <c r="AH312" s="27"/>
      <c r="AI312" s="27"/>
      <c r="AJ312" s="32"/>
      <c r="AK312" s="27"/>
      <c r="AL312" s="32"/>
      <c r="AM312" s="27"/>
      <c r="AN312" s="25">
        <f t="shared" si="44"/>
        <v>0</v>
      </c>
      <c r="AO312" s="27">
        <f>IF(SUM(R312:AA312)-M312&lt;(K312+L312+N312),(K312+L312+N312)-SUM(R312:AA312)-M312,)</f>
        <v>0</v>
      </c>
      <c r="AP312" s="28"/>
      <c r="AR312" s="28"/>
      <c r="AS312" s="28"/>
      <c r="AT312" s="2"/>
      <c r="AU312" s="2"/>
      <c r="AV312" s="2"/>
      <c r="AW312" s="2"/>
      <c r="AX312" s="2"/>
      <c r="AY312" s="2"/>
      <c r="AZ312" s="2"/>
      <c r="BA312" s="29"/>
    </row>
    <row r="313" spans="1:53" ht="21" customHeight="1">
      <c r="A313" s="19">
        <f>SUBTOTAL(3,$AO$7:AO313)</f>
        <v>307</v>
      </c>
      <c r="B313" s="44" t="s">
        <v>1322</v>
      </c>
      <c r="C313" s="45" t="s">
        <v>1323</v>
      </c>
      <c r="D313" s="22" t="s">
        <v>1324</v>
      </c>
      <c r="E313" s="22" t="s">
        <v>1325</v>
      </c>
      <c r="F313" s="19" t="s">
        <v>1326</v>
      </c>
      <c r="G313" s="22" t="s">
        <v>37</v>
      </c>
      <c r="H313" s="19" t="str">
        <f t="shared" si="47"/>
        <v>004</v>
      </c>
      <c r="I313" s="22" t="s">
        <v>1034</v>
      </c>
      <c r="J313" s="22" t="s">
        <v>1281</v>
      </c>
      <c r="K313" s="22"/>
      <c r="L313" s="27">
        <v>0</v>
      </c>
      <c r="M313" s="26">
        <v>0</v>
      </c>
      <c r="N313" s="25">
        <v>7500000</v>
      </c>
      <c r="O313" s="25"/>
      <c r="P313" s="25"/>
      <c r="Q313" s="25"/>
      <c r="R313" s="25"/>
      <c r="S313" s="25">
        <v>7500000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>
        <f t="shared" si="48"/>
        <v>0</v>
      </c>
      <c r="AE313" s="25">
        <f>IF(SUM(R313:T313)-M313&lt;SUM(N313),SUM(N313)-SUM(R313:T313)-M313,)</f>
        <v>0</v>
      </c>
      <c r="AF313" s="25"/>
      <c r="AG313" s="27"/>
      <c r="AH313" s="27"/>
      <c r="AI313" s="27"/>
      <c r="AJ313" s="32"/>
      <c r="AK313" s="27"/>
      <c r="AL313" s="32"/>
      <c r="AM313" s="27"/>
      <c r="AN313" s="25">
        <f t="shared" si="44"/>
        <v>0</v>
      </c>
      <c r="AO313" s="27">
        <f t="shared" si="49"/>
        <v>0</v>
      </c>
      <c r="AP313" s="28"/>
      <c r="AR313" s="28"/>
      <c r="AS313" s="28"/>
      <c r="AT313" s="2"/>
      <c r="AU313" s="2"/>
      <c r="AV313" s="2"/>
      <c r="AW313" s="2"/>
      <c r="AX313" s="2"/>
      <c r="AY313" s="2"/>
      <c r="AZ313" s="2"/>
      <c r="BA313" s="29"/>
    </row>
    <row r="314" spans="1:53" ht="21" customHeight="1">
      <c r="A314" s="19">
        <f>SUBTOTAL(3,$AO$7:AO314)</f>
        <v>308</v>
      </c>
      <c r="B314" s="44" t="s">
        <v>1327</v>
      </c>
      <c r="C314" s="45" t="s">
        <v>1328</v>
      </c>
      <c r="D314" s="22" t="s">
        <v>1329</v>
      </c>
      <c r="E314" s="22" t="s">
        <v>166</v>
      </c>
      <c r="F314" s="19" t="s">
        <v>1221</v>
      </c>
      <c r="G314" s="22" t="s">
        <v>37</v>
      </c>
      <c r="H314" s="19" t="str">
        <f t="shared" si="47"/>
        <v>004</v>
      </c>
      <c r="I314" s="22" t="s">
        <v>39</v>
      </c>
      <c r="J314" s="22" t="s">
        <v>1281</v>
      </c>
      <c r="K314" s="22"/>
      <c r="L314" s="27">
        <v>0</v>
      </c>
      <c r="M314" s="26">
        <v>0</v>
      </c>
      <c r="N314" s="25">
        <v>7500000</v>
      </c>
      <c r="O314" s="25"/>
      <c r="P314" s="25"/>
      <c r="Q314" s="25"/>
      <c r="R314" s="25"/>
      <c r="S314" s="25">
        <v>7500000</v>
      </c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>
        <f t="shared" si="48"/>
        <v>0</v>
      </c>
      <c r="AE314" s="25">
        <f>IF(SUM(R314:T314)-M314&lt;SUM(N314),SUM(N314)-SUM(R314:T314)-M314,)</f>
        <v>0</v>
      </c>
      <c r="AF314" s="25"/>
      <c r="AG314" s="27"/>
      <c r="AH314" s="27"/>
      <c r="AI314" s="27"/>
      <c r="AJ314" s="32"/>
      <c r="AK314" s="27"/>
      <c r="AL314" s="32"/>
      <c r="AM314" s="27"/>
      <c r="AN314" s="25">
        <f t="shared" si="44"/>
        <v>0</v>
      </c>
      <c r="AO314" s="27">
        <f t="shared" si="49"/>
        <v>0</v>
      </c>
      <c r="AP314" s="28"/>
      <c r="AR314" s="28"/>
      <c r="AS314" s="28"/>
      <c r="AT314" s="2"/>
      <c r="AU314" s="2"/>
      <c r="AV314" s="2"/>
      <c r="AW314" s="2"/>
      <c r="AX314" s="2"/>
      <c r="AY314" s="2"/>
      <c r="AZ314" s="2"/>
      <c r="BA314" s="29"/>
    </row>
    <row r="315" spans="1:53" ht="21" customHeight="1">
      <c r="A315" s="19">
        <f>SUBTOTAL(3,$AO$7:AO315)</f>
        <v>309</v>
      </c>
      <c r="B315" s="44" t="s">
        <v>1330</v>
      </c>
      <c r="C315" s="45" t="s">
        <v>1331</v>
      </c>
      <c r="D315" s="22" t="s">
        <v>1332</v>
      </c>
      <c r="E315" s="22" t="s">
        <v>1333</v>
      </c>
      <c r="F315" s="19" t="s">
        <v>1334</v>
      </c>
      <c r="G315" s="22" t="s">
        <v>37</v>
      </c>
      <c r="H315" s="19" t="str">
        <f t="shared" si="47"/>
        <v>004</v>
      </c>
      <c r="I315" s="22" t="s">
        <v>589</v>
      </c>
      <c r="J315" s="22" t="s">
        <v>1281</v>
      </c>
      <c r="K315" s="22"/>
      <c r="L315" s="27">
        <v>0</v>
      </c>
      <c r="M315" s="26">
        <v>0</v>
      </c>
      <c r="N315" s="25">
        <v>7500000</v>
      </c>
      <c r="O315" s="25"/>
      <c r="P315" s="25"/>
      <c r="Q315" s="25"/>
      <c r="R315" s="25"/>
      <c r="S315" s="25">
        <v>7500000</v>
      </c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>
        <f t="shared" si="48"/>
        <v>0</v>
      </c>
      <c r="AE315" s="25">
        <f>IF(SUM(R315:T315)-M315&lt;SUM(N315),SUM(N315)-SUM(R315:T315)-M315,)</f>
        <v>0</v>
      </c>
      <c r="AF315" s="25"/>
      <c r="AG315" s="27"/>
      <c r="AH315" s="27"/>
      <c r="AI315" s="27"/>
      <c r="AJ315" s="32"/>
      <c r="AK315" s="27"/>
      <c r="AL315" s="32"/>
      <c r="AM315" s="27"/>
      <c r="AN315" s="25">
        <f t="shared" si="44"/>
        <v>0</v>
      </c>
      <c r="AO315" s="27">
        <f t="shared" si="49"/>
        <v>0</v>
      </c>
      <c r="AP315" s="28"/>
      <c r="AR315" s="28"/>
      <c r="AS315" s="28"/>
      <c r="AT315" s="2"/>
      <c r="AU315" s="2"/>
      <c r="AV315" s="2"/>
      <c r="AW315" s="2"/>
      <c r="AX315" s="2"/>
      <c r="AY315" s="2"/>
      <c r="AZ315" s="2"/>
      <c r="BA315" s="29"/>
    </row>
    <row r="316" spans="1:53" ht="21" customHeight="1">
      <c r="A316" s="19">
        <f>SUBTOTAL(3,$AO$7:AO316)</f>
        <v>310</v>
      </c>
      <c r="B316" s="44" t="s">
        <v>1335</v>
      </c>
      <c r="C316" s="45" t="s">
        <v>1336</v>
      </c>
      <c r="D316" s="22" t="s">
        <v>1337</v>
      </c>
      <c r="E316" s="22" t="s">
        <v>36</v>
      </c>
      <c r="F316" s="19" t="s">
        <v>1338</v>
      </c>
      <c r="G316" s="22" t="s">
        <v>37</v>
      </c>
      <c r="H316" s="19" t="str">
        <f t="shared" si="47"/>
        <v>004</v>
      </c>
      <c r="I316" s="22" t="s">
        <v>1034</v>
      </c>
      <c r="J316" s="22" t="s">
        <v>1281</v>
      </c>
      <c r="K316" s="22"/>
      <c r="L316" s="27">
        <v>0</v>
      </c>
      <c r="M316" s="26">
        <v>0</v>
      </c>
      <c r="N316" s="25">
        <v>7500000</v>
      </c>
      <c r="O316" s="25"/>
      <c r="P316" s="25"/>
      <c r="Q316" s="25"/>
      <c r="R316" s="25"/>
      <c r="S316" s="25"/>
      <c r="T316" s="25"/>
      <c r="U316" s="25">
        <v>7500000</v>
      </c>
      <c r="V316" s="25"/>
      <c r="W316" s="25"/>
      <c r="X316" s="25"/>
      <c r="Y316" s="25"/>
      <c r="Z316" s="25"/>
      <c r="AA316" s="25"/>
      <c r="AB316" s="25"/>
      <c r="AC316" s="25"/>
      <c r="AD316" s="25">
        <f t="shared" si="48"/>
        <v>0</v>
      </c>
      <c r="AE316" s="25">
        <f>IF(SUM(R316:U316)-M316&lt;SUM(N316),SUM(N316)-SUM(R316:U316)-M316,)</f>
        <v>0</v>
      </c>
      <c r="AF316" s="25"/>
      <c r="AG316" s="27"/>
      <c r="AH316" s="27"/>
      <c r="AI316" s="27"/>
      <c r="AJ316" s="32"/>
      <c r="AK316" s="27"/>
      <c r="AL316" s="32"/>
      <c r="AM316" s="27"/>
      <c r="AN316" s="25">
        <f t="shared" si="44"/>
        <v>0</v>
      </c>
      <c r="AO316" s="27">
        <f t="shared" si="49"/>
        <v>0</v>
      </c>
      <c r="AP316" s="28"/>
      <c r="AR316" s="28"/>
      <c r="AS316" s="28"/>
      <c r="AT316" s="2"/>
      <c r="AU316" s="2"/>
      <c r="AV316" s="2"/>
      <c r="AW316" s="2"/>
      <c r="AX316" s="2"/>
      <c r="AY316" s="2"/>
      <c r="AZ316" s="2"/>
      <c r="BA316" s="29"/>
    </row>
    <row r="317" spans="1:53" ht="21" customHeight="1">
      <c r="A317" s="19">
        <f>SUBTOTAL(3,$AO$7:AO317)</f>
        <v>311</v>
      </c>
      <c r="B317" s="44" t="s">
        <v>1339</v>
      </c>
      <c r="C317" s="45" t="s">
        <v>1340</v>
      </c>
      <c r="D317" s="22" t="s">
        <v>1341</v>
      </c>
      <c r="E317" s="22" t="s">
        <v>1342</v>
      </c>
      <c r="F317" s="19" t="s">
        <v>1343</v>
      </c>
      <c r="G317" s="22" t="s">
        <v>37</v>
      </c>
      <c r="H317" s="19" t="str">
        <f t="shared" si="47"/>
        <v>004</v>
      </c>
      <c r="I317" s="22" t="s">
        <v>1034</v>
      </c>
      <c r="J317" s="22" t="s">
        <v>1281</v>
      </c>
      <c r="K317" s="22"/>
      <c r="L317" s="27">
        <v>0</v>
      </c>
      <c r="M317" s="26">
        <v>0</v>
      </c>
      <c r="N317" s="25">
        <v>7500000</v>
      </c>
      <c r="O317" s="25"/>
      <c r="P317" s="25"/>
      <c r="Q317" s="25"/>
      <c r="R317" s="25"/>
      <c r="S317" s="25"/>
      <c r="T317" s="25"/>
      <c r="U317" s="25">
        <v>7500000</v>
      </c>
      <c r="V317" s="25"/>
      <c r="W317" s="25"/>
      <c r="X317" s="25"/>
      <c r="Y317" s="25"/>
      <c r="Z317" s="25"/>
      <c r="AA317" s="25"/>
      <c r="AB317" s="25"/>
      <c r="AC317" s="25"/>
      <c r="AD317" s="25">
        <f t="shared" si="48"/>
        <v>0</v>
      </c>
      <c r="AE317" s="25">
        <f>IF(SUM(R317:U317)-M317&lt;SUM(N317),SUM(N317)-SUM(R317:U317)-M317,)</f>
        <v>0</v>
      </c>
      <c r="AF317" s="25"/>
      <c r="AG317" s="27"/>
      <c r="AH317" s="27"/>
      <c r="AI317" s="27"/>
      <c r="AJ317" s="32"/>
      <c r="AK317" s="27"/>
      <c r="AL317" s="32"/>
      <c r="AM317" s="27"/>
      <c r="AN317" s="25">
        <f t="shared" si="44"/>
        <v>0</v>
      </c>
      <c r="AO317" s="27">
        <f t="shared" si="49"/>
        <v>0</v>
      </c>
      <c r="AP317" s="28"/>
      <c r="AR317" s="28"/>
      <c r="AS317" s="28"/>
      <c r="AT317" s="2"/>
      <c r="AU317" s="2"/>
      <c r="AV317" s="2"/>
      <c r="AW317" s="2"/>
      <c r="AX317" s="2"/>
      <c r="AY317" s="2"/>
      <c r="AZ317" s="2"/>
      <c r="BA317" s="29"/>
    </row>
    <row r="318" spans="1:53" ht="21" customHeight="1">
      <c r="A318" s="19">
        <f>SUBTOTAL(3,$AO$7:AO318)</f>
        <v>312</v>
      </c>
      <c r="B318" s="44" t="s">
        <v>1344</v>
      </c>
      <c r="C318" s="45" t="s">
        <v>1345</v>
      </c>
      <c r="D318" s="22" t="s">
        <v>1346</v>
      </c>
      <c r="E318" s="22" t="s">
        <v>496</v>
      </c>
      <c r="F318" s="19" t="s">
        <v>87</v>
      </c>
      <c r="G318" s="22" t="s">
        <v>37</v>
      </c>
      <c r="H318" s="19" t="str">
        <f t="shared" si="47"/>
        <v>004</v>
      </c>
      <c r="I318" s="22" t="s">
        <v>1034</v>
      </c>
      <c r="J318" s="22" t="s">
        <v>1281</v>
      </c>
      <c r="K318" s="22"/>
      <c r="L318" s="27">
        <v>0</v>
      </c>
      <c r="M318" s="26">
        <v>0</v>
      </c>
      <c r="N318" s="25">
        <v>7500000</v>
      </c>
      <c r="O318" s="25"/>
      <c r="P318" s="25"/>
      <c r="Q318" s="25"/>
      <c r="R318" s="25"/>
      <c r="S318" s="25"/>
      <c r="T318" s="25"/>
      <c r="U318" s="25">
        <v>7500000</v>
      </c>
      <c r="V318" s="25"/>
      <c r="W318" s="25"/>
      <c r="X318" s="25"/>
      <c r="Y318" s="25"/>
      <c r="Z318" s="25"/>
      <c r="AA318" s="25"/>
      <c r="AB318" s="25"/>
      <c r="AC318" s="25"/>
      <c r="AD318" s="25">
        <f t="shared" si="48"/>
        <v>0</v>
      </c>
      <c r="AE318" s="25">
        <f>IF(SUM(R318:U318)-M318&lt;SUM(N318),SUM(N318)-SUM(R318:U318)-M318,)</f>
        <v>0</v>
      </c>
      <c r="AF318" s="25"/>
      <c r="AG318" s="27"/>
      <c r="AH318" s="27"/>
      <c r="AI318" s="27"/>
      <c r="AJ318" s="32"/>
      <c r="AK318" s="27"/>
      <c r="AL318" s="32"/>
      <c r="AM318" s="27"/>
      <c r="AN318" s="25">
        <f t="shared" si="44"/>
        <v>0</v>
      </c>
      <c r="AO318" s="27">
        <f t="shared" si="49"/>
        <v>0</v>
      </c>
      <c r="AP318" s="28"/>
      <c r="AR318" s="28"/>
      <c r="AS318" s="28"/>
      <c r="AT318" s="2"/>
      <c r="AU318" s="2"/>
      <c r="AV318" s="2"/>
      <c r="AW318" s="2"/>
      <c r="AX318" s="2"/>
      <c r="AY318" s="2"/>
      <c r="AZ318" s="2"/>
      <c r="BA318" s="29"/>
    </row>
    <row r="319" spans="1:53" ht="21" customHeight="1">
      <c r="A319" s="19">
        <f>SUBTOTAL(3,$AO$7:AO319)</f>
        <v>313</v>
      </c>
      <c r="B319" s="44" t="s">
        <v>1347</v>
      </c>
      <c r="C319" s="45" t="s">
        <v>1348</v>
      </c>
      <c r="D319" s="22" t="s">
        <v>1349</v>
      </c>
      <c r="E319" s="22" t="s">
        <v>105</v>
      </c>
      <c r="F319" s="19" t="s">
        <v>1350</v>
      </c>
      <c r="G319" s="22" t="s">
        <v>37</v>
      </c>
      <c r="H319" s="19" t="str">
        <f t="shared" si="47"/>
        <v>004</v>
      </c>
      <c r="I319" s="22" t="s">
        <v>48</v>
      </c>
      <c r="J319" s="22" t="s">
        <v>1281</v>
      </c>
      <c r="K319" s="22"/>
      <c r="L319" s="27">
        <v>7500000</v>
      </c>
      <c r="M319" s="26">
        <v>0</v>
      </c>
      <c r="N319" s="25">
        <v>7500000</v>
      </c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>
        <f t="shared" si="48"/>
        <v>0</v>
      </c>
      <c r="AE319" s="25">
        <f>IF(SUM(R319:T319)-M319&lt;SUM(N319),SUM(N319)-SUM(R319:T319)-M319,)</f>
        <v>7500000</v>
      </c>
      <c r="AF319" s="25"/>
      <c r="AG319" s="27"/>
      <c r="AH319" s="27"/>
      <c r="AI319" s="27"/>
      <c r="AJ319" s="32"/>
      <c r="AK319" s="27"/>
      <c r="AL319" s="32"/>
      <c r="AM319" s="27"/>
      <c r="AN319" s="25">
        <f t="shared" si="44"/>
        <v>0</v>
      </c>
      <c r="AO319" s="27">
        <f t="shared" si="49"/>
        <v>15000000</v>
      </c>
      <c r="AP319" s="28"/>
      <c r="AR319" s="28"/>
      <c r="AS319" s="28"/>
      <c r="AT319" s="2"/>
      <c r="AU319" s="2"/>
      <c r="AV319" s="2"/>
      <c r="AW319" s="2"/>
      <c r="AX319" s="2"/>
      <c r="AY319" s="2"/>
      <c r="AZ319" s="2"/>
      <c r="BA319" s="29"/>
    </row>
    <row r="320" spans="1:53" ht="21" customHeight="1">
      <c r="A320" s="19">
        <f>SUBTOTAL(3,$AO$7:AO320)</f>
        <v>314</v>
      </c>
      <c r="B320" s="44" t="s">
        <v>1351</v>
      </c>
      <c r="C320" s="45" t="s">
        <v>1352</v>
      </c>
      <c r="D320" s="22" t="s">
        <v>1353</v>
      </c>
      <c r="E320" s="22" t="s">
        <v>201</v>
      </c>
      <c r="F320" s="19" t="s">
        <v>1306</v>
      </c>
      <c r="G320" s="22" t="s">
        <v>37</v>
      </c>
      <c r="H320" s="19" t="str">
        <f t="shared" si="47"/>
        <v>004</v>
      </c>
      <c r="I320" s="22" t="s">
        <v>1034</v>
      </c>
      <c r="J320" s="22" t="s">
        <v>1281</v>
      </c>
      <c r="K320" s="22"/>
      <c r="L320" s="27">
        <v>0</v>
      </c>
      <c r="M320" s="26">
        <v>0</v>
      </c>
      <c r="N320" s="25">
        <v>7500000</v>
      </c>
      <c r="O320" s="25"/>
      <c r="P320" s="25"/>
      <c r="Q320" s="25"/>
      <c r="R320" s="25"/>
      <c r="S320" s="25"/>
      <c r="T320" s="25"/>
      <c r="U320" s="25">
        <v>7500000</v>
      </c>
      <c r="V320" s="25"/>
      <c r="W320" s="25"/>
      <c r="X320" s="25"/>
      <c r="Y320" s="25"/>
      <c r="Z320" s="25"/>
      <c r="AA320" s="25"/>
      <c r="AB320" s="25"/>
      <c r="AC320" s="25"/>
      <c r="AD320" s="25">
        <f t="shared" si="48"/>
        <v>0</v>
      </c>
      <c r="AE320" s="25">
        <f>IF(SUM(R320:U320)-M320&lt;SUM(N320),SUM(N320)-SUM(R320:U320)-M320,)</f>
        <v>0</v>
      </c>
      <c r="AF320" s="25"/>
      <c r="AG320" s="27"/>
      <c r="AH320" s="27"/>
      <c r="AI320" s="27"/>
      <c r="AJ320" s="32"/>
      <c r="AK320" s="27"/>
      <c r="AL320" s="32"/>
      <c r="AM320" s="27"/>
      <c r="AN320" s="25">
        <f t="shared" si="44"/>
        <v>0</v>
      </c>
      <c r="AO320" s="27">
        <f t="shared" si="49"/>
        <v>0</v>
      </c>
      <c r="AP320" s="28"/>
      <c r="AR320" s="28"/>
      <c r="AS320" s="28"/>
      <c r="AT320" s="2"/>
      <c r="AU320" s="2"/>
      <c r="AV320" s="2"/>
      <c r="AW320" s="2"/>
      <c r="AX320" s="2"/>
      <c r="AY320" s="2"/>
      <c r="AZ320" s="2"/>
      <c r="BA320" s="29"/>
    </row>
    <row r="321" spans="1:53" ht="21" customHeight="1">
      <c r="A321" s="19">
        <f>SUBTOTAL(3,$AO$7:AO321)</f>
        <v>315</v>
      </c>
      <c r="B321" s="44" t="s">
        <v>1354</v>
      </c>
      <c r="C321" s="45" t="s">
        <v>1355</v>
      </c>
      <c r="D321" s="22" t="s">
        <v>1356</v>
      </c>
      <c r="E321" s="22" t="s">
        <v>500</v>
      </c>
      <c r="F321" s="19" t="s">
        <v>842</v>
      </c>
      <c r="G321" s="22" t="s">
        <v>37</v>
      </c>
      <c r="H321" s="19" t="str">
        <f t="shared" si="47"/>
        <v>004</v>
      </c>
      <c r="I321" s="22" t="s">
        <v>1034</v>
      </c>
      <c r="J321" s="22" t="s">
        <v>1281</v>
      </c>
      <c r="K321" s="22"/>
      <c r="L321" s="27">
        <v>0</v>
      </c>
      <c r="M321" s="26">
        <v>0</v>
      </c>
      <c r="N321" s="25">
        <v>7500000</v>
      </c>
      <c r="O321" s="25"/>
      <c r="P321" s="25"/>
      <c r="Q321" s="25"/>
      <c r="R321" s="25"/>
      <c r="S321" s="25"/>
      <c r="T321" s="25"/>
      <c r="U321" s="25">
        <v>7500000</v>
      </c>
      <c r="V321" s="25"/>
      <c r="W321" s="25"/>
      <c r="X321" s="25"/>
      <c r="Y321" s="25"/>
      <c r="Z321" s="25"/>
      <c r="AA321" s="25"/>
      <c r="AB321" s="25"/>
      <c r="AC321" s="25"/>
      <c r="AD321" s="25">
        <f t="shared" si="48"/>
        <v>0</v>
      </c>
      <c r="AE321" s="25">
        <f>IF(SUM(R321:U321)-M321&lt;SUM(N321),SUM(N321)-SUM(R321:U321)-M321,)</f>
        <v>0</v>
      </c>
      <c r="AF321" s="25"/>
      <c r="AG321" s="27"/>
      <c r="AH321" s="27"/>
      <c r="AI321" s="27"/>
      <c r="AJ321" s="32"/>
      <c r="AK321" s="27"/>
      <c r="AL321" s="32"/>
      <c r="AM321" s="27"/>
      <c r="AN321" s="25">
        <f t="shared" si="44"/>
        <v>0</v>
      </c>
      <c r="AO321" s="27">
        <f t="shared" si="49"/>
        <v>0</v>
      </c>
      <c r="AP321" s="28"/>
      <c r="AR321" s="28"/>
      <c r="AS321" s="28"/>
      <c r="AT321" s="2"/>
      <c r="AU321" s="2"/>
      <c r="AV321" s="2"/>
      <c r="AW321" s="2"/>
      <c r="AX321" s="2"/>
      <c r="AY321" s="2"/>
      <c r="AZ321" s="2"/>
      <c r="BA321" s="29"/>
    </row>
    <row r="322" spans="1:53" ht="21" customHeight="1">
      <c r="A322" s="19">
        <f>SUBTOTAL(3,$AO$7:AO322)</f>
        <v>316</v>
      </c>
      <c r="B322" s="44" t="s">
        <v>1357</v>
      </c>
      <c r="C322" s="45" t="s">
        <v>1358</v>
      </c>
      <c r="D322" s="22" t="s">
        <v>1359</v>
      </c>
      <c r="E322" s="22" t="s">
        <v>522</v>
      </c>
      <c r="F322" s="19" t="s">
        <v>1360</v>
      </c>
      <c r="G322" s="22" t="s">
        <v>37</v>
      </c>
      <c r="H322" s="19" t="str">
        <f t="shared" si="47"/>
        <v>004</v>
      </c>
      <c r="I322" s="22" t="s">
        <v>1203</v>
      </c>
      <c r="J322" s="22" t="s">
        <v>1281</v>
      </c>
      <c r="K322" s="22"/>
      <c r="L322" s="27">
        <v>0</v>
      </c>
      <c r="M322" s="26">
        <v>0</v>
      </c>
      <c r="N322" s="25">
        <v>7500000</v>
      </c>
      <c r="O322" s="25"/>
      <c r="P322" s="25"/>
      <c r="Q322" s="25"/>
      <c r="R322" s="25"/>
      <c r="S322" s="25"/>
      <c r="T322" s="25"/>
      <c r="U322" s="25">
        <v>7500000</v>
      </c>
      <c r="V322" s="25"/>
      <c r="W322" s="25"/>
      <c r="X322" s="25"/>
      <c r="Y322" s="25"/>
      <c r="Z322" s="25"/>
      <c r="AA322" s="25"/>
      <c r="AB322" s="25"/>
      <c r="AC322" s="25"/>
      <c r="AD322" s="25">
        <f t="shared" si="48"/>
        <v>0</v>
      </c>
      <c r="AE322" s="25">
        <f>IF(SUM(R322:U322)-M322&lt;SUM(N322),SUM(N322)-SUM(R322:U322)-M322,)</f>
        <v>0</v>
      </c>
      <c r="AF322" s="25"/>
      <c r="AG322" s="27"/>
      <c r="AH322" s="27"/>
      <c r="AI322" s="27"/>
      <c r="AJ322" s="32"/>
      <c r="AK322" s="27"/>
      <c r="AL322" s="32"/>
      <c r="AM322" s="27"/>
      <c r="AN322" s="25">
        <f t="shared" si="44"/>
        <v>0</v>
      </c>
      <c r="AO322" s="27">
        <f t="shared" si="49"/>
        <v>0</v>
      </c>
      <c r="AP322" s="28"/>
      <c r="AR322" s="28"/>
      <c r="AS322" s="28"/>
      <c r="AT322" s="2"/>
      <c r="AU322" s="2"/>
      <c r="AV322" s="2"/>
      <c r="AW322" s="2"/>
      <c r="AX322" s="2"/>
      <c r="AY322" s="2"/>
      <c r="AZ322" s="2"/>
      <c r="BA322" s="29"/>
    </row>
    <row r="323" spans="1:53" ht="21" customHeight="1">
      <c r="A323" s="19">
        <f>SUBTOTAL(3,$AO$7:AO323)</f>
        <v>317</v>
      </c>
      <c r="B323" s="44" t="s">
        <v>1361</v>
      </c>
      <c r="C323" s="45" t="s">
        <v>1362</v>
      </c>
      <c r="D323" s="22" t="s">
        <v>165</v>
      </c>
      <c r="E323" s="22" t="s">
        <v>226</v>
      </c>
      <c r="F323" s="19" t="s">
        <v>325</v>
      </c>
      <c r="G323" s="22" t="s">
        <v>37</v>
      </c>
      <c r="H323" s="19" t="str">
        <f t="shared" si="47"/>
        <v>004</v>
      </c>
      <c r="I323" s="22" t="s">
        <v>589</v>
      </c>
      <c r="J323" s="22" t="s">
        <v>1281</v>
      </c>
      <c r="K323" s="22"/>
      <c r="L323" s="27">
        <v>0</v>
      </c>
      <c r="M323" s="26">
        <v>0</v>
      </c>
      <c r="N323" s="25">
        <v>7500000</v>
      </c>
      <c r="O323" s="25"/>
      <c r="P323" s="25"/>
      <c r="Q323" s="25"/>
      <c r="R323" s="25"/>
      <c r="S323" s="25">
        <v>7500000</v>
      </c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>
        <f t="shared" si="48"/>
        <v>0</v>
      </c>
      <c r="AE323" s="25">
        <f>IF(SUM(R323:T323)-M323&lt;SUM(N323),SUM(N323)-SUM(R323:T323)-M323,)</f>
        <v>0</v>
      </c>
      <c r="AF323" s="25"/>
      <c r="AG323" s="27"/>
      <c r="AH323" s="27"/>
      <c r="AI323" s="27"/>
      <c r="AJ323" s="32"/>
      <c r="AK323" s="27"/>
      <c r="AL323" s="32"/>
      <c r="AM323" s="27"/>
      <c r="AN323" s="25">
        <f t="shared" si="44"/>
        <v>0</v>
      </c>
      <c r="AO323" s="27">
        <f t="shared" si="49"/>
        <v>0</v>
      </c>
      <c r="AP323" s="28"/>
      <c r="AR323" s="28"/>
      <c r="AS323" s="28"/>
      <c r="AT323" s="2"/>
      <c r="AU323" s="2"/>
      <c r="AV323" s="2"/>
      <c r="AW323" s="2"/>
      <c r="AX323" s="2"/>
      <c r="AY323" s="2"/>
      <c r="AZ323" s="2"/>
      <c r="BA323" s="29"/>
    </row>
    <row r="324" spans="1:53" ht="21" customHeight="1">
      <c r="A324" s="19">
        <f>SUBTOTAL(3,$AO$7:AO324)</f>
        <v>318</v>
      </c>
      <c r="B324" s="44" t="s">
        <v>1363</v>
      </c>
      <c r="C324" s="45" t="s">
        <v>1364</v>
      </c>
      <c r="D324" s="22" t="s">
        <v>1365</v>
      </c>
      <c r="E324" s="22" t="s">
        <v>295</v>
      </c>
      <c r="F324" s="19" t="s">
        <v>1366</v>
      </c>
      <c r="G324" s="22" t="s">
        <v>37</v>
      </c>
      <c r="H324" s="19" t="str">
        <f t="shared" si="47"/>
        <v>004</v>
      </c>
      <c r="I324" s="22" t="s">
        <v>39</v>
      </c>
      <c r="J324" s="22" t="s">
        <v>1281</v>
      </c>
      <c r="K324" s="22"/>
      <c r="L324" s="27">
        <v>0</v>
      </c>
      <c r="M324" s="26">
        <v>0</v>
      </c>
      <c r="N324" s="25">
        <v>7500000</v>
      </c>
      <c r="O324" s="25"/>
      <c r="P324" s="25"/>
      <c r="Q324" s="25"/>
      <c r="R324" s="25"/>
      <c r="S324" s="25"/>
      <c r="T324" s="25"/>
      <c r="U324" s="25">
        <v>7500000</v>
      </c>
      <c r="V324" s="25"/>
      <c r="W324" s="25"/>
      <c r="X324" s="25"/>
      <c r="Y324" s="25"/>
      <c r="Z324" s="25"/>
      <c r="AA324" s="25"/>
      <c r="AB324" s="25"/>
      <c r="AC324" s="25"/>
      <c r="AD324" s="25">
        <f t="shared" si="48"/>
        <v>0</v>
      </c>
      <c r="AE324" s="25">
        <f>IF(SUM(R324:U324)-M324&lt;SUM(N324),SUM(N324)-SUM(R324:U324)-M324,)</f>
        <v>0</v>
      </c>
      <c r="AF324" s="25"/>
      <c r="AG324" s="27"/>
      <c r="AH324" s="27"/>
      <c r="AI324" s="27"/>
      <c r="AJ324" s="32"/>
      <c r="AK324" s="27"/>
      <c r="AL324" s="32"/>
      <c r="AM324" s="27"/>
      <c r="AN324" s="25">
        <f t="shared" si="44"/>
        <v>0</v>
      </c>
      <c r="AO324" s="27">
        <f t="shared" si="49"/>
        <v>0</v>
      </c>
      <c r="AP324" s="28"/>
      <c r="AR324" s="28"/>
      <c r="AS324" s="28"/>
      <c r="AT324" s="2"/>
      <c r="AU324" s="2"/>
      <c r="AV324" s="2"/>
      <c r="AW324" s="2"/>
      <c r="AX324" s="2"/>
      <c r="AY324" s="2"/>
      <c r="AZ324" s="2"/>
      <c r="BA324" s="29"/>
    </row>
    <row r="325" spans="1:53" ht="21" customHeight="1">
      <c r="A325" s="19">
        <f>SUBTOTAL(3,$AO$7:AO325)</f>
        <v>319</v>
      </c>
      <c r="B325" s="44" t="s">
        <v>1370</v>
      </c>
      <c r="C325" s="45" t="s">
        <v>1371</v>
      </c>
      <c r="D325" s="22" t="s">
        <v>1372</v>
      </c>
      <c r="E325" s="22" t="s">
        <v>1373</v>
      </c>
      <c r="F325" s="19" t="s">
        <v>914</v>
      </c>
      <c r="G325" s="22" t="s">
        <v>37</v>
      </c>
      <c r="H325" s="19" t="str">
        <f t="shared" si="47"/>
        <v>004</v>
      </c>
      <c r="I325" s="22" t="s">
        <v>1034</v>
      </c>
      <c r="J325" s="22" t="s">
        <v>1281</v>
      </c>
      <c r="K325" s="22"/>
      <c r="L325" s="27">
        <v>0</v>
      </c>
      <c r="M325" s="26">
        <v>0</v>
      </c>
      <c r="N325" s="25">
        <v>7500000</v>
      </c>
      <c r="O325" s="25"/>
      <c r="P325" s="25"/>
      <c r="Q325" s="25"/>
      <c r="R325" s="25"/>
      <c r="S325" s="25"/>
      <c r="T325" s="25"/>
      <c r="U325" s="25">
        <v>7500000</v>
      </c>
      <c r="V325" s="25"/>
      <c r="W325" s="25"/>
      <c r="X325" s="25"/>
      <c r="Y325" s="25"/>
      <c r="Z325" s="25"/>
      <c r="AA325" s="25"/>
      <c r="AB325" s="25"/>
      <c r="AC325" s="25"/>
      <c r="AD325" s="25">
        <f t="shared" si="48"/>
        <v>0</v>
      </c>
      <c r="AE325" s="25">
        <f>IF(SUM(R325:U325)-M325&lt;SUM(N325),SUM(N325)-SUM(R325:U325)-M325,)</f>
        <v>0</v>
      </c>
      <c r="AF325" s="25"/>
      <c r="AG325" s="27"/>
      <c r="AH325" s="27"/>
      <c r="AI325" s="27"/>
      <c r="AJ325" s="32"/>
      <c r="AK325" s="27"/>
      <c r="AL325" s="32"/>
      <c r="AM325" s="27"/>
      <c r="AN325" s="25">
        <f t="shared" si="44"/>
        <v>0</v>
      </c>
      <c r="AO325" s="27">
        <f t="shared" si="49"/>
        <v>0</v>
      </c>
      <c r="AP325" s="28"/>
      <c r="AR325" s="28"/>
      <c r="AS325" s="28"/>
      <c r="AT325" s="2"/>
      <c r="AU325" s="2"/>
      <c r="AV325" s="2"/>
      <c r="AW325" s="2"/>
      <c r="AX325" s="2"/>
      <c r="AY325" s="2"/>
      <c r="AZ325" s="2"/>
      <c r="BA325" s="29"/>
    </row>
    <row r="326" spans="1:53" ht="21" customHeight="1">
      <c r="A326" s="19">
        <f>SUBTOTAL(3,$AO$7:AO326)</f>
        <v>320</v>
      </c>
      <c r="B326" s="44" t="s">
        <v>1374</v>
      </c>
      <c r="C326" s="45" t="s">
        <v>1375</v>
      </c>
      <c r="D326" s="22" t="s">
        <v>1376</v>
      </c>
      <c r="E326" s="22" t="s">
        <v>1377</v>
      </c>
      <c r="F326" s="19" t="s">
        <v>130</v>
      </c>
      <c r="G326" s="22" t="s">
        <v>37</v>
      </c>
      <c r="H326" s="19" t="str">
        <f t="shared" si="47"/>
        <v>004</v>
      </c>
      <c r="I326" s="22" t="s">
        <v>589</v>
      </c>
      <c r="J326" s="22" t="s">
        <v>1281</v>
      </c>
      <c r="K326" s="22"/>
      <c r="L326" s="27">
        <v>0</v>
      </c>
      <c r="M326" s="26">
        <v>0</v>
      </c>
      <c r="N326" s="25">
        <v>7500000</v>
      </c>
      <c r="O326" s="25"/>
      <c r="P326" s="25"/>
      <c r="Q326" s="25"/>
      <c r="R326" s="25"/>
      <c r="S326" s="25"/>
      <c r="T326" s="25"/>
      <c r="U326" s="25">
        <v>7500000</v>
      </c>
      <c r="V326" s="25"/>
      <c r="W326" s="25"/>
      <c r="X326" s="25"/>
      <c r="Y326" s="25"/>
      <c r="Z326" s="25"/>
      <c r="AA326" s="25"/>
      <c r="AB326" s="25"/>
      <c r="AC326" s="25"/>
      <c r="AD326" s="25">
        <f t="shared" si="48"/>
        <v>0</v>
      </c>
      <c r="AE326" s="25">
        <f>IF(SUM(R326:U326)-M326&lt;SUM(N326),SUM(N326)-SUM(R326:U326)-M326,)</f>
        <v>0</v>
      </c>
      <c r="AF326" s="25"/>
      <c r="AG326" s="27"/>
      <c r="AH326" s="27"/>
      <c r="AI326" s="27"/>
      <c r="AJ326" s="32"/>
      <c r="AK326" s="27"/>
      <c r="AL326" s="32"/>
      <c r="AM326" s="27"/>
      <c r="AN326" s="25">
        <f t="shared" ref="AN326:AN389" si="50">IF(SUM(AH326:AI326)&lt;SUM(AG326),SUM(AG326)-SUM(AH326:AI326),)</f>
        <v>0</v>
      </c>
      <c r="AO326" s="27">
        <f t="shared" si="49"/>
        <v>0</v>
      </c>
      <c r="AP326" s="28"/>
      <c r="AR326" s="28"/>
      <c r="AS326" s="28"/>
      <c r="AT326" s="2"/>
      <c r="AU326" s="2"/>
      <c r="AV326" s="2"/>
      <c r="AW326" s="2"/>
      <c r="AX326" s="2"/>
      <c r="AY326" s="2"/>
      <c r="AZ326" s="2"/>
      <c r="BA326" s="29"/>
    </row>
    <row r="327" spans="1:53" ht="21" customHeight="1">
      <c r="A327" s="19">
        <f>SUBTOTAL(3,$AO$7:AO327)</f>
        <v>321</v>
      </c>
      <c r="B327" s="44" t="s">
        <v>1378</v>
      </c>
      <c r="C327" s="45" t="s">
        <v>1379</v>
      </c>
      <c r="D327" s="22" t="s">
        <v>350</v>
      </c>
      <c r="E327" s="22" t="s">
        <v>305</v>
      </c>
      <c r="F327" s="19" t="s">
        <v>1380</v>
      </c>
      <c r="G327" s="22" t="s">
        <v>37</v>
      </c>
      <c r="H327" s="19" t="str">
        <f t="shared" si="47"/>
        <v>004</v>
      </c>
      <c r="I327" s="22" t="s">
        <v>1034</v>
      </c>
      <c r="J327" s="22" t="s">
        <v>1281</v>
      </c>
      <c r="K327" s="22"/>
      <c r="L327" s="27">
        <v>0</v>
      </c>
      <c r="M327" s="26">
        <v>0</v>
      </c>
      <c r="N327" s="25">
        <v>7500000</v>
      </c>
      <c r="O327" s="25"/>
      <c r="P327" s="25"/>
      <c r="Q327" s="25"/>
      <c r="R327" s="25"/>
      <c r="S327" s="25"/>
      <c r="T327" s="25"/>
      <c r="U327" s="25">
        <v>7500000</v>
      </c>
      <c r="V327" s="25"/>
      <c r="W327" s="25"/>
      <c r="X327" s="25"/>
      <c r="Y327" s="25"/>
      <c r="Z327" s="25"/>
      <c r="AA327" s="25"/>
      <c r="AB327" s="25"/>
      <c r="AC327" s="25"/>
      <c r="AD327" s="25">
        <f t="shared" si="48"/>
        <v>0</v>
      </c>
      <c r="AE327" s="25">
        <f>IF(SUM(R327:U327)-M327&lt;SUM(N327),SUM(N327)-SUM(R327:U327)-M327,)</f>
        <v>0</v>
      </c>
      <c r="AF327" s="25"/>
      <c r="AG327" s="27"/>
      <c r="AH327" s="27"/>
      <c r="AI327" s="27"/>
      <c r="AJ327" s="32"/>
      <c r="AK327" s="27"/>
      <c r="AL327" s="32"/>
      <c r="AM327" s="27"/>
      <c r="AN327" s="25">
        <f t="shared" si="50"/>
        <v>0</v>
      </c>
      <c r="AO327" s="27">
        <f t="shared" si="49"/>
        <v>0</v>
      </c>
      <c r="AP327" s="28"/>
      <c r="AR327" s="28"/>
      <c r="AS327" s="28"/>
      <c r="AT327" s="2"/>
      <c r="AU327" s="2"/>
      <c r="AV327" s="2"/>
      <c r="AW327" s="2"/>
      <c r="AX327" s="2"/>
      <c r="AY327" s="2"/>
      <c r="AZ327" s="2"/>
      <c r="BA327" s="29"/>
    </row>
    <row r="328" spans="1:53" ht="21" customHeight="1">
      <c r="A328" s="19">
        <f>SUBTOTAL(3,$AO$7:AO328)</f>
        <v>322</v>
      </c>
      <c r="B328" s="44" t="s">
        <v>1381</v>
      </c>
      <c r="C328" s="45" t="s">
        <v>1382</v>
      </c>
      <c r="D328" s="22" t="s">
        <v>1383</v>
      </c>
      <c r="E328" s="22" t="s">
        <v>551</v>
      </c>
      <c r="F328" s="19" t="s">
        <v>1384</v>
      </c>
      <c r="G328" s="22" t="s">
        <v>37</v>
      </c>
      <c r="H328" s="19" t="str">
        <f t="shared" si="47"/>
        <v>004</v>
      </c>
      <c r="I328" s="22" t="s">
        <v>39</v>
      </c>
      <c r="J328" s="22" t="s">
        <v>1281</v>
      </c>
      <c r="K328" s="22"/>
      <c r="L328" s="27">
        <v>0</v>
      </c>
      <c r="M328" s="26">
        <v>0</v>
      </c>
      <c r="N328" s="25">
        <v>7500000</v>
      </c>
      <c r="O328" s="25"/>
      <c r="P328" s="25"/>
      <c r="Q328" s="25"/>
      <c r="R328" s="25"/>
      <c r="S328" s="25">
        <v>7500000</v>
      </c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>
        <f t="shared" si="48"/>
        <v>0</v>
      </c>
      <c r="AE328" s="25">
        <f>IF(SUM(R328:T328)-M328&lt;SUM(N328),SUM(N328)-SUM(R328:T328)-M328,)</f>
        <v>0</v>
      </c>
      <c r="AF328" s="25"/>
      <c r="AG328" s="27"/>
      <c r="AH328" s="27"/>
      <c r="AI328" s="27"/>
      <c r="AJ328" s="32"/>
      <c r="AK328" s="27"/>
      <c r="AL328" s="32"/>
      <c r="AM328" s="27"/>
      <c r="AN328" s="25">
        <f t="shared" si="50"/>
        <v>0</v>
      </c>
      <c r="AO328" s="27">
        <f t="shared" si="49"/>
        <v>0</v>
      </c>
      <c r="AP328" s="28"/>
      <c r="AR328" s="28"/>
      <c r="AS328" s="28"/>
      <c r="AT328" s="2"/>
      <c r="AU328" s="2"/>
      <c r="AV328" s="2"/>
      <c r="AW328" s="2"/>
      <c r="AX328" s="2"/>
      <c r="AY328" s="2"/>
      <c r="AZ328" s="2"/>
      <c r="BA328" s="29"/>
    </row>
    <row r="329" spans="1:53" ht="21" customHeight="1">
      <c r="A329" s="19">
        <f>SUBTOTAL(3,$AO$7:AO329)</f>
        <v>323</v>
      </c>
      <c r="B329" s="44" t="s">
        <v>1385</v>
      </c>
      <c r="C329" s="45" t="s">
        <v>1386</v>
      </c>
      <c r="D329" s="22" t="s">
        <v>1206</v>
      </c>
      <c r="E329" s="22" t="s">
        <v>324</v>
      </c>
      <c r="F329" s="19" t="s">
        <v>1298</v>
      </c>
      <c r="G329" s="22" t="s">
        <v>37</v>
      </c>
      <c r="H329" s="19" t="str">
        <f t="shared" si="47"/>
        <v>004</v>
      </c>
      <c r="I329" s="22" t="s">
        <v>1034</v>
      </c>
      <c r="J329" s="22" t="s">
        <v>1281</v>
      </c>
      <c r="K329" s="22"/>
      <c r="L329" s="27">
        <v>0</v>
      </c>
      <c r="M329" s="26">
        <v>0</v>
      </c>
      <c r="N329" s="25">
        <v>7500000</v>
      </c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>
        <v>7500000</v>
      </c>
      <c r="AA329" s="32"/>
      <c r="AB329" s="32"/>
      <c r="AC329" s="32"/>
      <c r="AD329" s="25">
        <f t="shared" si="48"/>
        <v>0</v>
      </c>
      <c r="AE329" s="25">
        <f>IF(SUM(R329:Z329)-M329&lt;SUM(N329),SUM(N329)-SUM(R329:Z329)-M329,)</f>
        <v>0</v>
      </c>
      <c r="AF329" s="25"/>
      <c r="AG329" s="27"/>
      <c r="AH329" s="27"/>
      <c r="AI329" s="27"/>
      <c r="AJ329" s="32"/>
      <c r="AK329" s="27"/>
      <c r="AL329" s="32"/>
      <c r="AM329" s="27"/>
      <c r="AN329" s="25">
        <f t="shared" si="50"/>
        <v>0</v>
      </c>
      <c r="AO329" s="27">
        <f>IF(SUM(R329:Z329)-M329&lt;(K329+L329+N329),(K329+L329+N329)-SUM(R329:Z329)-M329,)</f>
        <v>0</v>
      </c>
      <c r="AP329" s="28"/>
      <c r="AR329" s="28"/>
      <c r="AS329" s="28"/>
      <c r="AT329" s="2"/>
      <c r="AU329" s="2"/>
      <c r="AV329" s="2"/>
      <c r="AW329" s="2"/>
      <c r="AX329" s="2"/>
      <c r="AY329" s="2"/>
      <c r="AZ329" s="2"/>
      <c r="BA329" s="29"/>
    </row>
    <row r="330" spans="1:53" ht="21" customHeight="1">
      <c r="A330" s="19">
        <f>SUBTOTAL(3,$AO$7:AO330)</f>
        <v>324</v>
      </c>
      <c r="B330" s="44" t="s">
        <v>1387</v>
      </c>
      <c r="C330" s="45" t="s">
        <v>1388</v>
      </c>
      <c r="D330" s="22" t="s">
        <v>1389</v>
      </c>
      <c r="E330" s="22" t="s">
        <v>704</v>
      </c>
      <c r="F330" s="19" t="s">
        <v>1390</v>
      </c>
      <c r="G330" s="22" t="s">
        <v>37</v>
      </c>
      <c r="H330" s="19" t="str">
        <f t="shared" si="47"/>
        <v>004</v>
      </c>
      <c r="I330" s="22" t="s">
        <v>1034</v>
      </c>
      <c r="J330" s="22" t="s">
        <v>1281</v>
      </c>
      <c r="K330" s="22"/>
      <c r="L330" s="27">
        <v>0</v>
      </c>
      <c r="M330" s="26">
        <v>0</v>
      </c>
      <c r="N330" s="25">
        <v>7500000</v>
      </c>
      <c r="O330" s="25"/>
      <c r="P330" s="25"/>
      <c r="Q330" s="25"/>
      <c r="R330" s="25"/>
      <c r="S330" s="25"/>
      <c r="T330" s="25"/>
      <c r="U330" s="25">
        <v>7500000</v>
      </c>
      <c r="V330" s="25"/>
      <c r="W330" s="25"/>
      <c r="X330" s="25"/>
      <c r="Y330" s="25"/>
      <c r="Z330" s="25"/>
      <c r="AA330" s="25"/>
      <c r="AB330" s="25"/>
      <c r="AC330" s="25"/>
      <c r="AD330" s="25">
        <f t="shared" si="48"/>
        <v>0</v>
      </c>
      <c r="AE330" s="25">
        <f>IF(SUM(R330:U330)-M330&lt;SUM(N330),SUM(N330)-SUM(R330:U330)-M330,)</f>
        <v>0</v>
      </c>
      <c r="AF330" s="25"/>
      <c r="AG330" s="27"/>
      <c r="AH330" s="27"/>
      <c r="AI330" s="27"/>
      <c r="AJ330" s="32"/>
      <c r="AK330" s="27"/>
      <c r="AL330" s="32"/>
      <c r="AM330" s="27"/>
      <c r="AN330" s="25">
        <f t="shared" si="50"/>
        <v>0</v>
      </c>
      <c r="AO330" s="27">
        <f t="shared" si="49"/>
        <v>0</v>
      </c>
      <c r="AP330" s="28"/>
      <c r="AR330" s="28"/>
      <c r="AS330" s="28"/>
      <c r="AT330" s="2"/>
      <c r="AU330" s="2"/>
      <c r="AV330" s="2"/>
      <c r="AW330" s="2"/>
      <c r="AX330" s="2"/>
      <c r="AY330" s="2"/>
      <c r="AZ330" s="2"/>
      <c r="BA330" s="29"/>
    </row>
    <row r="331" spans="1:53" ht="21" customHeight="1">
      <c r="A331" s="19">
        <f>SUBTOTAL(3,$AO$7:AO331)</f>
        <v>325</v>
      </c>
      <c r="B331" s="44" t="s">
        <v>1391</v>
      </c>
      <c r="C331" s="45" t="s">
        <v>1392</v>
      </c>
      <c r="D331" s="22" t="s">
        <v>1393</v>
      </c>
      <c r="E331" s="22" t="s">
        <v>351</v>
      </c>
      <c r="F331" s="19" t="s">
        <v>1343</v>
      </c>
      <c r="G331" s="22" t="s">
        <v>37</v>
      </c>
      <c r="H331" s="19" t="str">
        <f t="shared" si="47"/>
        <v>004</v>
      </c>
      <c r="I331" s="22" t="s">
        <v>39</v>
      </c>
      <c r="J331" s="22" t="s">
        <v>1281</v>
      </c>
      <c r="K331" s="22"/>
      <c r="L331" s="27">
        <v>0</v>
      </c>
      <c r="M331" s="26">
        <v>0</v>
      </c>
      <c r="N331" s="25">
        <v>7500000</v>
      </c>
      <c r="O331" s="25"/>
      <c r="P331" s="25"/>
      <c r="Q331" s="25"/>
      <c r="R331" s="25"/>
      <c r="S331" s="25">
        <v>7500000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>
        <f t="shared" si="48"/>
        <v>0</v>
      </c>
      <c r="AE331" s="25">
        <f>IF(SUM(R331:T331)-M331&lt;SUM(N331),SUM(N331)-SUM(R331:T331)-M331,)</f>
        <v>0</v>
      </c>
      <c r="AF331" s="25"/>
      <c r="AG331" s="27"/>
      <c r="AH331" s="27"/>
      <c r="AI331" s="27"/>
      <c r="AJ331" s="32"/>
      <c r="AK331" s="27"/>
      <c r="AL331" s="32"/>
      <c r="AM331" s="27"/>
      <c r="AN331" s="25">
        <f t="shared" si="50"/>
        <v>0</v>
      </c>
      <c r="AO331" s="27">
        <f t="shared" si="49"/>
        <v>0</v>
      </c>
      <c r="AP331" s="28"/>
      <c r="AR331" s="28"/>
      <c r="AS331" s="28"/>
      <c r="AT331" s="2"/>
      <c r="AU331" s="2"/>
      <c r="AV331" s="2"/>
      <c r="AW331" s="2"/>
      <c r="AX331" s="2"/>
      <c r="AY331" s="2"/>
      <c r="AZ331" s="2"/>
      <c r="BA331" s="29"/>
    </row>
    <row r="332" spans="1:53" ht="21" customHeight="1">
      <c r="A332" s="19">
        <f>SUBTOTAL(3,$AO$7:AO332)</f>
        <v>326</v>
      </c>
      <c r="B332" s="44" t="s">
        <v>1394</v>
      </c>
      <c r="C332" s="45" t="s">
        <v>1395</v>
      </c>
      <c r="D332" s="22" t="s">
        <v>532</v>
      </c>
      <c r="E332" s="22" t="s">
        <v>1396</v>
      </c>
      <c r="F332" s="19" t="s">
        <v>1397</v>
      </c>
      <c r="G332" s="22" t="s">
        <v>37</v>
      </c>
      <c r="H332" s="19" t="str">
        <f t="shared" si="47"/>
        <v>004</v>
      </c>
      <c r="I332" s="22" t="s">
        <v>39</v>
      </c>
      <c r="J332" s="22" t="s">
        <v>1281</v>
      </c>
      <c r="K332" s="22"/>
      <c r="L332" s="27">
        <v>0</v>
      </c>
      <c r="M332" s="26">
        <v>0</v>
      </c>
      <c r="N332" s="25">
        <v>7500000</v>
      </c>
      <c r="O332" s="25"/>
      <c r="P332" s="25"/>
      <c r="Q332" s="25"/>
      <c r="R332" s="25"/>
      <c r="S332" s="25">
        <v>7500000</v>
      </c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>
        <f t="shared" si="48"/>
        <v>0</v>
      </c>
      <c r="AE332" s="25">
        <f>IF(SUM(R332:T332)-M332&lt;SUM(N332),SUM(N332)-SUM(R332:T332)-M332,)</f>
        <v>0</v>
      </c>
      <c r="AF332" s="25"/>
      <c r="AG332" s="27"/>
      <c r="AH332" s="27"/>
      <c r="AI332" s="27"/>
      <c r="AJ332" s="32"/>
      <c r="AK332" s="27"/>
      <c r="AL332" s="32"/>
      <c r="AM332" s="27"/>
      <c r="AN332" s="25">
        <f t="shared" si="50"/>
        <v>0</v>
      </c>
      <c r="AO332" s="27">
        <f t="shared" si="49"/>
        <v>0</v>
      </c>
      <c r="AP332" s="28"/>
      <c r="AR332" s="28"/>
      <c r="AS332" s="28"/>
      <c r="AT332" s="2"/>
      <c r="AU332" s="2"/>
      <c r="AV332" s="2"/>
      <c r="AW332" s="2"/>
      <c r="AX332" s="2"/>
      <c r="AY332" s="2"/>
      <c r="AZ332" s="2"/>
      <c r="BA332" s="29"/>
    </row>
    <row r="333" spans="1:53" ht="21" customHeight="1">
      <c r="A333" s="19">
        <f>SUBTOTAL(3,$AO$7:AO333)</f>
        <v>327</v>
      </c>
      <c r="B333" s="44" t="s">
        <v>1398</v>
      </c>
      <c r="C333" s="51" t="s">
        <v>1399</v>
      </c>
      <c r="D333" s="22" t="s">
        <v>1400</v>
      </c>
      <c r="E333" s="22" t="s">
        <v>1401</v>
      </c>
      <c r="F333" s="19" t="s">
        <v>1402</v>
      </c>
      <c r="G333" s="22" t="s">
        <v>37</v>
      </c>
      <c r="H333" s="19" t="str">
        <f t="shared" si="47"/>
        <v>004</v>
      </c>
      <c r="I333" s="22" t="s">
        <v>39</v>
      </c>
      <c r="J333" s="22" t="s">
        <v>1281</v>
      </c>
      <c r="K333" s="22"/>
      <c r="L333" s="27">
        <v>0</v>
      </c>
      <c r="M333" s="26">
        <v>0</v>
      </c>
      <c r="N333" s="25">
        <v>7500000</v>
      </c>
      <c r="O333" s="25"/>
      <c r="P333" s="25"/>
      <c r="Q333" s="25"/>
      <c r="R333" s="25"/>
      <c r="S333" s="25">
        <v>7500000</v>
      </c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>
        <f t="shared" si="48"/>
        <v>0</v>
      </c>
      <c r="AE333" s="25">
        <f>IF(SUM(R333:T333)-M333&lt;SUM(N333),SUM(N333)-SUM(R333:T333)-M333,)</f>
        <v>0</v>
      </c>
      <c r="AF333" s="25"/>
      <c r="AG333" s="27"/>
      <c r="AH333" s="27"/>
      <c r="AI333" s="27"/>
      <c r="AJ333" s="32"/>
      <c r="AK333" s="27"/>
      <c r="AL333" s="32"/>
      <c r="AM333" s="27"/>
      <c r="AN333" s="25">
        <f t="shared" si="50"/>
        <v>0</v>
      </c>
      <c r="AO333" s="27">
        <f t="shared" si="49"/>
        <v>0</v>
      </c>
      <c r="AP333" s="28"/>
      <c r="AR333" s="28"/>
      <c r="AS333" s="28"/>
      <c r="AT333" s="2"/>
      <c r="AU333" s="2"/>
      <c r="AV333" s="2"/>
      <c r="AW333" s="2"/>
      <c r="AX333" s="2"/>
      <c r="AY333" s="2"/>
      <c r="AZ333" s="2"/>
      <c r="BA333" s="29"/>
    </row>
    <row r="334" spans="1:53" ht="21" customHeight="1">
      <c r="A334" s="19">
        <f>SUBTOTAL(3,$AO$7:AO334)</f>
        <v>328</v>
      </c>
      <c r="B334" s="44" t="s">
        <v>1403</v>
      </c>
      <c r="C334" s="45" t="s">
        <v>1404</v>
      </c>
      <c r="D334" s="22" t="s">
        <v>1405</v>
      </c>
      <c r="E334" s="22" t="s">
        <v>124</v>
      </c>
      <c r="F334" s="19" t="s">
        <v>347</v>
      </c>
      <c r="G334" s="22" t="s">
        <v>37</v>
      </c>
      <c r="H334" s="19" t="str">
        <f t="shared" si="47"/>
        <v>004</v>
      </c>
      <c r="I334" s="22" t="s">
        <v>589</v>
      </c>
      <c r="J334" s="22" t="s">
        <v>1281</v>
      </c>
      <c r="K334" s="22"/>
      <c r="L334" s="27">
        <v>0</v>
      </c>
      <c r="M334" s="26">
        <v>0</v>
      </c>
      <c r="N334" s="25">
        <v>7500000</v>
      </c>
      <c r="O334" s="25"/>
      <c r="P334" s="25"/>
      <c r="Q334" s="25"/>
      <c r="R334" s="25"/>
      <c r="S334" s="25"/>
      <c r="T334" s="25"/>
      <c r="U334" s="25">
        <v>7500000</v>
      </c>
      <c r="V334" s="25"/>
      <c r="W334" s="25"/>
      <c r="X334" s="25"/>
      <c r="Y334" s="25"/>
      <c r="Z334" s="25"/>
      <c r="AA334" s="25"/>
      <c r="AB334" s="25"/>
      <c r="AC334" s="25"/>
      <c r="AD334" s="25">
        <f t="shared" si="48"/>
        <v>0</v>
      </c>
      <c r="AE334" s="25">
        <f>IF(SUM(R334:U334)-M334&lt;SUM(N334),SUM(N334)-SUM(R334:U334)-M334,)</f>
        <v>0</v>
      </c>
      <c r="AF334" s="25"/>
      <c r="AG334" s="27"/>
      <c r="AH334" s="27"/>
      <c r="AI334" s="27"/>
      <c r="AJ334" s="32"/>
      <c r="AK334" s="27"/>
      <c r="AL334" s="32"/>
      <c r="AM334" s="27"/>
      <c r="AN334" s="25">
        <f t="shared" si="50"/>
        <v>0</v>
      </c>
      <c r="AO334" s="27">
        <f t="shared" si="49"/>
        <v>0</v>
      </c>
      <c r="AP334" s="28"/>
      <c r="AR334" s="28"/>
      <c r="AS334" s="28"/>
      <c r="AT334" s="2"/>
      <c r="AU334" s="2"/>
      <c r="AV334" s="2"/>
      <c r="AW334" s="2"/>
      <c r="AX334" s="2"/>
      <c r="AY334" s="2"/>
      <c r="AZ334" s="2"/>
      <c r="BA334" s="29"/>
    </row>
    <row r="335" spans="1:53" ht="21" customHeight="1">
      <c r="A335" s="19">
        <f>SUBTOTAL(3,$AO$7:AO335)</f>
        <v>329</v>
      </c>
      <c r="B335" s="44" t="s">
        <v>1406</v>
      </c>
      <c r="C335" s="45" t="s">
        <v>1407</v>
      </c>
      <c r="D335" s="22" t="s">
        <v>1053</v>
      </c>
      <c r="E335" s="22" t="s">
        <v>124</v>
      </c>
      <c r="F335" s="19" t="s">
        <v>325</v>
      </c>
      <c r="G335" s="22" t="s">
        <v>37</v>
      </c>
      <c r="H335" s="19" t="str">
        <f t="shared" si="47"/>
        <v>004</v>
      </c>
      <c r="I335" s="22" t="s">
        <v>39</v>
      </c>
      <c r="J335" s="22" t="s">
        <v>1281</v>
      </c>
      <c r="K335" s="22"/>
      <c r="L335" s="27">
        <v>0</v>
      </c>
      <c r="M335" s="26">
        <v>0</v>
      </c>
      <c r="N335" s="25">
        <v>7500000</v>
      </c>
      <c r="O335" s="25"/>
      <c r="P335" s="25"/>
      <c r="Q335" s="25"/>
      <c r="R335" s="25"/>
      <c r="S335" s="25">
        <v>7500000</v>
      </c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>
        <f t="shared" si="48"/>
        <v>0</v>
      </c>
      <c r="AE335" s="25">
        <f>IF(SUM(R335:T335)-M335&lt;SUM(N335),SUM(N335)-SUM(R335:T335)-M335,)</f>
        <v>0</v>
      </c>
      <c r="AF335" s="25"/>
      <c r="AG335" s="27"/>
      <c r="AH335" s="27"/>
      <c r="AI335" s="27"/>
      <c r="AJ335" s="32"/>
      <c r="AK335" s="27"/>
      <c r="AL335" s="32"/>
      <c r="AM335" s="27"/>
      <c r="AN335" s="25">
        <f t="shared" si="50"/>
        <v>0</v>
      </c>
      <c r="AO335" s="27">
        <f t="shared" si="49"/>
        <v>0</v>
      </c>
      <c r="AP335" s="28"/>
      <c r="AR335" s="28"/>
      <c r="AS335" s="28"/>
      <c r="AT335" s="2"/>
      <c r="AU335" s="2"/>
      <c r="AV335" s="2"/>
      <c r="AW335" s="2"/>
      <c r="AX335" s="2"/>
      <c r="AY335" s="2"/>
      <c r="AZ335" s="2"/>
      <c r="BA335" s="29"/>
    </row>
    <row r="336" spans="1:53" ht="21" customHeight="1">
      <c r="A336" s="19">
        <f>SUBTOTAL(3,$AO$7:AO336)</f>
        <v>330</v>
      </c>
      <c r="B336" s="44" t="s">
        <v>1408</v>
      </c>
      <c r="C336" s="45" t="s">
        <v>1409</v>
      </c>
      <c r="D336" s="22" t="s">
        <v>1410</v>
      </c>
      <c r="E336" s="22" t="s">
        <v>581</v>
      </c>
      <c r="F336" s="19" t="s">
        <v>786</v>
      </c>
      <c r="G336" s="22" t="s">
        <v>37</v>
      </c>
      <c r="H336" s="19" t="str">
        <f t="shared" si="47"/>
        <v>004</v>
      </c>
      <c r="I336" s="22" t="s">
        <v>32</v>
      </c>
      <c r="J336" s="22" t="s">
        <v>1411</v>
      </c>
      <c r="K336" s="22"/>
      <c r="L336" s="27">
        <v>0</v>
      </c>
      <c r="M336" s="26">
        <v>0</v>
      </c>
      <c r="N336" s="25">
        <v>7500000</v>
      </c>
      <c r="O336" s="25"/>
      <c r="P336" s="25"/>
      <c r="Q336" s="25"/>
      <c r="R336" s="25"/>
      <c r="S336" s="25">
        <v>7500000</v>
      </c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>
        <f t="shared" si="48"/>
        <v>0</v>
      </c>
      <c r="AE336" s="25">
        <f>IF(SUM(R336:T336)-M336&lt;SUM(N336),SUM(N336)-SUM(R336:T336)-M336,)</f>
        <v>0</v>
      </c>
      <c r="AF336" s="25"/>
      <c r="AG336" s="27"/>
      <c r="AH336" s="27"/>
      <c r="AI336" s="27"/>
      <c r="AJ336" s="32"/>
      <c r="AK336" s="27"/>
      <c r="AL336" s="32"/>
      <c r="AM336" s="27"/>
      <c r="AN336" s="25">
        <f t="shared" si="50"/>
        <v>0</v>
      </c>
      <c r="AO336" s="27">
        <f t="shared" si="49"/>
        <v>0</v>
      </c>
      <c r="AP336" s="28"/>
      <c r="AR336" s="28"/>
      <c r="AS336" s="28"/>
      <c r="AT336" s="2"/>
      <c r="AU336" s="2"/>
      <c r="AV336" s="2"/>
      <c r="AW336" s="2"/>
      <c r="AX336" s="2"/>
      <c r="AY336" s="2"/>
      <c r="AZ336" s="2"/>
      <c r="BA336" s="29"/>
    </row>
    <row r="337" spans="1:53" ht="21" customHeight="1">
      <c r="A337" s="19">
        <f>SUBTOTAL(3,$AO$7:AO337)</f>
        <v>331</v>
      </c>
      <c r="B337" s="44" t="s">
        <v>1412</v>
      </c>
      <c r="C337" s="45" t="s">
        <v>1413</v>
      </c>
      <c r="D337" s="22" t="s">
        <v>745</v>
      </c>
      <c r="E337" s="22" t="s">
        <v>52</v>
      </c>
      <c r="F337" s="19" t="s">
        <v>1414</v>
      </c>
      <c r="G337" s="22" t="s">
        <v>37</v>
      </c>
      <c r="H337" s="19" t="str">
        <f t="shared" si="47"/>
        <v>004</v>
      </c>
      <c r="I337" s="22" t="s">
        <v>32</v>
      </c>
      <c r="J337" s="22" t="s">
        <v>1411</v>
      </c>
      <c r="K337" s="22"/>
      <c r="L337" s="27">
        <v>0</v>
      </c>
      <c r="M337" s="26">
        <v>0</v>
      </c>
      <c r="N337" s="25">
        <v>7500000</v>
      </c>
      <c r="O337" s="25"/>
      <c r="P337" s="25"/>
      <c r="Q337" s="25"/>
      <c r="R337" s="25"/>
      <c r="S337" s="25"/>
      <c r="T337" s="25"/>
      <c r="U337" s="25"/>
      <c r="V337" s="25"/>
      <c r="W337" s="25">
        <v>7500000</v>
      </c>
      <c r="X337" s="25"/>
      <c r="Y337" s="25"/>
      <c r="Z337" s="25"/>
      <c r="AA337" s="25"/>
      <c r="AB337" s="25"/>
      <c r="AC337" s="25"/>
      <c r="AD337" s="25">
        <f t="shared" si="48"/>
        <v>0</v>
      </c>
      <c r="AE337" s="25">
        <f>IF(SUM(R337:W337)-M337&lt;SUM(N337),SUM(N337)-SUM(R337:W337)-M337,)</f>
        <v>0</v>
      </c>
      <c r="AF337" s="25"/>
      <c r="AG337" s="27"/>
      <c r="AH337" s="27"/>
      <c r="AI337" s="27"/>
      <c r="AJ337" s="32"/>
      <c r="AK337" s="27"/>
      <c r="AL337" s="32"/>
      <c r="AM337" s="27"/>
      <c r="AN337" s="25">
        <f t="shared" si="50"/>
        <v>0</v>
      </c>
      <c r="AO337" s="27">
        <f>IF(SUM(R337:W337)-M337&lt;(K337+L337+N337),(K337+L337+N337)-SUM(R337:W337)-M337,)</f>
        <v>0</v>
      </c>
      <c r="AP337" s="28"/>
      <c r="AR337" s="28"/>
      <c r="AS337" s="28"/>
      <c r="AT337" s="2"/>
      <c r="AU337" s="2"/>
      <c r="AV337" s="2"/>
      <c r="AW337" s="2"/>
      <c r="AX337" s="2"/>
      <c r="AY337" s="2"/>
      <c r="AZ337" s="2"/>
      <c r="BA337" s="29"/>
    </row>
    <row r="338" spans="1:53" ht="21" customHeight="1">
      <c r="A338" s="19">
        <f>SUBTOTAL(3,$AO$7:AO338)</f>
        <v>332</v>
      </c>
      <c r="B338" s="44" t="s">
        <v>1415</v>
      </c>
      <c r="C338" s="45" t="s">
        <v>1416</v>
      </c>
      <c r="D338" s="22" t="s">
        <v>1417</v>
      </c>
      <c r="E338" s="22" t="s">
        <v>52</v>
      </c>
      <c r="F338" s="19" t="s">
        <v>1418</v>
      </c>
      <c r="G338" s="22" t="s">
        <v>37</v>
      </c>
      <c r="H338" s="19" t="str">
        <f t="shared" si="47"/>
        <v>004</v>
      </c>
      <c r="I338" s="22" t="s">
        <v>589</v>
      </c>
      <c r="J338" s="22" t="s">
        <v>583</v>
      </c>
      <c r="K338" s="22"/>
      <c r="L338" s="27">
        <v>0</v>
      </c>
      <c r="M338" s="26">
        <v>0</v>
      </c>
      <c r="N338" s="25">
        <v>7500000</v>
      </c>
      <c r="O338" s="25"/>
      <c r="P338" s="25"/>
      <c r="Q338" s="25"/>
      <c r="R338" s="25"/>
      <c r="S338" s="25"/>
      <c r="T338" s="25"/>
      <c r="U338" s="25">
        <v>7500000</v>
      </c>
      <c r="V338" s="25"/>
      <c r="W338" s="25"/>
      <c r="X338" s="25"/>
      <c r="Y338" s="25"/>
      <c r="Z338" s="25"/>
      <c r="AA338" s="25"/>
      <c r="AB338" s="25"/>
      <c r="AC338" s="25"/>
      <c r="AD338" s="25">
        <f t="shared" si="48"/>
        <v>0</v>
      </c>
      <c r="AE338" s="25">
        <f>IF(SUM(R338:U338)-M338&lt;SUM(N338),SUM(N338)-SUM(R338:U338)-M338,)</f>
        <v>0</v>
      </c>
      <c r="AF338" s="25"/>
      <c r="AG338" s="27"/>
      <c r="AH338" s="27"/>
      <c r="AI338" s="27"/>
      <c r="AJ338" s="32"/>
      <c r="AK338" s="27"/>
      <c r="AL338" s="32"/>
      <c r="AM338" s="27"/>
      <c r="AN338" s="25">
        <f t="shared" si="50"/>
        <v>0</v>
      </c>
      <c r="AO338" s="27">
        <f>IF(SUM(R338:U338)-M338&lt;(K338+L338+N338),(K338+L338+N338)-SUM(R338:U338)-M338,)</f>
        <v>0</v>
      </c>
      <c r="AP338" s="28"/>
      <c r="AR338" s="28"/>
      <c r="AS338" s="28"/>
      <c r="AT338" s="2"/>
      <c r="AU338" s="2"/>
      <c r="AV338" s="2"/>
      <c r="AW338" s="2"/>
      <c r="AX338" s="2"/>
      <c r="AY338" s="2"/>
      <c r="AZ338" s="2"/>
      <c r="BA338" s="29"/>
    </row>
    <row r="339" spans="1:53" ht="21" customHeight="1">
      <c r="A339" s="19">
        <f>SUBTOTAL(3,$AO$7:AO339)</f>
        <v>333</v>
      </c>
      <c r="B339" s="44" t="s">
        <v>1419</v>
      </c>
      <c r="C339" s="45" t="s">
        <v>1420</v>
      </c>
      <c r="D339" s="22" t="s">
        <v>1421</v>
      </c>
      <c r="E339" s="22" t="s">
        <v>60</v>
      </c>
      <c r="F339" s="19" t="s">
        <v>685</v>
      </c>
      <c r="G339" s="22" t="s">
        <v>37</v>
      </c>
      <c r="H339" s="19" t="str">
        <f t="shared" si="47"/>
        <v>004</v>
      </c>
      <c r="I339" s="22" t="s">
        <v>48</v>
      </c>
      <c r="J339" s="22" t="s">
        <v>1411</v>
      </c>
      <c r="K339" s="22"/>
      <c r="L339" s="27">
        <v>0</v>
      </c>
      <c r="M339" s="26">
        <v>0</v>
      </c>
      <c r="N339" s="25">
        <v>7500000</v>
      </c>
      <c r="O339" s="25"/>
      <c r="P339" s="25"/>
      <c r="Q339" s="25"/>
      <c r="R339" s="25"/>
      <c r="S339" s="25"/>
      <c r="T339" s="25"/>
      <c r="U339" s="25"/>
      <c r="V339" s="25"/>
      <c r="W339" s="25">
        <v>7500000</v>
      </c>
      <c r="X339" s="25"/>
      <c r="Y339" s="25"/>
      <c r="Z339" s="25"/>
      <c r="AA339" s="25"/>
      <c r="AB339" s="25"/>
      <c r="AC339" s="25"/>
      <c r="AD339" s="25">
        <f t="shared" si="48"/>
        <v>0</v>
      </c>
      <c r="AE339" s="25">
        <f>IF(SUM(R339:W339)-M339&lt;SUM(N339),SUM(N339)-SUM(R339:W339)-M339,)</f>
        <v>0</v>
      </c>
      <c r="AF339" s="25"/>
      <c r="AG339" s="27"/>
      <c r="AH339" s="27"/>
      <c r="AI339" s="27"/>
      <c r="AJ339" s="32"/>
      <c r="AK339" s="27"/>
      <c r="AL339" s="32"/>
      <c r="AM339" s="27"/>
      <c r="AN339" s="25">
        <f t="shared" si="50"/>
        <v>0</v>
      </c>
      <c r="AO339" s="27">
        <f>IF(SUM(R339:W339)-M339&lt;(K339+L339+N339),(K339+L339+N339)-SUM(R339:W339)-M339,)</f>
        <v>0</v>
      </c>
      <c r="AP339" s="28"/>
      <c r="AR339" s="28"/>
      <c r="AS339" s="28"/>
      <c r="AT339" s="2"/>
      <c r="AU339" s="2"/>
      <c r="AV339" s="2"/>
      <c r="AW339" s="2"/>
      <c r="AX339" s="2"/>
      <c r="AY339" s="2"/>
      <c r="AZ339" s="2"/>
      <c r="BA339" s="29"/>
    </row>
    <row r="340" spans="1:53" ht="21" customHeight="1">
      <c r="A340" s="19">
        <f>SUBTOTAL(3,$AO$7:AO340)</f>
        <v>334</v>
      </c>
      <c r="B340" s="44" t="s">
        <v>1422</v>
      </c>
      <c r="C340" s="45" t="s">
        <v>1423</v>
      </c>
      <c r="D340" s="22" t="s">
        <v>1424</v>
      </c>
      <c r="E340" s="22" t="s">
        <v>1425</v>
      </c>
      <c r="F340" s="19" t="s">
        <v>978</v>
      </c>
      <c r="G340" s="22" t="s">
        <v>37</v>
      </c>
      <c r="H340" s="19" t="str">
        <f t="shared" si="47"/>
        <v>004</v>
      </c>
      <c r="I340" s="22" t="s">
        <v>32</v>
      </c>
      <c r="J340" s="22" t="s">
        <v>1411</v>
      </c>
      <c r="K340" s="22"/>
      <c r="L340" s="27">
        <v>0</v>
      </c>
      <c r="M340" s="26">
        <v>0</v>
      </c>
      <c r="N340" s="25">
        <v>7500000</v>
      </c>
      <c r="O340" s="25"/>
      <c r="P340" s="25"/>
      <c r="Q340" s="25"/>
      <c r="R340" s="25"/>
      <c r="S340" s="25">
        <v>7500000</v>
      </c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>
        <f t="shared" ref="AD340:AD367" si="51">IF(SUM(O340:U340)&gt;SUM(M340:N340),SUM(O340:U340)-SUM(M340:N340),)</f>
        <v>0</v>
      </c>
      <c r="AE340" s="25">
        <f>IF(SUM(R340:T340)-M340&lt;SUM(N340),SUM(N340)-SUM(R340:T340)-M340,)</f>
        <v>0</v>
      </c>
      <c r="AF340" s="25"/>
      <c r="AG340" s="27"/>
      <c r="AH340" s="27"/>
      <c r="AI340" s="27"/>
      <c r="AJ340" s="32"/>
      <c r="AK340" s="27"/>
      <c r="AL340" s="32"/>
      <c r="AM340" s="27"/>
      <c r="AN340" s="25">
        <f t="shared" si="50"/>
        <v>0</v>
      </c>
      <c r="AO340" s="27">
        <f>IF(SUM(R340:U340)-M340&lt;(K340+L340+N340),(K340+L340+N340)-SUM(R340:U340)-M340,)</f>
        <v>0</v>
      </c>
      <c r="AP340" s="28"/>
      <c r="AR340" s="28"/>
      <c r="AS340" s="28"/>
      <c r="AT340" s="2"/>
      <c r="AU340" s="2"/>
      <c r="AV340" s="2"/>
      <c r="AW340" s="2"/>
      <c r="AX340" s="2"/>
      <c r="AY340" s="2"/>
      <c r="AZ340" s="2"/>
      <c r="BA340" s="29"/>
    </row>
    <row r="341" spans="1:53" ht="21" customHeight="1">
      <c r="A341" s="19">
        <f>SUBTOTAL(3,$AO$7:AO341)</f>
        <v>335</v>
      </c>
      <c r="B341" s="44" t="s">
        <v>1426</v>
      </c>
      <c r="C341" s="45" t="s">
        <v>1427</v>
      </c>
      <c r="D341" s="22" t="s">
        <v>1428</v>
      </c>
      <c r="E341" s="22" t="s">
        <v>78</v>
      </c>
      <c r="F341" s="19" t="s">
        <v>685</v>
      </c>
      <c r="G341" s="22" t="s">
        <v>37</v>
      </c>
      <c r="H341" s="19" t="str">
        <f t="shared" si="47"/>
        <v>004</v>
      </c>
      <c r="I341" s="22" t="s">
        <v>48</v>
      </c>
      <c r="J341" s="22" t="s">
        <v>1411</v>
      </c>
      <c r="K341" s="22"/>
      <c r="L341" s="27">
        <v>0</v>
      </c>
      <c r="M341" s="26">
        <v>70000</v>
      </c>
      <c r="N341" s="25">
        <v>7500000</v>
      </c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>
        <v>7430000</v>
      </c>
      <c r="Z341" s="25"/>
      <c r="AA341" s="25"/>
      <c r="AB341" s="25"/>
      <c r="AC341" s="25"/>
      <c r="AD341" s="25">
        <f t="shared" si="51"/>
        <v>0</v>
      </c>
      <c r="AE341" s="25">
        <f>IF(SUM(R341:AD341)-M341&lt;SUM(N341),SUM(N341)-SUM(R341:AD341)-M341,)</f>
        <v>0</v>
      </c>
      <c r="AF341" s="25"/>
      <c r="AG341" s="27"/>
      <c r="AH341" s="27"/>
      <c r="AI341" s="27"/>
      <c r="AJ341" s="32"/>
      <c r="AK341" s="27"/>
      <c r="AL341" s="32"/>
      <c r="AM341" s="27"/>
      <c r="AN341" s="25">
        <f t="shared" si="50"/>
        <v>0</v>
      </c>
      <c r="AO341" s="27">
        <f>IF(SUM(R341:AD341)-M341&lt;(K341+L341+N341),(K341+L341+N341)-SUM(R341:AD341)-M341,)</f>
        <v>0</v>
      </c>
      <c r="AP341" s="28"/>
      <c r="AR341" s="28"/>
      <c r="AS341" s="28"/>
      <c r="AT341" s="2"/>
      <c r="AU341" s="2"/>
      <c r="AV341" s="2"/>
      <c r="AW341" s="2"/>
      <c r="AX341" s="2"/>
      <c r="AY341" s="2"/>
      <c r="AZ341" s="2"/>
      <c r="BA341" s="29"/>
    </row>
    <row r="342" spans="1:53" ht="21" customHeight="1">
      <c r="A342" s="19">
        <f>SUBTOTAL(3,$AO$7:AO342)</f>
        <v>336</v>
      </c>
      <c r="B342" s="44" t="s">
        <v>1429</v>
      </c>
      <c r="C342" s="45" t="s">
        <v>1430</v>
      </c>
      <c r="D342" s="22" t="s">
        <v>1431</v>
      </c>
      <c r="E342" s="22" t="s">
        <v>1432</v>
      </c>
      <c r="F342" s="19" t="s">
        <v>1433</v>
      </c>
      <c r="G342" s="22" t="s">
        <v>37</v>
      </c>
      <c r="H342" s="19" t="str">
        <f t="shared" si="47"/>
        <v>004</v>
      </c>
      <c r="I342" s="22" t="s">
        <v>32</v>
      </c>
      <c r="J342" s="22" t="s">
        <v>1411</v>
      </c>
      <c r="K342" s="22"/>
      <c r="L342" s="27">
        <v>0</v>
      </c>
      <c r="M342" s="26">
        <v>0</v>
      </c>
      <c r="N342" s="25">
        <v>7500000</v>
      </c>
      <c r="O342" s="25"/>
      <c r="P342" s="25"/>
      <c r="Q342" s="25"/>
      <c r="R342" s="25"/>
      <c r="S342" s="25">
        <v>7500000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>
        <f t="shared" si="51"/>
        <v>0</v>
      </c>
      <c r="AE342" s="25">
        <f>IF(SUM(R342:T342)-M342&lt;SUM(N342),SUM(N342)-SUM(R342:T342)-M342,)</f>
        <v>0</v>
      </c>
      <c r="AF342" s="25"/>
      <c r="AG342" s="27"/>
      <c r="AH342" s="27"/>
      <c r="AI342" s="27"/>
      <c r="AJ342" s="32"/>
      <c r="AK342" s="27"/>
      <c r="AL342" s="32"/>
      <c r="AM342" s="27"/>
      <c r="AN342" s="25">
        <f t="shared" si="50"/>
        <v>0</v>
      </c>
      <c r="AO342" s="27">
        <f t="shared" ref="AO342:AO361" si="52">IF(SUM(R342:U342)-M342&lt;(K342+L342+N342),(K342+L342+N342)-SUM(R342:U342)-M342,)</f>
        <v>0</v>
      </c>
      <c r="AP342" s="28"/>
      <c r="AR342" s="28"/>
      <c r="AS342" s="28"/>
      <c r="AT342" s="2"/>
      <c r="AU342" s="2"/>
      <c r="AV342" s="2"/>
      <c r="AW342" s="2"/>
      <c r="AX342" s="2"/>
      <c r="AY342" s="2"/>
      <c r="AZ342" s="2"/>
      <c r="BA342" s="29"/>
    </row>
    <row r="343" spans="1:53" ht="21" customHeight="1">
      <c r="A343" s="19">
        <f>SUBTOTAL(3,$AO$7:AO343)</f>
        <v>337</v>
      </c>
      <c r="B343" s="44" t="s">
        <v>1434</v>
      </c>
      <c r="C343" s="45" t="s">
        <v>1435</v>
      </c>
      <c r="D343" s="22" t="s">
        <v>440</v>
      </c>
      <c r="E343" s="22" t="s">
        <v>737</v>
      </c>
      <c r="F343" s="19" t="s">
        <v>1436</v>
      </c>
      <c r="G343" s="22" t="s">
        <v>37</v>
      </c>
      <c r="H343" s="19" t="str">
        <f t="shared" si="47"/>
        <v>004</v>
      </c>
      <c r="I343" s="22" t="s">
        <v>48</v>
      </c>
      <c r="J343" s="22" t="s">
        <v>1411</v>
      </c>
      <c r="K343" s="22"/>
      <c r="L343" s="27">
        <v>0</v>
      </c>
      <c r="M343" s="26">
        <v>0</v>
      </c>
      <c r="N343" s="25">
        <v>7500000</v>
      </c>
      <c r="O343" s="25"/>
      <c r="P343" s="25"/>
      <c r="Q343" s="25"/>
      <c r="R343" s="25"/>
      <c r="S343" s="25"/>
      <c r="T343" s="25"/>
      <c r="U343" s="25">
        <v>7500000</v>
      </c>
      <c r="V343" s="25"/>
      <c r="W343" s="25"/>
      <c r="X343" s="25"/>
      <c r="Y343" s="25"/>
      <c r="Z343" s="25"/>
      <c r="AA343" s="25"/>
      <c r="AB343" s="25"/>
      <c r="AC343" s="25"/>
      <c r="AD343" s="25">
        <f t="shared" si="51"/>
        <v>0</v>
      </c>
      <c r="AE343" s="25">
        <f>IF(SUM(R343:U343)-M343&lt;SUM(N343),SUM(N343)-SUM(R343:U343)-M343,)</f>
        <v>0</v>
      </c>
      <c r="AF343" s="25"/>
      <c r="AG343" s="27"/>
      <c r="AH343" s="27"/>
      <c r="AI343" s="27"/>
      <c r="AJ343" s="32"/>
      <c r="AK343" s="27"/>
      <c r="AL343" s="32"/>
      <c r="AM343" s="27"/>
      <c r="AN343" s="25">
        <f t="shared" si="50"/>
        <v>0</v>
      </c>
      <c r="AO343" s="27">
        <f t="shared" si="52"/>
        <v>0</v>
      </c>
      <c r="AP343" s="28"/>
      <c r="AR343" s="28"/>
      <c r="AS343" s="28"/>
      <c r="AT343" s="2"/>
      <c r="AU343" s="2"/>
      <c r="AV343" s="2"/>
      <c r="AW343" s="2"/>
      <c r="AX343" s="2"/>
      <c r="AY343" s="2"/>
      <c r="AZ343" s="2"/>
      <c r="BA343" s="29"/>
    </row>
    <row r="344" spans="1:53" ht="21" customHeight="1">
      <c r="A344" s="19">
        <f>SUBTOTAL(3,$AO$7:AO344)</f>
        <v>338</v>
      </c>
      <c r="B344" s="44" t="s">
        <v>1437</v>
      </c>
      <c r="C344" s="22" t="s">
        <v>1438</v>
      </c>
      <c r="D344" s="22" t="s">
        <v>474</v>
      </c>
      <c r="E344" s="22" t="s">
        <v>737</v>
      </c>
      <c r="F344" s="22" t="s">
        <v>1439</v>
      </c>
      <c r="G344" s="22" t="s">
        <v>37</v>
      </c>
      <c r="H344" s="19" t="str">
        <f t="shared" si="47"/>
        <v>004</v>
      </c>
      <c r="I344" s="22" t="s">
        <v>32</v>
      </c>
      <c r="J344" s="22" t="s">
        <v>1411</v>
      </c>
      <c r="K344" s="22"/>
      <c r="L344" s="27">
        <v>0</v>
      </c>
      <c r="M344" s="26">
        <v>0</v>
      </c>
      <c r="N344" s="25">
        <v>7500000</v>
      </c>
      <c r="O344" s="25"/>
      <c r="P344" s="25"/>
      <c r="Q344" s="25"/>
      <c r="R344" s="25"/>
      <c r="S344" s="25">
        <v>7500000</v>
      </c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>
        <f t="shared" si="51"/>
        <v>0</v>
      </c>
      <c r="AE344" s="25">
        <f>IF(SUM(R344:T344)-M344&lt;SUM(N344),SUM(N344)-SUM(R344:T344)-M344,)</f>
        <v>0</v>
      </c>
      <c r="AF344" s="25"/>
      <c r="AG344" s="27"/>
      <c r="AH344" s="27"/>
      <c r="AI344" s="27"/>
      <c r="AJ344" s="32"/>
      <c r="AK344" s="27"/>
      <c r="AL344" s="32"/>
      <c r="AM344" s="27"/>
      <c r="AN344" s="25">
        <f t="shared" si="50"/>
        <v>0</v>
      </c>
      <c r="AO344" s="27">
        <f t="shared" si="52"/>
        <v>0</v>
      </c>
      <c r="AP344" s="28"/>
      <c r="AR344" s="28"/>
      <c r="AS344" s="28"/>
      <c r="AT344" s="2"/>
      <c r="AU344" s="2"/>
      <c r="AV344" s="2"/>
      <c r="AW344" s="2"/>
      <c r="AX344" s="2"/>
      <c r="AY344" s="2"/>
      <c r="AZ344" s="2"/>
      <c r="BA344" s="29"/>
    </row>
    <row r="345" spans="1:53" ht="21" customHeight="1">
      <c r="A345" s="19">
        <f>SUBTOTAL(3,$AO$7:AO345)</f>
        <v>339</v>
      </c>
      <c r="B345" s="44" t="s">
        <v>1440</v>
      </c>
      <c r="C345" s="45" t="s">
        <v>1441</v>
      </c>
      <c r="D345" s="22" t="s">
        <v>221</v>
      </c>
      <c r="E345" s="22" t="s">
        <v>1442</v>
      </c>
      <c r="F345" s="19" t="s">
        <v>1443</v>
      </c>
      <c r="G345" s="22" t="s">
        <v>37</v>
      </c>
      <c r="H345" s="19" t="str">
        <f t="shared" si="47"/>
        <v>004</v>
      </c>
      <c r="I345" s="22" t="s">
        <v>32</v>
      </c>
      <c r="J345" s="22" t="s">
        <v>1411</v>
      </c>
      <c r="K345" s="22"/>
      <c r="L345" s="27">
        <v>0</v>
      </c>
      <c r="M345" s="26">
        <v>0</v>
      </c>
      <c r="N345" s="25">
        <v>7500000</v>
      </c>
      <c r="O345" s="25"/>
      <c r="P345" s="25"/>
      <c r="Q345" s="25"/>
      <c r="R345" s="25"/>
      <c r="S345" s="25">
        <v>7500000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>
        <f t="shared" si="51"/>
        <v>0</v>
      </c>
      <c r="AE345" s="25">
        <f>IF(SUM(R345:T345)-M345&lt;SUM(N345),SUM(N345)-SUM(R345:T345)-M345,)</f>
        <v>0</v>
      </c>
      <c r="AF345" s="25"/>
      <c r="AG345" s="27"/>
      <c r="AH345" s="27"/>
      <c r="AI345" s="27"/>
      <c r="AJ345" s="32"/>
      <c r="AK345" s="27"/>
      <c r="AL345" s="32"/>
      <c r="AM345" s="27"/>
      <c r="AN345" s="25">
        <f t="shared" si="50"/>
        <v>0</v>
      </c>
      <c r="AO345" s="27">
        <f t="shared" si="52"/>
        <v>0</v>
      </c>
      <c r="AP345" s="28"/>
      <c r="AR345" s="28"/>
      <c r="AS345" s="28"/>
      <c r="AT345" s="2"/>
      <c r="AU345" s="2"/>
      <c r="AV345" s="2"/>
      <c r="AW345" s="2"/>
      <c r="AX345" s="2"/>
      <c r="AY345" s="2"/>
      <c r="AZ345" s="2"/>
      <c r="BA345" s="29"/>
    </row>
    <row r="346" spans="1:53" ht="21" customHeight="1">
      <c r="A346" s="19">
        <f>SUBTOTAL(3,$AO$7:AO346)</f>
        <v>340</v>
      </c>
      <c r="B346" s="44" t="s">
        <v>1444</v>
      </c>
      <c r="C346" s="45" t="s">
        <v>1445</v>
      </c>
      <c r="D346" s="22" t="s">
        <v>1446</v>
      </c>
      <c r="E346" s="22" t="s">
        <v>1447</v>
      </c>
      <c r="F346" s="19" t="s">
        <v>1448</v>
      </c>
      <c r="G346" s="22" t="s">
        <v>37</v>
      </c>
      <c r="H346" s="19" t="str">
        <f t="shared" si="47"/>
        <v>004</v>
      </c>
      <c r="I346" s="22" t="s">
        <v>39</v>
      </c>
      <c r="J346" s="22" t="s">
        <v>1449</v>
      </c>
      <c r="K346" s="22"/>
      <c r="L346" s="27">
        <v>0</v>
      </c>
      <c r="M346" s="26">
        <v>0</v>
      </c>
      <c r="N346" s="25">
        <v>7500000</v>
      </c>
      <c r="O346" s="25"/>
      <c r="P346" s="25"/>
      <c r="Q346" s="25"/>
      <c r="R346" s="25"/>
      <c r="S346" s="25">
        <v>7500000</v>
      </c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>
        <f t="shared" si="51"/>
        <v>0</v>
      </c>
      <c r="AE346" s="25">
        <f>IF(SUM(R346:T346)-M346&lt;SUM(N346),SUM(N346)-SUM(R346:T346)-M346,)</f>
        <v>0</v>
      </c>
      <c r="AF346" s="25"/>
      <c r="AG346" s="27"/>
      <c r="AH346" s="27"/>
      <c r="AI346" s="27"/>
      <c r="AJ346" s="32"/>
      <c r="AK346" s="27"/>
      <c r="AL346" s="32"/>
      <c r="AM346" s="27"/>
      <c r="AN346" s="25">
        <f t="shared" si="50"/>
        <v>0</v>
      </c>
      <c r="AO346" s="27">
        <f t="shared" si="52"/>
        <v>0</v>
      </c>
      <c r="AP346" s="28"/>
      <c r="AR346" s="28"/>
      <c r="AS346" s="28"/>
      <c r="AT346" s="2"/>
      <c r="AU346" s="2"/>
      <c r="AV346" s="2"/>
      <c r="AW346" s="2"/>
      <c r="AX346" s="2"/>
      <c r="AY346" s="2"/>
      <c r="AZ346" s="2"/>
      <c r="BA346" s="29"/>
    </row>
    <row r="347" spans="1:53" ht="21" customHeight="1">
      <c r="A347" s="19">
        <f>SUBTOTAL(3,$AO$7:AO347)</f>
        <v>341</v>
      </c>
      <c r="B347" s="44" t="s">
        <v>1450</v>
      </c>
      <c r="C347" s="45" t="s">
        <v>1451</v>
      </c>
      <c r="D347" s="22" t="s">
        <v>1452</v>
      </c>
      <c r="E347" s="22" t="s">
        <v>10</v>
      </c>
      <c r="F347" s="19" t="s">
        <v>1453</v>
      </c>
      <c r="G347" s="22" t="s">
        <v>37</v>
      </c>
      <c r="H347" s="19" t="str">
        <f t="shared" si="47"/>
        <v>004</v>
      </c>
      <c r="I347" s="22" t="s">
        <v>1203</v>
      </c>
      <c r="J347" s="22" t="s">
        <v>1411</v>
      </c>
      <c r="K347" s="22"/>
      <c r="L347" s="27">
        <v>0</v>
      </c>
      <c r="M347" s="26"/>
      <c r="N347" s="25">
        <v>7500000</v>
      </c>
      <c r="O347" s="25"/>
      <c r="P347" s="25"/>
      <c r="Q347" s="25"/>
      <c r="R347" s="25"/>
      <c r="S347" s="25">
        <v>7500000</v>
      </c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>
        <f t="shared" si="51"/>
        <v>0</v>
      </c>
      <c r="AE347" s="25">
        <f>IF(SUM(R347:T347)-M347&lt;SUM(N347),SUM(N347)-SUM(R347:T347)-M347,)</f>
        <v>0</v>
      </c>
      <c r="AF347" s="25"/>
      <c r="AG347" s="27"/>
      <c r="AH347" s="27"/>
      <c r="AI347" s="27"/>
      <c r="AJ347" s="32"/>
      <c r="AK347" s="27"/>
      <c r="AL347" s="32"/>
      <c r="AM347" s="27"/>
      <c r="AN347" s="25">
        <f t="shared" si="50"/>
        <v>0</v>
      </c>
      <c r="AO347" s="27">
        <f t="shared" si="52"/>
        <v>0</v>
      </c>
      <c r="AP347" s="28"/>
      <c r="AR347" s="28"/>
      <c r="AS347" s="28"/>
      <c r="AT347" s="2"/>
      <c r="AU347" s="2"/>
      <c r="AV347" s="2"/>
      <c r="AW347" s="2"/>
      <c r="AX347" s="2"/>
      <c r="AY347" s="2"/>
      <c r="AZ347" s="2"/>
      <c r="BA347" s="29"/>
    </row>
    <row r="348" spans="1:53" ht="21" customHeight="1">
      <c r="A348" s="19">
        <f>SUBTOTAL(3,$AO$7:AO348)</f>
        <v>342</v>
      </c>
      <c r="B348" s="44" t="s">
        <v>1454</v>
      </c>
      <c r="C348" s="45" t="s">
        <v>1455</v>
      </c>
      <c r="D348" s="22" t="s">
        <v>30</v>
      </c>
      <c r="E348" s="22" t="s">
        <v>646</v>
      </c>
      <c r="F348" s="19" t="s">
        <v>1456</v>
      </c>
      <c r="G348" s="22" t="s">
        <v>37</v>
      </c>
      <c r="H348" s="19" t="str">
        <f t="shared" si="47"/>
        <v>004</v>
      </c>
      <c r="I348" s="22" t="s">
        <v>48</v>
      </c>
      <c r="J348" s="22" t="s">
        <v>1411</v>
      </c>
      <c r="K348" s="22"/>
      <c r="L348" s="27">
        <v>0</v>
      </c>
      <c r="M348" s="26">
        <v>0</v>
      </c>
      <c r="N348" s="25">
        <v>7500000</v>
      </c>
      <c r="O348" s="25"/>
      <c r="P348" s="25"/>
      <c r="Q348" s="25"/>
      <c r="R348" s="25"/>
      <c r="S348" s="25"/>
      <c r="T348" s="25"/>
      <c r="U348" s="25">
        <v>7500000</v>
      </c>
      <c r="V348" s="25"/>
      <c r="W348" s="25"/>
      <c r="X348" s="25"/>
      <c r="Y348" s="25"/>
      <c r="Z348" s="25"/>
      <c r="AA348" s="25"/>
      <c r="AB348" s="25"/>
      <c r="AC348" s="25"/>
      <c r="AD348" s="25">
        <f t="shared" si="51"/>
        <v>0</v>
      </c>
      <c r="AE348" s="25">
        <f>IF(SUM(R348:U348)-M348&lt;SUM(N348),SUM(N348)-SUM(R348:U348)-M348,)</f>
        <v>0</v>
      </c>
      <c r="AF348" s="25"/>
      <c r="AG348" s="27"/>
      <c r="AH348" s="27"/>
      <c r="AI348" s="27"/>
      <c r="AJ348" s="32"/>
      <c r="AK348" s="27"/>
      <c r="AL348" s="32"/>
      <c r="AM348" s="27"/>
      <c r="AN348" s="25">
        <f t="shared" si="50"/>
        <v>0</v>
      </c>
      <c r="AO348" s="27">
        <f t="shared" si="52"/>
        <v>0</v>
      </c>
      <c r="AP348" s="28"/>
      <c r="AR348" s="28"/>
      <c r="AS348" s="28"/>
      <c r="AT348" s="2"/>
      <c r="AU348" s="2"/>
      <c r="AV348" s="2"/>
      <c r="AW348" s="2"/>
      <c r="AX348" s="2"/>
      <c r="AY348" s="2"/>
      <c r="AZ348" s="2"/>
      <c r="BA348" s="29"/>
    </row>
    <row r="349" spans="1:53" ht="21" customHeight="1">
      <c r="A349" s="19">
        <f>SUBTOTAL(3,$AO$7:AO349)</f>
        <v>343</v>
      </c>
      <c r="B349" s="44" t="s">
        <v>1457</v>
      </c>
      <c r="C349" s="45" t="s">
        <v>1458</v>
      </c>
      <c r="D349" s="22" t="s">
        <v>453</v>
      </c>
      <c r="E349" s="22" t="s">
        <v>449</v>
      </c>
      <c r="F349" s="19" t="s">
        <v>1459</v>
      </c>
      <c r="G349" s="22" t="s">
        <v>37</v>
      </c>
      <c r="H349" s="19" t="str">
        <f t="shared" si="47"/>
        <v>004</v>
      </c>
      <c r="I349" s="22" t="s">
        <v>1203</v>
      </c>
      <c r="J349" s="22" t="s">
        <v>1411</v>
      </c>
      <c r="K349" s="22"/>
      <c r="L349" s="27">
        <v>0</v>
      </c>
      <c r="M349" s="26">
        <v>0</v>
      </c>
      <c r="N349" s="25">
        <v>7500000</v>
      </c>
      <c r="O349" s="25"/>
      <c r="P349" s="25"/>
      <c r="Q349" s="25"/>
      <c r="R349" s="25"/>
      <c r="S349" s="25">
        <v>7500000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>
        <f t="shared" si="51"/>
        <v>0</v>
      </c>
      <c r="AE349" s="25">
        <f>IF(SUM(R349:T349)-M349&lt;SUM(N349),SUM(N349)-SUM(R349:T349)-M349,)</f>
        <v>0</v>
      </c>
      <c r="AF349" s="25"/>
      <c r="AG349" s="27"/>
      <c r="AH349" s="27"/>
      <c r="AI349" s="27"/>
      <c r="AJ349" s="32"/>
      <c r="AK349" s="27"/>
      <c r="AL349" s="32"/>
      <c r="AM349" s="27"/>
      <c r="AN349" s="25">
        <f t="shared" si="50"/>
        <v>0</v>
      </c>
      <c r="AO349" s="27">
        <f t="shared" si="52"/>
        <v>0</v>
      </c>
      <c r="AP349" s="28"/>
      <c r="AR349" s="28"/>
      <c r="AS349" s="28"/>
      <c r="AT349" s="2"/>
      <c r="AU349" s="2"/>
      <c r="AV349" s="2"/>
      <c r="AW349" s="2"/>
      <c r="AX349" s="2"/>
      <c r="AY349" s="2"/>
      <c r="AZ349" s="2"/>
      <c r="BA349" s="29"/>
    </row>
    <row r="350" spans="1:53" ht="21" customHeight="1">
      <c r="A350" s="19">
        <f>SUBTOTAL(3,$AO$7:AO350)</f>
        <v>344</v>
      </c>
      <c r="B350" s="44" t="s">
        <v>1460</v>
      </c>
      <c r="C350" s="45" t="s">
        <v>1461</v>
      </c>
      <c r="D350" s="22" t="s">
        <v>1462</v>
      </c>
      <c r="E350" s="22" t="s">
        <v>458</v>
      </c>
      <c r="F350" s="19" t="s">
        <v>1350</v>
      </c>
      <c r="G350" s="22" t="s">
        <v>37</v>
      </c>
      <c r="H350" s="19" t="str">
        <f t="shared" si="47"/>
        <v>004</v>
      </c>
      <c r="I350" s="22" t="s">
        <v>48</v>
      </c>
      <c r="J350" s="22" t="s">
        <v>1411</v>
      </c>
      <c r="K350" s="22"/>
      <c r="L350" s="27">
        <v>0</v>
      </c>
      <c r="M350" s="26">
        <v>0</v>
      </c>
      <c r="N350" s="25">
        <v>7500000</v>
      </c>
      <c r="O350" s="25"/>
      <c r="P350" s="25"/>
      <c r="Q350" s="25"/>
      <c r="R350" s="25"/>
      <c r="S350" s="25"/>
      <c r="T350" s="25"/>
      <c r="U350" s="25">
        <v>7500000</v>
      </c>
      <c r="V350" s="25"/>
      <c r="W350" s="25"/>
      <c r="X350" s="25"/>
      <c r="Y350" s="25"/>
      <c r="Z350" s="25"/>
      <c r="AA350" s="25"/>
      <c r="AB350" s="25"/>
      <c r="AC350" s="25"/>
      <c r="AD350" s="25">
        <f t="shared" si="51"/>
        <v>0</v>
      </c>
      <c r="AE350" s="25">
        <f>IF(SUM(R350:U350)-M350&lt;SUM(N350),SUM(N350)-SUM(R350:U350)-M350,)</f>
        <v>0</v>
      </c>
      <c r="AF350" s="25"/>
      <c r="AG350" s="27"/>
      <c r="AH350" s="27"/>
      <c r="AI350" s="27"/>
      <c r="AJ350" s="32"/>
      <c r="AK350" s="27"/>
      <c r="AL350" s="32"/>
      <c r="AM350" s="27"/>
      <c r="AN350" s="25">
        <f t="shared" si="50"/>
        <v>0</v>
      </c>
      <c r="AO350" s="27">
        <f t="shared" si="52"/>
        <v>0</v>
      </c>
      <c r="AP350" s="28"/>
      <c r="AR350" s="28"/>
      <c r="AS350" s="28"/>
      <c r="AT350" s="2"/>
      <c r="AU350" s="2"/>
      <c r="AV350" s="2"/>
      <c r="AW350" s="2"/>
      <c r="AX350" s="2"/>
      <c r="AY350" s="2"/>
      <c r="AZ350" s="2"/>
      <c r="BA350" s="29"/>
    </row>
    <row r="351" spans="1:53" ht="21" customHeight="1">
      <c r="A351" s="19">
        <f>SUBTOTAL(3,$AO$7:AO351)</f>
        <v>345</v>
      </c>
      <c r="B351" s="44" t="s">
        <v>1463</v>
      </c>
      <c r="C351" s="45" t="s">
        <v>1464</v>
      </c>
      <c r="D351" s="22" t="s">
        <v>1465</v>
      </c>
      <c r="E351" s="22" t="s">
        <v>36</v>
      </c>
      <c r="F351" s="19" t="s">
        <v>849</v>
      </c>
      <c r="G351" s="22" t="s">
        <v>37</v>
      </c>
      <c r="H351" s="19" t="str">
        <f t="shared" si="47"/>
        <v>004</v>
      </c>
      <c r="I351" s="22" t="s">
        <v>32</v>
      </c>
      <c r="J351" s="22" t="s">
        <v>1411</v>
      </c>
      <c r="K351" s="22"/>
      <c r="L351" s="27">
        <v>0</v>
      </c>
      <c r="M351" s="26">
        <v>0</v>
      </c>
      <c r="N351" s="25">
        <v>7500000</v>
      </c>
      <c r="O351" s="25"/>
      <c r="P351" s="25"/>
      <c r="Q351" s="25"/>
      <c r="R351" s="25"/>
      <c r="S351" s="25"/>
      <c r="T351" s="25"/>
      <c r="U351" s="25">
        <v>7500000</v>
      </c>
      <c r="V351" s="25"/>
      <c r="W351" s="25"/>
      <c r="X351" s="25"/>
      <c r="Y351" s="25"/>
      <c r="Z351" s="25"/>
      <c r="AA351" s="25"/>
      <c r="AB351" s="25"/>
      <c r="AC351" s="25"/>
      <c r="AD351" s="25">
        <f t="shared" si="51"/>
        <v>0</v>
      </c>
      <c r="AE351" s="25">
        <f>IF(SUM(R351:U351)-M351&lt;SUM(N351),SUM(N351)-SUM(R351:U351)-M351,)</f>
        <v>0</v>
      </c>
      <c r="AF351" s="25"/>
      <c r="AG351" s="27"/>
      <c r="AH351" s="27"/>
      <c r="AI351" s="27"/>
      <c r="AJ351" s="32"/>
      <c r="AK351" s="27"/>
      <c r="AL351" s="32"/>
      <c r="AM351" s="27"/>
      <c r="AN351" s="25">
        <f t="shared" si="50"/>
        <v>0</v>
      </c>
      <c r="AO351" s="27">
        <f t="shared" si="52"/>
        <v>0</v>
      </c>
      <c r="AP351" s="28"/>
      <c r="AR351" s="28"/>
      <c r="AS351" s="28"/>
      <c r="AT351" s="2"/>
      <c r="AU351" s="2"/>
      <c r="AV351" s="2"/>
      <c r="AW351" s="2"/>
      <c r="AX351" s="2"/>
      <c r="AY351" s="2"/>
      <c r="AZ351" s="2"/>
      <c r="BA351" s="29"/>
    </row>
    <row r="352" spans="1:53" ht="21" customHeight="1">
      <c r="A352" s="19">
        <f>SUBTOTAL(3,$AO$7:AO352)</f>
        <v>346</v>
      </c>
      <c r="B352" s="44" t="s">
        <v>1466</v>
      </c>
      <c r="C352" s="45" t="s">
        <v>1467</v>
      </c>
      <c r="D352" s="22" t="s">
        <v>1468</v>
      </c>
      <c r="E352" s="22" t="s">
        <v>1469</v>
      </c>
      <c r="F352" s="19" t="s">
        <v>1470</v>
      </c>
      <c r="G352" s="22" t="s">
        <v>37</v>
      </c>
      <c r="H352" s="19" t="str">
        <f t="shared" si="47"/>
        <v>004</v>
      </c>
      <c r="I352" s="22" t="s">
        <v>589</v>
      </c>
      <c r="J352" s="22" t="s">
        <v>1411</v>
      </c>
      <c r="K352" s="22"/>
      <c r="L352" s="27">
        <v>0</v>
      </c>
      <c r="M352" s="26">
        <v>0</v>
      </c>
      <c r="N352" s="25">
        <v>7500000</v>
      </c>
      <c r="O352" s="25"/>
      <c r="P352" s="25"/>
      <c r="Q352" s="25"/>
      <c r="R352" s="25"/>
      <c r="S352" s="25">
        <v>7500000</v>
      </c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>
        <f t="shared" si="51"/>
        <v>0</v>
      </c>
      <c r="AE352" s="25">
        <f>IF(SUM(R352:T352)-M352&lt;SUM(N352),SUM(N352)-SUM(R352:T352)-M352,)</f>
        <v>0</v>
      </c>
      <c r="AF352" s="25"/>
      <c r="AG352" s="27"/>
      <c r="AH352" s="27"/>
      <c r="AI352" s="27"/>
      <c r="AJ352" s="32"/>
      <c r="AK352" s="27"/>
      <c r="AL352" s="32"/>
      <c r="AM352" s="27"/>
      <c r="AN352" s="25">
        <f t="shared" si="50"/>
        <v>0</v>
      </c>
      <c r="AO352" s="27">
        <f t="shared" si="52"/>
        <v>0</v>
      </c>
      <c r="AP352" s="28"/>
      <c r="AR352" s="28"/>
      <c r="AS352" s="28"/>
      <c r="AT352" s="2"/>
      <c r="AU352" s="2"/>
      <c r="AV352" s="2"/>
      <c r="AW352" s="2"/>
      <c r="AX352" s="2"/>
      <c r="AY352" s="2"/>
      <c r="AZ352" s="2"/>
      <c r="BA352" s="29"/>
    </row>
    <row r="353" spans="1:53" ht="21" customHeight="1">
      <c r="A353" s="19">
        <f>SUBTOTAL(3,$AO$7:AO353)</f>
        <v>347</v>
      </c>
      <c r="B353" s="44" t="s">
        <v>1471</v>
      </c>
      <c r="C353" s="45" t="s">
        <v>1472</v>
      </c>
      <c r="D353" s="22" t="s">
        <v>1473</v>
      </c>
      <c r="E353" s="22" t="s">
        <v>1197</v>
      </c>
      <c r="F353" s="19" t="s">
        <v>1397</v>
      </c>
      <c r="G353" s="22" t="s">
        <v>37</v>
      </c>
      <c r="H353" s="19" t="str">
        <f t="shared" si="47"/>
        <v>004</v>
      </c>
      <c r="I353" s="22" t="s">
        <v>32</v>
      </c>
      <c r="J353" s="22" t="s">
        <v>1411</v>
      </c>
      <c r="K353" s="22"/>
      <c r="L353" s="27">
        <v>0</v>
      </c>
      <c r="M353" s="26">
        <v>0</v>
      </c>
      <c r="N353" s="25">
        <v>7500000</v>
      </c>
      <c r="O353" s="25"/>
      <c r="P353" s="25"/>
      <c r="Q353" s="25"/>
      <c r="R353" s="25"/>
      <c r="S353" s="25"/>
      <c r="T353" s="25"/>
      <c r="U353" s="25">
        <v>7500000</v>
      </c>
      <c r="V353" s="25"/>
      <c r="W353" s="25"/>
      <c r="X353" s="25"/>
      <c r="Y353" s="25"/>
      <c r="Z353" s="25"/>
      <c r="AA353" s="25"/>
      <c r="AB353" s="25"/>
      <c r="AC353" s="25"/>
      <c r="AD353" s="25">
        <f t="shared" si="51"/>
        <v>0</v>
      </c>
      <c r="AE353" s="25">
        <f>IF(SUM(R353:U353)-M353&lt;SUM(N353),SUM(N353)-SUM(R353:U353)-M353,)</f>
        <v>0</v>
      </c>
      <c r="AF353" s="25"/>
      <c r="AG353" s="27"/>
      <c r="AH353" s="27"/>
      <c r="AI353" s="27"/>
      <c r="AJ353" s="32"/>
      <c r="AK353" s="27"/>
      <c r="AL353" s="32"/>
      <c r="AM353" s="27"/>
      <c r="AN353" s="25">
        <f t="shared" si="50"/>
        <v>0</v>
      </c>
      <c r="AO353" s="27">
        <f t="shared" si="52"/>
        <v>0</v>
      </c>
      <c r="AP353" s="28"/>
      <c r="AR353" s="28"/>
      <c r="AS353" s="28"/>
      <c r="AT353" s="2"/>
      <c r="AU353" s="2"/>
      <c r="AV353" s="2"/>
      <c r="AW353" s="2"/>
      <c r="AX353" s="2"/>
      <c r="AY353" s="2"/>
      <c r="AZ353" s="2"/>
      <c r="BA353" s="29"/>
    </row>
    <row r="354" spans="1:53" ht="21" customHeight="1">
      <c r="A354" s="19">
        <f>SUBTOTAL(3,$AO$7:AO354)</f>
        <v>348</v>
      </c>
      <c r="B354" s="44" t="s">
        <v>1474</v>
      </c>
      <c r="C354" s="45" t="s">
        <v>1475</v>
      </c>
      <c r="D354" s="22" t="s">
        <v>474</v>
      </c>
      <c r="E354" s="22" t="s">
        <v>491</v>
      </c>
      <c r="F354" s="19" t="s">
        <v>277</v>
      </c>
      <c r="G354" s="22" t="s">
        <v>37</v>
      </c>
      <c r="H354" s="19" t="str">
        <f t="shared" si="47"/>
        <v>004</v>
      </c>
      <c r="I354" s="22" t="s">
        <v>48</v>
      </c>
      <c r="J354" s="22" t="s">
        <v>1411</v>
      </c>
      <c r="K354" s="22"/>
      <c r="L354" s="27">
        <v>0</v>
      </c>
      <c r="M354" s="26">
        <v>0</v>
      </c>
      <c r="N354" s="25">
        <v>7500000</v>
      </c>
      <c r="O354" s="25"/>
      <c r="P354" s="25"/>
      <c r="Q354" s="25"/>
      <c r="R354" s="25"/>
      <c r="S354" s="25"/>
      <c r="T354" s="25"/>
      <c r="U354" s="25">
        <v>7500000</v>
      </c>
      <c r="V354" s="25"/>
      <c r="W354" s="25"/>
      <c r="X354" s="25"/>
      <c r="Y354" s="25"/>
      <c r="Z354" s="25"/>
      <c r="AA354" s="25"/>
      <c r="AB354" s="25"/>
      <c r="AC354" s="25"/>
      <c r="AD354" s="25">
        <f t="shared" si="51"/>
        <v>0</v>
      </c>
      <c r="AE354" s="25">
        <f>IF(SUM(R354:U354)-M354&lt;SUM(N354),SUM(N354)-SUM(R354:U354)-M354,)</f>
        <v>0</v>
      </c>
      <c r="AF354" s="25"/>
      <c r="AG354" s="27"/>
      <c r="AH354" s="27"/>
      <c r="AI354" s="27"/>
      <c r="AJ354" s="32"/>
      <c r="AK354" s="27"/>
      <c r="AL354" s="32"/>
      <c r="AM354" s="27"/>
      <c r="AN354" s="25">
        <f t="shared" si="50"/>
        <v>0</v>
      </c>
      <c r="AO354" s="27">
        <f t="shared" si="52"/>
        <v>0</v>
      </c>
      <c r="AP354" s="28"/>
      <c r="AR354" s="28"/>
      <c r="AS354" s="28"/>
      <c r="AT354" s="2"/>
      <c r="AU354" s="2"/>
      <c r="AV354" s="2"/>
      <c r="AW354" s="2"/>
      <c r="AX354" s="2"/>
      <c r="AY354" s="2"/>
      <c r="AZ354" s="2"/>
      <c r="BA354" s="29"/>
    </row>
    <row r="355" spans="1:53" ht="21" customHeight="1">
      <c r="A355" s="19">
        <f>SUBTOTAL(3,$AO$7:AO355)</f>
        <v>349</v>
      </c>
      <c r="B355" s="44" t="s">
        <v>1476</v>
      </c>
      <c r="C355" s="45" t="s">
        <v>1477</v>
      </c>
      <c r="D355" s="22" t="s">
        <v>1478</v>
      </c>
      <c r="E355" s="22" t="s">
        <v>500</v>
      </c>
      <c r="F355" s="19" t="s">
        <v>1479</v>
      </c>
      <c r="G355" s="22" t="s">
        <v>37</v>
      </c>
      <c r="H355" s="19" t="str">
        <f t="shared" si="47"/>
        <v>004</v>
      </c>
      <c r="I355" s="22" t="s">
        <v>32</v>
      </c>
      <c r="J355" s="22" t="s">
        <v>1411</v>
      </c>
      <c r="K355" s="22"/>
      <c r="L355" s="27">
        <v>0</v>
      </c>
      <c r="M355" s="26">
        <v>0</v>
      </c>
      <c r="N355" s="25">
        <v>7500000</v>
      </c>
      <c r="O355" s="25"/>
      <c r="P355" s="25"/>
      <c r="Q355" s="25"/>
      <c r="R355" s="25"/>
      <c r="S355" s="25">
        <v>7500000</v>
      </c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>
        <f t="shared" si="51"/>
        <v>0</v>
      </c>
      <c r="AE355" s="25">
        <f>IF(SUM(R355:T355)-M355&lt;SUM(N355),SUM(N355)-SUM(R355:T355)-M355,)</f>
        <v>0</v>
      </c>
      <c r="AF355" s="25"/>
      <c r="AG355" s="27"/>
      <c r="AH355" s="27"/>
      <c r="AI355" s="27"/>
      <c r="AJ355" s="32"/>
      <c r="AK355" s="27"/>
      <c r="AL355" s="32"/>
      <c r="AM355" s="27"/>
      <c r="AN355" s="25">
        <f t="shared" si="50"/>
        <v>0</v>
      </c>
      <c r="AO355" s="27">
        <f t="shared" si="52"/>
        <v>0</v>
      </c>
      <c r="AP355" s="28"/>
      <c r="AR355" s="28"/>
      <c r="AS355" s="28"/>
      <c r="AT355" s="2"/>
      <c r="AU355" s="2"/>
      <c r="AV355" s="2"/>
      <c r="AW355" s="2"/>
      <c r="AX355" s="2"/>
      <c r="AY355" s="2"/>
      <c r="AZ355" s="2"/>
      <c r="BA355" s="29"/>
    </row>
    <row r="356" spans="1:53" ht="21" customHeight="1">
      <c r="A356" s="19">
        <f>SUBTOTAL(3,$AO$7:AO356)</f>
        <v>350</v>
      </c>
      <c r="B356" s="44" t="s">
        <v>1480</v>
      </c>
      <c r="C356" s="45" t="s">
        <v>1481</v>
      </c>
      <c r="D356" s="22" t="s">
        <v>1482</v>
      </c>
      <c r="E356" s="22" t="s">
        <v>1483</v>
      </c>
      <c r="F356" s="19" t="s">
        <v>1380</v>
      </c>
      <c r="G356" s="22" t="s">
        <v>37</v>
      </c>
      <c r="H356" s="19" t="str">
        <f t="shared" si="47"/>
        <v>004</v>
      </c>
      <c r="I356" s="22" t="s">
        <v>32</v>
      </c>
      <c r="J356" s="22" t="s">
        <v>1411</v>
      </c>
      <c r="K356" s="22"/>
      <c r="L356" s="27">
        <v>0</v>
      </c>
      <c r="M356" s="26">
        <v>0</v>
      </c>
      <c r="N356" s="25">
        <v>7500000</v>
      </c>
      <c r="O356" s="25"/>
      <c r="P356" s="25"/>
      <c r="Q356" s="25"/>
      <c r="R356" s="25"/>
      <c r="S356" s="25">
        <v>7500000</v>
      </c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>
        <f t="shared" si="51"/>
        <v>0</v>
      </c>
      <c r="AE356" s="25">
        <f>IF(SUM(R356:T356)-M356&lt;SUM(N356),SUM(N356)-SUM(R356:T356)-M356,)</f>
        <v>0</v>
      </c>
      <c r="AF356" s="25"/>
      <c r="AG356" s="27"/>
      <c r="AH356" s="27"/>
      <c r="AI356" s="27"/>
      <c r="AJ356" s="32"/>
      <c r="AK356" s="27"/>
      <c r="AL356" s="32"/>
      <c r="AM356" s="27"/>
      <c r="AN356" s="25">
        <f t="shared" si="50"/>
        <v>0</v>
      </c>
      <c r="AO356" s="27">
        <f t="shared" si="52"/>
        <v>0</v>
      </c>
      <c r="AP356" s="28"/>
      <c r="AR356" s="28"/>
      <c r="AS356" s="28"/>
      <c r="AT356" s="2"/>
      <c r="AU356" s="2"/>
      <c r="AV356" s="2"/>
      <c r="AW356" s="2"/>
      <c r="AX356" s="2"/>
      <c r="AY356" s="2"/>
      <c r="AZ356" s="2"/>
      <c r="BA356" s="29"/>
    </row>
    <row r="357" spans="1:53" ht="21" customHeight="1">
      <c r="A357" s="19">
        <f>SUBTOTAL(3,$AO$7:AO357)</f>
        <v>351</v>
      </c>
      <c r="B357" s="44" t="s">
        <v>1484</v>
      </c>
      <c r="C357" s="45" t="s">
        <v>1485</v>
      </c>
      <c r="D357" s="22" t="s">
        <v>1486</v>
      </c>
      <c r="E357" s="22" t="s">
        <v>206</v>
      </c>
      <c r="F357" s="19" t="s">
        <v>805</v>
      </c>
      <c r="G357" s="22" t="s">
        <v>37</v>
      </c>
      <c r="H357" s="19" t="str">
        <f t="shared" si="47"/>
        <v>004</v>
      </c>
      <c r="I357" s="22" t="s">
        <v>48</v>
      </c>
      <c r="J357" s="22" t="s">
        <v>1411</v>
      </c>
      <c r="K357" s="22"/>
      <c r="L357" s="27">
        <v>0</v>
      </c>
      <c r="M357" s="26">
        <v>0</v>
      </c>
      <c r="N357" s="25">
        <v>7500000</v>
      </c>
      <c r="O357" s="25"/>
      <c r="P357" s="25"/>
      <c r="Q357" s="25"/>
      <c r="R357" s="25"/>
      <c r="S357" s="25"/>
      <c r="T357" s="25"/>
      <c r="U357" s="25">
        <v>7500000</v>
      </c>
      <c r="V357" s="25"/>
      <c r="W357" s="25"/>
      <c r="X357" s="25"/>
      <c r="Y357" s="25"/>
      <c r="Z357" s="25"/>
      <c r="AA357" s="25"/>
      <c r="AB357" s="25"/>
      <c r="AC357" s="25"/>
      <c r="AD357" s="25">
        <f t="shared" si="51"/>
        <v>0</v>
      </c>
      <c r="AE357" s="25">
        <f>IF(SUM(R357:U357)-M357&lt;SUM(N357),SUM(N357)-SUM(R357:U357)-M357,)</f>
        <v>0</v>
      </c>
      <c r="AF357" s="25"/>
      <c r="AG357" s="27"/>
      <c r="AH357" s="27"/>
      <c r="AI357" s="27"/>
      <c r="AJ357" s="32"/>
      <c r="AK357" s="27"/>
      <c r="AL357" s="32"/>
      <c r="AM357" s="27"/>
      <c r="AN357" s="25">
        <f t="shared" si="50"/>
        <v>0</v>
      </c>
      <c r="AO357" s="27">
        <f t="shared" si="52"/>
        <v>0</v>
      </c>
      <c r="AP357" s="28"/>
      <c r="AR357" s="28"/>
      <c r="AS357" s="28"/>
      <c r="AT357" s="2"/>
      <c r="AU357" s="2"/>
      <c r="AV357" s="2"/>
      <c r="AW357" s="2"/>
      <c r="AX357" s="2"/>
      <c r="AY357" s="2"/>
      <c r="AZ357" s="2"/>
      <c r="BA357" s="29"/>
    </row>
    <row r="358" spans="1:53" ht="21" customHeight="1">
      <c r="A358" s="19">
        <f>SUBTOTAL(3,$AO$7:AO358)</f>
        <v>352</v>
      </c>
      <c r="B358" s="44" t="s">
        <v>1487</v>
      </c>
      <c r="C358" s="45" t="s">
        <v>1488</v>
      </c>
      <c r="D358" s="22" t="s">
        <v>1489</v>
      </c>
      <c r="E358" s="22" t="s">
        <v>509</v>
      </c>
      <c r="F358" s="19" t="s">
        <v>1490</v>
      </c>
      <c r="G358" s="22" t="s">
        <v>37</v>
      </c>
      <c r="H358" s="19" t="str">
        <f t="shared" si="47"/>
        <v>004</v>
      </c>
      <c r="I358" s="22" t="s">
        <v>39</v>
      </c>
      <c r="J358" s="22" t="s">
        <v>1411</v>
      </c>
      <c r="K358" s="22"/>
      <c r="L358" s="27">
        <v>0</v>
      </c>
      <c r="M358" s="26">
        <v>0</v>
      </c>
      <c r="N358" s="25">
        <v>7500000</v>
      </c>
      <c r="O358" s="25"/>
      <c r="P358" s="25"/>
      <c r="Q358" s="25"/>
      <c r="R358" s="25"/>
      <c r="S358" s="25">
        <v>7500000</v>
      </c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>
        <f t="shared" si="51"/>
        <v>0</v>
      </c>
      <c r="AE358" s="25">
        <f>IF(SUM(R358:T358)-M358&lt;SUM(N358),SUM(N358)-SUM(R358:T358)-M358,)</f>
        <v>0</v>
      </c>
      <c r="AF358" s="25"/>
      <c r="AG358" s="27"/>
      <c r="AH358" s="27"/>
      <c r="AI358" s="27"/>
      <c r="AJ358" s="32"/>
      <c r="AK358" s="27"/>
      <c r="AL358" s="32"/>
      <c r="AM358" s="27"/>
      <c r="AN358" s="25">
        <f t="shared" si="50"/>
        <v>0</v>
      </c>
      <c r="AO358" s="27">
        <f t="shared" si="52"/>
        <v>0</v>
      </c>
      <c r="AP358" s="28"/>
      <c r="AR358" s="28"/>
      <c r="AS358" s="28"/>
      <c r="AT358" s="2"/>
      <c r="AU358" s="2"/>
      <c r="AV358" s="2"/>
      <c r="AW358" s="2"/>
      <c r="AX358" s="2"/>
      <c r="AY358" s="2"/>
      <c r="AZ358" s="2"/>
      <c r="BA358" s="29"/>
    </row>
    <row r="359" spans="1:53" ht="21" customHeight="1">
      <c r="A359" s="19">
        <f>SUBTOTAL(3,$AO$7:AO359)</f>
        <v>353</v>
      </c>
      <c r="B359" s="44" t="s">
        <v>1491</v>
      </c>
      <c r="C359" s="45" t="s">
        <v>1492</v>
      </c>
      <c r="D359" s="22" t="s">
        <v>1493</v>
      </c>
      <c r="E359" s="22" t="s">
        <v>290</v>
      </c>
      <c r="F359" s="19" t="s">
        <v>445</v>
      </c>
      <c r="G359" s="22" t="s">
        <v>37</v>
      </c>
      <c r="H359" s="19" t="str">
        <f t="shared" si="47"/>
        <v>004</v>
      </c>
      <c r="I359" s="22" t="s">
        <v>48</v>
      </c>
      <c r="J359" s="22" t="s">
        <v>1411</v>
      </c>
      <c r="K359" s="22"/>
      <c r="L359" s="27">
        <v>0</v>
      </c>
      <c r="M359" s="26">
        <v>0</v>
      </c>
      <c r="N359" s="25">
        <v>7500000</v>
      </c>
      <c r="O359" s="25"/>
      <c r="P359" s="25"/>
      <c r="Q359" s="25"/>
      <c r="R359" s="25"/>
      <c r="S359" s="25"/>
      <c r="T359" s="25"/>
      <c r="U359" s="25">
        <v>7500000</v>
      </c>
      <c r="V359" s="25"/>
      <c r="W359" s="25"/>
      <c r="X359" s="25"/>
      <c r="Y359" s="25"/>
      <c r="Z359" s="25"/>
      <c r="AA359" s="25"/>
      <c r="AB359" s="25"/>
      <c r="AC359" s="25"/>
      <c r="AD359" s="25">
        <f t="shared" si="51"/>
        <v>0</v>
      </c>
      <c r="AE359" s="25">
        <f>IF(SUM(R359:U359)-M359&lt;SUM(N359),SUM(N359)-SUM(R359:U359)-M359,)</f>
        <v>0</v>
      </c>
      <c r="AF359" s="25"/>
      <c r="AG359" s="27"/>
      <c r="AH359" s="27"/>
      <c r="AI359" s="27"/>
      <c r="AJ359" s="32"/>
      <c r="AK359" s="27"/>
      <c r="AL359" s="32"/>
      <c r="AM359" s="27"/>
      <c r="AN359" s="25">
        <f t="shared" si="50"/>
        <v>0</v>
      </c>
      <c r="AO359" s="27">
        <f t="shared" si="52"/>
        <v>0</v>
      </c>
      <c r="AP359" s="28"/>
      <c r="AR359" s="28"/>
      <c r="AS359" s="28"/>
      <c r="AT359" s="2"/>
      <c r="AU359" s="2"/>
      <c r="AV359" s="2"/>
      <c r="AW359" s="2"/>
      <c r="AX359" s="2"/>
      <c r="AY359" s="2"/>
      <c r="AZ359" s="2"/>
      <c r="BA359" s="29"/>
    </row>
    <row r="360" spans="1:53" ht="21" customHeight="1">
      <c r="A360" s="19">
        <f>SUBTOTAL(3,$AO$7:AO360)</f>
        <v>354</v>
      </c>
      <c r="B360" s="44" t="s">
        <v>1494</v>
      </c>
      <c r="C360" s="45" t="s">
        <v>1495</v>
      </c>
      <c r="D360" s="22" t="s">
        <v>150</v>
      </c>
      <c r="E360" s="22" t="s">
        <v>1496</v>
      </c>
      <c r="F360" s="19" t="s">
        <v>1497</v>
      </c>
      <c r="G360" s="22" t="s">
        <v>37</v>
      </c>
      <c r="H360" s="19" t="str">
        <f t="shared" si="47"/>
        <v>004</v>
      </c>
      <c r="I360" s="22" t="s">
        <v>48</v>
      </c>
      <c r="J360" s="22" t="s">
        <v>1411</v>
      </c>
      <c r="K360" s="22"/>
      <c r="L360" s="27">
        <v>0</v>
      </c>
      <c r="M360" s="26">
        <v>0</v>
      </c>
      <c r="N360" s="25">
        <v>7500000</v>
      </c>
      <c r="O360" s="25"/>
      <c r="P360" s="25"/>
      <c r="Q360" s="25"/>
      <c r="R360" s="25"/>
      <c r="S360" s="25">
        <v>7500000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>
        <f t="shared" si="51"/>
        <v>0</v>
      </c>
      <c r="AE360" s="25">
        <f>IF(SUM(R360:T360)-M360&lt;SUM(N360),SUM(N360)-SUM(R360:T360)-M360,)</f>
        <v>0</v>
      </c>
      <c r="AF360" s="25"/>
      <c r="AG360" s="27"/>
      <c r="AH360" s="27"/>
      <c r="AI360" s="27"/>
      <c r="AJ360" s="32"/>
      <c r="AK360" s="27"/>
      <c r="AL360" s="32"/>
      <c r="AM360" s="27"/>
      <c r="AN360" s="25">
        <f t="shared" si="50"/>
        <v>0</v>
      </c>
      <c r="AO360" s="27">
        <f t="shared" si="52"/>
        <v>0</v>
      </c>
      <c r="AP360" s="28"/>
      <c r="AR360" s="28"/>
      <c r="AS360" s="28"/>
      <c r="AT360" s="2"/>
      <c r="AU360" s="2"/>
      <c r="AV360" s="2"/>
      <c r="AW360" s="2"/>
      <c r="AX360" s="2"/>
      <c r="AY360" s="2"/>
      <c r="AZ360" s="2"/>
      <c r="BA360" s="29"/>
    </row>
    <row r="361" spans="1:53" ht="21" customHeight="1">
      <c r="A361" s="19">
        <f>SUBTOTAL(3,$AO$7:AO361)</f>
        <v>355</v>
      </c>
      <c r="B361" s="44" t="s">
        <v>1498</v>
      </c>
      <c r="C361" s="45" t="s">
        <v>1499</v>
      </c>
      <c r="D361" s="22" t="s">
        <v>1053</v>
      </c>
      <c r="E361" s="22" t="s">
        <v>295</v>
      </c>
      <c r="F361" s="19" t="s">
        <v>1326</v>
      </c>
      <c r="G361" s="22" t="s">
        <v>37</v>
      </c>
      <c r="H361" s="19" t="str">
        <f t="shared" si="47"/>
        <v>004</v>
      </c>
      <c r="I361" s="22" t="s">
        <v>32</v>
      </c>
      <c r="J361" s="22" t="s">
        <v>1411</v>
      </c>
      <c r="K361" s="22"/>
      <c r="L361" s="27">
        <v>0</v>
      </c>
      <c r="M361" s="26">
        <v>0</v>
      </c>
      <c r="N361" s="25">
        <v>7500000</v>
      </c>
      <c r="O361" s="25"/>
      <c r="P361" s="25"/>
      <c r="Q361" s="25"/>
      <c r="R361" s="25"/>
      <c r="S361" s="25">
        <v>7500000</v>
      </c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>
        <f t="shared" si="51"/>
        <v>0</v>
      </c>
      <c r="AE361" s="25">
        <f>IF(SUM(R361:T361)-M361&lt;SUM(N361),SUM(N361)-SUM(R361:T361)-M361,)</f>
        <v>0</v>
      </c>
      <c r="AF361" s="25"/>
      <c r="AG361" s="27"/>
      <c r="AH361" s="27"/>
      <c r="AI361" s="27"/>
      <c r="AJ361" s="32"/>
      <c r="AK361" s="27"/>
      <c r="AL361" s="32"/>
      <c r="AM361" s="27"/>
      <c r="AN361" s="25">
        <f t="shared" si="50"/>
        <v>0</v>
      </c>
      <c r="AO361" s="27">
        <f t="shared" si="52"/>
        <v>0</v>
      </c>
      <c r="AP361" s="28"/>
      <c r="AR361" s="28"/>
      <c r="AS361" s="28"/>
      <c r="AT361" s="2"/>
      <c r="AU361" s="2"/>
      <c r="AV361" s="2"/>
      <c r="AW361" s="2"/>
      <c r="AX361" s="2"/>
      <c r="AY361" s="2"/>
      <c r="AZ361" s="2"/>
      <c r="BA361" s="29"/>
    </row>
    <row r="362" spans="1:53" ht="21" customHeight="1">
      <c r="A362" s="19">
        <f>SUBTOTAL(3,$AO$7:AO362)</f>
        <v>356</v>
      </c>
      <c r="B362" s="44" t="s">
        <v>1500</v>
      </c>
      <c r="C362" s="45" t="s">
        <v>1501</v>
      </c>
      <c r="D362" s="22" t="s">
        <v>1502</v>
      </c>
      <c r="E362" s="22" t="s">
        <v>250</v>
      </c>
      <c r="F362" s="19" t="s">
        <v>1503</v>
      </c>
      <c r="G362" s="22" t="s">
        <v>37</v>
      </c>
      <c r="H362" s="19" t="str">
        <f t="shared" si="47"/>
        <v>004</v>
      </c>
      <c r="I362" s="22" t="s">
        <v>48</v>
      </c>
      <c r="J362" s="22" t="s">
        <v>1411</v>
      </c>
      <c r="K362" s="22"/>
      <c r="L362" s="27">
        <v>0</v>
      </c>
      <c r="M362" s="26">
        <v>70000</v>
      </c>
      <c r="N362" s="25">
        <v>7500000</v>
      </c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>
        <v>7430000</v>
      </c>
      <c r="AB362" s="25"/>
      <c r="AC362" s="25"/>
      <c r="AD362" s="25">
        <f t="shared" si="51"/>
        <v>0</v>
      </c>
      <c r="AE362" s="25">
        <f>IF(SUM(R362:AA362)-M362&lt;SUM(N362),SUM(N362)-SUM(R362:AA362)-M362,)</f>
        <v>0</v>
      </c>
      <c r="AF362" s="25"/>
      <c r="AG362" s="27"/>
      <c r="AH362" s="27"/>
      <c r="AI362" s="27"/>
      <c r="AJ362" s="32"/>
      <c r="AK362" s="27"/>
      <c r="AL362" s="32"/>
      <c r="AM362" s="27"/>
      <c r="AN362" s="25">
        <f t="shared" si="50"/>
        <v>0</v>
      </c>
      <c r="AO362" s="27">
        <f>IF(SUM(R362:AA362)-M362&lt;(K362+L362+N362),(K362+L362+N362)-SUM(R362:AA362)-M362,)</f>
        <v>0</v>
      </c>
      <c r="AP362" s="28"/>
      <c r="AR362" s="28"/>
      <c r="AS362" s="28"/>
      <c r="AT362" s="2"/>
      <c r="AU362" s="2"/>
      <c r="AV362" s="2"/>
      <c r="AW362" s="2"/>
      <c r="AX362" s="2"/>
      <c r="AY362" s="2"/>
      <c r="AZ362" s="2"/>
      <c r="BA362" s="29"/>
    </row>
    <row r="363" spans="1:53" ht="21" customHeight="1">
      <c r="A363" s="19">
        <f>SUBTOTAL(3,$AO$7:AO363)</f>
        <v>357</v>
      </c>
      <c r="B363" s="44" t="s">
        <v>1504</v>
      </c>
      <c r="C363" s="45" t="s">
        <v>1505</v>
      </c>
      <c r="D363" s="22" t="s">
        <v>1506</v>
      </c>
      <c r="E363" s="22" t="s">
        <v>836</v>
      </c>
      <c r="F363" s="19" t="s">
        <v>343</v>
      </c>
      <c r="G363" s="22" t="s">
        <v>37</v>
      </c>
      <c r="H363" s="19" t="str">
        <f t="shared" si="47"/>
        <v>004</v>
      </c>
      <c r="I363" s="22" t="s">
        <v>48</v>
      </c>
      <c r="J363" s="22" t="s">
        <v>1411</v>
      </c>
      <c r="K363" s="22"/>
      <c r="L363" s="27">
        <v>0</v>
      </c>
      <c r="M363" s="26">
        <v>70000</v>
      </c>
      <c r="N363" s="25">
        <v>7500000</v>
      </c>
      <c r="O363" s="25"/>
      <c r="P363" s="25"/>
      <c r="Q363" s="25"/>
      <c r="R363" s="25"/>
      <c r="S363" s="25"/>
      <c r="T363" s="25"/>
      <c r="U363" s="25">
        <v>7430000</v>
      </c>
      <c r="V363" s="25"/>
      <c r="W363" s="25"/>
      <c r="X363" s="25"/>
      <c r="Y363" s="25"/>
      <c r="Z363" s="25"/>
      <c r="AA363" s="25"/>
      <c r="AB363" s="25"/>
      <c r="AC363" s="25"/>
      <c r="AD363" s="25">
        <f t="shared" si="51"/>
        <v>0</v>
      </c>
      <c r="AE363" s="25">
        <f>IF(SUM(R363:U363)-M363&lt;SUM(N363),SUM(N363)-SUM(R363:U363)-M363,)</f>
        <v>0</v>
      </c>
      <c r="AF363" s="25"/>
      <c r="AG363" s="27"/>
      <c r="AH363" s="27"/>
      <c r="AI363" s="27"/>
      <c r="AJ363" s="32"/>
      <c r="AK363" s="27"/>
      <c r="AL363" s="32"/>
      <c r="AM363" s="27"/>
      <c r="AN363" s="25">
        <f t="shared" si="50"/>
        <v>0</v>
      </c>
      <c r="AO363" s="27">
        <f>IF(SUM(R363:U363)-M363&lt;(K363+L363+N363),(K363+L363+N363)-SUM(R363:U363)-M363,)</f>
        <v>0</v>
      </c>
      <c r="AP363" s="28"/>
      <c r="AR363" s="28"/>
      <c r="AS363" s="28"/>
      <c r="AT363" s="2"/>
      <c r="AU363" s="2"/>
      <c r="AV363" s="2"/>
      <c r="AW363" s="2"/>
      <c r="AX363" s="2"/>
      <c r="AY363" s="2"/>
      <c r="AZ363" s="2"/>
      <c r="BA363" s="29"/>
    </row>
    <row r="364" spans="1:53" ht="21" customHeight="1">
      <c r="A364" s="19">
        <f>SUBTOTAL(3,$AO$7:AO364)</f>
        <v>358</v>
      </c>
      <c r="B364" s="44" t="s">
        <v>1507</v>
      </c>
      <c r="C364" s="45" t="s">
        <v>1508</v>
      </c>
      <c r="D364" s="22" t="s">
        <v>1509</v>
      </c>
      <c r="E364" s="22" t="s">
        <v>841</v>
      </c>
      <c r="F364" s="19" t="s">
        <v>1510</v>
      </c>
      <c r="G364" s="22" t="s">
        <v>37</v>
      </c>
      <c r="H364" s="19" t="str">
        <f t="shared" si="47"/>
        <v>004</v>
      </c>
      <c r="I364" s="22" t="s">
        <v>32</v>
      </c>
      <c r="J364" s="22" t="s">
        <v>1411</v>
      </c>
      <c r="K364" s="22"/>
      <c r="L364" s="27">
        <v>0</v>
      </c>
      <c r="M364" s="26">
        <v>0</v>
      </c>
      <c r="N364" s="25">
        <v>7500000</v>
      </c>
      <c r="O364" s="25"/>
      <c r="P364" s="25"/>
      <c r="Q364" s="25"/>
      <c r="R364" s="25"/>
      <c r="S364" s="25">
        <v>7500000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>
        <f t="shared" si="51"/>
        <v>0</v>
      </c>
      <c r="AE364" s="25">
        <f>IF(SUM(R364:T364)-M364&lt;SUM(N364),SUM(N364)-SUM(R364:T364)-M364,)</f>
        <v>0</v>
      </c>
      <c r="AF364" s="25"/>
      <c r="AG364" s="27"/>
      <c r="AH364" s="27"/>
      <c r="AI364" s="27"/>
      <c r="AJ364" s="32"/>
      <c r="AK364" s="27"/>
      <c r="AL364" s="32"/>
      <c r="AM364" s="27"/>
      <c r="AN364" s="25">
        <f t="shared" si="50"/>
        <v>0</v>
      </c>
      <c r="AO364" s="27">
        <f>IF(SUM(R364:U364)-M364&lt;(K364+L364+N364),(K364+L364+N364)-SUM(R364:U364)-M364,)</f>
        <v>0</v>
      </c>
      <c r="AP364" s="28"/>
      <c r="AR364" s="28"/>
      <c r="AS364" s="28"/>
      <c r="AT364" s="2"/>
      <c r="AU364" s="2"/>
      <c r="AV364" s="2"/>
      <c r="AW364" s="2"/>
      <c r="AX364" s="2"/>
      <c r="AY364" s="2"/>
      <c r="AZ364" s="2"/>
      <c r="BA364" s="29"/>
    </row>
    <row r="365" spans="1:53" ht="21" customHeight="1">
      <c r="A365" s="19">
        <f>SUBTOTAL(3,$AO$7:AO365)</f>
        <v>359</v>
      </c>
      <c r="B365" s="44" t="s">
        <v>1511</v>
      </c>
      <c r="C365" s="45" t="s">
        <v>1512</v>
      </c>
      <c r="D365" s="22" t="s">
        <v>85</v>
      </c>
      <c r="E365" s="22" t="s">
        <v>1377</v>
      </c>
      <c r="F365" s="19" t="s">
        <v>111</v>
      </c>
      <c r="G365" s="22" t="s">
        <v>37</v>
      </c>
      <c r="H365" s="19" t="str">
        <f t="shared" si="47"/>
        <v>004</v>
      </c>
      <c r="I365" s="22" t="s">
        <v>32</v>
      </c>
      <c r="J365" s="22" t="s">
        <v>1411</v>
      </c>
      <c r="K365" s="22"/>
      <c r="L365" s="27">
        <v>0</v>
      </c>
      <c r="M365" s="26">
        <v>0</v>
      </c>
      <c r="N365" s="25">
        <v>7500000</v>
      </c>
      <c r="O365" s="25"/>
      <c r="P365" s="25"/>
      <c r="Q365" s="25"/>
      <c r="R365" s="25"/>
      <c r="S365" s="25">
        <v>7500000</v>
      </c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>
        <f t="shared" si="51"/>
        <v>0</v>
      </c>
      <c r="AE365" s="25">
        <f>IF(SUM(R365:T365)-M365&lt;SUM(N365),SUM(N365)-SUM(R365:T365)-M365,)</f>
        <v>0</v>
      </c>
      <c r="AF365" s="25"/>
      <c r="AG365" s="27"/>
      <c r="AH365" s="27"/>
      <c r="AI365" s="27"/>
      <c r="AJ365" s="32"/>
      <c r="AK365" s="27"/>
      <c r="AL365" s="32"/>
      <c r="AM365" s="27"/>
      <c r="AN365" s="25">
        <f t="shared" si="50"/>
        <v>0</v>
      </c>
      <c r="AO365" s="27">
        <f>IF(SUM(R365:U365)-M365&lt;(K365+L365+N365),(K365+L365+N365)-SUM(R365:U365)-M365,)</f>
        <v>0</v>
      </c>
      <c r="AP365" s="28"/>
      <c r="AR365" s="28"/>
      <c r="AS365" s="28"/>
      <c r="AT365" s="2"/>
      <c r="AU365" s="2"/>
      <c r="AV365" s="2"/>
      <c r="AW365" s="2"/>
      <c r="AX365" s="2"/>
      <c r="AY365" s="2"/>
      <c r="AZ365" s="2"/>
      <c r="BA365" s="29"/>
    </row>
    <row r="366" spans="1:53" ht="21" customHeight="1">
      <c r="A366" s="19">
        <f>SUBTOTAL(3,$AO$7:AO366)</f>
        <v>360</v>
      </c>
      <c r="B366" s="44" t="s">
        <v>1513</v>
      </c>
      <c r="C366" s="45" t="s">
        <v>1514</v>
      </c>
      <c r="D366" s="22" t="s">
        <v>457</v>
      </c>
      <c r="E366" s="22" t="s">
        <v>316</v>
      </c>
      <c r="F366" s="19" t="s">
        <v>171</v>
      </c>
      <c r="G366" s="22" t="s">
        <v>37</v>
      </c>
      <c r="H366" s="19" t="str">
        <f t="shared" si="47"/>
        <v>004</v>
      </c>
      <c r="I366" s="22" t="s">
        <v>32</v>
      </c>
      <c r="J366" s="22" t="s">
        <v>1411</v>
      </c>
      <c r="K366" s="22"/>
      <c r="L366" s="27">
        <v>0</v>
      </c>
      <c r="M366" s="26">
        <v>0</v>
      </c>
      <c r="N366" s="25">
        <v>7500000</v>
      </c>
      <c r="O366" s="25"/>
      <c r="P366" s="25"/>
      <c r="Q366" s="25"/>
      <c r="R366" s="25"/>
      <c r="S366" s="25"/>
      <c r="T366" s="25"/>
      <c r="U366" s="25">
        <v>7500000</v>
      </c>
      <c r="V366" s="25"/>
      <c r="W366" s="25"/>
      <c r="X366" s="25"/>
      <c r="Y366" s="25"/>
      <c r="Z366" s="25"/>
      <c r="AA366" s="25"/>
      <c r="AB366" s="25"/>
      <c r="AC366" s="25"/>
      <c r="AD366" s="25">
        <f t="shared" si="51"/>
        <v>0</v>
      </c>
      <c r="AE366" s="25">
        <f>IF(SUM(R366:U366)-M366&lt;SUM(N366),SUM(N366)-SUM(R366:U366)-M366,)</f>
        <v>0</v>
      </c>
      <c r="AF366" s="25"/>
      <c r="AG366" s="27"/>
      <c r="AH366" s="27"/>
      <c r="AI366" s="27"/>
      <c r="AJ366" s="32"/>
      <c r="AK366" s="27"/>
      <c r="AL366" s="32"/>
      <c r="AM366" s="27"/>
      <c r="AN366" s="25">
        <f t="shared" si="50"/>
        <v>0</v>
      </c>
      <c r="AO366" s="27">
        <f>IF(SUM(R366:U366)-M366&lt;(K366+L366+N366),(K366+L366+N366)-SUM(R366:U366)-M366,)</f>
        <v>0</v>
      </c>
      <c r="AP366" s="28"/>
      <c r="AR366" s="28"/>
      <c r="AS366" s="28"/>
      <c r="AT366" s="2"/>
      <c r="AU366" s="2"/>
      <c r="AV366" s="2"/>
      <c r="AW366" s="2"/>
      <c r="AX366" s="2"/>
      <c r="AY366" s="2"/>
      <c r="AZ366" s="2"/>
      <c r="BA366" s="29"/>
    </row>
    <row r="367" spans="1:53" ht="21" customHeight="1">
      <c r="A367" s="19">
        <f>SUBTOTAL(3,$AO$7:AO367)</f>
        <v>361</v>
      </c>
      <c r="B367" s="44" t="s">
        <v>1515</v>
      </c>
      <c r="C367" s="45" t="s">
        <v>1516</v>
      </c>
      <c r="D367" s="22" t="s">
        <v>85</v>
      </c>
      <c r="E367" s="22" t="s">
        <v>699</v>
      </c>
      <c r="F367" s="19" t="s">
        <v>782</v>
      </c>
      <c r="G367" s="22" t="s">
        <v>37</v>
      </c>
      <c r="H367" s="19" t="str">
        <f t="shared" ref="H367:H430" si="53">MID(B367,4,3)</f>
        <v>004</v>
      </c>
      <c r="I367" s="22" t="s">
        <v>32</v>
      </c>
      <c r="J367" s="22" t="s">
        <v>1411</v>
      </c>
      <c r="K367" s="22"/>
      <c r="L367" s="27">
        <v>0</v>
      </c>
      <c r="M367" s="26">
        <v>0</v>
      </c>
      <c r="N367" s="25">
        <v>7500000</v>
      </c>
      <c r="O367" s="25"/>
      <c r="P367" s="25"/>
      <c r="Q367" s="25"/>
      <c r="R367" s="25"/>
      <c r="S367" s="25">
        <v>7500000</v>
      </c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>
        <f t="shared" si="51"/>
        <v>0</v>
      </c>
      <c r="AE367" s="25">
        <f>IF(SUM(R367:T367)-M367&lt;SUM(N367),SUM(N367)-SUM(R367:T367)-M367,)</f>
        <v>0</v>
      </c>
      <c r="AF367" s="25"/>
      <c r="AG367" s="27"/>
      <c r="AH367" s="27"/>
      <c r="AI367" s="27"/>
      <c r="AJ367" s="32"/>
      <c r="AK367" s="27"/>
      <c r="AL367" s="32"/>
      <c r="AM367" s="27"/>
      <c r="AN367" s="25">
        <f t="shared" si="50"/>
        <v>0</v>
      </c>
      <c r="AO367" s="27">
        <f>IF(SUM(R367:U367)-M367&lt;(K367+L367+N367),(K367+L367+N367)-SUM(R367:U367)-M367,)</f>
        <v>0</v>
      </c>
      <c r="AP367" s="28"/>
      <c r="AR367" s="28"/>
      <c r="AS367" s="28"/>
      <c r="AT367" s="2"/>
      <c r="AU367" s="2"/>
      <c r="AV367" s="2"/>
      <c r="AW367" s="2"/>
      <c r="AX367" s="2"/>
      <c r="AY367" s="2"/>
      <c r="AZ367" s="2"/>
      <c r="BA367" s="29"/>
    </row>
    <row r="368" spans="1:53" ht="21" customHeight="1">
      <c r="A368" s="19">
        <f>SUBTOTAL(3,$AO$7:AO368)</f>
        <v>362</v>
      </c>
      <c r="B368" s="44" t="s">
        <v>1517</v>
      </c>
      <c r="C368" s="45" t="s">
        <v>1518</v>
      </c>
      <c r="D368" s="22" t="s">
        <v>1519</v>
      </c>
      <c r="E368" s="22" t="s">
        <v>1144</v>
      </c>
      <c r="F368" s="19" t="s">
        <v>914</v>
      </c>
      <c r="G368" s="22" t="s">
        <v>37</v>
      </c>
      <c r="H368" s="19" t="str">
        <f t="shared" si="53"/>
        <v>004</v>
      </c>
      <c r="I368" s="22" t="s">
        <v>32</v>
      </c>
      <c r="J368" s="22" t="s">
        <v>1411</v>
      </c>
      <c r="K368" s="22"/>
      <c r="L368" s="27">
        <v>0</v>
      </c>
      <c r="M368" s="26">
        <v>5480</v>
      </c>
      <c r="N368" s="25">
        <v>7500000</v>
      </c>
      <c r="O368" s="25"/>
      <c r="P368" s="25"/>
      <c r="Q368" s="25"/>
      <c r="R368" s="25"/>
      <c r="S368" s="25">
        <v>7500000</v>
      </c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6">
        <v>5480</v>
      </c>
      <c r="AE368" s="25">
        <f>IF(SUM(R368:T368)&lt;SUM(N368),SUM(N368)-SUM(R368:T368),)</f>
        <v>0</v>
      </c>
      <c r="AF368" s="26"/>
      <c r="AG368" s="27"/>
      <c r="AH368" s="27"/>
      <c r="AI368" s="27"/>
      <c r="AJ368" s="32"/>
      <c r="AK368" s="27"/>
      <c r="AL368" s="32"/>
      <c r="AM368" s="27"/>
      <c r="AN368" s="25">
        <f t="shared" si="50"/>
        <v>0</v>
      </c>
      <c r="AO368" s="27">
        <f>IF(SUM(R368:U368)&lt;(K368+L368+N368),(K368+L368+N368)-SUM(R368:U368),)</f>
        <v>0</v>
      </c>
      <c r="AP368" s="28"/>
      <c r="AR368" s="28"/>
      <c r="AS368" s="28"/>
      <c r="AT368" s="2"/>
      <c r="AU368" s="2"/>
      <c r="AV368" s="2"/>
      <c r="AW368" s="2"/>
      <c r="AX368" s="2"/>
      <c r="AY368" s="2"/>
      <c r="AZ368" s="2"/>
      <c r="BA368" s="29"/>
    </row>
    <row r="369" spans="1:53" ht="21" customHeight="1">
      <c r="A369" s="19">
        <f>SUBTOTAL(3,$AO$7:AO369)</f>
        <v>363</v>
      </c>
      <c r="B369" s="44" t="s">
        <v>1520</v>
      </c>
      <c r="C369" s="45" t="s">
        <v>1521</v>
      </c>
      <c r="D369" s="22" t="s">
        <v>129</v>
      </c>
      <c r="E369" s="22" t="s">
        <v>351</v>
      </c>
      <c r="F369" s="19" t="s">
        <v>267</v>
      </c>
      <c r="G369" s="22" t="s">
        <v>37</v>
      </c>
      <c r="H369" s="19" t="str">
        <f t="shared" si="53"/>
        <v>004</v>
      </c>
      <c r="I369" s="22" t="s">
        <v>48</v>
      </c>
      <c r="J369" s="22" t="s">
        <v>1411</v>
      </c>
      <c r="K369" s="22"/>
      <c r="L369" s="27">
        <v>0</v>
      </c>
      <c r="M369" s="26">
        <v>0</v>
      </c>
      <c r="N369" s="25">
        <v>7500000</v>
      </c>
      <c r="O369" s="25"/>
      <c r="P369" s="25"/>
      <c r="Q369" s="25"/>
      <c r="R369" s="25"/>
      <c r="S369" s="25">
        <v>7500000</v>
      </c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>
        <f t="shared" ref="AD369:AD377" si="54">IF(SUM(O369:U369)&gt;SUM(M369:N369),SUM(O369:U369)-SUM(M369:N369),)</f>
        <v>0</v>
      </c>
      <c r="AE369" s="25">
        <f>IF(SUM(R369:T369)-M369&lt;SUM(N369),SUM(N369)-SUM(R369:T369)-M369,)</f>
        <v>0</v>
      </c>
      <c r="AF369" s="25"/>
      <c r="AG369" s="27"/>
      <c r="AH369" s="27"/>
      <c r="AI369" s="27"/>
      <c r="AJ369" s="32"/>
      <c r="AK369" s="27"/>
      <c r="AL369" s="32"/>
      <c r="AM369" s="27"/>
      <c r="AN369" s="25">
        <f t="shared" si="50"/>
        <v>0</v>
      </c>
      <c r="AO369" s="27">
        <f>IF(SUM(R369:U369)-M369&lt;(K369+L369+N369),(K369+L369+N369)-SUM(R369:U369)-M369,)</f>
        <v>0</v>
      </c>
      <c r="AP369" s="28"/>
      <c r="AR369" s="28"/>
      <c r="AS369" s="28"/>
      <c r="AT369" s="2"/>
      <c r="AU369" s="2"/>
      <c r="AV369" s="2"/>
      <c r="AW369" s="2"/>
      <c r="AX369" s="2"/>
      <c r="AY369" s="2"/>
      <c r="AZ369" s="2"/>
      <c r="BA369" s="29"/>
    </row>
    <row r="370" spans="1:53" ht="21" customHeight="1">
      <c r="A370" s="19">
        <f>SUBTOTAL(3,$AO$7:AO370)</f>
        <v>364</v>
      </c>
      <c r="B370" s="44" t="s">
        <v>1522</v>
      </c>
      <c r="C370" s="45" t="s">
        <v>1523</v>
      </c>
      <c r="D370" s="22" t="s">
        <v>1524</v>
      </c>
      <c r="E370" s="22" t="s">
        <v>1016</v>
      </c>
      <c r="F370" s="19" t="s">
        <v>1525</v>
      </c>
      <c r="G370" s="22" t="s">
        <v>37</v>
      </c>
      <c r="H370" s="19" t="str">
        <f t="shared" si="53"/>
        <v>004</v>
      </c>
      <c r="I370" s="22" t="s">
        <v>48</v>
      </c>
      <c r="J370" s="22" t="s">
        <v>1411</v>
      </c>
      <c r="K370" s="22"/>
      <c r="L370" s="27">
        <v>0</v>
      </c>
      <c r="M370" s="26">
        <v>0</v>
      </c>
      <c r="N370" s="25">
        <v>7500000</v>
      </c>
      <c r="O370" s="25"/>
      <c r="P370" s="25"/>
      <c r="Q370" s="25"/>
      <c r="R370" s="25"/>
      <c r="S370" s="25"/>
      <c r="T370" s="25"/>
      <c r="U370" s="25"/>
      <c r="V370" s="25"/>
      <c r="W370" s="25">
        <v>7500000</v>
      </c>
      <c r="X370" s="25"/>
      <c r="Y370" s="25"/>
      <c r="Z370" s="25"/>
      <c r="AA370" s="25"/>
      <c r="AB370" s="25"/>
      <c r="AC370" s="25"/>
      <c r="AD370" s="25">
        <f t="shared" si="54"/>
        <v>0</v>
      </c>
      <c r="AE370" s="25">
        <f>IF(SUM(R370:W370)-M370&lt;SUM(N370),SUM(N370)-SUM(R370:W370)-M370,)</f>
        <v>0</v>
      </c>
      <c r="AF370" s="25"/>
      <c r="AG370" s="27"/>
      <c r="AH370" s="27"/>
      <c r="AI370" s="27"/>
      <c r="AJ370" s="32"/>
      <c r="AK370" s="27"/>
      <c r="AL370" s="32"/>
      <c r="AM370" s="27"/>
      <c r="AN370" s="25">
        <f t="shared" si="50"/>
        <v>0</v>
      </c>
      <c r="AO370" s="27">
        <f>IF(SUM(R370:W370)-M370&lt;(K370+L370+N370),(K370+L370+N370)-SUM(R370:W370)-M370,)</f>
        <v>0</v>
      </c>
      <c r="AP370" s="28"/>
      <c r="AR370" s="28"/>
      <c r="AS370" s="28"/>
      <c r="AT370" s="2"/>
      <c r="AU370" s="2"/>
      <c r="AV370" s="2"/>
      <c r="AW370" s="2"/>
      <c r="AX370" s="2"/>
      <c r="AY370" s="2"/>
      <c r="AZ370" s="2"/>
      <c r="BA370" s="29"/>
    </row>
    <row r="371" spans="1:53" ht="21" customHeight="1">
      <c r="A371" s="19">
        <f>SUBTOTAL(3,$AO$7:AO371)</f>
        <v>365</v>
      </c>
      <c r="B371" s="44" t="s">
        <v>1526</v>
      </c>
      <c r="C371" s="45" t="s">
        <v>1527</v>
      </c>
      <c r="D371" s="22" t="s">
        <v>1528</v>
      </c>
      <c r="E371" s="22" t="s">
        <v>1262</v>
      </c>
      <c r="F371" s="19" t="s">
        <v>1529</v>
      </c>
      <c r="G371" s="22" t="s">
        <v>37</v>
      </c>
      <c r="H371" s="19" t="str">
        <f t="shared" si="53"/>
        <v>004</v>
      </c>
      <c r="I371" s="22" t="s">
        <v>32</v>
      </c>
      <c r="J371" s="22" t="s">
        <v>1411</v>
      </c>
      <c r="K371" s="22"/>
      <c r="L371" s="27">
        <v>0</v>
      </c>
      <c r="M371" s="26">
        <v>0</v>
      </c>
      <c r="N371" s="25">
        <v>7500000</v>
      </c>
      <c r="O371" s="25"/>
      <c r="P371" s="25"/>
      <c r="Q371" s="25"/>
      <c r="R371" s="25"/>
      <c r="S371" s="25"/>
      <c r="T371" s="25"/>
      <c r="U371" s="25"/>
      <c r="V371" s="25"/>
      <c r="W371" s="25">
        <v>7500000</v>
      </c>
      <c r="X371" s="25"/>
      <c r="Y371" s="25"/>
      <c r="Z371" s="25"/>
      <c r="AA371" s="25"/>
      <c r="AB371" s="25"/>
      <c r="AC371" s="25"/>
      <c r="AD371" s="25">
        <f t="shared" si="54"/>
        <v>0</v>
      </c>
      <c r="AE371" s="25">
        <f>IF(SUM(R371:W371)-M371&lt;SUM(N371),SUM(N371)-SUM(R371:W371)-M371,)</f>
        <v>0</v>
      </c>
      <c r="AF371" s="25"/>
      <c r="AG371" s="27"/>
      <c r="AH371" s="27"/>
      <c r="AI371" s="27"/>
      <c r="AJ371" s="32"/>
      <c r="AK371" s="27"/>
      <c r="AL371" s="32"/>
      <c r="AM371" s="27"/>
      <c r="AN371" s="25">
        <f t="shared" si="50"/>
        <v>0</v>
      </c>
      <c r="AO371" s="27">
        <f>IF(SUM(R371:W371)-M371&lt;(K371+L371+N371),(K371+L371+N371)-SUM(R371:W371)-M371,)</f>
        <v>0</v>
      </c>
      <c r="AP371" s="28"/>
      <c r="AR371" s="28"/>
      <c r="AS371" s="28"/>
      <c r="AT371" s="2"/>
      <c r="AU371" s="2"/>
      <c r="AV371" s="2"/>
      <c r="AW371" s="2"/>
      <c r="AX371" s="2"/>
      <c r="AY371" s="2"/>
      <c r="AZ371" s="2"/>
      <c r="BA371" s="29"/>
    </row>
    <row r="372" spans="1:53" ht="21" customHeight="1">
      <c r="A372" s="19">
        <f>SUBTOTAL(3,$AO$7:AO372)</f>
        <v>366</v>
      </c>
      <c r="B372" s="44" t="s">
        <v>1530</v>
      </c>
      <c r="C372" s="45" t="s">
        <v>1531</v>
      </c>
      <c r="D372" s="22" t="s">
        <v>323</v>
      </c>
      <c r="E372" s="22" t="s">
        <v>1532</v>
      </c>
      <c r="F372" s="19" t="s">
        <v>1533</v>
      </c>
      <c r="G372" s="22" t="s">
        <v>37</v>
      </c>
      <c r="H372" s="19" t="str">
        <f t="shared" si="53"/>
        <v>004</v>
      </c>
      <c r="I372" s="22" t="s">
        <v>32</v>
      </c>
      <c r="J372" s="22" t="s">
        <v>1411</v>
      </c>
      <c r="K372" s="22"/>
      <c r="L372" s="27">
        <v>0</v>
      </c>
      <c r="M372" s="26">
        <v>0</v>
      </c>
      <c r="N372" s="25">
        <v>7500000</v>
      </c>
      <c r="O372" s="25"/>
      <c r="P372" s="25"/>
      <c r="Q372" s="25"/>
      <c r="R372" s="25"/>
      <c r="S372" s="25"/>
      <c r="T372" s="25"/>
      <c r="U372" s="25">
        <v>7500000</v>
      </c>
      <c r="V372" s="25"/>
      <c r="W372" s="25"/>
      <c r="X372" s="25"/>
      <c r="Y372" s="25"/>
      <c r="Z372" s="25"/>
      <c r="AA372" s="25"/>
      <c r="AB372" s="25"/>
      <c r="AC372" s="25"/>
      <c r="AD372" s="25">
        <f t="shared" si="54"/>
        <v>0</v>
      </c>
      <c r="AE372" s="25">
        <f>IF(SUM(R372:U372)-M372&lt;SUM(N372),SUM(N372)-SUM(R372:U372)-M372,)</f>
        <v>0</v>
      </c>
      <c r="AF372" s="25"/>
      <c r="AG372" s="27"/>
      <c r="AH372" s="27"/>
      <c r="AI372" s="27"/>
      <c r="AJ372" s="32"/>
      <c r="AK372" s="27"/>
      <c r="AL372" s="32"/>
      <c r="AM372" s="27"/>
      <c r="AN372" s="25">
        <f t="shared" si="50"/>
        <v>0</v>
      </c>
      <c r="AO372" s="27">
        <f t="shared" ref="AO372:AO377" si="55">IF(SUM(R372:U372)-M372&lt;(K372+L372+N372),(K372+L372+N372)-SUM(R372:U372)-M372,)</f>
        <v>0</v>
      </c>
      <c r="AP372" s="28"/>
      <c r="AR372" s="28"/>
      <c r="AS372" s="28"/>
      <c r="AT372" s="2"/>
      <c r="AU372" s="2"/>
      <c r="AV372" s="2"/>
      <c r="AW372" s="2"/>
      <c r="AX372" s="2"/>
      <c r="AY372" s="2"/>
      <c r="AZ372" s="2"/>
      <c r="BA372" s="29"/>
    </row>
    <row r="373" spans="1:53" ht="21" customHeight="1">
      <c r="A373" s="19">
        <f>SUBTOTAL(3,$AO$7:AO373)</f>
        <v>367</v>
      </c>
      <c r="B373" s="44" t="s">
        <v>1534</v>
      </c>
      <c r="C373" s="45" t="s">
        <v>1535</v>
      </c>
      <c r="D373" s="22" t="s">
        <v>1536</v>
      </c>
      <c r="E373" s="22" t="s">
        <v>1537</v>
      </c>
      <c r="F373" s="19" t="s">
        <v>1538</v>
      </c>
      <c r="G373" s="22" t="s">
        <v>37</v>
      </c>
      <c r="H373" s="19" t="str">
        <f t="shared" si="53"/>
        <v>004</v>
      </c>
      <c r="I373" s="22" t="s">
        <v>48</v>
      </c>
      <c r="J373" s="22" t="s">
        <v>1411</v>
      </c>
      <c r="K373" s="22"/>
      <c r="L373" s="27">
        <v>0</v>
      </c>
      <c r="M373" s="26">
        <v>0</v>
      </c>
      <c r="N373" s="25">
        <v>7500000</v>
      </c>
      <c r="O373" s="25"/>
      <c r="P373" s="25"/>
      <c r="Q373" s="25"/>
      <c r="R373" s="25"/>
      <c r="S373" s="25">
        <v>7500000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>
        <f t="shared" si="54"/>
        <v>0</v>
      </c>
      <c r="AE373" s="25">
        <f>IF(SUM(R373:T373)-M373&lt;SUM(N373),SUM(N373)-SUM(R373:T373)-M373,)</f>
        <v>0</v>
      </c>
      <c r="AF373" s="25"/>
      <c r="AG373" s="27"/>
      <c r="AH373" s="27"/>
      <c r="AI373" s="27"/>
      <c r="AJ373" s="32"/>
      <c r="AK373" s="27"/>
      <c r="AL373" s="32"/>
      <c r="AM373" s="27"/>
      <c r="AN373" s="25">
        <f t="shared" si="50"/>
        <v>0</v>
      </c>
      <c r="AO373" s="27">
        <f t="shared" si="55"/>
        <v>0</v>
      </c>
      <c r="AP373" s="28"/>
      <c r="AR373" s="28"/>
      <c r="AS373" s="28"/>
      <c r="AT373" s="2"/>
      <c r="AU373" s="2"/>
      <c r="AV373" s="2"/>
      <c r="AW373" s="2"/>
      <c r="AX373" s="2"/>
      <c r="AY373" s="2"/>
      <c r="AZ373" s="2"/>
      <c r="BA373" s="29"/>
    </row>
    <row r="374" spans="1:53" ht="21" customHeight="1">
      <c r="A374" s="19">
        <f>SUBTOTAL(3,$AO$7:AO374)</f>
        <v>368</v>
      </c>
      <c r="B374" s="44" t="s">
        <v>1539</v>
      </c>
      <c r="C374" s="45" t="s">
        <v>1540</v>
      </c>
      <c r="D374" s="22" t="s">
        <v>1541</v>
      </c>
      <c r="E374" s="22" t="s">
        <v>581</v>
      </c>
      <c r="F374" s="19" t="s">
        <v>1221</v>
      </c>
      <c r="G374" s="22" t="s">
        <v>37</v>
      </c>
      <c r="H374" s="19" t="str">
        <f t="shared" si="53"/>
        <v>004</v>
      </c>
      <c r="I374" s="22" t="s">
        <v>48</v>
      </c>
      <c r="J374" s="22" t="s">
        <v>1542</v>
      </c>
      <c r="K374" s="22"/>
      <c r="L374" s="27">
        <v>0</v>
      </c>
      <c r="M374" s="26">
        <v>9480</v>
      </c>
      <c r="N374" s="25">
        <v>7500000</v>
      </c>
      <c r="O374" s="25"/>
      <c r="P374" s="25"/>
      <c r="Q374" s="25"/>
      <c r="R374" s="25"/>
      <c r="S374" s="25"/>
      <c r="T374" s="25"/>
      <c r="U374" s="25">
        <v>7490520</v>
      </c>
      <c r="V374" s="25"/>
      <c r="W374" s="25"/>
      <c r="X374" s="25"/>
      <c r="Y374" s="25"/>
      <c r="Z374" s="25"/>
      <c r="AA374" s="25"/>
      <c r="AB374" s="25"/>
      <c r="AC374" s="25"/>
      <c r="AD374" s="25">
        <f t="shared" si="54"/>
        <v>0</v>
      </c>
      <c r="AE374" s="25">
        <f>IF(SUM(R374:U374)-M374&lt;SUM(N374),SUM(N374)-SUM(R374:U374)-M374,)</f>
        <v>0</v>
      </c>
      <c r="AF374" s="25"/>
      <c r="AG374" s="27"/>
      <c r="AH374" s="27"/>
      <c r="AI374" s="27"/>
      <c r="AJ374" s="32"/>
      <c r="AK374" s="27"/>
      <c r="AL374" s="32"/>
      <c r="AM374" s="27"/>
      <c r="AN374" s="25">
        <f t="shared" si="50"/>
        <v>0</v>
      </c>
      <c r="AO374" s="27">
        <f t="shared" si="55"/>
        <v>0</v>
      </c>
      <c r="AP374" s="28"/>
      <c r="AR374" s="28"/>
      <c r="AS374" s="28"/>
      <c r="AT374" s="2"/>
      <c r="AU374" s="2"/>
      <c r="AV374" s="2"/>
      <c r="AW374" s="2"/>
      <c r="AX374" s="2"/>
      <c r="AY374" s="2"/>
      <c r="AZ374" s="2"/>
      <c r="BA374" s="29"/>
    </row>
    <row r="375" spans="1:53" ht="21" customHeight="1">
      <c r="A375" s="19">
        <f>SUBTOTAL(3,$AO$7:AO375)</f>
        <v>369</v>
      </c>
      <c r="B375" s="44" t="s">
        <v>1543</v>
      </c>
      <c r="C375" s="45" t="s">
        <v>1544</v>
      </c>
      <c r="D375" s="22" t="s">
        <v>1545</v>
      </c>
      <c r="E375" s="22" t="s">
        <v>52</v>
      </c>
      <c r="F375" s="19" t="s">
        <v>227</v>
      </c>
      <c r="G375" s="22" t="s">
        <v>37</v>
      </c>
      <c r="H375" s="19" t="str">
        <f t="shared" si="53"/>
        <v>004</v>
      </c>
      <c r="I375" s="22" t="s">
        <v>1546</v>
      </c>
      <c r="J375" s="22" t="s">
        <v>1542</v>
      </c>
      <c r="K375" s="22"/>
      <c r="L375" s="27">
        <v>0</v>
      </c>
      <c r="M375" s="26">
        <v>0</v>
      </c>
      <c r="N375" s="25">
        <v>7500000</v>
      </c>
      <c r="O375" s="25"/>
      <c r="P375" s="25"/>
      <c r="Q375" s="25"/>
      <c r="R375" s="25"/>
      <c r="S375" s="25">
        <v>7500000</v>
      </c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>
        <f t="shared" si="54"/>
        <v>0</v>
      </c>
      <c r="AE375" s="25">
        <f>IF(SUM(R375:T375)-M375&lt;SUM(N375),SUM(N375)-SUM(R375:T375)-M375,)</f>
        <v>0</v>
      </c>
      <c r="AF375" s="25"/>
      <c r="AG375" s="27"/>
      <c r="AH375" s="27"/>
      <c r="AI375" s="27"/>
      <c r="AJ375" s="32"/>
      <c r="AK375" s="27"/>
      <c r="AL375" s="32"/>
      <c r="AM375" s="27"/>
      <c r="AN375" s="25">
        <f t="shared" si="50"/>
        <v>0</v>
      </c>
      <c r="AO375" s="27">
        <f t="shared" si="55"/>
        <v>0</v>
      </c>
      <c r="AP375" s="28"/>
      <c r="AR375" s="28"/>
      <c r="AS375" s="28"/>
      <c r="AT375" s="2"/>
      <c r="AU375" s="2"/>
      <c r="AV375" s="2"/>
      <c r="AW375" s="2"/>
      <c r="AX375" s="2"/>
      <c r="AY375" s="2"/>
      <c r="AZ375" s="2"/>
      <c r="BA375" s="29"/>
    </row>
    <row r="376" spans="1:53" ht="21" customHeight="1">
      <c r="A376" s="19">
        <f>SUBTOTAL(3,$AO$7:AO376)</f>
        <v>370</v>
      </c>
      <c r="B376" s="44" t="s">
        <v>1547</v>
      </c>
      <c r="C376" s="45" t="s">
        <v>1548</v>
      </c>
      <c r="D376" s="22" t="s">
        <v>1549</v>
      </c>
      <c r="E376" s="22" t="s">
        <v>52</v>
      </c>
      <c r="F376" s="19" t="s">
        <v>365</v>
      </c>
      <c r="G376" s="22" t="s">
        <v>37</v>
      </c>
      <c r="H376" s="19" t="str">
        <f t="shared" si="53"/>
        <v>004</v>
      </c>
      <c r="I376" s="22" t="s">
        <v>1546</v>
      </c>
      <c r="J376" s="22" t="s">
        <v>1542</v>
      </c>
      <c r="K376" s="22"/>
      <c r="L376" s="27">
        <v>0</v>
      </c>
      <c r="M376" s="26">
        <v>0</v>
      </c>
      <c r="N376" s="25">
        <v>7500000</v>
      </c>
      <c r="O376" s="25"/>
      <c r="P376" s="25"/>
      <c r="Q376" s="25"/>
      <c r="R376" s="25"/>
      <c r="S376" s="25"/>
      <c r="T376" s="25"/>
      <c r="U376" s="25">
        <v>7500000</v>
      </c>
      <c r="V376" s="25"/>
      <c r="W376" s="25"/>
      <c r="X376" s="25"/>
      <c r="Y376" s="25"/>
      <c r="Z376" s="25"/>
      <c r="AA376" s="25"/>
      <c r="AB376" s="25"/>
      <c r="AC376" s="25"/>
      <c r="AD376" s="25">
        <f t="shared" si="54"/>
        <v>0</v>
      </c>
      <c r="AE376" s="25">
        <f>IF(SUM(R376:U376)-M376&lt;SUM(N376),SUM(N376)-SUM(R376:U376)-M376,)</f>
        <v>0</v>
      </c>
      <c r="AF376" s="25"/>
      <c r="AG376" s="27"/>
      <c r="AH376" s="27"/>
      <c r="AI376" s="27"/>
      <c r="AJ376" s="32"/>
      <c r="AK376" s="27"/>
      <c r="AL376" s="32"/>
      <c r="AM376" s="27"/>
      <c r="AN376" s="25">
        <f t="shared" si="50"/>
        <v>0</v>
      </c>
      <c r="AO376" s="27">
        <f t="shared" si="55"/>
        <v>0</v>
      </c>
      <c r="AP376" s="28"/>
      <c r="AR376" s="28"/>
      <c r="AS376" s="28"/>
      <c r="AT376" s="2"/>
      <c r="AU376" s="2"/>
      <c r="AV376" s="2"/>
      <c r="AW376" s="2"/>
      <c r="AX376" s="2"/>
      <c r="AY376" s="2"/>
      <c r="AZ376" s="2"/>
      <c r="BA376" s="29"/>
    </row>
    <row r="377" spans="1:53" ht="21" customHeight="1">
      <c r="A377" s="19">
        <f>SUBTOTAL(3,$AO$7:AO377)</f>
        <v>371</v>
      </c>
      <c r="B377" s="44" t="s">
        <v>1550</v>
      </c>
      <c r="C377" s="45" t="s">
        <v>1551</v>
      </c>
      <c r="D377" s="22" t="s">
        <v>1096</v>
      </c>
      <c r="E377" s="22" t="s">
        <v>52</v>
      </c>
      <c r="F377" s="19" t="s">
        <v>1552</v>
      </c>
      <c r="G377" s="22" t="s">
        <v>37</v>
      </c>
      <c r="H377" s="19" t="str">
        <f t="shared" si="53"/>
        <v>004</v>
      </c>
      <c r="I377" s="22" t="s">
        <v>48</v>
      </c>
      <c r="J377" s="22" t="s">
        <v>1542</v>
      </c>
      <c r="K377" s="22"/>
      <c r="L377" s="27">
        <v>0</v>
      </c>
      <c r="M377" s="26">
        <v>0</v>
      </c>
      <c r="N377" s="25">
        <v>7500000</v>
      </c>
      <c r="O377" s="25"/>
      <c r="P377" s="25"/>
      <c r="Q377" s="25"/>
      <c r="R377" s="25"/>
      <c r="S377" s="25">
        <v>7500000</v>
      </c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>
        <f t="shared" si="54"/>
        <v>0</v>
      </c>
      <c r="AE377" s="25">
        <f>IF(SUM(R377:T377)-M377&lt;SUM(N377),SUM(N377)-SUM(R377:T377)-M377,)</f>
        <v>0</v>
      </c>
      <c r="AF377" s="25"/>
      <c r="AG377" s="27"/>
      <c r="AH377" s="27"/>
      <c r="AI377" s="27"/>
      <c r="AJ377" s="32"/>
      <c r="AK377" s="27"/>
      <c r="AL377" s="32"/>
      <c r="AM377" s="27"/>
      <c r="AN377" s="25">
        <f t="shared" si="50"/>
        <v>0</v>
      </c>
      <c r="AO377" s="27">
        <f t="shared" si="55"/>
        <v>0</v>
      </c>
      <c r="AP377" s="28"/>
      <c r="AR377" s="28"/>
      <c r="AS377" s="28"/>
      <c r="AT377" s="2"/>
      <c r="AU377" s="2"/>
      <c r="AV377" s="2"/>
      <c r="AW377" s="2"/>
      <c r="AX377" s="2"/>
      <c r="AY377" s="2"/>
      <c r="AZ377" s="2"/>
      <c r="BA377" s="29"/>
    </row>
    <row r="378" spans="1:53" ht="21" customHeight="1">
      <c r="A378" s="19">
        <f>SUBTOTAL(3,$AO$7:AO378)</f>
        <v>372</v>
      </c>
      <c r="B378" s="44" t="s">
        <v>1553</v>
      </c>
      <c r="C378" s="45" t="s">
        <v>1554</v>
      </c>
      <c r="D378" s="22" t="s">
        <v>1555</v>
      </c>
      <c r="E378" s="22" t="s">
        <v>60</v>
      </c>
      <c r="F378" s="19" t="s">
        <v>427</v>
      </c>
      <c r="G378" s="22" t="s">
        <v>37</v>
      </c>
      <c r="H378" s="19" t="str">
        <f t="shared" si="53"/>
        <v>004</v>
      </c>
      <c r="I378" s="22" t="s">
        <v>1203</v>
      </c>
      <c r="J378" s="22" t="s">
        <v>1542</v>
      </c>
      <c r="K378" s="22"/>
      <c r="L378" s="27">
        <v>0</v>
      </c>
      <c r="M378" s="26">
        <v>50000</v>
      </c>
      <c r="N378" s="25">
        <v>7500000</v>
      </c>
      <c r="O378" s="25"/>
      <c r="P378" s="25"/>
      <c r="Q378" s="25"/>
      <c r="R378" s="25"/>
      <c r="S378" s="25"/>
      <c r="T378" s="25"/>
      <c r="U378" s="25">
        <v>7500000</v>
      </c>
      <c r="V378" s="25"/>
      <c r="W378" s="25"/>
      <c r="X378" s="25"/>
      <c r="Y378" s="25"/>
      <c r="Z378" s="25"/>
      <c r="AA378" s="25"/>
      <c r="AB378" s="25"/>
      <c r="AC378" s="25"/>
      <c r="AD378" s="25">
        <v>50000</v>
      </c>
      <c r="AE378" s="25">
        <f>IF(SUM(R378:U378)&lt;SUM(N378),SUM(N378)-SUM(R378:U378),)</f>
        <v>0</v>
      </c>
      <c r="AF378" s="25"/>
      <c r="AG378" s="27"/>
      <c r="AH378" s="27"/>
      <c r="AI378" s="27"/>
      <c r="AJ378" s="32"/>
      <c r="AK378" s="27"/>
      <c r="AL378" s="32"/>
      <c r="AM378" s="27"/>
      <c r="AN378" s="25">
        <f t="shared" si="50"/>
        <v>0</v>
      </c>
      <c r="AO378" s="27">
        <f>IF(SUM(R378:U378)&lt;(K378+L378+N378),(K378+L378+N378)-SUM(R378:U378),)</f>
        <v>0</v>
      </c>
      <c r="AP378" s="28"/>
      <c r="AR378" s="28"/>
      <c r="AS378" s="28"/>
      <c r="AT378" s="2"/>
      <c r="AU378" s="2"/>
      <c r="AV378" s="2"/>
      <c r="AW378" s="2"/>
      <c r="AX378" s="2"/>
      <c r="AY378" s="2"/>
      <c r="AZ378" s="2"/>
      <c r="BA378" s="29"/>
    </row>
    <row r="379" spans="1:53" ht="21" customHeight="1">
      <c r="A379" s="19">
        <f>SUBTOTAL(3,$AO$7:AO379)</f>
        <v>373</v>
      </c>
      <c r="B379" s="44" t="s">
        <v>1556</v>
      </c>
      <c r="C379" s="45" t="s">
        <v>1557</v>
      </c>
      <c r="D379" s="22" t="s">
        <v>1558</v>
      </c>
      <c r="E379" s="22" t="s">
        <v>1559</v>
      </c>
      <c r="F379" s="19" t="s">
        <v>256</v>
      </c>
      <c r="G379" s="22" t="s">
        <v>37</v>
      </c>
      <c r="H379" s="19" t="str">
        <f t="shared" si="53"/>
        <v>004</v>
      </c>
      <c r="I379" s="22" t="s">
        <v>1546</v>
      </c>
      <c r="J379" s="22" t="s">
        <v>1542</v>
      </c>
      <c r="K379" s="22"/>
      <c r="L379" s="27">
        <v>0</v>
      </c>
      <c r="M379" s="26">
        <v>0</v>
      </c>
      <c r="N379" s="25">
        <v>7500000</v>
      </c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>
        <v>7500000</v>
      </c>
      <c r="AB379" s="25"/>
      <c r="AC379" s="25"/>
      <c r="AD379" s="25">
        <f t="shared" ref="AD379:AD410" si="56">IF(SUM(O379:U379)&gt;SUM(M379:N379),SUM(O379:U379)-SUM(M379:N379),)</f>
        <v>0</v>
      </c>
      <c r="AE379" s="25">
        <f>IF(SUM(R379:AA379)-M379&lt;SUM(N379),SUM(N379)-SUM(R379:AA379)-M379,)</f>
        <v>0</v>
      </c>
      <c r="AF379" s="25"/>
      <c r="AG379" s="27"/>
      <c r="AH379" s="27"/>
      <c r="AI379" s="27"/>
      <c r="AJ379" s="32"/>
      <c r="AK379" s="27"/>
      <c r="AL379" s="32"/>
      <c r="AM379" s="27"/>
      <c r="AN379" s="25">
        <f t="shared" si="50"/>
        <v>0</v>
      </c>
      <c r="AO379" s="27">
        <f>IF(SUM(R379:AA379)-M379&lt;(K379+L379+N379),(K379+L379+N379)-SUM(R379:AA379)-M379,)</f>
        <v>0</v>
      </c>
      <c r="AP379" s="28"/>
      <c r="AR379" s="28"/>
      <c r="AS379" s="28"/>
      <c r="AT379" s="2"/>
      <c r="AU379" s="2"/>
      <c r="AV379" s="2"/>
      <c r="AW379" s="2"/>
      <c r="AX379" s="2"/>
      <c r="AY379" s="2"/>
      <c r="AZ379" s="2"/>
      <c r="BA379" s="29"/>
    </row>
    <row r="380" spans="1:53" ht="21" customHeight="1">
      <c r="A380" s="19">
        <f>SUBTOTAL(3,$AO$7:AO380)</f>
        <v>374</v>
      </c>
      <c r="B380" s="44" t="s">
        <v>1560</v>
      </c>
      <c r="C380" s="45" t="s">
        <v>1561</v>
      </c>
      <c r="D380" s="22" t="s">
        <v>1562</v>
      </c>
      <c r="E380" s="22" t="s">
        <v>1563</v>
      </c>
      <c r="F380" s="19" t="s">
        <v>1564</v>
      </c>
      <c r="G380" s="22" t="s">
        <v>37</v>
      </c>
      <c r="H380" s="19" t="str">
        <f t="shared" si="53"/>
        <v>004</v>
      </c>
      <c r="I380" s="22" t="s">
        <v>1546</v>
      </c>
      <c r="J380" s="22" t="s">
        <v>1542</v>
      </c>
      <c r="K380" s="22"/>
      <c r="L380" s="27">
        <v>0</v>
      </c>
      <c r="M380" s="26">
        <v>0</v>
      </c>
      <c r="N380" s="25">
        <v>7500000</v>
      </c>
      <c r="O380" s="25"/>
      <c r="P380" s="25"/>
      <c r="Q380" s="25"/>
      <c r="R380" s="25"/>
      <c r="S380" s="25">
        <v>7500000</v>
      </c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>
        <f t="shared" si="56"/>
        <v>0</v>
      </c>
      <c r="AE380" s="25">
        <f>IF(SUM(R380:T380)-M380&lt;SUM(N380),SUM(N380)-SUM(R380:T380)-M380,)</f>
        <v>0</v>
      </c>
      <c r="AF380" s="25"/>
      <c r="AG380" s="27"/>
      <c r="AH380" s="27"/>
      <c r="AI380" s="27"/>
      <c r="AJ380" s="32"/>
      <c r="AK380" s="27"/>
      <c r="AL380" s="32"/>
      <c r="AM380" s="27"/>
      <c r="AN380" s="25">
        <f t="shared" si="50"/>
        <v>0</v>
      </c>
      <c r="AO380" s="27">
        <f>IF(SUM(R380:U380)-M380&lt;(K380+L380+N380),(K380+L380+N380)-SUM(R380:U380)-M380,)</f>
        <v>0</v>
      </c>
      <c r="AP380" s="28"/>
      <c r="AR380" s="28"/>
      <c r="AS380" s="28"/>
      <c r="AT380" s="2"/>
      <c r="AU380" s="2"/>
      <c r="AV380" s="2"/>
      <c r="AW380" s="2"/>
      <c r="AX380" s="2"/>
      <c r="AY380" s="2"/>
      <c r="AZ380" s="2"/>
      <c r="BA380" s="29"/>
    </row>
    <row r="381" spans="1:53" ht="21" customHeight="1">
      <c r="A381" s="19">
        <f>SUBTOTAL(3,$AO$7:AO381)</f>
        <v>375</v>
      </c>
      <c r="B381" s="44" t="s">
        <v>1565</v>
      </c>
      <c r="C381" s="45" t="s">
        <v>1566</v>
      </c>
      <c r="D381" s="22" t="s">
        <v>1567</v>
      </c>
      <c r="E381" s="22" t="s">
        <v>1563</v>
      </c>
      <c r="F381" s="19" t="s">
        <v>526</v>
      </c>
      <c r="G381" s="22" t="s">
        <v>37</v>
      </c>
      <c r="H381" s="19" t="str">
        <f t="shared" si="53"/>
        <v>004</v>
      </c>
      <c r="I381" s="22" t="s">
        <v>48</v>
      </c>
      <c r="J381" s="22" t="s">
        <v>1542</v>
      </c>
      <c r="K381" s="22"/>
      <c r="L381" s="27">
        <v>0</v>
      </c>
      <c r="M381" s="26">
        <v>0</v>
      </c>
      <c r="N381" s="25">
        <v>7500000</v>
      </c>
      <c r="O381" s="25"/>
      <c r="P381" s="25"/>
      <c r="Q381" s="25"/>
      <c r="R381" s="25"/>
      <c r="S381" s="25"/>
      <c r="T381" s="25"/>
      <c r="U381" s="25">
        <v>7500000</v>
      </c>
      <c r="V381" s="25"/>
      <c r="W381" s="25"/>
      <c r="X381" s="25"/>
      <c r="Y381" s="25"/>
      <c r="Z381" s="25"/>
      <c r="AA381" s="25"/>
      <c r="AB381" s="25"/>
      <c r="AC381" s="25"/>
      <c r="AD381" s="25">
        <f t="shared" si="56"/>
        <v>0</v>
      </c>
      <c r="AE381" s="25">
        <f>IF(SUM(R381:U381)-M381&lt;SUM(N381),SUM(N381)-SUM(R381:U381)-M381,)</f>
        <v>0</v>
      </c>
      <c r="AF381" s="25"/>
      <c r="AG381" s="27"/>
      <c r="AH381" s="27"/>
      <c r="AI381" s="27"/>
      <c r="AJ381" s="32"/>
      <c r="AK381" s="27"/>
      <c r="AL381" s="32"/>
      <c r="AM381" s="27"/>
      <c r="AN381" s="25">
        <f t="shared" si="50"/>
        <v>0</v>
      </c>
      <c r="AO381" s="27">
        <f>IF(SUM(R381:U381)-M381&lt;(K381+L381+N381),(K381+L381+N381)-SUM(R381:U381)-M381,)</f>
        <v>0</v>
      </c>
      <c r="AP381" s="28"/>
      <c r="AR381" s="28"/>
      <c r="AS381" s="28"/>
      <c r="AT381" s="2"/>
      <c r="AU381" s="2"/>
      <c r="AV381" s="2"/>
      <c r="AW381" s="2"/>
      <c r="AX381" s="2"/>
      <c r="AY381" s="2"/>
      <c r="AZ381" s="2"/>
      <c r="BA381" s="29"/>
    </row>
    <row r="382" spans="1:53" ht="21" customHeight="1">
      <c r="A382" s="19">
        <f>SUBTOTAL(3,$AO$7:AO382)</f>
        <v>376</v>
      </c>
      <c r="B382" s="44" t="s">
        <v>1568</v>
      </c>
      <c r="C382" s="45" t="s">
        <v>1569</v>
      </c>
      <c r="D382" s="22" t="s">
        <v>908</v>
      </c>
      <c r="E382" s="22" t="s">
        <v>1570</v>
      </c>
      <c r="F382" s="19" t="s">
        <v>1571</v>
      </c>
      <c r="G382" s="22" t="s">
        <v>37</v>
      </c>
      <c r="H382" s="19" t="str">
        <f t="shared" si="53"/>
        <v>004</v>
      </c>
      <c r="I382" s="22" t="s">
        <v>1546</v>
      </c>
      <c r="J382" s="22" t="s">
        <v>1542</v>
      </c>
      <c r="K382" s="22"/>
      <c r="L382" s="27">
        <v>0</v>
      </c>
      <c r="M382" s="26">
        <v>0</v>
      </c>
      <c r="N382" s="25">
        <v>7500000</v>
      </c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>
        <v>7500000</v>
      </c>
      <c r="AD382" s="25">
        <f t="shared" si="56"/>
        <v>0</v>
      </c>
      <c r="AE382" s="25">
        <f>IF(SUM(R382:AC382)-M382&lt;SUM(N382),SUM(N382)-SUM(R382:T382)-AC382,)</f>
        <v>0</v>
      </c>
      <c r="AF382" s="25"/>
      <c r="AG382" s="27"/>
      <c r="AH382" s="27"/>
      <c r="AI382" s="27"/>
      <c r="AJ382" s="32"/>
      <c r="AK382" s="27"/>
      <c r="AL382" s="32"/>
      <c r="AM382" s="27"/>
      <c r="AN382" s="25">
        <f t="shared" si="50"/>
        <v>0</v>
      </c>
      <c r="AO382" s="27">
        <f>IF(SUM(R382:AC382)-M382&lt;(K382+L382+N382),(K382+L382+N382)-SUM(R382:AC382)-M382,)</f>
        <v>0</v>
      </c>
      <c r="AP382" s="28"/>
      <c r="AR382" s="28"/>
      <c r="AS382" s="28"/>
      <c r="AT382" s="2"/>
      <c r="AU382" s="2"/>
      <c r="AV382" s="2"/>
      <c r="AW382" s="2"/>
      <c r="AX382" s="2"/>
      <c r="AY382" s="2"/>
      <c r="AZ382" s="2"/>
      <c r="BA382" s="29"/>
    </row>
    <row r="383" spans="1:53" ht="21" customHeight="1">
      <c r="A383" s="19">
        <f>SUBTOTAL(3,$AO$7:AO383)</f>
        <v>377</v>
      </c>
      <c r="B383" s="44" t="s">
        <v>1572</v>
      </c>
      <c r="C383" s="45" t="s">
        <v>1573</v>
      </c>
      <c r="D383" s="22" t="s">
        <v>165</v>
      </c>
      <c r="E383" s="22" t="s">
        <v>1574</v>
      </c>
      <c r="F383" s="19" t="s">
        <v>263</v>
      </c>
      <c r="G383" s="22" t="s">
        <v>37</v>
      </c>
      <c r="H383" s="19" t="str">
        <f t="shared" si="53"/>
        <v>004</v>
      </c>
      <c r="I383" s="22" t="s">
        <v>1546</v>
      </c>
      <c r="J383" s="22" t="s">
        <v>1542</v>
      </c>
      <c r="K383" s="22"/>
      <c r="L383" s="27">
        <v>0</v>
      </c>
      <c r="M383" s="26">
        <v>0</v>
      </c>
      <c r="N383" s="25">
        <v>7500000</v>
      </c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>
        <v>7500000</v>
      </c>
      <c r="Z383" s="25"/>
      <c r="AA383" s="25"/>
      <c r="AB383" s="25"/>
      <c r="AC383" s="25"/>
      <c r="AD383" s="25">
        <f t="shared" si="56"/>
        <v>0</v>
      </c>
      <c r="AE383" s="25">
        <f>IF(SUM(R383:AD383)-M383&lt;SUM(N383),SUM(N383)-SUM(R383:AD383)-M383,)</f>
        <v>0</v>
      </c>
      <c r="AF383" s="25"/>
      <c r="AG383" s="27"/>
      <c r="AH383" s="27"/>
      <c r="AI383" s="27"/>
      <c r="AJ383" s="32"/>
      <c r="AK383" s="27"/>
      <c r="AL383" s="32"/>
      <c r="AM383" s="27"/>
      <c r="AN383" s="25">
        <f t="shared" si="50"/>
        <v>0</v>
      </c>
      <c r="AO383" s="27">
        <f>IF(SUM(R383:AD383)-M383&lt;(K383+L383+N383),(K383+L383+N383)-SUM(R383:AD383)-M383,)</f>
        <v>0</v>
      </c>
      <c r="AP383" s="28"/>
      <c r="AR383" s="28"/>
      <c r="AS383" s="28"/>
      <c r="AT383" s="2"/>
      <c r="AU383" s="2"/>
      <c r="AV383" s="2"/>
      <c r="AW383" s="2"/>
      <c r="AX383" s="2"/>
      <c r="AY383" s="2"/>
      <c r="AZ383" s="2"/>
      <c r="BA383" s="29"/>
    </row>
    <row r="384" spans="1:53" ht="21" customHeight="1">
      <c r="A384" s="19">
        <f>SUBTOTAL(3,$AO$7:AO384)</f>
        <v>378</v>
      </c>
      <c r="B384" s="44" t="s">
        <v>1575</v>
      </c>
      <c r="C384" s="45" t="s">
        <v>1576</v>
      </c>
      <c r="D384" s="22" t="s">
        <v>1577</v>
      </c>
      <c r="E384" s="22" t="s">
        <v>151</v>
      </c>
      <c r="F384" s="19" t="s">
        <v>557</v>
      </c>
      <c r="G384" s="22" t="s">
        <v>37</v>
      </c>
      <c r="H384" s="19" t="str">
        <f t="shared" si="53"/>
        <v>004</v>
      </c>
      <c r="I384" s="22" t="s">
        <v>1546</v>
      </c>
      <c r="J384" s="22" t="s">
        <v>1542</v>
      </c>
      <c r="K384" s="22"/>
      <c r="L384" s="27">
        <v>0</v>
      </c>
      <c r="M384" s="26">
        <v>0</v>
      </c>
      <c r="N384" s="25">
        <v>7500000</v>
      </c>
      <c r="O384" s="25"/>
      <c r="P384" s="25"/>
      <c r="Q384" s="25"/>
      <c r="R384" s="25"/>
      <c r="S384" s="25"/>
      <c r="T384" s="25"/>
      <c r="U384" s="25">
        <v>7500000</v>
      </c>
      <c r="V384" s="25"/>
      <c r="W384" s="25"/>
      <c r="X384" s="25"/>
      <c r="Y384" s="25"/>
      <c r="Z384" s="25"/>
      <c r="AA384" s="25"/>
      <c r="AB384" s="25"/>
      <c r="AC384" s="25"/>
      <c r="AD384" s="25">
        <f t="shared" si="56"/>
        <v>0</v>
      </c>
      <c r="AE384" s="25">
        <f>IF(SUM(R384:U384)-M384&lt;SUM(N384),SUM(N384)-SUM(R384:U384)-M384,)</f>
        <v>0</v>
      </c>
      <c r="AF384" s="25"/>
      <c r="AG384" s="27"/>
      <c r="AH384" s="27"/>
      <c r="AI384" s="27"/>
      <c r="AJ384" s="32"/>
      <c r="AK384" s="27"/>
      <c r="AL384" s="32"/>
      <c r="AM384" s="27"/>
      <c r="AN384" s="25">
        <f t="shared" si="50"/>
        <v>0</v>
      </c>
      <c r="AO384" s="27">
        <f>IF(SUM(R384:U384)-M384&lt;(K384+L384+N384),(K384+L384+N384)-SUM(R384:U384)-M384,)</f>
        <v>0</v>
      </c>
      <c r="AP384" s="28"/>
      <c r="AR384" s="28"/>
      <c r="AS384" s="28"/>
      <c r="AT384" s="2"/>
      <c r="AU384" s="2"/>
      <c r="AV384" s="2"/>
      <c r="AW384" s="2"/>
      <c r="AX384" s="2"/>
      <c r="AY384" s="2"/>
      <c r="AZ384" s="2"/>
      <c r="BA384" s="29"/>
    </row>
    <row r="385" spans="1:53" ht="21" customHeight="1">
      <c r="A385" s="19">
        <f>SUBTOTAL(3,$AO$7:AO385)</f>
        <v>379</v>
      </c>
      <c r="B385" s="44" t="s">
        <v>1578</v>
      </c>
      <c r="C385" s="45" t="s">
        <v>1579</v>
      </c>
      <c r="D385" s="22" t="s">
        <v>1580</v>
      </c>
      <c r="E385" s="22" t="s">
        <v>91</v>
      </c>
      <c r="F385" s="19" t="s">
        <v>1581</v>
      </c>
      <c r="G385" s="22" t="s">
        <v>37</v>
      </c>
      <c r="H385" s="19" t="str">
        <f t="shared" si="53"/>
        <v>004</v>
      </c>
      <c r="I385" s="22" t="s">
        <v>48</v>
      </c>
      <c r="J385" s="22" t="s">
        <v>1542</v>
      </c>
      <c r="K385" s="22"/>
      <c r="L385" s="27"/>
      <c r="M385" s="26">
        <v>0</v>
      </c>
      <c r="N385" s="25">
        <v>7500000</v>
      </c>
      <c r="O385" s="25"/>
      <c r="P385" s="25"/>
      <c r="Q385" s="25"/>
      <c r="R385" s="25"/>
      <c r="S385" s="25"/>
      <c r="T385" s="25"/>
      <c r="U385" s="25">
        <v>7500000</v>
      </c>
      <c r="V385" s="25"/>
      <c r="W385" s="25"/>
      <c r="X385" s="25"/>
      <c r="Y385" s="25"/>
      <c r="Z385" s="25"/>
      <c r="AA385" s="25"/>
      <c r="AB385" s="25"/>
      <c r="AC385" s="25"/>
      <c r="AD385" s="25">
        <f t="shared" si="56"/>
        <v>0</v>
      </c>
      <c r="AE385" s="25">
        <f>IF(SUM(R385:U385)-M385&lt;SUM(N385),SUM(N385)-SUM(R385:U385)-M385,)</f>
        <v>0</v>
      </c>
      <c r="AF385" s="25"/>
      <c r="AG385" s="409"/>
      <c r="AH385" s="27"/>
      <c r="AI385" s="409"/>
      <c r="AJ385" s="32"/>
      <c r="AK385" s="409"/>
      <c r="AL385" s="32"/>
      <c r="AM385" s="409"/>
      <c r="AN385" s="25">
        <f t="shared" si="50"/>
        <v>0</v>
      </c>
      <c r="AO385" s="27">
        <f>IF(SUM(R385:U385)-M385&lt;(K385+L385+N385),(K385+L385+N385)-SUM(R385:U385)-M385,)</f>
        <v>0</v>
      </c>
      <c r="AP385" s="28"/>
      <c r="AR385" s="63"/>
      <c r="AS385" s="28">
        <f>IF(SUM(M385:M385)&lt;SUM(N385:N385),SUM(N385:N385)-SUM(M385:M385),)</f>
        <v>7500000</v>
      </c>
      <c r="AT385" s="2"/>
      <c r="AU385" s="2"/>
      <c r="AV385" s="2"/>
      <c r="AW385" s="2"/>
      <c r="AX385" s="2"/>
      <c r="AY385" s="2"/>
      <c r="AZ385" s="2"/>
      <c r="BA385" s="29"/>
    </row>
    <row r="386" spans="1:53" ht="21" customHeight="1">
      <c r="A386" s="19">
        <f>SUBTOTAL(3,$AO$7:AO386)</f>
        <v>380</v>
      </c>
      <c r="B386" s="44" t="s">
        <v>1582</v>
      </c>
      <c r="C386" s="45" t="s">
        <v>1583</v>
      </c>
      <c r="D386" s="22" t="s">
        <v>1584</v>
      </c>
      <c r="E386" s="22" t="s">
        <v>1585</v>
      </c>
      <c r="F386" s="19" t="s">
        <v>1586</v>
      </c>
      <c r="G386" s="22" t="s">
        <v>37</v>
      </c>
      <c r="H386" s="19" t="str">
        <f t="shared" si="53"/>
        <v>004</v>
      </c>
      <c r="I386" s="22" t="s">
        <v>48</v>
      </c>
      <c r="J386" s="22" t="s">
        <v>1542</v>
      </c>
      <c r="K386" s="22"/>
      <c r="L386" s="27">
        <v>0</v>
      </c>
      <c r="M386" s="26">
        <v>0</v>
      </c>
      <c r="N386" s="25">
        <v>7500000</v>
      </c>
      <c r="O386" s="25"/>
      <c r="P386" s="25"/>
      <c r="Q386" s="25"/>
      <c r="R386" s="25"/>
      <c r="S386" s="25">
        <v>7500000</v>
      </c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>
        <f t="shared" si="56"/>
        <v>0</v>
      </c>
      <c r="AE386" s="25">
        <f>IF(SUM(R386:T386)-M386&lt;SUM(N386),SUM(N386)-SUM(R386:T386)-M386,)</f>
        <v>0</v>
      </c>
      <c r="AF386" s="25"/>
      <c r="AG386" s="27"/>
      <c r="AH386" s="27"/>
      <c r="AI386" s="27"/>
      <c r="AJ386" s="32"/>
      <c r="AK386" s="27"/>
      <c r="AL386" s="32"/>
      <c r="AM386" s="27"/>
      <c r="AN386" s="25">
        <f t="shared" si="50"/>
        <v>0</v>
      </c>
      <c r="AO386" s="27">
        <f>IF(SUM(R386:U386)-M386&lt;(K386+L386+N386),(K386+L386+N386)-SUM(R386:U386)-M386,)</f>
        <v>0</v>
      </c>
      <c r="AP386" s="28"/>
      <c r="AR386" s="28"/>
      <c r="AS386" s="28"/>
      <c r="AT386" s="2"/>
      <c r="AU386" s="2"/>
      <c r="AV386" s="2"/>
      <c r="AW386" s="2"/>
      <c r="AX386" s="2"/>
      <c r="AY386" s="2"/>
      <c r="AZ386" s="2"/>
      <c r="BA386" s="29"/>
    </row>
    <row r="387" spans="1:53" ht="21" customHeight="1">
      <c r="A387" s="19">
        <f>SUBTOTAL(3,$AO$7:AO387)</f>
        <v>381</v>
      </c>
      <c r="B387" s="44" t="s">
        <v>1587</v>
      </c>
      <c r="C387" s="45" t="s">
        <v>1588</v>
      </c>
      <c r="D387" s="22" t="s">
        <v>1589</v>
      </c>
      <c r="E387" s="22" t="s">
        <v>262</v>
      </c>
      <c r="F387" s="19" t="s">
        <v>301</v>
      </c>
      <c r="G387" s="22" t="s">
        <v>37</v>
      </c>
      <c r="H387" s="19" t="str">
        <f t="shared" si="53"/>
        <v>004</v>
      </c>
      <c r="I387" s="22" t="s">
        <v>1546</v>
      </c>
      <c r="J387" s="22" t="s">
        <v>1542</v>
      </c>
      <c r="K387" s="22"/>
      <c r="L387" s="27">
        <v>0</v>
      </c>
      <c r="M387" s="26">
        <v>0</v>
      </c>
      <c r="N387" s="25">
        <v>7500000</v>
      </c>
      <c r="O387" s="25"/>
      <c r="P387" s="25"/>
      <c r="Q387" s="25"/>
      <c r="R387" s="25"/>
      <c r="S387" s="25"/>
      <c r="T387" s="25"/>
      <c r="U387" s="25">
        <v>7500000</v>
      </c>
      <c r="V387" s="25"/>
      <c r="W387" s="25"/>
      <c r="X387" s="25"/>
      <c r="Y387" s="25"/>
      <c r="Z387" s="25"/>
      <c r="AA387" s="25"/>
      <c r="AB387" s="25"/>
      <c r="AC387" s="25"/>
      <c r="AD387" s="25">
        <f t="shared" si="56"/>
        <v>0</v>
      </c>
      <c r="AE387" s="25">
        <f>IF(SUM(R387:U387)-M387&lt;SUM(N387),SUM(N387)-SUM(R387:U387)-M387,)</f>
        <v>0</v>
      </c>
      <c r="AF387" s="25"/>
      <c r="AG387" s="27"/>
      <c r="AH387" s="27"/>
      <c r="AI387" s="27"/>
      <c r="AJ387" s="32"/>
      <c r="AK387" s="27"/>
      <c r="AL387" s="32"/>
      <c r="AM387" s="27"/>
      <c r="AN387" s="25">
        <f t="shared" si="50"/>
        <v>0</v>
      </c>
      <c r="AO387" s="27">
        <f>IF(SUM(R387:U387)-M387&lt;(K387+L387+N387),(K387+L387+N387)-SUM(R387:U387)-M387,)</f>
        <v>0</v>
      </c>
      <c r="AP387" s="28"/>
      <c r="AR387" s="28"/>
      <c r="AS387" s="28"/>
      <c r="AT387" s="2"/>
      <c r="AU387" s="2"/>
      <c r="AV387" s="2"/>
      <c r="AW387" s="2"/>
      <c r="AX387" s="2"/>
      <c r="AY387" s="2"/>
      <c r="AZ387" s="2"/>
      <c r="BA387" s="29"/>
    </row>
    <row r="388" spans="1:53" ht="21" customHeight="1">
      <c r="A388" s="19">
        <f>SUBTOTAL(3,$AO$7:AO388)</f>
        <v>382</v>
      </c>
      <c r="B388" s="44" t="s">
        <v>1590</v>
      </c>
      <c r="C388" s="45" t="s">
        <v>1591</v>
      </c>
      <c r="D388" s="22" t="s">
        <v>1592</v>
      </c>
      <c r="E388" s="22" t="s">
        <v>156</v>
      </c>
      <c r="F388" s="19" t="s">
        <v>1080</v>
      </c>
      <c r="G388" s="22" t="s">
        <v>37</v>
      </c>
      <c r="H388" s="19" t="str">
        <f t="shared" si="53"/>
        <v>004</v>
      </c>
      <c r="I388" s="22" t="s">
        <v>1546</v>
      </c>
      <c r="J388" s="22" t="s">
        <v>1542</v>
      </c>
      <c r="K388" s="22"/>
      <c r="L388" s="27">
        <v>0</v>
      </c>
      <c r="M388" s="26">
        <v>0</v>
      </c>
      <c r="N388" s="25">
        <v>7500000</v>
      </c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>
        <v>7500000</v>
      </c>
      <c r="AB388" s="25"/>
      <c r="AC388" s="25"/>
      <c r="AD388" s="25">
        <f t="shared" si="56"/>
        <v>0</v>
      </c>
      <c r="AE388" s="25">
        <f>IF(SUM(R388:AA388)-M388&lt;SUM(N388),SUM(N388)-SUM(R388:AA388)-M388,)</f>
        <v>0</v>
      </c>
      <c r="AF388" s="25"/>
      <c r="AG388" s="27"/>
      <c r="AH388" s="27"/>
      <c r="AI388" s="27"/>
      <c r="AJ388" s="32"/>
      <c r="AK388" s="27"/>
      <c r="AL388" s="32"/>
      <c r="AM388" s="27"/>
      <c r="AN388" s="25">
        <f t="shared" si="50"/>
        <v>0</v>
      </c>
      <c r="AO388" s="27">
        <f>IF(SUM(R388:AA388)-M388&lt;(K388+L388+N388),(K388+L388+N388)-SUM(R388:AA388)-M388,)</f>
        <v>0</v>
      </c>
      <c r="AP388" s="28"/>
      <c r="AR388" s="28"/>
      <c r="AS388" s="28"/>
      <c r="AT388" s="2"/>
      <c r="AU388" s="2"/>
      <c r="AV388" s="2"/>
      <c r="AW388" s="2"/>
      <c r="AX388" s="2"/>
      <c r="AY388" s="2"/>
      <c r="AZ388" s="2"/>
      <c r="BA388" s="29"/>
    </row>
    <row r="389" spans="1:53" ht="21" customHeight="1">
      <c r="A389" s="19">
        <f>SUBTOTAL(3,$AO$7:AO389)</f>
        <v>383</v>
      </c>
      <c r="B389" s="44" t="s">
        <v>1593</v>
      </c>
      <c r="C389" s="45" t="s">
        <v>1594</v>
      </c>
      <c r="D389" s="22" t="s">
        <v>1595</v>
      </c>
      <c r="E389" s="22" t="s">
        <v>1325</v>
      </c>
      <c r="F389" s="19" t="s">
        <v>339</v>
      </c>
      <c r="G389" s="22" t="s">
        <v>37</v>
      </c>
      <c r="H389" s="19" t="str">
        <f t="shared" si="53"/>
        <v>004</v>
      </c>
      <c r="I389" s="22" t="s">
        <v>1546</v>
      </c>
      <c r="J389" s="22" t="s">
        <v>1542</v>
      </c>
      <c r="K389" s="22"/>
      <c r="L389" s="27">
        <v>0</v>
      </c>
      <c r="M389" s="26">
        <v>0</v>
      </c>
      <c r="N389" s="25">
        <v>7500000</v>
      </c>
      <c r="O389" s="25"/>
      <c r="P389" s="25"/>
      <c r="Q389" s="25"/>
      <c r="R389" s="25"/>
      <c r="S389" s="25"/>
      <c r="T389" s="25"/>
      <c r="U389" s="25">
        <v>7500000</v>
      </c>
      <c r="V389" s="25"/>
      <c r="W389" s="25"/>
      <c r="X389" s="25"/>
      <c r="Y389" s="25"/>
      <c r="Z389" s="25"/>
      <c r="AA389" s="25"/>
      <c r="AB389" s="25"/>
      <c r="AC389" s="25"/>
      <c r="AD389" s="25">
        <f t="shared" si="56"/>
        <v>0</v>
      </c>
      <c r="AE389" s="25">
        <f>IF(SUM(R389:U389)-M389&lt;SUM(N389),SUM(N389)-SUM(R389:U389)-M389,)</f>
        <v>0</v>
      </c>
      <c r="AF389" s="25"/>
      <c r="AG389" s="27"/>
      <c r="AH389" s="27"/>
      <c r="AI389" s="27"/>
      <c r="AJ389" s="32"/>
      <c r="AK389" s="27"/>
      <c r="AL389" s="32"/>
      <c r="AM389" s="27"/>
      <c r="AN389" s="25">
        <f t="shared" si="50"/>
        <v>0</v>
      </c>
      <c r="AO389" s="27">
        <f>IF(SUM(R389:U389)-M389&lt;(K389+L389+N389),(K389+L389+N389)-SUM(R389:U389)-M389,)</f>
        <v>0</v>
      </c>
      <c r="AP389" s="28"/>
      <c r="AR389" s="28"/>
      <c r="AS389" s="28"/>
      <c r="AT389" s="2"/>
      <c r="AU389" s="2"/>
      <c r="AV389" s="2"/>
      <c r="AW389" s="2"/>
      <c r="AX389" s="2"/>
      <c r="AY389" s="2"/>
      <c r="AZ389" s="2"/>
      <c r="BA389" s="29"/>
    </row>
    <row r="390" spans="1:53" ht="21" customHeight="1">
      <c r="A390" s="19">
        <f>SUBTOTAL(3,$AO$7:AO390)</f>
        <v>384</v>
      </c>
      <c r="B390" s="44" t="s">
        <v>1596</v>
      </c>
      <c r="C390" s="45" t="s">
        <v>1597</v>
      </c>
      <c r="D390" s="22" t="s">
        <v>1598</v>
      </c>
      <c r="E390" s="22" t="s">
        <v>166</v>
      </c>
      <c r="F390" s="19" t="s">
        <v>1390</v>
      </c>
      <c r="G390" s="22" t="s">
        <v>37</v>
      </c>
      <c r="H390" s="19" t="str">
        <f t="shared" si="53"/>
        <v>004</v>
      </c>
      <c r="I390" s="22" t="s">
        <v>1546</v>
      </c>
      <c r="J390" s="22" t="s">
        <v>1542</v>
      </c>
      <c r="K390" s="22"/>
      <c r="L390" s="27">
        <v>0</v>
      </c>
      <c r="M390" s="26">
        <v>0</v>
      </c>
      <c r="N390" s="25">
        <v>7500000</v>
      </c>
      <c r="O390" s="25"/>
      <c r="P390" s="25"/>
      <c r="Q390" s="25"/>
      <c r="R390" s="25"/>
      <c r="S390" s="25">
        <v>7500000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>
        <f t="shared" si="56"/>
        <v>0</v>
      </c>
      <c r="AE390" s="25">
        <f>IF(SUM(R390:T390)-M390&lt;SUM(N390),SUM(N390)-SUM(R390:T390)-M390,)</f>
        <v>0</v>
      </c>
      <c r="AF390" s="25"/>
      <c r="AG390" s="27"/>
      <c r="AH390" s="27"/>
      <c r="AI390" s="27"/>
      <c r="AJ390" s="32"/>
      <c r="AK390" s="27"/>
      <c r="AL390" s="32"/>
      <c r="AM390" s="27"/>
      <c r="AN390" s="25">
        <f t="shared" ref="AN390:AN453" si="57">IF(SUM(AH390:AI390)&lt;SUM(AG390),SUM(AG390)-SUM(AH390:AI390),)</f>
        <v>0</v>
      </c>
      <c r="AO390" s="27">
        <f>IF(SUM(R390:U390)-M390&lt;(K390+L390+N390),(K390+L390+N390)-SUM(R390:U390)-M390,)</f>
        <v>0</v>
      </c>
      <c r="AP390" s="28"/>
      <c r="AR390" s="28"/>
      <c r="AS390" s="28"/>
      <c r="AT390" s="2"/>
      <c r="AU390" s="2"/>
      <c r="AV390" s="2"/>
      <c r="AW390" s="2"/>
      <c r="AX390" s="2"/>
      <c r="AY390" s="2"/>
      <c r="AZ390" s="2"/>
      <c r="BA390" s="29"/>
    </row>
    <row r="391" spans="1:53" ht="21" customHeight="1">
      <c r="A391" s="19">
        <f>SUBTOTAL(3,$AO$7:AO391)</f>
        <v>385</v>
      </c>
      <c r="B391" s="44" t="s">
        <v>1599</v>
      </c>
      <c r="C391" s="45" t="s">
        <v>1600</v>
      </c>
      <c r="D391" s="22" t="s">
        <v>1601</v>
      </c>
      <c r="E391" s="22" t="s">
        <v>166</v>
      </c>
      <c r="F391" s="19" t="s">
        <v>1602</v>
      </c>
      <c r="G391" s="22" t="s">
        <v>37</v>
      </c>
      <c r="H391" s="19" t="str">
        <f t="shared" si="53"/>
        <v>004</v>
      </c>
      <c r="I391" s="22" t="s">
        <v>1546</v>
      </c>
      <c r="J391" s="22" t="s">
        <v>1542</v>
      </c>
      <c r="K391" s="22"/>
      <c r="L391" s="27">
        <v>0</v>
      </c>
      <c r="M391" s="26">
        <v>0</v>
      </c>
      <c r="N391" s="25">
        <v>7500000</v>
      </c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>
        <v>7500000</v>
      </c>
      <c r="Z391" s="25"/>
      <c r="AA391" s="25"/>
      <c r="AB391" s="25"/>
      <c r="AC391" s="25"/>
      <c r="AD391" s="25">
        <f t="shared" si="56"/>
        <v>0</v>
      </c>
      <c r="AE391" s="25">
        <f>IF(SUM(R391:AD391)-M391&lt;SUM(N391),SUM(N391)-SUM(R391:AD391)-M391,)</f>
        <v>0</v>
      </c>
      <c r="AF391" s="25"/>
      <c r="AG391" s="27"/>
      <c r="AH391" s="27"/>
      <c r="AI391" s="27"/>
      <c r="AJ391" s="32"/>
      <c r="AK391" s="27"/>
      <c r="AL391" s="32"/>
      <c r="AM391" s="27"/>
      <c r="AN391" s="25">
        <f t="shared" si="57"/>
        <v>0</v>
      </c>
      <c r="AO391" s="27">
        <f>IF(SUM(R391:AD391)-M391&lt;(K391+L391+N391),(K391+L391+N391)-SUM(R391:AD391)-M391,)</f>
        <v>0</v>
      </c>
      <c r="AP391" s="28"/>
      <c r="AR391" s="28"/>
      <c r="AS391" s="28"/>
      <c r="AT391" s="2"/>
      <c r="AU391" s="2"/>
      <c r="AV391" s="2"/>
      <c r="AW391" s="2"/>
      <c r="AX391" s="2"/>
      <c r="AY391" s="2"/>
      <c r="AZ391" s="2"/>
      <c r="BA391" s="29"/>
    </row>
    <row r="392" spans="1:53" ht="21" customHeight="1">
      <c r="A392" s="19">
        <f>SUBTOTAL(3,$AO$7:AO392)</f>
        <v>386</v>
      </c>
      <c r="B392" s="44" t="s">
        <v>1603</v>
      </c>
      <c r="C392" s="22" t="s">
        <v>1604</v>
      </c>
      <c r="D392" s="22" t="s">
        <v>1605</v>
      </c>
      <c r="E392" s="22" t="s">
        <v>187</v>
      </c>
      <c r="F392" s="22" t="s">
        <v>1606</v>
      </c>
      <c r="G392" s="22" t="s">
        <v>37</v>
      </c>
      <c r="H392" s="19" t="str">
        <f t="shared" si="53"/>
        <v>004</v>
      </c>
      <c r="I392" s="22" t="s">
        <v>48</v>
      </c>
      <c r="J392" s="22" t="s">
        <v>1542</v>
      </c>
      <c r="K392" s="22"/>
      <c r="L392" s="27">
        <v>0</v>
      </c>
      <c r="M392" s="26">
        <v>0</v>
      </c>
      <c r="N392" s="25">
        <v>7500000</v>
      </c>
      <c r="O392" s="25"/>
      <c r="P392" s="25"/>
      <c r="Q392" s="25"/>
      <c r="R392" s="25"/>
      <c r="S392" s="25">
        <v>7500000</v>
      </c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>
        <f t="shared" si="56"/>
        <v>0</v>
      </c>
      <c r="AE392" s="25">
        <f>IF(SUM(R392:T392)-M392&lt;SUM(N392),SUM(N392)-SUM(R392:T392)-M392,)</f>
        <v>0</v>
      </c>
      <c r="AF392" s="25"/>
      <c r="AG392" s="27"/>
      <c r="AH392" s="27"/>
      <c r="AI392" s="27"/>
      <c r="AJ392" s="32"/>
      <c r="AK392" s="27"/>
      <c r="AL392" s="32"/>
      <c r="AM392" s="27"/>
      <c r="AN392" s="25">
        <f t="shared" si="57"/>
        <v>0</v>
      </c>
      <c r="AO392" s="27">
        <f t="shared" ref="AO392:AO404" si="58">IF(SUM(R392:U392)-M392&lt;(K392+L392+N392),(K392+L392+N392)-SUM(R392:U392)-M392,)</f>
        <v>0</v>
      </c>
      <c r="AP392" s="28"/>
      <c r="AR392" s="28"/>
      <c r="AS392" s="28"/>
      <c r="AT392" s="2"/>
      <c r="AU392" s="2"/>
      <c r="AV392" s="2"/>
      <c r="AW392" s="2"/>
      <c r="AX392" s="2"/>
      <c r="AY392" s="2"/>
      <c r="AZ392" s="2"/>
      <c r="BA392" s="29"/>
    </row>
    <row r="393" spans="1:53" ht="21" customHeight="1">
      <c r="A393" s="19">
        <f>SUBTOTAL(3,$AO$7:AO393)</f>
        <v>387</v>
      </c>
      <c r="B393" s="44" t="s">
        <v>1607</v>
      </c>
      <c r="C393" s="45" t="s">
        <v>1608</v>
      </c>
      <c r="D393" s="22" t="s">
        <v>59</v>
      </c>
      <c r="E393" s="22" t="s">
        <v>804</v>
      </c>
      <c r="F393" s="19" t="s">
        <v>412</v>
      </c>
      <c r="G393" s="22" t="s">
        <v>37</v>
      </c>
      <c r="H393" s="19" t="str">
        <f t="shared" si="53"/>
        <v>004</v>
      </c>
      <c r="I393" s="22" t="s">
        <v>48</v>
      </c>
      <c r="J393" s="22" t="s">
        <v>1542</v>
      </c>
      <c r="K393" s="22"/>
      <c r="L393" s="27">
        <v>0</v>
      </c>
      <c r="M393" s="26">
        <v>0</v>
      </c>
      <c r="N393" s="25">
        <v>7500000</v>
      </c>
      <c r="O393" s="25"/>
      <c r="P393" s="25"/>
      <c r="Q393" s="25"/>
      <c r="R393" s="25"/>
      <c r="S393" s="25"/>
      <c r="T393" s="25"/>
      <c r="U393" s="25">
        <v>7500000</v>
      </c>
      <c r="V393" s="25"/>
      <c r="W393" s="25"/>
      <c r="X393" s="25"/>
      <c r="Y393" s="25"/>
      <c r="Z393" s="25"/>
      <c r="AA393" s="25"/>
      <c r="AB393" s="25"/>
      <c r="AC393" s="25"/>
      <c r="AD393" s="25">
        <f t="shared" si="56"/>
        <v>0</v>
      </c>
      <c r="AE393" s="25">
        <f>IF(SUM(R393:U393)-M393&lt;SUM(N393),SUM(N393)-SUM(R393:U393)-M393,)</f>
        <v>0</v>
      </c>
      <c r="AF393" s="25"/>
      <c r="AG393" s="27"/>
      <c r="AH393" s="27"/>
      <c r="AI393" s="27"/>
      <c r="AJ393" s="32"/>
      <c r="AK393" s="27"/>
      <c r="AL393" s="32"/>
      <c r="AM393" s="27"/>
      <c r="AN393" s="25">
        <f t="shared" si="57"/>
        <v>0</v>
      </c>
      <c r="AO393" s="27">
        <f t="shared" si="58"/>
        <v>0</v>
      </c>
      <c r="AP393" s="28"/>
      <c r="AR393" s="28"/>
      <c r="AS393" s="28"/>
      <c r="AT393" s="2"/>
      <c r="AU393" s="2"/>
      <c r="AV393" s="2"/>
      <c r="AW393" s="2"/>
      <c r="AX393" s="2"/>
      <c r="AY393" s="2"/>
      <c r="AZ393" s="2"/>
      <c r="BA393" s="29"/>
    </row>
    <row r="394" spans="1:53" ht="21" customHeight="1">
      <c r="A394" s="19">
        <f>SUBTOTAL(3,$AO$7:AO394)</f>
        <v>388</v>
      </c>
      <c r="B394" s="44" t="s">
        <v>1609</v>
      </c>
      <c r="C394" s="45" t="s">
        <v>1610</v>
      </c>
      <c r="D394" s="22" t="s">
        <v>1611</v>
      </c>
      <c r="E394" s="22" t="s">
        <v>36</v>
      </c>
      <c r="F394" s="19" t="s">
        <v>1232</v>
      </c>
      <c r="G394" s="22" t="s">
        <v>37</v>
      </c>
      <c r="H394" s="19" t="str">
        <f t="shared" si="53"/>
        <v>004</v>
      </c>
      <c r="I394" s="22" t="s">
        <v>1546</v>
      </c>
      <c r="J394" s="22" t="s">
        <v>1542</v>
      </c>
      <c r="K394" s="22"/>
      <c r="L394" s="27">
        <v>0</v>
      </c>
      <c r="M394" s="26">
        <v>0</v>
      </c>
      <c r="N394" s="25">
        <v>7500000</v>
      </c>
      <c r="O394" s="25"/>
      <c r="P394" s="25"/>
      <c r="Q394" s="25"/>
      <c r="R394" s="25"/>
      <c r="S394" s="25"/>
      <c r="T394" s="25"/>
      <c r="U394" s="25">
        <v>7500000</v>
      </c>
      <c r="V394" s="25"/>
      <c r="W394" s="25"/>
      <c r="X394" s="25"/>
      <c r="Y394" s="25"/>
      <c r="Z394" s="25"/>
      <c r="AA394" s="25"/>
      <c r="AB394" s="25"/>
      <c r="AC394" s="25"/>
      <c r="AD394" s="25">
        <f t="shared" si="56"/>
        <v>0</v>
      </c>
      <c r="AE394" s="25">
        <f>IF(SUM(R394:U394)-M394&lt;SUM(N394),SUM(N394)-SUM(R394:U394)-M394,)</f>
        <v>0</v>
      </c>
      <c r="AF394" s="25"/>
      <c r="AG394" s="27"/>
      <c r="AH394" s="27"/>
      <c r="AI394" s="27"/>
      <c r="AJ394" s="32"/>
      <c r="AK394" s="27"/>
      <c r="AL394" s="32"/>
      <c r="AM394" s="27"/>
      <c r="AN394" s="25">
        <f t="shared" si="57"/>
        <v>0</v>
      </c>
      <c r="AO394" s="27">
        <f t="shared" si="58"/>
        <v>0</v>
      </c>
      <c r="AP394" s="28"/>
      <c r="AR394" s="28"/>
      <c r="AS394" s="28"/>
      <c r="AT394" s="2"/>
      <c r="AU394" s="2"/>
      <c r="AV394" s="2"/>
      <c r="AW394" s="2"/>
      <c r="AX394" s="2"/>
      <c r="AY394" s="2"/>
      <c r="AZ394" s="2"/>
      <c r="BA394" s="29"/>
    </row>
    <row r="395" spans="1:53" ht="21" customHeight="1">
      <c r="A395" s="19">
        <f>SUBTOTAL(3,$AO$7:AO395)</f>
        <v>389</v>
      </c>
      <c r="B395" s="44" t="s">
        <v>1612</v>
      </c>
      <c r="C395" s="45" t="s">
        <v>1613</v>
      </c>
      <c r="D395" s="22" t="s">
        <v>1614</v>
      </c>
      <c r="E395" s="22" t="s">
        <v>36</v>
      </c>
      <c r="F395" s="19" t="s">
        <v>914</v>
      </c>
      <c r="G395" s="22" t="s">
        <v>37</v>
      </c>
      <c r="H395" s="19" t="str">
        <f t="shared" si="53"/>
        <v>004</v>
      </c>
      <c r="I395" s="22" t="s">
        <v>1546</v>
      </c>
      <c r="J395" s="22" t="s">
        <v>1542</v>
      </c>
      <c r="K395" s="22"/>
      <c r="L395" s="27">
        <v>0</v>
      </c>
      <c r="M395" s="26">
        <v>0</v>
      </c>
      <c r="N395" s="25">
        <v>7500000</v>
      </c>
      <c r="O395" s="25"/>
      <c r="P395" s="25"/>
      <c r="Q395" s="25"/>
      <c r="R395" s="25"/>
      <c r="S395" s="25">
        <v>7500000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>
        <f t="shared" si="56"/>
        <v>0</v>
      </c>
      <c r="AE395" s="25">
        <f>IF(SUM(R395:T395)-M395&lt;SUM(N395),SUM(N395)-SUM(R395:T395)-M395,)</f>
        <v>0</v>
      </c>
      <c r="AF395" s="25"/>
      <c r="AG395" s="27"/>
      <c r="AH395" s="27"/>
      <c r="AI395" s="27"/>
      <c r="AJ395" s="32"/>
      <c r="AK395" s="27"/>
      <c r="AL395" s="32"/>
      <c r="AM395" s="27"/>
      <c r="AN395" s="25">
        <f t="shared" si="57"/>
        <v>0</v>
      </c>
      <c r="AO395" s="27">
        <f t="shared" si="58"/>
        <v>0</v>
      </c>
      <c r="AP395" s="28"/>
      <c r="AR395" s="28"/>
      <c r="AS395" s="28"/>
      <c r="AT395" s="2"/>
      <c r="AU395" s="2"/>
      <c r="AV395" s="2"/>
      <c r="AW395" s="2"/>
      <c r="AX395" s="2"/>
      <c r="AY395" s="2"/>
      <c r="AZ395" s="2"/>
      <c r="BA395" s="29"/>
    </row>
    <row r="396" spans="1:53" ht="21" customHeight="1">
      <c r="A396" s="19">
        <f>SUBTOTAL(3,$AO$7:AO396)</f>
        <v>390</v>
      </c>
      <c r="B396" s="44" t="s">
        <v>1615</v>
      </c>
      <c r="C396" s="45" t="s">
        <v>1616</v>
      </c>
      <c r="D396" s="22" t="s">
        <v>1617</v>
      </c>
      <c r="E396" s="22" t="s">
        <v>36</v>
      </c>
      <c r="F396" s="19" t="s">
        <v>1618</v>
      </c>
      <c r="G396" s="22" t="s">
        <v>37</v>
      </c>
      <c r="H396" s="19" t="str">
        <f t="shared" si="53"/>
        <v>004</v>
      </c>
      <c r="I396" s="22" t="s">
        <v>1546</v>
      </c>
      <c r="J396" s="22" t="s">
        <v>1542</v>
      </c>
      <c r="K396" s="22"/>
      <c r="L396" s="27">
        <v>0</v>
      </c>
      <c r="M396" s="26">
        <v>0</v>
      </c>
      <c r="N396" s="25">
        <v>7500000</v>
      </c>
      <c r="O396" s="25"/>
      <c r="P396" s="25"/>
      <c r="Q396" s="25"/>
      <c r="R396" s="25"/>
      <c r="S396" s="25"/>
      <c r="T396" s="25"/>
      <c r="U396" s="25">
        <v>7500000</v>
      </c>
      <c r="V396" s="25"/>
      <c r="W396" s="25"/>
      <c r="X396" s="25"/>
      <c r="Y396" s="25"/>
      <c r="Z396" s="25"/>
      <c r="AA396" s="25"/>
      <c r="AB396" s="25"/>
      <c r="AC396" s="25"/>
      <c r="AD396" s="25">
        <f t="shared" si="56"/>
        <v>0</v>
      </c>
      <c r="AE396" s="25">
        <f>IF(SUM(R396:U396)-M396&lt;SUM(N396),SUM(N396)-SUM(R396:U396)-M396,)</f>
        <v>0</v>
      </c>
      <c r="AF396" s="25"/>
      <c r="AG396" s="27"/>
      <c r="AH396" s="27"/>
      <c r="AI396" s="27"/>
      <c r="AJ396" s="32"/>
      <c r="AK396" s="27"/>
      <c r="AL396" s="32"/>
      <c r="AM396" s="27"/>
      <c r="AN396" s="25">
        <f t="shared" si="57"/>
        <v>0</v>
      </c>
      <c r="AO396" s="27">
        <f t="shared" si="58"/>
        <v>0</v>
      </c>
      <c r="AP396" s="28"/>
      <c r="AR396" s="28"/>
      <c r="AS396" s="28"/>
      <c r="AT396" s="2"/>
      <c r="AU396" s="2"/>
      <c r="AV396" s="2"/>
      <c r="AW396" s="2"/>
      <c r="AX396" s="2"/>
      <c r="AY396" s="2"/>
      <c r="AZ396" s="2"/>
      <c r="BA396" s="29"/>
    </row>
    <row r="397" spans="1:53" ht="21" customHeight="1">
      <c r="A397" s="19">
        <f>SUBTOTAL(3,$AO$7:AO397)</f>
        <v>391</v>
      </c>
      <c r="B397" s="44" t="s">
        <v>1619</v>
      </c>
      <c r="C397" s="45" t="s">
        <v>1620</v>
      </c>
      <c r="D397" s="22" t="s">
        <v>1621</v>
      </c>
      <c r="E397" s="22" t="s">
        <v>667</v>
      </c>
      <c r="F397" s="19" t="s">
        <v>1343</v>
      </c>
      <c r="G397" s="22" t="s">
        <v>37</v>
      </c>
      <c r="H397" s="19" t="str">
        <f t="shared" si="53"/>
        <v>004</v>
      </c>
      <c r="I397" s="22" t="s">
        <v>1203</v>
      </c>
      <c r="J397" s="22" t="s">
        <v>1542</v>
      </c>
      <c r="K397" s="22"/>
      <c r="L397" s="27">
        <v>0</v>
      </c>
      <c r="M397" s="26">
        <v>0</v>
      </c>
      <c r="N397" s="25">
        <v>7500000</v>
      </c>
      <c r="O397" s="25"/>
      <c r="P397" s="25"/>
      <c r="Q397" s="25"/>
      <c r="R397" s="25"/>
      <c r="S397" s="25">
        <v>7500000</v>
      </c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>
        <f t="shared" si="56"/>
        <v>0</v>
      </c>
      <c r="AE397" s="25">
        <f>IF(SUM(R397:T397)-M397&lt;SUM(N397),SUM(N397)-SUM(R397:T397)-M397,)</f>
        <v>0</v>
      </c>
      <c r="AF397" s="25"/>
      <c r="AG397" s="27"/>
      <c r="AH397" s="27"/>
      <c r="AI397" s="27"/>
      <c r="AJ397" s="32"/>
      <c r="AK397" s="27"/>
      <c r="AL397" s="32"/>
      <c r="AM397" s="27"/>
      <c r="AN397" s="25">
        <f t="shared" si="57"/>
        <v>0</v>
      </c>
      <c r="AO397" s="27">
        <f t="shared" si="58"/>
        <v>0</v>
      </c>
      <c r="AP397" s="28"/>
      <c r="AR397" s="28"/>
      <c r="AS397" s="28"/>
      <c r="AT397" s="2"/>
      <c r="AU397" s="2"/>
      <c r="AV397" s="2"/>
      <c r="AW397" s="2"/>
      <c r="AX397" s="2"/>
      <c r="AY397" s="2"/>
      <c r="AZ397" s="2"/>
      <c r="BA397" s="29"/>
    </row>
    <row r="398" spans="1:53" ht="21" customHeight="1">
      <c r="A398" s="19">
        <f>SUBTOTAL(3,$AO$7:AO398)</f>
        <v>392</v>
      </c>
      <c r="B398" s="44" t="s">
        <v>1622</v>
      </c>
      <c r="C398" s="45" t="s">
        <v>1623</v>
      </c>
      <c r="D398" s="22" t="s">
        <v>1624</v>
      </c>
      <c r="E398" s="22" t="s">
        <v>212</v>
      </c>
      <c r="F398" s="19" t="s">
        <v>193</v>
      </c>
      <c r="G398" s="22" t="s">
        <v>37</v>
      </c>
      <c r="H398" s="19" t="str">
        <f t="shared" si="53"/>
        <v>004</v>
      </c>
      <c r="I398" s="22" t="s">
        <v>1546</v>
      </c>
      <c r="J398" s="22" t="s">
        <v>1542</v>
      </c>
      <c r="K398" s="22"/>
      <c r="L398" s="27">
        <v>0</v>
      </c>
      <c r="M398" s="26">
        <v>0</v>
      </c>
      <c r="N398" s="25">
        <v>7500000</v>
      </c>
      <c r="O398" s="25"/>
      <c r="P398" s="25"/>
      <c r="Q398" s="25"/>
      <c r="R398" s="25"/>
      <c r="S398" s="25"/>
      <c r="T398" s="25"/>
      <c r="U398" s="25">
        <v>7500000</v>
      </c>
      <c r="V398" s="25"/>
      <c r="W398" s="25"/>
      <c r="X398" s="25"/>
      <c r="Y398" s="25"/>
      <c r="Z398" s="25"/>
      <c r="AA398" s="25"/>
      <c r="AB398" s="25"/>
      <c r="AC398" s="25"/>
      <c r="AD398" s="25">
        <f t="shared" si="56"/>
        <v>0</v>
      </c>
      <c r="AE398" s="25">
        <f>IF(SUM(R398:U398)-M398&lt;SUM(N398),SUM(N398)-SUM(R398:U398)-M398,)</f>
        <v>0</v>
      </c>
      <c r="AF398" s="25"/>
      <c r="AG398" s="27"/>
      <c r="AH398" s="27"/>
      <c r="AI398" s="27"/>
      <c r="AJ398" s="32"/>
      <c r="AK398" s="27"/>
      <c r="AL398" s="32"/>
      <c r="AM398" s="27"/>
      <c r="AN398" s="25">
        <f t="shared" si="57"/>
        <v>0</v>
      </c>
      <c r="AO398" s="27">
        <f t="shared" si="58"/>
        <v>0</v>
      </c>
      <c r="AP398" s="28"/>
      <c r="AR398" s="28"/>
      <c r="AS398" s="28"/>
      <c r="AT398" s="2"/>
      <c r="AU398" s="2"/>
      <c r="AV398" s="2"/>
      <c r="AW398" s="2"/>
      <c r="AX398" s="2"/>
      <c r="AY398" s="2"/>
      <c r="AZ398" s="2"/>
      <c r="BA398" s="29"/>
    </row>
    <row r="399" spans="1:53" ht="21" customHeight="1">
      <c r="A399" s="19">
        <f>SUBTOTAL(3,$AO$7:AO399)</f>
        <v>393</v>
      </c>
      <c r="B399" s="44" t="s">
        <v>1625</v>
      </c>
      <c r="C399" s="45" t="s">
        <v>1626</v>
      </c>
      <c r="D399" s="22" t="s">
        <v>1627</v>
      </c>
      <c r="E399" s="22" t="s">
        <v>212</v>
      </c>
      <c r="F399" s="19" t="s">
        <v>1628</v>
      </c>
      <c r="G399" s="22" t="s">
        <v>37</v>
      </c>
      <c r="H399" s="19" t="str">
        <f t="shared" si="53"/>
        <v>004</v>
      </c>
      <c r="I399" s="22" t="s">
        <v>1546</v>
      </c>
      <c r="J399" s="22" t="s">
        <v>1542</v>
      </c>
      <c r="K399" s="22"/>
      <c r="L399" s="27">
        <v>0</v>
      </c>
      <c r="M399" s="26">
        <v>0</v>
      </c>
      <c r="N399" s="25">
        <v>7500000</v>
      </c>
      <c r="O399" s="25"/>
      <c r="P399" s="25"/>
      <c r="Q399" s="25"/>
      <c r="R399" s="25"/>
      <c r="S399" s="25">
        <v>7500000</v>
      </c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>
        <f t="shared" si="56"/>
        <v>0</v>
      </c>
      <c r="AE399" s="25">
        <f>IF(SUM(R399:T399)-M399&lt;SUM(N399),SUM(N399)-SUM(R399:T399)-M399,)</f>
        <v>0</v>
      </c>
      <c r="AF399" s="25"/>
      <c r="AG399" s="27"/>
      <c r="AH399" s="27"/>
      <c r="AI399" s="27"/>
      <c r="AJ399" s="32"/>
      <c r="AK399" s="27"/>
      <c r="AL399" s="32"/>
      <c r="AM399" s="27"/>
      <c r="AN399" s="25">
        <f t="shared" si="57"/>
        <v>0</v>
      </c>
      <c r="AO399" s="27">
        <f t="shared" si="58"/>
        <v>0</v>
      </c>
      <c r="AP399" s="28"/>
      <c r="AR399" s="28"/>
      <c r="AS399" s="28"/>
      <c r="AT399" s="2"/>
      <c r="AU399" s="2"/>
      <c r="AV399" s="2"/>
      <c r="AW399" s="2"/>
      <c r="AX399" s="2"/>
      <c r="AY399" s="2"/>
      <c r="AZ399" s="2"/>
      <c r="BA399" s="29"/>
    </row>
    <row r="400" spans="1:53" ht="21" customHeight="1">
      <c r="A400" s="19">
        <f>SUBTOTAL(3,$AO$7:AO400)</f>
        <v>394</v>
      </c>
      <c r="B400" s="44" t="s">
        <v>1629</v>
      </c>
      <c r="C400" s="45" t="s">
        <v>1630</v>
      </c>
      <c r="D400" s="22" t="s">
        <v>1631</v>
      </c>
      <c r="E400" s="22" t="s">
        <v>222</v>
      </c>
      <c r="F400" s="19" t="s">
        <v>1632</v>
      </c>
      <c r="G400" s="22" t="s">
        <v>37</v>
      </c>
      <c r="H400" s="19" t="str">
        <f t="shared" si="53"/>
        <v>004</v>
      </c>
      <c r="I400" s="22" t="s">
        <v>39</v>
      </c>
      <c r="J400" s="22" t="s">
        <v>1542</v>
      </c>
      <c r="K400" s="22"/>
      <c r="L400" s="27">
        <v>0</v>
      </c>
      <c r="M400" s="26">
        <v>0</v>
      </c>
      <c r="N400" s="25">
        <v>7500000</v>
      </c>
      <c r="O400" s="25"/>
      <c r="P400" s="25"/>
      <c r="Q400" s="25"/>
      <c r="R400" s="25"/>
      <c r="S400" s="25">
        <v>7500000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>
        <f t="shared" si="56"/>
        <v>0</v>
      </c>
      <c r="AE400" s="25">
        <f>IF(SUM(R400:T400)-M400&lt;SUM(N400),SUM(N400)-SUM(R400:T400)-M400,)</f>
        <v>0</v>
      </c>
      <c r="AF400" s="25"/>
      <c r="AG400" s="27"/>
      <c r="AH400" s="27"/>
      <c r="AI400" s="27"/>
      <c r="AJ400" s="32"/>
      <c r="AK400" s="27"/>
      <c r="AL400" s="32"/>
      <c r="AM400" s="27"/>
      <c r="AN400" s="25">
        <f t="shared" si="57"/>
        <v>0</v>
      </c>
      <c r="AO400" s="27">
        <f t="shared" si="58"/>
        <v>0</v>
      </c>
      <c r="AP400" s="28"/>
      <c r="AR400" s="28"/>
      <c r="AS400" s="28"/>
      <c r="AT400" s="2"/>
      <c r="AU400" s="2"/>
      <c r="AV400" s="2"/>
      <c r="AW400" s="2"/>
      <c r="AX400" s="2"/>
      <c r="AY400" s="2"/>
      <c r="AZ400" s="2"/>
      <c r="BA400" s="29"/>
    </row>
    <row r="401" spans="1:53" ht="21" customHeight="1">
      <c r="A401" s="19">
        <f>SUBTOTAL(3,$AO$7:AO401)</f>
        <v>395</v>
      </c>
      <c r="B401" s="44" t="s">
        <v>1633</v>
      </c>
      <c r="C401" s="45" t="s">
        <v>1634</v>
      </c>
      <c r="D401" s="22" t="s">
        <v>275</v>
      </c>
      <c r="E401" s="22" t="s">
        <v>226</v>
      </c>
      <c r="F401" s="19" t="s">
        <v>1635</v>
      </c>
      <c r="G401" s="22" t="s">
        <v>37</v>
      </c>
      <c r="H401" s="19" t="str">
        <f t="shared" si="53"/>
        <v>004</v>
      </c>
      <c r="I401" s="22" t="s">
        <v>1546</v>
      </c>
      <c r="J401" s="22" t="s">
        <v>1542</v>
      </c>
      <c r="K401" s="22"/>
      <c r="L401" s="27">
        <v>0</v>
      </c>
      <c r="M401" s="26">
        <v>0</v>
      </c>
      <c r="N401" s="25">
        <v>7500000</v>
      </c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>
        <f t="shared" si="56"/>
        <v>0</v>
      </c>
      <c r="AE401" s="25">
        <f>IF(SUM(R401:T401)-M401&lt;SUM(N401),SUM(N401)-SUM(R401:T401)-M401,)</f>
        <v>7500000</v>
      </c>
      <c r="AF401" s="25"/>
      <c r="AG401" s="27"/>
      <c r="AH401" s="27"/>
      <c r="AI401" s="27"/>
      <c r="AJ401" s="32"/>
      <c r="AK401" s="27"/>
      <c r="AL401" s="32"/>
      <c r="AM401" s="27"/>
      <c r="AN401" s="25">
        <f t="shared" si="57"/>
        <v>0</v>
      </c>
      <c r="AO401" s="27">
        <f>IF(SUM(R401:U401)-M401&lt;(K401+L401+N401),(K401+L401+N401)-SUM(R401:U401)-M401,)</f>
        <v>7500000</v>
      </c>
      <c r="AP401" s="28"/>
      <c r="AR401" s="28"/>
      <c r="AS401" s="28"/>
      <c r="AT401" s="2"/>
      <c r="AU401" s="2"/>
      <c r="AV401" s="2"/>
      <c r="AW401" s="2"/>
      <c r="AX401" s="2"/>
      <c r="AY401" s="2"/>
      <c r="AZ401" s="2"/>
      <c r="BA401" s="29"/>
    </row>
    <row r="402" spans="1:53" ht="21" customHeight="1">
      <c r="A402" s="19">
        <f>SUBTOTAL(3,$AO$7:AO402)</f>
        <v>396</v>
      </c>
      <c r="B402" s="44" t="s">
        <v>1636</v>
      </c>
      <c r="C402" s="45" t="s">
        <v>1637</v>
      </c>
      <c r="D402" s="22" t="s">
        <v>444</v>
      </c>
      <c r="E402" s="22" t="s">
        <v>1377</v>
      </c>
      <c r="F402" s="19" t="s">
        <v>1638</v>
      </c>
      <c r="G402" s="22" t="s">
        <v>37</v>
      </c>
      <c r="H402" s="19" t="str">
        <f t="shared" si="53"/>
        <v>004</v>
      </c>
      <c r="I402" s="22" t="s">
        <v>1546</v>
      </c>
      <c r="J402" s="22" t="s">
        <v>1542</v>
      </c>
      <c r="K402" s="22"/>
      <c r="L402" s="27">
        <v>0</v>
      </c>
      <c r="M402" s="26">
        <v>0</v>
      </c>
      <c r="N402" s="25">
        <v>7500000</v>
      </c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>
        <f t="shared" si="56"/>
        <v>0</v>
      </c>
      <c r="AE402" s="25">
        <f>IF(SUM(R402:T402)-M402&lt;SUM(N402),SUM(N402)-SUM(R402:T402)-M402,)</f>
        <v>7500000</v>
      </c>
      <c r="AF402" s="25"/>
      <c r="AG402" s="27"/>
      <c r="AH402" s="27"/>
      <c r="AI402" s="27"/>
      <c r="AJ402" s="32"/>
      <c r="AK402" s="27"/>
      <c r="AL402" s="32"/>
      <c r="AM402" s="27"/>
      <c r="AN402" s="25">
        <f t="shared" si="57"/>
        <v>0</v>
      </c>
      <c r="AO402" s="27">
        <f t="shared" si="58"/>
        <v>7500000</v>
      </c>
      <c r="AP402" s="28"/>
      <c r="AR402" s="28"/>
      <c r="AS402" s="28"/>
      <c r="AT402" s="2"/>
      <c r="AU402" s="2"/>
      <c r="AV402" s="2"/>
      <c r="AW402" s="2"/>
      <c r="AX402" s="2"/>
      <c r="AY402" s="2"/>
      <c r="AZ402" s="2"/>
      <c r="BA402" s="29"/>
    </row>
    <row r="403" spans="1:53" ht="21" customHeight="1">
      <c r="A403" s="19">
        <f>SUBTOTAL(3,$AO$7:AO403)</f>
        <v>397</v>
      </c>
      <c r="B403" s="44" t="s">
        <v>1639</v>
      </c>
      <c r="C403" s="45" t="s">
        <v>1640</v>
      </c>
      <c r="D403" s="22" t="s">
        <v>165</v>
      </c>
      <c r="E403" s="22" t="s">
        <v>1377</v>
      </c>
      <c r="F403" s="19" t="s">
        <v>1641</v>
      </c>
      <c r="G403" s="22" t="s">
        <v>37</v>
      </c>
      <c r="H403" s="19" t="str">
        <f t="shared" si="53"/>
        <v>004</v>
      </c>
      <c r="I403" s="22" t="s">
        <v>1546</v>
      </c>
      <c r="J403" s="22" t="s">
        <v>1542</v>
      </c>
      <c r="K403" s="22"/>
      <c r="L403" s="27">
        <v>0</v>
      </c>
      <c r="M403" s="26">
        <v>0</v>
      </c>
      <c r="N403" s="25">
        <v>7500000</v>
      </c>
      <c r="O403" s="25"/>
      <c r="P403" s="25"/>
      <c r="Q403" s="25"/>
      <c r="R403" s="25"/>
      <c r="S403" s="25">
        <v>7500000</v>
      </c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>
        <f t="shared" si="56"/>
        <v>0</v>
      </c>
      <c r="AE403" s="25">
        <f>IF(SUM(R403:T403)-M403&lt;SUM(N403),SUM(N403)-SUM(R403:T403)-M403,)</f>
        <v>0</v>
      </c>
      <c r="AF403" s="25"/>
      <c r="AG403" s="27"/>
      <c r="AH403" s="27"/>
      <c r="AI403" s="27"/>
      <c r="AJ403" s="32"/>
      <c r="AK403" s="27"/>
      <c r="AL403" s="32"/>
      <c r="AM403" s="27"/>
      <c r="AN403" s="25">
        <f t="shared" si="57"/>
        <v>0</v>
      </c>
      <c r="AO403" s="27">
        <f t="shared" si="58"/>
        <v>0</v>
      </c>
      <c r="AP403" s="28"/>
      <c r="AR403" s="28"/>
      <c r="AS403" s="28"/>
      <c r="AT403" s="2"/>
      <c r="AU403" s="2"/>
      <c r="AV403" s="2"/>
      <c r="AW403" s="2"/>
      <c r="AX403" s="2"/>
      <c r="AY403" s="2"/>
      <c r="AZ403" s="2"/>
      <c r="BA403" s="29"/>
    </row>
    <row r="404" spans="1:53" ht="21" customHeight="1">
      <c r="A404" s="19">
        <f>SUBTOTAL(3,$AO$7:AO404)</f>
        <v>398</v>
      </c>
      <c r="B404" s="44" t="s">
        <v>1642</v>
      </c>
      <c r="C404" s="45" t="s">
        <v>1643</v>
      </c>
      <c r="D404" s="22" t="s">
        <v>1644</v>
      </c>
      <c r="E404" s="22" t="s">
        <v>316</v>
      </c>
      <c r="F404" s="19" t="s">
        <v>1645</v>
      </c>
      <c r="G404" s="22" t="s">
        <v>37</v>
      </c>
      <c r="H404" s="19" t="str">
        <f t="shared" si="53"/>
        <v>004</v>
      </c>
      <c r="I404" s="22" t="s">
        <v>1546</v>
      </c>
      <c r="J404" s="22" t="s">
        <v>1542</v>
      </c>
      <c r="K404" s="22"/>
      <c r="L404" s="27">
        <v>0</v>
      </c>
      <c r="M404" s="26">
        <v>0</v>
      </c>
      <c r="N404" s="25">
        <v>7500000</v>
      </c>
      <c r="O404" s="25"/>
      <c r="P404" s="25"/>
      <c r="Q404" s="25"/>
      <c r="R404" s="25"/>
      <c r="S404" s="25"/>
      <c r="T404" s="25"/>
      <c r="U404" s="25">
        <v>7500000</v>
      </c>
      <c r="V404" s="25"/>
      <c r="W404" s="25"/>
      <c r="X404" s="25"/>
      <c r="Y404" s="25"/>
      <c r="Z404" s="25"/>
      <c r="AA404" s="25"/>
      <c r="AB404" s="25"/>
      <c r="AC404" s="25"/>
      <c r="AD404" s="25">
        <f t="shared" si="56"/>
        <v>0</v>
      </c>
      <c r="AE404" s="25">
        <f>IF(SUM(R404:U404)-M404&lt;SUM(N404),SUM(N404)-SUM(R404:U404)-M404,)</f>
        <v>0</v>
      </c>
      <c r="AF404" s="25"/>
      <c r="AG404" s="27"/>
      <c r="AH404" s="27"/>
      <c r="AI404" s="27"/>
      <c r="AJ404" s="32"/>
      <c r="AK404" s="27"/>
      <c r="AL404" s="32"/>
      <c r="AM404" s="27"/>
      <c r="AN404" s="25">
        <f t="shared" si="57"/>
        <v>0</v>
      </c>
      <c r="AO404" s="27">
        <f t="shared" si="58"/>
        <v>0</v>
      </c>
      <c r="AP404" s="28"/>
      <c r="AR404" s="28"/>
      <c r="AS404" s="28"/>
      <c r="AT404" s="2"/>
      <c r="AU404" s="2"/>
      <c r="AV404" s="2"/>
      <c r="AW404" s="2"/>
      <c r="AX404" s="2"/>
      <c r="AY404" s="2"/>
      <c r="AZ404" s="2"/>
      <c r="BA404" s="29"/>
    </row>
    <row r="405" spans="1:53" ht="21" customHeight="1">
      <c r="A405" s="19">
        <f>SUBTOTAL(3,$AO$7:AO405)</f>
        <v>399</v>
      </c>
      <c r="B405" s="44" t="s">
        <v>1646</v>
      </c>
      <c r="C405" s="45" t="s">
        <v>1647</v>
      </c>
      <c r="D405" s="22" t="s">
        <v>150</v>
      </c>
      <c r="E405" s="22" t="s">
        <v>556</v>
      </c>
      <c r="F405" s="19" t="s">
        <v>1648</v>
      </c>
      <c r="G405" s="22" t="s">
        <v>37</v>
      </c>
      <c r="H405" s="19" t="str">
        <f t="shared" si="53"/>
        <v>004</v>
      </c>
      <c r="I405" s="22" t="s">
        <v>48</v>
      </c>
      <c r="J405" s="22" t="s">
        <v>1542</v>
      </c>
      <c r="K405" s="22"/>
      <c r="L405" s="27">
        <v>0</v>
      </c>
      <c r="M405" s="26">
        <v>0</v>
      </c>
      <c r="N405" s="25">
        <v>7500000</v>
      </c>
      <c r="O405" s="25"/>
      <c r="P405" s="25"/>
      <c r="Q405" s="25"/>
      <c r="R405" s="25"/>
      <c r="S405" s="25"/>
      <c r="T405" s="25"/>
      <c r="U405" s="25"/>
      <c r="V405" s="25"/>
      <c r="W405" s="25">
        <v>7500000</v>
      </c>
      <c r="X405" s="25"/>
      <c r="Y405" s="25"/>
      <c r="Z405" s="25"/>
      <c r="AA405" s="25"/>
      <c r="AB405" s="25"/>
      <c r="AC405" s="25"/>
      <c r="AD405" s="25">
        <f t="shared" si="56"/>
        <v>0</v>
      </c>
      <c r="AE405" s="25">
        <f>IF(SUM(R405:W405)-M405&lt;SUM(N405),SUM(N405)-SUM(R405:W405)-M405,)</f>
        <v>0</v>
      </c>
      <c r="AF405" s="25"/>
      <c r="AG405" s="27"/>
      <c r="AH405" s="27"/>
      <c r="AI405" s="27"/>
      <c r="AJ405" s="32"/>
      <c r="AK405" s="27"/>
      <c r="AL405" s="32"/>
      <c r="AM405" s="27"/>
      <c r="AN405" s="25">
        <f t="shared" si="57"/>
        <v>0</v>
      </c>
      <c r="AO405" s="27">
        <f>IF(SUM(R405:W405)-M405&lt;(K405+L405+N405),(K405+L405+N405)-SUM(R405:W405)-M405,)</f>
        <v>0</v>
      </c>
      <c r="AP405" s="28"/>
      <c r="AR405" s="28"/>
      <c r="AS405" s="28"/>
      <c r="AT405" s="2"/>
      <c r="AU405" s="2"/>
      <c r="AV405" s="2"/>
      <c r="AW405" s="2"/>
      <c r="AX405" s="2"/>
      <c r="AY405" s="2"/>
      <c r="AZ405" s="2"/>
      <c r="BA405" s="29"/>
    </row>
    <row r="406" spans="1:53" ht="21" customHeight="1">
      <c r="A406" s="19">
        <f>SUBTOTAL(3,$AO$7:AO406)</f>
        <v>400</v>
      </c>
      <c r="B406" s="44" t="s">
        <v>1649</v>
      </c>
      <c r="C406" s="45" t="s">
        <v>1650</v>
      </c>
      <c r="D406" s="22" t="s">
        <v>457</v>
      </c>
      <c r="E406" s="22" t="s">
        <v>1144</v>
      </c>
      <c r="F406" s="19" t="s">
        <v>463</v>
      </c>
      <c r="G406" s="22" t="s">
        <v>37</v>
      </c>
      <c r="H406" s="19" t="str">
        <f t="shared" si="53"/>
        <v>004</v>
      </c>
      <c r="I406" s="22" t="s">
        <v>1546</v>
      </c>
      <c r="J406" s="22" t="s">
        <v>1542</v>
      </c>
      <c r="K406" s="22"/>
      <c r="L406" s="27">
        <v>0</v>
      </c>
      <c r="M406" s="26">
        <v>0</v>
      </c>
      <c r="N406" s="25">
        <v>7500000</v>
      </c>
      <c r="O406" s="25"/>
      <c r="P406" s="25"/>
      <c r="Q406" s="25"/>
      <c r="R406" s="25"/>
      <c r="S406" s="25">
        <v>7500000</v>
      </c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>
        <f t="shared" si="56"/>
        <v>0</v>
      </c>
      <c r="AE406" s="25">
        <f>IF(SUM(R406:T406)-M406&lt;SUM(N406),SUM(N406)-SUM(R406:T406)-M406,)</f>
        <v>0</v>
      </c>
      <c r="AF406" s="25"/>
      <c r="AG406" s="27"/>
      <c r="AH406" s="27"/>
      <c r="AI406" s="27"/>
      <c r="AJ406" s="32"/>
      <c r="AK406" s="27"/>
      <c r="AL406" s="32"/>
      <c r="AM406" s="27"/>
      <c r="AN406" s="25">
        <f t="shared" si="57"/>
        <v>0</v>
      </c>
      <c r="AO406" s="27">
        <f t="shared" ref="AO406:AO421" si="59">IF(SUM(R406:U406)-M406&lt;(K406+L406+N406),(K406+L406+N406)-SUM(R406:U406)-M406,)</f>
        <v>0</v>
      </c>
      <c r="AP406" s="28"/>
      <c r="AR406" s="28"/>
      <c r="AS406" s="28"/>
      <c r="AT406" s="2"/>
      <c r="AU406" s="2"/>
      <c r="AV406" s="2"/>
      <c r="AW406" s="2"/>
      <c r="AX406" s="2"/>
      <c r="AY406" s="2"/>
      <c r="AZ406" s="2"/>
      <c r="BA406" s="29"/>
    </row>
    <row r="407" spans="1:53" ht="21" customHeight="1">
      <c r="A407" s="19">
        <f>SUBTOTAL(3,$AO$7:AO407)</f>
        <v>401</v>
      </c>
      <c r="B407" s="44" t="s">
        <v>1651</v>
      </c>
      <c r="C407" s="45" t="s">
        <v>1652</v>
      </c>
      <c r="D407" s="22" t="s">
        <v>1653</v>
      </c>
      <c r="E407" s="22" t="s">
        <v>52</v>
      </c>
      <c r="F407" s="19" t="s">
        <v>335</v>
      </c>
      <c r="G407" s="22" t="s">
        <v>37</v>
      </c>
      <c r="H407" s="19" t="str">
        <f t="shared" si="53"/>
        <v>004</v>
      </c>
      <c r="I407" s="22" t="s">
        <v>48</v>
      </c>
      <c r="J407" s="22" t="s">
        <v>1654</v>
      </c>
      <c r="K407" s="22"/>
      <c r="L407" s="27">
        <v>0</v>
      </c>
      <c r="M407" s="26">
        <v>0</v>
      </c>
      <c r="N407" s="25">
        <v>7500000</v>
      </c>
      <c r="O407" s="25"/>
      <c r="P407" s="25"/>
      <c r="Q407" s="25"/>
      <c r="R407" s="25"/>
      <c r="S407" s="25"/>
      <c r="T407" s="25">
        <v>7500000</v>
      </c>
      <c r="U407" s="25"/>
      <c r="V407" s="25"/>
      <c r="W407" s="25"/>
      <c r="X407" s="25"/>
      <c r="Y407" s="25"/>
      <c r="Z407" s="25"/>
      <c r="AA407" s="25"/>
      <c r="AB407" s="25"/>
      <c r="AC407" s="25"/>
      <c r="AD407" s="25">
        <f t="shared" si="56"/>
        <v>0</v>
      </c>
      <c r="AE407" s="25">
        <f>IF(SUM(R407:T407)-M407&lt;SUM(N407),SUM(N407)-SUM(R407:T407)-M407,)</f>
        <v>0</v>
      </c>
      <c r="AF407" s="25"/>
      <c r="AG407" s="27"/>
      <c r="AH407" s="27"/>
      <c r="AI407" s="27"/>
      <c r="AJ407" s="32"/>
      <c r="AK407" s="27"/>
      <c r="AL407" s="32"/>
      <c r="AM407" s="27"/>
      <c r="AN407" s="25">
        <f t="shared" si="57"/>
        <v>0</v>
      </c>
      <c r="AO407" s="27">
        <f t="shared" si="59"/>
        <v>0</v>
      </c>
      <c r="AP407" s="28"/>
      <c r="AR407" s="28"/>
      <c r="AS407" s="28"/>
      <c r="AT407" s="2"/>
      <c r="AU407" s="2"/>
      <c r="AV407" s="2"/>
      <c r="AW407" s="2"/>
      <c r="AX407" s="2"/>
      <c r="AY407" s="2"/>
      <c r="AZ407" s="2"/>
      <c r="BA407" s="29"/>
    </row>
    <row r="408" spans="1:53" ht="21" customHeight="1">
      <c r="A408" s="19">
        <f>SUBTOTAL(3,$AO$7:AO408)</f>
        <v>402</v>
      </c>
      <c r="B408" s="44" t="s">
        <v>1655</v>
      </c>
      <c r="C408" s="45" t="s">
        <v>1656</v>
      </c>
      <c r="D408" s="22" t="s">
        <v>1657</v>
      </c>
      <c r="E408" s="22" t="s">
        <v>60</v>
      </c>
      <c r="F408" s="19" t="s">
        <v>1658</v>
      </c>
      <c r="G408" s="22" t="s">
        <v>37</v>
      </c>
      <c r="H408" s="19" t="str">
        <f t="shared" si="53"/>
        <v>004</v>
      </c>
      <c r="I408" s="22" t="s">
        <v>1203</v>
      </c>
      <c r="J408" s="22" t="s">
        <v>1654</v>
      </c>
      <c r="K408" s="22"/>
      <c r="L408" s="27">
        <v>0</v>
      </c>
      <c r="M408" s="26">
        <v>0</v>
      </c>
      <c r="N408" s="25">
        <v>7500000</v>
      </c>
      <c r="O408" s="25"/>
      <c r="P408" s="25"/>
      <c r="Q408" s="25"/>
      <c r="R408" s="25"/>
      <c r="S408" s="25"/>
      <c r="T408" s="25"/>
      <c r="U408" s="25">
        <v>7500000</v>
      </c>
      <c r="V408" s="25"/>
      <c r="W408" s="25"/>
      <c r="X408" s="25"/>
      <c r="Y408" s="25"/>
      <c r="Z408" s="25"/>
      <c r="AA408" s="25"/>
      <c r="AB408" s="25"/>
      <c r="AC408" s="25"/>
      <c r="AD408" s="25">
        <f t="shared" si="56"/>
        <v>0</v>
      </c>
      <c r="AE408" s="25">
        <f>IF(SUM(R408:U408)-M408&lt;SUM(N408),SUM(N408)-SUM(R408:U408)-M408,)</f>
        <v>0</v>
      </c>
      <c r="AF408" s="25"/>
      <c r="AG408" s="27"/>
      <c r="AH408" s="27"/>
      <c r="AI408" s="27"/>
      <c r="AJ408" s="32"/>
      <c r="AK408" s="27"/>
      <c r="AL408" s="32"/>
      <c r="AM408" s="27"/>
      <c r="AN408" s="25">
        <f t="shared" si="57"/>
        <v>0</v>
      </c>
      <c r="AO408" s="27">
        <f t="shared" si="59"/>
        <v>0</v>
      </c>
      <c r="AP408" s="28"/>
      <c r="AR408" s="28"/>
      <c r="AS408" s="28"/>
      <c r="AT408" s="2"/>
      <c r="AU408" s="2"/>
      <c r="AV408" s="2"/>
      <c r="AW408" s="2"/>
      <c r="AX408" s="2"/>
      <c r="AY408" s="2"/>
      <c r="AZ408" s="2"/>
      <c r="BA408" s="29"/>
    </row>
    <row r="409" spans="1:53" ht="21" customHeight="1">
      <c r="A409" s="19">
        <f>SUBTOTAL(3,$AO$7:AO409)</f>
        <v>403</v>
      </c>
      <c r="B409" s="44" t="s">
        <v>1659</v>
      </c>
      <c r="C409" s="45" t="s">
        <v>1660</v>
      </c>
      <c r="D409" s="22" t="s">
        <v>150</v>
      </c>
      <c r="E409" s="22" t="s">
        <v>66</v>
      </c>
      <c r="F409" s="19" t="s">
        <v>1661</v>
      </c>
      <c r="G409" s="22" t="s">
        <v>37</v>
      </c>
      <c r="H409" s="19" t="str">
        <f t="shared" si="53"/>
        <v>004</v>
      </c>
      <c r="I409" s="22" t="s">
        <v>32</v>
      </c>
      <c r="J409" s="22" t="s">
        <v>1654</v>
      </c>
      <c r="K409" s="22"/>
      <c r="L409" s="27">
        <v>0</v>
      </c>
      <c r="M409" s="26">
        <v>0</v>
      </c>
      <c r="N409" s="25">
        <v>7500000</v>
      </c>
      <c r="O409" s="25"/>
      <c r="P409" s="25"/>
      <c r="Q409" s="25"/>
      <c r="R409" s="25"/>
      <c r="S409" s="25"/>
      <c r="T409" s="25"/>
      <c r="U409" s="25">
        <v>7500000</v>
      </c>
      <c r="V409" s="25"/>
      <c r="W409" s="25"/>
      <c r="X409" s="25"/>
      <c r="Y409" s="25"/>
      <c r="Z409" s="25"/>
      <c r="AA409" s="25"/>
      <c r="AB409" s="25"/>
      <c r="AC409" s="25"/>
      <c r="AD409" s="25">
        <f t="shared" si="56"/>
        <v>0</v>
      </c>
      <c r="AE409" s="25">
        <f>IF(SUM(R409:U409)-M409&lt;SUM(N409),SUM(N409)-SUM(R409:U409)-M409,)</f>
        <v>0</v>
      </c>
      <c r="AF409" s="25"/>
      <c r="AG409" s="27"/>
      <c r="AH409" s="27"/>
      <c r="AI409" s="27"/>
      <c r="AJ409" s="32"/>
      <c r="AK409" s="27"/>
      <c r="AL409" s="32"/>
      <c r="AM409" s="27"/>
      <c r="AN409" s="25">
        <f t="shared" si="57"/>
        <v>0</v>
      </c>
      <c r="AO409" s="27">
        <f t="shared" si="59"/>
        <v>0</v>
      </c>
      <c r="AP409" s="28"/>
      <c r="AR409" s="28"/>
      <c r="AS409" s="28"/>
      <c r="AT409" s="2"/>
      <c r="AU409" s="2"/>
      <c r="AV409" s="2"/>
      <c r="AW409" s="2"/>
      <c r="AX409" s="2"/>
      <c r="AY409" s="2"/>
      <c r="AZ409" s="2"/>
      <c r="BA409" s="29"/>
    </row>
    <row r="410" spans="1:53" ht="21" customHeight="1">
      <c r="A410" s="19">
        <f>SUBTOTAL(3,$AO$7:AO410)</f>
        <v>404</v>
      </c>
      <c r="B410" s="44" t="s">
        <v>1662</v>
      </c>
      <c r="C410" s="45" t="s">
        <v>1663</v>
      </c>
      <c r="D410" s="22" t="s">
        <v>1664</v>
      </c>
      <c r="E410" s="22" t="s">
        <v>1665</v>
      </c>
      <c r="F410" s="19" t="s">
        <v>966</v>
      </c>
      <c r="G410" s="22" t="s">
        <v>37</v>
      </c>
      <c r="H410" s="19" t="str">
        <f t="shared" si="53"/>
        <v>004</v>
      </c>
      <c r="I410" s="22" t="s">
        <v>1203</v>
      </c>
      <c r="J410" s="22" t="s">
        <v>1654</v>
      </c>
      <c r="K410" s="22"/>
      <c r="L410" s="27">
        <v>0</v>
      </c>
      <c r="M410" s="26">
        <v>0</v>
      </c>
      <c r="N410" s="25">
        <v>7500000</v>
      </c>
      <c r="O410" s="25"/>
      <c r="P410" s="25"/>
      <c r="Q410" s="25"/>
      <c r="R410" s="25"/>
      <c r="S410" s="25">
        <v>7500000</v>
      </c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>
        <f t="shared" si="56"/>
        <v>0</v>
      </c>
      <c r="AE410" s="25">
        <f>IF(SUM(R410:T410)-M410&lt;SUM(N410),SUM(N410)-SUM(R410:T410)-M410,)</f>
        <v>0</v>
      </c>
      <c r="AF410" s="25"/>
      <c r="AG410" s="27"/>
      <c r="AH410" s="27"/>
      <c r="AI410" s="27"/>
      <c r="AJ410" s="32"/>
      <c r="AK410" s="27"/>
      <c r="AL410" s="32"/>
      <c r="AM410" s="27"/>
      <c r="AN410" s="25">
        <f t="shared" si="57"/>
        <v>0</v>
      </c>
      <c r="AO410" s="27">
        <f t="shared" si="59"/>
        <v>0</v>
      </c>
      <c r="AP410" s="28"/>
      <c r="AR410" s="28"/>
      <c r="AS410" s="28"/>
      <c r="AT410" s="2"/>
      <c r="AU410" s="2"/>
      <c r="AV410" s="2"/>
      <c r="AW410" s="2"/>
      <c r="AX410" s="2"/>
      <c r="AY410" s="2"/>
      <c r="AZ410" s="2"/>
      <c r="BA410" s="29"/>
    </row>
    <row r="411" spans="1:53" ht="21" customHeight="1">
      <c r="A411" s="19">
        <f>SUBTOTAL(3,$AO$7:AO411)</f>
        <v>405</v>
      </c>
      <c r="B411" s="44" t="s">
        <v>1666</v>
      </c>
      <c r="C411" s="45" t="s">
        <v>1667</v>
      </c>
      <c r="D411" s="22" t="s">
        <v>1668</v>
      </c>
      <c r="E411" s="22" t="s">
        <v>385</v>
      </c>
      <c r="F411" s="19" t="s">
        <v>1669</v>
      </c>
      <c r="G411" s="22" t="s">
        <v>37</v>
      </c>
      <c r="H411" s="19" t="str">
        <f t="shared" si="53"/>
        <v>004</v>
      </c>
      <c r="I411" s="22" t="s">
        <v>32</v>
      </c>
      <c r="J411" s="22" t="s">
        <v>1654</v>
      </c>
      <c r="K411" s="22"/>
      <c r="L411" s="27">
        <v>0</v>
      </c>
      <c r="M411" s="26">
        <v>1480</v>
      </c>
      <c r="N411" s="25">
        <v>7500000</v>
      </c>
      <c r="O411" s="25"/>
      <c r="P411" s="25"/>
      <c r="Q411" s="25"/>
      <c r="R411" s="25"/>
      <c r="S411" s="25"/>
      <c r="T411" s="25"/>
      <c r="U411" s="25">
        <v>7498520</v>
      </c>
      <c r="V411" s="25"/>
      <c r="W411" s="25"/>
      <c r="X411" s="25"/>
      <c r="Y411" s="25"/>
      <c r="Z411" s="25"/>
      <c r="AA411" s="25"/>
      <c r="AB411" s="25"/>
      <c r="AC411" s="25"/>
      <c r="AD411" s="25">
        <f t="shared" ref="AD411:AD442" si="60">IF(SUM(O411:U411)&gt;SUM(M411:N411),SUM(O411:U411)-SUM(M411:N411),)</f>
        <v>0</v>
      </c>
      <c r="AE411" s="25">
        <f>IF(SUM(R411:U411)-M411&lt;SUM(N411),SUM(N411)-SUM(R411:U411)-M411,)</f>
        <v>0</v>
      </c>
      <c r="AF411" s="25"/>
      <c r="AG411" s="27"/>
      <c r="AH411" s="27"/>
      <c r="AI411" s="27"/>
      <c r="AJ411" s="32"/>
      <c r="AK411" s="27"/>
      <c r="AL411" s="32"/>
      <c r="AM411" s="27"/>
      <c r="AN411" s="25">
        <f t="shared" si="57"/>
        <v>0</v>
      </c>
      <c r="AO411" s="27">
        <f t="shared" si="59"/>
        <v>0</v>
      </c>
      <c r="AP411" s="28"/>
      <c r="AR411" s="28"/>
      <c r="AS411" s="28"/>
      <c r="AT411" s="2"/>
      <c r="AU411" s="2"/>
      <c r="AV411" s="2"/>
      <c r="AW411" s="2"/>
      <c r="AX411" s="2"/>
      <c r="AY411" s="2"/>
      <c r="AZ411" s="2"/>
      <c r="BA411" s="29"/>
    </row>
    <row r="412" spans="1:53" ht="21" customHeight="1">
      <c r="A412" s="19">
        <f>SUBTOTAL(3,$AO$7:AO412)</f>
        <v>406</v>
      </c>
      <c r="B412" s="44" t="s">
        <v>1670</v>
      </c>
      <c r="C412" s="45" t="s">
        <v>1671</v>
      </c>
      <c r="D412" s="22" t="s">
        <v>813</v>
      </c>
      <c r="E412" s="22" t="s">
        <v>385</v>
      </c>
      <c r="F412" s="19" t="s">
        <v>619</v>
      </c>
      <c r="G412" s="22" t="s">
        <v>37</v>
      </c>
      <c r="H412" s="19" t="str">
        <f t="shared" si="53"/>
        <v>004</v>
      </c>
      <c r="I412" s="22" t="s">
        <v>32</v>
      </c>
      <c r="J412" s="22" t="s">
        <v>1654</v>
      </c>
      <c r="K412" s="22"/>
      <c r="L412" s="27">
        <v>0</v>
      </c>
      <c r="M412" s="26">
        <v>0</v>
      </c>
      <c r="N412" s="25">
        <v>7500000</v>
      </c>
      <c r="O412" s="25"/>
      <c r="P412" s="25"/>
      <c r="Q412" s="25"/>
      <c r="R412" s="25"/>
      <c r="S412" s="25">
        <v>7500000</v>
      </c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>
        <f t="shared" si="60"/>
        <v>0</v>
      </c>
      <c r="AE412" s="25">
        <f>IF(SUM(R412:T412)-M412&lt;SUM(N412),SUM(N412)-SUM(R412:T412)-M412,)</f>
        <v>0</v>
      </c>
      <c r="AF412" s="25"/>
      <c r="AG412" s="27"/>
      <c r="AH412" s="27"/>
      <c r="AI412" s="27"/>
      <c r="AJ412" s="32"/>
      <c r="AK412" s="27"/>
      <c r="AL412" s="32"/>
      <c r="AM412" s="27"/>
      <c r="AN412" s="25">
        <f t="shared" si="57"/>
        <v>0</v>
      </c>
      <c r="AO412" s="27">
        <f t="shared" si="59"/>
        <v>0</v>
      </c>
      <c r="AP412" s="28"/>
      <c r="AR412" s="28"/>
      <c r="AS412" s="28"/>
      <c r="AT412" s="2"/>
      <c r="AU412" s="2"/>
      <c r="AV412" s="2"/>
      <c r="AW412" s="2"/>
      <c r="AX412" s="2"/>
      <c r="AY412" s="2"/>
      <c r="AZ412" s="2"/>
      <c r="BA412" s="29"/>
    </row>
    <row r="413" spans="1:53" ht="21" customHeight="1">
      <c r="A413" s="19">
        <f>SUBTOTAL(3,$AO$7:AO413)</f>
        <v>407</v>
      </c>
      <c r="B413" s="44" t="s">
        <v>1672</v>
      </c>
      <c r="C413" s="45" t="s">
        <v>1673</v>
      </c>
      <c r="D413" s="22" t="s">
        <v>1674</v>
      </c>
      <c r="E413" s="22" t="s">
        <v>391</v>
      </c>
      <c r="F413" s="19" t="s">
        <v>733</v>
      </c>
      <c r="G413" s="22" t="s">
        <v>37</v>
      </c>
      <c r="H413" s="19" t="str">
        <f t="shared" si="53"/>
        <v>004</v>
      </c>
      <c r="I413" s="22" t="s">
        <v>32</v>
      </c>
      <c r="J413" s="22" t="s">
        <v>1654</v>
      </c>
      <c r="K413" s="22"/>
      <c r="L413" s="27">
        <v>0</v>
      </c>
      <c r="M413" s="26">
        <v>0</v>
      </c>
      <c r="N413" s="25">
        <v>7500000</v>
      </c>
      <c r="O413" s="25"/>
      <c r="P413" s="25"/>
      <c r="Q413" s="25"/>
      <c r="R413" s="25"/>
      <c r="S413" s="25"/>
      <c r="T413" s="25"/>
      <c r="U413" s="25">
        <v>7500000</v>
      </c>
      <c r="V413" s="25"/>
      <c r="W413" s="25"/>
      <c r="X413" s="25"/>
      <c r="Y413" s="25"/>
      <c r="Z413" s="25"/>
      <c r="AA413" s="25"/>
      <c r="AB413" s="25"/>
      <c r="AC413" s="25"/>
      <c r="AD413" s="25">
        <f t="shared" si="60"/>
        <v>0</v>
      </c>
      <c r="AE413" s="25">
        <f>IF(SUM(R413:U413)-M413&lt;SUM(N413),SUM(N413)-SUM(R413:U413)-M413,)</f>
        <v>0</v>
      </c>
      <c r="AF413" s="25"/>
      <c r="AG413" s="27"/>
      <c r="AH413" s="27"/>
      <c r="AI413" s="27"/>
      <c r="AJ413" s="32"/>
      <c r="AK413" s="27"/>
      <c r="AL413" s="32"/>
      <c r="AM413" s="27"/>
      <c r="AN413" s="25">
        <f t="shared" si="57"/>
        <v>0</v>
      </c>
      <c r="AO413" s="27">
        <f t="shared" si="59"/>
        <v>0</v>
      </c>
      <c r="AP413" s="28"/>
      <c r="AR413" s="28"/>
      <c r="AS413" s="28"/>
      <c r="AT413" s="2"/>
      <c r="AU413" s="2"/>
      <c r="AV413" s="2"/>
      <c r="AW413" s="2"/>
      <c r="AX413" s="2"/>
      <c r="AY413" s="2"/>
      <c r="AZ413" s="2"/>
      <c r="BA413" s="29"/>
    </row>
    <row r="414" spans="1:53" ht="21" customHeight="1">
      <c r="A414" s="19">
        <f>SUBTOTAL(3,$AO$7:AO414)</f>
        <v>408</v>
      </c>
      <c r="B414" s="44" t="s">
        <v>1675</v>
      </c>
      <c r="C414" s="45" t="s">
        <v>1676</v>
      </c>
      <c r="D414" s="22" t="s">
        <v>1677</v>
      </c>
      <c r="E414" s="22" t="s">
        <v>1167</v>
      </c>
      <c r="F414" s="19" t="s">
        <v>771</v>
      </c>
      <c r="G414" s="22" t="s">
        <v>37</v>
      </c>
      <c r="H414" s="19" t="str">
        <f t="shared" si="53"/>
        <v>004</v>
      </c>
      <c r="I414" s="22" t="s">
        <v>48</v>
      </c>
      <c r="J414" s="22" t="s">
        <v>1654</v>
      </c>
      <c r="K414" s="22"/>
      <c r="L414" s="27">
        <v>0</v>
      </c>
      <c r="M414" s="26">
        <v>0</v>
      </c>
      <c r="N414" s="25">
        <v>7500000</v>
      </c>
      <c r="O414" s="25"/>
      <c r="P414" s="25"/>
      <c r="Q414" s="25"/>
      <c r="R414" s="25"/>
      <c r="S414" s="25">
        <v>7500000</v>
      </c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>
        <f t="shared" si="60"/>
        <v>0</v>
      </c>
      <c r="AE414" s="25">
        <f>IF(SUM(R414:T414)-M414&lt;SUM(N414),SUM(N414)-SUM(R414:T414)-M414,)</f>
        <v>0</v>
      </c>
      <c r="AF414" s="25"/>
      <c r="AG414" s="27"/>
      <c r="AH414" s="27"/>
      <c r="AI414" s="27"/>
      <c r="AJ414" s="32"/>
      <c r="AK414" s="27"/>
      <c r="AL414" s="32"/>
      <c r="AM414" s="27"/>
      <c r="AN414" s="25">
        <f t="shared" si="57"/>
        <v>0</v>
      </c>
      <c r="AO414" s="27">
        <f t="shared" si="59"/>
        <v>0</v>
      </c>
      <c r="AP414" s="28"/>
      <c r="AR414" s="28"/>
      <c r="AS414" s="28"/>
      <c r="AT414" s="2"/>
      <c r="AU414" s="2"/>
      <c r="AV414" s="2"/>
      <c r="AW414" s="2"/>
      <c r="AX414" s="2"/>
      <c r="AY414" s="2"/>
      <c r="AZ414" s="2"/>
      <c r="BA414" s="29"/>
    </row>
    <row r="415" spans="1:53" ht="21" customHeight="1">
      <c r="A415" s="19">
        <f>SUBTOTAL(3,$AO$7:AO415)</f>
        <v>409</v>
      </c>
      <c r="B415" s="44" t="s">
        <v>1678</v>
      </c>
      <c r="C415" s="45" t="s">
        <v>1679</v>
      </c>
      <c r="D415" s="22" t="s">
        <v>384</v>
      </c>
      <c r="E415" s="22" t="s">
        <v>1171</v>
      </c>
      <c r="F415" s="19" t="s">
        <v>619</v>
      </c>
      <c r="G415" s="22" t="s">
        <v>37</v>
      </c>
      <c r="H415" s="19" t="str">
        <f t="shared" si="53"/>
        <v>004</v>
      </c>
      <c r="I415" s="22" t="s">
        <v>32</v>
      </c>
      <c r="J415" s="22" t="s">
        <v>1654</v>
      </c>
      <c r="K415" s="22"/>
      <c r="L415" s="27">
        <v>0</v>
      </c>
      <c r="M415" s="26">
        <v>0</v>
      </c>
      <c r="N415" s="25">
        <v>7500000</v>
      </c>
      <c r="O415" s="25"/>
      <c r="P415" s="25"/>
      <c r="Q415" s="25"/>
      <c r="R415" s="25"/>
      <c r="S415" s="25">
        <v>7500000</v>
      </c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>
        <f t="shared" si="60"/>
        <v>0</v>
      </c>
      <c r="AE415" s="25">
        <f>IF(SUM(R415:T415)-M415&lt;SUM(N415),SUM(N415)-SUM(R415:T415)-M415,)</f>
        <v>0</v>
      </c>
      <c r="AF415" s="25"/>
      <c r="AG415" s="27"/>
      <c r="AH415" s="27"/>
      <c r="AI415" s="27"/>
      <c r="AJ415" s="32"/>
      <c r="AK415" s="27"/>
      <c r="AL415" s="32"/>
      <c r="AM415" s="27"/>
      <c r="AN415" s="25">
        <f t="shared" si="57"/>
        <v>0</v>
      </c>
      <c r="AO415" s="27">
        <f t="shared" si="59"/>
        <v>0</v>
      </c>
      <c r="AP415" s="28"/>
      <c r="AR415" s="28"/>
      <c r="AS415" s="28"/>
      <c r="AT415" s="2"/>
      <c r="AU415" s="2"/>
      <c r="AV415" s="2"/>
      <c r="AW415" s="2"/>
      <c r="AX415" s="2"/>
      <c r="AY415" s="2"/>
      <c r="AZ415" s="2"/>
      <c r="BA415" s="29"/>
    </row>
    <row r="416" spans="1:53" ht="21" customHeight="1">
      <c r="A416" s="19">
        <f>SUBTOTAL(3,$AO$7:AO416)</f>
        <v>410</v>
      </c>
      <c r="B416" s="44" t="s">
        <v>1680</v>
      </c>
      <c r="C416" s="45" t="s">
        <v>1681</v>
      </c>
      <c r="D416" s="22" t="s">
        <v>350</v>
      </c>
      <c r="E416" s="22" t="s">
        <v>1682</v>
      </c>
      <c r="F416" s="19" t="s">
        <v>1683</v>
      </c>
      <c r="G416" s="22" t="s">
        <v>37</v>
      </c>
      <c r="H416" s="19" t="str">
        <f t="shared" si="53"/>
        <v>004</v>
      </c>
      <c r="I416" s="22" t="s">
        <v>32</v>
      </c>
      <c r="J416" s="22" t="s">
        <v>1654</v>
      </c>
      <c r="K416" s="22"/>
      <c r="L416" s="27">
        <v>0</v>
      </c>
      <c r="M416" s="26">
        <v>0</v>
      </c>
      <c r="N416" s="25">
        <v>7500000</v>
      </c>
      <c r="O416" s="25"/>
      <c r="P416" s="25"/>
      <c r="Q416" s="25"/>
      <c r="R416" s="25"/>
      <c r="S416" s="25"/>
      <c r="T416" s="25"/>
      <c r="U416" s="25">
        <v>7500000</v>
      </c>
      <c r="V416" s="25"/>
      <c r="W416" s="25"/>
      <c r="X416" s="25"/>
      <c r="Y416" s="25"/>
      <c r="Z416" s="25"/>
      <c r="AA416" s="25"/>
      <c r="AB416" s="25"/>
      <c r="AC416" s="25"/>
      <c r="AD416" s="25">
        <f t="shared" si="60"/>
        <v>0</v>
      </c>
      <c r="AE416" s="25">
        <f>IF(SUM(R416:U416)-M416&lt;SUM(N416),SUM(N416)-SUM(R416:U416)-M416,)</f>
        <v>0</v>
      </c>
      <c r="AF416" s="25"/>
      <c r="AG416" s="27"/>
      <c r="AH416" s="27"/>
      <c r="AI416" s="27"/>
      <c r="AJ416" s="32"/>
      <c r="AK416" s="27"/>
      <c r="AL416" s="32"/>
      <c r="AM416" s="27"/>
      <c r="AN416" s="25">
        <f t="shared" si="57"/>
        <v>0</v>
      </c>
      <c r="AO416" s="27">
        <f t="shared" si="59"/>
        <v>0</v>
      </c>
      <c r="AP416" s="28"/>
      <c r="AR416" s="28"/>
      <c r="AS416" s="28"/>
      <c r="AT416" s="2"/>
      <c r="AU416" s="2"/>
      <c r="AV416" s="2"/>
      <c r="AW416" s="2"/>
      <c r="AX416" s="2"/>
      <c r="AY416" s="2"/>
      <c r="AZ416" s="2"/>
      <c r="BA416" s="29"/>
    </row>
    <row r="417" spans="1:53" ht="21" customHeight="1">
      <c r="A417" s="19">
        <f>SUBTOTAL(3,$AO$7:AO417)</f>
        <v>411</v>
      </c>
      <c r="B417" s="44" t="s">
        <v>1684</v>
      </c>
      <c r="C417" s="45" t="s">
        <v>1685</v>
      </c>
      <c r="D417" s="22" t="s">
        <v>1686</v>
      </c>
      <c r="E417" s="22" t="s">
        <v>1687</v>
      </c>
      <c r="F417" s="19" t="s">
        <v>985</v>
      </c>
      <c r="G417" s="22" t="s">
        <v>37</v>
      </c>
      <c r="H417" s="19" t="str">
        <f t="shared" si="53"/>
        <v>004</v>
      </c>
      <c r="I417" s="22" t="s">
        <v>1203</v>
      </c>
      <c r="J417" s="22" t="s">
        <v>1654</v>
      </c>
      <c r="K417" s="22"/>
      <c r="L417" s="27">
        <v>0</v>
      </c>
      <c r="M417" s="26">
        <v>0</v>
      </c>
      <c r="N417" s="25">
        <v>7500000</v>
      </c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>
        <f t="shared" si="60"/>
        <v>0</v>
      </c>
      <c r="AE417" s="25">
        <f>IF(SUM(R417:T417)-M417&lt;SUM(N417),SUM(N417)-SUM(R417:T417)-M417,)</f>
        <v>7500000</v>
      </c>
      <c r="AF417" s="25"/>
      <c r="AG417" s="27"/>
      <c r="AH417" s="27"/>
      <c r="AI417" s="27"/>
      <c r="AJ417" s="32"/>
      <c r="AK417" s="27">
        <v>7500000</v>
      </c>
      <c r="AL417" s="32"/>
      <c r="AM417" s="27"/>
      <c r="AN417" s="25">
        <f>IF(SUM(AH417:AI417)&lt;SUM(AG417),SUM(AG417)-SUM(AH417:AI417),)</f>
        <v>0</v>
      </c>
      <c r="AO417" s="27">
        <f>IF(SUM(R417:U417)+AK417-M417&lt;(K417+L417+N417),(K417+L417+N417)-SUM(R417:U417)+AK417-M417,)</f>
        <v>0</v>
      </c>
      <c r="AP417" s="28"/>
      <c r="AR417" s="28"/>
      <c r="AS417" s="28"/>
      <c r="AT417" s="2"/>
      <c r="AU417" s="2"/>
      <c r="AV417" s="2"/>
      <c r="AW417" s="2"/>
      <c r="AX417" s="2"/>
      <c r="AY417" s="2"/>
      <c r="AZ417" s="2"/>
      <c r="BA417" s="29"/>
    </row>
    <row r="418" spans="1:53" ht="21" customHeight="1">
      <c r="A418" s="19">
        <f>SUBTOTAL(3,$AO$7:AO418)</f>
        <v>412</v>
      </c>
      <c r="B418" s="44" t="s">
        <v>1688</v>
      </c>
      <c r="C418" s="45" t="s">
        <v>1689</v>
      </c>
      <c r="D418" s="22" t="s">
        <v>420</v>
      </c>
      <c r="E418" s="22" t="s">
        <v>1687</v>
      </c>
      <c r="F418" s="19" t="s">
        <v>281</v>
      </c>
      <c r="G418" s="22" t="s">
        <v>37</v>
      </c>
      <c r="H418" s="19" t="str">
        <f t="shared" si="53"/>
        <v>004</v>
      </c>
      <c r="I418" s="22" t="s">
        <v>1203</v>
      </c>
      <c r="J418" s="22" t="s">
        <v>1654</v>
      </c>
      <c r="K418" s="22"/>
      <c r="L418" s="27">
        <v>0</v>
      </c>
      <c r="M418" s="26">
        <v>0</v>
      </c>
      <c r="N418" s="25">
        <v>7500000</v>
      </c>
      <c r="O418" s="25"/>
      <c r="P418" s="25"/>
      <c r="Q418" s="25"/>
      <c r="R418" s="25"/>
      <c r="S418" s="25">
        <v>7500000</v>
      </c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>
        <f t="shared" si="60"/>
        <v>0</v>
      </c>
      <c r="AE418" s="25">
        <f>IF(SUM(R418:T418)-M418&lt;SUM(N418),SUM(N418)-SUM(R418:T418)-M418,)</f>
        <v>0</v>
      </c>
      <c r="AF418" s="25"/>
      <c r="AG418" s="27"/>
      <c r="AH418" s="27"/>
      <c r="AI418" s="27"/>
      <c r="AJ418" s="32"/>
      <c r="AK418" s="27"/>
      <c r="AL418" s="32"/>
      <c r="AM418" s="27"/>
      <c r="AN418" s="25">
        <f t="shared" si="57"/>
        <v>0</v>
      </c>
      <c r="AO418" s="27">
        <f t="shared" si="59"/>
        <v>0</v>
      </c>
      <c r="AP418" s="28"/>
      <c r="AR418" s="28"/>
      <c r="AS418" s="28"/>
      <c r="AT418" s="2"/>
      <c r="AU418" s="2"/>
      <c r="AV418" s="2"/>
      <c r="AW418" s="2"/>
      <c r="AX418" s="2"/>
      <c r="AY418" s="2"/>
      <c r="AZ418" s="2"/>
      <c r="BA418" s="29"/>
    </row>
    <row r="419" spans="1:53" ht="21" customHeight="1">
      <c r="A419" s="19">
        <f>SUBTOTAL(3,$AO$7:AO419)</f>
        <v>413</v>
      </c>
      <c r="B419" s="44" t="s">
        <v>1690</v>
      </c>
      <c r="C419" s="45" t="s">
        <v>1691</v>
      </c>
      <c r="D419" s="22" t="s">
        <v>453</v>
      </c>
      <c r="E419" s="22" t="s">
        <v>161</v>
      </c>
      <c r="F419" s="19" t="s">
        <v>1692</v>
      </c>
      <c r="G419" s="22" t="s">
        <v>37</v>
      </c>
      <c r="H419" s="19" t="str">
        <f t="shared" si="53"/>
        <v>004</v>
      </c>
      <c r="I419" s="22" t="s">
        <v>1203</v>
      </c>
      <c r="J419" s="22" t="s">
        <v>1654</v>
      </c>
      <c r="K419" s="22"/>
      <c r="L419" s="27">
        <v>0</v>
      </c>
      <c r="M419" s="26">
        <v>0</v>
      </c>
      <c r="N419" s="25">
        <v>7500000</v>
      </c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>
        <f t="shared" si="60"/>
        <v>0</v>
      </c>
      <c r="AE419" s="25">
        <f>IF(SUM(R419:T419)-M419&lt;SUM(N419),SUM(N419)-SUM(R419:T419)-M419,)</f>
        <v>7500000</v>
      </c>
      <c r="AF419" s="25"/>
      <c r="AG419" s="27"/>
      <c r="AH419" s="27"/>
      <c r="AI419" s="27"/>
      <c r="AJ419" s="32"/>
      <c r="AK419" s="27"/>
      <c r="AL419" s="32"/>
      <c r="AM419" s="27"/>
      <c r="AN419" s="25">
        <f t="shared" si="57"/>
        <v>0</v>
      </c>
      <c r="AO419" s="27">
        <f t="shared" si="59"/>
        <v>7500000</v>
      </c>
      <c r="AP419" s="28"/>
      <c r="AR419" s="28"/>
      <c r="AS419" s="28"/>
      <c r="AT419" s="2"/>
      <c r="AU419" s="2"/>
      <c r="AV419" s="2"/>
      <c r="AW419" s="2"/>
      <c r="AX419" s="2"/>
      <c r="AY419" s="2"/>
      <c r="AZ419" s="2"/>
      <c r="BA419" s="29"/>
    </row>
    <row r="420" spans="1:53" ht="21" customHeight="1">
      <c r="A420" s="19">
        <f>SUBTOTAL(3,$AO$7:AO420)</f>
        <v>414</v>
      </c>
      <c r="B420" s="44" t="s">
        <v>1693</v>
      </c>
      <c r="C420" s="45" t="s">
        <v>1694</v>
      </c>
      <c r="D420" s="22" t="s">
        <v>406</v>
      </c>
      <c r="E420" s="22" t="s">
        <v>161</v>
      </c>
      <c r="F420" s="19" t="s">
        <v>1033</v>
      </c>
      <c r="G420" s="22" t="s">
        <v>37</v>
      </c>
      <c r="H420" s="19" t="str">
        <f t="shared" si="53"/>
        <v>004</v>
      </c>
      <c r="I420" s="22" t="s">
        <v>48</v>
      </c>
      <c r="J420" s="22" t="s">
        <v>1654</v>
      </c>
      <c r="K420" s="22"/>
      <c r="L420" s="27">
        <v>0</v>
      </c>
      <c r="M420" s="26">
        <v>0</v>
      </c>
      <c r="N420" s="25">
        <v>7500000</v>
      </c>
      <c r="O420" s="25"/>
      <c r="P420" s="25"/>
      <c r="Q420" s="25"/>
      <c r="R420" s="25"/>
      <c r="S420" s="25"/>
      <c r="T420" s="25"/>
      <c r="U420" s="25">
        <v>7500000</v>
      </c>
      <c r="V420" s="25"/>
      <c r="W420" s="25"/>
      <c r="X420" s="25"/>
      <c r="Y420" s="25"/>
      <c r="Z420" s="25"/>
      <c r="AA420" s="25"/>
      <c r="AB420" s="25"/>
      <c r="AC420" s="25"/>
      <c r="AD420" s="25">
        <f t="shared" si="60"/>
        <v>0</v>
      </c>
      <c r="AE420" s="25">
        <f>IF(SUM(R420:U420)-M420&lt;SUM(N420),SUM(N420)-SUM(R420:U420)-M420,)</f>
        <v>0</v>
      </c>
      <c r="AF420" s="25"/>
      <c r="AG420" s="27"/>
      <c r="AH420" s="27"/>
      <c r="AI420" s="27"/>
      <c r="AJ420" s="32"/>
      <c r="AK420" s="27"/>
      <c r="AL420" s="32"/>
      <c r="AM420" s="27"/>
      <c r="AN420" s="25">
        <f t="shared" si="57"/>
        <v>0</v>
      </c>
      <c r="AO420" s="27">
        <f t="shared" si="59"/>
        <v>0</v>
      </c>
      <c r="AP420" s="28"/>
      <c r="AR420" s="28"/>
      <c r="AS420" s="28"/>
      <c r="AT420" s="2"/>
      <c r="AU420" s="2"/>
      <c r="AV420" s="2"/>
      <c r="AW420" s="2"/>
      <c r="AX420" s="2"/>
      <c r="AY420" s="2"/>
      <c r="AZ420" s="2"/>
      <c r="BA420" s="29"/>
    </row>
    <row r="421" spans="1:53" ht="21" customHeight="1">
      <c r="A421" s="19">
        <f>SUBTOTAL(3,$AO$7:AO421)</f>
        <v>415</v>
      </c>
      <c r="B421" s="44" t="s">
        <v>1695</v>
      </c>
      <c r="C421" s="45" t="s">
        <v>1696</v>
      </c>
      <c r="D421" s="22" t="s">
        <v>1697</v>
      </c>
      <c r="E421" s="22" t="s">
        <v>790</v>
      </c>
      <c r="F421" s="19" t="s">
        <v>1698</v>
      </c>
      <c r="G421" s="22" t="s">
        <v>37</v>
      </c>
      <c r="H421" s="19" t="str">
        <f t="shared" si="53"/>
        <v>004</v>
      </c>
      <c r="I421" s="22" t="s">
        <v>32</v>
      </c>
      <c r="J421" s="22" t="s">
        <v>1654</v>
      </c>
      <c r="K421" s="22"/>
      <c r="L421" s="27">
        <v>0</v>
      </c>
      <c r="M421" s="26">
        <v>0</v>
      </c>
      <c r="N421" s="25">
        <v>7500000</v>
      </c>
      <c r="O421" s="25"/>
      <c r="P421" s="25"/>
      <c r="Q421" s="25"/>
      <c r="R421" s="25"/>
      <c r="S421" s="25"/>
      <c r="T421" s="25"/>
      <c r="U421" s="25">
        <v>7500000</v>
      </c>
      <c r="V421" s="25"/>
      <c r="W421" s="25"/>
      <c r="X421" s="25"/>
      <c r="Y421" s="25"/>
      <c r="Z421" s="25"/>
      <c r="AA421" s="25"/>
      <c r="AB421" s="25"/>
      <c r="AC421" s="25"/>
      <c r="AD421" s="25">
        <f t="shared" si="60"/>
        <v>0</v>
      </c>
      <c r="AE421" s="25">
        <f>IF(SUM(R421:U421)-M421&lt;SUM(N421),SUM(N421)-SUM(R421:U421)-M421,)</f>
        <v>0</v>
      </c>
      <c r="AF421" s="25"/>
      <c r="AG421" s="27"/>
      <c r="AH421" s="27"/>
      <c r="AI421" s="27"/>
      <c r="AJ421" s="32"/>
      <c r="AK421" s="27"/>
      <c r="AL421" s="32"/>
      <c r="AM421" s="27"/>
      <c r="AN421" s="25">
        <f t="shared" si="57"/>
        <v>0</v>
      </c>
      <c r="AO421" s="27">
        <f t="shared" si="59"/>
        <v>0</v>
      </c>
      <c r="AP421" s="28"/>
      <c r="AR421" s="28"/>
      <c r="AS421" s="28"/>
      <c r="AT421" s="2"/>
      <c r="AU421" s="2"/>
      <c r="AV421" s="2"/>
      <c r="AW421" s="2"/>
      <c r="AX421" s="2"/>
      <c r="AY421" s="2"/>
      <c r="AZ421" s="2"/>
      <c r="BA421" s="29"/>
    </row>
    <row r="422" spans="1:53" ht="21" customHeight="1">
      <c r="A422" s="19">
        <f>SUBTOTAL(3,$AO$7:AO422)</f>
        <v>416</v>
      </c>
      <c r="B422" s="44" t="s">
        <v>1699</v>
      </c>
      <c r="C422" s="45" t="s">
        <v>1700</v>
      </c>
      <c r="D422" s="22" t="s">
        <v>1701</v>
      </c>
      <c r="E422" s="22" t="s">
        <v>10</v>
      </c>
      <c r="F422" s="19" t="s">
        <v>966</v>
      </c>
      <c r="G422" s="22" t="s">
        <v>37</v>
      </c>
      <c r="H422" s="19" t="str">
        <f t="shared" si="53"/>
        <v>004</v>
      </c>
      <c r="I422" s="22" t="s">
        <v>32</v>
      </c>
      <c r="J422" s="22" t="s">
        <v>1654</v>
      </c>
      <c r="K422" s="22"/>
      <c r="L422" s="27">
        <v>0</v>
      </c>
      <c r="M422" s="26">
        <v>0</v>
      </c>
      <c r="N422" s="25">
        <v>7500000</v>
      </c>
      <c r="O422" s="25"/>
      <c r="P422" s="25"/>
      <c r="Q422" s="25"/>
      <c r="R422" s="25"/>
      <c r="S422" s="25"/>
      <c r="T422" s="25"/>
      <c r="U422" s="25"/>
      <c r="V422" s="25"/>
      <c r="W422" s="25">
        <v>7500000</v>
      </c>
      <c r="X422" s="25"/>
      <c r="Y422" s="25"/>
      <c r="Z422" s="25"/>
      <c r="AA422" s="25"/>
      <c r="AB422" s="25"/>
      <c r="AC422" s="25"/>
      <c r="AD422" s="25">
        <f t="shared" si="60"/>
        <v>0</v>
      </c>
      <c r="AE422" s="25">
        <f>IF(SUM(R422:W422)-M422&lt;SUM(N422),SUM(N422)-SUM(R422:W422)-M422,)</f>
        <v>0</v>
      </c>
      <c r="AF422" s="25"/>
      <c r="AG422" s="27"/>
      <c r="AH422" s="27"/>
      <c r="AI422" s="27"/>
      <c r="AJ422" s="32"/>
      <c r="AK422" s="27"/>
      <c r="AL422" s="32"/>
      <c r="AM422" s="27"/>
      <c r="AN422" s="25">
        <f t="shared" si="57"/>
        <v>0</v>
      </c>
      <c r="AO422" s="27">
        <f>IF(SUM(R422:W422)-M422&lt;(K422+L422+N422),(K422+L422+N422)-SUM(R422:W422)-M422,)</f>
        <v>0</v>
      </c>
      <c r="AP422" s="28"/>
      <c r="AR422" s="28"/>
      <c r="AS422" s="28"/>
      <c r="AT422" s="2"/>
      <c r="AU422" s="2"/>
      <c r="AV422" s="2"/>
      <c r="AW422" s="2"/>
      <c r="AX422" s="2"/>
      <c r="AY422" s="2"/>
      <c r="AZ422" s="2"/>
      <c r="BA422" s="29"/>
    </row>
    <row r="423" spans="1:53" ht="21" customHeight="1">
      <c r="A423" s="19">
        <f>SUBTOTAL(3,$AO$7:AO423)</f>
        <v>417</v>
      </c>
      <c r="B423" s="44" t="s">
        <v>1702</v>
      </c>
      <c r="C423" s="45" t="s">
        <v>1703</v>
      </c>
      <c r="D423" s="22" t="s">
        <v>1704</v>
      </c>
      <c r="E423" s="22" t="s">
        <v>10</v>
      </c>
      <c r="F423" s="19" t="s">
        <v>1705</v>
      </c>
      <c r="G423" s="22" t="s">
        <v>37</v>
      </c>
      <c r="H423" s="19" t="str">
        <f t="shared" si="53"/>
        <v>004</v>
      </c>
      <c r="I423" s="22" t="s">
        <v>32</v>
      </c>
      <c r="J423" s="22" t="s">
        <v>1654</v>
      </c>
      <c r="K423" s="22"/>
      <c r="L423" s="27">
        <v>0</v>
      </c>
      <c r="M423" s="26">
        <v>0</v>
      </c>
      <c r="N423" s="25">
        <v>7500000</v>
      </c>
      <c r="O423" s="25"/>
      <c r="P423" s="25"/>
      <c r="Q423" s="25"/>
      <c r="R423" s="25"/>
      <c r="S423" s="25">
        <v>7500000</v>
      </c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>
        <f t="shared" si="60"/>
        <v>0</v>
      </c>
      <c r="AE423" s="25">
        <f t="shared" ref="AE423:AE429" si="61">IF(SUM(R423:T423)-M423&lt;SUM(N423),SUM(N423)-SUM(R423:T423)-M423,)</f>
        <v>0</v>
      </c>
      <c r="AF423" s="25"/>
      <c r="AG423" s="27"/>
      <c r="AH423" s="27"/>
      <c r="AI423" s="27"/>
      <c r="AJ423" s="32"/>
      <c r="AK423" s="27"/>
      <c r="AL423" s="32"/>
      <c r="AM423" s="27"/>
      <c r="AN423" s="25">
        <f t="shared" si="57"/>
        <v>0</v>
      </c>
      <c r="AO423" s="27">
        <f t="shared" ref="AO423:AO430" si="62">IF(SUM(R423:U423)-M423&lt;(K423+L423+N423),(K423+L423+N423)-SUM(R423:U423)-M423,)</f>
        <v>0</v>
      </c>
      <c r="AP423" s="28"/>
      <c r="AR423" s="28"/>
      <c r="AS423" s="28"/>
      <c r="AT423" s="2"/>
      <c r="AU423" s="2"/>
      <c r="AV423" s="2"/>
      <c r="AW423" s="2"/>
      <c r="AX423" s="2"/>
      <c r="AY423" s="2"/>
      <c r="AZ423" s="2"/>
      <c r="BA423" s="29"/>
    </row>
    <row r="424" spans="1:53" ht="21" customHeight="1">
      <c r="A424" s="19">
        <f>SUBTOTAL(3,$AO$7:AO424)</f>
        <v>418</v>
      </c>
      <c r="B424" s="44" t="s">
        <v>1706</v>
      </c>
      <c r="C424" s="45" t="s">
        <v>1707</v>
      </c>
      <c r="D424" s="22" t="s">
        <v>1580</v>
      </c>
      <c r="E424" s="22" t="s">
        <v>1708</v>
      </c>
      <c r="F424" s="19" t="s">
        <v>1709</v>
      </c>
      <c r="G424" s="22" t="s">
        <v>37</v>
      </c>
      <c r="H424" s="19" t="str">
        <f t="shared" si="53"/>
        <v>004</v>
      </c>
      <c r="I424" s="22" t="s">
        <v>32</v>
      </c>
      <c r="J424" s="22" t="s">
        <v>1654</v>
      </c>
      <c r="K424" s="22"/>
      <c r="L424" s="27">
        <v>0</v>
      </c>
      <c r="M424" s="26">
        <v>0</v>
      </c>
      <c r="N424" s="25">
        <v>7500000</v>
      </c>
      <c r="O424" s="25"/>
      <c r="P424" s="25"/>
      <c r="Q424" s="25"/>
      <c r="R424" s="25"/>
      <c r="S424" s="25">
        <v>7500000</v>
      </c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>
        <f t="shared" si="60"/>
        <v>0</v>
      </c>
      <c r="AE424" s="25">
        <f t="shared" si="61"/>
        <v>0</v>
      </c>
      <c r="AF424" s="25"/>
      <c r="AG424" s="27"/>
      <c r="AH424" s="27"/>
      <c r="AI424" s="27"/>
      <c r="AJ424" s="32"/>
      <c r="AK424" s="27"/>
      <c r="AL424" s="32"/>
      <c r="AM424" s="27"/>
      <c r="AN424" s="25">
        <f t="shared" si="57"/>
        <v>0</v>
      </c>
      <c r="AO424" s="27">
        <f t="shared" si="62"/>
        <v>0</v>
      </c>
      <c r="AP424" s="28"/>
      <c r="AR424" s="28"/>
      <c r="AS424" s="28"/>
      <c r="AT424" s="2"/>
      <c r="AU424" s="2"/>
      <c r="AV424" s="2"/>
      <c r="AW424" s="2"/>
      <c r="AX424" s="2"/>
      <c r="AY424" s="2"/>
      <c r="AZ424" s="2"/>
      <c r="BA424" s="29"/>
    </row>
    <row r="425" spans="1:53" ht="21" customHeight="1">
      <c r="A425" s="19">
        <f>SUBTOTAL(3,$AO$7:AO425)</f>
        <v>419</v>
      </c>
      <c r="B425" s="44" t="s">
        <v>1710</v>
      </c>
      <c r="C425" s="45" t="s">
        <v>1711</v>
      </c>
      <c r="D425" s="22" t="s">
        <v>1096</v>
      </c>
      <c r="E425" s="22" t="s">
        <v>458</v>
      </c>
      <c r="F425" s="19" t="s">
        <v>1712</v>
      </c>
      <c r="G425" s="22" t="s">
        <v>37</v>
      </c>
      <c r="H425" s="19" t="str">
        <f t="shared" si="53"/>
        <v>004</v>
      </c>
      <c r="I425" s="22" t="s">
        <v>39</v>
      </c>
      <c r="J425" s="22" t="s">
        <v>1654</v>
      </c>
      <c r="K425" s="22"/>
      <c r="L425" s="27">
        <v>0</v>
      </c>
      <c r="M425" s="26">
        <v>0</v>
      </c>
      <c r="N425" s="25">
        <v>7500000</v>
      </c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>
        <f t="shared" si="60"/>
        <v>0</v>
      </c>
      <c r="AE425" s="25">
        <f t="shared" si="61"/>
        <v>7500000</v>
      </c>
      <c r="AF425" s="25"/>
      <c r="AG425" s="27"/>
      <c r="AH425" s="27"/>
      <c r="AI425" s="27"/>
      <c r="AJ425" s="32"/>
      <c r="AK425" s="27"/>
      <c r="AL425" s="32"/>
      <c r="AM425" s="27"/>
      <c r="AN425" s="25">
        <f t="shared" si="57"/>
        <v>0</v>
      </c>
      <c r="AO425" s="27">
        <f t="shared" si="62"/>
        <v>7500000</v>
      </c>
      <c r="AP425" s="28"/>
      <c r="AR425" s="28"/>
      <c r="AS425" s="28"/>
      <c r="AT425" s="2"/>
      <c r="AU425" s="2"/>
      <c r="AV425" s="2"/>
      <c r="AW425" s="2"/>
      <c r="AX425" s="2"/>
      <c r="AY425" s="2"/>
      <c r="AZ425" s="2"/>
      <c r="BA425" s="29"/>
    </row>
    <row r="426" spans="1:53" ht="21" customHeight="1">
      <c r="A426" s="19">
        <f>SUBTOTAL(3,$AO$7:AO426)</f>
        <v>420</v>
      </c>
      <c r="B426" s="44" t="s">
        <v>1713</v>
      </c>
      <c r="C426" s="45" t="s">
        <v>1714</v>
      </c>
      <c r="D426" s="22" t="s">
        <v>1715</v>
      </c>
      <c r="E426" s="22" t="s">
        <v>1716</v>
      </c>
      <c r="F426" s="19" t="s">
        <v>1717</v>
      </c>
      <c r="G426" s="22" t="s">
        <v>37</v>
      </c>
      <c r="H426" s="19" t="str">
        <f t="shared" si="53"/>
        <v>004</v>
      </c>
      <c r="I426" s="22" t="s">
        <v>39</v>
      </c>
      <c r="J426" s="22" t="s">
        <v>1654</v>
      </c>
      <c r="K426" s="22"/>
      <c r="L426" s="27">
        <v>0</v>
      </c>
      <c r="M426" s="26">
        <v>0</v>
      </c>
      <c r="N426" s="25">
        <v>7500000</v>
      </c>
      <c r="O426" s="25"/>
      <c r="P426" s="25"/>
      <c r="Q426" s="25"/>
      <c r="R426" s="25"/>
      <c r="S426" s="25">
        <v>7500000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>
        <f t="shared" si="60"/>
        <v>0</v>
      </c>
      <c r="AE426" s="25">
        <f t="shared" si="61"/>
        <v>0</v>
      </c>
      <c r="AF426" s="25"/>
      <c r="AG426" s="27"/>
      <c r="AH426" s="27"/>
      <c r="AI426" s="27"/>
      <c r="AJ426" s="32"/>
      <c r="AK426" s="27"/>
      <c r="AL426" s="32"/>
      <c r="AM426" s="27"/>
      <c r="AN426" s="25">
        <f t="shared" si="57"/>
        <v>0</v>
      </c>
      <c r="AO426" s="27">
        <f t="shared" si="62"/>
        <v>0</v>
      </c>
      <c r="AP426" s="28"/>
      <c r="AR426" s="28"/>
      <c r="AS426" s="28"/>
      <c r="AT426" s="2"/>
      <c r="AU426" s="2"/>
      <c r="AV426" s="2"/>
      <c r="AW426" s="2"/>
      <c r="AX426" s="2"/>
      <c r="AY426" s="2"/>
      <c r="AZ426" s="2"/>
      <c r="BA426" s="29"/>
    </row>
    <row r="427" spans="1:53" ht="21" customHeight="1">
      <c r="A427" s="19">
        <f>SUBTOTAL(3,$AO$7:AO427)</f>
        <v>421</v>
      </c>
      <c r="B427" s="44" t="s">
        <v>1718</v>
      </c>
      <c r="C427" s="45" t="s">
        <v>1719</v>
      </c>
      <c r="D427" s="22" t="s">
        <v>1720</v>
      </c>
      <c r="E427" s="22" t="s">
        <v>105</v>
      </c>
      <c r="F427" s="19" t="s">
        <v>1721</v>
      </c>
      <c r="G427" s="22" t="s">
        <v>37</v>
      </c>
      <c r="H427" s="19" t="str">
        <f t="shared" si="53"/>
        <v>004</v>
      </c>
      <c r="I427" s="22" t="s">
        <v>32</v>
      </c>
      <c r="J427" s="22" t="s">
        <v>1654</v>
      </c>
      <c r="K427" s="22"/>
      <c r="L427" s="27">
        <v>0</v>
      </c>
      <c r="M427" s="26">
        <v>0</v>
      </c>
      <c r="N427" s="25">
        <v>7500000</v>
      </c>
      <c r="O427" s="25"/>
      <c r="P427" s="25"/>
      <c r="Q427" s="25"/>
      <c r="R427" s="25"/>
      <c r="S427" s="25">
        <v>7500000</v>
      </c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>
        <f t="shared" si="60"/>
        <v>0</v>
      </c>
      <c r="AE427" s="25">
        <f t="shared" si="61"/>
        <v>0</v>
      </c>
      <c r="AF427" s="25"/>
      <c r="AG427" s="27"/>
      <c r="AH427" s="27"/>
      <c r="AI427" s="27"/>
      <c r="AJ427" s="32"/>
      <c r="AK427" s="27"/>
      <c r="AL427" s="32"/>
      <c r="AM427" s="27"/>
      <c r="AN427" s="25">
        <f t="shared" si="57"/>
        <v>0</v>
      </c>
      <c r="AO427" s="27">
        <f t="shared" si="62"/>
        <v>0</v>
      </c>
      <c r="AP427" s="28"/>
      <c r="AR427" s="28"/>
      <c r="AS427" s="28"/>
      <c r="AT427" s="2"/>
      <c r="AU427" s="2"/>
      <c r="AV427" s="2"/>
      <c r="AW427" s="2"/>
      <c r="AX427" s="2"/>
      <c r="AY427" s="2"/>
      <c r="AZ427" s="2"/>
      <c r="BA427" s="29"/>
    </row>
    <row r="428" spans="1:53" ht="21" customHeight="1">
      <c r="A428" s="19">
        <f>SUBTOTAL(3,$AO$7:AO428)</f>
        <v>422</v>
      </c>
      <c r="B428" s="44" t="s">
        <v>1722</v>
      </c>
      <c r="C428" s="45" t="s">
        <v>1723</v>
      </c>
      <c r="D428" s="22" t="s">
        <v>1724</v>
      </c>
      <c r="E428" s="22" t="s">
        <v>105</v>
      </c>
      <c r="F428" s="19" t="s">
        <v>1721</v>
      </c>
      <c r="G428" s="22" t="s">
        <v>37</v>
      </c>
      <c r="H428" s="19" t="str">
        <f t="shared" si="53"/>
        <v>004</v>
      </c>
      <c r="I428" s="22" t="s">
        <v>39</v>
      </c>
      <c r="J428" s="22" t="s">
        <v>1654</v>
      </c>
      <c r="K428" s="22"/>
      <c r="L428" s="27">
        <v>0</v>
      </c>
      <c r="M428" s="26">
        <v>0</v>
      </c>
      <c r="N428" s="25">
        <v>7500000</v>
      </c>
      <c r="O428" s="25"/>
      <c r="P428" s="25"/>
      <c r="Q428" s="25"/>
      <c r="R428" s="25"/>
      <c r="S428" s="25">
        <v>7500000</v>
      </c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>
        <f t="shared" si="60"/>
        <v>0</v>
      </c>
      <c r="AE428" s="25">
        <f t="shared" si="61"/>
        <v>0</v>
      </c>
      <c r="AF428" s="25"/>
      <c r="AG428" s="27"/>
      <c r="AH428" s="27"/>
      <c r="AI428" s="27"/>
      <c r="AJ428" s="32"/>
      <c r="AK428" s="27"/>
      <c r="AL428" s="32"/>
      <c r="AM428" s="27"/>
      <c r="AN428" s="25">
        <f t="shared" si="57"/>
        <v>0</v>
      </c>
      <c r="AO428" s="27">
        <f t="shared" si="62"/>
        <v>0</v>
      </c>
      <c r="AP428" s="28"/>
      <c r="AR428" s="28"/>
      <c r="AS428" s="28"/>
      <c r="AT428" s="2"/>
      <c r="AU428" s="2"/>
      <c r="AV428" s="2"/>
      <c r="AW428" s="2"/>
      <c r="AX428" s="2"/>
      <c r="AY428" s="2"/>
      <c r="AZ428" s="2"/>
      <c r="BA428" s="29"/>
    </row>
    <row r="429" spans="1:53" ht="21" customHeight="1">
      <c r="A429" s="19">
        <f>SUBTOTAL(3,$AO$7:AO429)</f>
        <v>423</v>
      </c>
      <c r="B429" s="44" t="s">
        <v>1725</v>
      </c>
      <c r="C429" s="45" t="s">
        <v>1726</v>
      </c>
      <c r="D429" s="22" t="s">
        <v>1668</v>
      </c>
      <c r="E429" s="22" t="s">
        <v>212</v>
      </c>
      <c r="F429" s="19" t="s">
        <v>1661</v>
      </c>
      <c r="G429" s="22" t="s">
        <v>37</v>
      </c>
      <c r="H429" s="19" t="str">
        <f t="shared" si="53"/>
        <v>004</v>
      </c>
      <c r="I429" s="22" t="s">
        <v>32</v>
      </c>
      <c r="J429" s="22" t="s">
        <v>1654</v>
      </c>
      <c r="K429" s="22"/>
      <c r="L429" s="27">
        <v>0</v>
      </c>
      <c r="M429" s="26">
        <v>0</v>
      </c>
      <c r="N429" s="25">
        <v>7500000</v>
      </c>
      <c r="O429" s="25"/>
      <c r="P429" s="25"/>
      <c r="Q429" s="25"/>
      <c r="R429" s="25"/>
      <c r="S429" s="25">
        <v>7500000</v>
      </c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>
        <f t="shared" si="60"/>
        <v>0</v>
      </c>
      <c r="AE429" s="25">
        <f t="shared" si="61"/>
        <v>0</v>
      </c>
      <c r="AF429" s="25"/>
      <c r="AG429" s="27"/>
      <c r="AH429" s="27"/>
      <c r="AI429" s="27"/>
      <c r="AJ429" s="32"/>
      <c r="AK429" s="27"/>
      <c r="AL429" s="32"/>
      <c r="AM429" s="27"/>
      <c r="AN429" s="25">
        <f t="shared" si="57"/>
        <v>0</v>
      </c>
      <c r="AO429" s="27">
        <f t="shared" si="62"/>
        <v>0</v>
      </c>
      <c r="AP429" s="28"/>
      <c r="AR429" s="28"/>
      <c r="AS429" s="28"/>
      <c r="AT429" s="2"/>
      <c r="AU429" s="2"/>
      <c r="AV429" s="2"/>
      <c r="AW429" s="2"/>
      <c r="AX429" s="2"/>
      <c r="AY429" s="2"/>
      <c r="AZ429" s="2"/>
      <c r="BA429" s="29"/>
    </row>
    <row r="430" spans="1:53" ht="21" customHeight="1">
      <c r="A430" s="19">
        <f>SUBTOTAL(3,$AO$7:AO430)</f>
        <v>424</v>
      </c>
      <c r="B430" s="44" t="s">
        <v>1727</v>
      </c>
      <c r="C430" s="45" t="s">
        <v>1728</v>
      </c>
      <c r="D430" s="22" t="s">
        <v>1729</v>
      </c>
      <c r="E430" s="22" t="s">
        <v>212</v>
      </c>
      <c r="F430" s="19" t="s">
        <v>1730</v>
      </c>
      <c r="G430" s="22" t="s">
        <v>37</v>
      </c>
      <c r="H430" s="19" t="str">
        <f t="shared" si="53"/>
        <v>004</v>
      </c>
      <c r="I430" s="22" t="s">
        <v>1203</v>
      </c>
      <c r="J430" s="22" t="s">
        <v>1654</v>
      </c>
      <c r="K430" s="22"/>
      <c r="L430" s="27">
        <v>0</v>
      </c>
      <c r="M430" s="26">
        <v>0</v>
      </c>
      <c r="N430" s="25">
        <v>7500000</v>
      </c>
      <c r="O430" s="25"/>
      <c r="P430" s="25"/>
      <c r="Q430" s="25"/>
      <c r="R430" s="25"/>
      <c r="S430" s="25"/>
      <c r="T430" s="25"/>
      <c r="U430" s="25">
        <v>7500000</v>
      </c>
      <c r="V430" s="25"/>
      <c r="W430" s="25"/>
      <c r="X430" s="25"/>
      <c r="Y430" s="25"/>
      <c r="Z430" s="25"/>
      <c r="AA430" s="25"/>
      <c r="AB430" s="25"/>
      <c r="AC430" s="25"/>
      <c r="AD430" s="25">
        <f t="shared" si="60"/>
        <v>0</v>
      </c>
      <c r="AE430" s="25">
        <f>IF(SUM(R430:U430)-M430&lt;SUM(N430),SUM(N430)-SUM(R430:U430)-M430,)</f>
        <v>0</v>
      </c>
      <c r="AF430" s="25"/>
      <c r="AG430" s="27"/>
      <c r="AH430" s="27"/>
      <c r="AI430" s="27"/>
      <c r="AJ430" s="32"/>
      <c r="AK430" s="27"/>
      <c r="AL430" s="32"/>
      <c r="AM430" s="27"/>
      <c r="AN430" s="25">
        <f t="shared" si="57"/>
        <v>0</v>
      </c>
      <c r="AO430" s="27">
        <f t="shared" si="62"/>
        <v>0</v>
      </c>
      <c r="AP430" s="28"/>
      <c r="AR430" s="28"/>
      <c r="AS430" s="28"/>
      <c r="AT430" s="2"/>
      <c r="AU430" s="2"/>
      <c r="AV430" s="2"/>
      <c r="AW430" s="2"/>
      <c r="AX430" s="2"/>
      <c r="AY430" s="2"/>
      <c r="AZ430" s="2"/>
      <c r="BA430" s="29"/>
    </row>
    <row r="431" spans="1:53" ht="21" customHeight="1">
      <c r="A431" s="19">
        <f>SUBTOTAL(3,$AO$7:AO431)</f>
        <v>425</v>
      </c>
      <c r="B431" s="44" t="s">
        <v>1731</v>
      </c>
      <c r="C431" s="45" t="s">
        <v>1732</v>
      </c>
      <c r="D431" s="22" t="s">
        <v>1489</v>
      </c>
      <c r="E431" s="22" t="s">
        <v>509</v>
      </c>
      <c r="F431" s="19" t="s">
        <v>1733</v>
      </c>
      <c r="G431" s="22" t="s">
        <v>37</v>
      </c>
      <c r="H431" s="19" t="str">
        <f t="shared" ref="H431:H494" si="63">MID(B431,4,3)</f>
        <v>004</v>
      </c>
      <c r="I431" s="22" t="s">
        <v>32</v>
      </c>
      <c r="J431" s="22" t="s">
        <v>1654</v>
      </c>
      <c r="K431" s="22"/>
      <c r="L431" s="27">
        <v>0</v>
      </c>
      <c r="M431" s="26">
        <v>0</v>
      </c>
      <c r="N431" s="25">
        <v>7500000</v>
      </c>
      <c r="O431" s="25"/>
      <c r="P431" s="25"/>
      <c r="Q431" s="25"/>
      <c r="R431" s="25"/>
      <c r="S431" s="25"/>
      <c r="T431" s="25"/>
      <c r="U431" s="25"/>
      <c r="V431" s="25"/>
      <c r="W431" s="25">
        <v>7500000</v>
      </c>
      <c r="X431" s="25"/>
      <c r="Y431" s="25"/>
      <c r="Z431" s="25"/>
      <c r="AA431" s="25"/>
      <c r="AB431" s="25"/>
      <c r="AC431" s="25"/>
      <c r="AD431" s="25">
        <f t="shared" si="60"/>
        <v>0</v>
      </c>
      <c r="AE431" s="25">
        <f>IF(SUM(R431:W431)-M431&lt;SUM(N431),SUM(N431)-SUM(R431:W431)-M431,)</f>
        <v>0</v>
      </c>
      <c r="AF431" s="25"/>
      <c r="AG431" s="27"/>
      <c r="AH431" s="27"/>
      <c r="AI431" s="27"/>
      <c r="AJ431" s="32"/>
      <c r="AK431" s="27"/>
      <c r="AL431" s="32"/>
      <c r="AM431" s="27"/>
      <c r="AN431" s="25">
        <f t="shared" si="57"/>
        <v>0</v>
      </c>
      <c r="AO431" s="27">
        <f>IF(SUM(R431:W431)-M431&lt;(K431+L431+N431),(K431+L431+N431)-SUM(R431:W431)-M431,)</f>
        <v>0</v>
      </c>
      <c r="AP431" s="28"/>
      <c r="AR431" s="28"/>
      <c r="AS431" s="28"/>
      <c r="AT431" s="2"/>
      <c r="AU431" s="2"/>
      <c r="AV431" s="2"/>
      <c r="AW431" s="2"/>
      <c r="AX431" s="2"/>
      <c r="AY431" s="2"/>
      <c r="AZ431" s="2"/>
      <c r="BA431" s="29"/>
    </row>
    <row r="432" spans="1:53" ht="21" customHeight="1">
      <c r="A432" s="19">
        <f>SUBTOTAL(3,$AO$7:AO432)</f>
        <v>426</v>
      </c>
      <c r="B432" s="44" t="s">
        <v>1734</v>
      </c>
      <c r="C432" s="45" t="s">
        <v>1735</v>
      </c>
      <c r="D432" s="22" t="s">
        <v>1736</v>
      </c>
      <c r="E432" s="22" t="s">
        <v>1737</v>
      </c>
      <c r="F432" s="19" t="s">
        <v>763</v>
      </c>
      <c r="G432" s="22" t="s">
        <v>37</v>
      </c>
      <c r="H432" s="19" t="str">
        <f t="shared" si="63"/>
        <v>004</v>
      </c>
      <c r="I432" s="22" t="s">
        <v>1203</v>
      </c>
      <c r="J432" s="22" t="s">
        <v>1654</v>
      </c>
      <c r="K432" s="22"/>
      <c r="L432" s="27">
        <v>0</v>
      </c>
      <c r="M432" s="26">
        <v>0</v>
      </c>
      <c r="N432" s="25">
        <v>7500000</v>
      </c>
      <c r="O432" s="25"/>
      <c r="P432" s="25"/>
      <c r="Q432" s="25"/>
      <c r="R432" s="25"/>
      <c r="S432" s="25"/>
      <c r="T432" s="25"/>
      <c r="U432" s="25">
        <v>7500000</v>
      </c>
      <c r="V432" s="25"/>
      <c r="W432" s="25"/>
      <c r="X432" s="25"/>
      <c r="Y432" s="25"/>
      <c r="Z432" s="25"/>
      <c r="AA432" s="25"/>
      <c r="AB432" s="25"/>
      <c r="AC432" s="25"/>
      <c r="AD432" s="25">
        <f t="shared" si="60"/>
        <v>0</v>
      </c>
      <c r="AE432" s="25">
        <f>IF(SUM(R432:U432)-M432&lt;SUM(N432),SUM(N432)-SUM(R432:U432)-M432,)</f>
        <v>0</v>
      </c>
      <c r="AF432" s="25"/>
      <c r="AG432" s="27"/>
      <c r="AH432" s="27"/>
      <c r="AI432" s="27"/>
      <c r="AJ432" s="32"/>
      <c r="AK432" s="27"/>
      <c r="AL432" s="32"/>
      <c r="AM432" s="27"/>
      <c r="AN432" s="25">
        <f t="shared" si="57"/>
        <v>0</v>
      </c>
      <c r="AO432" s="27">
        <f>IF(SUM(R432:U432)-M432&lt;(K432+L432+N432),(K432+L432+N432)-SUM(R432:U432)-M432,)</f>
        <v>0</v>
      </c>
      <c r="AP432" s="28"/>
      <c r="AR432" s="28"/>
      <c r="AS432" s="28"/>
      <c r="AT432" s="2"/>
      <c r="AU432" s="2"/>
      <c r="AV432" s="2"/>
      <c r="AW432" s="2"/>
      <c r="AX432" s="2"/>
      <c r="AY432" s="2"/>
      <c r="AZ432" s="2"/>
      <c r="BA432" s="29"/>
    </row>
    <row r="433" spans="1:53" ht="21" customHeight="1">
      <c r="A433" s="19">
        <f>SUBTOTAL(3,$AO$7:AO433)</f>
        <v>427</v>
      </c>
      <c r="B433" s="44" t="s">
        <v>1738</v>
      </c>
      <c r="C433" s="45" t="s">
        <v>1739</v>
      </c>
      <c r="D433" s="22" t="s">
        <v>1740</v>
      </c>
      <c r="E433" s="22" t="s">
        <v>1741</v>
      </c>
      <c r="F433" s="19" t="s">
        <v>1742</v>
      </c>
      <c r="G433" s="22" t="s">
        <v>37</v>
      </c>
      <c r="H433" s="19" t="str">
        <f t="shared" si="63"/>
        <v>004</v>
      </c>
      <c r="I433" s="22" t="s">
        <v>32</v>
      </c>
      <c r="J433" s="22" t="s">
        <v>1654</v>
      </c>
      <c r="K433" s="22"/>
      <c r="L433" s="27">
        <v>0</v>
      </c>
      <c r="M433" s="26">
        <v>0</v>
      </c>
      <c r="N433" s="25">
        <v>7500000</v>
      </c>
      <c r="O433" s="25"/>
      <c r="P433" s="25"/>
      <c r="Q433" s="25"/>
      <c r="R433" s="25"/>
      <c r="S433" s="25">
        <v>7500000</v>
      </c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>
        <f t="shared" si="60"/>
        <v>0</v>
      </c>
      <c r="AE433" s="25">
        <f>IF(SUM(R433:T433)-M433&lt;SUM(N433),SUM(N433)-SUM(R433:T433)-M433,)</f>
        <v>0</v>
      </c>
      <c r="AF433" s="25"/>
      <c r="AG433" s="27"/>
      <c r="AH433" s="27"/>
      <c r="AI433" s="27"/>
      <c r="AJ433" s="32"/>
      <c r="AK433" s="27"/>
      <c r="AL433" s="32"/>
      <c r="AM433" s="27"/>
      <c r="AN433" s="25">
        <f t="shared" si="57"/>
        <v>0</v>
      </c>
      <c r="AO433" s="27">
        <f>IF(SUM(R433:U433)-M433&lt;(K433+L433+N433),(K433+L433+N433)-SUM(R433:U433)-M433,)</f>
        <v>0</v>
      </c>
      <c r="AP433" s="28"/>
      <c r="AR433" s="28"/>
      <c r="AS433" s="28"/>
      <c r="AT433" s="2"/>
      <c r="AU433" s="2"/>
      <c r="AV433" s="2"/>
      <c r="AW433" s="2"/>
      <c r="AX433" s="2"/>
      <c r="AY433" s="2"/>
      <c r="AZ433" s="2"/>
      <c r="BA433" s="29"/>
    </row>
    <row r="434" spans="1:53" ht="21" customHeight="1">
      <c r="A434" s="19">
        <f>SUBTOTAL(3,$AO$7:AO434)</f>
        <v>428</v>
      </c>
      <c r="B434" s="44" t="s">
        <v>1743</v>
      </c>
      <c r="C434" s="45" t="s">
        <v>1744</v>
      </c>
      <c r="D434" s="22" t="s">
        <v>825</v>
      </c>
      <c r="E434" s="22" t="s">
        <v>236</v>
      </c>
      <c r="F434" s="19" t="s">
        <v>1745</v>
      </c>
      <c r="G434" s="22" t="s">
        <v>37</v>
      </c>
      <c r="H434" s="19" t="str">
        <f t="shared" si="63"/>
        <v>004</v>
      </c>
      <c r="I434" s="22" t="s">
        <v>48</v>
      </c>
      <c r="J434" s="22" t="s">
        <v>1654</v>
      </c>
      <c r="K434" s="22"/>
      <c r="L434" s="27">
        <v>0</v>
      </c>
      <c r="M434" s="26">
        <v>0</v>
      </c>
      <c r="N434" s="25">
        <v>7500000</v>
      </c>
      <c r="O434" s="25"/>
      <c r="P434" s="25"/>
      <c r="Q434" s="25"/>
      <c r="R434" s="25"/>
      <c r="S434" s="25">
        <v>7500000</v>
      </c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>
        <f t="shared" si="60"/>
        <v>0</v>
      </c>
      <c r="AE434" s="25">
        <f>IF(SUM(R434:T434)-M434&lt;SUM(N434),SUM(N434)-SUM(R434:T434)-M434,)</f>
        <v>0</v>
      </c>
      <c r="AF434" s="25"/>
      <c r="AG434" s="27"/>
      <c r="AH434" s="27"/>
      <c r="AI434" s="27"/>
      <c r="AJ434" s="32"/>
      <c r="AK434" s="27"/>
      <c r="AL434" s="32"/>
      <c r="AM434" s="27"/>
      <c r="AN434" s="25">
        <f t="shared" si="57"/>
        <v>0</v>
      </c>
      <c r="AO434" s="27">
        <f>IF(SUM(R434:U434)-M434&lt;(K434+L434+N434),(K434+L434+N434)-SUM(R434:U434)-M434,)</f>
        <v>0</v>
      </c>
      <c r="AP434" s="28"/>
      <c r="AR434" s="28"/>
      <c r="AS434" s="28"/>
      <c r="AT434" s="2"/>
      <c r="AU434" s="2"/>
      <c r="AV434" s="2"/>
      <c r="AW434" s="2"/>
      <c r="AX434" s="2"/>
      <c r="AY434" s="2"/>
      <c r="AZ434" s="2"/>
      <c r="BA434" s="29"/>
    </row>
    <row r="435" spans="1:53" ht="21" customHeight="1">
      <c r="A435" s="19">
        <f>SUBTOTAL(3,$AO$7:AO435)</f>
        <v>429</v>
      </c>
      <c r="B435" s="44" t="s">
        <v>1746</v>
      </c>
      <c r="C435" s="45" t="s">
        <v>1747</v>
      </c>
      <c r="D435" s="22" t="s">
        <v>1748</v>
      </c>
      <c r="E435" s="22" t="s">
        <v>1126</v>
      </c>
      <c r="F435" s="19" t="s">
        <v>1749</v>
      </c>
      <c r="G435" s="22" t="s">
        <v>37</v>
      </c>
      <c r="H435" s="19" t="str">
        <f t="shared" si="63"/>
        <v>004</v>
      </c>
      <c r="I435" s="22" t="s">
        <v>32</v>
      </c>
      <c r="J435" s="22" t="s">
        <v>1654</v>
      </c>
      <c r="K435" s="22"/>
      <c r="L435" s="27">
        <v>0</v>
      </c>
      <c r="M435" s="26">
        <v>0</v>
      </c>
      <c r="N435" s="25">
        <v>7500000</v>
      </c>
      <c r="O435" s="25"/>
      <c r="P435" s="25"/>
      <c r="Q435" s="25"/>
      <c r="R435" s="25"/>
      <c r="S435" s="25">
        <v>7500000</v>
      </c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>
        <f t="shared" si="60"/>
        <v>0</v>
      </c>
      <c r="AE435" s="25">
        <f>IF(SUM(R435:T435)-M435&lt;SUM(N435),SUM(N435)-SUM(R435:T435)-M435,)</f>
        <v>0</v>
      </c>
      <c r="AF435" s="25"/>
      <c r="AG435" s="27"/>
      <c r="AH435" s="27"/>
      <c r="AI435" s="27"/>
      <c r="AJ435" s="32"/>
      <c r="AK435" s="27"/>
      <c r="AL435" s="32"/>
      <c r="AM435" s="27"/>
      <c r="AN435" s="25">
        <f t="shared" si="57"/>
        <v>0</v>
      </c>
      <c r="AO435" s="27">
        <f>IF(SUM(R435:U435)-M435&lt;(K435+L435+N435),(K435+L435+N435)-SUM(R435:U435)-M435,)</f>
        <v>0</v>
      </c>
      <c r="AP435" s="28"/>
      <c r="AR435" s="28"/>
      <c r="AS435" s="28"/>
      <c r="AT435" s="2"/>
      <c r="AU435" s="2"/>
      <c r="AV435" s="2"/>
      <c r="AW435" s="2"/>
      <c r="AX435" s="2"/>
      <c r="AY435" s="2"/>
      <c r="AZ435" s="2"/>
      <c r="BA435" s="29"/>
    </row>
    <row r="436" spans="1:53" ht="21" customHeight="1">
      <c r="A436" s="19">
        <f>SUBTOTAL(3,$AO$7:AO436)</f>
        <v>430</v>
      </c>
      <c r="B436" s="44" t="s">
        <v>1750</v>
      </c>
      <c r="C436" s="45" t="s">
        <v>1751</v>
      </c>
      <c r="D436" s="22" t="s">
        <v>1752</v>
      </c>
      <c r="E436" s="22" t="s">
        <v>305</v>
      </c>
      <c r="F436" s="19" t="s">
        <v>650</v>
      </c>
      <c r="G436" s="22" t="s">
        <v>37</v>
      </c>
      <c r="H436" s="19" t="str">
        <f t="shared" si="63"/>
        <v>004</v>
      </c>
      <c r="I436" s="22" t="s">
        <v>32</v>
      </c>
      <c r="J436" s="22" t="s">
        <v>1654</v>
      </c>
      <c r="K436" s="22"/>
      <c r="L436" s="27">
        <v>0</v>
      </c>
      <c r="M436" s="26">
        <v>0</v>
      </c>
      <c r="N436" s="25">
        <v>7500000</v>
      </c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>
        <v>7500000</v>
      </c>
      <c r="Z436" s="25"/>
      <c r="AA436" s="25"/>
      <c r="AB436" s="25"/>
      <c r="AC436" s="25"/>
      <c r="AD436" s="25">
        <f t="shared" si="60"/>
        <v>0</v>
      </c>
      <c r="AE436" s="25">
        <f>IF(SUM(R436:AD436)-M436&lt;SUM(N436),SUM(N436)-SUM(R436:AD436)-M436,)</f>
        <v>0</v>
      </c>
      <c r="AF436" s="25"/>
      <c r="AG436" s="27"/>
      <c r="AH436" s="27"/>
      <c r="AI436" s="27"/>
      <c r="AJ436" s="32"/>
      <c r="AK436" s="27"/>
      <c r="AL436" s="32"/>
      <c r="AM436" s="27"/>
      <c r="AN436" s="25">
        <f t="shared" si="57"/>
        <v>0</v>
      </c>
      <c r="AO436" s="27">
        <f>IF(SUM(R436:AD436)-M436&lt;(K436+L436+N436),(K436+L436+N436)-SUM(R436:AD436)-M436,)</f>
        <v>0</v>
      </c>
      <c r="AP436" s="28"/>
      <c r="AR436" s="28"/>
      <c r="AS436" s="28"/>
      <c r="AT436" s="2"/>
      <c r="AU436" s="2"/>
      <c r="AV436" s="2"/>
      <c r="AW436" s="2"/>
      <c r="AX436" s="2"/>
      <c r="AY436" s="2"/>
      <c r="AZ436" s="2"/>
      <c r="BA436" s="29"/>
    </row>
    <row r="437" spans="1:53" ht="21" customHeight="1">
      <c r="A437" s="19">
        <f>SUBTOTAL(3,$AO$7:AO437)</f>
        <v>431</v>
      </c>
      <c r="B437" s="44" t="s">
        <v>1753</v>
      </c>
      <c r="C437" s="45" t="s">
        <v>1754</v>
      </c>
      <c r="D437" s="22" t="s">
        <v>1755</v>
      </c>
      <c r="E437" s="22" t="s">
        <v>316</v>
      </c>
      <c r="F437" s="19" t="s">
        <v>267</v>
      </c>
      <c r="G437" s="22" t="s">
        <v>37</v>
      </c>
      <c r="H437" s="19" t="str">
        <f t="shared" si="63"/>
        <v>004</v>
      </c>
      <c r="I437" s="22" t="s">
        <v>48</v>
      </c>
      <c r="J437" s="22" t="s">
        <v>1654</v>
      </c>
      <c r="K437" s="22"/>
      <c r="L437" s="27">
        <v>0</v>
      </c>
      <c r="M437" s="26">
        <v>0</v>
      </c>
      <c r="N437" s="25">
        <v>7500000</v>
      </c>
      <c r="O437" s="25"/>
      <c r="P437" s="25"/>
      <c r="Q437" s="25"/>
      <c r="R437" s="25"/>
      <c r="S437" s="25">
        <v>7500000</v>
      </c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>
        <f t="shared" si="60"/>
        <v>0</v>
      </c>
      <c r="AE437" s="25">
        <f>IF(SUM(R437:T437)-M437&lt;SUM(N437),SUM(N437)-SUM(R437:T437)-M437,)</f>
        <v>0</v>
      </c>
      <c r="AF437" s="25"/>
      <c r="AG437" s="27"/>
      <c r="AH437" s="27"/>
      <c r="AI437" s="27"/>
      <c r="AJ437" s="32"/>
      <c r="AK437" s="27"/>
      <c r="AL437" s="32"/>
      <c r="AM437" s="27"/>
      <c r="AN437" s="25">
        <f t="shared" si="57"/>
        <v>0</v>
      </c>
      <c r="AO437" s="27">
        <f t="shared" ref="AO437:AO458" si="64">IF(SUM(R437:U437)-M437&lt;(K437+L437+N437),(K437+L437+N437)-SUM(R437:U437)-M437,)</f>
        <v>0</v>
      </c>
      <c r="AP437" s="28"/>
      <c r="AR437" s="28"/>
      <c r="AS437" s="28"/>
      <c r="AT437" s="2"/>
      <c r="AU437" s="2"/>
      <c r="AV437" s="2"/>
      <c r="AW437" s="2"/>
      <c r="AX437" s="2"/>
      <c r="AY437" s="2"/>
      <c r="AZ437" s="2"/>
      <c r="BA437" s="29"/>
    </row>
    <row r="438" spans="1:53" ht="21" customHeight="1">
      <c r="A438" s="19">
        <f>SUBTOTAL(3,$AO$7:AO438)</f>
        <v>432</v>
      </c>
      <c r="B438" s="44" t="s">
        <v>1756</v>
      </c>
      <c r="C438" s="45" t="s">
        <v>1757</v>
      </c>
      <c r="D438" s="22" t="s">
        <v>1758</v>
      </c>
      <c r="E438" s="22" t="s">
        <v>1759</v>
      </c>
      <c r="F438" s="19" t="s">
        <v>130</v>
      </c>
      <c r="G438" s="22" t="s">
        <v>37</v>
      </c>
      <c r="H438" s="19" t="str">
        <f t="shared" si="63"/>
        <v>004</v>
      </c>
      <c r="I438" s="22" t="s">
        <v>48</v>
      </c>
      <c r="J438" s="22" t="s">
        <v>1654</v>
      </c>
      <c r="K438" s="22"/>
      <c r="L438" s="27">
        <v>0</v>
      </c>
      <c r="M438" s="26">
        <v>0</v>
      </c>
      <c r="N438" s="25">
        <v>7500000</v>
      </c>
      <c r="O438" s="25"/>
      <c r="P438" s="25"/>
      <c r="Q438" s="25"/>
      <c r="R438" s="25"/>
      <c r="S438" s="25"/>
      <c r="T438" s="25"/>
      <c r="U438" s="25">
        <v>7500000</v>
      </c>
      <c r="V438" s="25"/>
      <c r="W438" s="25"/>
      <c r="X438" s="25"/>
      <c r="Y438" s="25"/>
      <c r="Z438" s="25"/>
      <c r="AA438" s="25"/>
      <c r="AB438" s="25"/>
      <c r="AC438" s="25"/>
      <c r="AD438" s="25">
        <f t="shared" si="60"/>
        <v>0</v>
      </c>
      <c r="AE438" s="25">
        <f>IF(SUM(R438:U438)-M438&lt;SUM(N438),SUM(N438)-SUM(R438:U438)-M438,)</f>
        <v>0</v>
      </c>
      <c r="AF438" s="25"/>
      <c r="AG438" s="27"/>
      <c r="AH438" s="27"/>
      <c r="AI438" s="27"/>
      <c r="AJ438" s="32"/>
      <c r="AK438" s="27"/>
      <c r="AL438" s="32"/>
      <c r="AM438" s="27"/>
      <c r="AN438" s="25">
        <f t="shared" si="57"/>
        <v>0</v>
      </c>
      <c r="AO438" s="27">
        <f t="shared" si="64"/>
        <v>0</v>
      </c>
      <c r="AP438" s="28"/>
      <c r="AR438" s="28"/>
      <c r="AS438" s="28"/>
      <c r="AT438" s="2"/>
      <c r="AU438" s="2"/>
      <c r="AV438" s="2"/>
      <c r="AW438" s="2"/>
      <c r="AX438" s="2"/>
      <c r="AY438" s="2"/>
      <c r="AZ438" s="2"/>
      <c r="BA438" s="29"/>
    </row>
    <row r="439" spans="1:53" ht="21" customHeight="1">
      <c r="A439" s="19">
        <f>SUBTOTAL(3,$AO$7:AO439)</f>
        <v>433</v>
      </c>
      <c r="B439" s="44" t="s">
        <v>1760</v>
      </c>
      <c r="C439" s="45" t="s">
        <v>1761</v>
      </c>
      <c r="D439" s="22" t="s">
        <v>1762</v>
      </c>
      <c r="E439" s="22" t="s">
        <v>1763</v>
      </c>
      <c r="F439" s="19" t="s">
        <v>213</v>
      </c>
      <c r="G439" s="22" t="s">
        <v>37</v>
      </c>
      <c r="H439" s="19" t="str">
        <f t="shared" si="63"/>
        <v>004</v>
      </c>
      <c r="I439" s="22" t="s">
        <v>32</v>
      </c>
      <c r="J439" s="22" t="s">
        <v>1654</v>
      </c>
      <c r="K439" s="22"/>
      <c r="L439" s="27">
        <v>0</v>
      </c>
      <c r="M439" s="26">
        <v>0</v>
      </c>
      <c r="N439" s="25">
        <v>7500000</v>
      </c>
      <c r="O439" s="25"/>
      <c r="P439" s="25"/>
      <c r="Q439" s="25"/>
      <c r="R439" s="25"/>
      <c r="S439" s="25">
        <v>7500000</v>
      </c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>
        <f t="shared" si="60"/>
        <v>0</v>
      </c>
      <c r="AE439" s="25">
        <f>IF(SUM(R439:T439)-M439&lt;SUM(N439),SUM(N439)-SUM(R439:T439)-M439,)</f>
        <v>0</v>
      </c>
      <c r="AF439" s="25"/>
      <c r="AG439" s="27"/>
      <c r="AH439" s="27"/>
      <c r="AI439" s="27"/>
      <c r="AJ439" s="32"/>
      <c r="AK439" s="27"/>
      <c r="AL439" s="32"/>
      <c r="AM439" s="27"/>
      <c r="AN439" s="25">
        <f t="shared" si="57"/>
        <v>0</v>
      </c>
      <c r="AO439" s="27">
        <f t="shared" si="64"/>
        <v>0</v>
      </c>
      <c r="AP439" s="28"/>
      <c r="AR439" s="28"/>
      <c r="AS439" s="28"/>
      <c r="AT439" s="2"/>
      <c r="AU439" s="2"/>
      <c r="AV439" s="2"/>
      <c r="AW439" s="2"/>
      <c r="AX439" s="2"/>
      <c r="AY439" s="2"/>
      <c r="AZ439" s="2"/>
      <c r="BA439" s="29"/>
    </row>
    <row r="440" spans="1:53" ht="21" customHeight="1">
      <c r="A440" s="19">
        <f>SUBTOTAL(3,$AO$7:AO440)</f>
        <v>434</v>
      </c>
      <c r="B440" s="44" t="s">
        <v>1764</v>
      </c>
      <c r="C440" s="45" t="s">
        <v>1765</v>
      </c>
      <c r="D440" s="22" t="s">
        <v>813</v>
      </c>
      <c r="E440" s="22" t="s">
        <v>699</v>
      </c>
      <c r="F440" s="19" t="s">
        <v>272</v>
      </c>
      <c r="G440" s="22" t="s">
        <v>37</v>
      </c>
      <c r="H440" s="19" t="str">
        <f t="shared" si="63"/>
        <v>004</v>
      </c>
      <c r="I440" s="22" t="s">
        <v>32</v>
      </c>
      <c r="J440" s="22" t="s">
        <v>1654</v>
      </c>
      <c r="K440" s="22"/>
      <c r="L440" s="27">
        <v>0</v>
      </c>
      <c r="M440" s="26">
        <v>0</v>
      </c>
      <c r="N440" s="25">
        <v>7500000</v>
      </c>
      <c r="O440" s="25"/>
      <c r="P440" s="25"/>
      <c r="Q440" s="25"/>
      <c r="R440" s="25"/>
      <c r="S440" s="25">
        <v>7500000</v>
      </c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>
        <f t="shared" si="60"/>
        <v>0</v>
      </c>
      <c r="AE440" s="25">
        <f>IF(SUM(R440:T440)-M440&lt;SUM(N440),SUM(N440)-SUM(R440:T440)-M440,)</f>
        <v>0</v>
      </c>
      <c r="AF440" s="25"/>
      <c r="AG440" s="27"/>
      <c r="AH440" s="27"/>
      <c r="AI440" s="27"/>
      <c r="AJ440" s="32"/>
      <c r="AK440" s="27"/>
      <c r="AL440" s="32"/>
      <c r="AM440" s="27"/>
      <c r="AN440" s="25">
        <f t="shared" si="57"/>
        <v>0</v>
      </c>
      <c r="AO440" s="27">
        <f t="shared" si="64"/>
        <v>0</v>
      </c>
      <c r="AP440" s="28"/>
      <c r="AR440" s="28"/>
      <c r="AS440" s="28"/>
      <c r="AT440" s="2"/>
      <c r="AU440" s="2"/>
      <c r="AV440" s="2"/>
      <c r="AW440" s="2"/>
      <c r="AX440" s="2"/>
      <c r="AY440" s="2"/>
      <c r="AZ440" s="2"/>
      <c r="BA440" s="29"/>
    </row>
    <row r="441" spans="1:53" ht="21" customHeight="1">
      <c r="A441" s="19">
        <f>SUBTOTAL(3,$AO$7:AO441)</f>
        <v>435</v>
      </c>
      <c r="B441" s="44" t="s">
        <v>1766</v>
      </c>
      <c r="C441" s="45" t="s">
        <v>1767</v>
      </c>
      <c r="D441" s="22" t="s">
        <v>1768</v>
      </c>
      <c r="E441" s="22" t="s">
        <v>699</v>
      </c>
      <c r="F441" s="19" t="s">
        <v>218</v>
      </c>
      <c r="G441" s="22" t="s">
        <v>37</v>
      </c>
      <c r="H441" s="19" t="str">
        <f t="shared" si="63"/>
        <v>004</v>
      </c>
      <c r="I441" s="22" t="s">
        <v>32</v>
      </c>
      <c r="J441" s="22" t="s">
        <v>1654</v>
      </c>
      <c r="K441" s="22"/>
      <c r="L441" s="27">
        <v>0</v>
      </c>
      <c r="M441" s="26">
        <v>0</v>
      </c>
      <c r="N441" s="25">
        <v>7500000</v>
      </c>
      <c r="O441" s="25"/>
      <c r="P441" s="25"/>
      <c r="Q441" s="25"/>
      <c r="R441" s="25"/>
      <c r="S441" s="25"/>
      <c r="T441" s="25"/>
      <c r="U441" s="25">
        <v>7500000</v>
      </c>
      <c r="V441" s="25"/>
      <c r="W441" s="25"/>
      <c r="X441" s="25"/>
      <c r="Y441" s="25"/>
      <c r="Z441" s="25"/>
      <c r="AA441" s="25"/>
      <c r="AB441" s="25"/>
      <c r="AC441" s="25"/>
      <c r="AD441" s="25">
        <f t="shared" si="60"/>
        <v>0</v>
      </c>
      <c r="AE441" s="25">
        <f>IF(SUM(R441:U441)-M441&lt;SUM(N441),SUM(N441)-SUM(R441:U441)-M441,)</f>
        <v>0</v>
      </c>
      <c r="AF441" s="25"/>
      <c r="AG441" s="27"/>
      <c r="AH441" s="27"/>
      <c r="AI441" s="27"/>
      <c r="AJ441" s="32"/>
      <c r="AK441" s="27"/>
      <c r="AL441" s="32"/>
      <c r="AM441" s="27"/>
      <c r="AN441" s="25">
        <f t="shared" si="57"/>
        <v>0</v>
      </c>
      <c r="AO441" s="27">
        <f t="shared" si="64"/>
        <v>0</v>
      </c>
      <c r="AP441" s="28"/>
      <c r="AR441" s="28"/>
      <c r="AS441" s="28"/>
      <c r="AT441" s="2"/>
      <c r="AU441" s="2"/>
      <c r="AV441" s="2"/>
      <c r="AW441" s="2"/>
      <c r="AX441" s="2"/>
      <c r="AY441" s="2"/>
      <c r="AZ441" s="2"/>
      <c r="BA441" s="29"/>
    </row>
    <row r="442" spans="1:53" ht="21" customHeight="1">
      <c r="A442" s="19">
        <f>SUBTOTAL(3,$AO$7:AO442)</f>
        <v>436</v>
      </c>
      <c r="B442" s="44" t="s">
        <v>1769</v>
      </c>
      <c r="C442" s="45" t="s">
        <v>1770</v>
      </c>
      <c r="D442" s="22" t="s">
        <v>1771</v>
      </c>
      <c r="E442" s="22" t="s">
        <v>704</v>
      </c>
      <c r="F442" s="19" t="s">
        <v>1772</v>
      </c>
      <c r="G442" s="22" t="s">
        <v>37</v>
      </c>
      <c r="H442" s="19" t="str">
        <f t="shared" si="63"/>
        <v>004</v>
      </c>
      <c r="I442" s="22" t="s">
        <v>32</v>
      </c>
      <c r="J442" s="22" t="s">
        <v>1654</v>
      </c>
      <c r="K442" s="22"/>
      <c r="L442" s="27">
        <v>0</v>
      </c>
      <c r="M442" s="26">
        <v>0</v>
      </c>
      <c r="N442" s="25">
        <v>7500000</v>
      </c>
      <c r="O442" s="25"/>
      <c r="P442" s="25"/>
      <c r="Q442" s="25"/>
      <c r="R442" s="25"/>
      <c r="S442" s="25">
        <v>7500000</v>
      </c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>
        <f t="shared" si="60"/>
        <v>0</v>
      </c>
      <c r="AE442" s="25">
        <f>IF(SUM(R442:T442)-M442&lt;SUM(N442),SUM(N442)-SUM(R442:T442)-M442,)</f>
        <v>0</v>
      </c>
      <c r="AF442" s="25"/>
      <c r="AG442" s="27"/>
      <c r="AH442" s="27"/>
      <c r="AI442" s="27"/>
      <c r="AJ442" s="32"/>
      <c r="AK442" s="27"/>
      <c r="AL442" s="32"/>
      <c r="AM442" s="27"/>
      <c r="AN442" s="25">
        <f t="shared" si="57"/>
        <v>0</v>
      </c>
      <c r="AO442" s="27">
        <f t="shared" si="64"/>
        <v>0</v>
      </c>
      <c r="AP442" s="28"/>
      <c r="AR442" s="28"/>
      <c r="AS442" s="28"/>
      <c r="AT442" s="2"/>
      <c r="AU442" s="2"/>
      <c r="AV442" s="2"/>
      <c r="AW442" s="2"/>
      <c r="AX442" s="2"/>
      <c r="AY442" s="2"/>
      <c r="AZ442" s="2"/>
      <c r="BA442" s="29"/>
    </row>
    <row r="443" spans="1:53" ht="21" customHeight="1">
      <c r="A443" s="19">
        <f>SUBTOTAL(3,$AO$7:AO443)</f>
        <v>437</v>
      </c>
      <c r="B443" s="44" t="s">
        <v>1773</v>
      </c>
      <c r="C443" s="45" t="s">
        <v>1774</v>
      </c>
      <c r="D443" s="22" t="s">
        <v>1775</v>
      </c>
      <c r="E443" s="22" t="s">
        <v>717</v>
      </c>
      <c r="F443" s="19" t="s">
        <v>357</v>
      </c>
      <c r="G443" s="22" t="s">
        <v>37</v>
      </c>
      <c r="H443" s="19" t="str">
        <f t="shared" si="63"/>
        <v>004</v>
      </c>
      <c r="I443" s="22" t="s">
        <v>1203</v>
      </c>
      <c r="J443" s="22" t="s">
        <v>1654</v>
      </c>
      <c r="K443" s="22"/>
      <c r="L443" s="27">
        <v>0</v>
      </c>
      <c r="M443" s="26">
        <v>0</v>
      </c>
      <c r="N443" s="25">
        <v>7500000</v>
      </c>
      <c r="O443" s="25"/>
      <c r="P443" s="25"/>
      <c r="Q443" s="25"/>
      <c r="R443" s="25"/>
      <c r="S443" s="25"/>
      <c r="T443" s="25"/>
      <c r="U443" s="25">
        <v>7500000</v>
      </c>
      <c r="V443" s="25"/>
      <c r="W443" s="25"/>
      <c r="X443" s="25"/>
      <c r="Y443" s="25"/>
      <c r="Z443" s="25"/>
      <c r="AA443" s="25"/>
      <c r="AB443" s="25"/>
      <c r="AC443" s="25"/>
      <c r="AD443" s="25">
        <f t="shared" ref="AD443:AD471" si="65">IF(SUM(O443:U443)&gt;SUM(M443:N443),SUM(O443:U443)-SUM(M443:N443),)</f>
        <v>0</v>
      </c>
      <c r="AE443" s="25">
        <f>IF(SUM(R443:U443)-M443&lt;SUM(N443),SUM(N443)-SUM(R443:U443)-M443,)</f>
        <v>0</v>
      </c>
      <c r="AF443" s="25"/>
      <c r="AG443" s="27"/>
      <c r="AH443" s="27"/>
      <c r="AI443" s="27"/>
      <c r="AJ443" s="32"/>
      <c r="AK443" s="27"/>
      <c r="AL443" s="32"/>
      <c r="AM443" s="27"/>
      <c r="AN443" s="25">
        <f t="shared" si="57"/>
        <v>0</v>
      </c>
      <c r="AO443" s="27">
        <f t="shared" si="64"/>
        <v>0</v>
      </c>
      <c r="AP443" s="28"/>
      <c r="AR443" s="28"/>
      <c r="AS443" s="28"/>
      <c r="AT443" s="2"/>
      <c r="AU443" s="2"/>
      <c r="AV443" s="2"/>
      <c r="AW443" s="2"/>
      <c r="AX443" s="2"/>
      <c r="AY443" s="2"/>
      <c r="AZ443" s="2"/>
      <c r="BA443" s="29"/>
    </row>
    <row r="444" spans="1:53" ht="21" customHeight="1">
      <c r="A444" s="19">
        <f>SUBTOTAL(3,$AO$7:AO444)</f>
        <v>438</v>
      </c>
      <c r="B444" s="44" t="s">
        <v>1776</v>
      </c>
      <c r="C444" s="45" t="s">
        <v>1777</v>
      </c>
      <c r="D444" s="22" t="s">
        <v>1778</v>
      </c>
      <c r="E444" s="22" t="s">
        <v>1016</v>
      </c>
      <c r="F444" s="19" t="s">
        <v>1618</v>
      </c>
      <c r="G444" s="22" t="s">
        <v>37</v>
      </c>
      <c r="H444" s="19" t="str">
        <f t="shared" si="63"/>
        <v>004</v>
      </c>
      <c r="I444" s="22" t="s">
        <v>32</v>
      </c>
      <c r="J444" s="22" t="s">
        <v>1654</v>
      </c>
      <c r="K444" s="22"/>
      <c r="L444" s="27">
        <v>0</v>
      </c>
      <c r="M444" s="26">
        <v>0</v>
      </c>
      <c r="N444" s="25">
        <v>7500000</v>
      </c>
      <c r="O444" s="25"/>
      <c r="P444" s="25"/>
      <c r="Q444" s="25"/>
      <c r="R444" s="25"/>
      <c r="S444" s="25"/>
      <c r="T444" s="25"/>
      <c r="U444" s="25">
        <v>7500000</v>
      </c>
      <c r="V444" s="25"/>
      <c r="W444" s="25"/>
      <c r="X444" s="25"/>
      <c r="Y444" s="25"/>
      <c r="Z444" s="25"/>
      <c r="AA444" s="25"/>
      <c r="AB444" s="25"/>
      <c r="AC444" s="25"/>
      <c r="AD444" s="25">
        <f t="shared" si="65"/>
        <v>0</v>
      </c>
      <c r="AE444" s="25">
        <f>IF(SUM(R444:U444)-M444&lt;SUM(N444),SUM(N444)-SUM(R444:U444)-M444,)</f>
        <v>0</v>
      </c>
      <c r="AF444" s="25"/>
      <c r="AG444" s="27"/>
      <c r="AH444" s="27"/>
      <c r="AI444" s="27"/>
      <c r="AJ444" s="32"/>
      <c r="AK444" s="27"/>
      <c r="AL444" s="32"/>
      <c r="AM444" s="27"/>
      <c r="AN444" s="25">
        <f t="shared" si="57"/>
        <v>0</v>
      </c>
      <c r="AO444" s="27">
        <f t="shared" si="64"/>
        <v>0</v>
      </c>
      <c r="AP444" s="28"/>
      <c r="AR444" s="28"/>
      <c r="AS444" s="28"/>
      <c r="AT444" s="2"/>
      <c r="AU444" s="2"/>
      <c r="AV444" s="2"/>
      <c r="AW444" s="2"/>
      <c r="AX444" s="2"/>
      <c r="AY444" s="2"/>
      <c r="AZ444" s="2"/>
      <c r="BA444" s="29"/>
    </row>
    <row r="445" spans="1:53" ht="21" customHeight="1">
      <c r="A445" s="19">
        <f>SUBTOTAL(3,$AO$7:AO445)</f>
        <v>439</v>
      </c>
      <c r="B445" s="44" t="s">
        <v>1779</v>
      </c>
      <c r="C445" s="45" t="s">
        <v>1780</v>
      </c>
      <c r="D445" s="22" t="s">
        <v>1781</v>
      </c>
      <c r="E445" s="22" t="s">
        <v>124</v>
      </c>
      <c r="F445" s="19" t="s">
        <v>678</v>
      </c>
      <c r="G445" s="22" t="s">
        <v>37</v>
      </c>
      <c r="H445" s="19" t="str">
        <f t="shared" si="63"/>
        <v>004</v>
      </c>
      <c r="I445" s="22" t="s">
        <v>1203</v>
      </c>
      <c r="J445" s="22" t="s">
        <v>1654</v>
      </c>
      <c r="K445" s="22"/>
      <c r="L445" s="27">
        <v>0</v>
      </c>
      <c r="M445" s="26">
        <v>0</v>
      </c>
      <c r="N445" s="25">
        <v>7500000</v>
      </c>
      <c r="O445" s="25"/>
      <c r="P445" s="25"/>
      <c r="Q445" s="25"/>
      <c r="R445" s="25"/>
      <c r="S445" s="25"/>
      <c r="T445" s="25"/>
      <c r="U445" s="25">
        <v>7500000</v>
      </c>
      <c r="V445" s="25"/>
      <c r="W445" s="25"/>
      <c r="X445" s="25"/>
      <c r="Y445" s="25"/>
      <c r="Z445" s="25"/>
      <c r="AA445" s="25"/>
      <c r="AB445" s="25"/>
      <c r="AC445" s="25"/>
      <c r="AD445" s="25">
        <f t="shared" si="65"/>
        <v>0</v>
      </c>
      <c r="AE445" s="25">
        <f>IF(SUM(R445:U445)-M445&lt;SUM(N445),SUM(N445)-SUM(R445:U445)-M445,)</f>
        <v>0</v>
      </c>
      <c r="AF445" s="25"/>
      <c r="AG445" s="27"/>
      <c r="AH445" s="27"/>
      <c r="AI445" s="27"/>
      <c r="AJ445" s="32"/>
      <c r="AK445" s="27"/>
      <c r="AL445" s="32"/>
      <c r="AM445" s="27"/>
      <c r="AN445" s="25">
        <f t="shared" si="57"/>
        <v>0</v>
      </c>
      <c r="AO445" s="27">
        <f t="shared" si="64"/>
        <v>0</v>
      </c>
      <c r="AP445" s="28"/>
      <c r="AR445" s="28"/>
      <c r="AS445" s="28"/>
      <c r="AT445" s="2"/>
      <c r="AU445" s="2"/>
      <c r="AV445" s="2"/>
      <c r="AW445" s="2"/>
      <c r="AX445" s="2"/>
      <c r="AY445" s="2"/>
      <c r="AZ445" s="2"/>
      <c r="BA445" s="29"/>
    </row>
    <row r="446" spans="1:53" ht="21" customHeight="1">
      <c r="A446" s="19">
        <f>SUBTOTAL(3,$AO$7:AO446)</f>
        <v>440</v>
      </c>
      <c r="B446" s="44" t="s">
        <v>1782</v>
      </c>
      <c r="C446" s="45" t="s">
        <v>1783</v>
      </c>
      <c r="D446" s="22" t="s">
        <v>1784</v>
      </c>
      <c r="E446" s="22" t="s">
        <v>124</v>
      </c>
      <c r="F446" s="19" t="s">
        <v>1785</v>
      </c>
      <c r="G446" s="22" t="s">
        <v>37</v>
      </c>
      <c r="H446" s="19" t="str">
        <f t="shared" si="63"/>
        <v>004</v>
      </c>
      <c r="I446" s="22" t="s">
        <v>32</v>
      </c>
      <c r="J446" s="22" t="s">
        <v>1654</v>
      </c>
      <c r="K446" s="22"/>
      <c r="L446" s="27">
        <v>0</v>
      </c>
      <c r="M446" s="26">
        <v>0</v>
      </c>
      <c r="N446" s="25">
        <v>7500000</v>
      </c>
      <c r="O446" s="25"/>
      <c r="P446" s="25"/>
      <c r="Q446" s="25"/>
      <c r="R446" s="25"/>
      <c r="S446" s="25"/>
      <c r="T446" s="25"/>
      <c r="U446" s="25">
        <v>7500000</v>
      </c>
      <c r="V446" s="25"/>
      <c r="W446" s="25"/>
      <c r="X446" s="25"/>
      <c r="Y446" s="25"/>
      <c r="Z446" s="25"/>
      <c r="AA446" s="25"/>
      <c r="AB446" s="25"/>
      <c r="AC446" s="25"/>
      <c r="AD446" s="25">
        <f t="shared" si="65"/>
        <v>0</v>
      </c>
      <c r="AE446" s="25">
        <f>IF(SUM(R446:U446)-M446&lt;SUM(N446),SUM(N446)-SUM(R446:U446)-M446,)</f>
        <v>0</v>
      </c>
      <c r="AF446" s="25"/>
      <c r="AG446" s="27"/>
      <c r="AH446" s="27"/>
      <c r="AI446" s="27"/>
      <c r="AJ446" s="32"/>
      <c r="AK446" s="27"/>
      <c r="AL446" s="32"/>
      <c r="AM446" s="27"/>
      <c r="AN446" s="25">
        <f t="shared" si="57"/>
        <v>0</v>
      </c>
      <c r="AO446" s="27">
        <f t="shared" si="64"/>
        <v>0</v>
      </c>
      <c r="AP446" s="28"/>
      <c r="AR446" s="28"/>
      <c r="AS446" s="28"/>
      <c r="AT446" s="2"/>
      <c r="AU446" s="2"/>
      <c r="AV446" s="2"/>
      <c r="AW446" s="2"/>
      <c r="AX446" s="2"/>
      <c r="AY446" s="2"/>
      <c r="AZ446" s="2"/>
      <c r="BA446" s="29"/>
    </row>
    <row r="447" spans="1:53" ht="21" customHeight="1">
      <c r="A447" s="19">
        <f>SUBTOTAL(3,$AO$7:AO447)</f>
        <v>441</v>
      </c>
      <c r="B447" s="44" t="s">
        <v>1786</v>
      </c>
      <c r="C447" s="45" t="s">
        <v>1787</v>
      </c>
      <c r="D447" s="22" t="s">
        <v>1788</v>
      </c>
      <c r="E447" s="22" t="s">
        <v>1028</v>
      </c>
      <c r="F447" s="19" t="s">
        <v>1789</v>
      </c>
      <c r="G447" s="22" t="s">
        <v>37</v>
      </c>
      <c r="H447" s="19" t="str">
        <f t="shared" si="63"/>
        <v>004</v>
      </c>
      <c r="I447" s="22" t="s">
        <v>32</v>
      </c>
      <c r="J447" s="22" t="s">
        <v>1654</v>
      </c>
      <c r="K447" s="22"/>
      <c r="L447" s="27">
        <v>0</v>
      </c>
      <c r="M447" s="26">
        <v>0</v>
      </c>
      <c r="N447" s="25">
        <v>7500000</v>
      </c>
      <c r="O447" s="25"/>
      <c r="P447" s="25"/>
      <c r="Q447" s="25"/>
      <c r="R447" s="25"/>
      <c r="S447" s="25">
        <v>7500000</v>
      </c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>
        <f t="shared" si="65"/>
        <v>0</v>
      </c>
      <c r="AE447" s="25">
        <f>IF(SUM(R447:T447)-M447&lt;SUM(N447),SUM(N447)-SUM(R447:T447)-M447,)</f>
        <v>0</v>
      </c>
      <c r="AF447" s="25"/>
      <c r="AG447" s="27"/>
      <c r="AH447" s="27"/>
      <c r="AI447" s="27"/>
      <c r="AJ447" s="32"/>
      <c r="AK447" s="27"/>
      <c r="AL447" s="32"/>
      <c r="AM447" s="27"/>
      <c r="AN447" s="25">
        <f t="shared" si="57"/>
        <v>0</v>
      </c>
      <c r="AO447" s="27">
        <f t="shared" si="64"/>
        <v>0</v>
      </c>
      <c r="AP447" s="28"/>
      <c r="AR447" s="28"/>
      <c r="AS447" s="28"/>
      <c r="AT447" s="2"/>
      <c r="AU447" s="2"/>
      <c r="AV447" s="2"/>
      <c r="AW447" s="2"/>
      <c r="AX447" s="2"/>
      <c r="AY447" s="2"/>
      <c r="AZ447" s="2"/>
      <c r="BA447" s="29"/>
    </row>
    <row r="448" spans="1:53" ht="21" customHeight="1">
      <c r="A448" s="19">
        <f>SUBTOTAL(3,$AO$7:AO448)</f>
        <v>442</v>
      </c>
      <c r="B448" s="44" t="s">
        <v>1790</v>
      </c>
      <c r="C448" s="45" t="s">
        <v>1791</v>
      </c>
      <c r="D448" s="22" t="s">
        <v>1792</v>
      </c>
      <c r="E448" s="22" t="s">
        <v>60</v>
      </c>
      <c r="F448" s="19" t="s">
        <v>1793</v>
      </c>
      <c r="G448" s="22" t="s">
        <v>37</v>
      </c>
      <c r="H448" s="19" t="str">
        <f t="shared" si="63"/>
        <v>004</v>
      </c>
      <c r="I448" s="22" t="s">
        <v>1546</v>
      </c>
      <c r="J448" s="22" t="s">
        <v>1794</v>
      </c>
      <c r="K448" s="22"/>
      <c r="L448" s="27">
        <v>0</v>
      </c>
      <c r="M448" s="26">
        <v>0</v>
      </c>
      <c r="N448" s="25">
        <v>7500000</v>
      </c>
      <c r="O448" s="25"/>
      <c r="P448" s="25"/>
      <c r="Q448" s="25"/>
      <c r="R448" s="25"/>
      <c r="S448" s="25">
        <v>7500000</v>
      </c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>
        <f t="shared" si="65"/>
        <v>0</v>
      </c>
      <c r="AE448" s="25">
        <f>IF(SUM(R448:T448)-M448&lt;SUM(N448),SUM(N448)-SUM(R448:T448)-M448,)</f>
        <v>0</v>
      </c>
      <c r="AF448" s="25"/>
      <c r="AG448" s="27"/>
      <c r="AH448" s="27"/>
      <c r="AI448" s="27"/>
      <c r="AJ448" s="32"/>
      <c r="AK448" s="27"/>
      <c r="AL448" s="32"/>
      <c r="AM448" s="27"/>
      <c r="AN448" s="25">
        <f t="shared" si="57"/>
        <v>0</v>
      </c>
      <c r="AO448" s="27">
        <f t="shared" si="64"/>
        <v>0</v>
      </c>
      <c r="AP448" s="28"/>
      <c r="AR448" s="28"/>
      <c r="AS448" s="28"/>
      <c r="AT448" s="2"/>
      <c r="AU448" s="2"/>
      <c r="AV448" s="2"/>
      <c r="AW448" s="2"/>
      <c r="AX448" s="2"/>
      <c r="AY448" s="2"/>
      <c r="AZ448" s="2"/>
      <c r="BA448" s="29"/>
    </row>
    <row r="449" spans="1:53" ht="21" customHeight="1">
      <c r="A449" s="19">
        <f>SUBTOTAL(3,$AO$7:AO449)</f>
        <v>443</v>
      </c>
      <c r="B449" s="44" t="s">
        <v>1795</v>
      </c>
      <c r="C449" s="45" t="s">
        <v>1796</v>
      </c>
      <c r="D449" s="22" t="s">
        <v>1797</v>
      </c>
      <c r="E449" s="22" t="s">
        <v>1798</v>
      </c>
      <c r="F449" s="19" t="s">
        <v>654</v>
      </c>
      <c r="G449" s="22" t="s">
        <v>37</v>
      </c>
      <c r="H449" s="19" t="str">
        <f t="shared" si="63"/>
        <v>004</v>
      </c>
      <c r="I449" s="22" t="s">
        <v>1546</v>
      </c>
      <c r="J449" s="22" t="s">
        <v>1794</v>
      </c>
      <c r="K449" s="22"/>
      <c r="L449" s="27">
        <v>0</v>
      </c>
      <c r="M449" s="26">
        <v>0</v>
      </c>
      <c r="N449" s="25">
        <v>7500000</v>
      </c>
      <c r="O449" s="25"/>
      <c r="P449" s="25"/>
      <c r="Q449" s="25"/>
      <c r="R449" s="25"/>
      <c r="S449" s="25">
        <v>7500000</v>
      </c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>
        <f t="shared" si="65"/>
        <v>0</v>
      </c>
      <c r="AE449" s="25">
        <f>IF(SUM(R449:T449)-M449&lt;SUM(N449),SUM(N449)-SUM(R449:T449)-M449,)</f>
        <v>0</v>
      </c>
      <c r="AF449" s="25"/>
      <c r="AG449" s="27"/>
      <c r="AH449" s="27"/>
      <c r="AI449" s="27"/>
      <c r="AJ449" s="32"/>
      <c r="AK449" s="27"/>
      <c r="AL449" s="32"/>
      <c r="AM449" s="27"/>
      <c r="AN449" s="25">
        <f t="shared" si="57"/>
        <v>0</v>
      </c>
      <c r="AO449" s="27">
        <f t="shared" si="64"/>
        <v>0</v>
      </c>
      <c r="AP449" s="28"/>
      <c r="AR449" s="28"/>
      <c r="AS449" s="28"/>
      <c r="AT449" s="2"/>
      <c r="AU449" s="2"/>
      <c r="AV449" s="2"/>
      <c r="AW449" s="2"/>
      <c r="AX449" s="2"/>
      <c r="AY449" s="2"/>
      <c r="AZ449" s="2"/>
      <c r="BA449" s="29"/>
    </row>
    <row r="450" spans="1:53" ht="21" customHeight="1">
      <c r="A450" s="19">
        <f>SUBTOTAL(3,$AO$7:AO450)</f>
        <v>444</v>
      </c>
      <c r="B450" s="44" t="s">
        <v>1799</v>
      </c>
      <c r="C450" s="45" t="s">
        <v>1800</v>
      </c>
      <c r="D450" s="22" t="s">
        <v>299</v>
      </c>
      <c r="E450" s="22" t="s">
        <v>1801</v>
      </c>
      <c r="F450" s="19" t="s">
        <v>1137</v>
      </c>
      <c r="G450" s="22" t="s">
        <v>37</v>
      </c>
      <c r="H450" s="19" t="str">
        <f t="shared" si="63"/>
        <v>004</v>
      </c>
      <c r="I450" s="22" t="s">
        <v>1546</v>
      </c>
      <c r="J450" s="22" t="s">
        <v>1794</v>
      </c>
      <c r="K450" s="22"/>
      <c r="L450" s="27">
        <v>0</v>
      </c>
      <c r="M450" s="26">
        <v>0</v>
      </c>
      <c r="N450" s="25">
        <v>7500000</v>
      </c>
      <c r="O450" s="25"/>
      <c r="P450" s="25"/>
      <c r="Q450" s="25"/>
      <c r="R450" s="25"/>
      <c r="S450" s="25">
        <v>7500000</v>
      </c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>
        <f t="shared" si="65"/>
        <v>0</v>
      </c>
      <c r="AE450" s="25">
        <f>IF(SUM(R450:T450)-M450&lt;SUM(N450),SUM(N450)-SUM(R450:T450)-M450,)</f>
        <v>0</v>
      </c>
      <c r="AF450" s="25"/>
      <c r="AG450" s="27"/>
      <c r="AH450" s="27"/>
      <c r="AI450" s="27"/>
      <c r="AJ450" s="32"/>
      <c r="AK450" s="27"/>
      <c r="AL450" s="32"/>
      <c r="AM450" s="27"/>
      <c r="AN450" s="25">
        <f t="shared" si="57"/>
        <v>0</v>
      </c>
      <c r="AO450" s="27">
        <f t="shared" si="64"/>
        <v>0</v>
      </c>
      <c r="AP450" s="28"/>
      <c r="AR450" s="28"/>
      <c r="AS450" s="28"/>
      <c r="AT450" s="2"/>
      <c r="AU450" s="2"/>
      <c r="AV450" s="2"/>
      <c r="AW450" s="2"/>
      <c r="AX450" s="2"/>
      <c r="AY450" s="2"/>
      <c r="AZ450" s="2"/>
      <c r="BA450" s="29"/>
    </row>
    <row r="451" spans="1:53" ht="21" customHeight="1">
      <c r="A451" s="19">
        <f>SUBTOTAL(3,$AO$7:AO451)</f>
        <v>445</v>
      </c>
      <c r="B451" s="44" t="s">
        <v>1802</v>
      </c>
      <c r="C451" s="45" t="s">
        <v>1803</v>
      </c>
      <c r="D451" s="22" t="s">
        <v>1536</v>
      </c>
      <c r="E451" s="22" t="s">
        <v>1804</v>
      </c>
      <c r="F451" s="19" t="s">
        <v>277</v>
      </c>
      <c r="G451" s="22" t="s">
        <v>37</v>
      </c>
      <c r="H451" s="19" t="str">
        <f t="shared" si="63"/>
        <v>004</v>
      </c>
      <c r="I451" s="22" t="s">
        <v>1203</v>
      </c>
      <c r="J451" s="22" t="s">
        <v>1794</v>
      </c>
      <c r="K451" s="22"/>
      <c r="L451" s="27">
        <v>0</v>
      </c>
      <c r="M451" s="26">
        <v>0</v>
      </c>
      <c r="N451" s="25">
        <v>7500000</v>
      </c>
      <c r="O451" s="25"/>
      <c r="P451" s="25"/>
      <c r="Q451" s="25"/>
      <c r="R451" s="25"/>
      <c r="S451" s="25"/>
      <c r="T451" s="25"/>
      <c r="U451" s="25">
        <v>7500000</v>
      </c>
      <c r="V451" s="25"/>
      <c r="W451" s="25"/>
      <c r="X451" s="25"/>
      <c r="Y451" s="25"/>
      <c r="Z451" s="25"/>
      <c r="AA451" s="25"/>
      <c r="AB451" s="25"/>
      <c r="AC451" s="25"/>
      <c r="AD451" s="25">
        <f t="shared" si="65"/>
        <v>0</v>
      </c>
      <c r="AE451" s="25">
        <f>IF(SUM(R451:U451)-M451&lt;SUM(N451),SUM(N451)-SUM(R451:U451)-M451,)</f>
        <v>0</v>
      </c>
      <c r="AF451" s="25"/>
      <c r="AG451" s="27"/>
      <c r="AH451" s="27"/>
      <c r="AI451" s="27"/>
      <c r="AJ451" s="32"/>
      <c r="AK451" s="27"/>
      <c r="AL451" s="32"/>
      <c r="AM451" s="27"/>
      <c r="AN451" s="25">
        <f t="shared" si="57"/>
        <v>0</v>
      </c>
      <c r="AO451" s="27">
        <f t="shared" si="64"/>
        <v>0</v>
      </c>
      <c r="AP451" s="28"/>
      <c r="AR451" s="28"/>
      <c r="AS451" s="28"/>
      <c r="AT451" s="2"/>
      <c r="AU451" s="2"/>
      <c r="AV451" s="2"/>
      <c r="AW451" s="2"/>
      <c r="AX451" s="2"/>
      <c r="AY451" s="2"/>
      <c r="AZ451" s="2"/>
      <c r="BA451" s="29"/>
    </row>
    <row r="452" spans="1:53" ht="21" customHeight="1">
      <c r="A452" s="19">
        <f>SUBTOTAL(3,$AO$7:AO452)</f>
        <v>446</v>
      </c>
      <c r="B452" s="44" t="s">
        <v>1805</v>
      </c>
      <c r="C452" s="45" t="s">
        <v>1806</v>
      </c>
      <c r="D452" s="22" t="s">
        <v>1807</v>
      </c>
      <c r="E452" s="22" t="s">
        <v>737</v>
      </c>
      <c r="F452" s="19" t="s">
        <v>501</v>
      </c>
      <c r="G452" s="22" t="s">
        <v>37</v>
      </c>
      <c r="H452" s="19" t="str">
        <f t="shared" si="63"/>
        <v>004</v>
      </c>
      <c r="I452" s="22" t="s">
        <v>1203</v>
      </c>
      <c r="J452" s="22" t="s">
        <v>1794</v>
      </c>
      <c r="K452" s="22"/>
      <c r="L452" s="27">
        <v>0</v>
      </c>
      <c r="M452" s="26">
        <v>0</v>
      </c>
      <c r="N452" s="25">
        <v>7500000</v>
      </c>
      <c r="O452" s="25"/>
      <c r="P452" s="25"/>
      <c r="Q452" s="25"/>
      <c r="R452" s="25"/>
      <c r="S452" s="25"/>
      <c r="T452" s="25"/>
      <c r="U452" s="25">
        <v>7500000</v>
      </c>
      <c r="V452" s="25"/>
      <c r="W452" s="25"/>
      <c r="X452" s="25"/>
      <c r="Y452" s="25"/>
      <c r="Z452" s="25"/>
      <c r="AA452" s="25"/>
      <c r="AB452" s="25"/>
      <c r="AC452" s="25"/>
      <c r="AD452" s="25">
        <f t="shared" si="65"/>
        <v>0</v>
      </c>
      <c r="AE452" s="25">
        <f>IF(SUM(R452:U452)-M452&lt;SUM(N452),SUM(N452)-SUM(R452:U452)-M452,)</f>
        <v>0</v>
      </c>
      <c r="AF452" s="25"/>
      <c r="AG452" s="27"/>
      <c r="AH452" s="27"/>
      <c r="AI452" s="27"/>
      <c r="AJ452" s="32"/>
      <c r="AK452" s="27"/>
      <c r="AL452" s="32"/>
      <c r="AM452" s="27"/>
      <c r="AN452" s="25">
        <f t="shared" si="57"/>
        <v>0</v>
      </c>
      <c r="AO452" s="27">
        <f t="shared" si="64"/>
        <v>0</v>
      </c>
      <c r="AP452" s="28"/>
      <c r="AR452" s="28"/>
      <c r="AS452" s="28"/>
      <c r="AT452" s="2"/>
      <c r="AU452" s="2"/>
      <c r="AV452" s="2"/>
      <c r="AW452" s="2"/>
      <c r="AX452" s="2"/>
      <c r="AY452" s="2"/>
      <c r="AZ452" s="2"/>
      <c r="BA452" s="29"/>
    </row>
    <row r="453" spans="1:53" ht="21" customHeight="1">
      <c r="A453" s="19">
        <f>SUBTOTAL(3,$AO$7:AO453)</f>
        <v>447</v>
      </c>
      <c r="B453" s="44" t="s">
        <v>1808</v>
      </c>
      <c r="C453" s="45" t="s">
        <v>1809</v>
      </c>
      <c r="D453" s="22" t="s">
        <v>205</v>
      </c>
      <c r="E453" s="22" t="s">
        <v>151</v>
      </c>
      <c r="F453" s="19" t="s">
        <v>1810</v>
      </c>
      <c r="G453" s="22" t="s">
        <v>37</v>
      </c>
      <c r="H453" s="19" t="str">
        <f t="shared" si="63"/>
        <v>004</v>
      </c>
      <c r="I453" s="22" t="s">
        <v>1546</v>
      </c>
      <c r="J453" s="22" t="s">
        <v>1794</v>
      </c>
      <c r="K453" s="22"/>
      <c r="L453" s="27">
        <v>0</v>
      </c>
      <c r="M453" s="26">
        <v>0</v>
      </c>
      <c r="N453" s="25">
        <v>7500000</v>
      </c>
      <c r="O453" s="25"/>
      <c r="P453" s="25"/>
      <c r="Q453" s="25"/>
      <c r="R453" s="25"/>
      <c r="S453" s="25"/>
      <c r="T453" s="25"/>
      <c r="U453" s="25">
        <v>7500000</v>
      </c>
      <c r="V453" s="25"/>
      <c r="W453" s="25"/>
      <c r="X453" s="25"/>
      <c r="Y453" s="25"/>
      <c r="Z453" s="25"/>
      <c r="AA453" s="25"/>
      <c r="AB453" s="25"/>
      <c r="AC453" s="25"/>
      <c r="AD453" s="25">
        <f t="shared" si="65"/>
        <v>0</v>
      </c>
      <c r="AE453" s="25">
        <f>IF(SUM(R453:U453)-M453&lt;SUM(N453),SUM(N453)-SUM(R453:U453)-M453,)</f>
        <v>0</v>
      </c>
      <c r="AF453" s="25"/>
      <c r="AG453" s="27"/>
      <c r="AH453" s="27"/>
      <c r="AI453" s="27"/>
      <c r="AJ453" s="32"/>
      <c r="AK453" s="27"/>
      <c r="AL453" s="32"/>
      <c r="AM453" s="27"/>
      <c r="AN453" s="25">
        <f t="shared" si="57"/>
        <v>0</v>
      </c>
      <c r="AO453" s="27">
        <f t="shared" si="64"/>
        <v>0</v>
      </c>
      <c r="AP453" s="28"/>
      <c r="AR453" s="28"/>
      <c r="AS453" s="28"/>
      <c r="AT453" s="2"/>
      <c r="AU453" s="2"/>
      <c r="AV453" s="2"/>
      <c r="AW453" s="2"/>
      <c r="AX453" s="2"/>
      <c r="AY453" s="2"/>
      <c r="AZ453" s="2"/>
      <c r="BA453" s="29"/>
    </row>
    <row r="454" spans="1:53" ht="21" customHeight="1">
      <c r="A454" s="19">
        <f>SUBTOTAL(3,$AO$7:AO454)</f>
        <v>448</v>
      </c>
      <c r="B454" s="44" t="s">
        <v>1811</v>
      </c>
      <c r="C454" s="45" t="s">
        <v>1812</v>
      </c>
      <c r="D454" s="22" t="s">
        <v>1813</v>
      </c>
      <c r="E454" s="22" t="s">
        <v>918</v>
      </c>
      <c r="F454" s="19" t="s">
        <v>92</v>
      </c>
      <c r="G454" s="22" t="s">
        <v>37</v>
      </c>
      <c r="H454" s="19" t="str">
        <f t="shared" si="63"/>
        <v>004</v>
      </c>
      <c r="I454" s="22" t="s">
        <v>589</v>
      </c>
      <c r="J454" s="22" t="s">
        <v>1794</v>
      </c>
      <c r="K454" s="22"/>
      <c r="L454" s="27">
        <v>0</v>
      </c>
      <c r="M454" s="26">
        <v>0</v>
      </c>
      <c r="N454" s="25">
        <v>7500000</v>
      </c>
      <c r="O454" s="25"/>
      <c r="P454" s="25"/>
      <c r="Q454" s="25"/>
      <c r="R454" s="25"/>
      <c r="S454" s="25"/>
      <c r="T454" s="25"/>
      <c r="U454" s="25">
        <v>7500000</v>
      </c>
      <c r="V454" s="25"/>
      <c r="W454" s="25"/>
      <c r="X454" s="25"/>
      <c r="Y454" s="25"/>
      <c r="Z454" s="25"/>
      <c r="AA454" s="25"/>
      <c r="AB454" s="25"/>
      <c r="AC454" s="25"/>
      <c r="AD454" s="25">
        <f t="shared" si="65"/>
        <v>0</v>
      </c>
      <c r="AE454" s="25">
        <f>IF(SUM(R454:U454)-M454&lt;SUM(N454),SUM(N454)-SUM(R454:U454)-M454,)</f>
        <v>0</v>
      </c>
      <c r="AF454" s="25"/>
      <c r="AG454" s="27"/>
      <c r="AH454" s="27"/>
      <c r="AI454" s="27"/>
      <c r="AJ454" s="32"/>
      <c r="AK454" s="27"/>
      <c r="AL454" s="32"/>
      <c r="AM454" s="27"/>
      <c r="AN454" s="25">
        <f t="shared" ref="AN454:AN517" si="66">IF(SUM(AH454:AI454)&lt;SUM(AG454),SUM(AG454)-SUM(AH454:AI454),)</f>
        <v>0</v>
      </c>
      <c r="AO454" s="27">
        <f t="shared" si="64"/>
        <v>0</v>
      </c>
      <c r="AP454" s="28"/>
      <c r="AR454" s="28"/>
      <c r="AS454" s="28"/>
      <c r="AT454" s="2"/>
      <c r="AU454" s="2"/>
      <c r="AV454" s="2"/>
      <c r="AW454" s="2"/>
      <c r="AX454" s="2"/>
      <c r="AY454" s="2"/>
      <c r="AZ454" s="2"/>
      <c r="BA454" s="29"/>
    </row>
    <row r="455" spans="1:53" ht="21" customHeight="1">
      <c r="A455" s="19">
        <f>SUBTOTAL(3,$AO$7:AO455)</f>
        <v>449</v>
      </c>
      <c r="B455" s="44" t="s">
        <v>1814</v>
      </c>
      <c r="C455" s="45" t="s">
        <v>1815</v>
      </c>
      <c r="D455" s="22" t="s">
        <v>532</v>
      </c>
      <c r="E455" s="22" t="s">
        <v>31</v>
      </c>
      <c r="F455" s="19" t="s">
        <v>306</v>
      </c>
      <c r="G455" s="22" t="s">
        <v>37</v>
      </c>
      <c r="H455" s="19" t="str">
        <f t="shared" si="63"/>
        <v>004</v>
      </c>
      <c r="I455" s="22" t="s">
        <v>1546</v>
      </c>
      <c r="J455" s="22" t="s">
        <v>1794</v>
      </c>
      <c r="K455" s="22"/>
      <c r="L455" s="27">
        <v>0</v>
      </c>
      <c r="M455" s="26">
        <v>0</v>
      </c>
      <c r="N455" s="25">
        <v>7500000</v>
      </c>
      <c r="O455" s="25"/>
      <c r="P455" s="25"/>
      <c r="Q455" s="25"/>
      <c r="R455" s="25"/>
      <c r="S455" s="25">
        <v>7500000</v>
      </c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>
        <f t="shared" si="65"/>
        <v>0</v>
      </c>
      <c r="AE455" s="25">
        <f>IF(SUM(R455:T455)-M455&lt;SUM(N455),SUM(N455)-SUM(R455:T455)-M455,)</f>
        <v>0</v>
      </c>
      <c r="AF455" s="25"/>
      <c r="AG455" s="27"/>
      <c r="AH455" s="27"/>
      <c r="AI455" s="27"/>
      <c r="AJ455" s="32"/>
      <c r="AK455" s="27"/>
      <c r="AL455" s="32"/>
      <c r="AM455" s="27"/>
      <c r="AN455" s="25">
        <f t="shared" si="66"/>
        <v>0</v>
      </c>
      <c r="AO455" s="27">
        <f t="shared" si="64"/>
        <v>0</v>
      </c>
      <c r="AP455" s="28"/>
      <c r="AR455" s="28"/>
      <c r="AS455" s="28"/>
      <c r="AT455" s="2"/>
      <c r="AU455" s="2"/>
      <c r="AV455" s="2"/>
      <c r="AW455" s="2"/>
      <c r="AX455" s="2"/>
      <c r="AY455" s="2"/>
      <c r="AZ455" s="2"/>
      <c r="BA455" s="29"/>
    </row>
    <row r="456" spans="1:53" ht="21" customHeight="1">
      <c r="A456" s="19">
        <f>SUBTOTAL(3,$AO$7:AO456)</f>
        <v>450</v>
      </c>
      <c r="B456" s="44" t="s">
        <v>1816</v>
      </c>
      <c r="C456" s="45" t="s">
        <v>1817</v>
      </c>
      <c r="D456" s="22" t="s">
        <v>1818</v>
      </c>
      <c r="E456" s="22" t="s">
        <v>1585</v>
      </c>
      <c r="F456" s="19" t="s">
        <v>733</v>
      </c>
      <c r="G456" s="22" t="s">
        <v>37</v>
      </c>
      <c r="H456" s="19" t="str">
        <f t="shared" si="63"/>
        <v>004</v>
      </c>
      <c r="I456" s="22" t="s">
        <v>1203</v>
      </c>
      <c r="J456" s="22" t="s">
        <v>1794</v>
      </c>
      <c r="K456" s="22"/>
      <c r="L456" s="27">
        <v>0</v>
      </c>
      <c r="M456" s="26">
        <v>0</v>
      </c>
      <c r="N456" s="25">
        <v>7500000</v>
      </c>
      <c r="O456" s="25"/>
      <c r="P456" s="25"/>
      <c r="Q456" s="25"/>
      <c r="R456" s="25"/>
      <c r="S456" s="25">
        <v>7500000</v>
      </c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>
        <f t="shared" si="65"/>
        <v>0</v>
      </c>
      <c r="AE456" s="25">
        <f>IF(SUM(R456:T456)-M456&lt;SUM(N456),SUM(N456)-SUM(R456:T456)-M456,)</f>
        <v>0</v>
      </c>
      <c r="AF456" s="25"/>
      <c r="AG456" s="27"/>
      <c r="AH456" s="27"/>
      <c r="AI456" s="27"/>
      <c r="AJ456" s="32"/>
      <c r="AK456" s="27"/>
      <c r="AL456" s="32"/>
      <c r="AM456" s="27"/>
      <c r="AN456" s="25">
        <f t="shared" si="66"/>
        <v>0</v>
      </c>
      <c r="AO456" s="27">
        <f t="shared" si="64"/>
        <v>0</v>
      </c>
      <c r="AP456" s="28"/>
      <c r="AR456" s="28"/>
      <c r="AS456" s="28"/>
      <c r="AT456" s="2"/>
      <c r="AU456" s="2"/>
      <c r="AV456" s="2"/>
      <c r="AW456" s="2"/>
      <c r="AX456" s="2"/>
      <c r="AY456" s="2"/>
      <c r="AZ456" s="2"/>
      <c r="BA456" s="29"/>
    </row>
    <row r="457" spans="1:53" ht="21" customHeight="1">
      <c r="A457" s="19">
        <f>SUBTOTAL(3,$AO$7:AO457)</f>
        <v>451</v>
      </c>
      <c r="B457" s="44" t="s">
        <v>1819</v>
      </c>
      <c r="C457" s="45" t="s">
        <v>1820</v>
      </c>
      <c r="D457" s="22" t="s">
        <v>1821</v>
      </c>
      <c r="E457" s="22" t="s">
        <v>781</v>
      </c>
      <c r="F457" s="19" t="s">
        <v>1822</v>
      </c>
      <c r="G457" s="22" t="s">
        <v>37</v>
      </c>
      <c r="H457" s="19" t="str">
        <f t="shared" si="63"/>
        <v>004</v>
      </c>
      <c r="I457" s="22" t="s">
        <v>1203</v>
      </c>
      <c r="J457" s="22" t="s">
        <v>1794</v>
      </c>
      <c r="K457" s="22"/>
      <c r="L457" s="27">
        <v>0</v>
      </c>
      <c r="M457" s="26">
        <v>0</v>
      </c>
      <c r="N457" s="25">
        <v>7500000</v>
      </c>
      <c r="O457" s="25"/>
      <c r="P457" s="25"/>
      <c r="Q457" s="25"/>
      <c r="R457" s="25"/>
      <c r="S457" s="25"/>
      <c r="T457" s="25"/>
      <c r="U457" s="25">
        <v>7500000</v>
      </c>
      <c r="V457" s="25"/>
      <c r="W457" s="25"/>
      <c r="X457" s="25"/>
      <c r="Y457" s="25"/>
      <c r="Z457" s="25"/>
      <c r="AA457" s="25"/>
      <c r="AB457" s="25"/>
      <c r="AC457" s="25"/>
      <c r="AD457" s="25">
        <f t="shared" si="65"/>
        <v>0</v>
      </c>
      <c r="AE457" s="25">
        <f>IF(SUM(R457:U457)-M457&lt;SUM(N457),SUM(N457)-SUM(R457:U457)-M457,)</f>
        <v>0</v>
      </c>
      <c r="AF457" s="25"/>
      <c r="AG457" s="27"/>
      <c r="AH457" s="27"/>
      <c r="AI457" s="27"/>
      <c r="AJ457" s="32"/>
      <c r="AK457" s="27"/>
      <c r="AL457" s="32"/>
      <c r="AM457" s="27"/>
      <c r="AN457" s="25">
        <f t="shared" si="66"/>
        <v>0</v>
      </c>
      <c r="AO457" s="27">
        <f t="shared" si="64"/>
        <v>0</v>
      </c>
      <c r="AP457" s="28"/>
      <c r="AR457" s="28"/>
      <c r="AS457" s="28"/>
      <c r="AT457" s="2"/>
      <c r="AU457" s="2"/>
      <c r="AV457" s="2"/>
      <c r="AW457" s="2"/>
      <c r="AX457" s="2"/>
      <c r="AY457" s="2"/>
      <c r="AZ457" s="2"/>
      <c r="BA457" s="29"/>
    </row>
    <row r="458" spans="1:53" ht="21" customHeight="1">
      <c r="A458" s="19">
        <f>SUBTOTAL(3,$AO$7:AO458)</f>
        <v>452</v>
      </c>
      <c r="B458" s="44" t="s">
        <v>1823</v>
      </c>
      <c r="C458" s="45" t="s">
        <v>1824</v>
      </c>
      <c r="D458" s="22" t="s">
        <v>1825</v>
      </c>
      <c r="E458" s="22" t="s">
        <v>1447</v>
      </c>
      <c r="F458" s="19" t="s">
        <v>1705</v>
      </c>
      <c r="G458" s="22" t="s">
        <v>37</v>
      </c>
      <c r="H458" s="19" t="str">
        <f t="shared" si="63"/>
        <v>004</v>
      </c>
      <c r="I458" s="22" t="s">
        <v>1203</v>
      </c>
      <c r="J458" s="22" t="s">
        <v>1794</v>
      </c>
      <c r="K458" s="22"/>
      <c r="L458" s="27">
        <v>0</v>
      </c>
      <c r="M458" s="26">
        <v>0</v>
      </c>
      <c r="N458" s="25">
        <v>7500000</v>
      </c>
      <c r="O458" s="25"/>
      <c r="P458" s="25"/>
      <c r="Q458" s="25"/>
      <c r="R458" s="25"/>
      <c r="S458" s="25"/>
      <c r="T458" s="25"/>
      <c r="U458" s="25">
        <v>7500000</v>
      </c>
      <c r="V458" s="25"/>
      <c r="W458" s="25"/>
      <c r="X458" s="25"/>
      <c r="Y458" s="25"/>
      <c r="Z458" s="25"/>
      <c r="AA458" s="25"/>
      <c r="AB458" s="25"/>
      <c r="AC458" s="25"/>
      <c r="AD458" s="25">
        <f t="shared" si="65"/>
        <v>0</v>
      </c>
      <c r="AE458" s="25">
        <f>IF(SUM(R458:U458)-M458&lt;SUM(N458),SUM(N458)-SUM(R458:U458)-M458,)</f>
        <v>0</v>
      </c>
      <c r="AF458" s="25"/>
      <c r="AG458" s="27"/>
      <c r="AH458" s="27"/>
      <c r="AI458" s="27"/>
      <c r="AJ458" s="32"/>
      <c r="AK458" s="27"/>
      <c r="AL458" s="32"/>
      <c r="AM458" s="27"/>
      <c r="AN458" s="25">
        <f t="shared" si="66"/>
        <v>0</v>
      </c>
      <c r="AO458" s="27">
        <f t="shared" si="64"/>
        <v>0</v>
      </c>
      <c r="AP458" s="28"/>
      <c r="AR458" s="28"/>
      <c r="AS458" s="28"/>
      <c r="AT458" s="2"/>
      <c r="AU458" s="2"/>
      <c r="AV458" s="2"/>
      <c r="AW458" s="2"/>
      <c r="AX458" s="2"/>
      <c r="AY458" s="2"/>
      <c r="AZ458" s="2"/>
      <c r="BA458" s="29"/>
    </row>
    <row r="459" spans="1:53" ht="21" customHeight="1">
      <c r="A459" s="19">
        <f>SUBTOTAL(3,$AO$7:AO459)</f>
        <v>453</v>
      </c>
      <c r="B459" s="44" t="s">
        <v>1826</v>
      </c>
      <c r="C459" s="45" t="s">
        <v>1827</v>
      </c>
      <c r="D459" s="22" t="s">
        <v>1704</v>
      </c>
      <c r="E459" s="22" t="s">
        <v>10</v>
      </c>
      <c r="F459" s="19" t="s">
        <v>263</v>
      </c>
      <c r="G459" s="22" t="s">
        <v>37</v>
      </c>
      <c r="H459" s="19" t="str">
        <f t="shared" si="63"/>
        <v>004</v>
      </c>
      <c r="I459" s="22" t="s">
        <v>1546</v>
      </c>
      <c r="J459" s="22" t="s">
        <v>1794</v>
      </c>
      <c r="K459" s="22"/>
      <c r="L459" s="27"/>
      <c r="M459" s="26">
        <v>0</v>
      </c>
      <c r="N459" s="25">
        <v>7500000</v>
      </c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>
        <f t="shared" si="65"/>
        <v>0</v>
      </c>
      <c r="AE459" s="25">
        <v>0</v>
      </c>
      <c r="AF459" s="25"/>
      <c r="AG459" s="27"/>
      <c r="AH459" s="27"/>
      <c r="AI459" s="27"/>
      <c r="AJ459" s="32"/>
      <c r="AK459" s="27"/>
      <c r="AL459" s="32"/>
      <c r="AM459" s="27"/>
      <c r="AN459" s="25">
        <f t="shared" si="66"/>
        <v>0</v>
      </c>
      <c r="AO459" s="27">
        <v>0</v>
      </c>
      <c r="AP459" s="28"/>
      <c r="AR459" s="28"/>
      <c r="AS459" s="28"/>
      <c r="AT459" s="54">
        <v>1</v>
      </c>
      <c r="AU459" s="2"/>
      <c r="AV459" s="2"/>
      <c r="AW459" s="2"/>
      <c r="AX459" s="2"/>
      <c r="AY459" s="2"/>
      <c r="AZ459" s="2"/>
      <c r="BA459" s="29"/>
    </row>
    <row r="460" spans="1:53" ht="21" customHeight="1">
      <c r="A460" s="19">
        <f>SUBTOTAL(3,$AO$7:AO460)</f>
        <v>454</v>
      </c>
      <c r="B460" s="44" t="s">
        <v>1828</v>
      </c>
      <c r="C460" s="45" t="s">
        <v>1829</v>
      </c>
      <c r="D460" s="22" t="s">
        <v>1830</v>
      </c>
      <c r="E460" s="22" t="s">
        <v>458</v>
      </c>
      <c r="F460" s="19" t="s">
        <v>1831</v>
      </c>
      <c r="G460" s="22" t="s">
        <v>37</v>
      </c>
      <c r="H460" s="19" t="str">
        <f t="shared" si="63"/>
        <v>004</v>
      </c>
      <c r="I460" s="22" t="s">
        <v>1203</v>
      </c>
      <c r="J460" s="22" t="s">
        <v>1794</v>
      </c>
      <c r="K460" s="22"/>
      <c r="L460" s="27">
        <v>0</v>
      </c>
      <c r="M460" s="26">
        <v>0</v>
      </c>
      <c r="N460" s="25">
        <v>7500000</v>
      </c>
      <c r="O460" s="25"/>
      <c r="P460" s="25"/>
      <c r="Q460" s="25"/>
      <c r="R460" s="25"/>
      <c r="S460" s="25"/>
      <c r="T460" s="25"/>
      <c r="U460" s="25">
        <v>7500000</v>
      </c>
      <c r="V460" s="25"/>
      <c r="W460" s="25"/>
      <c r="X460" s="25"/>
      <c r="Y460" s="25"/>
      <c r="Z460" s="25"/>
      <c r="AA460" s="25"/>
      <c r="AB460" s="25"/>
      <c r="AC460" s="25"/>
      <c r="AD460" s="25">
        <f t="shared" si="65"/>
        <v>0</v>
      </c>
      <c r="AE460" s="25">
        <f>IF(SUM(R460:U460)-M460&lt;SUM(N460),SUM(N460)-SUM(R460:U460)-M460,)</f>
        <v>0</v>
      </c>
      <c r="AF460" s="25"/>
      <c r="AG460" s="27"/>
      <c r="AH460" s="27"/>
      <c r="AI460" s="27"/>
      <c r="AJ460" s="32"/>
      <c r="AK460" s="27"/>
      <c r="AL460" s="32"/>
      <c r="AM460" s="27"/>
      <c r="AN460" s="25">
        <f t="shared" si="66"/>
        <v>0</v>
      </c>
      <c r="AO460" s="27">
        <f t="shared" ref="AO460:AO476" si="67">IF(SUM(R460:U460)-M460&lt;(K460+L460+N460),(K460+L460+N460)-SUM(R460:U460)-M460,)</f>
        <v>0</v>
      </c>
      <c r="AP460" s="28"/>
      <c r="AR460" s="28"/>
      <c r="AS460" s="28"/>
      <c r="AT460" s="2"/>
      <c r="AU460" s="2"/>
      <c r="AV460" s="2"/>
      <c r="AW460" s="2"/>
      <c r="AX460" s="2"/>
      <c r="AY460" s="2"/>
      <c r="AZ460" s="2"/>
      <c r="BA460" s="29"/>
    </row>
    <row r="461" spans="1:53" ht="21" customHeight="1">
      <c r="A461" s="19">
        <f>SUBTOTAL(3,$AO$7:AO461)</f>
        <v>455</v>
      </c>
      <c r="B461" s="44" t="s">
        <v>1832</v>
      </c>
      <c r="C461" s="45" t="s">
        <v>1833</v>
      </c>
      <c r="D461" s="22" t="s">
        <v>1834</v>
      </c>
      <c r="E461" s="22" t="s">
        <v>36</v>
      </c>
      <c r="F461" s="19" t="s">
        <v>1835</v>
      </c>
      <c r="G461" s="22" t="s">
        <v>37</v>
      </c>
      <c r="H461" s="19" t="str">
        <f t="shared" si="63"/>
        <v>004</v>
      </c>
      <c r="I461" s="22" t="s">
        <v>1203</v>
      </c>
      <c r="J461" s="22" t="s">
        <v>1794</v>
      </c>
      <c r="K461" s="22"/>
      <c r="L461" s="27">
        <v>0</v>
      </c>
      <c r="M461" s="26">
        <v>0</v>
      </c>
      <c r="N461" s="25">
        <v>7500000</v>
      </c>
      <c r="O461" s="25"/>
      <c r="P461" s="25"/>
      <c r="Q461" s="25"/>
      <c r="R461" s="25"/>
      <c r="S461" s="25">
        <v>7500000</v>
      </c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>
        <f t="shared" si="65"/>
        <v>0</v>
      </c>
      <c r="AE461" s="25">
        <f>IF(SUM(R461:T461)-M461&lt;SUM(N461),SUM(N461)-SUM(R461:T461)-M461,)</f>
        <v>0</v>
      </c>
      <c r="AF461" s="25"/>
      <c r="AG461" s="27"/>
      <c r="AH461" s="27"/>
      <c r="AI461" s="27"/>
      <c r="AJ461" s="32"/>
      <c r="AK461" s="27"/>
      <c r="AL461" s="32"/>
      <c r="AM461" s="27"/>
      <c r="AN461" s="25">
        <f t="shared" si="66"/>
        <v>0</v>
      </c>
      <c r="AO461" s="27">
        <f t="shared" si="67"/>
        <v>0</v>
      </c>
      <c r="AP461" s="28"/>
      <c r="AR461" s="28"/>
      <c r="AS461" s="28"/>
      <c r="AT461" s="2"/>
      <c r="AU461" s="2"/>
      <c r="AV461" s="2"/>
      <c r="AW461" s="2"/>
      <c r="AX461" s="2"/>
      <c r="AY461" s="2"/>
      <c r="AZ461" s="2"/>
      <c r="BA461" s="29"/>
    </row>
    <row r="462" spans="1:53" ht="21" customHeight="1">
      <c r="A462" s="19">
        <f>SUBTOTAL(3,$AO$7:AO462)</f>
        <v>456</v>
      </c>
      <c r="B462" s="44" t="s">
        <v>1836</v>
      </c>
      <c r="C462" s="45" t="s">
        <v>1837</v>
      </c>
      <c r="D462" s="22" t="s">
        <v>848</v>
      </c>
      <c r="E462" s="22" t="s">
        <v>271</v>
      </c>
      <c r="F462" s="19" t="s">
        <v>1602</v>
      </c>
      <c r="G462" s="22" t="s">
        <v>37</v>
      </c>
      <c r="H462" s="19" t="str">
        <f t="shared" si="63"/>
        <v>004</v>
      </c>
      <c r="I462" s="22" t="s">
        <v>1203</v>
      </c>
      <c r="J462" s="22" t="s">
        <v>1794</v>
      </c>
      <c r="K462" s="22"/>
      <c r="L462" s="27">
        <v>0</v>
      </c>
      <c r="M462" s="26">
        <v>0</v>
      </c>
      <c r="N462" s="25">
        <v>7500000</v>
      </c>
      <c r="O462" s="25"/>
      <c r="P462" s="25"/>
      <c r="Q462" s="25"/>
      <c r="R462" s="25"/>
      <c r="S462" s="25"/>
      <c r="T462" s="25"/>
      <c r="U462" s="25">
        <v>7500000</v>
      </c>
      <c r="V462" s="25"/>
      <c r="W462" s="25"/>
      <c r="X462" s="25"/>
      <c r="Y462" s="25"/>
      <c r="Z462" s="25"/>
      <c r="AA462" s="25"/>
      <c r="AB462" s="25"/>
      <c r="AC462" s="25"/>
      <c r="AD462" s="25">
        <f t="shared" si="65"/>
        <v>0</v>
      </c>
      <c r="AE462" s="25">
        <f>IF(SUM(R462:U462)-M462&lt;SUM(N462),SUM(N462)-SUM(R462:U462)-M462,)</f>
        <v>0</v>
      </c>
      <c r="AF462" s="25"/>
      <c r="AG462" s="27"/>
      <c r="AH462" s="27"/>
      <c r="AI462" s="27"/>
      <c r="AJ462" s="32"/>
      <c r="AK462" s="27"/>
      <c r="AL462" s="32"/>
      <c r="AM462" s="27"/>
      <c r="AN462" s="25">
        <f t="shared" si="66"/>
        <v>0</v>
      </c>
      <c r="AO462" s="27">
        <f t="shared" si="67"/>
        <v>0</v>
      </c>
      <c r="AP462" s="28"/>
      <c r="AR462" s="28"/>
      <c r="AS462" s="28"/>
      <c r="AT462" s="2"/>
      <c r="AU462" s="2"/>
      <c r="AV462" s="2"/>
      <c r="AW462" s="2"/>
      <c r="AX462" s="2"/>
      <c r="AY462" s="2"/>
      <c r="AZ462" s="2"/>
      <c r="BA462" s="29"/>
    </row>
    <row r="463" spans="1:53" ht="21" customHeight="1">
      <c r="A463" s="19">
        <f>SUBTOTAL(3,$AO$7:AO463)</f>
        <v>457</v>
      </c>
      <c r="B463" s="44" t="s">
        <v>1838</v>
      </c>
      <c r="C463" s="45" t="s">
        <v>1839</v>
      </c>
      <c r="D463" s="22" t="s">
        <v>1840</v>
      </c>
      <c r="E463" s="22" t="s">
        <v>818</v>
      </c>
      <c r="F463" s="19" t="s">
        <v>167</v>
      </c>
      <c r="G463" s="22" t="s">
        <v>37</v>
      </c>
      <c r="H463" s="19" t="str">
        <f t="shared" si="63"/>
        <v>004</v>
      </c>
      <c r="I463" s="22" t="s">
        <v>1546</v>
      </c>
      <c r="J463" s="22" t="s">
        <v>1794</v>
      </c>
      <c r="K463" s="22"/>
      <c r="L463" s="27">
        <v>0</v>
      </c>
      <c r="M463" s="26">
        <v>0</v>
      </c>
      <c r="N463" s="25">
        <v>7500000</v>
      </c>
      <c r="O463" s="25"/>
      <c r="P463" s="25"/>
      <c r="Q463" s="25"/>
      <c r="R463" s="25"/>
      <c r="S463" s="25">
        <v>7500000</v>
      </c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>
        <f t="shared" si="65"/>
        <v>0</v>
      </c>
      <c r="AE463" s="25">
        <f>IF(SUM(R463:T463)-M463&lt;SUM(N463),SUM(N463)-SUM(R463:T463)-M463,)</f>
        <v>0</v>
      </c>
      <c r="AF463" s="25"/>
      <c r="AG463" s="27"/>
      <c r="AH463" s="27"/>
      <c r="AI463" s="27"/>
      <c r="AJ463" s="32"/>
      <c r="AK463" s="27"/>
      <c r="AL463" s="32"/>
      <c r="AM463" s="27"/>
      <c r="AN463" s="25">
        <f t="shared" si="66"/>
        <v>0</v>
      </c>
      <c r="AO463" s="27">
        <f t="shared" si="67"/>
        <v>0</v>
      </c>
      <c r="AP463" s="28"/>
      <c r="AR463" s="28"/>
      <c r="AS463" s="28"/>
      <c r="AT463" s="2"/>
      <c r="AU463" s="2"/>
      <c r="AV463" s="2"/>
      <c r="AW463" s="2"/>
      <c r="AX463" s="2"/>
      <c r="AY463" s="2"/>
      <c r="AZ463" s="2"/>
      <c r="BA463" s="29"/>
    </row>
    <row r="464" spans="1:53" ht="21" customHeight="1">
      <c r="A464" s="19">
        <f>SUBTOTAL(3,$AO$7:AO464)</f>
        <v>458</v>
      </c>
      <c r="B464" s="44" t="s">
        <v>1841</v>
      </c>
      <c r="C464" s="45" t="s">
        <v>1842</v>
      </c>
      <c r="D464" s="22" t="s">
        <v>1843</v>
      </c>
      <c r="E464" s="22" t="s">
        <v>496</v>
      </c>
      <c r="F464" s="19" t="s">
        <v>188</v>
      </c>
      <c r="G464" s="22" t="s">
        <v>37</v>
      </c>
      <c r="H464" s="19" t="str">
        <f t="shared" si="63"/>
        <v>004</v>
      </c>
      <c r="I464" s="22" t="s">
        <v>1546</v>
      </c>
      <c r="J464" s="22" t="s">
        <v>1794</v>
      </c>
      <c r="K464" s="22"/>
      <c r="L464" s="27">
        <v>0</v>
      </c>
      <c r="M464" s="26">
        <v>0</v>
      </c>
      <c r="N464" s="25">
        <v>7500000</v>
      </c>
      <c r="O464" s="25"/>
      <c r="P464" s="25"/>
      <c r="Q464" s="25"/>
      <c r="R464" s="25"/>
      <c r="S464" s="25">
        <v>7500000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>
        <f t="shared" si="65"/>
        <v>0</v>
      </c>
      <c r="AE464" s="25">
        <f>IF(SUM(R464:T464)-M464&lt;SUM(N464),SUM(N464)-SUM(R464:T464)-M464,)</f>
        <v>0</v>
      </c>
      <c r="AF464" s="25"/>
      <c r="AG464" s="27"/>
      <c r="AH464" s="27"/>
      <c r="AI464" s="27"/>
      <c r="AJ464" s="32"/>
      <c r="AK464" s="27"/>
      <c r="AL464" s="32"/>
      <c r="AM464" s="27"/>
      <c r="AN464" s="25">
        <f t="shared" si="66"/>
        <v>0</v>
      </c>
      <c r="AO464" s="27">
        <f t="shared" si="67"/>
        <v>0</v>
      </c>
      <c r="AP464" s="28"/>
      <c r="AR464" s="28"/>
      <c r="AS464" s="28"/>
      <c r="AT464" s="2"/>
      <c r="AU464" s="2"/>
      <c r="AV464" s="2"/>
      <c r="AW464" s="2"/>
      <c r="AX464" s="2"/>
      <c r="AY464" s="2"/>
      <c r="AZ464" s="2"/>
      <c r="BA464" s="29"/>
    </row>
    <row r="465" spans="1:53" ht="21" customHeight="1">
      <c r="A465" s="19">
        <f>SUBTOTAL(3,$AO$7:AO465)</f>
        <v>459</v>
      </c>
      <c r="B465" s="44" t="s">
        <v>1844</v>
      </c>
      <c r="C465" s="45" t="s">
        <v>1845</v>
      </c>
      <c r="D465" s="22" t="s">
        <v>1846</v>
      </c>
      <c r="E465" s="22" t="s">
        <v>500</v>
      </c>
      <c r="F465" s="19" t="s">
        <v>1638</v>
      </c>
      <c r="G465" s="22" t="s">
        <v>37</v>
      </c>
      <c r="H465" s="19" t="str">
        <f t="shared" si="63"/>
        <v>004</v>
      </c>
      <c r="I465" s="22" t="s">
        <v>1546</v>
      </c>
      <c r="J465" s="22" t="s">
        <v>1794</v>
      </c>
      <c r="K465" s="22"/>
      <c r="L465" s="27">
        <v>0</v>
      </c>
      <c r="M465" s="26">
        <v>0</v>
      </c>
      <c r="N465" s="25">
        <v>7500000</v>
      </c>
      <c r="O465" s="25"/>
      <c r="P465" s="25"/>
      <c r="Q465" s="25"/>
      <c r="R465" s="25"/>
      <c r="S465" s="25"/>
      <c r="T465" s="25"/>
      <c r="U465" s="25">
        <v>7500000</v>
      </c>
      <c r="V465" s="25"/>
      <c r="W465" s="25"/>
      <c r="X465" s="25"/>
      <c r="Y465" s="25"/>
      <c r="Z465" s="25"/>
      <c r="AA465" s="25"/>
      <c r="AB465" s="25"/>
      <c r="AC465" s="25"/>
      <c r="AD465" s="25">
        <f t="shared" si="65"/>
        <v>0</v>
      </c>
      <c r="AE465" s="25">
        <f>IF(SUM(R465:U465)-M465&lt;SUM(N465),SUM(N465)-SUM(R465:U465)-M465,)</f>
        <v>0</v>
      </c>
      <c r="AF465" s="25"/>
      <c r="AG465" s="27"/>
      <c r="AH465" s="27"/>
      <c r="AI465" s="27"/>
      <c r="AJ465" s="32"/>
      <c r="AK465" s="27"/>
      <c r="AL465" s="32"/>
      <c r="AM465" s="27"/>
      <c r="AN465" s="25">
        <f t="shared" si="66"/>
        <v>0</v>
      </c>
      <c r="AO465" s="27">
        <f t="shared" si="67"/>
        <v>0</v>
      </c>
      <c r="AP465" s="28"/>
      <c r="AR465" s="28"/>
      <c r="AS465" s="28"/>
      <c r="AT465" s="2"/>
      <c r="AU465" s="2"/>
      <c r="AV465" s="2"/>
      <c r="AW465" s="2"/>
      <c r="AX465" s="2"/>
      <c r="AY465" s="2"/>
      <c r="AZ465" s="2"/>
      <c r="BA465" s="29"/>
    </row>
    <row r="466" spans="1:53" ht="21" customHeight="1">
      <c r="A466" s="19">
        <f>SUBTOTAL(3,$AO$7:AO466)</f>
        <v>460</v>
      </c>
      <c r="B466" s="44" t="s">
        <v>1847</v>
      </c>
      <c r="C466" s="45" t="s">
        <v>1848</v>
      </c>
      <c r="D466" s="22" t="s">
        <v>1849</v>
      </c>
      <c r="E466" s="22" t="s">
        <v>206</v>
      </c>
      <c r="F466" s="19" t="s">
        <v>1240</v>
      </c>
      <c r="G466" s="22" t="s">
        <v>37</v>
      </c>
      <c r="H466" s="19" t="str">
        <f t="shared" si="63"/>
        <v>004</v>
      </c>
      <c r="I466" s="22" t="s">
        <v>1546</v>
      </c>
      <c r="J466" s="22" t="s">
        <v>1794</v>
      </c>
      <c r="K466" s="22"/>
      <c r="L466" s="27">
        <v>0</v>
      </c>
      <c r="M466" s="26">
        <v>0</v>
      </c>
      <c r="N466" s="25">
        <v>7500000</v>
      </c>
      <c r="O466" s="25"/>
      <c r="P466" s="25"/>
      <c r="Q466" s="25"/>
      <c r="R466" s="25"/>
      <c r="S466" s="25">
        <v>7500000</v>
      </c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>
        <f t="shared" si="65"/>
        <v>0</v>
      </c>
      <c r="AE466" s="25">
        <f>IF(SUM(R466:T466)-M466&lt;SUM(N466),SUM(N466)-SUM(R466:T466)-M466,)</f>
        <v>0</v>
      </c>
      <c r="AF466" s="25"/>
      <c r="AG466" s="27"/>
      <c r="AH466" s="27"/>
      <c r="AI466" s="27"/>
      <c r="AJ466" s="32"/>
      <c r="AK466" s="27"/>
      <c r="AL466" s="32"/>
      <c r="AM466" s="27"/>
      <c r="AN466" s="25">
        <f t="shared" si="66"/>
        <v>0</v>
      </c>
      <c r="AO466" s="27">
        <f t="shared" si="67"/>
        <v>0</v>
      </c>
      <c r="AP466" s="28"/>
      <c r="AR466" s="28"/>
      <c r="AS466" s="28"/>
      <c r="AT466" s="2"/>
      <c r="AU466" s="2"/>
      <c r="AV466" s="2"/>
      <c r="AW466" s="2"/>
      <c r="AX466" s="2"/>
      <c r="AY466" s="2"/>
      <c r="AZ466" s="2"/>
      <c r="BA466" s="29"/>
    </row>
    <row r="467" spans="1:53" ht="21" customHeight="1">
      <c r="A467" s="19">
        <f>SUBTOTAL(3,$AO$7:AO467)</f>
        <v>461</v>
      </c>
      <c r="B467" s="44" t="s">
        <v>1850</v>
      </c>
      <c r="C467" s="45" t="s">
        <v>1851</v>
      </c>
      <c r="D467" s="22" t="s">
        <v>1852</v>
      </c>
      <c r="E467" s="22" t="s">
        <v>671</v>
      </c>
      <c r="F467" s="19" t="s">
        <v>1853</v>
      </c>
      <c r="G467" s="22" t="s">
        <v>37</v>
      </c>
      <c r="H467" s="19" t="str">
        <f t="shared" si="63"/>
        <v>004</v>
      </c>
      <c r="I467" s="22" t="s">
        <v>39</v>
      </c>
      <c r="J467" s="22" t="s">
        <v>1794</v>
      </c>
      <c r="K467" s="22"/>
      <c r="L467" s="27">
        <v>0</v>
      </c>
      <c r="M467" s="26">
        <v>0</v>
      </c>
      <c r="N467" s="25">
        <v>7500000</v>
      </c>
      <c r="O467" s="25"/>
      <c r="P467" s="25"/>
      <c r="Q467" s="25"/>
      <c r="R467" s="25"/>
      <c r="S467" s="25">
        <v>7500000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>
        <f t="shared" si="65"/>
        <v>0</v>
      </c>
      <c r="AE467" s="25">
        <f>IF(SUM(R467:T467)-M467&lt;SUM(N467),SUM(N467)-SUM(R467:T467)-M467,)</f>
        <v>0</v>
      </c>
      <c r="AF467" s="25"/>
      <c r="AG467" s="27"/>
      <c r="AH467" s="27"/>
      <c r="AI467" s="27"/>
      <c r="AJ467" s="32"/>
      <c r="AK467" s="27"/>
      <c r="AL467" s="32"/>
      <c r="AM467" s="27"/>
      <c r="AN467" s="25">
        <f t="shared" si="66"/>
        <v>0</v>
      </c>
      <c r="AO467" s="27">
        <f t="shared" si="67"/>
        <v>0</v>
      </c>
      <c r="AP467" s="28"/>
      <c r="AR467" s="28"/>
      <c r="AS467" s="28"/>
      <c r="AT467" s="2"/>
      <c r="AU467" s="2"/>
      <c r="AV467" s="2"/>
      <c r="AW467" s="2"/>
      <c r="AX467" s="2"/>
      <c r="AY467" s="2"/>
      <c r="AZ467" s="2"/>
      <c r="BA467" s="29"/>
    </row>
    <row r="468" spans="1:53" ht="21" customHeight="1">
      <c r="A468" s="19">
        <f>SUBTOTAL(3,$AO$7:AO468)</f>
        <v>462</v>
      </c>
      <c r="B468" s="44" t="s">
        <v>1854</v>
      </c>
      <c r="C468" s="45" t="s">
        <v>1855</v>
      </c>
      <c r="D468" s="22" t="s">
        <v>1856</v>
      </c>
      <c r="E468" s="22" t="s">
        <v>1217</v>
      </c>
      <c r="F468" s="19" t="s">
        <v>137</v>
      </c>
      <c r="G468" s="22" t="s">
        <v>37</v>
      </c>
      <c r="H468" s="19" t="str">
        <f t="shared" si="63"/>
        <v>004</v>
      </c>
      <c r="I468" s="22" t="s">
        <v>1203</v>
      </c>
      <c r="J468" s="22" t="s">
        <v>1794</v>
      </c>
      <c r="K468" s="22"/>
      <c r="L468" s="27">
        <v>0</v>
      </c>
      <c r="M468" s="26">
        <v>0</v>
      </c>
      <c r="N468" s="25">
        <v>7500000</v>
      </c>
      <c r="O468" s="25"/>
      <c r="P468" s="25"/>
      <c r="Q468" s="25"/>
      <c r="R468" s="25"/>
      <c r="S468" s="25"/>
      <c r="T468" s="25"/>
      <c r="U468" s="25">
        <v>7500000</v>
      </c>
      <c r="V468" s="25"/>
      <c r="W468" s="25"/>
      <c r="X468" s="25"/>
      <c r="Y468" s="25"/>
      <c r="Z468" s="25"/>
      <c r="AA468" s="25"/>
      <c r="AB468" s="25"/>
      <c r="AC468" s="25"/>
      <c r="AD468" s="25">
        <f t="shared" si="65"/>
        <v>0</v>
      </c>
      <c r="AE468" s="25">
        <f>IF(SUM(R468:U468)-M468&lt;SUM(N468),SUM(N468)-SUM(R468:U468)-M468,)</f>
        <v>0</v>
      </c>
      <c r="AF468" s="25"/>
      <c r="AG468" s="27"/>
      <c r="AH468" s="27"/>
      <c r="AI468" s="27"/>
      <c r="AJ468" s="32"/>
      <c r="AK468" s="27"/>
      <c r="AL468" s="32"/>
      <c r="AM468" s="27"/>
      <c r="AN468" s="25">
        <f t="shared" si="66"/>
        <v>0</v>
      </c>
      <c r="AO468" s="27">
        <f t="shared" si="67"/>
        <v>0</v>
      </c>
      <c r="AP468" s="28"/>
      <c r="AR468" s="28"/>
      <c r="AS468" s="28"/>
      <c r="AT468" s="2"/>
      <c r="AU468" s="2"/>
      <c r="AV468" s="2"/>
      <c r="AW468" s="2"/>
      <c r="AX468" s="2"/>
      <c r="AY468" s="2"/>
      <c r="AZ468" s="2"/>
      <c r="BA468" s="29"/>
    </row>
    <row r="469" spans="1:53" ht="21" customHeight="1">
      <c r="A469" s="19">
        <f>SUBTOTAL(3,$AO$7:AO469)</f>
        <v>463</v>
      </c>
      <c r="B469" s="44" t="s">
        <v>1857</v>
      </c>
      <c r="C469" s="45" t="s">
        <v>1858</v>
      </c>
      <c r="D469" s="22" t="s">
        <v>1859</v>
      </c>
      <c r="E469" s="22" t="s">
        <v>518</v>
      </c>
      <c r="F469" s="19" t="s">
        <v>218</v>
      </c>
      <c r="G469" s="22" t="s">
        <v>37</v>
      </c>
      <c r="H469" s="19" t="str">
        <f t="shared" si="63"/>
        <v>004</v>
      </c>
      <c r="I469" s="22" t="s">
        <v>39</v>
      </c>
      <c r="J469" s="22" t="s">
        <v>1794</v>
      </c>
      <c r="K469" s="22"/>
      <c r="L469" s="27">
        <v>0</v>
      </c>
      <c r="M469" s="26">
        <v>0</v>
      </c>
      <c r="N469" s="25">
        <v>7500000</v>
      </c>
      <c r="O469" s="25"/>
      <c r="P469" s="25"/>
      <c r="Q469" s="25"/>
      <c r="R469" s="25"/>
      <c r="S469" s="25">
        <v>7500000</v>
      </c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>
        <f t="shared" si="65"/>
        <v>0</v>
      </c>
      <c r="AE469" s="25">
        <f>IF(SUM(R469:T469)-M469&lt;SUM(N469),SUM(N469)-SUM(R469:T469)-M469,)</f>
        <v>0</v>
      </c>
      <c r="AF469" s="25"/>
      <c r="AG469" s="27"/>
      <c r="AH469" s="27"/>
      <c r="AI469" s="27"/>
      <c r="AJ469" s="32"/>
      <c r="AK469" s="27"/>
      <c r="AL469" s="32"/>
      <c r="AM469" s="27"/>
      <c r="AN469" s="25">
        <f t="shared" si="66"/>
        <v>0</v>
      </c>
      <c r="AO469" s="27">
        <f t="shared" si="67"/>
        <v>0</v>
      </c>
      <c r="AP469" s="28"/>
      <c r="AR469" s="28"/>
      <c r="AS469" s="28"/>
      <c r="AT469" s="2"/>
      <c r="AU469" s="2"/>
      <c r="AV469" s="2"/>
      <c r="AW469" s="2"/>
      <c r="AX469" s="2"/>
      <c r="AY469" s="2"/>
      <c r="AZ469" s="2"/>
      <c r="BA469" s="29"/>
    </row>
    <row r="470" spans="1:53" ht="21" customHeight="1">
      <c r="A470" s="19">
        <f>SUBTOTAL(3,$AO$7:AO470)</f>
        <v>464</v>
      </c>
      <c r="B470" s="44" t="s">
        <v>1860</v>
      </c>
      <c r="C470" s="45" t="s">
        <v>1861</v>
      </c>
      <c r="D470" s="22" t="s">
        <v>1668</v>
      </c>
      <c r="E470" s="22" t="s">
        <v>1862</v>
      </c>
      <c r="F470" s="19" t="s">
        <v>1863</v>
      </c>
      <c r="G470" s="22" t="s">
        <v>37</v>
      </c>
      <c r="H470" s="19" t="str">
        <f t="shared" si="63"/>
        <v>004</v>
      </c>
      <c r="I470" s="22" t="s">
        <v>589</v>
      </c>
      <c r="J470" s="22" t="s">
        <v>1794</v>
      </c>
      <c r="K470" s="22"/>
      <c r="L470" s="27">
        <v>0</v>
      </c>
      <c r="M470" s="26">
        <v>0</v>
      </c>
      <c r="N470" s="25">
        <v>7500000</v>
      </c>
      <c r="O470" s="25"/>
      <c r="P470" s="25"/>
      <c r="Q470" s="25"/>
      <c r="R470" s="25"/>
      <c r="S470" s="25">
        <v>7500000</v>
      </c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>
        <f t="shared" si="65"/>
        <v>0</v>
      </c>
      <c r="AE470" s="25">
        <f>IF(SUM(R470:T470)-M470&lt;SUM(N470),SUM(N470)-SUM(R470:T470)-M470,)</f>
        <v>0</v>
      </c>
      <c r="AF470" s="25"/>
      <c r="AG470" s="27"/>
      <c r="AH470" s="27"/>
      <c r="AI470" s="27"/>
      <c r="AJ470" s="32"/>
      <c r="AK470" s="27"/>
      <c r="AL470" s="32"/>
      <c r="AM470" s="27"/>
      <c r="AN470" s="25">
        <f t="shared" si="66"/>
        <v>0</v>
      </c>
      <c r="AO470" s="27">
        <f t="shared" si="67"/>
        <v>0</v>
      </c>
      <c r="AP470" s="28"/>
      <c r="AR470" s="28"/>
      <c r="AS470" s="28"/>
      <c r="AT470" s="2"/>
      <c r="AU470" s="2"/>
      <c r="AV470" s="2"/>
      <c r="AW470" s="2"/>
      <c r="AX470" s="2"/>
      <c r="AY470" s="2"/>
      <c r="AZ470" s="2"/>
      <c r="BA470" s="29"/>
    </row>
    <row r="471" spans="1:53" ht="21" customHeight="1">
      <c r="A471" s="19">
        <f>SUBTOTAL(3,$AO$7:AO471)</f>
        <v>465</v>
      </c>
      <c r="B471" s="44" t="s">
        <v>1864</v>
      </c>
      <c r="C471" s="45" t="s">
        <v>1865</v>
      </c>
      <c r="D471" s="22" t="s">
        <v>1866</v>
      </c>
      <c r="E471" s="22" t="s">
        <v>1496</v>
      </c>
      <c r="F471" s="19" t="s">
        <v>1867</v>
      </c>
      <c r="G471" s="22" t="s">
        <v>37</v>
      </c>
      <c r="H471" s="19" t="str">
        <f t="shared" si="63"/>
        <v>004</v>
      </c>
      <c r="I471" s="22" t="s">
        <v>1546</v>
      </c>
      <c r="J471" s="22" t="s">
        <v>1794</v>
      </c>
      <c r="K471" s="22"/>
      <c r="L471" s="27">
        <v>0</v>
      </c>
      <c r="M471" s="26">
        <v>0</v>
      </c>
      <c r="N471" s="25">
        <v>7500000</v>
      </c>
      <c r="O471" s="25"/>
      <c r="P471" s="25"/>
      <c r="Q471" s="25"/>
      <c r="R471" s="25"/>
      <c r="S471" s="25">
        <v>7500000</v>
      </c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>
        <f t="shared" si="65"/>
        <v>0</v>
      </c>
      <c r="AE471" s="25">
        <f>IF(SUM(R471:T471)-M471&lt;SUM(N471),SUM(N471)-SUM(R471:T471)-M471,)</f>
        <v>0</v>
      </c>
      <c r="AF471" s="25"/>
      <c r="AG471" s="27"/>
      <c r="AH471" s="27"/>
      <c r="AI471" s="27"/>
      <c r="AJ471" s="32"/>
      <c r="AK471" s="27"/>
      <c r="AL471" s="32"/>
      <c r="AM471" s="27"/>
      <c r="AN471" s="25">
        <f t="shared" si="66"/>
        <v>0</v>
      </c>
      <c r="AO471" s="27">
        <f t="shared" si="67"/>
        <v>0</v>
      </c>
      <c r="AP471" s="28"/>
      <c r="AR471" s="28"/>
      <c r="AS471" s="28"/>
      <c r="AT471" s="2"/>
      <c r="AU471" s="2"/>
      <c r="AV471" s="2"/>
      <c r="AW471" s="2"/>
      <c r="AX471" s="2"/>
      <c r="AY471" s="2"/>
      <c r="AZ471" s="2"/>
      <c r="BA471" s="29"/>
    </row>
    <row r="472" spans="1:53" ht="21" customHeight="1">
      <c r="A472" s="19">
        <f>SUBTOTAL(3,$AO$7:AO472)</f>
        <v>466</v>
      </c>
      <c r="B472" s="44" t="s">
        <v>1868</v>
      </c>
      <c r="C472" s="45" t="s">
        <v>1869</v>
      </c>
      <c r="D472" s="22" t="s">
        <v>1870</v>
      </c>
      <c r="E472" s="22" t="s">
        <v>250</v>
      </c>
      <c r="F472" s="19" t="s">
        <v>874</v>
      </c>
      <c r="G472" s="22" t="s">
        <v>37</v>
      </c>
      <c r="H472" s="19" t="str">
        <f t="shared" si="63"/>
        <v>004</v>
      </c>
      <c r="I472" s="22" t="s">
        <v>48</v>
      </c>
      <c r="J472" s="22" t="s">
        <v>1794</v>
      </c>
      <c r="K472" s="22"/>
      <c r="L472" s="27"/>
      <c r="M472" s="26">
        <v>0</v>
      </c>
      <c r="N472" s="25">
        <v>7500000</v>
      </c>
      <c r="O472" s="25"/>
      <c r="P472" s="25"/>
      <c r="Q472" s="25"/>
      <c r="R472" s="25"/>
      <c r="S472" s="25">
        <v>11441000</v>
      </c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>
        <v>7500000</v>
      </c>
      <c r="AF472" s="25"/>
      <c r="AG472" s="27"/>
      <c r="AH472" s="27"/>
      <c r="AI472" s="27"/>
      <c r="AJ472" s="32"/>
      <c r="AK472" s="27"/>
      <c r="AL472" s="32"/>
      <c r="AM472" s="27"/>
      <c r="AN472" s="25">
        <f t="shared" si="66"/>
        <v>0</v>
      </c>
      <c r="AO472" s="27">
        <v>7500000</v>
      </c>
      <c r="AP472" s="28"/>
      <c r="AR472" s="28"/>
      <c r="AS472" s="28"/>
      <c r="AT472" s="2"/>
      <c r="AU472" s="2"/>
      <c r="AV472" s="2"/>
      <c r="AW472" s="2"/>
      <c r="AX472" s="2"/>
      <c r="AY472" s="2"/>
      <c r="AZ472" s="2"/>
      <c r="BA472" s="29"/>
    </row>
    <row r="473" spans="1:53" ht="21" customHeight="1">
      <c r="A473" s="19">
        <f>SUBTOTAL(3,$AO$7:AO473)</f>
        <v>467</v>
      </c>
      <c r="B473" s="44" t="s">
        <v>1871</v>
      </c>
      <c r="C473" s="45" t="s">
        <v>1872</v>
      </c>
      <c r="D473" s="22" t="s">
        <v>1873</v>
      </c>
      <c r="E473" s="22" t="s">
        <v>310</v>
      </c>
      <c r="F473" s="19" t="s">
        <v>685</v>
      </c>
      <c r="G473" s="22" t="s">
        <v>37</v>
      </c>
      <c r="H473" s="19" t="str">
        <f t="shared" si="63"/>
        <v>004</v>
      </c>
      <c r="I473" s="22" t="s">
        <v>1546</v>
      </c>
      <c r="J473" s="22" t="s">
        <v>1794</v>
      </c>
      <c r="K473" s="22"/>
      <c r="L473" s="27">
        <v>0</v>
      </c>
      <c r="M473" s="26">
        <v>0</v>
      </c>
      <c r="N473" s="25">
        <v>7500000</v>
      </c>
      <c r="O473" s="25"/>
      <c r="P473" s="25"/>
      <c r="Q473" s="25"/>
      <c r="R473" s="25"/>
      <c r="S473" s="25">
        <v>7500000</v>
      </c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>
        <f>IF(SUM(O473:U473)&gt;SUM(M473:N473),SUM(O473:U473)-SUM(M473:N473),)</f>
        <v>0</v>
      </c>
      <c r="AE473" s="25">
        <f>IF(SUM(R473:T473)-M473&lt;SUM(N473),SUM(N473)-SUM(R473:T473)-M473,)</f>
        <v>0</v>
      </c>
      <c r="AF473" s="25"/>
      <c r="AG473" s="27"/>
      <c r="AH473" s="27"/>
      <c r="AI473" s="27"/>
      <c r="AJ473" s="32"/>
      <c r="AK473" s="27"/>
      <c r="AL473" s="32"/>
      <c r="AM473" s="27"/>
      <c r="AN473" s="25">
        <f t="shared" si="66"/>
        <v>0</v>
      </c>
      <c r="AO473" s="27">
        <f t="shared" si="67"/>
        <v>0</v>
      </c>
      <c r="AP473" s="28"/>
      <c r="AR473" s="28"/>
      <c r="AS473" s="28"/>
      <c r="AT473" s="2"/>
      <c r="AU473" s="2"/>
      <c r="AV473" s="2"/>
      <c r="AW473" s="2"/>
      <c r="AX473" s="2"/>
      <c r="AY473" s="2"/>
      <c r="AZ473" s="2"/>
      <c r="BA473" s="29"/>
    </row>
    <row r="474" spans="1:53" ht="21" customHeight="1">
      <c r="A474" s="19">
        <f>SUBTOTAL(3,$AO$7:AO474)</f>
        <v>468</v>
      </c>
      <c r="B474" s="44" t="s">
        <v>1874</v>
      </c>
      <c r="C474" s="45" t="s">
        <v>1875</v>
      </c>
      <c r="D474" s="22" t="s">
        <v>1876</v>
      </c>
      <c r="E474" s="22" t="s">
        <v>694</v>
      </c>
      <c r="F474" s="19" t="s">
        <v>771</v>
      </c>
      <c r="G474" s="22" t="s">
        <v>37</v>
      </c>
      <c r="H474" s="19" t="str">
        <f t="shared" si="63"/>
        <v>004</v>
      </c>
      <c r="I474" s="22" t="s">
        <v>1546</v>
      </c>
      <c r="J474" s="22" t="s">
        <v>1794</v>
      </c>
      <c r="K474" s="22"/>
      <c r="L474" s="27">
        <v>0</v>
      </c>
      <c r="M474" s="26">
        <v>0</v>
      </c>
      <c r="N474" s="25">
        <v>7500000</v>
      </c>
      <c r="O474" s="25"/>
      <c r="P474" s="25"/>
      <c r="Q474" s="25"/>
      <c r="R474" s="25"/>
      <c r="S474" s="25">
        <v>7500000</v>
      </c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>
        <f>IF(SUM(O474:U474)&gt;SUM(M474:N474),SUM(O474:U474)-SUM(M474:N474),)</f>
        <v>0</v>
      </c>
      <c r="AE474" s="25">
        <f>IF(SUM(R474:T474)-M474&lt;SUM(N474),SUM(N474)-SUM(R474:T474)-M474,)</f>
        <v>0</v>
      </c>
      <c r="AF474" s="25"/>
      <c r="AG474" s="27"/>
      <c r="AH474" s="27"/>
      <c r="AI474" s="27"/>
      <c r="AJ474" s="32"/>
      <c r="AK474" s="27"/>
      <c r="AL474" s="32"/>
      <c r="AM474" s="27"/>
      <c r="AN474" s="25">
        <f t="shared" si="66"/>
        <v>0</v>
      </c>
      <c r="AO474" s="27">
        <f t="shared" si="67"/>
        <v>0</v>
      </c>
      <c r="AP474" s="28"/>
      <c r="AR474" s="28"/>
      <c r="AS474" s="28"/>
      <c r="AT474" s="2"/>
      <c r="AU474" s="2"/>
      <c r="AV474" s="2"/>
      <c r="AW474" s="2"/>
      <c r="AX474" s="2"/>
      <c r="AY474" s="2"/>
      <c r="AZ474" s="2"/>
      <c r="BA474" s="29"/>
    </row>
    <row r="475" spans="1:53" ht="21" customHeight="1">
      <c r="A475" s="19">
        <f>SUBTOTAL(3,$AO$7:AO475)</f>
        <v>469</v>
      </c>
      <c r="B475" s="44" t="s">
        <v>1877</v>
      </c>
      <c r="C475" s="45" t="s">
        <v>1878</v>
      </c>
      <c r="D475" s="22" t="s">
        <v>813</v>
      </c>
      <c r="E475" s="22" t="s">
        <v>1879</v>
      </c>
      <c r="F475" s="19" t="s">
        <v>631</v>
      </c>
      <c r="G475" s="22" t="s">
        <v>37</v>
      </c>
      <c r="H475" s="19" t="str">
        <f t="shared" si="63"/>
        <v>004</v>
      </c>
      <c r="I475" s="22" t="s">
        <v>1546</v>
      </c>
      <c r="J475" s="22" t="s">
        <v>1794</v>
      </c>
      <c r="K475" s="22"/>
      <c r="L475" s="27">
        <v>0</v>
      </c>
      <c r="M475" s="26">
        <v>0</v>
      </c>
      <c r="N475" s="25">
        <v>7500000</v>
      </c>
      <c r="O475" s="25"/>
      <c r="P475" s="25"/>
      <c r="Q475" s="25"/>
      <c r="R475" s="25"/>
      <c r="S475" s="25"/>
      <c r="T475" s="25"/>
      <c r="U475" s="25">
        <v>7500000</v>
      </c>
      <c r="V475" s="25"/>
      <c r="W475" s="25"/>
      <c r="X475" s="25"/>
      <c r="Y475" s="25"/>
      <c r="Z475" s="25"/>
      <c r="AA475" s="25"/>
      <c r="AB475" s="25"/>
      <c r="AC475" s="25"/>
      <c r="AD475" s="25">
        <f>IF(SUM(O475:U475)&gt;SUM(M475:N475),SUM(O475:U475)-SUM(M475:N475),)</f>
        <v>0</v>
      </c>
      <c r="AE475" s="25">
        <f>IF(SUM(R475:U475)-M475&lt;SUM(N475),SUM(N475)-SUM(R475:U475)-M475,)</f>
        <v>0</v>
      </c>
      <c r="AF475" s="25"/>
      <c r="AG475" s="27"/>
      <c r="AH475" s="27"/>
      <c r="AI475" s="27"/>
      <c r="AJ475" s="32"/>
      <c r="AK475" s="27"/>
      <c r="AL475" s="32"/>
      <c r="AM475" s="27"/>
      <c r="AN475" s="25">
        <f t="shared" si="66"/>
        <v>0</v>
      </c>
      <c r="AO475" s="27">
        <f t="shared" si="67"/>
        <v>0</v>
      </c>
      <c r="AP475" s="28"/>
      <c r="AR475" s="28"/>
      <c r="AS475" s="28"/>
      <c r="AT475" s="2"/>
      <c r="AU475" s="2"/>
      <c r="AV475" s="2"/>
      <c r="AW475" s="2"/>
      <c r="AX475" s="2"/>
      <c r="AY475" s="2"/>
      <c r="AZ475" s="2"/>
      <c r="BA475" s="29"/>
    </row>
    <row r="476" spans="1:53" ht="21" customHeight="1">
      <c r="A476" s="19">
        <f>SUBTOTAL(3,$AO$7:AO476)</f>
        <v>470</v>
      </c>
      <c r="B476" s="44" t="s">
        <v>1880</v>
      </c>
      <c r="C476" s="45" t="s">
        <v>1881</v>
      </c>
      <c r="D476" s="22" t="s">
        <v>1882</v>
      </c>
      <c r="E476" s="22" t="s">
        <v>699</v>
      </c>
      <c r="F476" s="19" t="s">
        <v>982</v>
      </c>
      <c r="G476" s="22" t="s">
        <v>37</v>
      </c>
      <c r="H476" s="19" t="str">
        <f t="shared" si="63"/>
        <v>004</v>
      </c>
      <c r="I476" s="22" t="s">
        <v>1546</v>
      </c>
      <c r="J476" s="22" t="s">
        <v>1794</v>
      </c>
      <c r="K476" s="22"/>
      <c r="L476" s="27">
        <v>0</v>
      </c>
      <c r="M476" s="26">
        <v>0</v>
      </c>
      <c r="N476" s="25">
        <v>7500000</v>
      </c>
      <c r="O476" s="25"/>
      <c r="P476" s="25"/>
      <c r="Q476" s="25"/>
      <c r="R476" s="25"/>
      <c r="S476" s="25">
        <v>7500000</v>
      </c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>
        <f>IF(SUM(O476:U476)&gt;SUM(M476:N476),SUM(O476:U476)-SUM(M476:N476),)</f>
        <v>0</v>
      </c>
      <c r="AE476" s="25">
        <f>IF(SUM(R476:T476)-M476&lt;SUM(N476),SUM(N476)-SUM(R476:T476)-M476,)</f>
        <v>0</v>
      </c>
      <c r="AF476" s="25"/>
      <c r="AG476" s="27"/>
      <c r="AH476" s="27"/>
      <c r="AI476" s="27"/>
      <c r="AJ476" s="32"/>
      <c r="AK476" s="27"/>
      <c r="AL476" s="32"/>
      <c r="AM476" s="27"/>
      <c r="AN476" s="25">
        <f t="shared" si="66"/>
        <v>0</v>
      </c>
      <c r="AO476" s="27">
        <f t="shared" si="67"/>
        <v>0</v>
      </c>
      <c r="AP476" s="28"/>
      <c r="AR476" s="28"/>
      <c r="AS476" s="28"/>
      <c r="AT476" s="2"/>
      <c r="AU476" s="2"/>
      <c r="AV476" s="2"/>
      <c r="AW476" s="2"/>
      <c r="AX476" s="2"/>
      <c r="AY476" s="2"/>
      <c r="AZ476" s="2"/>
      <c r="BA476" s="29"/>
    </row>
    <row r="477" spans="1:53" ht="21" customHeight="1">
      <c r="A477" s="19">
        <f>SUBTOTAL(3,$AO$7:AO477)</f>
        <v>471</v>
      </c>
      <c r="B477" s="44" t="s">
        <v>1883</v>
      </c>
      <c r="C477" s="45" t="s">
        <v>1884</v>
      </c>
      <c r="D477" s="22" t="s">
        <v>1885</v>
      </c>
      <c r="E477" s="22" t="s">
        <v>1886</v>
      </c>
      <c r="F477" s="19" t="s">
        <v>650</v>
      </c>
      <c r="G477" s="22" t="s">
        <v>37</v>
      </c>
      <c r="H477" s="19" t="str">
        <f t="shared" si="63"/>
        <v>004</v>
      </c>
      <c r="I477" s="22" t="s">
        <v>1546</v>
      </c>
      <c r="J477" s="22" t="s">
        <v>1794</v>
      </c>
      <c r="K477" s="22"/>
      <c r="L477" s="27">
        <v>0</v>
      </c>
      <c r="M477" s="26">
        <v>5480</v>
      </c>
      <c r="N477" s="25">
        <v>7500000</v>
      </c>
      <c r="O477" s="25"/>
      <c r="P477" s="25"/>
      <c r="Q477" s="25"/>
      <c r="R477" s="25"/>
      <c r="S477" s="25">
        <v>7500000</v>
      </c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6">
        <v>5480</v>
      </c>
      <c r="AE477" s="25">
        <f>IF(SUM(R477:T477)&lt;SUM(N477),SUM(N477)-SUM(R477:T477),)</f>
        <v>0</v>
      </c>
      <c r="AF477" s="26"/>
      <c r="AG477" s="27"/>
      <c r="AH477" s="27"/>
      <c r="AI477" s="27"/>
      <c r="AJ477" s="32"/>
      <c r="AK477" s="27"/>
      <c r="AL477" s="32"/>
      <c r="AM477" s="27"/>
      <c r="AN477" s="25">
        <f t="shared" si="66"/>
        <v>0</v>
      </c>
      <c r="AO477" s="27">
        <f>IF(SUM(R477:U477)&lt;(K477+L477+N477),(K477+L477+N477)-SUM(R477:U477),)</f>
        <v>0</v>
      </c>
      <c r="AP477" s="28"/>
      <c r="AR477" s="28"/>
      <c r="AS477" s="28"/>
      <c r="AT477" s="2"/>
      <c r="AU477" s="2"/>
      <c r="AV477" s="2"/>
      <c r="AW477" s="2"/>
      <c r="AX477" s="2"/>
      <c r="AY477" s="2"/>
      <c r="AZ477" s="2"/>
      <c r="BA477" s="29"/>
    </row>
    <row r="478" spans="1:53" ht="21" customHeight="1">
      <c r="A478" s="19">
        <f>SUBTOTAL(3,$AO$7:AO478)</f>
        <v>472</v>
      </c>
      <c r="B478" s="44" t="s">
        <v>1887</v>
      </c>
      <c r="C478" s="45" t="s">
        <v>1888</v>
      </c>
      <c r="D478" s="22" t="s">
        <v>1889</v>
      </c>
      <c r="E478" s="22" t="s">
        <v>709</v>
      </c>
      <c r="F478" s="19" t="s">
        <v>1835</v>
      </c>
      <c r="G478" s="22" t="s">
        <v>37</v>
      </c>
      <c r="H478" s="19" t="str">
        <f t="shared" si="63"/>
        <v>004</v>
      </c>
      <c r="I478" s="22" t="s">
        <v>1203</v>
      </c>
      <c r="J478" s="22" t="s">
        <v>1794</v>
      </c>
      <c r="K478" s="22"/>
      <c r="L478" s="27">
        <v>0</v>
      </c>
      <c r="M478" s="26">
        <v>0</v>
      </c>
      <c r="N478" s="25">
        <v>7500000</v>
      </c>
      <c r="O478" s="25"/>
      <c r="P478" s="25"/>
      <c r="Q478" s="25"/>
      <c r="R478" s="25"/>
      <c r="S478" s="25"/>
      <c r="T478" s="25"/>
      <c r="U478" s="25">
        <v>7500000</v>
      </c>
      <c r="V478" s="25"/>
      <c r="W478" s="25"/>
      <c r="X478" s="25"/>
      <c r="Y478" s="25"/>
      <c r="Z478" s="25"/>
      <c r="AA478" s="25"/>
      <c r="AB478" s="25"/>
      <c r="AC478" s="25"/>
      <c r="AD478" s="25">
        <f t="shared" ref="AD478:AD509" si="68">IF(SUM(O478:U478)&gt;SUM(M478:N478),SUM(O478:U478)-SUM(M478:N478),)</f>
        <v>0</v>
      </c>
      <c r="AE478" s="25">
        <f>IF(SUM(R478:U478)-M478&lt;SUM(N478),SUM(N478)-SUM(R478:U478)-M478,)</f>
        <v>0</v>
      </c>
      <c r="AF478" s="25"/>
      <c r="AG478" s="27"/>
      <c r="AH478" s="27"/>
      <c r="AI478" s="27"/>
      <c r="AJ478" s="32"/>
      <c r="AK478" s="27"/>
      <c r="AL478" s="32"/>
      <c r="AM478" s="27"/>
      <c r="AN478" s="25">
        <f t="shared" si="66"/>
        <v>0</v>
      </c>
      <c r="AO478" s="27">
        <f t="shared" ref="AO478:AO485" si="69">IF(SUM(R478:U478)-M478&lt;(K478+L478+N478),(K478+L478+N478)-SUM(R478:U478)-M478,)</f>
        <v>0</v>
      </c>
      <c r="AP478" s="28"/>
      <c r="AR478" s="28"/>
      <c r="AS478" s="28"/>
      <c r="AT478" s="2"/>
      <c r="AU478" s="2"/>
      <c r="AV478" s="2"/>
      <c r="AW478" s="2"/>
      <c r="AX478" s="2"/>
      <c r="AY478" s="2"/>
      <c r="AZ478" s="2"/>
      <c r="BA478" s="29"/>
    </row>
    <row r="479" spans="1:53" ht="21" customHeight="1">
      <c r="A479" s="19">
        <f>SUBTOTAL(3,$AO$7:AO479)</f>
        <v>473</v>
      </c>
      <c r="B479" s="44" t="s">
        <v>1890</v>
      </c>
      <c r="C479" s="45" t="s">
        <v>1891</v>
      </c>
      <c r="D479" s="22" t="s">
        <v>420</v>
      </c>
      <c r="E479" s="22" t="s">
        <v>1016</v>
      </c>
      <c r="F479" s="19" t="s">
        <v>339</v>
      </c>
      <c r="G479" s="22" t="s">
        <v>37</v>
      </c>
      <c r="H479" s="19" t="str">
        <f t="shared" si="63"/>
        <v>004</v>
      </c>
      <c r="I479" s="22" t="s">
        <v>589</v>
      </c>
      <c r="J479" s="22" t="s">
        <v>1794</v>
      </c>
      <c r="K479" s="22"/>
      <c r="L479" s="27">
        <v>0</v>
      </c>
      <c r="M479" s="26">
        <v>0</v>
      </c>
      <c r="N479" s="25">
        <v>7500000</v>
      </c>
      <c r="O479" s="25"/>
      <c r="P479" s="25"/>
      <c r="Q479" s="25"/>
      <c r="R479" s="25"/>
      <c r="S479" s="25"/>
      <c r="T479" s="25"/>
      <c r="U479" s="25">
        <v>7500000</v>
      </c>
      <c r="V479" s="25"/>
      <c r="W479" s="25"/>
      <c r="X479" s="25"/>
      <c r="Y479" s="25"/>
      <c r="Z479" s="25"/>
      <c r="AA479" s="25"/>
      <c r="AB479" s="25"/>
      <c r="AC479" s="25"/>
      <c r="AD479" s="25">
        <f t="shared" si="68"/>
        <v>0</v>
      </c>
      <c r="AE479" s="25">
        <f>IF(SUM(R479:U479)-M479&lt;SUM(N479),SUM(N479)-SUM(R479:U479)-M479,)</f>
        <v>0</v>
      </c>
      <c r="AF479" s="25"/>
      <c r="AG479" s="27"/>
      <c r="AH479" s="27"/>
      <c r="AI479" s="27"/>
      <c r="AJ479" s="32"/>
      <c r="AK479" s="27"/>
      <c r="AL479" s="32"/>
      <c r="AM479" s="27"/>
      <c r="AN479" s="25">
        <f t="shared" si="66"/>
        <v>0</v>
      </c>
      <c r="AO479" s="27">
        <f t="shared" si="69"/>
        <v>0</v>
      </c>
      <c r="AP479" s="28"/>
      <c r="AR479" s="28"/>
      <c r="AS479" s="28"/>
      <c r="AT479" s="2"/>
      <c r="AU479" s="2"/>
      <c r="AV479" s="2"/>
      <c r="AW479" s="2"/>
      <c r="AX479" s="2"/>
      <c r="AY479" s="2"/>
      <c r="AZ479" s="2"/>
      <c r="BA479" s="29"/>
    </row>
    <row r="480" spans="1:53" ht="21" customHeight="1">
      <c r="A480" s="19">
        <f>SUBTOTAL(3,$AO$7:AO480)</f>
        <v>474</v>
      </c>
      <c r="B480" s="44" t="s">
        <v>1892</v>
      </c>
      <c r="C480" s="45" t="s">
        <v>1893</v>
      </c>
      <c r="D480" s="22" t="s">
        <v>1894</v>
      </c>
      <c r="E480" s="22" t="s">
        <v>1895</v>
      </c>
      <c r="F480" s="19" t="s">
        <v>552</v>
      </c>
      <c r="G480" s="22" t="s">
        <v>37</v>
      </c>
      <c r="H480" s="19" t="str">
        <f t="shared" si="63"/>
        <v>004</v>
      </c>
      <c r="I480" s="22" t="s">
        <v>1546</v>
      </c>
      <c r="J480" s="22" t="s">
        <v>1794</v>
      </c>
      <c r="K480" s="22"/>
      <c r="L480" s="27">
        <v>0</v>
      </c>
      <c r="M480" s="26">
        <v>0</v>
      </c>
      <c r="N480" s="25">
        <v>7500000</v>
      </c>
      <c r="O480" s="25"/>
      <c r="P480" s="25"/>
      <c r="Q480" s="25"/>
      <c r="R480" s="25"/>
      <c r="S480" s="25">
        <v>7500000</v>
      </c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>
        <f t="shared" si="68"/>
        <v>0</v>
      </c>
      <c r="AE480" s="25">
        <f>IF(SUM(R480:T480)-M480&lt;SUM(N480),SUM(N480)-SUM(R480:T480)-M480,)</f>
        <v>0</v>
      </c>
      <c r="AF480" s="25"/>
      <c r="AG480" s="27"/>
      <c r="AH480" s="27"/>
      <c r="AI480" s="27"/>
      <c r="AJ480" s="32"/>
      <c r="AK480" s="27"/>
      <c r="AL480" s="32"/>
      <c r="AM480" s="27"/>
      <c r="AN480" s="25">
        <f t="shared" si="66"/>
        <v>0</v>
      </c>
      <c r="AO480" s="27">
        <f t="shared" si="69"/>
        <v>0</v>
      </c>
      <c r="AP480" s="28"/>
      <c r="AR480" s="28"/>
      <c r="AS480" s="28"/>
      <c r="AT480" s="2"/>
      <c r="AU480" s="2"/>
      <c r="AV480" s="2"/>
      <c r="AW480" s="2"/>
      <c r="AX480" s="2"/>
      <c r="AY480" s="2"/>
      <c r="AZ480" s="2"/>
      <c r="BA480" s="29"/>
    </row>
    <row r="481" spans="1:53" ht="21" customHeight="1">
      <c r="A481" s="19">
        <f>SUBTOTAL(3,$AO$7:AO481)</f>
        <v>475</v>
      </c>
      <c r="B481" s="44" t="s">
        <v>1896</v>
      </c>
      <c r="C481" s="45" t="s">
        <v>1897</v>
      </c>
      <c r="D481" s="22" t="s">
        <v>1898</v>
      </c>
      <c r="E481" s="22" t="s">
        <v>124</v>
      </c>
      <c r="F481" s="19" t="s">
        <v>1899</v>
      </c>
      <c r="G481" s="22" t="s">
        <v>37</v>
      </c>
      <c r="H481" s="19" t="str">
        <f t="shared" si="63"/>
        <v>004</v>
      </c>
      <c r="I481" s="22" t="s">
        <v>1203</v>
      </c>
      <c r="J481" s="22" t="s">
        <v>1794</v>
      </c>
      <c r="K481" s="22"/>
      <c r="L481" s="27">
        <v>0</v>
      </c>
      <c r="M481" s="26">
        <v>0</v>
      </c>
      <c r="N481" s="25">
        <v>7500000</v>
      </c>
      <c r="O481" s="25"/>
      <c r="P481" s="25"/>
      <c r="Q481" s="25"/>
      <c r="R481" s="25"/>
      <c r="S481" s="25"/>
      <c r="T481" s="25"/>
      <c r="U481" s="25">
        <v>7500000</v>
      </c>
      <c r="V481" s="25"/>
      <c r="W481" s="25"/>
      <c r="X481" s="25"/>
      <c r="Y481" s="25"/>
      <c r="Z481" s="25"/>
      <c r="AA481" s="25"/>
      <c r="AB481" s="25"/>
      <c r="AC481" s="25"/>
      <c r="AD481" s="25">
        <f t="shared" si="68"/>
        <v>0</v>
      </c>
      <c r="AE481" s="25">
        <f>IF(SUM(R481:U481)-M481&lt;SUM(N481),SUM(N481)-SUM(R481:U481)-M481,)</f>
        <v>0</v>
      </c>
      <c r="AF481" s="25"/>
      <c r="AG481" s="27"/>
      <c r="AH481" s="27"/>
      <c r="AI481" s="27"/>
      <c r="AJ481" s="32"/>
      <c r="AK481" s="27"/>
      <c r="AL481" s="32"/>
      <c r="AM481" s="27"/>
      <c r="AN481" s="25">
        <f t="shared" si="66"/>
        <v>0</v>
      </c>
      <c r="AO481" s="27">
        <f t="shared" si="69"/>
        <v>0</v>
      </c>
      <c r="AP481" s="28"/>
      <c r="AR481" s="28"/>
      <c r="AS481" s="28"/>
      <c r="AT481" s="2"/>
      <c r="AU481" s="2"/>
      <c r="AV481" s="2"/>
      <c r="AW481" s="2"/>
      <c r="AX481" s="2"/>
      <c r="AY481" s="2"/>
      <c r="AZ481" s="2"/>
      <c r="BA481" s="29"/>
    </row>
    <row r="482" spans="1:53" ht="21" customHeight="1">
      <c r="A482" s="19">
        <f>SUBTOTAL(3,$AO$7:AO482)</f>
        <v>476</v>
      </c>
      <c r="B482" s="44" t="s">
        <v>1900</v>
      </c>
      <c r="C482" s="45" t="s">
        <v>1901</v>
      </c>
      <c r="D482" s="22" t="s">
        <v>1902</v>
      </c>
      <c r="E482" s="22" t="s">
        <v>52</v>
      </c>
      <c r="F482" s="19" t="s">
        <v>643</v>
      </c>
      <c r="G482" s="22" t="s">
        <v>37</v>
      </c>
      <c r="H482" s="19" t="str">
        <f t="shared" si="63"/>
        <v>004</v>
      </c>
      <c r="I482" s="22" t="s">
        <v>1203</v>
      </c>
      <c r="J482" s="22" t="s">
        <v>1449</v>
      </c>
      <c r="K482" s="22"/>
      <c r="L482" s="27">
        <v>0</v>
      </c>
      <c r="M482" s="26">
        <v>0</v>
      </c>
      <c r="N482" s="25">
        <v>7500000</v>
      </c>
      <c r="O482" s="25"/>
      <c r="P482" s="25"/>
      <c r="Q482" s="25"/>
      <c r="R482" s="25"/>
      <c r="S482" s="25"/>
      <c r="T482" s="25"/>
      <c r="U482" s="25">
        <v>7500000</v>
      </c>
      <c r="V482" s="25"/>
      <c r="W482" s="25"/>
      <c r="X482" s="25"/>
      <c r="Y482" s="25"/>
      <c r="Z482" s="25"/>
      <c r="AA482" s="25"/>
      <c r="AB482" s="25"/>
      <c r="AC482" s="25"/>
      <c r="AD482" s="25">
        <f t="shared" si="68"/>
        <v>0</v>
      </c>
      <c r="AE482" s="25">
        <f>IF(SUM(R482:U482)-M482&lt;SUM(N482),SUM(N482)-SUM(R482:U482)-M482,)</f>
        <v>0</v>
      </c>
      <c r="AF482" s="25"/>
      <c r="AG482" s="27"/>
      <c r="AH482" s="27"/>
      <c r="AI482" s="27"/>
      <c r="AJ482" s="32"/>
      <c r="AK482" s="27"/>
      <c r="AL482" s="32"/>
      <c r="AM482" s="27"/>
      <c r="AN482" s="25">
        <f t="shared" si="66"/>
        <v>0</v>
      </c>
      <c r="AO482" s="27">
        <f t="shared" si="69"/>
        <v>0</v>
      </c>
      <c r="AP482" s="28"/>
      <c r="AR482" s="28"/>
      <c r="AS482" s="28"/>
      <c r="AT482" s="2"/>
      <c r="AU482" s="2"/>
      <c r="AV482" s="2"/>
      <c r="AW482" s="2"/>
      <c r="AX482" s="2"/>
      <c r="AY482" s="2"/>
      <c r="AZ482" s="2"/>
      <c r="BA482" s="29"/>
    </row>
    <row r="483" spans="1:53" ht="21" customHeight="1">
      <c r="A483" s="19">
        <f>SUBTOTAL(3,$AO$7:AO483)</f>
        <v>477</v>
      </c>
      <c r="B483" s="44" t="s">
        <v>1903</v>
      </c>
      <c r="C483" s="45" t="s">
        <v>1904</v>
      </c>
      <c r="D483" s="22" t="s">
        <v>1905</v>
      </c>
      <c r="E483" s="22" t="s">
        <v>52</v>
      </c>
      <c r="F483" s="19" t="s">
        <v>588</v>
      </c>
      <c r="G483" s="22" t="s">
        <v>37</v>
      </c>
      <c r="H483" s="19" t="str">
        <f t="shared" si="63"/>
        <v>004</v>
      </c>
      <c r="I483" s="22" t="s">
        <v>598</v>
      </c>
      <c r="J483" s="22" t="s">
        <v>1449</v>
      </c>
      <c r="K483" s="22"/>
      <c r="L483" s="27">
        <v>0</v>
      </c>
      <c r="M483" s="26">
        <v>0</v>
      </c>
      <c r="N483" s="25">
        <v>7500000</v>
      </c>
      <c r="O483" s="25"/>
      <c r="P483" s="25"/>
      <c r="Q483" s="25"/>
      <c r="R483" s="25"/>
      <c r="S483" s="25">
        <v>7500000</v>
      </c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>
        <f t="shared" si="68"/>
        <v>0</v>
      </c>
      <c r="AE483" s="25">
        <f>IF(SUM(R483:T483)-M483&lt;SUM(N483),SUM(N483)-SUM(R483:T483)-M483,)</f>
        <v>0</v>
      </c>
      <c r="AF483" s="25"/>
      <c r="AG483" s="27"/>
      <c r="AH483" s="27"/>
      <c r="AI483" s="27"/>
      <c r="AJ483" s="32"/>
      <c r="AK483" s="27"/>
      <c r="AL483" s="32"/>
      <c r="AM483" s="27"/>
      <c r="AN483" s="25">
        <f t="shared" si="66"/>
        <v>0</v>
      </c>
      <c r="AO483" s="27">
        <f t="shared" si="69"/>
        <v>0</v>
      </c>
      <c r="AP483" s="28"/>
      <c r="AR483" s="28"/>
      <c r="AS483" s="28"/>
      <c r="AT483" s="2"/>
      <c r="AU483" s="2"/>
      <c r="AV483" s="2"/>
      <c r="AW483" s="2"/>
      <c r="AX483" s="2"/>
      <c r="AY483" s="2"/>
      <c r="AZ483" s="2"/>
      <c r="BA483" s="29"/>
    </row>
    <row r="484" spans="1:53" ht="21" customHeight="1">
      <c r="A484" s="19">
        <f>SUBTOTAL(3,$AO$7:AO484)</f>
        <v>478</v>
      </c>
      <c r="B484" s="44" t="s">
        <v>1906</v>
      </c>
      <c r="C484" s="45" t="s">
        <v>1907</v>
      </c>
      <c r="D484" s="22" t="s">
        <v>1908</v>
      </c>
      <c r="E484" s="22" t="s">
        <v>1167</v>
      </c>
      <c r="F484" s="19" t="s">
        <v>125</v>
      </c>
      <c r="G484" s="22" t="s">
        <v>37</v>
      </c>
      <c r="H484" s="19" t="str">
        <f t="shared" si="63"/>
        <v>004</v>
      </c>
      <c r="I484" s="22" t="s">
        <v>598</v>
      </c>
      <c r="J484" s="22" t="s">
        <v>1449</v>
      </c>
      <c r="K484" s="22"/>
      <c r="L484" s="27">
        <v>0</v>
      </c>
      <c r="M484" s="26">
        <v>0</v>
      </c>
      <c r="N484" s="25">
        <v>7500000</v>
      </c>
      <c r="O484" s="25"/>
      <c r="P484" s="25"/>
      <c r="Q484" s="25"/>
      <c r="R484" s="25"/>
      <c r="S484" s="25"/>
      <c r="T484" s="25"/>
      <c r="U484" s="25">
        <v>7500000</v>
      </c>
      <c r="V484" s="25"/>
      <c r="W484" s="25"/>
      <c r="X484" s="25"/>
      <c r="Y484" s="25"/>
      <c r="Z484" s="25"/>
      <c r="AA484" s="25"/>
      <c r="AB484" s="25"/>
      <c r="AC484" s="25"/>
      <c r="AD484" s="25">
        <f t="shared" si="68"/>
        <v>0</v>
      </c>
      <c r="AE484" s="25">
        <f>IF(SUM(R484:U484)-M484&lt;SUM(N484),SUM(N484)-SUM(R484:U484)-M484,)</f>
        <v>0</v>
      </c>
      <c r="AF484" s="25"/>
      <c r="AG484" s="27"/>
      <c r="AH484" s="27"/>
      <c r="AI484" s="27"/>
      <c r="AJ484" s="32"/>
      <c r="AK484" s="27"/>
      <c r="AL484" s="32"/>
      <c r="AM484" s="27"/>
      <c r="AN484" s="25">
        <f t="shared" si="66"/>
        <v>0</v>
      </c>
      <c r="AO484" s="27">
        <f t="shared" si="69"/>
        <v>0</v>
      </c>
      <c r="AP484" s="28"/>
      <c r="AR484" s="28"/>
      <c r="AS484" s="28"/>
      <c r="AT484" s="2"/>
      <c r="AU484" s="2"/>
      <c r="AV484" s="2"/>
      <c r="AW484" s="2"/>
      <c r="AX484" s="2"/>
      <c r="AY484" s="2"/>
      <c r="AZ484" s="2"/>
      <c r="BA484" s="29"/>
    </row>
    <row r="485" spans="1:53" ht="21" customHeight="1">
      <c r="A485" s="19">
        <f>SUBTOTAL(3,$AO$7:AO485)</f>
        <v>479</v>
      </c>
      <c r="B485" s="44" t="s">
        <v>1909</v>
      </c>
      <c r="C485" s="45" t="s">
        <v>1910</v>
      </c>
      <c r="D485" s="22" t="s">
        <v>1462</v>
      </c>
      <c r="E485" s="22" t="s">
        <v>91</v>
      </c>
      <c r="F485" s="19" t="s">
        <v>1193</v>
      </c>
      <c r="G485" s="22" t="s">
        <v>37</v>
      </c>
      <c r="H485" s="19" t="str">
        <f t="shared" si="63"/>
        <v>004</v>
      </c>
      <c r="I485" s="22" t="s">
        <v>48</v>
      </c>
      <c r="J485" s="22" t="s">
        <v>1449</v>
      </c>
      <c r="K485" s="22"/>
      <c r="L485" s="27">
        <v>0</v>
      </c>
      <c r="M485" s="26">
        <v>0</v>
      </c>
      <c r="N485" s="25">
        <v>7500000</v>
      </c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>
        <f t="shared" si="68"/>
        <v>0</v>
      </c>
      <c r="AE485" s="25">
        <f>IF(SUM(R485:T485)-M485&lt;SUM(N485),SUM(N485)-SUM(R485:T485)-M485,)</f>
        <v>7500000</v>
      </c>
      <c r="AF485" s="25"/>
      <c r="AG485" s="27"/>
      <c r="AH485" s="27"/>
      <c r="AI485" s="27"/>
      <c r="AJ485" s="32"/>
      <c r="AK485" s="27"/>
      <c r="AL485" s="32"/>
      <c r="AM485" s="27"/>
      <c r="AN485" s="25">
        <f t="shared" si="66"/>
        <v>0</v>
      </c>
      <c r="AO485" s="27">
        <f t="shared" si="69"/>
        <v>7500000</v>
      </c>
      <c r="AP485" s="28"/>
      <c r="AR485" s="28"/>
      <c r="AS485" s="28"/>
      <c r="AT485" s="2"/>
      <c r="AU485" s="2"/>
      <c r="AV485" s="2"/>
      <c r="AW485" s="2"/>
      <c r="AX485" s="2"/>
      <c r="AY485" s="2"/>
      <c r="AZ485" s="2"/>
      <c r="BA485" s="29"/>
    </row>
    <row r="486" spans="1:53" ht="21" customHeight="1">
      <c r="A486" s="19">
        <f>SUBTOTAL(3,$AO$7:AO486)</f>
        <v>480</v>
      </c>
      <c r="B486" s="44" t="s">
        <v>1911</v>
      </c>
      <c r="C486" s="45" t="s">
        <v>1912</v>
      </c>
      <c r="D486" s="22" t="s">
        <v>1913</v>
      </c>
      <c r="E486" s="22" t="s">
        <v>1171</v>
      </c>
      <c r="F486" s="19" t="s">
        <v>1914</v>
      </c>
      <c r="G486" s="22" t="s">
        <v>37</v>
      </c>
      <c r="H486" s="19" t="str">
        <f t="shared" si="63"/>
        <v>004</v>
      </c>
      <c r="I486" s="22" t="s">
        <v>598</v>
      </c>
      <c r="J486" s="22" t="s">
        <v>1449</v>
      </c>
      <c r="K486" s="22"/>
      <c r="L486" s="27"/>
      <c r="M486" s="26">
        <v>0</v>
      </c>
      <c r="N486" s="25">
        <v>7500000</v>
      </c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>
        <f t="shared" si="68"/>
        <v>0</v>
      </c>
      <c r="AE486" s="25">
        <v>0</v>
      </c>
      <c r="AF486" s="25"/>
      <c r="AG486" s="27"/>
      <c r="AH486" s="27"/>
      <c r="AI486" s="27"/>
      <c r="AJ486" s="32"/>
      <c r="AK486" s="27"/>
      <c r="AL486" s="32"/>
      <c r="AM486" s="27"/>
      <c r="AN486" s="25">
        <f t="shared" si="66"/>
        <v>0</v>
      </c>
      <c r="AO486" s="27">
        <v>0</v>
      </c>
      <c r="AP486" s="28"/>
      <c r="AR486" s="28"/>
      <c r="AS486" s="28"/>
      <c r="AT486" s="54">
        <v>1</v>
      </c>
      <c r="AU486" s="2"/>
      <c r="AV486" s="2"/>
      <c r="AW486" s="2"/>
      <c r="AX486" s="2"/>
      <c r="AY486" s="2"/>
      <c r="AZ486" s="2"/>
      <c r="BA486" s="29"/>
    </row>
    <row r="487" spans="1:53" ht="21" customHeight="1">
      <c r="A487" s="19">
        <f>SUBTOTAL(3,$AO$7:AO487)</f>
        <v>481</v>
      </c>
      <c r="B487" s="44" t="s">
        <v>1915</v>
      </c>
      <c r="C487" s="45" t="s">
        <v>1916</v>
      </c>
      <c r="D487" s="22" t="s">
        <v>813</v>
      </c>
      <c r="E487" s="22" t="s">
        <v>43</v>
      </c>
      <c r="F487" s="19" t="s">
        <v>948</v>
      </c>
      <c r="G487" s="22" t="s">
        <v>37</v>
      </c>
      <c r="H487" s="19" t="str">
        <f t="shared" si="63"/>
        <v>004</v>
      </c>
      <c r="I487" s="22" t="s">
        <v>598</v>
      </c>
      <c r="J487" s="22" t="s">
        <v>1449</v>
      </c>
      <c r="K487" s="22"/>
      <c r="L487" s="27">
        <v>0</v>
      </c>
      <c r="M487" s="26">
        <v>0</v>
      </c>
      <c r="N487" s="25">
        <v>7500000</v>
      </c>
      <c r="O487" s="25"/>
      <c r="P487" s="25"/>
      <c r="Q487" s="25"/>
      <c r="R487" s="25"/>
      <c r="S487" s="25">
        <v>7500000</v>
      </c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>
        <f t="shared" si="68"/>
        <v>0</v>
      </c>
      <c r="AE487" s="25">
        <f t="shared" ref="AE487:AE494" si="70">IF(SUM(R487:T487)-M487&lt;SUM(N487),SUM(N487)-SUM(R487:T487)-M487,)</f>
        <v>0</v>
      </c>
      <c r="AF487" s="25"/>
      <c r="AG487" s="27"/>
      <c r="AH487" s="27"/>
      <c r="AI487" s="27"/>
      <c r="AJ487" s="32"/>
      <c r="AK487" s="27"/>
      <c r="AL487" s="32"/>
      <c r="AM487" s="27"/>
      <c r="AN487" s="25">
        <f t="shared" si="66"/>
        <v>0</v>
      </c>
      <c r="AO487" s="27">
        <f t="shared" ref="AO487:AO498" si="71">IF(SUM(R487:U487)-M487&lt;(K487+L487+N487),(K487+L487+N487)-SUM(R487:U487)-M487,)</f>
        <v>0</v>
      </c>
      <c r="AP487" s="28"/>
      <c r="AR487" s="28"/>
      <c r="AS487" s="28"/>
      <c r="AT487" s="2"/>
      <c r="AU487" s="2"/>
      <c r="AV487" s="2"/>
      <c r="AW487" s="2"/>
      <c r="AX487" s="2"/>
      <c r="AY487" s="2"/>
      <c r="AZ487" s="2"/>
      <c r="BA487" s="29"/>
    </row>
    <row r="488" spans="1:53" ht="21" customHeight="1">
      <c r="A488" s="19">
        <f>SUBTOTAL(3,$AO$7:AO488)</f>
        <v>482</v>
      </c>
      <c r="B488" s="44" t="s">
        <v>1917</v>
      </c>
      <c r="C488" s="45" t="s">
        <v>1918</v>
      </c>
      <c r="D488" s="22" t="s">
        <v>1919</v>
      </c>
      <c r="E488" s="22" t="s">
        <v>43</v>
      </c>
      <c r="F488" s="19" t="s">
        <v>218</v>
      </c>
      <c r="G488" s="22" t="s">
        <v>37</v>
      </c>
      <c r="H488" s="19" t="str">
        <f t="shared" si="63"/>
        <v>004</v>
      </c>
      <c r="I488" s="22" t="s">
        <v>589</v>
      </c>
      <c r="J488" s="22" t="s">
        <v>1449</v>
      </c>
      <c r="K488" s="22"/>
      <c r="L488" s="27">
        <v>0</v>
      </c>
      <c r="M488" s="26">
        <v>0</v>
      </c>
      <c r="N488" s="25">
        <v>7500000</v>
      </c>
      <c r="O488" s="25"/>
      <c r="P488" s="25"/>
      <c r="Q488" s="25"/>
      <c r="R488" s="25"/>
      <c r="S488" s="25">
        <v>7500000</v>
      </c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>
        <f t="shared" si="68"/>
        <v>0</v>
      </c>
      <c r="AE488" s="25">
        <f t="shared" si="70"/>
        <v>0</v>
      </c>
      <c r="AF488" s="25"/>
      <c r="AG488" s="27"/>
      <c r="AH488" s="27"/>
      <c r="AI488" s="27"/>
      <c r="AJ488" s="32"/>
      <c r="AK488" s="27"/>
      <c r="AL488" s="32"/>
      <c r="AM488" s="27"/>
      <c r="AN488" s="25">
        <f t="shared" si="66"/>
        <v>0</v>
      </c>
      <c r="AO488" s="27">
        <f t="shared" si="71"/>
        <v>0</v>
      </c>
      <c r="AP488" s="28"/>
      <c r="AR488" s="28"/>
      <c r="AS488" s="28"/>
      <c r="AT488" s="2"/>
      <c r="AU488" s="2"/>
      <c r="AV488" s="2"/>
      <c r="AW488" s="2"/>
      <c r="AX488" s="2"/>
      <c r="AY488" s="2"/>
      <c r="AZ488" s="2"/>
      <c r="BA488" s="29"/>
    </row>
    <row r="489" spans="1:53" ht="21" customHeight="1">
      <c r="A489" s="19">
        <f>SUBTOTAL(3,$AO$7:AO489)</f>
        <v>483</v>
      </c>
      <c r="B489" s="44" t="s">
        <v>1920</v>
      </c>
      <c r="C489" s="45" t="s">
        <v>1921</v>
      </c>
      <c r="D489" s="22" t="s">
        <v>140</v>
      </c>
      <c r="E489" s="22" t="s">
        <v>31</v>
      </c>
      <c r="F489" s="19" t="s">
        <v>101</v>
      </c>
      <c r="G489" s="22" t="s">
        <v>37</v>
      </c>
      <c r="H489" s="19" t="str">
        <f t="shared" si="63"/>
        <v>004</v>
      </c>
      <c r="I489" s="22" t="s">
        <v>598</v>
      </c>
      <c r="J489" s="22" t="s">
        <v>1449</v>
      </c>
      <c r="K489" s="22"/>
      <c r="L489" s="27">
        <v>0</v>
      </c>
      <c r="M489" s="26">
        <v>0</v>
      </c>
      <c r="N489" s="25">
        <v>7500000</v>
      </c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>
        <f t="shared" si="68"/>
        <v>0</v>
      </c>
      <c r="AE489" s="25">
        <f t="shared" si="70"/>
        <v>7500000</v>
      </c>
      <c r="AF489" s="25"/>
      <c r="AG489" s="27"/>
      <c r="AH489" s="27"/>
      <c r="AI489" s="27"/>
      <c r="AJ489" s="32"/>
      <c r="AK489" s="27"/>
      <c r="AL489" s="32"/>
      <c r="AM489" s="27"/>
      <c r="AN489" s="25">
        <f t="shared" si="66"/>
        <v>0</v>
      </c>
      <c r="AO489" s="27">
        <f t="shared" si="71"/>
        <v>7500000</v>
      </c>
      <c r="AP489" s="28"/>
      <c r="AR489" s="28"/>
      <c r="AS489" s="28"/>
      <c r="AT489" s="2"/>
      <c r="AU489" s="2"/>
      <c r="AV489" s="2"/>
      <c r="AW489" s="2"/>
      <c r="AX489" s="2"/>
      <c r="AY489" s="2"/>
      <c r="AZ489" s="2"/>
      <c r="BA489" s="29"/>
    </row>
    <row r="490" spans="1:53" ht="21" customHeight="1">
      <c r="A490" s="19">
        <f>SUBTOTAL(3,$AO$7:AO490)</f>
        <v>484</v>
      </c>
      <c r="B490" s="44" t="s">
        <v>1922</v>
      </c>
      <c r="C490" s="45" t="s">
        <v>1923</v>
      </c>
      <c r="D490" s="22" t="s">
        <v>420</v>
      </c>
      <c r="E490" s="22" t="s">
        <v>262</v>
      </c>
      <c r="F490" s="19" t="s">
        <v>256</v>
      </c>
      <c r="G490" s="22" t="s">
        <v>37</v>
      </c>
      <c r="H490" s="19" t="str">
        <f t="shared" si="63"/>
        <v>004</v>
      </c>
      <c r="I490" s="22" t="s">
        <v>598</v>
      </c>
      <c r="J490" s="22" t="s">
        <v>1449</v>
      </c>
      <c r="K490" s="22"/>
      <c r="L490" s="27">
        <v>0</v>
      </c>
      <c r="M490" s="26">
        <v>0</v>
      </c>
      <c r="N490" s="25">
        <v>7500000</v>
      </c>
      <c r="O490" s="25"/>
      <c r="P490" s="25"/>
      <c r="Q490" s="25"/>
      <c r="R490" s="25"/>
      <c r="S490" s="25">
        <v>7500000</v>
      </c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>
        <f t="shared" si="68"/>
        <v>0</v>
      </c>
      <c r="AE490" s="25">
        <f t="shared" si="70"/>
        <v>0</v>
      </c>
      <c r="AF490" s="25"/>
      <c r="AG490" s="27"/>
      <c r="AH490" s="27"/>
      <c r="AI490" s="27"/>
      <c r="AJ490" s="32"/>
      <c r="AK490" s="27"/>
      <c r="AL490" s="32"/>
      <c r="AM490" s="27"/>
      <c r="AN490" s="25">
        <f t="shared" si="66"/>
        <v>0</v>
      </c>
      <c r="AO490" s="27">
        <f t="shared" si="71"/>
        <v>0</v>
      </c>
      <c r="AP490" s="28"/>
      <c r="AR490" s="28"/>
      <c r="AS490" s="28"/>
      <c r="AT490" s="2"/>
      <c r="AU490" s="2"/>
      <c r="AV490" s="2"/>
      <c r="AW490" s="2"/>
      <c r="AX490" s="2"/>
      <c r="AY490" s="2"/>
      <c r="AZ490" s="2"/>
      <c r="BA490" s="29"/>
    </row>
    <row r="491" spans="1:53" ht="21" customHeight="1">
      <c r="A491" s="19">
        <f>SUBTOTAL(3,$AO$7:AO491)</f>
        <v>485</v>
      </c>
      <c r="B491" s="44" t="s">
        <v>1924</v>
      </c>
      <c r="C491" s="45" t="s">
        <v>1925</v>
      </c>
      <c r="D491" s="22" t="s">
        <v>350</v>
      </c>
      <c r="E491" s="22" t="s">
        <v>1687</v>
      </c>
      <c r="F491" s="19" t="s">
        <v>754</v>
      </c>
      <c r="G491" s="22" t="s">
        <v>37</v>
      </c>
      <c r="H491" s="19" t="str">
        <f t="shared" si="63"/>
        <v>004</v>
      </c>
      <c r="I491" s="22" t="s">
        <v>598</v>
      </c>
      <c r="J491" s="22" t="s">
        <v>1449</v>
      </c>
      <c r="K491" s="22"/>
      <c r="L491" s="27">
        <v>0</v>
      </c>
      <c r="M491" s="26">
        <v>0</v>
      </c>
      <c r="N491" s="25">
        <v>7500000</v>
      </c>
      <c r="O491" s="25"/>
      <c r="P491" s="25"/>
      <c r="Q491" s="25"/>
      <c r="R491" s="25"/>
      <c r="S491" s="25">
        <v>7500000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>
        <f t="shared" si="68"/>
        <v>0</v>
      </c>
      <c r="AE491" s="25">
        <f t="shared" si="70"/>
        <v>0</v>
      </c>
      <c r="AF491" s="25"/>
      <c r="AG491" s="27"/>
      <c r="AH491" s="27"/>
      <c r="AI491" s="27"/>
      <c r="AJ491" s="32"/>
      <c r="AK491" s="27"/>
      <c r="AL491" s="32"/>
      <c r="AM491" s="27"/>
      <c r="AN491" s="25">
        <f t="shared" si="66"/>
        <v>0</v>
      </c>
      <c r="AO491" s="27">
        <f t="shared" si="71"/>
        <v>0</v>
      </c>
      <c r="AP491" s="28"/>
      <c r="AR491" s="28"/>
      <c r="AS491" s="28"/>
      <c r="AT491" s="2"/>
      <c r="AU491" s="2"/>
      <c r="AV491" s="2"/>
      <c r="AW491" s="2"/>
      <c r="AX491" s="2"/>
      <c r="AY491" s="2"/>
      <c r="AZ491" s="2"/>
      <c r="BA491" s="29"/>
    </row>
    <row r="492" spans="1:53" ht="21" customHeight="1">
      <c r="A492" s="19">
        <f>SUBTOTAL(3,$AO$7:AO492)</f>
        <v>486</v>
      </c>
      <c r="B492" s="44" t="s">
        <v>1926</v>
      </c>
      <c r="C492" s="45" t="s">
        <v>1927</v>
      </c>
      <c r="D492" s="22" t="s">
        <v>1928</v>
      </c>
      <c r="E492" s="22" t="s">
        <v>161</v>
      </c>
      <c r="F492" s="19" t="s">
        <v>1749</v>
      </c>
      <c r="G492" s="22" t="s">
        <v>37</v>
      </c>
      <c r="H492" s="19" t="str">
        <f t="shared" si="63"/>
        <v>004</v>
      </c>
      <c r="I492" s="22" t="s">
        <v>48</v>
      </c>
      <c r="J492" s="22" t="s">
        <v>1449</v>
      </c>
      <c r="K492" s="22"/>
      <c r="L492" s="27">
        <v>0</v>
      </c>
      <c r="M492" s="26">
        <v>0</v>
      </c>
      <c r="N492" s="25">
        <v>7500000</v>
      </c>
      <c r="O492" s="25"/>
      <c r="P492" s="25"/>
      <c r="Q492" s="25"/>
      <c r="R492" s="25"/>
      <c r="S492" s="25">
        <v>7500000</v>
      </c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>
        <f t="shared" si="68"/>
        <v>0</v>
      </c>
      <c r="AE492" s="25">
        <f t="shared" si="70"/>
        <v>0</v>
      </c>
      <c r="AF492" s="25"/>
      <c r="AG492" s="27"/>
      <c r="AH492" s="27"/>
      <c r="AI492" s="27"/>
      <c r="AJ492" s="32"/>
      <c r="AK492" s="27"/>
      <c r="AL492" s="32"/>
      <c r="AM492" s="27"/>
      <c r="AN492" s="25">
        <f t="shared" si="66"/>
        <v>0</v>
      </c>
      <c r="AO492" s="27">
        <f t="shared" si="71"/>
        <v>0</v>
      </c>
      <c r="AP492" s="28"/>
      <c r="AR492" s="28"/>
      <c r="AS492" s="28"/>
      <c r="AT492" s="2"/>
      <c r="AU492" s="2"/>
      <c r="AV492" s="2"/>
      <c r="AW492" s="2"/>
      <c r="AX492" s="2"/>
      <c r="AY492" s="2"/>
      <c r="AZ492" s="2"/>
      <c r="BA492" s="29"/>
    </row>
    <row r="493" spans="1:53" ht="21" customHeight="1">
      <c r="A493" s="19">
        <f>SUBTOTAL(3,$AO$7:AO493)</f>
        <v>487</v>
      </c>
      <c r="B493" s="44" t="s">
        <v>1929</v>
      </c>
      <c r="C493" s="45" t="s">
        <v>1930</v>
      </c>
      <c r="D493" s="22" t="s">
        <v>1931</v>
      </c>
      <c r="E493" s="22" t="s">
        <v>1184</v>
      </c>
      <c r="F493" s="19" t="s">
        <v>246</v>
      </c>
      <c r="G493" s="22" t="s">
        <v>37</v>
      </c>
      <c r="H493" s="19" t="str">
        <f t="shared" si="63"/>
        <v>004</v>
      </c>
      <c r="I493" s="22" t="s">
        <v>1203</v>
      </c>
      <c r="J493" s="22" t="s">
        <v>1449</v>
      </c>
      <c r="K493" s="22"/>
      <c r="L493" s="27">
        <v>0</v>
      </c>
      <c r="M493" s="26">
        <v>0</v>
      </c>
      <c r="N493" s="25">
        <v>7500000</v>
      </c>
      <c r="O493" s="25"/>
      <c r="P493" s="25"/>
      <c r="Q493" s="25"/>
      <c r="R493" s="25"/>
      <c r="S493" s="25">
        <v>7500000</v>
      </c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>
        <f t="shared" si="68"/>
        <v>0</v>
      </c>
      <c r="AE493" s="25">
        <f t="shared" si="70"/>
        <v>0</v>
      </c>
      <c r="AF493" s="25"/>
      <c r="AG493" s="27"/>
      <c r="AH493" s="27"/>
      <c r="AI493" s="27"/>
      <c r="AJ493" s="32"/>
      <c r="AK493" s="27"/>
      <c r="AL493" s="32"/>
      <c r="AM493" s="27"/>
      <c r="AN493" s="25">
        <f t="shared" si="66"/>
        <v>0</v>
      </c>
      <c r="AO493" s="27">
        <f t="shared" si="71"/>
        <v>0</v>
      </c>
      <c r="AP493" s="28"/>
      <c r="AR493" s="28"/>
      <c r="AS493" s="28"/>
      <c r="AT493" s="2"/>
      <c r="AU493" s="2"/>
      <c r="AV493" s="2"/>
      <c r="AW493" s="2"/>
      <c r="AX493" s="2"/>
      <c r="AY493" s="2"/>
      <c r="AZ493" s="2"/>
      <c r="BA493" s="29"/>
    </row>
    <row r="494" spans="1:53" ht="21" customHeight="1">
      <c r="A494" s="19">
        <f>SUBTOTAL(3,$AO$7:AO494)</f>
        <v>488</v>
      </c>
      <c r="B494" s="44" t="s">
        <v>1932</v>
      </c>
      <c r="C494" s="45" t="s">
        <v>1933</v>
      </c>
      <c r="D494" s="22" t="s">
        <v>1227</v>
      </c>
      <c r="E494" s="22" t="s">
        <v>10</v>
      </c>
      <c r="F494" s="19" t="s">
        <v>1934</v>
      </c>
      <c r="G494" s="22" t="s">
        <v>37</v>
      </c>
      <c r="H494" s="19" t="str">
        <f t="shared" si="63"/>
        <v>004</v>
      </c>
      <c r="I494" s="22" t="s">
        <v>589</v>
      </c>
      <c r="J494" s="22" t="s">
        <v>1449</v>
      </c>
      <c r="K494" s="22"/>
      <c r="L494" s="27">
        <v>0</v>
      </c>
      <c r="M494" s="26">
        <v>0</v>
      </c>
      <c r="N494" s="25">
        <v>7500000</v>
      </c>
      <c r="O494" s="25"/>
      <c r="P494" s="25"/>
      <c r="Q494" s="25"/>
      <c r="R494" s="25"/>
      <c r="S494" s="25">
        <v>7500000</v>
      </c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>
        <f t="shared" si="68"/>
        <v>0</v>
      </c>
      <c r="AE494" s="25">
        <f t="shared" si="70"/>
        <v>0</v>
      </c>
      <c r="AF494" s="25"/>
      <c r="AG494" s="27"/>
      <c r="AH494" s="27"/>
      <c r="AI494" s="27"/>
      <c r="AJ494" s="32"/>
      <c r="AK494" s="27"/>
      <c r="AL494" s="32"/>
      <c r="AM494" s="27"/>
      <c r="AN494" s="25">
        <f t="shared" si="66"/>
        <v>0</v>
      </c>
      <c r="AO494" s="27">
        <f t="shared" si="71"/>
        <v>0</v>
      </c>
      <c r="AP494" s="28"/>
      <c r="AR494" s="28"/>
      <c r="AS494" s="28"/>
      <c r="AT494" s="2"/>
      <c r="AU494" s="2"/>
      <c r="AV494" s="2"/>
      <c r="AW494" s="2"/>
      <c r="AX494" s="2"/>
      <c r="AY494" s="2"/>
      <c r="AZ494" s="2"/>
      <c r="BA494" s="29"/>
    </row>
    <row r="495" spans="1:53" ht="21" customHeight="1">
      <c r="A495" s="19">
        <f>SUBTOTAL(3,$AO$7:AO495)</f>
        <v>489</v>
      </c>
      <c r="B495" s="44" t="s">
        <v>1935</v>
      </c>
      <c r="C495" s="45" t="s">
        <v>1936</v>
      </c>
      <c r="D495" s="22" t="s">
        <v>1937</v>
      </c>
      <c r="E495" s="22" t="s">
        <v>10</v>
      </c>
      <c r="F495" s="19" t="s">
        <v>1177</v>
      </c>
      <c r="G495" s="22" t="s">
        <v>37</v>
      </c>
      <c r="H495" s="19" t="str">
        <f t="shared" ref="H495:H557" si="72">MID(B495,4,3)</f>
        <v>004</v>
      </c>
      <c r="I495" s="22" t="s">
        <v>598</v>
      </c>
      <c r="J495" s="22" t="s">
        <v>1449</v>
      </c>
      <c r="K495" s="22"/>
      <c r="L495" s="27">
        <v>0</v>
      </c>
      <c r="M495" s="26">
        <v>0</v>
      </c>
      <c r="N495" s="25">
        <v>7500000</v>
      </c>
      <c r="O495" s="25"/>
      <c r="P495" s="25"/>
      <c r="Q495" s="25"/>
      <c r="R495" s="25"/>
      <c r="S495" s="25"/>
      <c r="T495" s="25"/>
      <c r="U495" s="25">
        <v>7500000</v>
      </c>
      <c r="V495" s="25"/>
      <c r="W495" s="25"/>
      <c r="X495" s="25"/>
      <c r="Y495" s="25"/>
      <c r="Z495" s="25"/>
      <c r="AA495" s="25"/>
      <c r="AB495" s="25"/>
      <c r="AC495" s="25"/>
      <c r="AD495" s="25">
        <f t="shared" si="68"/>
        <v>0</v>
      </c>
      <c r="AE495" s="25">
        <f>IF(SUM(R495:U495)-M495&lt;SUM(N495),SUM(N495)-SUM(R495:U495)-M495,)</f>
        <v>0</v>
      </c>
      <c r="AF495" s="25"/>
      <c r="AG495" s="27"/>
      <c r="AH495" s="27"/>
      <c r="AI495" s="27"/>
      <c r="AJ495" s="32"/>
      <c r="AK495" s="27"/>
      <c r="AL495" s="32"/>
      <c r="AM495" s="27"/>
      <c r="AN495" s="25">
        <f t="shared" si="66"/>
        <v>0</v>
      </c>
      <c r="AO495" s="27">
        <f t="shared" si="71"/>
        <v>0</v>
      </c>
      <c r="AP495" s="28"/>
      <c r="AR495" s="28"/>
      <c r="AS495" s="28"/>
      <c r="AT495" s="2"/>
      <c r="AU495" s="2"/>
      <c r="AV495" s="2"/>
      <c r="AW495" s="2"/>
      <c r="AX495" s="2"/>
      <c r="AY495" s="2"/>
      <c r="AZ495" s="2"/>
      <c r="BA495" s="29"/>
    </row>
    <row r="496" spans="1:53" ht="21" customHeight="1">
      <c r="A496" s="19">
        <f>SUBTOTAL(3,$AO$7:AO496)</f>
        <v>490</v>
      </c>
      <c r="B496" s="44" t="s">
        <v>1938</v>
      </c>
      <c r="C496" s="45" t="s">
        <v>1939</v>
      </c>
      <c r="D496" s="22" t="s">
        <v>1046</v>
      </c>
      <c r="E496" s="22" t="s">
        <v>449</v>
      </c>
      <c r="F496" s="19" t="s">
        <v>1306</v>
      </c>
      <c r="G496" s="22" t="s">
        <v>37</v>
      </c>
      <c r="H496" s="19" t="str">
        <f t="shared" si="72"/>
        <v>004</v>
      </c>
      <c r="I496" s="22" t="s">
        <v>598</v>
      </c>
      <c r="J496" s="22" t="s">
        <v>1449</v>
      </c>
      <c r="K496" s="22"/>
      <c r="L496" s="27">
        <v>0</v>
      </c>
      <c r="M496" s="26">
        <v>0</v>
      </c>
      <c r="N496" s="25">
        <v>7500000</v>
      </c>
      <c r="O496" s="25"/>
      <c r="P496" s="25"/>
      <c r="Q496" s="25"/>
      <c r="R496" s="25"/>
      <c r="S496" s="25"/>
      <c r="T496" s="25"/>
      <c r="U496" s="25">
        <v>7500000</v>
      </c>
      <c r="V496" s="25"/>
      <c r="W496" s="25"/>
      <c r="X496" s="25"/>
      <c r="Y496" s="25"/>
      <c r="Z496" s="25"/>
      <c r="AA496" s="25"/>
      <c r="AB496" s="25"/>
      <c r="AC496" s="25"/>
      <c r="AD496" s="25">
        <f t="shared" si="68"/>
        <v>0</v>
      </c>
      <c r="AE496" s="25">
        <f>IF(SUM(R496:U496)-M496&lt;SUM(N496),SUM(N496)-SUM(R496:U496)-M496,)</f>
        <v>0</v>
      </c>
      <c r="AF496" s="25"/>
      <c r="AG496" s="27"/>
      <c r="AH496" s="27"/>
      <c r="AI496" s="27"/>
      <c r="AJ496" s="32"/>
      <c r="AK496" s="27"/>
      <c r="AL496" s="32"/>
      <c r="AM496" s="27"/>
      <c r="AN496" s="25">
        <f t="shared" si="66"/>
        <v>0</v>
      </c>
      <c r="AO496" s="27">
        <f t="shared" si="71"/>
        <v>0</v>
      </c>
      <c r="AP496" s="28"/>
      <c r="AR496" s="28"/>
      <c r="AS496" s="28"/>
      <c r="AT496" s="2"/>
      <c r="AU496" s="2"/>
      <c r="AV496" s="2"/>
      <c r="AW496" s="2"/>
      <c r="AX496" s="2"/>
      <c r="AY496" s="2"/>
      <c r="AZ496" s="2"/>
      <c r="BA496" s="29"/>
    </row>
    <row r="497" spans="1:53" ht="21" customHeight="1">
      <c r="A497" s="19">
        <f>SUBTOTAL(3,$AO$7:AO497)</f>
        <v>491</v>
      </c>
      <c r="B497" s="44" t="s">
        <v>1940</v>
      </c>
      <c r="C497" s="45" t="s">
        <v>1941</v>
      </c>
      <c r="D497" s="22" t="s">
        <v>1942</v>
      </c>
      <c r="E497" s="22" t="s">
        <v>1342</v>
      </c>
      <c r="F497" s="19" t="s">
        <v>1047</v>
      </c>
      <c r="G497" s="22" t="s">
        <v>37</v>
      </c>
      <c r="H497" s="19" t="str">
        <f t="shared" si="72"/>
        <v>004</v>
      </c>
      <c r="I497" s="22" t="s">
        <v>598</v>
      </c>
      <c r="J497" s="22" t="s">
        <v>1449</v>
      </c>
      <c r="K497" s="22"/>
      <c r="L497" s="27">
        <v>0</v>
      </c>
      <c r="M497" s="26">
        <v>0</v>
      </c>
      <c r="N497" s="25">
        <v>7500000</v>
      </c>
      <c r="O497" s="25"/>
      <c r="P497" s="25"/>
      <c r="Q497" s="25"/>
      <c r="R497" s="25"/>
      <c r="S497" s="25"/>
      <c r="T497" s="25"/>
      <c r="U497" s="25">
        <v>7500000</v>
      </c>
      <c r="V497" s="25"/>
      <c r="W497" s="25"/>
      <c r="X497" s="25"/>
      <c r="Y497" s="25"/>
      <c r="Z497" s="25"/>
      <c r="AA497" s="25"/>
      <c r="AB497" s="25"/>
      <c r="AC497" s="25"/>
      <c r="AD497" s="25">
        <f t="shared" si="68"/>
        <v>0</v>
      </c>
      <c r="AE497" s="25">
        <f>IF(SUM(R497:U497)-M497&lt;SUM(N497),SUM(N497)-SUM(R497:U497)-M497,)</f>
        <v>0</v>
      </c>
      <c r="AF497" s="25"/>
      <c r="AG497" s="27"/>
      <c r="AH497" s="27"/>
      <c r="AI497" s="27"/>
      <c r="AJ497" s="32"/>
      <c r="AK497" s="27"/>
      <c r="AL497" s="32"/>
      <c r="AM497" s="27"/>
      <c r="AN497" s="25">
        <f t="shared" si="66"/>
        <v>0</v>
      </c>
      <c r="AO497" s="27">
        <f t="shared" si="71"/>
        <v>0</v>
      </c>
      <c r="AP497" s="28"/>
      <c r="AR497" s="28"/>
      <c r="AS497" s="28"/>
      <c r="AT497" s="2"/>
      <c r="AU497" s="2"/>
      <c r="AV497" s="2"/>
      <c r="AW497" s="2"/>
      <c r="AX497" s="2"/>
      <c r="AY497" s="2"/>
      <c r="AZ497" s="2"/>
      <c r="BA497" s="29"/>
    </row>
    <row r="498" spans="1:53" ht="21" customHeight="1">
      <c r="A498" s="19">
        <f>SUBTOTAL(3,$AO$7:AO498)</f>
        <v>492</v>
      </c>
      <c r="B498" s="44" t="s">
        <v>1943</v>
      </c>
      <c r="C498" s="45" t="s">
        <v>1944</v>
      </c>
      <c r="D498" s="22" t="s">
        <v>1945</v>
      </c>
      <c r="E498" s="22" t="s">
        <v>500</v>
      </c>
      <c r="F498" s="19" t="s">
        <v>147</v>
      </c>
      <c r="G498" s="22" t="s">
        <v>37</v>
      </c>
      <c r="H498" s="19" t="str">
        <f t="shared" si="72"/>
        <v>004</v>
      </c>
      <c r="I498" s="22" t="s">
        <v>589</v>
      </c>
      <c r="J498" s="22" t="s">
        <v>1449</v>
      </c>
      <c r="K498" s="22"/>
      <c r="L498" s="27">
        <v>0</v>
      </c>
      <c r="M498" s="26">
        <v>0</v>
      </c>
      <c r="N498" s="25">
        <v>7500000</v>
      </c>
      <c r="O498" s="25"/>
      <c r="P498" s="25"/>
      <c r="Q498" s="25"/>
      <c r="R498" s="25"/>
      <c r="S498" s="25">
        <v>7500000</v>
      </c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>
        <f t="shared" si="68"/>
        <v>0</v>
      </c>
      <c r="AE498" s="25">
        <f>IF(SUM(R498:T498)-M498&lt;SUM(N498),SUM(N498)-SUM(R498:T498)-M498,)</f>
        <v>0</v>
      </c>
      <c r="AF498" s="25"/>
      <c r="AG498" s="27"/>
      <c r="AH498" s="27"/>
      <c r="AI498" s="27"/>
      <c r="AJ498" s="32"/>
      <c r="AK498" s="27"/>
      <c r="AL498" s="32"/>
      <c r="AM498" s="27"/>
      <c r="AN498" s="25">
        <f t="shared" si="66"/>
        <v>0</v>
      </c>
      <c r="AO498" s="27">
        <f t="shared" si="71"/>
        <v>0</v>
      </c>
      <c r="AP498" s="28"/>
      <c r="AR498" s="28"/>
      <c r="AS498" s="28"/>
      <c r="AT498" s="2"/>
      <c r="AU498" s="2"/>
      <c r="AV498" s="2"/>
      <c r="AW498" s="2"/>
      <c r="AX498" s="2"/>
      <c r="AY498" s="2"/>
      <c r="AZ498" s="2"/>
      <c r="BA498" s="29"/>
    </row>
    <row r="499" spans="1:53" ht="21" customHeight="1">
      <c r="A499" s="19">
        <f>SUBTOTAL(3,$AO$7:AO499)</f>
        <v>493</v>
      </c>
      <c r="B499" s="44" t="s">
        <v>1946</v>
      </c>
      <c r="C499" s="45" t="s">
        <v>1947</v>
      </c>
      <c r="D499" s="22" t="s">
        <v>1948</v>
      </c>
      <c r="E499" s="22" t="s">
        <v>1949</v>
      </c>
      <c r="F499" s="19" t="s">
        <v>232</v>
      </c>
      <c r="G499" s="22" t="s">
        <v>37</v>
      </c>
      <c r="H499" s="19" t="str">
        <f t="shared" si="72"/>
        <v>004</v>
      </c>
      <c r="I499" s="22" t="s">
        <v>598</v>
      </c>
      <c r="J499" s="22" t="s">
        <v>1449</v>
      </c>
      <c r="K499" s="22"/>
      <c r="L499" s="27">
        <v>0</v>
      </c>
      <c r="M499" s="26">
        <v>0</v>
      </c>
      <c r="N499" s="25">
        <v>7500000</v>
      </c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>
        <v>7500000</v>
      </c>
      <c r="Z499" s="25"/>
      <c r="AA499" s="25"/>
      <c r="AB499" s="25"/>
      <c r="AC499" s="25"/>
      <c r="AD499" s="25">
        <f t="shared" si="68"/>
        <v>0</v>
      </c>
      <c r="AE499" s="25">
        <f>IF(SUM(R499:AD499)-M499&lt;SUM(N499),SUM(N499)-SUM(R499:AD499)-M499,)</f>
        <v>0</v>
      </c>
      <c r="AF499" s="25"/>
      <c r="AG499" s="27"/>
      <c r="AH499" s="27"/>
      <c r="AI499" s="27"/>
      <c r="AJ499" s="32"/>
      <c r="AK499" s="27"/>
      <c r="AL499" s="32"/>
      <c r="AM499" s="27"/>
      <c r="AN499" s="25">
        <f t="shared" si="66"/>
        <v>0</v>
      </c>
      <c r="AO499" s="27">
        <f>IF(SUM(R499:AD499)-M499&lt;(K499+L499+N499),(K499+L499+N499)-SUM(R499:AD499)-M499,)</f>
        <v>0</v>
      </c>
      <c r="AP499" s="28"/>
      <c r="AR499" s="28"/>
      <c r="AS499" s="28"/>
      <c r="AT499" s="2"/>
      <c r="AU499" s="2"/>
      <c r="AV499" s="2"/>
      <c r="AW499" s="2"/>
      <c r="AX499" s="2"/>
      <c r="AY499" s="2"/>
      <c r="AZ499" s="2"/>
      <c r="BA499" s="29"/>
    </row>
    <row r="500" spans="1:53" ht="21" customHeight="1">
      <c r="A500" s="19">
        <f>SUBTOTAL(3,$AO$7:AO500)</f>
        <v>494</v>
      </c>
      <c r="B500" s="44" t="s">
        <v>1950</v>
      </c>
      <c r="C500" s="45" t="s">
        <v>1951</v>
      </c>
      <c r="D500" s="22" t="s">
        <v>1952</v>
      </c>
      <c r="E500" s="22" t="s">
        <v>212</v>
      </c>
      <c r="F500" s="19" t="s">
        <v>1953</v>
      </c>
      <c r="G500" s="22" t="s">
        <v>37</v>
      </c>
      <c r="H500" s="19" t="str">
        <f t="shared" si="72"/>
        <v>004</v>
      </c>
      <c r="I500" s="22" t="s">
        <v>39</v>
      </c>
      <c r="J500" s="22" t="s">
        <v>1449</v>
      </c>
      <c r="K500" s="22"/>
      <c r="L500" s="27">
        <v>0</v>
      </c>
      <c r="M500" s="26">
        <v>0</v>
      </c>
      <c r="N500" s="25">
        <v>7500000</v>
      </c>
      <c r="O500" s="25"/>
      <c r="P500" s="25"/>
      <c r="Q500" s="25"/>
      <c r="R500" s="25"/>
      <c r="S500" s="25">
        <v>7500000</v>
      </c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>
        <f t="shared" si="68"/>
        <v>0</v>
      </c>
      <c r="AE500" s="25">
        <f>IF(SUM(R500:T500)-M500&lt;SUM(N500),SUM(N500)-SUM(R500:T500)-M500,)</f>
        <v>0</v>
      </c>
      <c r="AF500" s="25"/>
      <c r="AG500" s="27"/>
      <c r="AH500" s="27"/>
      <c r="AI500" s="27"/>
      <c r="AJ500" s="32"/>
      <c r="AK500" s="27"/>
      <c r="AL500" s="32"/>
      <c r="AM500" s="27"/>
      <c r="AN500" s="25">
        <f t="shared" si="66"/>
        <v>0</v>
      </c>
      <c r="AO500" s="27">
        <f t="shared" ref="AO500:AO512" si="73">IF(SUM(R500:U500)-M500&lt;(K500+L500+N500),(K500+L500+N500)-SUM(R500:U500)-M500,)</f>
        <v>0</v>
      </c>
      <c r="AP500" s="28"/>
      <c r="AR500" s="28"/>
      <c r="AS500" s="28"/>
      <c r="AT500" s="2"/>
      <c r="AU500" s="2"/>
      <c r="AV500" s="2"/>
      <c r="AW500" s="2"/>
      <c r="AX500" s="2"/>
      <c r="AY500" s="2"/>
      <c r="AZ500" s="2"/>
      <c r="BA500" s="29"/>
    </row>
    <row r="501" spans="1:53" ht="21" customHeight="1">
      <c r="A501" s="19">
        <f>SUBTOTAL(3,$AO$7:AO501)</f>
        <v>495</v>
      </c>
      <c r="B501" s="44" t="s">
        <v>1954</v>
      </c>
      <c r="C501" s="45" t="s">
        <v>1955</v>
      </c>
      <c r="D501" s="22" t="s">
        <v>1956</v>
      </c>
      <c r="E501" s="22" t="s">
        <v>1957</v>
      </c>
      <c r="F501" s="19" t="s">
        <v>1003</v>
      </c>
      <c r="G501" s="22" t="s">
        <v>37</v>
      </c>
      <c r="H501" s="19" t="str">
        <f t="shared" si="72"/>
        <v>004</v>
      </c>
      <c r="I501" s="22" t="s">
        <v>1203</v>
      </c>
      <c r="J501" s="22" t="s">
        <v>1449</v>
      </c>
      <c r="K501" s="22"/>
      <c r="L501" s="27">
        <v>0</v>
      </c>
      <c r="M501" s="26">
        <v>0</v>
      </c>
      <c r="N501" s="25">
        <v>7500000</v>
      </c>
      <c r="O501" s="25"/>
      <c r="P501" s="25"/>
      <c r="Q501" s="25"/>
      <c r="R501" s="25"/>
      <c r="S501" s="25">
        <v>7500000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>
        <f t="shared" si="68"/>
        <v>0</v>
      </c>
      <c r="AE501" s="25">
        <f>IF(SUM(R501:T501)-M501&lt;SUM(N501),SUM(N501)-SUM(R501:T501)-M501,)</f>
        <v>0</v>
      </c>
      <c r="AF501" s="25"/>
      <c r="AG501" s="27"/>
      <c r="AH501" s="27"/>
      <c r="AI501" s="27"/>
      <c r="AJ501" s="32"/>
      <c r="AK501" s="27"/>
      <c r="AL501" s="32"/>
      <c r="AM501" s="27"/>
      <c r="AN501" s="25">
        <f t="shared" si="66"/>
        <v>0</v>
      </c>
      <c r="AO501" s="27">
        <f t="shared" si="73"/>
        <v>0</v>
      </c>
      <c r="AP501" s="28"/>
      <c r="AR501" s="28"/>
      <c r="AS501" s="28"/>
      <c r="AT501" s="2"/>
      <c r="AU501" s="2"/>
      <c r="AV501" s="2"/>
      <c r="AW501" s="2"/>
      <c r="AX501" s="2"/>
      <c r="AY501" s="2"/>
      <c r="AZ501" s="2"/>
      <c r="BA501" s="29"/>
    </row>
    <row r="502" spans="1:53" ht="21" customHeight="1">
      <c r="A502" s="19">
        <f>SUBTOTAL(3,$AO$7:AO502)</f>
        <v>496</v>
      </c>
      <c r="B502" s="44" t="s">
        <v>1958</v>
      </c>
      <c r="C502" s="45" t="s">
        <v>1959</v>
      </c>
      <c r="D502" s="22" t="s">
        <v>1960</v>
      </c>
      <c r="E502" s="22" t="s">
        <v>217</v>
      </c>
      <c r="F502" s="19" t="s">
        <v>330</v>
      </c>
      <c r="G502" s="22" t="s">
        <v>37</v>
      </c>
      <c r="H502" s="19" t="str">
        <f t="shared" si="72"/>
        <v>004</v>
      </c>
      <c r="I502" s="22" t="s">
        <v>589</v>
      </c>
      <c r="J502" s="22" t="s">
        <v>1449</v>
      </c>
      <c r="K502" s="22"/>
      <c r="L502" s="27">
        <v>0</v>
      </c>
      <c r="M502" s="26">
        <v>0</v>
      </c>
      <c r="N502" s="25">
        <v>7500000</v>
      </c>
      <c r="O502" s="25"/>
      <c r="P502" s="25"/>
      <c r="Q502" s="25"/>
      <c r="R502" s="25"/>
      <c r="S502" s="25">
        <v>7500000</v>
      </c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>
        <f t="shared" si="68"/>
        <v>0</v>
      </c>
      <c r="AE502" s="25">
        <f>IF(SUM(R502:T502)-M502&lt;SUM(N502),SUM(N502)-SUM(R502:T502)-M502,)</f>
        <v>0</v>
      </c>
      <c r="AF502" s="25"/>
      <c r="AG502" s="27"/>
      <c r="AH502" s="27"/>
      <c r="AI502" s="27"/>
      <c r="AJ502" s="32"/>
      <c r="AK502" s="27"/>
      <c r="AL502" s="32"/>
      <c r="AM502" s="27"/>
      <c r="AN502" s="25">
        <f t="shared" si="66"/>
        <v>0</v>
      </c>
      <c r="AO502" s="27">
        <f t="shared" si="73"/>
        <v>0</v>
      </c>
      <c r="AP502" s="28"/>
      <c r="AR502" s="28"/>
      <c r="AS502" s="28"/>
      <c r="AT502" s="2"/>
      <c r="AU502" s="2"/>
      <c r="AV502" s="2"/>
      <c r="AW502" s="2"/>
      <c r="AX502" s="2"/>
      <c r="AY502" s="2"/>
      <c r="AZ502" s="2"/>
      <c r="BA502" s="29"/>
    </row>
    <row r="503" spans="1:53" ht="21" customHeight="1">
      <c r="A503" s="19">
        <f>SUBTOTAL(3,$AO$7:AO503)</f>
        <v>497</v>
      </c>
      <c r="B503" s="44" t="s">
        <v>1961</v>
      </c>
      <c r="C503" s="45" t="s">
        <v>1962</v>
      </c>
      <c r="D503" s="22" t="s">
        <v>1963</v>
      </c>
      <c r="E503" s="22" t="s">
        <v>522</v>
      </c>
      <c r="F503" s="19" t="s">
        <v>1964</v>
      </c>
      <c r="G503" s="22" t="s">
        <v>37</v>
      </c>
      <c r="H503" s="19" t="str">
        <f t="shared" si="72"/>
        <v>004</v>
      </c>
      <c r="I503" s="22" t="s">
        <v>39</v>
      </c>
      <c r="J503" s="22" t="s">
        <v>1449</v>
      </c>
      <c r="K503" s="22"/>
      <c r="L503" s="27">
        <v>0</v>
      </c>
      <c r="M503" s="26">
        <v>0</v>
      </c>
      <c r="N503" s="25">
        <v>7500000</v>
      </c>
      <c r="O503" s="25"/>
      <c r="P503" s="25"/>
      <c r="Q503" s="25"/>
      <c r="R503" s="25"/>
      <c r="S503" s="25">
        <v>7500000</v>
      </c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>
        <f t="shared" si="68"/>
        <v>0</v>
      </c>
      <c r="AE503" s="25">
        <f>IF(SUM(R503:T503)-M503&lt;SUM(N503),SUM(N503)-SUM(R503:T503)-M503,)</f>
        <v>0</v>
      </c>
      <c r="AF503" s="25"/>
      <c r="AG503" s="27"/>
      <c r="AH503" s="27"/>
      <c r="AI503" s="27"/>
      <c r="AJ503" s="32"/>
      <c r="AK503" s="27"/>
      <c r="AL503" s="32"/>
      <c r="AM503" s="27"/>
      <c r="AN503" s="25">
        <f t="shared" si="66"/>
        <v>0</v>
      </c>
      <c r="AO503" s="27">
        <f t="shared" si="73"/>
        <v>0</v>
      </c>
      <c r="AP503" s="28"/>
      <c r="AR503" s="28"/>
      <c r="AS503" s="28"/>
      <c r="AT503" s="2"/>
      <c r="AU503" s="2"/>
      <c r="AV503" s="2"/>
      <c r="AW503" s="2"/>
      <c r="AX503" s="2"/>
      <c r="AY503" s="2"/>
      <c r="AZ503" s="2"/>
      <c r="BA503" s="29"/>
    </row>
    <row r="504" spans="1:53" ht="21" customHeight="1">
      <c r="A504" s="19">
        <f>SUBTOTAL(3,$AO$7:AO504)</f>
        <v>498</v>
      </c>
      <c r="B504" s="44" t="s">
        <v>1965</v>
      </c>
      <c r="C504" s="45" t="s">
        <v>1966</v>
      </c>
      <c r="D504" s="22" t="s">
        <v>1967</v>
      </c>
      <c r="E504" s="22" t="s">
        <v>836</v>
      </c>
      <c r="F504" s="19" t="s">
        <v>1968</v>
      </c>
      <c r="G504" s="22" t="s">
        <v>37</v>
      </c>
      <c r="H504" s="19" t="str">
        <f t="shared" si="72"/>
        <v>004</v>
      </c>
      <c r="I504" s="22" t="s">
        <v>589</v>
      </c>
      <c r="J504" s="22" t="s">
        <v>1449</v>
      </c>
      <c r="K504" s="22"/>
      <c r="L504" s="27">
        <v>0</v>
      </c>
      <c r="M504" s="26">
        <v>0</v>
      </c>
      <c r="N504" s="25">
        <v>7500000</v>
      </c>
      <c r="O504" s="25"/>
      <c r="P504" s="25"/>
      <c r="Q504" s="25"/>
      <c r="R504" s="25"/>
      <c r="S504" s="25"/>
      <c r="T504" s="25"/>
      <c r="U504" s="25">
        <v>7500000</v>
      </c>
      <c r="V504" s="25"/>
      <c r="W504" s="25"/>
      <c r="X504" s="25"/>
      <c r="Y504" s="25"/>
      <c r="Z504" s="25"/>
      <c r="AA504" s="25"/>
      <c r="AB504" s="25"/>
      <c r="AC504" s="25"/>
      <c r="AD504" s="25">
        <f t="shared" si="68"/>
        <v>0</v>
      </c>
      <c r="AE504" s="25">
        <f>IF(SUM(R504:U504)-M504&lt;SUM(N504),SUM(N504)-SUM(R504:U504)-M504,)</f>
        <v>0</v>
      </c>
      <c r="AF504" s="25"/>
      <c r="AG504" s="27"/>
      <c r="AH504" s="27"/>
      <c r="AI504" s="27"/>
      <c r="AJ504" s="32"/>
      <c r="AK504" s="27"/>
      <c r="AL504" s="32"/>
      <c r="AM504" s="27"/>
      <c r="AN504" s="25">
        <f t="shared" si="66"/>
        <v>0</v>
      </c>
      <c r="AO504" s="27">
        <f t="shared" si="73"/>
        <v>0</v>
      </c>
      <c r="AP504" s="28"/>
      <c r="AR504" s="28"/>
      <c r="AS504" s="28"/>
      <c r="AT504" s="2"/>
      <c r="AU504" s="2"/>
      <c r="AV504" s="2"/>
      <c r="AW504" s="2"/>
      <c r="AX504" s="2"/>
      <c r="AY504" s="2"/>
      <c r="AZ504" s="2"/>
      <c r="BA504" s="29"/>
    </row>
    <row r="505" spans="1:53" ht="21" customHeight="1">
      <c r="A505" s="19">
        <f>SUBTOTAL(3,$AO$7:AO505)</f>
        <v>499</v>
      </c>
      <c r="B505" s="44" t="s">
        <v>1969</v>
      </c>
      <c r="C505" s="45" t="s">
        <v>1970</v>
      </c>
      <c r="D505" s="22" t="s">
        <v>420</v>
      </c>
      <c r="E505" s="22" t="s">
        <v>316</v>
      </c>
      <c r="F505" s="19" t="s">
        <v>1971</v>
      </c>
      <c r="G505" s="22" t="s">
        <v>37</v>
      </c>
      <c r="H505" s="19" t="str">
        <f t="shared" si="72"/>
        <v>004</v>
      </c>
      <c r="I505" s="22" t="s">
        <v>598</v>
      </c>
      <c r="J505" s="22" t="s">
        <v>1449</v>
      </c>
      <c r="K505" s="22"/>
      <c r="L505" s="27">
        <v>0</v>
      </c>
      <c r="M505" s="26">
        <v>0</v>
      </c>
      <c r="N505" s="25">
        <v>7500000</v>
      </c>
      <c r="O505" s="25"/>
      <c r="P505" s="25"/>
      <c r="Q505" s="25"/>
      <c r="R505" s="25"/>
      <c r="S505" s="25">
        <v>7500000</v>
      </c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>
        <f t="shared" si="68"/>
        <v>0</v>
      </c>
      <c r="AE505" s="25">
        <f>IF(SUM(R505:T505)-M505&lt;SUM(N505),SUM(N505)-SUM(R505:T505)-M505,)</f>
        <v>0</v>
      </c>
      <c r="AF505" s="25"/>
      <c r="AG505" s="27"/>
      <c r="AH505" s="27"/>
      <c r="AI505" s="27"/>
      <c r="AJ505" s="32"/>
      <c r="AK505" s="27"/>
      <c r="AL505" s="32"/>
      <c r="AM505" s="27"/>
      <c r="AN505" s="25">
        <f t="shared" si="66"/>
        <v>0</v>
      </c>
      <c r="AO505" s="27">
        <f t="shared" si="73"/>
        <v>0</v>
      </c>
      <c r="AP505" s="28"/>
      <c r="AR505" s="28"/>
      <c r="AS505" s="28"/>
      <c r="AT505" s="2"/>
      <c r="AU505" s="2"/>
      <c r="AV505" s="2"/>
      <c r="AW505" s="2"/>
      <c r="AX505" s="2"/>
      <c r="AY505" s="2"/>
      <c r="AZ505" s="2"/>
      <c r="BA505" s="29"/>
    </row>
    <row r="506" spans="1:53" ht="21" customHeight="1">
      <c r="A506" s="19">
        <f>SUBTOTAL(3,$AO$7:AO506)</f>
        <v>500</v>
      </c>
      <c r="B506" s="44" t="s">
        <v>1972</v>
      </c>
      <c r="C506" s="45" t="s">
        <v>1973</v>
      </c>
      <c r="D506" s="22" t="s">
        <v>1974</v>
      </c>
      <c r="E506" s="22" t="s">
        <v>316</v>
      </c>
      <c r="F506" s="19" t="s">
        <v>296</v>
      </c>
      <c r="G506" s="22" t="s">
        <v>37</v>
      </c>
      <c r="H506" s="19" t="str">
        <f t="shared" si="72"/>
        <v>004</v>
      </c>
      <c r="I506" s="22" t="s">
        <v>598</v>
      </c>
      <c r="J506" s="22" t="s">
        <v>1449</v>
      </c>
      <c r="K506" s="22"/>
      <c r="L506" s="27">
        <v>0</v>
      </c>
      <c r="M506" s="26">
        <v>0</v>
      </c>
      <c r="N506" s="25">
        <v>7500000</v>
      </c>
      <c r="O506" s="25"/>
      <c r="P506" s="25"/>
      <c r="Q506" s="25"/>
      <c r="R506" s="25"/>
      <c r="S506" s="25">
        <v>7500000</v>
      </c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>
        <f t="shared" si="68"/>
        <v>0</v>
      </c>
      <c r="AE506" s="25">
        <f>IF(SUM(R506:T506)-M506&lt;SUM(N506),SUM(N506)-SUM(R506:T506)-M506,)</f>
        <v>0</v>
      </c>
      <c r="AF506" s="25"/>
      <c r="AG506" s="27"/>
      <c r="AH506" s="27"/>
      <c r="AI506" s="27"/>
      <c r="AJ506" s="32"/>
      <c r="AK506" s="27"/>
      <c r="AL506" s="32"/>
      <c r="AM506" s="27"/>
      <c r="AN506" s="25">
        <f t="shared" si="66"/>
        <v>0</v>
      </c>
      <c r="AO506" s="27">
        <f t="shared" si="73"/>
        <v>0</v>
      </c>
      <c r="AP506" s="28"/>
      <c r="AR506" s="28"/>
      <c r="AS506" s="28"/>
      <c r="AT506" s="2"/>
      <c r="AU506" s="2"/>
      <c r="AV506" s="2"/>
      <c r="AW506" s="2"/>
      <c r="AX506" s="2"/>
      <c r="AY506" s="2"/>
      <c r="AZ506" s="2"/>
      <c r="BA506" s="29"/>
    </row>
    <row r="507" spans="1:53" ht="21" customHeight="1">
      <c r="A507" s="19">
        <f>SUBTOTAL(3,$AO$7:AO507)</f>
        <v>501</v>
      </c>
      <c r="B507" s="44" t="s">
        <v>1975</v>
      </c>
      <c r="C507" s="45" t="s">
        <v>1976</v>
      </c>
      <c r="D507" s="22" t="s">
        <v>1977</v>
      </c>
      <c r="E507" s="22" t="s">
        <v>316</v>
      </c>
      <c r="F507" s="19" t="s">
        <v>639</v>
      </c>
      <c r="G507" s="22" t="s">
        <v>37</v>
      </c>
      <c r="H507" s="19" t="str">
        <f t="shared" si="72"/>
        <v>004</v>
      </c>
      <c r="I507" s="22" t="s">
        <v>1203</v>
      </c>
      <c r="J507" s="22" t="s">
        <v>1449</v>
      </c>
      <c r="K507" s="22"/>
      <c r="L507" s="27">
        <v>0</v>
      </c>
      <c r="M507" s="126">
        <v>4480</v>
      </c>
      <c r="N507" s="26">
        <v>7500000</v>
      </c>
      <c r="O507" s="26"/>
      <c r="P507" s="26"/>
      <c r="Q507" s="26"/>
      <c r="R507" s="25"/>
      <c r="S507" s="25"/>
      <c r="T507" s="25"/>
      <c r="U507" s="25">
        <v>7495520</v>
      </c>
      <c r="V507" s="25"/>
      <c r="W507" s="25"/>
      <c r="X507" s="25"/>
      <c r="Y507" s="25"/>
      <c r="Z507" s="25"/>
      <c r="AA507" s="25"/>
      <c r="AB507" s="25"/>
      <c r="AC507" s="25"/>
      <c r="AD507" s="25">
        <f t="shared" si="68"/>
        <v>0</v>
      </c>
      <c r="AE507" s="25">
        <f>IF(SUM(R507:U507)-M507&lt;SUM(N507),SUM(N507)-SUM(R507:U507)-M507,)</f>
        <v>0</v>
      </c>
      <c r="AF507" s="25"/>
      <c r="AG507" s="27"/>
      <c r="AH507" s="27"/>
      <c r="AI507" s="27"/>
      <c r="AJ507" s="32"/>
      <c r="AK507" s="27"/>
      <c r="AL507" s="32"/>
      <c r="AM507" s="27"/>
      <c r="AN507" s="25">
        <f t="shared" si="66"/>
        <v>0</v>
      </c>
      <c r="AO507" s="27">
        <f t="shared" si="73"/>
        <v>0</v>
      </c>
      <c r="AP507" s="28"/>
      <c r="AR507" s="28"/>
      <c r="AS507" s="28"/>
      <c r="AT507" s="2"/>
      <c r="AU507" s="2"/>
      <c r="AV507" s="2"/>
      <c r="AW507" s="2"/>
      <c r="AX507" s="2"/>
      <c r="AY507" s="2"/>
      <c r="AZ507" s="2"/>
      <c r="BA507" s="29"/>
    </row>
    <row r="508" spans="1:53" ht="21" customHeight="1">
      <c r="A508" s="19">
        <f>SUBTOTAL(3,$AO$7:AO508)</f>
        <v>502</v>
      </c>
      <c r="B508" s="44" t="s">
        <v>1978</v>
      </c>
      <c r="C508" s="45" t="s">
        <v>1979</v>
      </c>
      <c r="D508" s="22" t="s">
        <v>1206</v>
      </c>
      <c r="E508" s="22" t="s">
        <v>556</v>
      </c>
      <c r="F508" s="19" t="s">
        <v>878</v>
      </c>
      <c r="G508" s="22" t="s">
        <v>37</v>
      </c>
      <c r="H508" s="19" t="str">
        <f t="shared" si="72"/>
        <v>004</v>
      </c>
      <c r="I508" s="22" t="s">
        <v>1203</v>
      </c>
      <c r="J508" s="22" t="s">
        <v>1449</v>
      </c>
      <c r="K508" s="22"/>
      <c r="L508" s="27">
        <v>0</v>
      </c>
      <c r="M508" s="26">
        <v>0</v>
      </c>
      <c r="N508" s="25">
        <v>7500000</v>
      </c>
      <c r="O508" s="25"/>
      <c r="P508" s="25"/>
      <c r="Q508" s="25"/>
      <c r="R508" s="25"/>
      <c r="S508" s="25"/>
      <c r="T508" s="25"/>
      <c r="U508" s="25">
        <v>7500000</v>
      </c>
      <c r="V508" s="25"/>
      <c r="W508" s="25"/>
      <c r="X508" s="25"/>
      <c r="Y508" s="25"/>
      <c r="Z508" s="25"/>
      <c r="AA508" s="25"/>
      <c r="AB508" s="25"/>
      <c r="AC508" s="25"/>
      <c r="AD508" s="25">
        <f t="shared" si="68"/>
        <v>0</v>
      </c>
      <c r="AE508" s="25">
        <f>IF(SUM(R508:U508)-M508&lt;SUM(N508),SUM(N508)-SUM(R508:U508)-M508,)</f>
        <v>0</v>
      </c>
      <c r="AF508" s="25"/>
      <c r="AG508" s="27"/>
      <c r="AH508" s="27"/>
      <c r="AI508" s="27"/>
      <c r="AJ508" s="32"/>
      <c r="AK508" s="27"/>
      <c r="AL508" s="32"/>
      <c r="AM508" s="27"/>
      <c r="AN508" s="25">
        <f t="shared" si="66"/>
        <v>0</v>
      </c>
      <c r="AO508" s="27">
        <f t="shared" si="73"/>
        <v>0</v>
      </c>
      <c r="AP508" s="28"/>
      <c r="AR508" s="28"/>
      <c r="AS508" s="28"/>
      <c r="AT508" s="2"/>
      <c r="AU508" s="2"/>
      <c r="AV508" s="2"/>
      <c r="AW508" s="2"/>
      <c r="AX508" s="2"/>
      <c r="AY508" s="2"/>
      <c r="AZ508" s="2"/>
      <c r="BA508" s="29"/>
    </row>
    <row r="509" spans="1:53" ht="21" customHeight="1">
      <c r="A509" s="19">
        <f>SUBTOTAL(3,$AO$7:AO509)</f>
        <v>503</v>
      </c>
      <c r="B509" s="44" t="s">
        <v>1980</v>
      </c>
      <c r="C509" s="45" t="s">
        <v>1981</v>
      </c>
      <c r="D509" s="22" t="s">
        <v>1982</v>
      </c>
      <c r="E509" s="22" t="s">
        <v>694</v>
      </c>
      <c r="F509" s="19" t="s">
        <v>1983</v>
      </c>
      <c r="G509" s="22" t="s">
        <v>37</v>
      </c>
      <c r="H509" s="19" t="str">
        <f t="shared" si="72"/>
        <v>004</v>
      </c>
      <c r="I509" s="22" t="s">
        <v>598</v>
      </c>
      <c r="J509" s="22" t="s">
        <v>1449</v>
      </c>
      <c r="K509" s="22"/>
      <c r="L509" s="27">
        <v>0</v>
      </c>
      <c r="M509" s="26">
        <v>0</v>
      </c>
      <c r="N509" s="25">
        <v>7500000</v>
      </c>
      <c r="O509" s="25"/>
      <c r="P509" s="25"/>
      <c r="Q509" s="25"/>
      <c r="R509" s="25"/>
      <c r="S509" s="25"/>
      <c r="T509" s="25"/>
      <c r="U509" s="25">
        <v>7500000</v>
      </c>
      <c r="V509" s="25"/>
      <c r="W509" s="25"/>
      <c r="X509" s="25"/>
      <c r="Y509" s="25"/>
      <c r="Z509" s="25"/>
      <c r="AA509" s="25"/>
      <c r="AB509" s="25"/>
      <c r="AC509" s="25"/>
      <c r="AD509" s="25">
        <f t="shared" si="68"/>
        <v>0</v>
      </c>
      <c r="AE509" s="25">
        <f>IF(SUM(R509:U509)-M509&lt;SUM(N509),SUM(N509)-SUM(R509:U509)-M509,)</f>
        <v>0</v>
      </c>
      <c r="AF509" s="25"/>
      <c r="AG509" s="27"/>
      <c r="AH509" s="27"/>
      <c r="AI509" s="27"/>
      <c r="AJ509" s="32"/>
      <c r="AK509" s="27"/>
      <c r="AL509" s="32"/>
      <c r="AM509" s="27"/>
      <c r="AN509" s="25">
        <f t="shared" si="66"/>
        <v>0</v>
      </c>
      <c r="AO509" s="27">
        <f t="shared" si="73"/>
        <v>0</v>
      </c>
      <c r="AP509" s="28"/>
      <c r="AR509" s="28"/>
      <c r="AS509" s="28"/>
      <c r="AT509" s="2"/>
      <c r="AU509" s="2"/>
      <c r="AV509" s="2"/>
      <c r="AW509" s="2"/>
      <c r="AX509" s="2"/>
      <c r="AY509" s="2"/>
      <c r="AZ509" s="2"/>
      <c r="BA509" s="29"/>
    </row>
    <row r="510" spans="1:53" ht="21" customHeight="1">
      <c r="A510" s="19">
        <f>SUBTOTAL(3,$AO$7:AO510)</f>
        <v>504</v>
      </c>
      <c r="B510" s="44" t="s">
        <v>1984</v>
      </c>
      <c r="C510" s="45" t="s">
        <v>1985</v>
      </c>
      <c r="D510" s="22" t="s">
        <v>1986</v>
      </c>
      <c r="E510" s="22" t="s">
        <v>565</v>
      </c>
      <c r="F510" s="19" t="s">
        <v>125</v>
      </c>
      <c r="G510" s="22" t="s">
        <v>37</v>
      </c>
      <c r="H510" s="19" t="str">
        <f t="shared" si="72"/>
        <v>004</v>
      </c>
      <c r="I510" s="22" t="s">
        <v>39</v>
      </c>
      <c r="J510" s="22" t="s">
        <v>1449</v>
      </c>
      <c r="K510" s="22"/>
      <c r="L510" s="27">
        <v>0</v>
      </c>
      <c r="M510" s="26">
        <v>0</v>
      </c>
      <c r="N510" s="25">
        <v>7500000</v>
      </c>
      <c r="O510" s="25"/>
      <c r="P510" s="25"/>
      <c r="Q510" s="25"/>
      <c r="R510" s="25"/>
      <c r="S510" s="25">
        <v>7500000</v>
      </c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>
        <f t="shared" ref="AD510:AD540" si="74">IF(SUM(O510:U510)&gt;SUM(M510:N510),SUM(O510:U510)-SUM(M510:N510),)</f>
        <v>0</v>
      </c>
      <c r="AE510" s="25">
        <f>IF(SUM(R510:T510)-M510&lt;SUM(N510),SUM(N510)-SUM(R510:T510)-M510,)</f>
        <v>0</v>
      </c>
      <c r="AF510" s="25"/>
      <c r="AG510" s="27"/>
      <c r="AH510" s="27"/>
      <c r="AI510" s="27"/>
      <c r="AJ510" s="32"/>
      <c r="AK510" s="27"/>
      <c r="AL510" s="32"/>
      <c r="AM510" s="27"/>
      <c r="AN510" s="25">
        <f t="shared" si="66"/>
        <v>0</v>
      </c>
      <c r="AO510" s="27">
        <f t="shared" si="73"/>
        <v>0</v>
      </c>
      <c r="AP510" s="28"/>
      <c r="AR510" s="28"/>
      <c r="AS510" s="28"/>
      <c r="AT510" s="2"/>
      <c r="AU510" s="2"/>
      <c r="AV510" s="2"/>
      <c r="AW510" s="2"/>
      <c r="AX510" s="2"/>
      <c r="AY510" s="2"/>
      <c r="AZ510" s="2"/>
      <c r="BA510" s="29"/>
    </row>
    <row r="511" spans="1:53" ht="21" customHeight="1">
      <c r="A511" s="19">
        <f>SUBTOTAL(3,$AO$7:AO511)</f>
        <v>505</v>
      </c>
      <c r="B511" s="44" t="s">
        <v>1987</v>
      </c>
      <c r="C511" s="45" t="s">
        <v>1988</v>
      </c>
      <c r="D511" s="22" t="s">
        <v>1989</v>
      </c>
      <c r="E511" s="22" t="s">
        <v>704</v>
      </c>
      <c r="F511" s="19" t="s">
        <v>1990</v>
      </c>
      <c r="G511" s="22" t="s">
        <v>37</v>
      </c>
      <c r="H511" s="19" t="str">
        <f t="shared" si="72"/>
        <v>004</v>
      </c>
      <c r="I511" s="22" t="s">
        <v>598</v>
      </c>
      <c r="J511" s="22" t="s">
        <v>1449</v>
      </c>
      <c r="K511" s="22"/>
      <c r="L511" s="27">
        <v>0</v>
      </c>
      <c r="M511" s="26">
        <v>0</v>
      </c>
      <c r="N511" s="25">
        <v>7500000</v>
      </c>
      <c r="O511" s="25"/>
      <c r="P511" s="25"/>
      <c r="Q511" s="25"/>
      <c r="R511" s="25"/>
      <c r="S511" s="25">
        <v>7500000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>
        <f t="shared" si="74"/>
        <v>0</v>
      </c>
      <c r="AE511" s="25">
        <f>IF(SUM(R511:T511)-M511&lt;SUM(N511),SUM(N511)-SUM(R511:T511)-M511,)</f>
        <v>0</v>
      </c>
      <c r="AF511" s="25"/>
      <c r="AG511" s="27"/>
      <c r="AH511" s="27"/>
      <c r="AI511" s="27"/>
      <c r="AJ511" s="32"/>
      <c r="AK511" s="27"/>
      <c r="AL511" s="32"/>
      <c r="AM511" s="27"/>
      <c r="AN511" s="25">
        <f t="shared" si="66"/>
        <v>0</v>
      </c>
      <c r="AO511" s="27">
        <f t="shared" si="73"/>
        <v>0</v>
      </c>
      <c r="AP511" s="28"/>
      <c r="AR511" s="28"/>
      <c r="AS511" s="28"/>
      <c r="AT511" s="2"/>
      <c r="AU511" s="2"/>
      <c r="AV511" s="2"/>
      <c r="AW511" s="2"/>
      <c r="AX511" s="2"/>
      <c r="AY511" s="2"/>
      <c r="AZ511" s="2"/>
      <c r="BA511" s="29"/>
    </row>
    <row r="512" spans="1:53" ht="21" customHeight="1">
      <c r="A512" s="19">
        <f>SUBTOTAL(3,$AO$7:AO512)</f>
        <v>506</v>
      </c>
      <c r="B512" s="44" t="s">
        <v>1991</v>
      </c>
      <c r="C512" s="45" t="s">
        <v>1992</v>
      </c>
      <c r="D512" s="22" t="s">
        <v>59</v>
      </c>
      <c r="E512" s="22" t="s">
        <v>1532</v>
      </c>
      <c r="F512" s="19" t="s">
        <v>1993</v>
      </c>
      <c r="G512" s="22" t="s">
        <v>37</v>
      </c>
      <c r="H512" s="19" t="str">
        <f t="shared" si="72"/>
        <v>004</v>
      </c>
      <c r="I512" s="22" t="s">
        <v>39</v>
      </c>
      <c r="J512" s="22" t="s">
        <v>1449</v>
      </c>
      <c r="K512" s="22"/>
      <c r="L512" s="27">
        <v>0</v>
      </c>
      <c r="M512" s="26">
        <v>0</v>
      </c>
      <c r="N512" s="25">
        <v>7500000</v>
      </c>
      <c r="O512" s="25"/>
      <c r="P512" s="25"/>
      <c r="Q512" s="25"/>
      <c r="R512" s="25"/>
      <c r="S512" s="25">
        <v>7500000</v>
      </c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>
        <f t="shared" si="74"/>
        <v>0</v>
      </c>
      <c r="AE512" s="25">
        <f>IF(SUM(R512:T512)-M512&lt;SUM(N512),SUM(N512)-SUM(R512:T512)-M512,)</f>
        <v>0</v>
      </c>
      <c r="AF512" s="25"/>
      <c r="AG512" s="27"/>
      <c r="AH512" s="27"/>
      <c r="AI512" s="27"/>
      <c r="AJ512" s="32"/>
      <c r="AK512" s="27"/>
      <c r="AL512" s="32"/>
      <c r="AM512" s="27"/>
      <c r="AN512" s="25">
        <f t="shared" si="66"/>
        <v>0</v>
      </c>
      <c r="AO512" s="27">
        <f t="shared" si="73"/>
        <v>0</v>
      </c>
      <c r="AP512" s="28"/>
      <c r="AR512" s="28"/>
      <c r="AS512" s="28"/>
      <c r="AT512" s="2"/>
      <c r="AU512" s="2"/>
      <c r="AV512" s="2"/>
      <c r="AW512" s="2"/>
      <c r="AX512" s="2"/>
      <c r="AY512" s="2"/>
      <c r="AZ512" s="2"/>
      <c r="BA512" s="29"/>
    </row>
    <row r="513" spans="1:54" ht="21" customHeight="1">
      <c r="A513" s="19">
        <f>SUBTOTAL(3,$AO$7:AO513)</f>
        <v>507</v>
      </c>
      <c r="B513" s="44" t="s">
        <v>1994</v>
      </c>
      <c r="C513" s="45" t="s">
        <v>1995</v>
      </c>
      <c r="D513" s="22" t="s">
        <v>342</v>
      </c>
      <c r="E513" s="22" t="s">
        <v>571</v>
      </c>
      <c r="F513" s="19" t="s">
        <v>467</v>
      </c>
      <c r="G513" s="22" t="s">
        <v>37</v>
      </c>
      <c r="H513" s="19" t="str">
        <f t="shared" si="72"/>
        <v>004</v>
      </c>
      <c r="I513" s="22" t="s">
        <v>1203</v>
      </c>
      <c r="J513" s="22" t="s">
        <v>1449</v>
      </c>
      <c r="K513" s="22"/>
      <c r="L513" s="27">
        <v>0</v>
      </c>
      <c r="M513" s="26">
        <v>0</v>
      </c>
      <c r="N513" s="25">
        <v>7500000</v>
      </c>
      <c r="O513" s="25"/>
      <c r="P513" s="25"/>
      <c r="Q513" s="25"/>
      <c r="R513" s="25"/>
      <c r="S513" s="25"/>
      <c r="T513" s="25"/>
      <c r="U513" s="25"/>
      <c r="V513" s="25"/>
      <c r="W513" s="25">
        <v>7500000</v>
      </c>
      <c r="X513" s="25"/>
      <c r="Y513" s="25"/>
      <c r="Z513" s="25"/>
      <c r="AA513" s="25"/>
      <c r="AB513" s="25"/>
      <c r="AC513" s="25"/>
      <c r="AD513" s="25">
        <f t="shared" si="74"/>
        <v>0</v>
      </c>
      <c r="AE513" s="25">
        <f>IF(SUM(R513:W513)-M513&lt;SUM(N513),SUM(N513)-SUM(R513:W513)-M513,)</f>
        <v>0</v>
      </c>
      <c r="AF513" s="25"/>
      <c r="AG513" s="27"/>
      <c r="AH513" s="27"/>
      <c r="AI513" s="27"/>
      <c r="AJ513" s="32"/>
      <c r="AK513" s="27"/>
      <c r="AL513" s="32"/>
      <c r="AM513" s="27"/>
      <c r="AN513" s="25">
        <f t="shared" si="66"/>
        <v>0</v>
      </c>
      <c r="AO513" s="27">
        <f>IF(SUM(R513:W513)-M513&lt;(K513+L513+N513),(K513+L513+N513)-SUM(R513:W513)-M513,)</f>
        <v>0</v>
      </c>
      <c r="AP513" s="28"/>
      <c r="AR513" s="28"/>
      <c r="AS513" s="28"/>
      <c r="AT513" s="2"/>
      <c r="AU513" s="2"/>
      <c r="AV513" s="2"/>
      <c r="AW513" s="2"/>
      <c r="AX513" s="2"/>
      <c r="AY513" s="2"/>
      <c r="AZ513" s="2"/>
      <c r="BA513" s="29"/>
    </row>
    <row r="514" spans="1:54" ht="21" customHeight="1">
      <c r="A514" s="19">
        <f>SUBTOTAL(3,$AO$7:AO514)</f>
        <v>508</v>
      </c>
      <c r="B514" s="44" t="s">
        <v>1996</v>
      </c>
      <c r="C514" s="45" t="s">
        <v>1997</v>
      </c>
      <c r="D514" s="22" t="s">
        <v>1998</v>
      </c>
      <c r="E514" s="22" t="s">
        <v>1999</v>
      </c>
      <c r="F514" s="19" t="s">
        <v>2000</v>
      </c>
      <c r="G514" s="22" t="s">
        <v>37</v>
      </c>
      <c r="H514" s="19" t="str">
        <f t="shared" si="72"/>
        <v>004</v>
      </c>
      <c r="I514" s="22" t="s">
        <v>589</v>
      </c>
      <c r="J514" s="22" t="s">
        <v>1449</v>
      </c>
      <c r="K514" s="22"/>
      <c r="L514" s="27">
        <v>0</v>
      </c>
      <c r="M514" s="26">
        <v>0</v>
      </c>
      <c r="N514" s="25">
        <v>7500000</v>
      </c>
      <c r="O514" s="25"/>
      <c r="P514" s="25"/>
      <c r="Q514" s="25"/>
      <c r="R514" s="25"/>
      <c r="S514" s="25">
        <v>7500000</v>
      </c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>
        <f t="shared" si="74"/>
        <v>0</v>
      </c>
      <c r="AE514" s="25">
        <f>IF(SUM(R514:T514)-M514&lt;SUM(N514),SUM(N514)-SUM(R514:T514)-M514,)</f>
        <v>0</v>
      </c>
      <c r="AF514" s="25"/>
      <c r="AG514" s="27"/>
      <c r="AH514" s="27"/>
      <c r="AI514" s="27"/>
      <c r="AJ514" s="32"/>
      <c r="AK514" s="27"/>
      <c r="AL514" s="32"/>
      <c r="AM514" s="27"/>
      <c r="AN514" s="25">
        <f t="shared" si="66"/>
        <v>0</v>
      </c>
      <c r="AO514" s="27">
        <f t="shared" ref="AO514:AO544" si="75">IF(SUM(R514:U514)-M514&lt;(K514+L514+N514),(K514+L514+N514)-SUM(R514:U514)-M514,)</f>
        <v>0</v>
      </c>
      <c r="AP514" s="28"/>
      <c r="AR514" s="28"/>
      <c r="AS514" s="28"/>
      <c r="AT514" s="2"/>
      <c r="AU514" s="2"/>
      <c r="AV514" s="2"/>
      <c r="AW514" s="2"/>
      <c r="AX514" s="2"/>
      <c r="AY514" s="2" t="s">
        <v>2001</v>
      </c>
      <c r="AZ514" s="2"/>
      <c r="BA514" s="29"/>
      <c r="BB514" s="2">
        <f>VLOOKUP(B514,'[1]HG chuyen qua+hoan bhyt'!$A$49:$E$85,4,0)</f>
        <v>884520</v>
      </c>
    </row>
    <row r="515" spans="1:54" ht="21" customHeight="1">
      <c r="A515" s="19">
        <f>SUBTOTAL(3,$AO$7:AO515)</f>
        <v>509</v>
      </c>
      <c r="B515" s="44" t="s">
        <v>2002</v>
      </c>
      <c r="C515" s="45" t="s">
        <v>2003</v>
      </c>
      <c r="D515" s="22" t="s">
        <v>2004</v>
      </c>
      <c r="E515" s="22" t="s">
        <v>124</v>
      </c>
      <c r="F515" s="19" t="s">
        <v>441</v>
      </c>
      <c r="G515" s="22" t="s">
        <v>37</v>
      </c>
      <c r="H515" s="19" t="str">
        <f t="shared" si="72"/>
        <v>004</v>
      </c>
      <c r="I515" s="22" t="s">
        <v>1203</v>
      </c>
      <c r="J515" s="22" t="s">
        <v>1449</v>
      </c>
      <c r="K515" s="22"/>
      <c r="L515" s="27">
        <v>0</v>
      </c>
      <c r="M515" s="26">
        <v>0</v>
      </c>
      <c r="N515" s="25">
        <v>7500000</v>
      </c>
      <c r="O515" s="25"/>
      <c r="P515" s="25"/>
      <c r="Q515" s="25"/>
      <c r="R515" s="25"/>
      <c r="S515" s="25"/>
      <c r="T515" s="25"/>
      <c r="U515" s="25">
        <v>7500000</v>
      </c>
      <c r="V515" s="25"/>
      <c r="W515" s="25"/>
      <c r="X515" s="25"/>
      <c r="Y515" s="25"/>
      <c r="Z515" s="25"/>
      <c r="AA515" s="25"/>
      <c r="AB515" s="25"/>
      <c r="AC515" s="25"/>
      <c r="AD515" s="25">
        <f t="shared" si="74"/>
        <v>0</v>
      </c>
      <c r="AE515" s="25">
        <f>IF(SUM(R515:U515)-M515&lt;SUM(N515),SUM(N515)-SUM(R515:U515)-M515,)</f>
        <v>0</v>
      </c>
      <c r="AF515" s="25"/>
      <c r="AG515" s="27"/>
      <c r="AH515" s="27"/>
      <c r="AI515" s="27"/>
      <c r="AJ515" s="32"/>
      <c r="AK515" s="27"/>
      <c r="AL515" s="32"/>
      <c r="AM515" s="27"/>
      <c r="AN515" s="25">
        <f t="shared" si="66"/>
        <v>0</v>
      </c>
      <c r="AO515" s="27">
        <f t="shared" si="75"/>
        <v>0</v>
      </c>
      <c r="AP515" s="28"/>
      <c r="AR515" s="28"/>
      <c r="AS515" s="28"/>
      <c r="AT515" s="2"/>
      <c r="AU515" s="2"/>
      <c r="AV515" s="2"/>
      <c r="AW515" s="2"/>
      <c r="AX515" s="2"/>
      <c r="AY515" s="2"/>
      <c r="AZ515" s="2"/>
      <c r="BA515" s="29"/>
    </row>
    <row r="516" spans="1:54" ht="21" customHeight="1">
      <c r="A516" s="19">
        <f>SUBTOTAL(3,$AO$7:AO516)</f>
        <v>510</v>
      </c>
      <c r="B516" s="44" t="s">
        <v>2005</v>
      </c>
      <c r="C516" s="45" t="s">
        <v>2006</v>
      </c>
      <c r="D516" s="22" t="s">
        <v>2007</v>
      </c>
      <c r="E516" s="22" t="s">
        <v>2008</v>
      </c>
      <c r="F516" s="19" t="s">
        <v>826</v>
      </c>
      <c r="G516" s="22" t="s">
        <v>37</v>
      </c>
      <c r="H516" s="19" t="str">
        <f t="shared" si="72"/>
        <v>004</v>
      </c>
      <c r="I516" s="22" t="s">
        <v>1203</v>
      </c>
      <c r="J516" s="22" t="s">
        <v>1449</v>
      </c>
      <c r="K516" s="22"/>
      <c r="L516" s="27">
        <v>0</v>
      </c>
      <c r="M516" s="26">
        <v>0</v>
      </c>
      <c r="N516" s="25">
        <v>7500000</v>
      </c>
      <c r="O516" s="25"/>
      <c r="P516" s="25"/>
      <c r="Q516" s="25"/>
      <c r="R516" s="25"/>
      <c r="S516" s="25"/>
      <c r="T516" s="25"/>
      <c r="U516" s="25">
        <v>7500000</v>
      </c>
      <c r="V516" s="25"/>
      <c r="W516" s="25"/>
      <c r="X516" s="25"/>
      <c r="Y516" s="25"/>
      <c r="Z516" s="25"/>
      <c r="AA516" s="25"/>
      <c r="AB516" s="25"/>
      <c r="AC516" s="25"/>
      <c r="AD516" s="25">
        <f t="shared" si="74"/>
        <v>0</v>
      </c>
      <c r="AE516" s="25">
        <f>IF(SUM(R516:U516)-M516&lt;SUM(N516),SUM(N516)-SUM(R516:U516)-M516,)</f>
        <v>0</v>
      </c>
      <c r="AF516" s="25"/>
      <c r="AG516" s="27"/>
      <c r="AH516" s="27"/>
      <c r="AI516" s="27"/>
      <c r="AJ516" s="32"/>
      <c r="AK516" s="27"/>
      <c r="AL516" s="32"/>
      <c r="AM516" s="27"/>
      <c r="AN516" s="25">
        <f t="shared" si="66"/>
        <v>0</v>
      </c>
      <c r="AO516" s="27">
        <f t="shared" si="75"/>
        <v>0</v>
      </c>
      <c r="AP516" s="28"/>
      <c r="AR516" s="28"/>
      <c r="AS516" s="28"/>
      <c r="AT516" s="2"/>
      <c r="AU516" s="2"/>
      <c r="AV516" s="2"/>
      <c r="AW516" s="2"/>
      <c r="AX516" s="2"/>
      <c r="AY516" s="2"/>
      <c r="AZ516" s="2"/>
      <c r="BA516" s="29"/>
    </row>
    <row r="517" spans="1:54" ht="21" customHeight="1">
      <c r="A517" s="19">
        <f>SUBTOTAL(3,$AO$7:AO517)</f>
        <v>511</v>
      </c>
      <c r="B517" s="44" t="s">
        <v>2009</v>
      </c>
      <c r="C517" s="67" t="s">
        <v>2010</v>
      </c>
      <c r="D517" s="32" t="s">
        <v>350</v>
      </c>
      <c r="E517" s="36" t="s">
        <v>2011</v>
      </c>
      <c r="F517" s="19" t="s">
        <v>505</v>
      </c>
      <c r="G517" s="22" t="s">
        <v>80</v>
      </c>
      <c r="H517" s="19" t="str">
        <f t="shared" si="72"/>
        <v>005</v>
      </c>
      <c r="I517" s="22" t="s">
        <v>2012</v>
      </c>
      <c r="J517" s="22" t="s">
        <v>2013</v>
      </c>
      <c r="K517" s="22"/>
      <c r="L517" s="27">
        <v>0</v>
      </c>
      <c r="M517" s="26">
        <v>0</v>
      </c>
      <c r="N517" s="25">
        <v>7600000</v>
      </c>
      <c r="O517" s="25"/>
      <c r="P517" s="25"/>
      <c r="Q517" s="25"/>
      <c r="R517" s="25"/>
      <c r="S517" s="25">
        <v>7600000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>
        <f t="shared" si="74"/>
        <v>0</v>
      </c>
      <c r="AE517" s="25">
        <f>IF(SUM(R517:T517)-M517&lt;SUM(N517),SUM(N517)-SUM(R517:T517)-M517,)</f>
        <v>0</v>
      </c>
      <c r="AF517" s="25"/>
      <c r="AG517" s="27"/>
      <c r="AH517" s="27"/>
      <c r="AI517" s="27"/>
      <c r="AJ517" s="32"/>
      <c r="AK517" s="27"/>
      <c r="AL517" s="32"/>
      <c r="AM517" s="27"/>
      <c r="AN517" s="25">
        <f t="shared" si="66"/>
        <v>0</v>
      </c>
      <c r="AO517" s="27">
        <f t="shared" si="75"/>
        <v>0</v>
      </c>
      <c r="AP517" s="28"/>
      <c r="AR517" s="28"/>
      <c r="AS517" s="28"/>
      <c r="AT517" s="2"/>
      <c r="AU517" s="2"/>
      <c r="AV517" s="2"/>
      <c r="AW517" s="2"/>
      <c r="AX517" s="2"/>
      <c r="AY517" s="2"/>
      <c r="AZ517" s="2"/>
      <c r="BA517" s="29"/>
    </row>
    <row r="518" spans="1:54" ht="21" customHeight="1">
      <c r="A518" s="19">
        <f>SUBTOTAL(3,$AO$7:AO518)</f>
        <v>512</v>
      </c>
      <c r="B518" s="44" t="s">
        <v>2014</v>
      </c>
      <c r="C518" s="67" t="s">
        <v>2015</v>
      </c>
      <c r="D518" s="32" t="s">
        <v>1206</v>
      </c>
      <c r="E518" s="36" t="s">
        <v>2016</v>
      </c>
      <c r="F518" s="19" t="s">
        <v>1122</v>
      </c>
      <c r="G518" s="22" t="s">
        <v>80</v>
      </c>
      <c r="H518" s="19" t="str">
        <f t="shared" si="72"/>
        <v>005</v>
      </c>
      <c r="I518" s="22" t="s">
        <v>2012</v>
      </c>
      <c r="J518" s="22" t="s">
        <v>2013</v>
      </c>
      <c r="K518" s="22"/>
      <c r="L518" s="27">
        <v>0</v>
      </c>
      <c r="M518" s="26">
        <v>0</v>
      </c>
      <c r="N518" s="25">
        <v>7600000</v>
      </c>
      <c r="O518" s="25"/>
      <c r="P518" s="25"/>
      <c r="Q518" s="25"/>
      <c r="R518" s="25"/>
      <c r="S518" s="25">
        <v>7600000</v>
      </c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>
        <f t="shared" si="74"/>
        <v>0</v>
      </c>
      <c r="AE518" s="25">
        <f>IF(SUM(R518:T518)-M518&lt;SUM(N518),SUM(N518)-SUM(R518:T518)-M518,)</f>
        <v>0</v>
      </c>
      <c r="AF518" s="25"/>
      <c r="AG518" s="27"/>
      <c r="AH518" s="27"/>
      <c r="AI518" s="27"/>
      <c r="AJ518" s="32"/>
      <c r="AK518" s="27"/>
      <c r="AL518" s="32"/>
      <c r="AM518" s="27"/>
      <c r="AN518" s="25">
        <f t="shared" ref="AN518:AN579" si="76">IF(SUM(AH518:AI518)&lt;SUM(AG518),SUM(AG518)-SUM(AH518:AI518),)</f>
        <v>0</v>
      </c>
      <c r="AO518" s="27">
        <f t="shared" si="75"/>
        <v>0</v>
      </c>
      <c r="AP518" s="28"/>
      <c r="AR518" s="28"/>
      <c r="AS518" s="28"/>
      <c r="AT518" s="2"/>
      <c r="AU518" s="2"/>
      <c r="AV518" s="2"/>
      <c r="AW518" s="2"/>
      <c r="AX518" s="2"/>
      <c r="AY518" s="2"/>
      <c r="AZ518" s="2"/>
      <c r="BA518" s="29"/>
    </row>
    <row r="519" spans="1:54" ht="21" customHeight="1">
      <c r="A519" s="19">
        <f>SUBTOTAL(3,$AO$7:AO519)</f>
        <v>513</v>
      </c>
      <c r="B519" s="44" t="s">
        <v>2017</v>
      </c>
      <c r="C519" s="67" t="s">
        <v>2018</v>
      </c>
      <c r="D519" s="32" t="s">
        <v>2019</v>
      </c>
      <c r="E519" s="36" t="s">
        <v>124</v>
      </c>
      <c r="F519" s="19" t="s">
        <v>2020</v>
      </c>
      <c r="G519" s="22" t="s">
        <v>80</v>
      </c>
      <c r="H519" s="19" t="str">
        <f t="shared" si="72"/>
        <v>005</v>
      </c>
      <c r="I519" s="22" t="s">
        <v>2012</v>
      </c>
      <c r="J519" s="22" t="s">
        <v>2013</v>
      </c>
      <c r="K519" s="22"/>
      <c r="L519" s="27">
        <v>0</v>
      </c>
      <c r="M519" s="26">
        <v>0</v>
      </c>
      <c r="N519" s="25">
        <v>7600000</v>
      </c>
      <c r="O519" s="25"/>
      <c r="P519" s="25"/>
      <c r="Q519" s="25"/>
      <c r="R519" s="25"/>
      <c r="S519" s="25"/>
      <c r="T519" s="25"/>
      <c r="U519" s="25">
        <v>7600000</v>
      </c>
      <c r="V519" s="25"/>
      <c r="W519" s="25"/>
      <c r="X519" s="25"/>
      <c r="Y519" s="25"/>
      <c r="Z519" s="25"/>
      <c r="AA519" s="25"/>
      <c r="AB519" s="25"/>
      <c r="AC519" s="25"/>
      <c r="AD519" s="25">
        <f t="shared" si="74"/>
        <v>0</v>
      </c>
      <c r="AE519" s="25">
        <f>IF(SUM(R519:U519)-M519&lt;SUM(N519),SUM(N519)-SUM(R519:U519)-M519,)</f>
        <v>0</v>
      </c>
      <c r="AF519" s="25"/>
      <c r="AG519" s="27"/>
      <c r="AH519" s="27"/>
      <c r="AI519" s="27"/>
      <c r="AJ519" s="32"/>
      <c r="AK519" s="27"/>
      <c r="AL519" s="32"/>
      <c r="AM519" s="27"/>
      <c r="AN519" s="25">
        <f t="shared" si="76"/>
        <v>0</v>
      </c>
      <c r="AO519" s="27">
        <f t="shared" si="75"/>
        <v>0</v>
      </c>
      <c r="AP519" s="28"/>
      <c r="AR519" s="28"/>
      <c r="AS519" s="28"/>
      <c r="AT519" s="2"/>
      <c r="AU519" s="2"/>
      <c r="AV519" s="2"/>
      <c r="AW519" s="2"/>
      <c r="AX519" s="2"/>
      <c r="AY519" s="2"/>
      <c r="AZ519" s="2"/>
      <c r="BA519" s="29"/>
    </row>
    <row r="520" spans="1:54" ht="21" customHeight="1">
      <c r="A520" s="19">
        <f>SUBTOTAL(3,$AO$7:AO520)</f>
        <v>514</v>
      </c>
      <c r="B520" s="44" t="s">
        <v>2021</v>
      </c>
      <c r="C520" s="67" t="s">
        <v>2022</v>
      </c>
      <c r="D520" s="32" t="s">
        <v>2023</v>
      </c>
      <c r="E520" s="36" t="s">
        <v>52</v>
      </c>
      <c r="F520" s="19" t="s">
        <v>2024</v>
      </c>
      <c r="G520" s="22" t="s">
        <v>131</v>
      </c>
      <c r="H520" s="19" t="str">
        <f t="shared" si="72"/>
        <v>006</v>
      </c>
      <c r="I520" s="22" t="s">
        <v>2025</v>
      </c>
      <c r="J520" s="22" t="s">
        <v>2026</v>
      </c>
      <c r="K520" s="22"/>
      <c r="L520" s="27">
        <v>0</v>
      </c>
      <c r="M520" s="26">
        <v>0</v>
      </c>
      <c r="N520" s="25">
        <v>8200000</v>
      </c>
      <c r="O520" s="25"/>
      <c r="P520" s="25"/>
      <c r="Q520" s="25"/>
      <c r="R520" s="25"/>
      <c r="S520" s="25">
        <v>8200000</v>
      </c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>
        <f t="shared" si="74"/>
        <v>0</v>
      </c>
      <c r="AE520" s="25">
        <f>IF(SUM(R520:T520)-M520&lt;SUM(N520),SUM(N520)-SUM(R520:T520)-M520,)</f>
        <v>0</v>
      </c>
      <c r="AF520" s="25"/>
      <c r="AG520" s="27">
        <v>9250000</v>
      </c>
      <c r="AH520" s="27"/>
      <c r="AI520" s="27"/>
      <c r="AJ520" s="32"/>
      <c r="AK520" s="27"/>
      <c r="AL520" s="32"/>
      <c r="AM520" s="27"/>
      <c r="AN520" s="25">
        <f t="shared" si="76"/>
        <v>9250000</v>
      </c>
      <c r="AO520" s="27">
        <f>AN520</f>
        <v>9250000</v>
      </c>
      <c r="AP520" s="28"/>
      <c r="AR520" s="28"/>
      <c r="AS520" s="28"/>
      <c r="AT520" s="2"/>
      <c r="AU520" s="2"/>
      <c r="AV520" s="2"/>
      <c r="AW520" s="2"/>
      <c r="AX520" s="2"/>
      <c r="AY520" s="2"/>
      <c r="AZ520" s="2"/>
      <c r="BA520" s="29"/>
    </row>
    <row r="521" spans="1:54" ht="21" customHeight="1">
      <c r="A521" s="19">
        <f>SUBTOTAL(3,$AO$7:AO521)</f>
        <v>515</v>
      </c>
      <c r="B521" s="44" t="s">
        <v>2027</v>
      </c>
      <c r="C521" s="45" t="s">
        <v>2028</v>
      </c>
      <c r="D521" s="22" t="s">
        <v>2029</v>
      </c>
      <c r="E521" s="22" t="s">
        <v>60</v>
      </c>
      <c r="F521" s="19" t="s">
        <v>2030</v>
      </c>
      <c r="G521" s="22" t="s">
        <v>131</v>
      </c>
      <c r="H521" s="19" t="str">
        <f t="shared" si="72"/>
        <v>006</v>
      </c>
      <c r="I521" s="22" t="s">
        <v>2025</v>
      </c>
      <c r="J521" s="22" t="s">
        <v>2026</v>
      </c>
      <c r="K521" s="22"/>
      <c r="L521" s="27">
        <v>0</v>
      </c>
      <c r="M521" s="26">
        <v>0</v>
      </c>
      <c r="N521" s="25">
        <v>8200000</v>
      </c>
      <c r="O521" s="25"/>
      <c r="P521" s="25"/>
      <c r="Q521" s="25"/>
      <c r="R521" s="25"/>
      <c r="S521" s="25">
        <v>8200000</v>
      </c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>
        <f t="shared" si="74"/>
        <v>0</v>
      </c>
      <c r="AE521" s="25">
        <f>IF(SUM(R521:T521)-M521&lt;SUM(N521),SUM(N521)-SUM(R521:T521)-M521,)</f>
        <v>0</v>
      </c>
      <c r="AF521" s="25"/>
      <c r="AG521" s="27">
        <v>9250000</v>
      </c>
      <c r="AH521" s="27">
        <v>9250000</v>
      </c>
      <c r="AI521" s="27"/>
      <c r="AJ521" s="32"/>
      <c r="AK521" s="27"/>
      <c r="AL521" s="32"/>
      <c r="AM521" s="27"/>
      <c r="AN521" s="25">
        <f t="shared" si="76"/>
        <v>0</v>
      </c>
      <c r="AO521" s="27">
        <f t="shared" si="75"/>
        <v>0</v>
      </c>
      <c r="AP521" s="28"/>
      <c r="AR521" s="28"/>
      <c r="AS521" s="28"/>
      <c r="AT521" s="2"/>
      <c r="AU521" s="2"/>
      <c r="AV521" s="2"/>
      <c r="AW521" s="2"/>
      <c r="AX521" s="2"/>
      <c r="AY521" s="2"/>
      <c r="AZ521" s="2"/>
      <c r="BA521" s="29"/>
    </row>
    <row r="522" spans="1:54" ht="21" customHeight="1">
      <c r="A522" s="19">
        <f>SUBTOTAL(3,$AO$7:AO522)</f>
        <v>516</v>
      </c>
      <c r="B522" s="44" t="s">
        <v>2031</v>
      </c>
      <c r="C522" s="45" t="s">
        <v>2032</v>
      </c>
      <c r="D522" s="22" t="s">
        <v>2033</v>
      </c>
      <c r="E522" s="22" t="s">
        <v>66</v>
      </c>
      <c r="F522" s="19" t="s">
        <v>321</v>
      </c>
      <c r="G522" s="22" t="s">
        <v>131</v>
      </c>
      <c r="H522" s="19" t="str">
        <f t="shared" si="72"/>
        <v>006</v>
      </c>
      <c r="I522" s="22" t="s">
        <v>2025</v>
      </c>
      <c r="J522" s="22" t="s">
        <v>2026</v>
      </c>
      <c r="K522" s="22"/>
      <c r="L522" s="27">
        <v>0</v>
      </c>
      <c r="M522" s="26">
        <v>0</v>
      </c>
      <c r="N522" s="25">
        <v>8200000</v>
      </c>
      <c r="O522" s="25"/>
      <c r="P522" s="25"/>
      <c r="Q522" s="25"/>
      <c r="R522" s="25"/>
      <c r="S522" s="25">
        <v>8200000</v>
      </c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>
        <f t="shared" si="74"/>
        <v>0</v>
      </c>
      <c r="AE522" s="25">
        <f>IF(SUM(R522:T522)-M522&lt;SUM(N522),SUM(N522)-SUM(R522:T522)-M522,)</f>
        <v>0</v>
      </c>
      <c r="AF522" s="25"/>
      <c r="AG522" s="27">
        <v>9250000</v>
      </c>
      <c r="AH522" s="27">
        <v>9250000</v>
      </c>
      <c r="AI522" s="27"/>
      <c r="AJ522" s="32"/>
      <c r="AK522" s="27"/>
      <c r="AL522" s="32"/>
      <c r="AM522" s="27"/>
      <c r="AN522" s="25">
        <f t="shared" si="76"/>
        <v>0</v>
      </c>
      <c r="AO522" s="27">
        <f t="shared" si="75"/>
        <v>0</v>
      </c>
      <c r="AP522" s="28"/>
      <c r="AR522" s="28"/>
      <c r="AS522" s="28"/>
      <c r="AT522" s="2"/>
      <c r="AU522" s="2"/>
      <c r="AV522" s="2"/>
      <c r="AW522" s="2"/>
      <c r="AX522" s="2"/>
      <c r="AY522" s="2"/>
      <c r="AZ522" s="2"/>
      <c r="BA522" s="29"/>
    </row>
    <row r="523" spans="1:54" ht="21" customHeight="1">
      <c r="A523" s="19">
        <f>SUBTOTAL(3,$AO$7:AO523)</f>
        <v>517</v>
      </c>
      <c r="B523" s="44" t="s">
        <v>2034</v>
      </c>
      <c r="C523" s="45" t="s">
        <v>2035</v>
      </c>
      <c r="D523" s="22" t="s">
        <v>2036</v>
      </c>
      <c r="E523" s="22" t="s">
        <v>43</v>
      </c>
      <c r="F523" s="19" t="s">
        <v>1295</v>
      </c>
      <c r="G523" s="22" t="s">
        <v>131</v>
      </c>
      <c r="H523" s="19" t="str">
        <f t="shared" si="72"/>
        <v>006</v>
      </c>
      <c r="I523" s="22" t="s">
        <v>2025</v>
      </c>
      <c r="J523" s="22" t="s">
        <v>2026</v>
      </c>
      <c r="K523" s="22"/>
      <c r="L523" s="27">
        <v>0</v>
      </c>
      <c r="M523" s="26">
        <v>0</v>
      </c>
      <c r="N523" s="25">
        <v>8200000</v>
      </c>
      <c r="O523" s="25"/>
      <c r="P523" s="25"/>
      <c r="Q523" s="25"/>
      <c r="R523" s="25"/>
      <c r="S523" s="25">
        <v>8200000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>
        <f t="shared" si="74"/>
        <v>0</v>
      </c>
      <c r="AE523" s="25">
        <f>IF(SUM(R523:T523)-M523&lt;SUM(N523),SUM(N523)-SUM(R523:T523)-M523,)</f>
        <v>0</v>
      </c>
      <c r="AF523" s="25"/>
      <c r="AG523" s="27">
        <v>9250000</v>
      </c>
      <c r="AH523" s="27">
        <v>9250000</v>
      </c>
      <c r="AI523" s="27"/>
      <c r="AJ523" s="32"/>
      <c r="AK523" s="27"/>
      <c r="AL523" s="32"/>
      <c r="AM523" s="27"/>
      <c r="AN523" s="25">
        <f t="shared" si="76"/>
        <v>0</v>
      </c>
      <c r="AO523" s="27">
        <f t="shared" si="75"/>
        <v>0</v>
      </c>
      <c r="AP523" s="28"/>
      <c r="AR523" s="28"/>
      <c r="AS523" s="28"/>
      <c r="AT523" s="2"/>
      <c r="AU523" s="2"/>
      <c r="AV523" s="2"/>
      <c r="AW523" s="2"/>
      <c r="AX523" s="2"/>
      <c r="AY523" s="2"/>
      <c r="AZ523" s="2"/>
      <c r="BA523" s="29"/>
    </row>
    <row r="524" spans="1:54" ht="21" customHeight="1">
      <c r="A524" s="19">
        <f>SUBTOTAL(3,$AO$7:AO524)</f>
        <v>518</v>
      </c>
      <c r="B524" s="44" t="s">
        <v>2037</v>
      </c>
      <c r="C524" s="45" t="s">
        <v>2038</v>
      </c>
      <c r="D524" s="22" t="s">
        <v>2039</v>
      </c>
      <c r="E524" s="22" t="s">
        <v>2040</v>
      </c>
      <c r="F524" s="19" t="s">
        <v>721</v>
      </c>
      <c r="G524" s="22" t="s">
        <v>131</v>
      </c>
      <c r="H524" s="19" t="str">
        <f t="shared" si="72"/>
        <v>006</v>
      </c>
      <c r="I524" s="22" t="s">
        <v>2025</v>
      </c>
      <c r="J524" s="22" t="s">
        <v>2026</v>
      </c>
      <c r="K524" s="22"/>
      <c r="L524" s="27">
        <v>0</v>
      </c>
      <c r="M524" s="26">
        <v>0</v>
      </c>
      <c r="N524" s="25">
        <v>8200000</v>
      </c>
      <c r="O524" s="25"/>
      <c r="P524" s="25"/>
      <c r="Q524" s="25"/>
      <c r="R524" s="25"/>
      <c r="S524" s="25"/>
      <c r="T524" s="25"/>
      <c r="U524" s="25">
        <v>8200000</v>
      </c>
      <c r="V524" s="25"/>
      <c r="W524" s="25"/>
      <c r="X524" s="25"/>
      <c r="Y524" s="25"/>
      <c r="Z524" s="25"/>
      <c r="AA524" s="25"/>
      <c r="AB524" s="25"/>
      <c r="AC524" s="25"/>
      <c r="AD524" s="25">
        <f t="shared" si="74"/>
        <v>0</v>
      </c>
      <c r="AE524" s="25">
        <f>IF(SUM(R524:U524)-M524&lt;SUM(N524),SUM(N524)-SUM(R524:U524)-M524,)</f>
        <v>0</v>
      </c>
      <c r="AF524" s="25"/>
      <c r="AG524" s="27">
        <v>9250000</v>
      </c>
      <c r="AH524" s="27"/>
      <c r="AI524" s="27"/>
      <c r="AJ524" s="32"/>
      <c r="AK524" s="27"/>
      <c r="AL524" s="32"/>
      <c r="AM524" s="27"/>
      <c r="AN524" s="25">
        <f t="shared" si="76"/>
        <v>9250000</v>
      </c>
      <c r="AO524" s="27">
        <f t="shared" ref="AO524:AO525" si="77">AN524</f>
        <v>9250000</v>
      </c>
      <c r="AP524" s="28"/>
      <c r="AR524" s="28"/>
      <c r="AS524" s="28"/>
      <c r="AT524" s="2"/>
      <c r="AU524" s="2"/>
      <c r="AV524" s="2"/>
      <c r="AW524" s="2"/>
      <c r="AX524" s="2"/>
      <c r="AY524" s="2"/>
      <c r="AZ524" s="2"/>
      <c r="BA524" s="29"/>
    </row>
    <row r="525" spans="1:54" ht="21" customHeight="1">
      <c r="A525" s="19">
        <f>SUBTOTAL(3,$AO$7:AO525)</f>
        <v>519</v>
      </c>
      <c r="B525" s="44" t="s">
        <v>2044</v>
      </c>
      <c r="C525" s="67" t="s">
        <v>2045</v>
      </c>
      <c r="D525" s="32" t="s">
        <v>2046</v>
      </c>
      <c r="E525" s="36" t="s">
        <v>1687</v>
      </c>
      <c r="F525" s="19" t="s">
        <v>1017</v>
      </c>
      <c r="G525" s="22" t="s">
        <v>131</v>
      </c>
      <c r="H525" s="19" t="str">
        <f t="shared" si="72"/>
        <v>006</v>
      </c>
      <c r="I525" s="22" t="s">
        <v>2025</v>
      </c>
      <c r="J525" s="22" t="s">
        <v>2026</v>
      </c>
      <c r="K525" s="22"/>
      <c r="L525" s="27">
        <v>0</v>
      </c>
      <c r="M525" s="26">
        <v>0</v>
      </c>
      <c r="N525" s="25">
        <v>8200000</v>
      </c>
      <c r="O525" s="25"/>
      <c r="P525" s="25"/>
      <c r="Q525" s="25"/>
      <c r="R525" s="25"/>
      <c r="S525" s="25"/>
      <c r="T525" s="25"/>
      <c r="U525" s="25">
        <v>8200000</v>
      </c>
      <c r="V525" s="25"/>
      <c r="W525" s="25"/>
      <c r="X525" s="25"/>
      <c r="Y525" s="25"/>
      <c r="Z525" s="25"/>
      <c r="AA525" s="25"/>
      <c r="AB525" s="25"/>
      <c r="AC525" s="25"/>
      <c r="AD525" s="25">
        <f t="shared" si="74"/>
        <v>0</v>
      </c>
      <c r="AE525" s="25">
        <f>IF(SUM(R525:U525)-M525&lt;SUM(N525),SUM(N525)-SUM(R525:U525)-M525,)</f>
        <v>0</v>
      </c>
      <c r="AF525" s="25"/>
      <c r="AG525" s="27">
        <v>9250000</v>
      </c>
      <c r="AH525" s="27"/>
      <c r="AI525" s="27"/>
      <c r="AJ525" s="32"/>
      <c r="AK525" s="27"/>
      <c r="AL525" s="32"/>
      <c r="AM525" s="27"/>
      <c r="AN525" s="25">
        <f t="shared" si="76"/>
        <v>9250000</v>
      </c>
      <c r="AO525" s="27">
        <f t="shared" si="77"/>
        <v>9250000</v>
      </c>
      <c r="AP525" s="28"/>
      <c r="AR525" s="28"/>
      <c r="AS525" s="28"/>
      <c r="AT525" s="2"/>
      <c r="AU525" s="2"/>
      <c r="AV525" s="2"/>
      <c r="AW525" s="2"/>
      <c r="AX525" s="2"/>
      <c r="AY525" s="2"/>
      <c r="AZ525" s="2"/>
      <c r="BA525" s="29"/>
    </row>
    <row r="526" spans="1:54" ht="21" customHeight="1">
      <c r="A526" s="19">
        <f>SUBTOTAL(3,$AO$7:AO526)</f>
        <v>520</v>
      </c>
      <c r="B526" s="44" t="s">
        <v>2047</v>
      </c>
      <c r="C526" s="45" t="s">
        <v>2048</v>
      </c>
      <c r="D526" s="22" t="s">
        <v>2049</v>
      </c>
      <c r="E526" s="22" t="s">
        <v>166</v>
      </c>
      <c r="F526" s="19" t="s">
        <v>2050</v>
      </c>
      <c r="G526" s="22" t="s">
        <v>131</v>
      </c>
      <c r="H526" s="19" t="str">
        <f t="shared" si="72"/>
        <v>006</v>
      </c>
      <c r="I526" s="22" t="s">
        <v>2025</v>
      </c>
      <c r="J526" s="22" t="s">
        <v>2026</v>
      </c>
      <c r="K526" s="22"/>
      <c r="L526" s="27">
        <v>0</v>
      </c>
      <c r="M526" s="26">
        <v>0</v>
      </c>
      <c r="N526" s="25">
        <v>8200000</v>
      </c>
      <c r="O526" s="25"/>
      <c r="P526" s="25"/>
      <c r="Q526" s="25"/>
      <c r="R526" s="25"/>
      <c r="S526" s="25"/>
      <c r="T526" s="25"/>
      <c r="U526" s="25">
        <v>8200000</v>
      </c>
      <c r="V526" s="25"/>
      <c r="W526" s="25"/>
      <c r="X526" s="25"/>
      <c r="Y526" s="25"/>
      <c r="Z526" s="25"/>
      <c r="AA526" s="25"/>
      <c r="AB526" s="25"/>
      <c r="AC526" s="25"/>
      <c r="AD526" s="25">
        <f t="shared" si="74"/>
        <v>0</v>
      </c>
      <c r="AE526" s="25">
        <f>IF(SUM(R526:U526)-M526&lt;SUM(N526),SUM(N526)-SUM(R526:U526)-M526,)</f>
        <v>0</v>
      </c>
      <c r="AF526" s="25"/>
      <c r="AG526" s="27">
        <v>9250000</v>
      </c>
      <c r="AH526" s="27"/>
      <c r="AI526" s="27"/>
      <c r="AJ526" s="227">
        <v>9250000</v>
      </c>
      <c r="AK526" s="27"/>
      <c r="AL526" s="32"/>
      <c r="AM526" s="27"/>
      <c r="AN526" s="25">
        <f>IF(SUM(AH526:AK526)&lt;SUM(AG526),SUM(AG526)-SUM(AH526:AK526),)</f>
        <v>0</v>
      </c>
      <c r="AO526" s="25">
        <f>IF(SUM(AI526:AN526)&lt;SUM(AH526),SUM(AH526)-SUM(AI526:AN526),)</f>
        <v>0</v>
      </c>
      <c r="AP526" s="28"/>
      <c r="AR526" s="28"/>
      <c r="AS526" s="28"/>
      <c r="AT526" s="2"/>
      <c r="AU526" s="2"/>
      <c r="AV526" s="2"/>
      <c r="AW526" s="2"/>
      <c r="AX526" s="2"/>
      <c r="AY526" s="2"/>
      <c r="AZ526" s="2"/>
      <c r="BA526" s="29"/>
    </row>
    <row r="527" spans="1:54" ht="21" customHeight="1">
      <c r="A527" s="19">
        <f>SUBTOTAL(3,$AO$7:AO527)</f>
        <v>521</v>
      </c>
      <c r="B527" s="44" t="s">
        <v>2051</v>
      </c>
      <c r="C527" s="56" t="s">
        <v>2052</v>
      </c>
      <c r="D527" s="22" t="s">
        <v>1704</v>
      </c>
      <c r="E527" s="22" t="s">
        <v>10</v>
      </c>
      <c r="F527" s="58" t="s">
        <v>2053</v>
      </c>
      <c r="G527" s="22" t="s">
        <v>131</v>
      </c>
      <c r="H527" s="19" t="str">
        <f t="shared" si="72"/>
        <v>006</v>
      </c>
      <c r="I527" s="22" t="s">
        <v>2025</v>
      </c>
      <c r="J527" s="22" t="s">
        <v>2026</v>
      </c>
      <c r="K527" s="22"/>
      <c r="L527" s="27">
        <v>0</v>
      </c>
      <c r="M527" s="26">
        <v>0</v>
      </c>
      <c r="N527" s="25">
        <v>8200000</v>
      </c>
      <c r="O527" s="25"/>
      <c r="P527" s="25"/>
      <c r="Q527" s="25"/>
      <c r="R527" s="25"/>
      <c r="S527" s="25">
        <v>8200000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>
        <f t="shared" si="74"/>
        <v>0</v>
      </c>
      <c r="AE527" s="25">
        <f>IF(SUM(R527:T527)-M527&lt;SUM(N527),SUM(N527)-SUM(R527:T527)-M527,)</f>
        <v>0</v>
      </c>
      <c r="AF527" s="25"/>
      <c r="AG527" s="27">
        <v>9250000</v>
      </c>
      <c r="AH527" s="27">
        <v>9250000</v>
      </c>
      <c r="AI527" s="27"/>
      <c r="AJ527" s="32"/>
      <c r="AK527" s="27"/>
      <c r="AL527" s="32"/>
      <c r="AM527" s="27"/>
      <c r="AN527" s="25">
        <f t="shared" si="76"/>
        <v>0</v>
      </c>
      <c r="AO527" s="27">
        <f t="shared" si="75"/>
        <v>0</v>
      </c>
      <c r="AP527" s="28"/>
      <c r="AR527" s="28"/>
      <c r="AS527" s="28"/>
      <c r="AT527" s="2"/>
      <c r="AU527" s="2"/>
      <c r="AV527" s="2"/>
      <c r="AW527" s="2"/>
      <c r="AX527" s="2"/>
      <c r="AY527" s="2"/>
      <c r="AZ527" s="2"/>
      <c r="BA527" s="29"/>
    </row>
    <row r="528" spans="1:54" ht="21" customHeight="1">
      <c r="A528" s="19">
        <f>SUBTOTAL(3,$AO$7:AO528)</f>
        <v>522</v>
      </c>
      <c r="B528" s="44" t="s">
        <v>2054</v>
      </c>
      <c r="C528" s="45" t="s">
        <v>2055</v>
      </c>
      <c r="D528" s="22" t="s">
        <v>453</v>
      </c>
      <c r="E528" s="22" t="s">
        <v>449</v>
      </c>
      <c r="F528" s="19" t="s">
        <v>1193</v>
      </c>
      <c r="G528" s="22" t="s">
        <v>131</v>
      </c>
      <c r="H528" s="19" t="str">
        <f t="shared" si="72"/>
        <v>006</v>
      </c>
      <c r="I528" s="22" t="s">
        <v>2025</v>
      </c>
      <c r="J528" s="22" t="s">
        <v>2026</v>
      </c>
      <c r="K528" s="22"/>
      <c r="L528" s="27">
        <v>0</v>
      </c>
      <c r="M528" s="26">
        <v>0</v>
      </c>
      <c r="N528" s="25">
        <v>8200000</v>
      </c>
      <c r="O528" s="25"/>
      <c r="P528" s="25"/>
      <c r="Q528" s="25"/>
      <c r="R528" s="25"/>
      <c r="S528" s="25"/>
      <c r="T528" s="25"/>
      <c r="U528" s="25">
        <v>8200000</v>
      </c>
      <c r="V528" s="25"/>
      <c r="W528" s="25"/>
      <c r="X528" s="25"/>
      <c r="Y528" s="25"/>
      <c r="Z528" s="25"/>
      <c r="AA528" s="25"/>
      <c r="AB528" s="25"/>
      <c r="AC528" s="25"/>
      <c r="AD528" s="25">
        <f t="shared" si="74"/>
        <v>0</v>
      </c>
      <c r="AE528" s="25">
        <f>IF(SUM(R528:U528)-M528&lt;SUM(N528),SUM(N528)-SUM(R528:U528)-M528,)</f>
        <v>0</v>
      </c>
      <c r="AF528" s="25"/>
      <c r="AG528" s="27">
        <v>9250000</v>
      </c>
      <c r="AH528" s="27"/>
      <c r="AI528" s="27"/>
      <c r="AJ528" s="227">
        <v>9250000</v>
      </c>
      <c r="AK528" s="27"/>
      <c r="AL528" s="32"/>
      <c r="AM528" s="27"/>
      <c r="AN528" s="25">
        <f>IF(SUM(AH528:AK528)&lt;SUM(AG528),SUM(AG528)-SUM(AH528:AK528),)</f>
        <v>0</v>
      </c>
      <c r="AO528" s="25">
        <f>IF(SUM(AI528:AN528)&lt;SUM(AH528),SUM(AH528)-SUM(AI528:AN528),)</f>
        <v>0</v>
      </c>
      <c r="AP528" s="28"/>
      <c r="AR528" s="28"/>
      <c r="AS528" s="28"/>
      <c r="AT528" s="2"/>
      <c r="AU528" s="2"/>
      <c r="AV528" s="2"/>
      <c r="AW528" s="2"/>
      <c r="AX528" s="2"/>
      <c r="AY528" s="2"/>
      <c r="AZ528" s="2"/>
      <c r="BA528" s="29"/>
    </row>
    <row r="529" spans="1:53" ht="21" customHeight="1">
      <c r="A529" s="19">
        <f>SUBTOTAL(3,$AO$7:AO529)</f>
        <v>523</v>
      </c>
      <c r="B529" s="44" t="s">
        <v>2059</v>
      </c>
      <c r="C529" s="45" t="s">
        <v>2060</v>
      </c>
      <c r="D529" s="22" t="s">
        <v>832</v>
      </c>
      <c r="E529" s="22" t="s">
        <v>212</v>
      </c>
      <c r="F529" s="19" t="s">
        <v>398</v>
      </c>
      <c r="G529" s="22" t="s">
        <v>131</v>
      </c>
      <c r="H529" s="19" t="str">
        <f t="shared" si="72"/>
        <v>006</v>
      </c>
      <c r="I529" s="22" t="s">
        <v>2025</v>
      </c>
      <c r="J529" s="22" t="s">
        <v>2026</v>
      </c>
      <c r="K529" s="22"/>
      <c r="L529" s="27">
        <v>0</v>
      </c>
      <c r="M529" s="26">
        <v>0</v>
      </c>
      <c r="N529" s="25">
        <v>8200000</v>
      </c>
      <c r="O529" s="25"/>
      <c r="P529" s="25"/>
      <c r="Q529" s="25"/>
      <c r="R529" s="25"/>
      <c r="S529" s="25">
        <v>8200000</v>
      </c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>
        <f t="shared" si="74"/>
        <v>0</v>
      </c>
      <c r="AE529" s="25">
        <f>IF(SUM(R529:T529)-M529&lt;SUM(N529),SUM(N529)-SUM(R529:T529)-M529,)</f>
        <v>0</v>
      </c>
      <c r="AF529" s="25"/>
      <c r="AG529" s="27">
        <v>9250000</v>
      </c>
      <c r="AH529" s="27">
        <v>9250000</v>
      </c>
      <c r="AI529" s="27"/>
      <c r="AJ529" s="32"/>
      <c r="AK529" s="27"/>
      <c r="AL529" s="32"/>
      <c r="AM529" s="27"/>
      <c r="AN529" s="25">
        <f t="shared" si="76"/>
        <v>0</v>
      </c>
      <c r="AO529" s="27">
        <f t="shared" si="75"/>
        <v>0</v>
      </c>
      <c r="AP529" s="28"/>
      <c r="AR529" s="28"/>
      <c r="AS529" s="28"/>
      <c r="AT529" s="2"/>
      <c r="AU529" s="2"/>
      <c r="AV529" s="2"/>
      <c r="AW529" s="2"/>
      <c r="AX529" s="2"/>
      <c r="AY529" s="2"/>
      <c r="AZ529" s="2"/>
      <c r="BA529" s="29"/>
    </row>
    <row r="530" spans="1:53" ht="21" customHeight="1">
      <c r="A530" s="19">
        <f>SUBTOTAL(3,$AO$7:AO530)</f>
        <v>524</v>
      </c>
      <c r="B530" s="44" t="s">
        <v>2061</v>
      </c>
      <c r="C530" s="45" t="s">
        <v>2062</v>
      </c>
      <c r="D530" s="22" t="s">
        <v>406</v>
      </c>
      <c r="E530" s="22" t="s">
        <v>509</v>
      </c>
      <c r="F530" s="19" t="s">
        <v>1039</v>
      </c>
      <c r="G530" s="22" t="s">
        <v>131</v>
      </c>
      <c r="H530" s="19" t="str">
        <f t="shared" si="72"/>
        <v>006</v>
      </c>
      <c r="I530" s="22" t="s">
        <v>2025</v>
      </c>
      <c r="J530" s="22" t="s">
        <v>2026</v>
      </c>
      <c r="K530" s="22"/>
      <c r="L530" s="27">
        <v>0</v>
      </c>
      <c r="M530" s="26">
        <v>0</v>
      </c>
      <c r="N530" s="25">
        <v>8200000</v>
      </c>
      <c r="O530" s="25"/>
      <c r="P530" s="25"/>
      <c r="Q530" s="25"/>
      <c r="R530" s="25"/>
      <c r="S530" s="25">
        <v>8200000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>
        <f t="shared" si="74"/>
        <v>0</v>
      </c>
      <c r="AE530" s="25">
        <f>IF(SUM(R530:T530)-M530&lt;SUM(N530),SUM(N530)-SUM(R530:T530)-M530,)</f>
        <v>0</v>
      </c>
      <c r="AF530" s="25"/>
      <c r="AG530" s="27">
        <v>9250000</v>
      </c>
      <c r="AH530" s="27">
        <v>9250000</v>
      </c>
      <c r="AI530" s="27"/>
      <c r="AJ530" s="32"/>
      <c r="AK530" s="27"/>
      <c r="AL530" s="32"/>
      <c r="AM530" s="27"/>
      <c r="AN530" s="25">
        <f t="shared" si="76"/>
        <v>0</v>
      </c>
      <c r="AO530" s="27">
        <f t="shared" si="75"/>
        <v>0</v>
      </c>
      <c r="AP530" s="28"/>
      <c r="AR530" s="28"/>
      <c r="AS530" s="28"/>
      <c r="AT530" s="2"/>
      <c r="AU530" s="2"/>
      <c r="AV530" s="2"/>
      <c r="AW530" s="2"/>
      <c r="AX530" s="2"/>
      <c r="AY530" s="2"/>
      <c r="AZ530" s="2"/>
      <c r="BA530" s="29"/>
    </row>
    <row r="531" spans="1:53" ht="21" customHeight="1">
      <c r="A531" s="19">
        <f>SUBTOTAL(3,$AO$7:AO531)</f>
        <v>525</v>
      </c>
      <c r="B531" s="44" t="s">
        <v>2063</v>
      </c>
      <c r="C531" s="45" t="s">
        <v>2064</v>
      </c>
      <c r="D531" s="22" t="s">
        <v>2065</v>
      </c>
      <c r="E531" s="22" t="s">
        <v>1126</v>
      </c>
      <c r="F531" s="19" t="s">
        <v>1414</v>
      </c>
      <c r="G531" s="22" t="s">
        <v>131</v>
      </c>
      <c r="H531" s="19" t="str">
        <f t="shared" si="72"/>
        <v>006</v>
      </c>
      <c r="I531" s="22" t="s">
        <v>2025</v>
      </c>
      <c r="J531" s="22" t="s">
        <v>2026</v>
      </c>
      <c r="K531" s="22"/>
      <c r="L531" s="27">
        <v>0</v>
      </c>
      <c r="M531" s="26">
        <v>0</v>
      </c>
      <c r="N531" s="25">
        <v>8200000</v>
      </c>
      <c r="O531" s="25"/>
      <c r="P531" s="25"/>
      <c r="Q531" s="25"/>
      <c r="R531" s="25"/>
      <c r="S531" s="25">
        <v>8200000</v>
      </c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>
        <f t="shared" si="74"/>
        <v>0</v>
      </c>
      <c r="AE531" s="25">
        <f>IF(SUM(R531:T531)-M531&lt;SUM(N531),SUM(N531)-SUM(R531:T531)-M531,)</f>
        <v>0</v>
      </c>
      <c r="AF531" s="25"/>
      <c r="AG531" s="27">
        <v>9250000</v>
      </c>
      <c r="AH531" s="27">
        <v>9250000</v>
      </c>
      <c r="AI531" s="27"/>
      <c r="AJ531" s="32"/>
      <c r="AK531" s="27"/>
      <c r="AL531" s="32"/>
      <c r="AM531" s="27"/>
      <c r="AN531" s="25">
        <f t="shared" si="76"/>
        <v>0</v>
      </c>
      <c r="AO531" s="27">
        <f t="shared" si="75"/>
        <v>0</v>
      </c>
      <c r="AP531" s="28"/>
      <c r="AR531" s="28"/>
      <c r="AS531" s="28"/>
      <c r="AT531" s="2"/>
      <c r="AU531" s="2"/>
      <c r="AV531" s="2"/>
      <c r="AW531" s="2"/>
      <c r="AX531" s="2"/>
      <c r="AY531" s="2"/>
      <c r="AZ531" s="2"/>
      <c r="BA531" s="29"/>
    </row>
    <row r="532" spans="1:53" ht="21" customHeight="1">
      <c r="A532" s="19">
        <f>SUBTOTAL(3,$AO$7:AO532)</f>
        <v>526</v>
      </c>
      <c r="B532" s="44" t="s">
        <v>2066</v>
      </c>
      <c r="C532" s="45" t="s">
        <v>2067</v>
      </c>
      <c r="D532" s="22" t="s">
        <v>1519</v>
      </c>
      <c r="E532" s="22" t="s">
        <v>1258</v>
      </c>
      <c r="F532" s="19" t="s">
        <v>2068</v>
      </c>
      <c r="G532" s="22" t="s">
        <v>131</v>
      </c>
      <c r="H532" s="19" t="str">
        <f t="shared" si="72"/>
        <v>006</v>
      </c>
      <c r="I532" s="22" t="s">
        <v>2025</v>
      </c>
      <c r="J532" s="22" t="s">
        <v>2026</v>
      </c>
      <c r="K532" s="22"/>
      <c r="L532" s="27">
        <v>0</v>
      </c>
      <c r="M532" s="26">
        <v>0</v>
      </c>
      <c r="N532" s="25">
        <v>8200000</v>
      </c>
      <c r="O532" s="25"/>
      <c r="P532" s="25"/>
      <c r="Q532" s="25"/>
      <c r="R532" s="25"/>
      <c r="S532" s="25">
        <v>8200000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>
        <f t="shared" si="74"/>
        <v>0</v>
      </c>
      <c r="AE532" s="25">
        <f>IF(SUM(R532:T532)-M532&lt;SUM(N532),SUM(N532)-SUM(R532:T532)-M532,)</f>
        <v>0</v>
      </c>
      <c r="AF532" s="25"/>
      <c r="AG532" s="27">
        <v>9250000</v>
      </c>
      <c r="AH532" s="27"/>
      <c r="AI532" s="27"/>
      <c r="AJ532" s="32"/>
      <c r="AK532" s="27"/>
      <c r="AL532" s="32"/>
      <c r="AM532" s="27"/>
      <c r="AN532" s="25">
        <f t="shared" si="76"/>
        <v>9250000</v>
      </c>
      <c r="AO532" s="27">
        <f>AN532</f>
        <v>9250000</v>
      </c>
      <c r="AP532" s="28"/>
      <c r="AR532" s="28"/>
      <c r="AS532" s="28"/>
      <c r="AT532" s="2"/>
      <c r="AU532" s="2"/>
      <c r="AV532" s="2"/>
      <c r="AW532" s="2"/>
      <c r="AX532" s="2"/>
      <c r="AY532" s="2"/>
      <c r="AZ532" s="2"/>
      <c r="BA532" s="29"/>
    </row>
    <row r="533" spans="1:53" ht="21" customHeight="1">
      <c r="A533" s="19">
        <f>SUBTOTAL(3,$AO$7:AO533)</f>
        <v>527</v>
      </c>
      <c r="B533" s="44" t="s">
        <v>2072</v>
      </c>
      <c r="C533" s="45" t="s">
        <v>2073</v>
      </c>
      <c r="D533" s="22" t="s">
        <v>2074</v>
      </c>
      <c r="E533" s="22" t="s">
        <v>52</v>
      </c>
      <c r="F533" s="19" t="s">
        <v>1793</v>
      </c>
      <c r="G533" s="22" t="s">
        <v>53</v>
      </c>
      <c r="H533" s="19" t="str">
        <f t="shared" si="72"/>
        <v>007</v>
      </c>
      <c r="I533" s="22" t="s">
        <v>2075</v>
      </c>
      <c r="J533" s="22" t="s">
        <v>2076</v>
      </c>
      <c r="K533" s="22"/>
      <c r="L533" s="27">
        <v>0</v>
      </c>
      <c r="M533" s="26">
        <v>0</v>
      </c>
      <c r="N533" s="25">
        <v>8200000</v>
      </c>
      <c r="O533" s="25"/>
      <c r="P533" s="25"/>
      <c r="Q533" s="25"/>
      <c r="R533" s="25"/>
      <c r="S533" s="25">
        <v>8200000</v>
      </c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>
        <f t="shared" si="74"/>
        <v>0</v>
      </c>
      <c r="AE533" s="25">
        <f>IF(SUM(R533:T533)-M533&lt;SUM(N533),SUM(N533)-SUM(R533:T533)-M533,)</f>
        <v>0</v>
      </c>
      <c r="AF533" s="25"/>
      <c r="AG533" s="27">
        <v>9250000</v>
      </c>
      <c r="AH533" s="27">
        <v>9250000</v>
      </c>
      <c r="AI533" s="27"/>
      <c r="AJ533" s="32"/>
      <c r="AK533" s="27"/>
      <c r="AL533" s="32"/>
      <c r="AM533" s="27"/>
      <c r="AN533" s="25">
        <f t="shared" si="76"/>
        <v>0</v>
      </c>
      <c r="AO533" s="27">
        <f t="shared" si="75"/>
        <v>0</v>
      </c>
      <c r="AP533" s="28"/>
      <c r="AR533" s="28"/>
      <c r="AS533" s="28"/>
      <c r="AT533" s="2"/>
      <c r="AU533" s="2"/>
      <c r="AV533" s="2"/>
      <c r="AW533" s="2"/>
      <c r="AX533" s="2"/>
      <c r="AY533" s="2"/>
      <c r="AZ533" s="2"/>
      <c r="BA533" s="29"/>
    </row>
    <row r="534" spans="1:53" ht="21" customHeight="1">
      <c r="A534" s="19">
        <f>SUBTOTAL(3,$AO$7:AO534)</f>
        <v>528</v>
      </c>
      <c r="B534" s="44" t="s">
        <v>2077</v>
      </c>
      <c r="C534" s="61" t="s">
        <v>2078</v>
      </c>
      <c r="D534" s="22" t="s">
        <v>2079</v>
      </c>
      <c r="E534" s="22" t="s">
        <v>52</v>
      </c>
      <c r="F534" s="19" t="s">
        <v>2080</v>
      </c>
      <c r="G534" s="22" t="s">
        <v>53</v>
      </c>
      <c r="H534" s="19" t="str">
        <f t="shared" si="72"/>
        <v>007</v>
      </c>
      <c r="I534" s="22" t="s">
        <v>2081</v>
      </c>
      <c r="J534" s="22" t="s">
        <v>2076</v>
      </c>
      <c r="K534" s="22"/>
      <c r="L534" s="27">
        <v>0</v>
      </c>
      <c r="M534" s="26">
        <v>0</v>
      </c>
      <c r="N534" s="25">
        <v>8200000</v>
      </c>
      <c r="O534" s="25"/>
      <c r="P534" s="25"/>
      <c r="Q534" s="25"/>
      <c r="R534" s="25"/>
      <c r="S534" s="25">
        <v>2500000</v>
      </c>
      <c r="T534" s="25"/>
      <c r="U534" s="25">
        <v>5700000</v>
      </c>
      <c r="V534" s="25"/>
      <c r="W534" s="25"/>
      <c r="X534" s="25"/>
      <c r="Y534" s="25"/>
      <c r="Z534" s="25"/>
      <c r="AA534" s="25"/>
      <c r="AB534" s="25"/>
      <c r="AC534" s="25"/>
      <c r="AD534" s="25">
        <f t="shared" si="74"/>
        <v>0</v>
      </c>
      <c r="AE534" s="25">
        <f>IF(SUM(R534:U534)-M534&lt;SUM(N534),SUM(N534)-SUM(R534:U534)-M534,)</f>
        <v>0</v>
      </c>
      <c r="AF534" s="25"/>
      <c r="AG534" s="27">
        <v>9250000</v>
      </c>
      <c r="AH534" s="27">
        <v>9250000</v>
      </c>
      <c r="AI534" s="27"/>
      <c r="AJ534" s="32"/>
      <c r="AK534" s="27"/>
      <c r="AL534" s="32"/>
      <c r="AM534" s="27"/>
      <c r="AN534" s="25">
        <f t="shared" si="76"/>
        <v>0</v>
      </c>
      <c r="AO534" s="27">
        <f t="shared" si="75"/>
        <v>0</v>
      </c>
      <c r="AP534" s="28"/>
      <c r="AR534" s="28"/>
      <c r="AS534" s="28"/>
      <c r="AT534" s="2"/>
      <c r="AU534" s="2"/>
      <c r="AV534" s="2"/>
      <c r="AW534" s="2"/>
      <c r="AX534" s="2"/>
      <c r="AY534" s="2"/>
      <c r="AZ534" s="2"/>
      <c r="BA534" s="29"/>
    </row>
    <row r="535" spans="1:53" ht="21" customHeight="1">
      <c r="A535" s="19">
        <f>SUBTOTAL(3,$AO$7:AO535)</f>
        <v>529</v>
      </c>
      <c r="B535" s="44" t="s">
        <v>2082</v>
      </c>
      <c r="C535" s="45" t="s">
        <v>2083</v>
      </c>
      <c r="D535" s="22" t="s">
        <v>123</v>
      </c>
      <c r="E535" s="22" t="s">
        <v>2084</v>
      </c>
      <c r="F535" s="19" t="s">
        <v>197</v>
      </c>
      <c r="G535" s="22" t="s">
        <v>53</v>
      </c>
      <c r="H535" s="19" t="str">
        <f t="shared" si="72"/>
        <v>007</v>
      </c>
      <c r="I535" s="22" t="s">
        <v>2081</v>
      </c>
      <c r="J535" s="22" t="s">
        <v>2076</v>
      </c>
      <c r="K535" s="22"/>
      <c r="L535" s="27">
        <v>0</v>
      </c>
      <c r="M535" s="26">
        <v>0</v>
      </c>
      <c r="N535" s="25">
        <v>8200000</v>
      </c>
      <c r="O535" s="25"/>
      <c r="P535" s="25"/>
      <c r="Q535" s="25"/>
      <c r="R535" s="25"/>
      <c r="S535" s="25"/>
      <c r="T535" s="25"/>
      <c r="U535" s="25">
        <v>8200000</v>
      </c>
      <c r="V535" s="25"/>
      <c r="W535" s="25"/>
      <c r="X535" s="25"/>
      <c r="Y535" s="25"/>
      <c r="Z535" s="25"/>
      <c r="AA535" s="25"/>
      <c r="AB535" s="25"/>
      <c r="AC535" s="25"/>
      <c r="AD535" s="25">
        <f t="shared" si="74"/>
        <v>0</v>
      </c>
      <c r="AE535" s="25">
        <f>IF(SUM(R535:U535)-M535&lt;SUM(N535),SUM(N535)-SUM(R535:U535)-M535,)</f>
        <v>0</v>
      </c>
      <c r="AF535" s="25"/>
      <c r="AG535" s="27">
        <v>9250000</v>
      </c>
      <c r="AH535" s="27">
        <v>9250000</v>
      </c>
      <c r="AI535" s="27"/>
      <c r="AJ535" s="32"/>
      <c r="AK535" s="27"/>
      <c r="AL535" s="32"/>
      <c r="AM535" s="27"/>
      <c r="AN535" s="25">
        <f t="shared" si="76"/>
        <v>0</v>
      </c>
      <c r="AO535" s="27">
        <f t="shared" si="75"/>
        <v>0</v>
      </c>
      <c r="AP535" s="28"/>
      <c r="AR535" s="28"/>
      <c r="AS535" s="28"/>
      <c r="AT535" s="2"/>
      <c r="AU535" s="2"/>
      <c r="AV535" s="2"/>
      <c r="AW535" s="2"/>
      <c r="AX535" s="2"/>
      <c r="AY535" s="2"/>
      <c r="AZ535" s="2"/>
      <c r="BA535" s="29"/>
    </row>
    <row r="536" spans="1:53" ht="21" customHeight="1">
      <c r="A536" s="19">
        <f>SUBTOTAL(3,$AO$7:AO536)</f>
        <v>530</v>
      </c>
      <c r="B536" s="44" t="s">
        <v>2085</v>
      </c>
      <c r="C536" s="45" t="s">
        <v>2086</v>
      </c>
      <c r="D536" s="22" t="s">
        <v>2087</v>
      </c>
      <c r="E536" s="22" t="s">
        <v>1559</v>
      </c>
      <c r="F536" s="19" t="s">
        <v>251</v>
      </c>
      <c r="G536" s="22" t="s">
        <v>53</v>
      </c>
      <c r="H536" s="19" t="str">
        <f t="shared" si="72"/>
        <v>007</v>
      </c>
      <c r="I536" s="22" t="s">
        <v>2081</v>
      </c>
      <c r="J536" s="22" t="s">
        <v>2076</v>
      </c>
      <c r="K536" s="22"/>
      <c r="L536" s="27">
        <v>0</v>
      </c>
      <c r="M536" s="26">
        <v>0</v>
      </c>
      <c r="N536" s="25">
        <v>8200000</v>
      </c>
      <c r="O536" s="25"/>
      <c r="P536" s="25"/>
      <c r="Q536" s="25"/>
      <c r="R536" s="25"/>
      <c r="S536" s="25">
        <v>8200000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>
        <f t="shared" si="74"/>
        <v>0</v>
      </c>
      <c r="AE536" s="25">
        <f>IF(SUM(R536:T536)-M536&lt;SUM(N536),SUM(N536)-SUM(R536:T536)-M536,)</f>
        <v>0</v>
      </c>
      <c r="AF536" s="25"/>
      <c r="AG536" s="27">
        <v>9250000</v>
      </c>
      <c r="AH536" s="27">
        <v>9250000</v>
      </c>
      <c r="AI536" s="27"/>
      <c r="AJ536" s="32"/>
      <c r="AK536" s="27"/>
      <c r="AL536" s="32"/>
      <c r="AM536" s="27"/>
      <c r="AN536" s="25">
        <f t="shared" si="76"/>
        <v>0</v>
      </c>
      <c r="AO536" s="27">
        <f t="shared" si="75"/>
        <v>0</v>
      </c>
      <c r="AP536" s="28"/>
      <c r="AR536" s="28"/>
      <c r="AS536" s="28"/>
      <c r="AT536" s="2"/>
      <c r="AU536" s="2"/>
      <c r="AV536" s="2"/>
      <c r="AW536" s="2"/>
      <c r="AX536" s="2"/>
      <c r="AY536" s="2"/>
      <c r="AZ536" s="2"/>
      <c r="BA536" s="29"/>
    </row>
    <row r="537" spans="1:53" ht="21" customHeight="1">
      <c r="A537" s="19">
        <f>SUBTOTAL(3,$AO$7:AO537)</f>
        <v>531</v>
      </c>
      <c r="B537" s="44" t="s">
        <v>2088</v>
      </c>
      <c r="C537" s="45" t="s">
        <v>2089</v>
      </c>
      <c r="D537" s="22" t="s">
        <v>150</v>
      </c>
      <c r="E537" s="22" t="s">
        <v>2090</v>
      </c>
      <c r="F537" s="19" t="s">
        <v>1198</v>
      </c>
      <c r="G537" s="22" t="s">
        <v>53</v>
      </c>
      <c r="H537" s="19" t="str">
        <f t="shared" si="72"/>
        <v>007</v>
      </c>
      <c r="I537" s="22" t="s">
        <v>2075</v>
      </c>
      <c r="J537" s="22" t="s">
        <v>2076</v>
      </c>
      <c r="K537" s="22"/>
      <c r="L537" s="27">
        <v>0</v>
      </c>
      <c r="M537" s="26">
        <v>0</v>
      </c>
      <c r="N537" s="25">
        <v>8200000</v>
      </c>
      <c r="O537" s="25"/>
      <c r="P537" s="25"/>
      <c r="Q537" s="25"/>
      <c r="R537" s="25"/>
      <c r="S537" s="25"/>
      <c r="T537" s="25"/>
      <c r="U537" s="25">
        <v>8200000</v>
      </c>
      <c r="V537" s="25"/>
      <c r="W537" s="25"/>
      <c r="X537" s="25"/>
      <c r="Y537" s="25"/>
      <c r="Z537" s="25"/>
      <c r="AA537" s="25"/>
      <c r="AB537" s="25"/>
      <c r="AC537" s="25"/>
      <c r="AD537" s="25">
        <f t="shared" si="74"/>
        <v>0</v>
      </c>
      <c r="AE537" s="25">
        <f>IF(SUM(R537:U537)-M537&lt;SUM(N537),SUM(N537)-SUM(R537:U537)-M537,)</f>
        <v>0</v>
      </c>
      <c r="AF537" s="25"/>
      <c r="AG537" s="27">
        <v>9250000</v>
      </c>
      <c r="AH537" s="27">
        <v>9250000</v>
      </c>
      <c r="AI537" s="27"/>
      <c r="AJ537" s="32"/>
      <c r="AK537" s="27"/>
      <c r="AL537" s="32"/>
      <c r="AM537" s="27"/>
      <c r="AN537" s="25">
        <f t="shared" si="76"/>
        <v>0</v>
      </c>
      <c r="AO537" s="27">
        <f t="shared" si="75"/>
        <v>0</v>
      </c>
      <c r="AP537" s="28"/>
      <c r="AR537" s="28"/>
      <c r="AS537" s="28"/>
      <c r="AT537" s="2"/>
      <c r="AU537" s="2"/>
      <c r="AV537" s="2"/>
      <c r="AW537" s="2"/>
      <c r="AX537" s="2"/>
      <c r="AY537" s="2"/>
      <c r="AZ537" s="2"/>
      <c r="BA537" s="29"/>
    </row>
    <row r="538" spans="1:53" ht="21" customHeight="1">
      <c r="A538" s="19">
        <f>SUBTOTAL(3,$AO$7:AO538)</f>
        <v>532</v>
      </c>
      <c r="B538" s="44" t="s">
        <v>2091</v>
      </c>
      <c r="C538" s="45" t="s">
        <v>2092</v>
      </c>
      <c r="D538" s="22" t="s">
        <v>2093</v>
      </c>
      <c r="E538" s="22" t="s">
        <v>2094</v>
      </c>
      <c r="F538" s="19" t="s">
        <v>2095</v>
      </c>
      <c r="G538" s="22" t="s">
        <v>53</v>
      </c>
      <c r="H538" s="19" t="str">
        <f t="shared" si="72"/>
        <v>007</v>
      </c>
      <c r="I538" s="22" t="s">
        <v>2075</v>
      </c>
      <c r="J538" s="22" t="s">
        <v>2076</v>
      </c>
      <c r="K538" s="22"/>
      <c r="L538" s="27">
        <v>0</v>
      </c>
      <c r="M538" s="26">
        <v>0</v>
      </c>
      <c r="N538" s="25">
        <v>8200000</v>
      </c>
      <c r="O538" s="25"/>
      <c r="P538" s="25"/>
      <c r="Q538" s="25"/>
      <c r="R538" s="25"/>
      <c r="S538" s="25">
        <v>8200000</v>
      </c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>
        <f t="shared" si="74"/>
        <v>0</v>
      </c>
      <c r="AE538" s="25">
        <f>IF(SUM(R538:T538)-M538&lt;SUM(N538),SUM(N538)-SUM(R538:T538)-M538,)</f>
        <v>0</v>
      </c>
      <c r="AF538" s="25"/>
      <c r="AG538" s="27">
        <v>9250000</v>
      </c>
      <c r="AH538" s="27">
        <v>9250000</v>
      </c>
      <c r="AI538" s="27"/>
      <c r="AJ538" s="32"/>
      <c r="AK538" s="27"/>
      <c r="AL538" s="32"/>
      <c r="AM538" s="27"/>
      <c r="AN538" s="25">
        <f t="shared" si="76"/>
        <v>0</v>
      </c>
      <c r="AO538" s="27">
        <f t="shared" si="75"/>
        <v>0</v>
      </c>
      <c r="AP538" s="28"/>
      <c r="AR538" s="28"/>
      <c r="AS538" s="28"/>
      <c r="AT538" s="2"/>
      <c r="AU538" s="2"/>
      <c r="AV538" s="2"/>
      <c r="AW538" s="2"/>
      <c r="AX538" s="2"/>
      <c r="AY538" s="2"/>
      <c r="AZ538" s="2"/>
      <c r="BA538" s="29"/>
    </row>
    <row r="539" spans="1:53" ht="21" customHeight="1">
      <c r="A539" s="19">
        <f>SUBTOTAL(3,$AO$7:AO539)</f>
        <v>533</v>
      </c>
      <c r="B539" s="44" t="s">
        <v>2096</v>
      </c>
      <c r="C539" s="45" t="s">
        <v>2097</v>
      </c>
      <c r="D539" s="22" t="s">
        <v>2098</v>
      </c>
      <c r="E539" s="22" t="s">
        <v>1342</v>
      </c>
      <c r="F539" s="19" t="s">
        <v>1070</v>
      </c>
      <c r="G539" s="22" t="s">
        <v>53</v>
      </c>
      <c r="H539" s="19" t="str">
        <f t="shared" si="72"/>
        <v>007</v>
      </c>
      <c r="I539" s="22" t="s">
        <v>2075</v>
      </c>
      <c r="J539" s="22" t="s">
        <v>2076</v>
      </c>
      <c r="K539" s="22"/>
      <c r="L539" s="27">
        <v>0</v>
      </c>
      <c r="M539" s="26">
        <v>0</v>
      </c>
      <c r="N539" s="25">
        <v>8200000</v>
      </c>
      <c r="O539" s="25"/>
      <c r="P539" s="25"/>
      <c r="Q539" s="25"/>
      <c r="R539" s="25"/>
      <c r="S539" s="25">
        <v>8200000</v>
      </c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>
        <f t="shared" si="74"/>
        <v>0</v>
      </c>
      <c r="AE539" s="25">
        <f>IF(SUM(R539:T539)-M539&lt;SUM(N539),SUM(N539)-SUM(R539:T539)-M539,)</f>
        <v>0</v>
      </c>
      <c r="AF539" s="25"/>
      <c r="AG539" s="27">
        <v>9250000</v>
      </c>
      <c r="AH539" s="27">
        <v>9250000</v>
      </c>
      <c r="AI539" s="27"/>
      <c r="AJ539" s="32"/>
      <c r="AK539" s="27"/>
      <c r="AL539" s="32"/>
      <c r="AM539" s="27"/>
      <c r="AN539" s="25">
        <f t="shared" si="76"/>
        <v>0</v>
      </c>
      <c r="AO539" s="27">
        <f t="shared" si="75"/>
        <v>0</v>
      </c>
      <c r="AP539" s="28"/>
      <c r="AR539" s="28"/>
      <c r="AS539" s="28"/>
      <c r="AT539" s="2"/>
      <c r="AU539" s="2"/>
      <c r="AV539" s="2"/>
      <c r="AW539" s="2"/>
      <c r="AX539" s="2"/>
      <c r="AY539" s="2"/>
      <c r="AZ539" s="2"/>
      <c r="BA539" s="29"/>
    </row>
    <row r="540" spans="1:53" ht="21" customHeight="1">
      <c r="A540" s="19">
        <f>SUBTOTAL(3,$AO$7:AO540)</f>
        <v>534</v>
      </c>
      <c r="B540" s="44" t="s">
        <v>2099</v>
      </c>
      <c r="C540" s="45" t="s">
        <v>2100</v>
      </c>
      <c r="D540" s="22" t="s">
        <v>2101</v>
      </c>
      <c r="E540" s="22" t="s">
        <v>487</v>
      </c>
      <c r="F540" s="19" t="s">
        <v>188</v>
      </c>
      <c r="G540" s="22" t="s">
        <v>53</v>
      </c>
      <c r="H540" s="19" t="str">
        <f t="shared" si="72"/>
        <v>007</v>
      </c>
      <c r="I540" s="22" t="s">
        <v>2081</v>
      </c>
      <c r="J540" s="22" t="s">
        <v>2076</v>
      </c>
      <c r="K540" s="22"/>
      <c r="L540" s="27">
        <v>0</v>
      </c>
      <c r="M540" s="26">
        <v>0</v>
      </c>
      <c r="N540" s="25">
        <v>8200000</v>
      </c>
      <c r="O540" s="25"/>
      <c r="P540" s="25"/>
      <c r="Q540" s="25"/>
      <c r="R540" s="25"/>
      <c r="S540" s="25">
        <v>8200000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>
        <f t="shared" si="74"/>
        <v>0</v>
      </c>
      <c r="AE540" s="25">
        <f>IF(SUM(R540:T540)-M540&lt;SUM(N540),SUM(N540)-SUM(R540:T540)-M540,)</f>
        <v>0</v>
      </c>
      <c r="AF540" s="25"/>
      <c r="AG540" s="27">
        <v>9250000</v>
      </c>
      <c r="AH540" s="27"/>
      <c r="AI540" s="27"/>
      <c r="AJ540" s="32"/>
      <c r="AK540" s="27"/>
      <c r="AL540" s="32"/>
      <c r="AM540" s="27"/>
      <c r="AN540" s="25">
        <f t="shared" si="76"/>
        <v>9250000</v>
      </c>
      <c r="AO540" s="27">
        <f>AN540</f>
        <v>9250000</v>
      </c>
      <c r="AP540" s="28"/>
      <c r="AR540" s="28"/>
      <c r="AS540" s="28"/>
      <c r="AT540" s="2"/>
      <c r="AU540" s="2"/>
      <c r="AV540" s="2"/>
      <c r="AW540" s="2"/>
      <c r="AX540" s="2"/>
      <c r="AY540" s="2"/>
      <c r="AZ540" s="2"/>
      <c r="BA540" s="29"/>
    </row>
    <row r="541" spans="1:53" ht="21" customHeight="1">
      <c r="A541" s="19">
        <f>SUBTOTAL(3,$AO$7:AO541)</f>
        <v>535</v>
      </c>
      <c r="B541" s="44" t="s">
        <v>2102</v>
      </c>
      <c r="C541" s="45" t="s">
        <v>2103</v>
      </c>
      <c r="D541" s="22" t="s">
        <v>2104</v>
      </c>
      <c r="E541" s="22" t="s">
        <v>496</v>
      </c>
      <c r="F541" s="19" t="s">
        <v>1717</v>
      </c>
      <c r="G541" s="22" t="s">
        <v>53</v>
      </c>
      <c r="H541" s="19" t="str">
        <f t="shared" si="72"/>
        <v>007</v>
      </c>
      <c r="I541" s="22" t="s">
        <v>2075</v>
      </c>
      <c r="J541" s="22" t="s">
        <v>2076</v>
      </c>
      <c r="K541" s="22"/>
      <c r="L541" s="27">
        <v>0</v>
      </c>
      <c r="M541" s="26">
        <v>0</v>
      </c>
      <c r="N541" s="25">
        <v>8200000</v>
      </c>
      <c r="O541" s="25"/>
      <c r="P541" s="25"/>
      <c r="Q541" s="25"/>
      <c r="R541" s="25"/>
      <c r="S541" s="25"/>
      <c r="T541" s="25"/>
      <c r="U541" s="25">
        <v>8200000</v>
      </c>
      <c r="V541" s="25"/>
      <c r="W541" s="25"/>
      <c r="X541" s="25"/>
      <c r="Y541" s="25"/>
      <c r="Z541" s="25"/>
      <c r="AA541" s="25"/>
      <c r="AB541" s="25"/>
      <c r="AC541" s="25"/>
      <c r="AD541" s="25">
        <f t="shared" ref="AD541:AD571" si="78">IF(SUM(O541:U541)&gt;SUM(M541:N541),SUM(O541:U541)-SUM(M541:N541),)</f>
        <v>0</v>
      </c>
      <c r="AE541" s="25">
        <f>IF(SUM(R541:U541)-M541&lt;SUM(N541),SUM(N541)-SUM(R541:U541)-M541,)</f>
        <v>0</v>
      </c>
      <c r="AF541" s="25"/>
      <c r="AG541" s="27">
        <v>9250000</v>
      </c>
      <c r="AH541" s="27">
        <v>9250000</v>
      </c>
      <c r="AI541" s="27"/>
      <c r="AJ541" s="32"/>
      <c r="AK541" s="27"/>
      <c r="AL541" s="32"/>
      <c r="AM541" s="27"/>
      <c r="AN541" s="25">
        <f t="shared" si="76"/>
        <v>0</v>
      </c>
      <c r="AO541" s="27">
        <f t="shared" si="75"/>
        <v>0</v>
      </c>
      <c r="AP541" s="28"/>
      <c r="AR541" s="28"/>
      <c r="AS541" s="28"/>
      <c r="AT541" s="2"/>
      <c r="AU541" s="2"/>
      <c r="AV541" s="2"/>
      <c r="AW541" s="2"/>
      <c r="AX541" s="2"/>
      <c r="AY541" s="2"/>
      <c r="AZ541" s="2"/>
      <c r="BA541" s="29"/>
    </row>
    <row r="542" spans="1:53" ht="21" customHeight="1">
      <c r="A542" s="19">
        <f>SUBTOTAL(3,$AO$7:AO542)</f>
        <v>536</v>
      </c>
      <c r="B542" s="44" t="s">
        <v>2105</v>
      </c>
      <c r="C542" s="45" t="s">
        <v>2106</v>
      </c>
      <c r="D542" s="22" t="s">
        <v>813</v>
      </c>
      <c r="E542" s="22" t="s">
        <v>100</v>
      </c>
      <c r="F542" s="19" t="s">
        <v>1127</v>
      </c>
      <c r="G542" s="22" t="s">
        <v>53</v>
      </c>
      <c r="H542" s="19" t="str">
        <f t="shared" si="72"/>
        <v>007</v>
      </c>
      <c r="I542" s="22" t="s">
        <v>2075</v>
      </c>
      <c r="J542" s="22" t="s">
        <v>2076</v>
      </c>
      <c r="K542" s="22"/>
      <c r="L542" s="27">
        <v>0</v>
      </c>
      <c r="M542" s="26">
        <v>0</v>
      </c>
      <c r="N542" s="25">
        <v>8200000</v>
      </c>
      <c r="O542" s="25"/>
      <c r="P542" s="25"/>
      <c r="Q542" s="25"/>
      <c r="R542" s="25"/>
      <c r="S542" s="25"/>
      <c r="T542" s="25"/>
      <c r="U542" s="25">
        <v>8200000</v>
      </c>
      <c r="V542" s="25"/>
      <c r="W542" s="25"/>
      <c r="X542" s="25"/>
      <c r="Y542" s="25"/>
      <c r="Z542" s="25"/>
      <c r="AA542" s="25"/>
      <c r="AB542" s="25"/>
      <c r="AC542" s="25"/>
      <c r="AD542" s="25">
        <f t="shared" si="78"/>
        <v>0</v>
      </c>
      <c r="AE542" s="25">
        <f>IF(SUM(R542:U542)-M542&lt;SUM(N542),SUM(N542)-SUM(R542:U542)-M542,)</f>
        <v>0</v>
      </c>
      <c r="AF542" s="25"/>
      <c r="AG542" s="27">
        <v>9250000</v>
      </c>
      <c r="AH542" s="27">
        <v>9250000</v>
      </c>
      <c r="AI542" s="27"/>
      <c r="AJ542" s="32"/>
      <c r="AK542" s="27"/>
      <c r="AL542" s="32"/>
      <c r="AM542" s="27"/>
      <c r="AN542" s="25">
        <f t="shared" si="76"/>
        <v>0</v>
      </c>
      <c r="AO542" s="27">
        <f t="shared" si="75"/>
        <v>0</v>
      </c>
      <c r="AP542" s="28"/>
      <c r="AR542" s="28"/>
      <c r="AS542" s="28"/>
      <c r="AT542" s="2"/>
      <c r="AU542" s="2"/>
      <c r="AV542" s="2"/>
      <c r="AW542" s="2"/>
      <c r="AX542" s="2"/>
      <c r="AY542" s="2"/>
      <c r="AZ542" s="2"/>
      <c r="BA542" s="29"/>
    </row>
    <row r="543" spans="1:53" ht="21" customHeight="1">
      <c r="A543" s="19">
        <f>SUBTOTAL(3,$AO$7:AO543)</f>
        <v>537</v>
      </c>
      <c r="B543" s="44" t="s">
        <v>2107</v>
      </c>
      <c r="C543" s="53" t="s">
        <v>2108</v>
      </c>
      <c r="D543" s="22" t="s">
        <v>2109</v>
      </c>
      <c r="E543" s="22" t="s">
        <v>212</v>
      </c>
      <c r="F543" s="19" t="s">
        <v>2110</v>
      </c>
      <c r="G543" s="22" t="s">
        <v>53</v>
      </c>
      <c r="H543" s="19" t="str">
        <f t="shared" si="72"/>
        <v>007</v>
      </c>
      <c r="I543" s="22" t="s">
        <v>2081</v>
      </c>
      <c r="J543" s="22" t="s">
        <v>2076</v>
      </c>
      <c r="K543" s="22"/>
      <c r="L543" s="27">
        <v>0</v>
      </c>
      <c r="M543" s="26">
        <v>0</v>
      </c>
      <c r="N543" s="25">
        <v>8200000</v>
      </c>
      <c r="O543" s="25"/>
      <c r="P543" s="25"/>
      <c r="Q543" s="25"/>
      <c r="R543" s="25"/>
      <c r="S543" s="25">
        <v>8200000</v>
      </c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>
        <f t="shared" si="78"/>
        <v>0</v>
      </c>
      <c r="AE543" s="25">
        <f>IF(SUM(R543:T543)-M543&lt;SUM(N543),SUM(N543)-SUM(R543:T543)-M543,)</f>
        <v>0</v>
      </c>
      <c r="AF543" s="25"/>
      <c r="AG543" s="27">
        <v>9250000</v>
      </c>
      <c r="AH543" s="27">
        <v>9250000</v>
      </c>
      <c r="AI543" s="27"/>
      <c r="AJ543" s="32"/>
      <c r="AK543" s="27"/>
      <c r="AL543" s="32"/>
      <c r="AM543" s="27"/>
      <c r="AN543" s="25">
        <f t="shared" si="76"/>
        <v>0</v>
      </c>
      <c r="AO543" s="27">
        <f t="shared" si="75"/>
        <v>0</v>
      </c>
      <c r="AP543" s="28"/>
      <c r="AR543" s="28"/>
      <c r="AS543" s="28"/>
      <c r="AT543" s="2"/>
      <c r="AU543" s="2"/>
      <c r="AV543" s="2"/>
      <c r="AW543" s="2"/>
      <c r="AX543" s="2"/>
      <c r="AY543" s="2"/>
      <c r="AZ543" s="2"/>
      <c r="BA543" s="29"/>
    </row>
    <row r="544" spans="1:53" ht="21" customHeight="1">
      <c r="A544" s="19">
        <f>SUBTOTAL(3,$AO$7:AO544)</f>
        <v>538</v>
      </c>
      <c r="B544" s="44" t="s">
        <v>2111</v>
      </c>
      <c r="C544" s="45" t="s">
        <v>2112</v>
      </c>
      <c r="D544" s="22" t="s">
        <v>150</v>
      </c>
      <c r="E544" s="22" t="s">
        <v>509</v>
      </c>
      <c r="F544" s="19" t="s">
        <v>721</v>
      </c>
      <c r="G544" s="22" t="s">
        <v>53</v>
      </c>
      <c r="H544" s="19" t="str">
        <f t="shared" si="72"/>
        <v>007</v>
      </c>
      <c r="I544" s="22" t="s">
        <v>2081</v>
      </c>
      <c r="J544" s="22" t="s">
        <v>2076</v>
      </c>
      <c r="K544" s="22"/>
      <c r="L544" s="27">
        <v>0</v>
      </c>
      <c r="M544" s="26">
        <v>0</v>
      </c>
      <c r="N544" s="25">
        <v>8200000</v>
      </c>
      <c r="O544" s="25"/>
      <c r="P544" s="25"/>
      <c r="Q544" s="25"/>
      <c r="R544" s="25"/>
      <c r="S544" s="25"/>
      <c r="T544" s="25"/>
      <c r="U544" s="25">
        <v>8200000</v>
      </c>
      <c r="V544" s="25"/>
      <c r="W544" s="25"/>
      <c r="X544" s="25"/>
      <c r="Y544" s="25"/>
      <c r="Z544" s="25"/>
      <c r="AA544" s="25"/>
      <c r="AB544" s="25"/>
      <c r="AC544" s="25"/>
      <c r="AD544" s="25">
        <f t="shared" si="78"/>
        <v>0</v>
      </c>
      <c r="AE544" s="25">
        <f>IF(SUM(R544:U544)-M544&lt;SUM(N544),SUM(N544)-SUM(R544:U544)-M544,)</f>
        <v>0</v>
      </c>
      <c r="AF544" s="25"/>
      <c r="AG544" s="27">
        <v>9250000</v>
      </c>
      <c r="AH544" s="27">
        <v>9250000</v>
      </c>
      <c r="AI544" s="27"/>
      <c r="AJ544" s="32"/>
      <c r="AK544" s="27"/>
      <c r="AL544" s="32"/>
      <c r="AM544" s="27"/>
      <c r="AN544" s="25">
        <f t="shared" si="76"/>
        <v>0</v>
      </c>
      <c r="AO544" s="27">
        <f t="shared" si="75"/>
        <v>0</v>
      </c>
      <c r="AP544" s="28"/>
      <c r="AR544" s="28"/>
      <c r="AS544" s="28"/>
      <c r="AT544" s="2"/>
      <c r="AU544" s="2"/>
      <c r="AV544" s="2"/>
      <c r="AW544" s="2"/>
      <c r="AX544" s="2"/>
      <c r="AY544" s="2"/>
      <c r="AZ544" s="2"/>
      <c r="BA544" s="29"/>
    </row>
    <row r="545" spans="1:53" ht="21" customHeight="1">
      <c r="A545" s="19">
        <f>SUBTOTAL(3,$AO$7:AO545)</f>
        <v>539</v>
      </c>
      <c r="B545" s="44" t="s">
        <v>2113</v>
      </c>
      <c r="C545" s="45" t="s">
        <v>2114</v>
      </c>
      <c r="D545" s="22" t="s">
        <v>2115</v>
      </c>
      <c r="E545" s="22" t="s">
        <v>509</v>
      </c>
      <c r="F545" s="19" t="s">
        <v>721</v>
      </c>
      <c r="G545" s="22" t="s">
        <v>53</v>
      </c>
      <c r="H545" s="19" t="str">
        <f t="shared" si="72"/>
        <v>007</v>
      </c>
      <c r="I545" s="22" t="s">
        <v>2081</v>
      </c>
      <c r="J545" s="22" t="s">
        <v>2076</v>
      </c>
      <c r="K545" s="22"/>
      <c r="L545" s="27">
        <v>0</v>
      </c>
      <c r="M545" s="26">
        <v>0</v>
      </c>
      <c r="N545" s="25">
        <v>8200000</v>
      </c>
      <c r="O545" s="25"/>
      <c r="P545" s="25"/>
      <c r="Q545" s="25"/>
      <c r="R545" s="25"/>
      <c r="S545" s="25">
        <v>8200000</v>
      </c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>
        <f t="shared" si="78"/>
        <v>0</v>
      </c>
      <c r="AE545" s="25">
        <f>IF(SUM(R545:T545)-M545&lt;SUM(N545),SUM(N545)-SUM(R545:T545)-M545,)</f>
        <v>0</v>
      </c>
      <c r="AF545" s="25"/>
      <c r="AG545" s="27">
        <v>9250000</v>
      </c>
      <c r="AH545" s="27"/>
      <c r="AI545" s="27"/>
      <c r="AJ545" s="32"/>
      <c r="AK545" s="27"/>
      <c r="AL545" s="32"/>
      <c r="AM545" s="27"/>
      <c r="AN545" s="25">
        <f t="shared" si="76"/>
        <v>9250000</v>
      </c>
      <c r="AO545" s="27">
        <f>AN545</f>
        <v>9250000</v>
      </c>
      <c r="AP545" s="28"/>
      <c r="AR545" s="28"/>
      <c r="AS545" s="28"/>
      <c r="AT545" s="2"/>
      <c r="AU545" s="2"/>
      <c r="AV545" s="2"/>
      <c r="AW545" s="2"/>
      <c r="AX545" s="2"/>
      <c r="AY545" s="2"/>
      <c r="AZ545" s="2"/>
      <c r="BA545" s="29"/>
    </row>
    <row r="546" spans="1:53" ht="21" customHeight="1">
      <c r="A546" s="19">
        <f>SUBTOTAL(3,$AO$7:AO546)</f>
        <v>540</v>
      </c>
      <c r="B546" s="44" t="s">
        <v>2116</v>
      </c>
      <c r="C546" s="45" t="s">
        <v>2117</v>
      </c>
      <c r="D546" s="22" t="s">
        <v>2118</v>
      </c>
      <c r="E546" s="22" t="s">
        <v>522</v>
      </c>
      <c r="F546" s="19" t="s">
        <v>2050</v>
      </c>
      <c r="G546" s="22" t="s">
        <v>53</v>
      </c>
      <c r="H546" s="19" t="str">
        <f t="shared" si="72"/>
        <v>007</v>
      </c>
      <c r="I546" s="22" t="s">
        <v>2081</v>
      </c>
      <c r="J546" s="22" t="s">
        <v>2076</v>
      </c>
      <c r="K546" s="22"/>
      <c r="L546" s="27">
        <v>0</v>
      </c>
      <c r="M546" s="26">
        <v>0</v>
      </c>
      <c r="N546" s="25">
        <v>8200000</v>
      </c>
      <c r="O546" s="25"/>
      <c r="P546" s="25"/>
      <c r="Q546" s="25"/>
      <c r="R546" s="25">
        <v>8205000</v>
      </c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>
        <f t="shared" si="78"/>
        <v>5000</v>
      </c>
      <c r="AE546" s="25">
        <f>IF(SUM(R546:T546)-M546&lt;SUM(N546),SUM(N546)-SUM(R546:T546)-M546,)</f>
        <v>0</v>
      </c>
      <c r="AF546" s="25"/>
      <c r="AG546" s="27">
        <f>9250000-AD546</f>
        <v>9245000</v>
      </c>
      <c r="AH546" s="27">
        <v>9245000</v>
      </c>
      <c r="AI546" s="27"/>
      <c r="AJ546" s="32"/>
      <c r="AK546" s="27"/>
      <c r="AL546" s="32"/>
      <c r="AM546" s="27"/>
      <c r="AN546" s="25">
        <f t="shared" si="76"/>
        <v>0</v>
      </c>
      <c r="AO546" s="25">
        <v>0</v>
      </c>
      <c r="AP546" s="28"/>
      <c r="AR546" s="28"/>
      <c r="AS546" s="28"/>
      <c r="AT546" s="2"/>
      <c r="AU546" s="2"/>
      <c r="AV546" s="2"/>
      <c r="AW546" s="2"/>
      <c r="AX546" s="2"/>
      <c r="AY546" s="2"/>
      <c r="AZ546" s="2"/>
      <c r="BA546" s="29"/>
    </row>
    <row r="547" spans="1:53" ht="21" customHeight="1">
      <c r="A547" s="19">
        <f>SUBTOTAL(3,$AO$7:AO547)</f>
        <v>541</v>
      </c>
      <c r="B547" s="44" t="s">
        <v>2119</v>
      </c>
      <c r="C547" s="45" t="s">
        <v>2120</v>
      </c>
      <c r="D547" s="22" t="s">
        <v>1206</v>
      </c>
      <c r="E547" s="22" t="s">
        <v>222</v>
      </c>
      <c r="F547" s="19" t="s">
        <v>1232</v>
      </c>
      <c r="G547" s="22" t="s">
        <v>53</v>
      </c>
      <c r="H547" s="19" t="str">
        <f t="shared" si="72"/>
        <v>007</v>
      </c>
      <c r="I547" s="22" t="s">
        <v>2075</v>
      </c>
      <c r="J547" s="22" t="s">
        <v>2076</v>
      </c>
      <c r="K547" s="22"/>
      <c r="L547" s="27">
        <v>0</v>
      </c>
      <c r="M547" s="26">
        <v>0</v>
      </c>
      <c r="N547" s="25">
        <v>8200000</v>
      </c>
      <c r="O547" s="25"/>
      <c r="P547" s="25"/>
      <c r="Q547" s="25"/>
      <c r="R547" s="25"/>
      <c r="S547" s="25"/>
      <c r="T547" s="25"/>
      <c r="U547" s="25">
        <v>8200000</v>
      </c>
      <c r="V547" s="25"/>
      <c r="W547" s="25"/>
      <c r="X547" s="25"/>
      <c r="Y547" s="25"/>
      <c r="Z547" s="25"/>
      <c r="AA547" s="25"/>
      <c r="AB547" s="25"/>
      <c r="AC547" s="25"/>
      <c r="AD547" s="25">
        <f t="shared" si="78"/>
        <v>0</v>
      </c>
      <c r="AE547" s="25">
        <f>IF(SUM(R547:U547)-M547&lt;SUM(N547),SUM(N547)-SUM(R547:U547)-M547,)</f>
        <v>0</v>
      </c>
      <c r="AF547" s="25"/>
      <c r="AG547" s="27">
        <v>9250000</v>
      </c>
      <c r="AH547" s="27"/>
      <c r="AI547" s="27"/>
      <c r="AJ547" s="32"/>
      <c r="AK547" s="27"/>
      <c r="AL547" s="32"/>
      <c r="AM547" s="27"/>
      <c r="AN547" s="25">
        <f t="shared" si="76"/>
        <v>9250000</v>
      </c>
      <c r="AO547" s="27">
        <f>AN547</f>
        <v>9250000</v>
      </c>
      <c r="AP547" s="28"/>
      <c r="AR547" s="28"/>
      <c r="AS547" s="28"/>
      <c r="AT547" s="2"/>
      <c r="AU547" s="2"/>
      <c r="AV547" s="2"/>
      <c r="AW547" s="2"/>
      <c r="AX547" s="2"/>
      <c r="AY547" s="2"/>
      <c r="AZ547" s="2"/>
      <c r="BA547" s="29"/>
    </row>
    <row r="548" spans="1:53" ht="21" customHeight="1">
      <c r="A548" s="19">
        <f>SUBTOTAL(3,$AO$7:AO548)</f>
        <v>542</v>
      </c>
      <c r="B548" s="44" t="s">
        <v>2121</v>
      </c>
      <c r="C548" s="45" t="s">
        <v>2122</v>
      </c>
      <c r="D548" s="22" t="s">
        <v>1967</v>
      </c>
      <c r="E548" s="22" t="s">
        <v>1231</v>
      </c>
      <c r="F548" s="19" t="s">
        <v>2123</v>
      </c>
      <c r="G548" s="22" t="s">
        <v>53</v>
      </c>
      <c r="H548" s="19" t="str">
        <f t="shared" si="72"/>
        <v>007</v>
      </c>
      <c r="I548" s="22" t="s">
        <v>2081</v>
      </c>
      <c r="J548" s="22" t="s">
        <v>2076</v>
      </c>
      <c r="K548" s="22"/>
      <c r="L548" s="27">
        <v>0</v>
      </c>
      <c r="M548" s="26">
        <v>0</v>
      </c>
      <c r="N548" s="25">
        <v>8200000</v>
      </c>
      <c r="O548" s="25"/>
      <c r="P548" s="25"/>
      <c r="Q548" s="25"/>
      <c r="R548" s="25"/>
      <c r="S548" s="25">
        <v>6800000</v>
      </c>
      <c r="T548" s="25"/>
      <c r="U548" s="25">
        <v>1400000</v>
      </c>
      <c r="V548" s="25"/>
      <c r="W548" s="25"/>
      <c r="X548" s="25"/>
      <c r="Y548" s="25"/>
      <c r="Z548" s="25"/>
      <c r="AA548" s="25"/>
      <c r="AB548" s="25"/>
      <c r="AC548" s="25"/>
      <c r="AD548" s="25">
        <f t="shared" si="78"/>
        <v>0</v>
      </c>
      <c r="AE548" s="25">
        <f>IF(SUM(R548:U548)-M548&lt;SUM(N548),SUM(N548)-SUM(R548:U548)-M548,)</f>
        <v>0</v>
      </c>
      <c r="AF548" s="25"/>
      <c r="AG548" s="27">
        <v>9250000</v>
      </c>
      <c r="AH548" s="27">
        <v>9250000</v>
      </c>
      <c r="AI548" s="27"/>
      <c r="AJ548" s="32"/>
      <c r="AK548" s="27"/>
      <c r="AL548" s="32"/>
      <c r="AM548" s="27"/>
      <c r="AN548" s="25">
        <f t="shared" si="76"/>
        <v>0</v>
      </c>
      <c r="AO548" s="27">
        <f t="shared" ref="AO548:AO563" si="79">IF(SUM(R548:U548)-M548&lt;(K548+L548+N548),(K548+L548+N548)-SUM(R548:U548)-M548,)</f>
        <v>0</v>
      </c>
      <c r="AP548" s="28"/>
      <c r="AR548" s="28"/>
      <c r="AS548" s="28"/>
      <c r="AT548" s="2"/>
      <c r="AU548" s="2"/>
      <c r="AV548" s="2"/>
      <c r="AW548" s="2"/>
      <c r="AX548" s="2"/>
      <c r="AY548" s="2"/>
      <c r="AZ548" s="2"/>
      <c r="BA548" s="29"/>
    </row>
    <row r="549" spans="1:53" ht="21" customHeight="1">
      <c r="A549" s="19">
        <f>SUBTOTAL(3,$AO$7:AO549)</f>
        <v>543</v>
      </c>
      <c r="B549" s="44" t="s">
        <v>2124</v>
      </c>
      <c r="C549" s="45" t="s">
        <v>2125</v>
      </c>
      <c r="D549" s="22" t="s">
        <v>2126</v>
      </c>
      <c r="E549" s="22" t="s">
        <v>1236</v>
      </c>
      <c r="F549" s="19" t="s">
        <v>1669</v>
      </c>
      <c r="G549" s="22" t="s">
        <v>53</v>
      </c>
      <c r="H549" s="19" t="str">
        <f t="shared" si="72"/>
        <v>007</v>
      </c>
      <c r="I549" s="22" t="s">
        <v>2081</v>
      </c>
      <c r="J549" s="22" t="s">
        <v>2076</v>
      </c>
      <c r="K549" s="22"/>
      <c r="L549" s="27">
        <v>0</v>
      </c>
      <c r="M549" s="26">
        <v>0</v>
      </c>
      <c r="N549" s="25">
        <v>8200000</v>
      </c>
      <c r="O549" s="25"/>
      <c r="P549" s="25"/>
      <c r="Q549" s="25"/>
      <c r="R549" s="25"/>
      <c r="S549" s="25">
        <v>8200000</v>
      </c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>
        <f t="shared" si="78"/>
        <v>0</v>
      </c>
      <c r="AE549" s="25">
        <f t="shared" ref="AE549:AE560" si="80">IF(SUM(R549:T549)-M549&lt;SUM(N549),SUM(N549)-SUM(R549:T549)-M549,)</f>
        <v>0</v>
      </c>
      <c r="AF549" s="25"/>
      <c r="AG549" s="27">
        <v>9250000</v>
      </c>
      <c r="AH549" s="27">
        <v>9250000</v>
      </c>
      <c r="AI549" s="27"/>
      <c r="AJ549" s="32"/>
      <c r="AK549" s="27"/>
      <c r="AL549" s="32"/>
      <c r="AM549" s="27"/>
      <c r="AN549" s="25">
        <f t="shared" si="76"/>
        <v>0</v>
      </c>
      <c r="AO549" s="27">
        <f t="shared" si="79"/>
        <v>0</v>
      </c>
      <c r="AP549" s="28"/>
      <c r="AR549" s="28"/>
      <c r="AS549" s="28"/>
      <c r="AT549" s="2"/>
      <c r="AU549" s="2"/>
      <c r="AV549" s="2"/>
      <c r="AW549" s="2"/>
      <c r="AX549" s="2"/>
      <c r="AY549" s="2"/>
      <c r="AZ549" s="2"/>
      <c r="BA549" s="29"/>
    </row>
    <row r="550" spans="1:53" ht="21" customHeight="1">
      <c r="A550" s="19">
        <f>SUBTOTAL(3,$AO$7:AO550)</f>
        <v>544</v>
      </c>
      <c r="B550" s="44" t="s">
        <v>2130</v>
      </c>
      <c r="C550" s="45" t="s">
        <v>2131</v>
      </c>
      <c r="D550" s="22" t="s">
        <v>59</v>
      </c>
      <c r="E550" s="22" t="s">
        <v>2132</v>
      </c>
      <c r="F550" s="19" t="s">
        <v>2133</v>
      </c>
      <c r="G550" s="22" t="s">
        <v>53</v>
      </c>
      <c r="H550" s="19" t="str">
        <f t="shared" si="72"/>
        <v>007</v>
      </c>
      <c r="I550" s="22" t="s">
        <v>2075</v>
      </c>
      <c r="J550" s="22" t="s">
        <v>2076</v>
      </c>
      <c r="K550" s="22"/>
      <c r="L550" s="27">
        <v>0</v>
      </c>
      <c r="M550" s="26">
        <v>0</v>
      </c>
      <c r="N550" s="25">
        <v>8200000</v>
      </c>
      <c r="O550" s="25"/>
      <c r="P550" s="25"/>
      <c r="Q550" s="25"/>
      <c r="R550" s="25"/>
      <c r="S550" s="25">
        <v>8200000</v>
      </c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>
        <f t="shared" si="78"/>
        <v>0</v>
      </c>
      <c r="AE550" s="25">
        <f t="shared" si="80"/>
        <v>0</v>
      </c>
      <c r="AF550" s="25"/>
      <c r="AG550" s="27">
        <v>9250000</v>
      </c>
      <c r="AH550" s="27">
        <v>9250000</v>
      </c>
      <c r="AI550" s="27"/>
      <c r="AJ550" s="32"/>
      <c r="AK550" s="27"/>
      <c r="AL550" s="32"/>
      <c r="AM550" s="27"/>
      <c r="AN550" s="25">
        <f t="shared" si="76"/>
        <v>0</v>
      </c>
      <c r="AO550" s="27">
        <f t="shared" si="79"/>
        <v>0</v>
      </c>
      <c r="AP550" s="28"/>
      <c r="AR550" s="28"/>
      <c r="AS550" s="28"/>
      <c r="AT550" s="2"/>
      <c r="AU550" s="2"/>
      <c r="AV550" s="2"/>
      <c r="AW550" s="2"/>
      <c r="AX550" s="2"/>
      <c r="AY550" s="2"/>
      <c r="AZ550" s="2"/>
      <c r="BA550" s="29"/>
    </row>
    <row r="551" spans="1:53" ht="21" customHeight="1">
      <c r="A551" s="19">
        <f>SUBTOTAL(3,$AO$7:AO551)</f>
        <v>545</v>
      </c>
      <c r="B551" s="44" t="s">
        <v>2134</v>
      </c>
      <c r="C551" s="52" t="s">
        <v>2135</v>
      </c>
      <c r="D551" s="36" t="s">
        <v>350</v>
      </c>
      <c r="E551" s="36" t="s">
        <v>78</v>
      </c>
      <c r="F551" s="19" t="s">
        <v>2110</v>
      </c>
      <c r="G551" s="22" t="s">
        <v>53</v>
      </c>
      <c r="H551" s="19" t="str">
        <f t="shared" si="72"/>
        <v>007</v>
      </c>
      <c r="I551" s="22" t="s">
        <v>2081</v>
      </c>
      <c r="J551" s="22" t="s">
        <v>2136</v>
      </c>
      <c r="K551" s="22"/>
      <c r="L551" s="27">
        <v>0</v>
      </c>
      <c r="M551" s="26">
        <v>0</v>
      </c>
      <c r="N551" s="25">
        <v>8200000</v>
      </c>
      <c r="O551" s="25"/>
      <c r="P551" s="25"/>
      <c r="Q551" s="25"/>
      <c r="R551" s="25"/>
      <c r="S551" s="25">
        <v>8200000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>
        <f t="shared" si="78"/>
        <v>0</v>
      </c>
      <c r="AE551" s="25">
        <f t="shared" si="80"/>
        <v>0</v>
      </c>
      <c r="AF551" s="25"/>
      <c r="AG551" s="27">
        <v>9250000</v>
      </c>
      <c r="AH551" s="27">
        <v>9250000</v>
      </c>
      <c r="AI551" s="27"/>
      <c r="AJ551" s="32"/>
      <c r="AK551" s="27"/>
      <c r="AL551" s="32"/>
      <c r="AM551" s="27"/>
      <c r="AN551" s="25">
        <f t="shared" si="76"/>
        <v>0</v>
      </c>
      <c r="AO551" s="27">
        <f t="shared" si="79"/>
        <v>0</v>
      </c>
      <c r="AP551" s="28"/>
      <c r="AR551" s="28"/>
      <c r="AS551" s="28"/>
      <c r="AT551" s="2"/>
      <c r="AU551" s="2"/>
      <c r="AV551" s="2"/>
      <c r="AW551" s="2"/>
      <c r="AX551" s="2"/>
      <c r="AY551" s="2"/>
      <c r="AZ551" s="2"/>
      <c r="BA551" s="29"/>
    </row>
    <row r="552" spans="1:53" ht="21" customHeight="1">
      <c r="A552" s="19">
        <f>SUBTOTAL(3,$AO$7:AO552)</f>
        <v>546</v>
      </c>
      <c r="B552" s="44" t="s">
        <v>2137</v>
      </c>
      <c r="C552" s="46" t="s">
        <v>2138</v>
      </c>
      <c r="D552" s="36" t="s">
        <v>2139</v>
      </c>
      <c r="E552" s="36" t="s">
        <v>1563</v>
      </c>
      <c r="F552" s="19" t="s">
        <v>2140</v>
      </c>
      <c r="G552" s="22" t="s">
        <v>53</v>
      </c>
      <c r="H552" s="19" t="str">
        <f t="shared" si="72"/>
        <v>007</v>
      </c>
      <c r="I552" s="22" t="s">
        <v>2081</v>
      </c>
      <c r="J552" s="22" t="s">
        <v>2136</v>
      </c>
      <c r="K552" s="22"/>
      <c r="L552" s="27">
        <v>0</v>
      </c>
      <c r="M552" s="26">
        <v>0</v>
      </c>
      <c r="N552" s="25">
        <v>8200000</v>
      </c>
      <c r="O552" s="25"/>
      <c r="P552" s="25"/>
      <c r="Q552" s="25"/>
      <c r="R552" s="25"/>
      <c r="S552" s="25">
        <v>8200000</v>
      </c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>
        <f t="shared" si="78"/>
        <v>0</v>
      </c>
      <c r="AE552" s="25">
        <f t="shared" si="80"/>
        <v>0</v>
      </c>
      <c r="AF552" s="25"/>
      <c r="AG552" s="27">
        <v>9250000</v>
      </c>
      <c r="AH552" s="27">
        <v>9250000</v>
      </c>
      <c r="AI552" s="27"/>
      <c r="AJ552" s="32"/>
      <c r="AK552" s="27"/>
      <c r="AL552" s="32"/>
      <c r="AM552" s="27"/>
      <c r="AN552" s="25">
        <f t="shared" si="76"/>
        <v>0</v>
      </c>
      <c r="AO552" s="27">
        <f t="shared" si="79"/>
        <v>0</v>
      </c>
      <c r="AP552" s="28"/>
      <c r="AR552" s="28"/>
      <c r="AS552" s="28"/>
      <c r="AT552" s="2"/>
      <c r="AU552" s="2"/>
      <c r="AV552" s="2"/>
      <c r="AW552" s="2"/>
      <c r="AX552" s="2"/>
      <c r="AY552" s="2"/>
      <c r="AZ552" s="2"/>
      <c r="BA552" s="29"/>
    </row>
    <row r="553" spans="1:53" ht="21" customHeight="1">
      <c r="A553" s="19">
        <f>SUBTOTAL(3,$AO$7:AO553)</f>
        <v>547</v>
      </c>
      <c r="B553" s="44" t="s">
        <v>2141</v>
      </c>
      <c r="C553" s="52" t="s">
        <v>2142</v>
      </c>
      <c r="D553" s="36" t="s">
        <v>2143</v>
      </c>
      <c r="E553" s="36" t="s">
        <v>146</v>
      </c>
      <c r="F553" s="19" t="s">
        <v>966</v>
      </c>
      <c r="G553" s="22" t="s">
        <v>53</v>
      </c>
      <c r="H553" s="19" t="str">
        <f t="shared" si="72"/>
        <v>007</v>
      </c>
      <c r="I553" s="22" t="s">
        <v>2081</v>
      </c>
      <c r="J553" s="22" t="s">
        <v>2136</v>
      </c>
      <c r="K553" s="22"/>
      <c r="L553" s="27">
        <v>0</v>
      </c>
      <c r="M553" s="26">
        <v>0</v>
      </c>
      <c r="N553" s="25">
        <v>8200000</v>
      </c>
      <c r="O553" s="25"/>
      <c r="P553" s="25"/>
      <c r="Q553" s="25"/>
      <c r="R553" s="25"/>
      <c r="S553" s="25">
        <v>8200000</v>
      </c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>
        <f t="shared" si="78"/>
        <v>0</v>
      </c>
      <c r="AE553" s="25">
        <f t="shared" si="80"/>
        <v>0</v>
      </c>
      <c r="AF553" s="25"/>
      <c r="AG553" s="27">
        <v>9250000</v>
      </c>
      <c r="AH553" s="27">
        <v>9250000</v>
      </c>
      <c r="AI553" s="27"/>
      <c r="AJ553" s="32"/>
      <c r="AK553" s="27"/>
      <c r="AL553" s="32"/>
      <c r="AM553" s="27"/>
      <c r="AN553" s="25">
        <f t="shared" si="76"/>
        <v>0</v>
      </c>
      <c r="AO553" s="27">
        <f t="shared" si="79"/>
        <v>0</v>
      </c>
      <c r="AP553" s="28"/>
      <c r="AR553" s="28"/>
      <c r="AS553" s="28"/>
      <c r="AT553" s="2"/>
      <c r="AU553" s="2"/>
      <c r="AV553" s="2"/>
      <c r="AW553" s="2"/>
      <c r="AX553" s="2"/>
      <c r="AY553" s="2"/>
      <c r="AZ553" s="2"/>
      <c r="BA553" s="29"/>
    </row>
    <row r="554" spans="1:53" ht="21" customHeight="1">
      <c r="A554" s="19">
        <f>SUBTOTAL(3,$AO$7:AO554)</f>
        <v>548</v>
      </c>
      <c r="B554" s="44" t="s">
        <v>2144</v>
      </c>
      <c r="C554" s="46" t="s">
        <v>2145</v>
      </c>
      <c r="D554" s="36" t="s">
        <v>2146</v>
      </c>
      <c r="E554" s="36" t="s">
        <v>1167</v>
      </c>
      <c r="F554" s="19" t="s">
        <v>2147</v>
      </c>
      <c r="G554" s="22" t="s">
        <v>53</v>
      </c>
      <c r="H554" s="19" t="str">
        <f t="shared" si="72"/>
        <v>007</v>
      </c>
      <c r="I554" s="22" t="s">
        <v>2075</v>
      </c>
      <c r="J554" s="22" t="s">
        <v>2136</v>
      </c>
      <c r="K554" s="22"/>
      <c r="L554" s="27">
        <v>0</v>
      </c>
      <c r="M554" s="26">
        <v>0</v>
      </c>
      <c r="N554" s="25">
        <v>8200000</v>
      </c>
      <c r="O554" s="25"/>
      <c r="P554" s="25"/>
      <c r="Q554" s="25"/>
      <c r="R554" s="25"/>
      <c r="S554" s="25">
        <v>8200000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>
        <f t="shared" si="78"/>
        <v>0</v>
      </c>
      <c r="AE554" s="25">
        <f t="shared" si="80"/>
        <v>0</v>
      </c>
      <c r="AF554" s="25"/>
      <c r="AG554" s="27">
        <v>9250000</v>
      </c>
      <c r="AH554" s="27">
        <v>9250000</v>
      </c>
      <c r="AI554" s="27"/>
      <c r="AJ554" s="32"/>
      <c r="AK554" s="27"/>
      <c r="AL554" s="32"/>
      <c r="AM554" s="27"/>
      <c r="AN554" s="25">
        <f t="shared" si="76"/>
        <v>0</v>
      </c>
      <c r="AO554" s="27">
        <f t="shared" si="79"/>
        <v>0</v>
      </c>
      <c r="AP554" s="28"/>
      <c r="AR554" s="28"/>
      <c r="AS554" s="28"/>
      <c r="AT554" s="2"/>
      <c r="AU554" s="2"/>
      <c r="AV554" s="2"/>
      <c r="AW554" s="2"/>
      <c r="AX554" s="2"/>
      <c r="AY554" s="2"/>
      <c r="AZ554" s="2"/>
      <c r="BA554" s="29"/>
    </row>
    <row r="555" spans="1:53" ht="21" customHeight="1">
      <c r="A555" s="19">
        <f>SUBTOTAL(3,$AO$7:AO555)</f>
        <v>549</v>
      </c>
      <c r="B555" s="44" t="s">
        <v>2148</v>
      </c>
      <c r="C555" s="46" t="s">
        <v>2149</v>
      </c>
      <c r="D555" s="36" t="s">
        <v>384</v>
      </c>
      <c r="E555" s="36" t="s">
        <v>43</v>
      </c>
      <c r="F555" s="19" t="s">
        <v>1456</v>
      </c>
      <c r="G555" s="22" t="s">
        <v>53</v>
      </c>
      <c r="H555" s="19" t="str">
        <f t="shared" si="72"/>
        <v>007</v>
      </c>
      <c r="I555" s="22" t="s">
        <v>2075</v>
      </c>
      <c r="J555" s="22" t="s">
        <v>2136</v>
      </c>
      <c r="K555" s="22"/>
      <c r="L555" s="69">
        <v>0</v>
      </c>
      <c r="M555" s="68">
        <v>0</v>
      </c>
      <c r="N555" s="25">
        <v>8200000</v>
      </c>
      <c r="O555" s="25"/>
      <c r="P555" s="25"/>
      <c r="Q555" s="25"/>
      <c r="R555" s="25"/>
      <c r="S555" s="25">
        <v>8200000</v>
      </c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>
        <f t="shared" si="78"/>
        <v>0</v>
      </c>
      <c r="AE555" s="25">
        <f t="shared" si="80"/>
        <v>0</v>
      </c>
      <c r="AF555" s="25"/>
      <c r="AG555" s="27">
        <v>9250000</v>
      </c>
      <c r="AH555" s="27">
        <v>9250000</v>
      </c>
      <c r="AI555" s="27"/>
      <c r="AJ555" s="32"/>
      <c r="AK555" s="27"/>
      <c r="AL555" s="32"/>
      <c r="AM555" s="27"/>
      <c r="AN555" s="25">
        <f t="shared" si="76"/>
        <v>0</v>
      </c>
      <c r="AO555" s="27">
        <f t="shared" si="79"/>
        <v>0</v>
      </c>
      <c r="AP555" s="28"/>
      <c r="AR555" s="70"/>
      <c r="AS555" s="28"/>
      <c r="AT555" s="2"/>
      <c r="AU555" s="2"/>
      <c r="AV555" s="2"/>
      <c r="AW555" s="2"/>
      <c r="AX555" s="2"/>
      <c r="AY555" s="2"/>
      <c r="AZ555" s="2"/>
      <c r="BA555" s="29"/>
    </row>
    <row r="556" spans="1:53" ht="21" customHeight="1">
      <c r="A556" s="19">
        <f>SUBTOTAL(3,$AO$7:AO556)</f>
        <v>550</v>
      </c>
      <c r="B556" s="44" t="s">
        <v>2153</v>
      </c>
      <c r="C556" s="46" t="s">
        <v>2154</v>
      </c>
      <c r="D556" s="36" t="s">
        <v>2155</v>
      </c>
      <c r="E556" s="36" t="s">
        <v>2156</v>
      </c>
      <c r="F556" s="19" t="s">
        <v>137</v>
      </c>
      <c r="G556" s="22" t="s">
        <v>53</v>
      </c>
      <c r="H556" s="19" t="str">
        <f t="shared" si="72"/>
        <v>007</v>
      </c>
      <c r="I556" s="22" t="s">
        <v>2075</v>
      </c>
      <c r="J556" s="22" t="s">
        <v>2136</v>
      </c>
      <c r="K556" s="22"/>
      <c r="L556" s="27">
        <v>0</v>
      </c>
      <c r="M556" s="26">
        <v>0</v>
      </c>
      <c r="N556" s="25">
        <v>8200000</v>
      </c>
      <c r="O556" s="25"/>
      <c r="P556" s="25"/>
      <c r="Q556" s="25"/>
      <c r="R556" s="25"/>
      <c r="S556" s="25">
        <v>8200000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>
        <f t="shared" si="78"/>
        <v>0</v>
      </c>
      <c r="AE556" s="25">
        <f t="shared" si="80"/>
        <v>0</v>
      </c>
      <c r="AF556" s="25"/>
      <c r="AG556" s="27">
        <v>9250000</v>
      </c>
      <c r="AH556" s="27">
        <v>9250000</v>
      </c>
      <c r="AI556" s="27"/>
      <c r="AJ556" s="32"/>
      <c r="AK556" s="27"/>
      <c r="AL556" s="32"/>
      <c r="AM556" s="27"/>
      <c r="AN556" s="25">
        <f t="shared" si="76"/>
        <v>0</v>
      </c>
      <c r="AO556" s="27">
        <f t="shared" si="79"/>
        <v>0</v>
      </c>
      <c r="AP556" s="28"/>
      <c r="AR556" s="28"/>
      <c r="AS556" s="28"/>
      <c r="AT556" s="2"/>
      <c r="AU556" s="2"/>
      <c r="AV556" s="2"/>
      <c r="AW556" s="2"/>
      <c r="AX556" s="2"/>
      <c r="AY556" s="2"/>
      <c r="AZ556" s="2"/>
      <c r="BA556" s="29"/>
    </row>
    <row r="557" spans="1:53" ht="21" customHeight="1">
      <c r="A557" s="19">
        <f>SUBTOTAL(3,$AO$7:AO557)</f>
        <v>551</v>
      </c>
      <c r="B557" s="44" t="s">
        <v>2157</v>
      </c>
      <c r="C557" s="46" t="s">
        <v>2158</v>
      </c>
      <c r="D557" s="36" t="s">
        <v>457</v>
      </c>
      <c r="E557" s="36" t="s">
        <v>671</v>
      </c>
      <c r="F557" s="19" t="s">
        <v>1983</v>
      </c>
      <c r="G557" s="22" t="s">
        <v>53</v>
      </c>
      <c r="H557" s="19" t="str">
        <f t="shared" si="72"/>
        <v>007</v>
      </c>
      <c r="I557" s="22" t="s">
        <v>2081</v>
      </c>
      <c r="J557" s="22" t="s">
        <v>2136</v>
      </c>
      <c r="K557" s="22"/>
      <c r="L557" s="27">
        <v>0</v>
      </c>
      <c r="M557" s="26">
        <v>0</v>
      </c>
      <c r="N557" s="25">
        <v>8200000</v>
      </c>
      <c r="O557" s="25"/>
      <c r="P557" s="25"/>
      <c r="Q557" s="25"/>
      <c r="R557" s="25"/>
      <c r="S557" s="25">
        <v>8200000</v>
      </c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>
        <f t="shared" si="78"/>
        <v>0</v>
      </c>
      <c r="AE557" s="25">
        <f t="shared" si="80"/>
        <v>0</v>
      </c>
      <c r="AF557" s="25"/>
      <c r="AG557" s="27">
        <v>9250000</v>
      </c>
      <c r="AH557" s="27">
        <v>9250000</v>
      </c>
      <c r="AI557" s="27"/>
      <c r="AJ557" s="32"/>
      <c r="AK557" s="27"/>
      <c r="AL557" s="32"/>
      <c r="AM557" s="27"/>
      <c r="AN557" s="25">
        <f t="shared" si="76"/>
        <v>0</v>
      </c>
      <c r="AO557" s="27">
        <f t="shared" si="79"/>
        <v>0</v>
      </c>
      <c r="AP557" s="28"/>
      <c r="AR557" s="28"/>
      <c r="AS557" s="28"/>
      <c r="AT557" s="2"/>
      <c r="AU557" s="2"/>
      <c r="AV557" s="2"/>
      <c r="AW557" s="2"/>
      <c r="AX557" s="2"/>
      <c r="AY557" s="2"/>
      <c r="AZ557" s="2"/>
      <c r="BA557" s="29"/>
    </row>
    <row r="558" spans="1:53" ht="21" customHeight="1">
      <c r="A558" s="19">
        <f>SUBTOTAL(3,$AO$7:AO558)</f>
        <v>552</v>
      </c>
      <c r="B558" s="44" t="s">
        <v>2159</v>
      </c>
      <c r="C558" s="46" t="s">
        <v>2160</v>
      </c>
      <c r="D558" s="36" t="s">
        <v>2161</v>
      </c>
      <c r="E558" s="36" t="s">
        <v>295</v>
      </c>
      <c r="F558" s="19" t="s">
        <v>306</v>
      </c>
      <c r="G558" s="22" t="s">
        <v>53</v>
      </c>
      <c r="H558" s="19" t="str">
        <f t="shared" ref="H558:H619" si="81">MID(B558,4,3)</f>
        <v>007</v>
      </c>
      <c r="I558" s="22" t="s">
        <v>2075</v>
      </c>
      <c r="J558" s="22" t="s">
        <v>2136</v>
      </c>
      <c r="K558" s="22"/>
      <c r="L558" s="27">
        <v>0</v>
      </c>
      <c r="M558" s="26">
        <v>0</v>
      </c>
      <c r="N558" s="25">
        <v>8200000</v>
      </c>
      <c r="O558" s="25"/>
      <c r="P558" s="25"/>
      <c r="Q558" s="25"/>
      <c r="R558" s="25"/>
      <c r="S558" s="25">
        <v>8200000</v>
      </c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>
        <f t="shared" si="78"/>
        <v>0</v>
      </c>
      <c r="AE558" s="25">
        <f t="shared" si="80"/>
        <v>0</v>
      </c>
      <c r="AF558" s="25"/>
      <c r="AG558" s="27">
        <v>9250000</v>
      </c>
      <c r="AH558" s="27">
        <v>9250000</v>
      </c>
      <c r="AI558" s="27"/>
      <c r="AJ558" s="32"/>
      <c r="AK558" s="27"/>
      <c r="AL558" s="32"/>
      <c r="AM558" s="27"/>
      <c r="AN558" s="25">
        <f t="shared" si="76"/>
        <v>0</v>
      </c>
      <c r="AO558" s="27">
        <f t="shared" si="79"/>
        <v>0</v>
      </c>
      <c r="AP558" s="28"/>
      <c r="AR558" s="28"/>
      <c r="AS558" s="28"/>
      <c r="AT558" s="2"/>
      <c r="AU558" s="2"/>
      <c r="AV558" s="2"/>
      <c r="AW558" s="2"/>
      <c r="AX558" s="2"/>
      <c r="AY558" s="2"/>
      <c r="AZ558" s="2"/>
      <c r="BA558" s="29"/>
    </row>
    <row r="559" spans="1:53" ht="21" customHeight="1">
      <c r="A559" s="19">
        <f>SUBTOTAL(3,$AO$7:AO559)</f>
        <v>553</v>
      </c>
      <c r="B559" s="44" t="s">
        <v>2162</v>
      </c>
      <c r="C559" s="46" t="s">
        <v>2163</v>
      </c>
      <c r="D559" s="36" t="s">
        <v>2164</v>
      </c>
      <c r="E559" s="36" t="s">
        <v>1369</v>
      </c>
      <c r="F559" s="19" t="s">
        <v>1207</v>
      </c>
      <c r="G559" s="22" t="s">
        <v>53</v>
      </c>
      <c r="H559" s="19" t="str">
        <f t="shared" si="81"/>
        <v>007</v>
      </c>
      <c r="I559" s="22" t="s">
        <v>2075</v>
      </c>
      <c r="J559" s="22" t="s">
        <v>2136</v>
      </c>
      <c r="K559" s="22"/>
      <c r="L559" s="27">
        <v>0</v>
      </c>
      <c r="M559" s="26">
        <v>0</v>
      </c>
      <c r="N559" s="25">
        <v>8200000</v>
      </c>
      <c r="O559" s="25"/>
      <c r="P559" s="25"/>
      <c r="Q559" s="25"/>
      <c r="R559" s="25"/>
      <c r="S559" s="25">
        <v>8200000</v>
      </c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>
        <f t="shared" si="78"/>
        <v>0</v>
      </c>
      <c r="AE559" s="25">
        <f t="shared" si="80"/>
        <v>0</v>
      </c>
      <c r="AF559" s="25"/>
      <c r="AG559" s="27">
        <v>9250000</v>
      </c>
      <c r="AH559" s="27">
        <v>9250000</v>
      </c>
      <c r="AI559" s="27"/>
      <c r="AJ559" s="32"/>
      <c r="AK559" s="27"/>
      <c r="AL559" s="32"/>
      <c r="AM559" s="27"/>
      <c r="AN559" s="25">
        <f t="shared" si="76"/>
        <v>0</v>
      </c>
      <c r="AO559" s="27">
        <f t="shared" si="79"/>
        <v>0</v>
      </c>
      <c r="AP559" s="28"/>
      <c r="AR559" s="28"/>
      <c r="AS559" s="28"/>
      <c r="AT559" s="2"/>
      <c r="AU559" s="2"/>
      <c r="AV559" s="2"/>
      <c r="AW559" s="2"/>
      <c r="AX559" s="2"/>
      <c r="AY559" s="2"/>
      <c r="AZ559" s="2"/>
      <c r="BA559" s="29"/>
    </row>
    <row r="560" spans="1:53" ht="21" customHeight="1">
      <c r="A560" s="19">
        <f>SUBTOTAL(3,$AO$7:AO560)</f>
        <v>554</v>
      </c>
      <c r="B560" s="44" t="s">
        <v>2165</v>
      </c>
      <c r="C560" s="46" t="s">
        <v>2166</v>
      </c>
      <c r="D560" s="36" t="s">
        <v>2167</v>
      </c>
      <c r="E560" s="36" t="s">
        <v>1369</v>
      </c>
      <c r="F560" s="19" t="s">
        <v>1063</v>
      </c>
      <c r="G560" s="22" t="s">
        <v>53</v>
      </c>
      <c r="H560" s="19" t="str">
        <f t="shared" si="81"/>
        <v>007</v>
      </c>
      <c r="I560" s="22" t="s">
        <v>2075</v>
      </c>
      <c r="J560" s="22" t="s">
        <v>2136</v>
      </c>
      <c r="K560" s="22"/>
      <c r="L560" s="27">
        <v>0</v>
      </c>
      <c r="M560" s="26">
        <v>0</v>
      </c>
      <c r="N560" s="25">
        <v>8200000</v>
      </c>
      <c r="O560" s="25"/>
      <c r="P560" s="25"/>
      <c r="Q560" s="25"/>
      <c r="R560" s="25"/>
      <c r="S560" s="25">
        <v>8200000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>
        <f t="shared" si="78"/>
        <v>0</v>
      </c>
      <c r="AE560" s="25">
        <f t="shared" si="80"/>
        <v>0</v>
      </c>
      <c r="AF560" s="25"/>
      <c r="AG560" s="27">
        <v>9250000</v>
      </c>
      <c r="AH560" s="27">
        <v>9250000</v>
      </c>
      <c r="AI560" s="27"/>
      <c r="AJ560" s="32"/>
      <c r="AK560" s="27"/>
      <c r="AL560" s="32"/>
      <c r="AM560" s="27"/>
      <c r="AN560" s="25">
        <f t="shared" si="76"/>
        <v>0</v>
      </c>
      <c r="AO560" s="27">
        <f t="shared" si="79"/>
        <v>0</v>
      </c>
      <c r="AP560" s="28"/>
      <c r="AR560" s="28"/>
      <c r="AS560" s="28"/>
      <c r="AT560" s="2"/>
      <c r="AU560" s="2"/>
      <c r="AV560" s="2"/>
      <c r="AW560" s="2"/>
      <c r="AX560" s="2"/>
      <c r="AY560" s="2"/>
      <c r="AZ560" s="2"/>
      <c r="BA560" s="29"/>
    </row>
    <row r="561" spans="1:53" ht="21" customHeight="1">
      <c r="A561" s="19">
        <f>SUBTOTAL(3,$AO$7:AO561)</f>
        <v>555</v>
      </c>
      <c r="B561" s="44" t="s">
        <v>2171</v>
      </c>
      <c r="C561" s="45" t="s">
        <v>2172</v>
      </c>
      <c r="D561" s="22" t="s">
        <v>2173</v>
      </c>
      <c r="E561" s="22" t="s">
        <v>334</v>
      </c>
      <c r="F561" s="19" t="s">
        <v>1084</v>
      </c>
      <c r="G561" s="22" t="s">
        <v>53</v>
      </c>
      <c r="H561" s="19" t="str">
        <f t="shared" si="81"/>
        <v>007</v>
      </c>
      <c r="I561" s="22" t="s">
        <v>2081</v>
      </c>
      <c r="J561" s="22" t="s">
        <v>2136</v>
      </c>
      <c r="K561" s="22"/>
      <c r="L561" s="27">
        <v>0</v>
      </c>
      <c r="M561" s="26">
        <v>0</v>
      </c>
      <c r="N561" s="25">
        <v>8200000</v>
      </c>
      <c r="O561" s="25"/>
      <c r="P561" s="25"/>
      <c r="Q561" s="25"/>
      <c r="R561" s="25"/>
      <c r="S561" s="25"/>
      <c r="T561" s="25"/>
      <c r="U561" s="25">
        <v>8200000</v>
      </c>
      <c r="V561" s="25"/>
      <c r="W561" s="25"/>
      <c r="X561" s="25"/>
      <c r="Y561" s="25"/>
      <c r="Z561" s="25"/>
      <c r="AA561" s="25"/>
      <c r="AB561" s="25"/>
      <c r="AC561" s="25"/>
      <c r="AD561" s="25">
        <f t="shared" si="78"/>
        <v>0</v>
      </c>
      <c r="AE561" s="25">
        <f>IF(SUM(R561:U561)-M561&lt;SUM(N561),SUM(N561)-SUM(R561:U561)-M561,)</f>
        <v>0</v>
      </c>
      <c r="AF561" s="25"/>
      <c r="AG561" s="27">
        <v>9250000</v>
      </c>
      <c r="AH561" s="27">
        <v>9250000</v>
      </c>
      <c r="AI561" s="27"/>
      <c r="AJ561" s="32"/>
      <c r="AK561" s="27"/>
      <c r="AL561" s="32"/>
      <c r="AM561" s="27"/>
      <c r="AN561" s="25">
        <f t="shared" si="76"/>
        <v>0</v>
      </c>
      <c r="AO561" s="27">
        <f t="shared" si="79"/>
        <v>0</v>
      </c>
      <c r="AP561" s="28"/>
      <c r="AR561" s="28"/>
      <c r="AS561" s="28"/>
      <c r="AT561" s="2"/>
      <c r="AU561" s="2"/>
      <c r="AV561" s="2"/>
      <c r="AW561" s="2"/>
      <c r="AX561" s="2"/>
      <c r="AY561" s="2"/>
      <c r="AZ561" s="2"/>
      <c r="BA561" s="29"/>
    </row>
    <row r="562" spans="1:53" ht="21" customHeight="1">
      <c r="A562" s="19">
        <f>SUBTOTAL(3,$AO$7:AO562)</f>
        <v>556</v>
      </c>
      <c r="B562" s="44" t="s">
        <v>2174</v>
      </c>
      <c r="C562" s="45" t="s">
        <v>2175</v>
      </c>
      <c r="D562" s="22" t="s">
        <v>59</v>
      </c>
      <c r="E562" s="22" t="s">
        <v>2176</v>
      </c>
      <c r="F562" s="19" t="s">
        <v>1581</v>
      </c>
      <c r="G562" s="22" t="s">
        <v>53</v>
      </c>
      <c r="H562" s="19" t="str">
        <f t="shared" si="81"/>
        <v>007</v>
      </c>
      <c r="I562" s="22" t="s">
        <v>2075</v>
      </c>
      <c r="J562" s="22" t="s">
        <v>2136</v>
      </c>
      <c r="K562" s="22"/>
      <c r="L562" s="27">
        <v>0</v>
      </c>
      <c r="M562" s="26">
        <v>0</v>
      </c>
      <c r="N562" s="25">
        <v>8200000</v>
      </c>
      <c r="O562" s="25"/>
      <c r="P562" s="25"/>
      <c r="Q562" s="25"/>
      <c r="R562" s="25"/>
      <c r="S562" s="25">
        <v>8200000</v>
      </c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>
        <f t="shared" si="78"/>
        <v>0</v>
      </c>
      <c r="AE562" s="25">
        <f>IF(SUM(R562:T562)-M562&lt;SUM(N562),SUM(N562)-SUM(R562:T562)-M562,)</f>
        <v>0</v>
      </c>
      <c r="AF562" s="25"/>
      <c r="AG562" s="27">
        <v>9250000</v>
      </c>
      <c r="AH562" s="27">
        <v>9250000</v>
      </c>
      <c r="AI562" s="27"/>
      <c r="AJ562" s="32"/>
      <c r="AK562" s="27"/>
      <c r="AL562" s="32"/>
      <c r="AM562" s="27"/>
      <c r="AN562" s="25">
        <f t="shared" si="76"/>
        <v>0</v>
      </c>
      <c r="AO562" s="27">
        <f t="shared" si="79"/>
        <v>0</v>
      </c>
      <c r="AP562" s="28"/>
      <c r="AR562" s="28"/>
      <c r="AS562" s="28"/>
      <c r="AT562" s="2"/>
      <c r="AU562" s="2"/>
      <c r="AV562" s="2"/>
      <c r="AW562" s="2"/>
      <c r="AX562" s="2"/>
      <c r="AY562" s="2"/>
      <c r="AZ562" s="2"/>
      <c r="BA562" s="29"/>
    </row>
    <row r="563" spans="1:53" ht="21" customHeight="1">
      <c r="A563" s="19">
        <f>SUBTOTAL(3,$AO$7:AO563)</f>
        <v>557</v>
      </c>
      <c r="B563" s="44" t="s">
        <v>2177</v>
      </c>
      <c r="C563" s="45" t="s">
        <v>2178</v>
      </c>
      <c r="D563" s="22" t="s">
        <v>518</v>
      </c>
      <c r="E563" s="22" t="s">
        <v>2179</v>
      </c>
      <c r="F563" s="19" t="s">
        <v>1145</v>
      </c>
      <c r="G563" s="22" t="s">
        <v>53</v>
      </c>
      <c r="H563" s="19" t="str">
        <f t="shared" si="81"/>
        <v>007</v>
      </c>
      <c r="I563" s="22" t="s">
        <v>2075</v>
      </c>
      <c r="J563" s="22" t="s">
        <v>2136</v>
      </c>
      <c r="K563" s="22"/>
      <c r="L563" s="27">
        <v>0</v>
      </c>
      <c r="M563" s="26">
        <v>0</v>
      </c>
      <c r="N563" s="25">
        <v>8200000</v>
      </c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>
        <f t="shared" si="78"/>
        <v>0</v>
      </c>
      <c r="AE563" s="25">
        <f>IF(SUM(R563:T563)-M563&lt;SUM(N563),SUM(N563)-SUM(R563:T563)-M563,)</f>
        <v>8200000</v>
      </c>
      <c r="AF563" s="25"/>
      <c r="AG563" s="27">
        <v>9250000</v>
      </c>
      <c r="AH563" s="27">
        <v>9250000</v>
      </c>
      <c r="AI563" s="27"/>
      <c r="AJ563" s="32"/>
      <c r="AK563" s="27"/>
      <c r="AL563" s="32"/>
      <c r="AM563" s="27"/>
      <c r="AN563" s="25">
        <f t="shared" si="76"/>
        <v>0</v>
      </c>
      <c r="AO563" s="27">
        <f t="shared" si="79"/>
        <v>8200000</v>
      </c>
      <c r="AP563" s="28"/>
      <c r="AR563" s="28"/>
      <c r="AS563" s="28"/>
      <c r="AT563" s="2"/>
      <c r="AU563" s="2"/>
      <c r="AV563" s="2"/>
      <c r="AW563" s="2"/>
      <c r="AX563" s="2"/>
      <c r="AY563" s="2"/>
      <c r="AZ563" s="2"/>
      <c r="BA563" s="29"/>
    </row>
    <row r="564" spans="1:53" ht="21" customHeight="1">
      <c r="A564" s="19">
        <f>SUBTOTAL(3,$AO$7:AO564)</f>
        <v>558</v>
      </c>
      <c r="B564" s="44" t="s">
        <v>2180</v>
      </c>
      <c r="C564" s="45" t="s">
        <v>2181</v>
      </c>
      <c r="D564" s="22" t="s">
        <v>995</v>
      </c>
      <c r="E564" s="22" t="s">
        <v>1262</v>
      </c>
      <c r="F564" s="19" t="s">
        <v>1003</v>
      </c>
      <c r="G564" s="22" t="s">
        <v>53</v>
      </c>
      <c r="H564" s="19" t="str">
        <f t="shared" si="81"/>
        <v>007</v>
      </c>
      <c r="I564" s="22" t="s">
        <v>2081</v>
      </c>
      <c r="J564" s="22" t="s">
        <v>2136</v>
      </c>
      <c r="K564" s="22"/>
      <c r="L564" s="27">
        <v>0</v>
      </c>
      <c r="M564" s="26">
        <v>0</v>
      </c>
      <c r="N564" s="25">
        <v>8200000</v>
      </c>
      <c r="O564" s="25"/>
      <c r="P564" s="25"/>
      <c r="Q564" s="25"/>
      <c r="R564" s="25"/>
      <c r="S564" s="25"/>
      <c r="T564" s="25"/>
      <c r="U564" s="25">
        <v>8200000</v>
      </c>
      <c r="V564" s="25"/>
      <c r="W564" s="25"/>
      <c r="X564" s="25"/>
      <c r="Y564" s="25"/>
      <c r="Z564" s="25"/>
      <c r="AA564" s="25"/>
      <c r="AB564" s="25"/>
      <c r="AC564" s="25"/>
      <c r="AD564" s="25">
        <f t="shared" si="78"/>
        <v>0</v>
      </c>
      <c r="AE564" s="25">
        <f>IF(SUM(R564:U564)-M564&lt;SUM(N564),SUM(N564)-SUM(R564:U564)-M564,)</f>
        <v>0</v>
      </c>
      <c r="AF564" s="25"/>
      <c r="AG564" s="27">
        <v>9250000</v>
      </c>
      <c r="AH564" s="27"/>
      <c r="AI564" s="27"/>
      <c r="AJ564" s="32"/>
      <c r="AK564" s="27"/>
      <c r="AL564" s="227">
        <f>VLOOKUP(B564,'AGB T10'!$B:$E,4,0)</f>
        <v>9250000</v>
      </c>
      <c r="AM564" s="27"/>
      <c r="AN564" s="25">
        <f>IF(SUM(AH564:AM564)&lt;SUM(AG564),SUM(AG564)-SUM(AH564:AM564),)</f>
        <v>0</v>
      </c>
      <c r="AO564" s="27">
        <f>AN564</f>
        <v>0</v>
      </c>
      <c r="AP564" s="28"/>
      <c r="AR564" s="28"/>
      <c r="AS564" s="28"/>
      <c r="AT564" s="2"/>
      <c r="AU564" s="2"/>
      <c r="AV564" s="2"/>
      <c r="AW564" s="2"/>
      <c r="AX564" s="2"/>
      <c r="AY564" s="2"/>
      <c r="AZ564" s="2"/>
      <c r="BA564" s="29"/>
    </row>
    <row r="565" spans="1:53" ht="21" customHeight="1">
      <c r="A565" s="19">
        <f>SUBTOTAL(3,$AO$7:AO565)</f>
        <v>559</v>
      </c>
      <c r="B565" s="44" t="s">
        <v>2182</v>
      </c>
      <c r="C565" s="46" t="s">
        <v>2183</v>
      </c>
      <c r="D565" s="36" t="s">
        <v>2029</v>
      </c>
      <c r="E565" s="36" t="s">
        <v>571</v>
      </c>
      <c r="F565" s="19" t="s">
        <v>2184</v>
      </c>
      <c r="G565" s="22" t="s">
        <v>53</v>
      </c>
      <c r="H565" s="19" t="str">
        <f t="shared" si="81"/>
        <v>007</v>
      </c>
      <c r="I565" s="22" t="s">
        <v>2075</v>
      </c>
      <c r="J565" s="22" t="s">
        <v>2136</v>
      </c>
      <c r="K565" s="22"/>
      <c r="L565" s="27">
        <v>0</v>
      </c>
      <c r="M565" s="26">
        <v>0</v>
      </c>
      <c r="N565" s="25">
        <v>8200000</v>
      </c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>
        <v>8200000</v>
      </c>
      <c r="Z565" s="25"/>
      <c r="AA565" s="25"/>
      <c r="AB565" s="25"/>
      <c r="AC565" s="25"/>
      <c r="AD565" s="25">
        <f t="shared" si="78"/>
        <v>0</v>
      </c>
      <c r="AE565" s="25">
        <f>IF(SUM(R565:AD565)-M565&lt;SUM(N565),SUM(N565)-SUM(R565:AD565)-M565,)</f>
        <v>0</v>
      </c>
      <c r="AF565" s="25"/>
      <c r="AG565" s="27">
        <v>9250000</v>
      </c>
      <c r="AH565" s="27">
        <v>9250000</v>
      </c>
      <c r="AI565" s="27"/>
      <c r="AJ565" s="32"/>
      <c r="AK565" s="27"/>
      <c r="AL565" s="32"/>
      <c r="AM565" s="27"/>
      <c r="AN565" s="25">
        <f t="shared" si="76"/>
        <v>0</v>
      </c>
      <c r="AO565" s="27">
        <f>IF(SUM(R565:AD565)-M565&lt;(K565+L565+N565),(K565+L565+N565)-SUM(R565:AD565)-M565,)</f>
        <v>0</v>
      </c>
      <c r="AP565" s="28"/>
      <c r="AR565" s="28"/>
      <c r="AS565" s="28"/>
      <c r="AT565" s="2"/>
      <c r="AU565" s="2"/>
      <c r="AV565" s="2"/>
      <c r="AW565" s="2"/>
      <c r="AX565" s="2"/>
      <c r="AY565" s="2"/>
      <c r="AZ565" s="2"/>
      <c r="BA565" s="29"/>
    </row>
    <row r="566" spans="1:53" ht="21" customHeight="1">
      <c r="A566" s="19">
        <f>SUBTOTAL(3,$AO$7:AO566)</f>
        <v>560</v>
      </c>
      <c r="B566" s="44" t="s">
        <v>2185</v>
      </c>
      <c r="C566" s="46" t="s">
        <v>2186</v>
      </c>
      <c r="D566" s="36" t="s">
        <v>453</v>
      </c>
      <c r="E566" s="36" t="s">
        <v>1895</v>
      </c>
      <c r="F566" s="19" t="s">
        <v>1414</v>
      </c>
      <c r="G566" s="22" t="s">
        <v>53</v>
      </c>
      <c r="H566" s="19" t="str">
        <f t="shared" si="81"/>
        <v>007</v>
      </c>
      <c r="I566" s="22" t="s">
        <v>2075</v>
      </c>
      <c r="J566" s="22" t="s">
        <v>2136</v>
      </c>
      <c r="K566" s="22"/>
      <c r="L566" s="27">
        <v>0</v>
      </c>
      <c r="M566" s="26">
        <v>0</v>
      </c>
      <c r="N566" s="25">
        <v>8200000</v>
      </c>
      <c r="O566" s="25"/>
      <c r="P566" s="25"/>
      <c r="Q566" s="25"/>
      <c r="R566" s="25"/>
      <c r="S566" s="25">
        <v>8200000</v>
      </c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>
        <f t="shared" si="78"/>
        <v>0</v>
      </c>
      <c r="AE566" s="25">
        <f>IF(SUM(R566:T566)-M566&lt;SUM(N566),SUM(N566)-SUM(R566:T566)-M566,)</f>
        <v>0</v>
      </c>
      <c r="AF566" s="25"/>
      <c r="AG566" s="27">
        <v>9250000</v>
      </c>
      <c r="AH566" s="27">
        <v>9250000</v>
      </c>
      <c r="AI566" s="27"/>
      <c r="AJ566" s="32"/>
      <c r="AK566" s="27"/>
      <c r="AL566" s="32"/>
      <c r="AM566" s="27"/>
      <c r="AN566" s="25">
        <f t="shared" si="76"/>
        <v>0</v>
      </c>
      <c r="AO566" s="27">
        <f t="shared" ref="AO566:AO573" si="82">IF(SUM(R566:U566)-M566&lt;(K566+L566+N566),(K566+L566+N566)-SUM(R566:U566)-M566,)</f>
        <v>0</v>
      </c>
      <c r="AP566" s="28"/>
      <c r="AR566" s="28"/>
      <c r="AS566" s="28"/>
      <c r="AT566" s="2"/>
      <c r="AU566" s="2"/>
      <c r="AV566" s="2"/>
      <c r="AW566" s="2"/>
      <c r="AX566" s="2"/>
      <c r="AY566" s="2"/>
      <c r="AZ566" s="2"/>
      <c r="BA566" s="29"/>
    </row>
    <row r="567" spans="1:53" ht="21" customHeight="1">
      <c r="A567" s="19">
        <f>SUBTOTAL(3,$AO$7:AO567)</f>
        <v>561</v>
      </c>
      <c r="B567" s="44" t="s">
        <v>2187</v>
      </c>
      <c r="C567" s="46" t="s">
        <v>2188</v>
      </c>
      <c r="D567" s="36" t="s">
        <v>2189</v>
      </c>
      <c r="E567" s="36" t="s">
        <v>1895</v>
      </c>
      <c r="F567" s="19" t="s">
        <v>130</v>
      </c>
      <c r="G567" s="22" t="s">
        <v>53</v>
      </c>
      <c r="H567" s="19" t="str">
        <f t="shared" si="81"/>
        <v>007</v>
      </c>
      <c r="I567" s="22" t="s">
        <v>2075</v>
      </c>
      <c r="J567" s="22" t="s">
        <v>2136</v>
      </c>
      <c r="K567" s="22"/>
      <c r="L567" s="27">
        <v>0</v>
      </c>
      <c r="M567" s="26">
        <v>0</v>
      </c>
      <c r="N567" s="25">
        <v>8200000</v>
      </c>
      <c r="O567" s="25"/>
      <c r="P567" s="25"/>
      <c r="Q567" s="25"/>
      <c r="R567" s="25"/>
      <c r="S567" s="25">
        <v>8200000</v>
      </c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>
        <f t="shared" si="78"/>
        <v>0</v>
      </c>
      <c r="AE567" s="25">
        <f>IF(SUM(R567:T567)-M567&lt;SUM(N567),SUM(N567)-SUM(R567:T567)-M567,)</f>
        <v>0</v>
      </c>
      <c r="AF567" s="25"/>
      <c r="AG567" s="27">
        <v>9250000</v>
      </c>
      <c r="AH567" s="27">
        <v>9250000</v>
      </c>
      <c r="AI567" s="27"/>
      <c r="AJ567" s="32"/>
      <c r="AK567" s="27"/>
      <c r="AL567" s="32"/>
      <c r="AM567" s="27"/>
      <c r="AN567" s="25">
        <f t="shared" si="76"/>
        <v>0</v>
      </c>
      <c r="AO567" s="27">
        <f t="shared" si="82"/>
        <v>0</v>
      </c>
      <c r="AP567" s="28"/>
      <c r="AR567" s="28"/>
      <c r="AS567" s="28"/>
      <c r="AT567" s="2"/>
      <c r="AU567" s="2"/>
      <c r="AV567" s="2"/>
      <c r="AW567" s="2"/>
      <c r="AX567" s="2"/>
      <c r="AY567" s="2"/>
      <c r="AZ567" s="2"/>
      <c r="BA567" s="29"/>
    </row>
    <row r="568" spans="1:53" ht="21" customHeight="1">
      <c r="A568" s="19">
        <f>SUBTOTAL(3,$AO$7:AO568)</f>
        <v>562</v>
      </c>
      <c r="B568" s="44" t="s">
        <v>2190</v>
      </c>
      <c r="C568" s="45" t="s">
        <v>2191</v>
      </c>
      <c r="D568" s="22" t="s">
        <v>2192</v>
      </c>
      <c r="E568" s="22" t="s">
        <v>52</v>
      </c>
      <c r="F568" s="19" t="s">
        <v>2193</v>
      </c>
      <c r="G568" s="22" t="s">
        <v>53</v>
      </c>
      <c r="H568" s="19" t="str">
        <f t="shared" si="81"/>
        <v>008</v>
      </c>
      <c r="I568" s="42" t="s">
        <v>62</v>
      </c>
      <c r="J568" s="22" t="s">
        <v>2194</v>
      </c>
      <c r="K568" s="22"/>
      <c r="L568" s="27">
        <v>0</v>
      </c>
      <c r="M568" s="26">
        <v>0</v>
      </c>
      <c r="N568" s="25">
        <v>8200000</v>
      </c>
      <c r="O568" s="25"/>
      <c r="P568" s="25"/>
      <c r="Q568" s="25"/>
      <c r="R568" s="25"/>
      <c r="S568" s="25"/>
      <c r="T568" s="25"/>
      <c r="U568" s="25">
        <v>8200000</v>
      </c>
      <c r="V568" s="25"/>
      <c r="W568" s="25"/>
      <c r="X568" s="25"/>
      <c r="Y568" s="25"/>
      <c r="Z568" s="25"/>
      <c r="AA568" s="25"/>
      <c r="AB568" s="25"/>
      <c r="AC568" s="25"/>
      <c r="AD568" s="25">
        <f t="shared" si="78"/>
        <v>0</v>
      </c>
      <c r="AE568" s="25">
        <f>IF(SUM(R568:U568)-M568&lt;SUM(N568),SUM(N568)-SUM(R568:U568)-M568,)</f>
        <v>0</v>
      </c>
      <c r="AF568" s="25"/>
      <c r="AG568" s="27">
        <v>9250000</v>
      </c>
      <c r="AH568" s="27"/>
      <c r="AI568" s="27"/>
      <c r="AJ568" s="32"/>
      <c r="AK568" s="27"/>
      <c r="AL568" s="32"/>
      <c r="AM568" s="27"/>
      <c r="AN568" s="25">
        <f t="shared" si="76"/>
        <v>9250000</v>
      </c>
      <c r="AO568" s="27">
        <f>AN568</f>
        <v>9250000</v>
      </c>
      <c r="AP568" s="28"/>
      <c r="AR568" s="28"/>
      <c r="AS568" s="28"/>
      <c r="AT568" s="2"/>
      <c r="AU568" s="2"/>
      <c r="AV568" s="2"/>
      <c r="AW568" s="2"/>
      <c r="AX568" s="2"/>
      <c r="AY568" s="2"/>
      <c r="AZ568" s="2"/>
      <c r="BA568" s="29"/>
    </row>
    <row r="569" spans="1:53" ht="21" customHeight="1">
      <c r="A569" s="19">
        <f>SUBTOTAL(3,$AO$7:AO569)</f>
        <v>563</v>
      </c>
      <c r="B569" s="44" t="s">
        <v>2195</v>
      </c>
      <c r="C569" s="45" t="s">
        <v>2196</v>
      </c>
      <c r="D569" s="22" t="s">
        <v>1096</v>
      </c>
      <c r="E569" s="22" t="s">
        <v>52</v>
      </c>
      <c r="F569" s="19" t="s">
        <v>2197</v>
      </c>
      <c r="G569" s="22" t="s">
        <v>53</v>
      </c>
      <c r="H569" s="19" t="str">
        <f t="shared" si="81"/>
        <v>008</v>
      </c>
      <c r="I569" s="22" t="s">
        <v>2198</v>
      </c>
      <c r="J569" s="22" t="s">
        <v>2194</v>
      </c>
      <c r="K569" s="22"/>
      <c r="L569" s="27">
        <v>0</v>
      </c>
      <c r="M569" s="26">
        <v>0</v>
      </c>
      <c r="N569" s="25">
        <v>8200000</v>
      </c>
      <c r="O569" s="25"/>
      <c r="P569" s="25"/>
      <c r="Q569" s="25"/>
      <c r="R569" s="25"/>
      <c r="S569" s="25">
        <v>8200000</v>
      </c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>
        <f t="shared" si="78"/>
        <v>0</v>
      </c>
      <c r="AE569" s="25">
        <f>IF(SUM(R569:T569)-M569&lt;SUM(N569),SUM(N569)-SUM(R569:T569)-M569,)</f>
        <v>0</v>
      </c>
      <c r="AF569" s="25"/>
      <c r="AG569" s="27">
        <v>9250000</v>
      </c>
      <c r="AH569" s="27">
        <v>9250000</v>
      </c>
      <c r="AI569" s="27"/>
      <c r="AJ569" s="32"/>
      <c r="AK569" s="27"/>
      <c r="AL569" s="32"/>
      <c r="AM569" s="27"/>
      <c r="AN569" s="25">
        <f t="shared" si="76"/>
        <v>0</v>
      </c>
      <c r="AO569" s="27">
        <f t="shared" si="82"/>
        <v>0</v>
      </c>
      <c r="AP569" s="28"/>
      <c r="AR569" s="28"/>
      <c r="AS569" s="28"/>
      <c r="AT569" s="2"/>
      <c r="AU569" s="2"/>
      <c r="AV569" s="2"/>
      <c r="AW569" s="2"/>
      <c r="AX569" s="2"/>
      <c r="AY569" s="2"/>
      <c r="AZ569" s="2"/>
      <c r="BA569" s="29"/>
    </row>
    <row r="570" spans="1:53" ht="21" customHeight="1">
      <c r="A570" s="19">
        <f>SUBTOTAL(3,$AO$7:AO570)</f>
        <v>564</v>
      </c>
      <c r="B570" s="44" t="s">
        <v>2199</v>
      </c>
      <c r="C570" s="45" t="s">
        <v>2200</v>
      </c>
      <c r="D570" s="22" t="s">
        <v>2201</v>
      </c>
      <c r="E570" s="22" t="s">
        <v>52</v>
      </c>
      <c r="F570" s="19" t="s">
        <v>2202</v>
      </c>
      <c r="G570" s="22" t="s">
        <v>53</v>
      </c>
      <c r="H570" s="19" t="str">
        <f t="shared" si="81"/>
        <v>008</v>
      </c>
      <c r="I570" s="42" t="s">
        <v>62</v>
      </c>
      <c r="J570" s="22" t="s">
        <v>2194</v>
      </c>
      <c r="K570" s="22"/>
      <c r="L570" s="27">
        <v>0</v>
      </c>
      <c r="M570" s="26">
        <v>0</v>
      </c>
      <c r="N570" s="25">
        <v>8200000</v>
      </c>
      <c r="O570" s="25"/>
      <c r="P570" s="25"/>
      <c r="Q570" s="25"/>
      <c r="R570" s="25"/>
      <c r="S570" s="25">
        <v>8200000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>
        <f t="shared" si="78"/>
        <v>0</v>
      </c>
      <c r="AE570" s="25">
        <f>IF(SUM(R570:T570)-M570&lt;SUM(N570),SUM(N570)-SUM(R570:T570)-M570,)</f>
        <v>0</v>
      </c>
      <c r="AF570" s="25"/>
      <c r="AG570" s="27">
        <v>9250000</v>
      </c>
      <c r="AH570" s="27">
        <v>9250000</v>
      </c>
      <c r="AI570" s="27"/>
      <c r="AJ570" s="32"/>
      <c r="AK570" s="27"/>
      <c r="AL570" s="32"/>
      <c r="AM570" s="27"/>
      <c r="AN570" s="25">
        <f t="shared" si="76"/>
        <v>0</v>
      </c>
      <c r="AO570" s="27">
        <f t="shared" si="82"/>
        <v>0</v>
      </c>
      <c r="AP570" s="28"/>
      <c r="AR570" s="28"/>
      <c r="AS570" s="28"/>
      <c r="AT570" s="2"/>
      <c r="AU570" s="2"/>
      <c r="AV570" s="2"/>
      <c r="AW570" s="2"/>
      <c r="AX570" s="2"/>
      <c r="AY570" s="2"/>
      <c r="AZ570" s="2"/>
      <c r="BA570" s="29"/>
    </row>
    <row r="571" spans="1:53" ht="21" customHeight="1">
      <c r="A571" s="19">
        <f>SUBTOTAL(3,$AO$7:AO571)</f>
        <v>565</v>
      </c>
      <c r="B571" s="44" t="s">
        <v>2205</v>
      </c>
      <c r="C571" s="45" t="s">
        <v>2206</v>
      </c>
      <c r="D571" s="22" t="s">
        <v>2207</v>
      </c>
      <c r="E571" s="22" t="s">
        <v>1559</v>
      </c>
      <c r="F571" s="19" t="s">
        <v>1104</v>
      </c>
      <c r="G571" s="22" t="s">
        <v>53</v>
      </c>
      <c r="H571" s="19" t="str">
        <f t="shared" si="81"/>
        <v>008</v>
      </c>
      <c r="I571" s="22" t="s">
        <v>2198</v>
      </c>
      <c r="J571" s="22" t="s">
        <v>2194</v>
      </c>
      <c r="K571" s="22"/>
      <c r="L571" s="27">
        <v>0</v>
      </c>
      <c r="M571" s="26">
        <v>0</v>
      </c>
      <c r="N571" s="25">
        <v>8200000</v>
      </c>
      <c r="O571" s="25"/>
      <c r="P571" s="25"/>
      <c r="Q571" s="25"/>
      <c r="R571" s="25"/>
      <c r="S571" s="25"/>
      <c r="T571" s="25"/>
      <c r="U571" s="25">
        <v>8200000</v>
      </c>
      <c r="V571" s="25"/>
      <c r="W571" s="25"/>
      <c r="X571" s="25"/>
      <c r="Y571" s="25"/>
      <c r="Z571" s="25"/>
      <c r="AA571" s="25"/>
      <c r="AB571" s="25"/>
      <c r="AC571" s="25"/>
      <c r="AD571" s="25">
        <f t="shared" si="78"/>
        <v>0</v>
      </c>
      <c r="AE571" s="25">
        <f>IF(SUM(R571:U571)-M571&lt;SUM(N571),SUM(N571)-SUM(R571:U571)-M571,)</f>
        <v>0</v>
      </c>
      <c r="AF571" s="25"/>
      <c r="AG571" s="27">
        <v>9250000</v>
      </c>
      <c r="AH571" s="27"/>
      <c r="AI571" s="27"/>
      <c r="AJ571" s="32"/>
      <c r="AK571" s="27"/>
      <c r="AL571" s="32"/>
      <c r="AM571" s="27"/>
      <c r="AN571" s="25">
        <f t="shared" si="76"/>
        <v>9250000</v>
      </c>
      <c r="AO571" s="27">
        <f>L571+AE571+AN571</f>
        <v>9250000</v>
      </c>
      <c r="AP571" s="28"/>
      <c r="AR571" s="28"/>
      <c r="AS571" s="28"/>
      <c r="AT571" s="2"/>
      <c r="AU571" s="2"/>
      <c r="AV571" s="2"/>
      <c r="AW571" s="2"/>
      <c r="AX571" s="2"/>
      <c r="AY571" s="2"/>
      <c r="AZ571" s="2"/>
      <c r="BA571" s="29"/>
    </row>
    <row r="572" spans="1:53" ht="21" customHeight="1">
      <c r="A572" s="19">
        <f>SUBTOTAL(3,$AO$7:AO572)</f>
        <v>566</v>
      </c>
      <c r="B572" s="44" t="s">
        <v>2208</v>
      </c>
      <c r="C572" s="45" t="s">
        <v>2209</v>
      </c>
      <c r="D572" s="22" t="s">
        <v>2210</v>
      </c>
      <c r="E572" s="22" t="s">
        <v>1563</v>
      </c>
      <c r="F572" s="19" t="s">
        <v>171</v>
      </c>
      <c r="G572" s="22" t="s">
        <v>53</v>
      </c>
      <c r="H572" s="19" t="str">
        <f t="shared" si="81"/>
        <v>008</v>
      </c>
      <c r="I572" s="22" t="s">
        <v>2198</v>
      </c>
      <c r="J572" s="22" t="s">
        <v>2194</v>
      </c>
      <c r="K572" s="22"/>
      <c r="L572" s="27">
        <v>0</v>
      </c>
      <c r="M572" s="26">
        <v>0</v>
      </c>
      <c r="N572" s="25">
        <v>8200000</v>
      </c>
      <c r="O572" s="25"/>
      <c r="P572" s="25"/>
      <c r="Q572" s="25"/>
      <c r="R572" s="25"/>
      <c r="S572" s="25">
        <v>8200000</v>
      </c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>
        <f t="shared" ref="AD572:AD601" si="83">IF(SUM(O572:U572)&gt;SUM(M572:N572),SUM(O572:U572)-SUM(M572:N572),)</f>
        <v>0</v>
      </c>
      <c r="AE572" s="25">
        <f>IF(SUM(R572:T572)-M572&lt;SUM(N572),SUM(N572)-SUM(R572:T572)-M572,)</f>
        <v>0</v>
      </c>
      <c r="AF572" s="25"/>
      <c r="AG572" s="27">
        <v>9250000</v>
      </c>
      <c r="AH572" s="27">
        <v>9250000</v>
      </c>
      <c r="AI572" s="27"/>
      <c r="AJ572" s="32"/>
      <c r="AK572" s="27"/>
      <c r="AL572" s="32"/>
      <c r="AM572" s="27"/>
      <c r="AN572" s="25">
        <f t="shared" si="76"/>
        <v>0</v>
      </c>
      <c r="AO572" s="27">
        <f t="shared" si="82"/>
        <v>0</v>
      </c>
      <c r="AP572" s="28"/>
      <c r="AR572" s="28"/>
      <c r="AS572" s="28"/>
      <c r="AT572" s="2"/>
      <c r="AU572" s="2"/>
      <c r="AV572" s="2"/>
      <c r="AW572" s="2"/>
      <c r="AX572" s="2"/>
      <c r="AY572" s="2"/>
      <c r="AZ572" s="2"/>
      <c r="BA572" s="29"/>
    </row>
    <row r="573" spans="1:53" ht="21" customHeight="1">
      <c r="A573" s="19">
        <f>SUBTOTAL(3,$AO$7:AO573)</f>
        <v>567</v>
      </c>
      <c r="B573" s="44" t="s">
        <v>2211</v>
      </c>
      <c r="C573" s="45" t="s">
        <v>2212</v>
      </c>
      <c r="D573" s="22" t="s">
        <v>2213</v>
      </c>
      <c r="E573" s="22" t="s">
        <v>151</v>
      </c>
      <c r="F573" s="19" t="s">
        <v>605</v>
      </c>
      <c r="G573" s="22" t="s">
        <v>53</v>
      </c>
      <c r="H573" s="19" t="str">
        <f t="shared" si="81"/>
        <v>008</v>
      </c>
      <c r="I573" s="42" t="s">
        <v>62</v>
      </c>
      <c r="J573" s="22" t="s">
        <v>2194</v>
      </c>
      <c r="K573" s="22"/>
      <c r="L573" s="27">
        <v>0</v>
      </c>
      <c r="M573" s="26">
        <v>0</v>
      </c>
      <c r="N573" s="25">
        <v>8200000</v>
      </c>
      <c r="O573" s="25"/>
      <c r="P573" s="25"/>
      <c r="Q573" s="25"/>
      <c r="R573" s="25"/>
      <c r="S573" s="25"/>
      <c r="T573" s="25"/>
      <c r="U573" s="25">
        <v>8200000</v>
      </c>
      <c r="V573" s="25"/>
      <c r="W573" s="25"/>
      <c r="X573" s="25"/>
      <c r="Y573" s="25"/>
      <c r="Z573" s="25"/>
      <c r="AA573" s="25"/>
      <c r="AB573" s="25"/>
      <c r="AC573" s="25"/>
      <c r="AD573" s="25">
        <f t="shared" si="83"/>
        <v>0</v>
      </c>
      <c r="AE573" s="25">
        <f>IF(SUM(R573:U573)-M573&lt;SUM(N573),SUM(N573)-SUM(R573:U573)-M573,)</f>
        <v>0</v>
      </c>
      <c r="AF573" s="25"/>
      <c r="AG573" s="27">
        <v>9250000</v>
      </c>
      <c r="AH573" s="27">
        <v>9250000</v>
      </c>
      <c r="AI573" s="27"/>
      <c r="AJ573" s="32"/>
      <c r="AK573" s="27"/>
      <c r="AL573" s="32"/>
      <c r="AM573" s="27"/>
      <c r="AN573" s="25">
        <f t="shared" si="76"/>
        <v>0</v>
      </c>
      <c r="AO573" s="27">
        <f t="shared" si="82"/>
        <v>0</v>
      </c>
      <c r="AP573" s="28"/>
      <c r="AR573" s="28"/>
      <c r="AS573" s="28"/>
      <c r="AT573" s="2"/>
      <c r="AU573" s="2"/>
      <c r="AV573" s="2"/>
      <c r="AW573" s="2"/>
      <c r="AX573" s="2"/>
      <c r="AY573" s="2"/>
      <c r="AZ573" s="2"/>
      <c r="BA573" s="29"/>
    </row>
    <row r="574" spans="1:53" ht="21" customHeight="1">
      <c r="A574" s="19">
        <f>SUBTOTAL(3,$AO$7:AO574)</f>
        <v>568</v>
      </c>
      <c r="B574" s="44" t="s">
        <v>2214</v>
      </c>
      <c r="C574" s="45" t="s">
        <v>2215</v>
      </c>
      <c r="D574" s="22" t="s">
        <v>813</v>
      </c>
      <c r="E574" s="22" t="s">
        <v>43</v>
      </c>
      <c r="F574" s="19" t="s">
        <v>1193</v>
      </c>
      <c r="G574" s="22" t="s">
        <v>53</v>
      </c>
      <c r="H574" s="19" t="str">
        <f t="shared" si="81"/>
        <v>008</v>
      </c>
      <c r="I574" s="22" t="s">
        <v>2198</v>
      </c>
      <c r="J574" s="22" t="s">
        <v>2194</v>
      </c>
      <c r="K574" s="22"/>
      <c r="L574" s="27">
        <v>0</v>
      </c>
      <c r="M574" s="26">
        <v>0</v>
      </c>
      <c r="N574" s="25">
        <v>8200000</v>
      </c>
      <c r="O574" s="25"/>
      <c r="P574" s="25"/>
      <c r="Q574" s="25"/>
      <c r="R574" s="25"/>
      <c r="S574" s="25"/>
      <c r="T574" s="25"/>
      <c r="U574" s="25">
        <v>8200000</v>
      </c>
      <c r="V574" s="25"/>
      <c r="W574" s="25"/>
      <c r="X574" s="25"/>
      <c r="Y574" s="25"/>
      <c r="Z574" s="25"/>
      <c r="AA574" s="25"/>
      <c r="AB574" s="25"/>
      <c r="AC574" s="25"/>
      <c r="AD574" s="25">
        <f t="shared" si="83"/>
        <v>0</v>
      </c>
      <c r="AE574" s="25">
        <f>IF(SUM(R574:U574)-M574&lt;SUM(N574),SUM(N574)-SUM(R574:U574)-M574,)</f>
        <v>0</v>
      </c>
      <c r="AF574" s="25"/>
      <c r="AG574" s="27">
        <v>9250000</v>
      </c>
      <c r="AH574" s="27"/>
      <c r="AI574" s="27"/>
      <c r="AJ574" s="32"/>
      <c r="AK574" s="27"/>
      <c r="AL574" s="32"/>
      <c r="AM574" s="27"/>
      <c r="AN574" s="25">
        <f t="shared" si="76"/>
        <v>9250000</v>
      </c>
      <c r="AO574" s="27">
        <f t="shared" ref="AO574" si="84">L574+AE574+AN574</f>
        <v>9250000</v>
      </c>
      <c r="AP574" s="28"/>
      <c r="AR574" s="28"/>
      <c r="AS574" s="28"/>
      <c r="AT574" s="2"/>
      <c r="AU574" s="2"/>
      <c r="AV574" s="2"/>
      <c r="AW574" s="2"/>
      <c r="AX574" s="2"/>
      <c r="AY574" s="2"/>
      <c r="AZ574" s="2"/>
      <c r="BA574" s="29"/>
    </row>
    <row r="575" spans="1:53" ht="21" customHeight="1">
      <c r="A575" s="19">
        <f>SUBTOTAL(3,$AO$7:AO575)</f>
        <v>569</v>
      </c>
      <c r="B575" s="44" t="s">
        <v>2216</v>
      </c>
      <c r="C575" s="45" t="s">
        <v>2217</v>
      </c>
      <c r="D575" s="22" t="s">
        <v>2218</v>
      </c>
      <c r="E575" s="22" t="s">
        <v>421</v>
      </c>
      <c r="F575" s="19" t="s">
        <v>1414</v>
      </c>
      <c r="G575" s="22" t="s">
        <v>53</v>
      </c>
      <c r="H575" s="19" t="str">
        <f t="shared" si="81"/>
        <v>008</v>
      </c>
      <c r="I575" s="22" t="s">
        <v>2198</v>
      </c>
      <c r="J575" s="22" t="s">
        <v>2194</v>
      </c>
      <c r="K575" s="22"/>
      <c r="L575" s="27">
        <v>0</v>
      </c>
      <c r="M575" s="26">
        <v>0</v>
      </c>
      <c r="N575" s="25">
        <v>8200000</v>
      </c>
      <c r="O575" s="25"/>
      <c r="P575" s="25"/>
      <c r="Q575" s="25"/>
      <c r="R575" s="25"/>
      <c r="S575" s="25"/>
      <c r="T575" s="25"/>
      <c r="U575" s="25">
        <v>8200000</v>
      </c>
      <c r="V575" s="25"/>
      <c r="W575" s="25"/>
      <c r="X575" s="25"/>
      <c r="Y575" s="25"/>
      <c r="Z575" s="25"/>
      <c r="AA575" s="25"/>
      <c r="AB575" s="25"/>
      <c r="AC575" s="25"/>
      <c r="AD575" s="25">
        <f t="shared" si="83"/>
        <v>0</v>
      </c>
      <c r="AE575" s="25">
        <f>IF(SUM(R575:U575)-M575&lt;SUM(N575),SUM(N575)-SUM(R575:U575)-M575,)</f>
        <v>0</v>
      </c>
      <c r="AF575" s="25"/>
      <c r="AG575" s="27">
        <v>9250000</v>
      </c>
      <c r="AH575" s="27"/>
      <c r="AI575" s="27"/>
      <c r="AJ575" s="227">
        <v>9250000</v>
      </c>
      <c r="AK575" s="27"/>
      <c r="AL575" s="32"/>
      <c r="AM575" s="27"/>
      <c r="AN575" s="25">
        <f>IF(SUM(AH575:AK575)&lt;SUM(AG575),SUM(AG575)-SUM(AH575:AK575),)</f>
        <v>0</v>
      </c>
      <c r="AO575" s="25">
        <f>IF(SUM(AI575:AN575)&lt;SUM(AH575),SUM(AH575)-SUM(AI575:AN575),)</f>
        <v>0</v>
      </c>
      <c r="AP575" s="28"/>
      <c r="AR575" s="28"/>
      <c r="AS575" s="28"/>
      <c r="AT575" s="2"/>
      <c r="AU575" s="2"/>
      <c r="AV575" s="2"/>
      <c r="AW575" s="2"/>
      <c r="AX575" s="2"/>
      <c r="AY575" s="2"/>
      <c r="AZ575" s="2"/>
      <c r="BA575" s="29"/>
    </row>
    <row r="576" spans="1:53" ht="21" customHeight="1">
      <c r="A576" s="19">
        <f>SUBTOTAL(3,$AO$7:AO576)</f>
        <v>570</v>
      </c>
      <c r="B576" s="44" t="s">
        <v>2219</v>
      </c>
      <c r="C576" s="45" t="s">
        <v>2220</v>
      </c>
      <c r="D576" s="22" t="s">
        <v>2221</v>
      </c>
      <c r="E576" s="22" t="s">
        <v>262</v>
      </c>
      <c r="F576" s="19" t="s">
        <v>1853</v>
      </c>
      <c r="G576" s="22" t="s">
        <v>53</v>
      </c>
      <c r="H576" s="19" t="str">
        <f t="shared" si="81"/>
        <v>008</v>
      </c>
      <c r="I576" s="22" t="s">
        <v>2198</v>
      </c>
      <c r="J576" s="22" t="s">
        <v>2194</v>
      </c>
      <c r="K576" s="22"/>
      <c r="L576" s="27">
        <v>0</v>
      </c>
      <c r="M576" s="26">
        <v>0</v>
      </c>
      <c r="N576" s="25">
        <v>8200000</v>
      </c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>
        <f t="shared" si="83"/>
        <v>0</v>
      </c>
      <c r="AE576" s="25">
        <v>0</v>
      </c>
      <c r="AF576" s="25"/>
      <c r="AG576" s="27">
        <v>0</v>
      </c>
      <c r="AH576" s="27"/>
      <c r="AI576" s="27"/>
      <c r="AJ576" s="32"/>
      <c r="AK576" s="27"/>
      <c r="AL576" s="32"/>
      <c r="AM576" s="27"/>
      <c r="AN576" s="25">
        <f t="shared" si="76"/>
        <v>0</v>
      </c>
      <c r="AO576" s="27">
        <v>0</v>
      </c>
      <c r="AP576" s="28"/>
      <c r="AR576" s="28"/>
      <c r="AS576" s="28"/>
      <c r="AT576" s="54">
        <v>1</v>
      </c>
      <c r="AU576" s="2"/>
      <c r="AV576" s="2"/>
      <c r="AW576" s="2"/>
      <c r="AX576" s="2"/>
      <c r="AY576" s="2"/>
      <c r="AZ576" s="2"/>
      <c r="BA576" s="29"/>
    </row>
    <row r="577" spans="1:53" ht="21" customHeight="1">
      <c r="A577" s="19">
        <f>SUBTOTAL(3,$AO$7:AO577)</f>
        <v>571</v>
      </c>
      <c r="B577" s="44" t="s">
        <v>2222</v>
      </c>
      <c r="C577" s="45" t="s">
        <v>2223</v>
      </c>
      <c r="D577" s="22" t="s">
        <v>793</v>
      </c>
      <c r="E577" s="22" t="s">
        <v>2224</v>
      </c>
      <c r="F577" s="19" t="s">
        <v>819</v>
      </c>
      <c r="G577" s="22" t="s">
        <v>53</v>
      </c>
      <c r="H577" s="19" t="str">
        <f t="shared" si="81"/>
        <v>008</v>
      </c>
      <c r="I577" s="22" t="s">
        <v>2198</v>
      </c>
      <c r="J577" s="22" t="s">
        <v>2194</v>
      </c>
      <c r="K577" s="22"/>
      <c r="L577" s="27">
        <v>0</v>
      </c>
      <c r="M577" s="26">
        <v>0</v>
      </c>
      <c r="N577" s="25">
        <v>8200000</v>
      </c>
      <c r="O577" s="25"/>
      <c r="P577" s="25"/>
      <c r="Q577" s="25"/>
      <c r="R577" s="25"/>
      <c r="S577" s="25">
        <v>8200000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>
        <f t="shared" si="83"/>
        <v>0</v>
      </c>
      <c r="AE577" s="25">
        <f>IF(SUM(R577:T577)-M577&lt;SUM(N577),SUM(N577)-SUM(R577:T577)-M577,)</f>
        <v>0</v>
      </c>
      <c r="AF577" s="25"/>
      <c r="AG577" s="27">
        <v>9250000</v>
      </c>
      <c r="AH577" s="27">
        <v>9250000</v>
      </c>
      <c r="AI577" s="27"/>
      <c r="AJ577" s="32"/>
      <c r="AK577" s="27"/>
      <c r="AL577" s="32"/>
      <c r="AM577" s="27"/>
      <c r="AN577" s="25">
        <f t="shared" si="76"/>
        <v>0</v>
      </c>
      <c r="AO577" s="27">
        <f>IF(SUM(R577:U577)-M577&lt;(K577+L577+N577),(K577+L577+N577)-SUM(R577:U577)-M577,)</f>
        <v>0</v>
      </c>
      <c r="AP577" s="28"/>
      <c r="AR577" s="28"/>
      <c r="AS577" s="28"/>
      <c r="AT577" s="2"/>
      <c r="AU577" s="2"/>
      <c r="AV577" s="2"/>
      <c r="AW577" s="2"/>
      <c r="AX577" s="2"/>
      <c r="AY577" s="2"/>
      <c r="AZ577" s="2"/>
      <c r="BA577" s="29"/>
    </row>
    <row r="578" spans="1:53" ht="21" customHeight="1">
      <c r="A578" s="19">
        <f>SUBTOTAL(3,$AO$7:AO578)</f>
        <v>572</v>
      </c>
      <c r="B578" s="44" t="s">
        <v>2225</v>
      </c>
      <c r="C578" s="45" t="s">
        <v>2226</v>
      </c>
      <c r="D578" s="22" t="s">
        <v>2065</v>
      </c>
      <c r="E578" s="22" t="s">
        <v>1687</v>
      </c>
      <c r="F578" s="19" t="s">
        <v>2227</v>
      </c>
      <c r="G578" s="22" t="s">
        <v>53</v>
      </c>
      <c r="H578" s="19" t="str">
        <f t="shared" si="81"/>
        <v>008</v>
      </c>
      <c r="I578" s="42" t="s">
        <v>62</v>
      </c>
      <c r="J578" s="22" t="s">
        <v>2194</v>
      </c>
      <c r="K578" s="22"/>
      <c r="L578" s="27">
        <v>0</v>
      </c>
      <c r="M578" s="26">
        <v>0</v>
      </c>
      <c r="N578" s="25">
        <v>8200000</v>
      </c>
      <c r="O578" s="25"/>
      <c r="P578" s="25"/>
      <c r="Q578" s="25"/>
      <c r="R578" s="25"/>
      <c r="S578" s="25"/>
      <c r="T578" s="25"/>
      <c r="U578" s="25">
        <v>8200000</v>
      </c>
      <c r="V578" s="25"/>
      <c r="W578" s="25"/>
      <c r="X578" s="25"/>
      <c r="Y578" s="25"/>
      <c r="Z578" s="25"/>
      <c r="AA578" s="25"/>
      <c r="AB578" s="25"/>
      <c r="AC578" s="25"/>
      <c r="AD578" s="25">
        <f t="shared" si="83"/>
        <v>0</v>
      </c>
      <c r="AE578" s="25">
        <f>IF(SUM(R578:U578)-M578&lt;SUM(N578),SUM(N578)-SUM(R578:U578)-M578,)</f>
        <v>0</v>
      </c>
      <c r="AF578" s="25"/>
      <c r="AG578" s="27">
        <v>9250000</v>
      </c>
      <c r="AH578" s="27">
        <v>9250000</v>
      </c>
      <c r="AI578" s="27"/>
      <c r="AJ578" s="32"/>
      <c r="AK578" s="27"/>
      <c r="AL578" s="32"/>
      <c r="AM578" s="27"/>
      <c r="AN578" s="25">
        <f t="shared" si="76"/>
        <v>0</v>
      </c>
      <c r="AO578" s="27">
        <f>IF(SUM(R578:U578)-M578&lt;(K578+L578+N578),(K578+L578+N578)-SUM(R578:U578)-M578,)</f>
        <v>0</v>
      </c>
      <c r="AP578" s="28"/>
      <c r="AR578" s="28"/>
      <c r="AS578" s="28"/>
      <c r="AT578" s="2"/>
      <c r="AU578" s="2"/>
      <c r="AV578" s="2"/>
      <c r="AW578" s="2"/>
      <c r="AX578" s="2"/>
      <c r="AY578" s="2"/>
      <c r="AZ578" s="2"/>
      <c r="BA578" s="29"/>
    </row>
    <row r="579" spans="1:53" ht="21" customHeight="1">
      <c r="A579" s="19">
        <f>SUBTOTAL(3,$AO$7:AO579)</f>
        <v>573</v>
      </c>
      <c r="B579" s="44" t="s">
        <v>2228</v>
      </c>
      <c r="C579" s="45" t="s">
        <v>2229</v>
      </c>
      <c r="D579" s="22" t="s">
        <v>2230</v>
      </c>
      <c r="E579" s="22" t="s">
        <v>161</v>
      </c>
      <c r="F579" s="19" t="s">
        <v>588</v>
      </c>
      <c r="G579" s="22" t="s">
        <v>53</v>
      </c>
      <c r="H579" s="19" t="str">
        <f t="shared" si="81"/>
        <v>008</v>
      </c>
      <c r="I579" s="42" t="s">
        <v>62</v>
      </c>
      <c r="J579" s="22" t="s">
        <v>2194</v>
      </c>
      <c r="K579" s="22"/>
      <c r="L579" s="27">
        <v>0</v>
      </c>
      <c r="M579" s="26">
        <v>0</v>
      </c>
      <c r="N579" s="25">
        <v>8200000</v>
      </c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>
        <v>8200000</v>
      </c>
      <c r="Z579" s="25"/>
      <c r="AA579" s="25"/>
      <c r="AB579" s="25"/>
      <c r="AC579" s="25"/>
      <c r="AD579" s="25">
        <f t="shared" si="83"/>
        <v>0</v>
      </c>
      <c r="AE579" s="25">
        <f>IF(SUM(R579:AD579)-M579&lt;SUM(N579),SUM(N579)-SUM(R579:AD579)-M579,)</f>
        <v>0</v>
      </c>
      <c r="AF579" s="25"/>
      <c r="AG579" s="27">
        <v>9250000</v>
      </c>
      <c r="AH579" s="27"/>
      <c r="AI579" s="27"/>
      <c r="AJ579" s="32"/>
      <c r="AK579" s="27"/>
      <c r="AL579" s="32"/>
      <c r="AM579" s="27"/>
      <c r="AN579" s="25">
        <f t="shared" si="76"/>
        <v>9250000</v>
      </c>
      <c r="AO579" s="27">
        <f>L579+AE579+AN579</f>
        <v>9250000</v>
      </c>
      <c r="AP579" s="28"/>
      <c r="AR579" s="28"/>
      <c r="AS579" s="28"/>
      <c r="AT579" s="2"/>
      <c r="AU579" s="2"/>
      <c r="AV579" s="2"/>
      <c r="AW579" s="2"/>
      <c r="AX579" s="2"/>
      <c r="AY579" s="2"/>
      <c r="AZ579" s="2"/>
      <c r="BA579" s="29"/>
    </row>
    <row r="580" spans="1:53" ht="21" customHeight="1">
      <c r="A580" s="19">
        <f>SUBTOTAL(3,$AO$7:AO580)</f>
        <v>574</v>
      </c>
      <c r="B580" s="44" t="s">
        <v>2231</v>
      </c>
      <c r="C580" s="45" t="s">
        <v>2232</v>
      </c>
      <c r="D580" s="22" t="s">
        <v>2233</v>
      </c>
      <c r="E580" s="22" t="s">
        <v>1447</v>
      </c>
      <c r="F580" s="19" t="s">
        <v>478</v>
      </c>
      <c r="G580" s="22" t="s">
        <v>53</v>
      </c>
      <c r="H580" s="19" t="str">
        <f t="shared" si="81"/>
        <v>008</v>
      </c>
      <c r="I580" s="22" t="s">
        <v>2198</v>
      </c>
      <c r="J580" s="22" t="s">
        <v>2194</v>
      </c>
      <c r="K580" s="22"/>
      <c r="L580" s="27">
        <v>0</v>
      </c>
      <c r="M580" s="26">
        <v>0</v>
      </c>
      <c r="N580" s="25">
        <v>8200000</v>
      </c>
      <c r="O580" s="25"/>
      <c r="P580" s="25"/>
      <c r="Q580" s="25"/>
      <c r="R580" s="25"/>
      <c r="S580" s="25">
        <v>8200000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>
        <f t="shared" si="83"/>
        <v>0</v>
      </c>
      <c r="AE580" s="25">
        <f>IF(SUM(R580:T580)-M580&lt;SUM(N580),SUM(N580)-SUM(R580:T580)-M580,)</f>
        <v>0</v>
      </c>
      <c r="AF580" s="25"/>
      <c r="AG580" s="27">
        <v>9250000</v>
      </c>
      <c r="AH580" s="27">
        <v>9250000</v>
      </c>
      <c r="AI580" s="27"/>
      <c r="AJ580" s="32"/>
      <c r="AK580" s="27"/>
      <c r="AL580" s="32"/>
      <c r="AM580" s="27"/>
      <c r="AN580" s="25">
        <f t="shared" ref="AN580:AN642" si="85">IF(SUM(AH580:AI580)&lt;SUM(AG580),SUM(AG580)-SUM(AH580:AI580),)</f>
        <v>0</v>
      </c>
      <c r="AO580" s="27">
        <f>IF(SUM(R580:U580)-M580&lt;(K580+L580+N580),(K580+L580+N580)-SUM(R580:U580)-M580,)</f>
        <v>0</v>
      </c>
      <c r="AP580" s="28"/>
      <c r="AR580" s="28"/>
      <c r="AS580" s="28"/>
      <c r="AT580" s="2"/>
      <c r="AU580" s="2"/>
      <c r="AV580" s="2"/>
      <c r="AW580" s="2"/>
      <c r="AX580" s="2"/>
      <c r="AY580" s="2"/>
      <c r="AZ580" s="2"/>
      <c r="BA580" s="29"/>
    </row>
    <row r="581" spans="1:53" ht="21" customHeight="1">
      <c r="A581" s="19">
        <f>SUBTOTAL(3,$AO$7:AO581)</f>
        <v>575</v>
      </c>
      <c r="B581" s="44" t="s">
        <v>2234</v>
      </c>
      <c r="C581" s="45" t="s">
        <v>2235</v>
      </c>
      <c r="D581" s="22" t="s">
        <v>2236</v>
      </c>
      <c r="E581" s="22" t="s">
        <v>10</v>
      </c>
      <c r="F581" s="19" t="s">
        <v>2237</v>
      </c>
      <c r="G581" s="22" t="s">
        <v>53</v>
      </c>
      <c r="H581" s="19" t="str">
        <f t="shared" si="81"/>
        <v>008</v>
      </c>
      <c r="I581" s="42" t="s">
        <v>62</v>
      </c>
      <c r="J581" s="22" t="s">
        <v>2194</v>
      </c>
      <c r="K581" s="22"/>
      <c r="L581" s="27">
        <v>0</v>
      </c>
      <c r="M581" s="26">
        <v>0</v>
      </c>
      <c r="N581" s="25">
        <v>8200000</v>
      </c>
      <c r="O581" s="25"/>
      <c r="P581" s="25"/>
      <c r="Q581" s="25"/>
      <c r="R581" s="25"/>
      <c r="S581" s="25"/>
      <c r="T581" s="25"/>
      <c r="U581" s="25">
        <v>8200000</v>
      </c>
      <c r="V581" s="25"/>
      <c r="W581" s="25"/>
      <c r="X581" s="25"/>
      <c r="Y581" s="25"/>
      <c r="Z581" s="25"/>
      <c r="AA581" s="25"/>
      <c r="AB581" s="25"/>
      <c r="AC581" s="25"/>
      <c r="AD581" s="25">
        <f t="shared" si="83"/>
        <v>0</v>
      </c>
      <c r="AE581" s="25">
        <f>IF(SUM(R581:U581)-M581&lt;SUM(N581),SUM(N581)-SUM(R581:U581)-M581,)</f>
        <v>0</v>
      </c>
      <c r="AF581" s="25"/>
      <c r="AG581" s="27">
        <v>9250000</v>
      </c>
      <c r="AH581" s="27"/>
      <c r="AI581" s="27"/>
      <c r="AJ581" s="32"/>
      <c r="AK581" s="27"/>
      <c r="AL581" s="32"/>
      <c r="AM581" s="27"/>
      <c r="AN581" s="25">
        <f t="shared" si="85"/>
        <v>9250000</v>
      </c>
      <c r="AO581" s="27">
        <f t="shared" ref="AO581:AO584" si="86">L581+AE581+AN581</f>
        <v>9250000</v>
      </c>
      <c r="AP581" s="28"/>
      <c r="AR581" s="28"/>
      <c r="AS581" s="28"/>
      <c r="AT581" s="2"/>
      <c r="AU581" s="2"/>
      <c r="AV581" s="2"/>
      <c r="AW581" s="2"/>
      <c r="AX581" s="2"/>
      <c r="AY581" s="2"/>
      <c r="AZ581" s="2"/>
      <c r="BA581" s="29"/>
    </row>
    <row r="582" spans="1:53" ht="21" customHeight="1">
      <c r="A582" s="19">
        <f>SUBTOTAL(3,$AO$7:AO582)</f>
        <v>576</v>
      </c>
      <c r="B582" s="44" t="s">
        <v>2238</v>
      </c>
      <c r="C582" s="45" t="s">
        <v>2239</v>
      </c>
      <c r="D582" s="22" t="s">
        <v>2240</v>
      </c>
      <c r="E582" s="22" t="s">
        <v>192</v>
      </c>
      <c r="F582" s="19" t="s">
        <v>2241</v>
      </c>
      <c r="G582" s="22" t="s">
        <v>53</v>
      </c>
      <c r="H582" s="19" t="str">
        <f t="shared" si="81"/>
        <v>008</v>
      </c>
      <c r="I582" s="22" t="s">
        <v>2198</v>
      </c>
      <c r="J582" s="22" t="s">
        <v>2194</v>
      </c>
      <c r="K582" s="22"/>
      <c r="L582" s="27">
        <v>0</v>
      </c>
      <c r="M582" s="26">
        <v>0</v>
      </c>
      <c r="N582" s="25">
        <v>8200000</v>
      </c>
      <c r="O582" s="25"/>
      <c r="P582" s="25"/>
      <c r="Q582" s="25"/>
      <c r="R582" s="25"/>
      <c r="S582" s="25"/>
      <c r="T582" s="25"/>
      <c r="U582" s="25">
        <v>8200000</v>
      </c>
      <c r="V582" s="25"/>
      <c r="W582" s="25"/>
      <c r="X582" s="25"/>
      <c r="Y582" s="25"/>
      <c r="Z582" s="25"/>
      <c r="AA582" s="25"/>
      <c r="AB582" s="25"/>
      <c r="AC582" s="25"/>
      <c r="AD582" s="25">
        <f t="shared" si="83"/>
        <v>0</v>
      </c>
      <c r="AE582" s="25">
        <f>IF(SUM(R582:U582)-M582&lt;SUM(N582),SUM(N582)-SUM(R582:U582)-M582,)</f>
        <v>0</v>
      </c>
      <c r="AF582" s="25"/>
      <c r="AG582" s="27">
        <v>9250000</v>
      </c>
      <c r="AH582" s="27"/>
      <c r="AI582" s="27"/>
      <c r="AJ582" s="227">
        <v>9250000</v>
      </c>
      <c r="AK582" s="27"/>
      <c r="AL582" s="32"/>
      <c r="AM582" s="27"/>
      <c r="AN582" s="25">
        <f t="shared" ref="AN582:AN583" si="87">IF(SUM(AH582:AK582)&lt;SUM(AG582),SUM(AG582)-SUM(AH582:AK582),)</f>
        <v>0</v>
      </c>
      <c r="AO582" s="25">
        <f t="shared" ref="AO582:AO583" si="88">IF(SUM(AI582:AN582)&lt;SUM(AH582),SUM(AH582)-SUM(AI582:AN582),)</f>
        <v>0</v>
      </c>
      <c r="AP582" s="28"/>
      <c r="AR582" s="28"/>
      <c r="AS582" s="28"/>
      <c r="AT582" s="2"/>
      <c r="AU582" s="2"/>
      <c r="AV582" s="2"/>
      <c r="AW582" s="2"/>
      <c r="AX582" s="2"/>
      <c r="AY582" s="2"/>
      <c r="AZ582" s="2"/>
      <c r="BA582" s="29"/>
    </row>
    <row r="583" spans="1:53" ht="21" customHeight="1">
      <c r="A583" s="19">
        <f>SUBTOTAL(3,$AO$7:AO583)</f>
        <v>577</v>
      </c>
      <c r="B583" s="44" t="s">
        <v>2242</v>
      </c>
      <c r="C583" s="45" t="s">
        <v>2243</v>
      </c>
      <c r="D583" s="22" t="s">
        <v>2244</v>
      </c>
      <c r="E583" s="22" t="s">
        <v>483</v>
      </c>
      <c r="F583" s="19" t="s">
        <v>2245</v>
      </c>
      <c r="G583" s="22" t="s">
        <v>53</v>
      </c>
      <c r="H583" s="19" t="str">
        <f t="shared" si="81"/>
        <v>008</v>
      </c>
      <c r="I583" s="22" t="s">
        <v>2198</v>
      </c>
      <c r="J583" s="22" t="s">
        <v>2194</v>
      </c>
      <c r="K583" s="22"/>
      <c r="L583" s="27">
        <v>0</v>
      </c>
      <c r="M583" s="26">
        <v>0</v>
      </c>
      <c r="N583" s="25">
        <v>8200000</v>
      </c>
      <c r="O583" s="25"/>
      <c r="P583" s="25"/>
      <c r="Q583" s="25"/>
      <c r="R583" s="25"/>
      <c r="S583" s="25"/>
      <c r="T583" s="25"/>
      <c r="U583" s="25">
        <v>8200000</v>
      </c>
      <c r="V583" s="25"/>
      <c r="W583" s="25"/>
      <c r="X583" s="25"/>
      <c r="Y583" s="25"/>
      <c r="Z583" s="25"/>
      <c r="AA583" s="25"/>
      <c r="AB583" s="25"/>
      <c r="AC583" s="25"/>
      <c r="AD583" s="25">
        <f t="shared" si="83"/>
        <v>0</v>
      </c>
      <c r="AE583" s="25">
        <f>IF(SUM(R583:U583)-M583&lt;SUM(N583),SUM(N583)-SUM(R583:U583)-M583,)</f>
        <v>0</v>
      </c>
      <c r="AF583" s="25"/>
      <c r="AG583" s="27">
        <v>9250000</v>
      </c>
      <c r="AH583" s="27"/>
      <c r="AI583" s="27"/>
      <c r="AJ583" s="227">
        <v>9250000</v>
      </c>
      <c r="AK583" s="27"/>
      <c r="AL583" s="32"/>
      <c r="AM583" s="27"/>
      <c r="AN583" s="25">
        <f t="shared" si="87"/>
        <v>0</v>
      </c>
      <c r="AO583" s="25">
        <f t="shared" si="88"/>
        <v>0</v>
      </c>
      <c r="AP583" s="28"/>
      <c r="AR583" s="28"/>
      <c r="AS583" s="28"/>
      <c r="AT583" s="2"/>
      <c r="AU583" s="2"/>
      <c r="AV583" s="2"/>
      <c r="AW583" s="2"/>
      <c r="AX583" s="2"/>
      <c r="AY583" s="2"/>
      <c r="AZ583" s="2"/>
      <c r="BA583" s="29"/>
    </row>
    <row r="584" spans="1:53" ht="21" customHeight="1">
      <c r="A584" s="19">
        <f>SUBTOTAL(3,$AO$7:AO584)</f>
        <v>578</v>
      </c>
      <c r="B584" s="44" t="s">
        <v>2246</v>
      </c>
      <c r="C584" s="45" t="s">
        <v>2247</v>
      </c>
      <c r="D584" s="22" t="s">
        <v>2248</v>
      </c>
      <c r="E584" s="22" t="s">
        <v>487</v>
      </c>
      <c r="F584" s="19" t="s">
        <v>2024</v>
      </c>
      <c r="G584" s="22" t="s">
        <v>53</v>
      </c>
      <c r="H584" s="19" t="str">
        <f t="shared" si="81"/>
        <v>008</v>
      </c>
      <c r="I584" s="22" t="s">
        <v>2198</v>
      </c>
      <c r="J584" s="22" t="s">
        <v>2194</v>
      </c>
      <c r="K584" s="22"/>
      <c r="L584" s="27">
        <v>0</v>
      </c>
      <c r="M584" s="26">
        <v>0</v>
      </c>
      <c r="N584" s="25">
        <v>8200000</v>
      </c>
      <c r="O584" s="25"/>
      <c r="P584" s="25"/>
      <c r="Q584" s="25"/>
      <c r="R584" s="25"/>
      <c r="S584" s="25"/>
      <c r="T584" s="25"/>
      <c r="U584" s="25"/>
      <c r="V584" s="25"/>
      <c r="W584" s="25">
        <v>8200000</v>
      </c>
      <c r="X584" s="25"/>
      <c r="Y584" s="25"/>
      <c r="Z584" s="25"/>
      <c r="AA584" s="25"/>
      <c r="AB584" s="25"/>
      <c r="AC584" s="25"/>
      <c r="AD584" s="25">
        <f t="shared" si="83"/>
        <v>0</v>
      </c>
      <c r="AE584" s="25">
        <f>IF(SUM(R584:W584)-M584&lt;SUM(N584),SUM(N584)-SUM(R584:W584)-M584,)</f>
        <v>0</v>
      </c>
      <c r="AF584" s="25"/>
      <c r="AG584" s="27">
        <v>9250000</v>
      </c>
      <c r="AH584" s="27"/>
      <c r="AI584" s="27"/>
      <c r="AJ584" s="32"/>
      <c r="AK584" s="27"/>
      <c r="AL584" s="32"/>
      <c r="AM584" s="27"/>
      <c r="AN584" s="25">
        <f t="shared" si="85"/>
        <v>9250000</v>
      </c>
      <c r="AO584" s="27">
        <f t="shared" si="86"/>
        <v>9250000</v>
      </c>
      <c r="AP584" s="28"/>
      <c r="AR584" s="28"/>
      <c r="AS584" s="28"/>
      <c r="AT584" s="2"/>
      <c r="AU584" s="2"/>
      <c r="AV584" s="2"/>
      <c r="AW584" s="2"/>
      <c r="AX584" s="2"/>
      <c r="AY584" s="2"/>
      <c r="AZ584" s="2"/>
      <c r="BA584" s="29"/>
    </row>
    <row r="585" spans="1:53" ht="21" customHeight="1">
      <c r="A585" s="19">
        <f>SUBTOTAL(3,$AO$7:AO585)</f>
        <v>579</v>
      </c>
      <c r="B585" s="44" t="s">
        <v>2249</v>
      </c>
      <c r="C585" s="45" t="s">
        <v>2250</v>
      </c>
      <c r="D585" s="22" t="s">
        <v>825</v>
      </c>
      <c r="E585" s="22" t="s">
        <v>2251</v>
      </c>
      <c r="F585" s="19" t="s">
        <v>1131</v>
      </c>
      <c r="G585" s="22" t="s">
        <v>53</v>
      </c>
      <c r="H585" s="19" t="str">
        <f t="shared" si="81"/>
        <v>008</v>
      </c>
      <c r="I585" s="42" t="s">
        <v>62</v>
      </c>
      <c r="J585" s="22" t="s">
        <v>2194</v>
      </c>
      <c r="K585" s="22"/>
      <c r="L585" s="27">
        <v>0</v>
      </c>
      <c r="M585" s="26">
        <v>0</v>
      </c>
      <c r="N585" s="25">
        <v>8200000</v>
      </c>
      <c r="O585" s="25"/>
      <c r="P585" s="25"/>
      <c r="Q585" s="25"/>
      <c r="R585" s="25"/>
      <c r="S585" s="25"/>
      <c r="T585" s="25"/>
      <c r="U585" s="25">
        <v>8200000</v>
      </c>
      <c r="V585" s="25"/>
      <c r="W585" s="25"/>
      <c r="X585" s="25"/>
      <c r="Y585" s="25"/>
      <c r="Z585" s="25"/>
      <c r="AA585" s="25"/>
      <c r="AB585" s="25"/>
      <c r="AC585" s="25"/>
      <c r="AD585" s="25">
        <f t="shared" si="83"/>
        <v>0</v>
      </c>
      <c r="AE585" s="25">
        <f>IF(SUM(R585:U585)-M585&lt;SUM(N585),SUM(N585)-SUM(R585:U585)-M585,)</f>
        <v>0</v>
      </c>
      <c r="AF585" s="25"/>
      <c r="AG585" s="27">
        <v>9250000</v>
      </c>
      <c r="AH585" s="27">
        <v>9250000</v>
      </c>
      <c r="AI585" s="27"/>
      <c r="AJ585" s="32"/>
      <c r="AK585" s="27"/>
      <c r="AL585" s="32"/>
      <c r="AM585" s="27"/>
      <c r="AN585" s="25">
        <f t="shared" si="85"/>
        <v>0</v>
      </c>
      <c r="AO585" s="27">
        <f>IF(SUM(R585:U585)-M585&lt;(K585+L585+N585),(K585+L585+N585)-SUM(R585:U585)-M585,)</f>
        <v>0</v>
      </c>
      <c r="AP585" s="28"/>
      <c r="AR585" s="28"/>
      <c r="AS585" s="28"/>
      <c r="AT585" s="2"/>
      <c r="AU585" s="2"/>
      <c r="AV585" s="2"/>
      <c r="AW585" s="2"/>
      <c r="AX585" s="2"/>
      <c r="AY585" s="2"/>
      <c r="AZ585" s="2"/>
      <c r="BA585" s="29"/>
    </row>
    <row r="586" spans="1:53" ht="21" customHeight="1">
      <c r="A586" s="19">
        <f>SUBTOTAL(3,$AO$7:AO586)</f>
        <v>580</v>
      </c>
      <c r="B586" s="44" t="s">
        <v>2252</v>
      </c>
      <c r="C586" s="45" t="s">
        <v>2253</v>
      </c>
      <c r="D586" s="22" t="s">
        <v>2254</v>
      </c>
      <c r="E586" s="22" t="s">
        <v>500</v>
      </c>
      <c r="F586" s="19" t="s">
        <v>467</v>
      </c>
      <c r="G586" s="22" t="s">
        <v>53</v>
      </c>
      <c r="H586" s="19" t="str">
        <f t="shared" si="81"/>
        <v>008</v>
      </c>
      <c r="I586" s="22" t="s">
        <v>2198</v>
      </c>
      <c r="J586" s="22" t="s">
        <v>2194</v>
      </c>
      <c r="K586" s="22"/>
      <c r="L586" s="27">
        <v>0</v>
      </c>
      <c r="M586" s="26">
        <v>0</v>
      </c>
      <c r="N586" s="25">
        <v>8200000</v>
      </c>
      <c r="O586" s="25"/>
      <c r="P586" s="25"/>
      <c r="Q586" s="25"/>
      <c r="R586" s="25"/>
      <c r="S586" s="25">
        <v>8200000</v>
      </c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>
        <f t="shared" si="83"/>
        <v>0</v>
      </c>
      <c r="AE586" s="25">
        <f>IF(SUM(R586:T586)-M586&lt;SUM(N586),SUM(N586)-SUM(R586:T586)-M586,)</f>
        <v>0</v>
      </c>
      <c r="AF586" s="25"/>
      <c r="AG586" s="27">
        <v>9250000</v>
      </c>
      <c r="AH586" s="27"/>
      <c r="AI586" s="27"/>
      <c r="AJ586" s="32"/>
      <c r="AK586" s="27"/>
      <c r="AL586" s="227">
        <f>VLOOKUP(B586,'AGB T10'!$B:$E,4,0)</f>
        <v>9250000</v>
      </c>
      <c r="AM586" s="27"/>
      <c r="AN586" s="25">
        <f>IF(SUM(AH586:AM586)&lt;SUM(AG586),SUM(AG586)-SUM(AH586:AM586),)</f>
        <v>0</v>
      </c>
      <c r="AO586" s="27">
        <f>L586+AE586+AN586</f>
        <v>0</v>
      </c>
      <c r="AP586" s="28"/>
      <c r="AR586" s="28"/>
      <c r="AS586" s="28"/>
      <c r="AT586" s="2"/>
      <c r="AU586" s="2"/>
      <c r="AV586" s="2"/>
      <c r="AW586" s="2"/>
      <c r="AX586" s="2"/>
      <c r="AY586" s="2"/>
      <c r="AZ586" s="2"/>
      <c r="BA586" s="29"/>
    </row>
    <row r="587" spans="1:53" ht="21" customHeight="1">
      <c r="A587" s="19">
        <f>SUBTOTAL(3,$AO$7:AO587)</f>
        <v>581</v>
      </c>
      <c r="B587" s="44" t="s">
        <v>2255</v>
      </c>
      <c r="C587" s="45" t="s">
        <v>2256</v>
      </c>
      <c r="D587" s="22" t="s">
        <v>2257</v>
      </c>
      <c r="E587" s="22" t="s">
        <v>206</v>
      </c>
      <c r="F587" s="19" t="s">
        <v>1971</v>
      </c>
      <c r="G587" s="22" t="s">
        <v>53</v>
      </c>
      <c r="H587" s="19" t="str">
        <f t="shared" si="81"/>
        <v>008</v>
      </c>
      <c r="I587" s="22" t="s">
        <v>2198</v>
      </c>
      <c r="J587" s="22" t="s">
        <v>2194</v>
      </c>
      <c r="K587" s="22"/>
      <c r="L587" s="27">
        <v>0</v>
      </c>
      <c r="M587" s="26">
        <v>0</v>
      </c>
      <c r="N587" s="25">
        <v>8200000</v>
      </c>
      <c r="O587" s="25"/>
      <c r="P587" s="25"/>
      <c r="Q587" s="25"/>
      <c r="R587" s="25"/>
      <c r="S587" s="25"/>
      <c r="T587" s="25"/>
      <c r="U587" s="25">
        <v>8200000</v>
      </c>
      <c r="V587" s="25"/>
      <c r="W587" s="25"/>
      <c r="X587" s="25"/>
      <c r="Y587" s="25"/>
      <c r="Z587" s="25"/>
      <c r="AA587" s="25"/>
      <c r="AB587" s="25"/>
      <c r="AC587" s="25"/>
      <c r="AD587" s="25">
        <f t="shared" si="83"/>
        <v>0</v>
      </c>
      <c r="AE587" s="25">
        <f>IF(SUM(R587:U587)-M587&lt;SUM(N587),SUM(N587)-SUM(R587:U587)-M587,)</f>
        <v>0</v>
      </c>
      <c r="AF587" s="25"/>
      <c r="AG587" s="27">
        <v>9250000</v>
      </c>
      <c r="AH587" s="27">
        <v>9250000</v>
      </c>
      <c r="AI587" s="27"/>
      <c r="AJ587" s="32"/>
      <c r="AK587" s="27"/>
      <c r="AL587" s="32"/>
      <c r="AM587" s="27"/>
      <c r="AN587" s="25">
        <f t="shared" si="85"/>
        <v>0</v>
      </c>
      <c r="AO587" s="27">
        <f>IF(SUM(R587:U587)-M587&lt;(K587+L587+N587),(K587+L587+N587)-SUM(R587:U587)-M587,)</f>
        <v>0</v>
      </c>
      <c r="AP587" s="28"/>
      <c r="AR587" s="28"/>
      <c r="AS587" s="28"/>
      <c r="AT587" s="2"/>
      <c r="AU587" s="2"/>
      <c r="AV587" s="2"/>
      <c r="AW587" s="2"/>
      <c r="AX587" s="2"/>
      <c r="AY587" s="2"/>
      <c r="AZ587" s="2"/>
      <c r="BA587" s="29"/>
    </row>
    <row r="588" spans="1:53" ht="21" customHeight="1">
      <c r="A588" s="19">
        <f>SUBTOTAL(3,$AO$7:AO588)</f>
        <v>582</v>
      </c>
      <c r="B588" s="44" t="s">
        <v>2258</v>
      </c>
      <c r="C588" s="45" t="s">
        <v>2259</v>
      </c>
      <c r="D588" s="22" t="s">
        <v>165</v>
      </c>
      <c r="E588" s="22" t="s">
        <v>2260</v>
      </c>
      <c r="F588" s="19" t="s">
        <v>1661</v>
      </c>
      <c r="G588" s="22" t="s">
        <v>53</v>
      </c>
      <c r="H588" s="19" t="str">
        <f t="shared" si="81"/>
        <v>008</v>
      </c>
      <c r="I588" s="22" t="s">
        <v>2198</v>
      </c>
      <c r="J588" s="22" t="s">
        <v>2194</v>
      </c>
      <c r="K588" s="22"/>
      <c r="L588" s="27">
        <v>0</v>
      </c>
      <c r="M588" s="26">
        <v>0</v>
      </c>
      <c r="N588" s="25">
        <v>8200000</v>
      </c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>
        <v>8200000</v>
      </c>
      <c r="Z588" s="25"/>
      <c r="AA588" s="25"/>
      <c r="AB588" s="25"/>
      <c r="AC588" s="25"/>
      <c r="AD588" s="25">
        <f t="shared" si="83"/>
        <v>0</v>
      </c>
      <c r="AE588" s="25">
        <f>IF(SUM(R588:AD588)-M588&lt;SUM(N588),SUM(N588)-SUM(R588:AD588)-M588,)</f>
        <v>0</v>
      </c>
      <c r="AF588" s="25"/>
      <c r="AG588" s="27">
        <v>9250000</v>
      </c>
      <c r="AH588" s="27"/>
      <c r="AI588" s="27"/>
      <c r="AJ588" s="32"/>
      <c r="AK588" s="27"/>
      <c r="AL588" s="32"/>
      <c r="AM588" s="27"/>
      <c r="AN588" s="25">
        <f t="shared" si="85"/>
        <v>9250000</v>
      </c>
      <c r="AO588" s="27">
        <f>L588+AE588+AN588</f>
        <v>9250000</v>
      </c>
      <c r="AP588" s="28"/>
      <c r="AR588" s="28"/>
      <c r="AS588" s="28"/>
      <c r="AT588" s="2"/>
      <c r="AU588" s="2"/>
      <c r="AV588" s="2"/>
      <c r="AW588" s="2"/>
      <c r="AX588" s="2"/>
      <c r="AY588" s="2"/>
      <c r="AZ588" s="2"/>
      <c r="BA588" s="29"/>
    </row>
    <row r="589" spans="1:53" ht="21" customHeight="1">
      <c r="A589" s="19">
        <f>SUBTOTAL(3,$AO$7:AO589)</f>
        <v>583</v>
      </c>
      <c r="B589" s="44" t="s">
        <v>2261</v>
      </c>
      <c r="C589" s="45" t="s">
        <v>2262</v>
      </c>
      <c r="D589" s="22" t="s">
        <v>2263</v>
      </c>
      <c r="E589" s="22" t="s">
        <v>212</v>
      </c>
      <c r="F589" s="19" t="s">
        <v>347</v>
      </c>
      <c r="G589" s="22" t="s">
        <v>53</v>
      </c>
      <c r="H589" s="19" t="str">
        <f t="shared" si="81"/>
        <v>008</v>
      </c>
      <c r="I589" s="22" t="s">
        <v>2198</v>
      </c>
      <c r="J589" s="22" t="s">
        <v>2194</v>
      </c>
      <c r="K589" s="22"/>
      <c r="L589" s="27">
        <v>0</v>
      </c>
      <c r="M589" s="26">
        <v>0</v>
      </c>
      <c r="N589" s="25">
        <v>8200000</v>
      </c>
      <c r="O589" s="25"/>
      <c r="P589" s="25"/>
      <c r="Q589" s="25"/>
      <c r="R589" s="25"/>
      <c r="S589" s="25">
        <v>8200000</v>
      </c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>
        <f t="shared" si="83"/>
        <v>0</v>
      </c>
      <c r="AE589" s="25">
        <f>IF(SUM(R589:T589)-M589&lt;SUM(N589),SUM(N589)-SUM(R589:T589)-M589,)</f>
        <v>0</v>
      </c>
      <c r="AF589" s="25"/>
      <c r="AG589" s="27">
        <v>9250000</v>
      </c>
      <c r="AH589" s="27">
        <v>9250000</v>
      </c>
      <c r="AI589" s="27"/>
      <c r="AJ589" s="32"/>
      <c r="AK589" s="27"/>
      <c r="AL589" s="32"/>
      <c r="AM589" s="27"/>
      <c r="AN589" s="25">
        <f t="shared" si="85"/>
        <v>0</v>
      </c>
      <c r="AO589" s="27">
        <f>IF(SUM(R589:U589)-M589&lt;(K589+L589+N589),(K589+L589+N589)-SUM(R589:U589)-M589,)</f>
        <v>0</v>
      </c>
      <c r="AP589" s="28"/>
      <c r="AR589" s="28"/>
      <c r="AS589" s="28"/>
      <c r="AT589" s="2"/>
      <c r="AU589" s="2"/>
      <c r="AV589" s="2"/>
      <c r="AW589" s="2"/>
      <c r="AX589" s="2"/>
      <c r="AY589" s="2"/>
      <c r="AZ589" s="2"/>
      <c r="BA589" s="29"/>
    </row>
    <row r="590" spans="1:53" ht="21" customHeight="1">
      <c r="A590" s="19">
        <f>SUBTOTAL(3,$AO$7:AO590)</f>
        <v>584</v>
      </c>
      <c r="B590" s="44" t="s">
        <v>2264</v>
      </c>
      <c r="C590" s="45" t="s">
        <v>2265</v>
      </c>
      <c r="D590" s="22" t="s">
        <v>2266</v>
      </c>
      <c r="E590" s="22" t="s">
        <v>509</v>
      </c>
      <c r="F590" s="19" t="s">
        <v>710</v>
      </c>
      <c r="G590" s="22" t="s">
        <v>53</v>
      </c>
      <c r="H590" s="19" t="str">
        <f t="shared" si="81"/>
        <v>008</v>
      </c>
      <c r="I590" s="42" t="s">
        <v>62</v>
      </c>
      <c r="J590" s="22" t="s">
        <v>2194</v>
      </c>
      <c r="K590" s="22"/>
      <c r="L590" s="27">
        <v>0</v>
      </c>
      <c r="M590" s="26">
        <v>0</v>
      </c>
      <c r="N590" s="25">
        <v>8200000</v>
      </c>
      <c r="O590" s="25"/>
      <c r="P590" s="25"/>
      <c r="Q590" s="25"/>
      <c r="R590" s="25"/>
      <c r="S590" s="25"/>
      <c r="T590" s="25"/>
      <c r="U590" s="25">
        <v>8200000</v>
      </c>
      <c r="V590" s="25"/>
      <c r="W590" s="25"/>
      <c r="X590" s="25"/>
      <c r="Y590" s="25"/>
      <c r="Z590" s="25"/>
      <c r="AA590" s="25"/>
      <c r="AB590" s="25"/>
      <c r="AC590" s="25"/>
      <c r="AD590" s="25">
        <f t="shared" si="83"/>
        <v>0</v>
      </c>
      <c r="AE590" s="25">
        <f>IF(SUM(R590:U590)-M590&lt;SUM(N590),SUM(N590)-SUM(R590:U590)-M590,)</f>
        <v>0</v>
      </c>
      <c r="AF590" s="25"/>
      <c r="AG590" s="27">
        <v>9250000</v>
      </c>
      <c r="AH590" s="27"/>
      <c r="AI590" s="27"/>
      <c r="AJ590" s="32"/>
      <c r="AK590" s="27"/>
      <c r="AL590" s="32"/>
      <c r="AM590" s="27"/>
      <c r="AN590" s="25">
        <f t="shared" si="85"/>
        <v>9250000</v>
      </c>
      <c r="AO590" s="27">
        <f>L590+AE590+AN590</f>
        <v>9250000</v>
      </c>
      <c r="AP590" s="28"/>
      <c r="AR590" s="28"/>
      <c r="AS590" s="28"/>
      <c r="AT590" s="2"/>
      <c r="AU590" s="2"/>
      <c r="AV590" s="2"/>
      <c r="AW590" s="2"/>
      <c r="AX590" s="2"/>
      <c r="AY590" s="2"/>
      <c r="AZ590" s="2"/>
      <c r="BA590" s="29"/>
    </row>
    <row r="591" spans="1:53" ht="21" customHeight="1">
      <c r="A591" s="19">
        <f>SUBTOTAL(3,$AO$7:AO591)</f>
        <v>585</v>
      </c>
      <c r="B591" s="44" t="s">
        <v>2267</v>
      </c>
      <c r="C591" s="45" t="s">
        <v>2268</v>
      </c>
      <c r="D591" s="22" t="s">
        <v>2269</v>
      </c>
      <c r="E591" s="22" t="s">
        <v>231</v>
      </c>
      <c r="F591" s="19" t="s">
        <v>658</v>
      </c>
      <c r="G591" s="22" t="s">
        <v>53</v>
      </c>
      <c r="H591" s="19" t="str">
        <f t="shared" si="81"/>
        <v>008</v>
      </c>
      <c r="I591" s="42" t="s">
        <v>62</v>
      </c>
      <c r="J591" s="22" t="s">
        <v>2194</v>
      </c>
      <c r="K591" s="22"/>
      <c r="L591" s="27">
        <v>0</v>
      </c>
      <c r="M591" s="26">
        <v>0</v>
      </c>
      <c r="N591" s="25">
        <v>8200000</v>
      </c>
      <c r="O591" s="25"/>
      <c r="P591" s="25"/>
      <c r="Q591" s="25"/>
      <c r="R591" s="25"/>
      <c r="S591" s="25"/>
      <c r="T591" s="25"/>
      <c r="U591" s="25">
        <v>8200000</v>
      </c>
      <c r="V591" s="25"/>
      <c r="W591" s="25"/>
      <c r="X591" s="25"/>
      <c r="Y591" s="25"/>
      <c r="Z591" s="25"/>
      <c r="AA591" s="25"/>
      <c r="AB591" s="25"/>
      <c r="AC591" s="25"/>
      <c r="AD591" s="25">
        <f t="shared" si="83"/>
        <v>0</v>
      </c>
      <c r="AE591" s="25">
        <f>IF(SUM(R591:U591)-M591&lt;SUM(N591),SUM(N591)-SUM(R591:U591)-M591,)</f>
        <v>0</v>
      </c>
      <c r="AF591" s="25"/>
      <c r="AG591" s="27">
        <v>9250000</v>
      </c>
      <c r="AH591" s="27">
        <v>9250000</v>
      </c>
      <c r="AI591" s="27"/>
      <c r="AJ591" s="32"/>
      <c r="AK591" s="27"/>
      <c r="AL591" s="32"/>
      <c r="AM591" s="27"/>
      <c r="AN591" s="25">
        <f t="shared" si="85"/>
        <v>0</v>
      </c>
      <c r="AO591" s="27">
        <f>IF(SUM(R591:U591)-M591&lt;(K591+L591+N591),(K591+L591+N591)-SUM(R591:U591)-M591,)</f>
        <v>0</v>
      </c>
      <c r="AP591" s="28"/>
      <c r="AR591" s="28"/>
      <c r="AS591" s="28"/>
      <c r="AT591" s="2"/>
      <c r="AU591" s="2"/>
      <c r="AV591" s="2"/>
      <c r="AW591" s="2"/>
      <c r="AX591" s="2"/>
      <c r="AY591" s="2"/>
      <c r="AZ591" s="2"/>
      <c r="BA591" s="29"/>
    </row>
    <row r="592" spans="1:53" ht="21" customHeight="1">
      <c r="A592" s="19">
        <f>SUBTOTAL(3,$AO$7:AO592)</f>
        <v>586</v>
      </c>
      <c r="B592" s="44" t="s">
        <v>2270</v>
      </c>
      <c r="C592" s="45" t="s">
        <v>2271</v>
      </c>
      <c r="D592" s="22" t="s">
        <v>2272</v>
      </c>
      <c r="E592" s="22" t="s">
        <v>1126</v>
      </c>
      <c r="F592" s="19" t="s">
        <v>171</v>
      </c>
      <c r="G592" s="22" t="s">
        <v>53</v>
      </c>
      <c r="H592" s="19" t="str">
        <f t="shared" si="81"/>
        <v>008</v>
      </c>
      <c r="I592" s="22" t="s">
        <v>2198</v>
      </c>
      <c r="J592" s="22" t="s">
        <v>2194</v>
      </c>
      <c r="K592" s="22"/>
      <c r="L592" s="27">
        <v>0</v>
      </c>
      <c r="M592" s="26">
        <v>0</v>
      </c>
      <c r="N592" s="25">
        <v>8200000</v>
      </c>
      <c r="O592" s="25"/>
      <c r="P592" s="25"/>
      <c r="Q592" s="25"/>
      <c r="R592" s="25"/>
      <c r="S592" s="25"/>
      <c r="T592" s="25"/>
      <c r="U592" s="25">
        <v>8200000</v>
      </c>
      <c r="V592" s="25"/>
      <c r="W592" s="25"/>
      <c r="X592" s="25"/>
      <c r="Y592" s="25"/>
      <c r="Z592" s="25"/>
      <c r="AA592" s="25"/>
      <c r="AB592" s="25"/>
      <c r="AC592" s="25"/>
      <c r="AD592" s="25">
        <f t="shared" si="83"/>
        <v>0</v>
      </c>
      <c r="AE592" s="25">
        <f>IF(SUM(R592:U592)-M592&lt;SUM(N592),SUM(N592)-SUM(R592:U592)-M592,)</f>
        <v>0</v>
      </c>
      <c r="AF592" s="25"/>
      <c r="AG592" s="27">
        <v>9250000</v>
      </c>
      <c r="AH592" s="27"/>
      <c r="AI592" s="27"/>
      <c r="AJ592" s="227">
        <v>9250000</v>
      </c>
      <c r="AK592" s="27"/>
      <c r="AL592" s="32"/>
      <c r="AM592" s="27"/>
      <c r="AN592" s="25">
        <f>IF(SUM(AH592:AK592)&lt;SUM(AG592),SUM(AG592)-SUM(AH592:AK592),)</f>
        <v>0</v>
      </c>
      <c r="AO592" s="25">
        <f>IF(SUM(AI592:AN592)&lt;SUM(AH592),SUM(AH592)-SUM(AI592:AN592),)</f>
        <v>0</v>
      </c>
      <c r="AP592" s="28"/>
      <c r="AR592" s="28"/>
      <c r="AS592" s="28"/>
      <c r="AT592" s="2"/>
      <c r="AU592" s="2"/>
      <c r="AV592" s="2"/>
      <c r="AW592" s="2"/>
      <c r="AX592" s="2"/>
      <c r="AY592" s="2"/>
      <c r="AZ592" s="2"/>
      <c r="BA592" s="29"/>
    </row>
    <row r="593" spans="1:53" ht="21" customHeight="1">
      <c r="A593" s="19">
        <f>SUBTOTAL(3,$AO$7:AO593)</f>
        <v>587</v>
      </c>
      <c r="B593" s="44" t="s">
        <v>2273</v>
      </c>
      <c r="C593" s="45" t="s">
        <v>2274</v>
      </c>
      <c r="D593" s="22" t="s">
        <v>1577</v>
      </c>
      <c r="E593" s="22" t="s">
        <v>551</v>
      </c>
      <c r="F593" s="19" t="s">
        <v>2275</v>
      </c>
      <c r="G593" s="22" t="s">
        <v>53</v>
      </c>
      <c r="H593" s="19" t="str">
        <f t="shared" si="81"/>
        <v>008</v>
      </c>
      <c r="I593" s="42" t="s">
        <v>62</v>
      </c>
      <c r="J593" s="22" t="s">
        <v>2194</v>
      </c>
      <c r="K593" s="22"/>
      <c r="L593" s="27">
        <v>0</v>
      </c>
      <c r="M593" s="26">
        <v>0</v>
      </c>
      <c r="N593" s="25">
        <v>8200000</v>
      </c>
      <c r="O593" s="25"/>
      <c r="P593" s="25"/>
      <c r="Q593" s="25"/>
      <c r="R593" s="25"/>
      <c r="S593" s="25"/>
      <c r="T593" s="25">
        <v>8200000</v>
      </c>
      <c r="U593" s="25"/>
      <c r="V593" s="25"/>
      <c r="W593" s="25"/>
      <c r="X593" s="25"/>
      <c r="Y593" s="25"/>
      <c r="Z593" s="25"/>
      <c r="AA593" s="25"/>
      <c r="AB593" s="25"/>
      <c r="AC593" s="25"/>
      <c r="AD593" s="25">
        <f t="shared" si="83"/>
        <v>0</v>
      </c>
      <c r="AE593" s="25">
        <f>IF(SUM(R593:T593)-M593&lt;SUM(N593),SUM(N593)-SUM(R593:T593)-M593,)</f>
        <v>0</v>
      </c>
      <c r="AF593" s="25"/>
      <c r="AG593" s="27">
        <v>9250000</v>
      </c>
      <c r="AH593" s="27">
        <v>9250000</v>
      </c>
      <c r="AI593" s="27"/>
      <c r="AJ593" s="32"/>
      <c r="AK593" s="27"/>
      <c r="AL593" s="32"/>
      <c r="AM593" s="27"/>
      <c r="AN593" s="25">
        <f t="shared" si="85"/>
        <v>0</v>
      </c>
      <c r="AO593" s="27">
        <f>IF(SUM(R593:U593)-M593&lt;(K593+L593+N593),(K593+L593+N593)-SUM(R593:U593)-M593,)</f>
        <v>0</v>
      </c>
      <c r="AP593" s="28"/>
      <c r="AR593" s="28"/>
      <c r="AS593" s="28"/>
      <c r="AT593" s="2"/>
      <c r="AU593" s="2"/>
      <c r="AV593" s="2"/>
      <c r="AW593" s="2"/>
      <c r="AX593" s="2"/>
      <c r="AY593" s="2"/>
      <c r="AZ593" s="2"/>
      <c r="BA593" s="29"/>
    </row>
    <row r="594" spans="1:53" ht="21" customHeight="1">
      <c r="A594" s="19">
        <f>SUBTOTAL(3,$AO$7:AO594)</f>
        <v>588</v>
      </c>
      <c r="B594" s="44" t="s">
        <v>2276</v>
      </c>
      <c r="C594" s="45" t="s">
        <v>2277</v>
      </c>
      <c r="D594" s="22" t="s">
        <v>350</v>
      </c>
      <c r="E594" s="22" t="s">
        <v>334</v>
      </c>
      <c r="F594" s="19" t="s">
        <v>2278</v>
      </c>
      <c r="G594" s="22" t="s">
        <v>53</v>
      </c>
      <c r="H594" s="19" t="str">
        <f t="shared" si="81"/>
        <v>008</v>
      </c>
      <c r="I594" s="42" t="s">
        <v>62</v>
      </c>
      <c r="J594" s="22" t="s">
        <v>2194</v>
      </c>
      <c r="K594" s="22"/>
      <c r="L594" s="27">
        <v>0</v>
      </c>
      <c r="M594" s="26">
        <v>0</v>
      </c>
      <c r="N594" s="25">
        <v>8200000</v>
      </c>
      <c r="O594" s="25"/>
      <c r="P594" s="25"/>
      <c r="Q594" s="25"/>
      <c r="R594" s="25"/>
      <c r="S594" s="25"/>
      <c r="T594" s="25"/>
      <c r="U594" s="25"/>
      <c r="V594" s="25"/>
      <c r="W594" s="25">
        <v>8200000</v>
      </c>
      <c r="X594" s="25"/>
      <c r="Y594" s="25"/>
      <c r="Z594" s="25"/>
      <c r="AA594" s="25"/>
      <c r="AB594" s="25"/>
      <c r="AC594" s="25"/>
      <c r="AD594" s="25">
        <f t="shared" si="83"/>
        <v>0</v>
      </c>
      <c r="AE594" s="25">
        <f>IF(SUM(R594:W594)-M594&lt;SUM(N594),SUM(N594)-SUM(R594:W594)-M594,)</f>
        <v>0</v>
      </c>
      <c r="AF594" s="25"/>
      <c r="AG594" s="27">
        <v>9250000</v>
      </c>
      <c r="AH594" s="27">
        <v>9250000</v>
      </c>
      <c r="AI594" s="27"/>
      <c r="AJ594" s="32"/>
      <c r="AK594" s="27"/>
      <c r="AL594" s="32"/>
      <c r="AM594" s="27"/>
      <c r="AN594" s="25">
        <f t="shared" si="85"/>
        <v>0</v>
      </c>
      <c r="AO594" s="27">
        <f>IF(SUM(R594:W594)-M594&lt;(K594+L594+N594),(K594+L594+N594)-SUM(R594:W594)-M594,)</f>
        <v>0</v>
      </c>
      <c r="AP594" s="28"/>
      <c r="AR594" s="28"/>
      <c r="AS594" s="28"/>
      <c r="AT594" s="2"/>
      <c r="AU594" s="2"/>
      <c r="AV594" s="2"/>
      <c r="AW594" s="2"/>
      <c r="AX594" s="2"/>
      <c r="AY594" s="2"/>
      <c r="AZ594" s="2"/>
      <c r="BA594" s="29"/>
    </row>
    <row r="595" spans="1:53" ht="21" customHeight="1">
      <c r="A595" s="19">
        <f>SUBTOTAL(3,$AO$7:AO595)</f>
        <v>589</v>
      </c>
      <c r="B595" s="44" t="s">
        <v>2279</v>
      </c>
      <c r="C595" s="45" t="s">
        <v>2280</v>
      </c>
      <c r="D595" s="22" t="s">
        <v>2281</v>
      </c>
      <c r="E595" s="22" t="s">
        <v>1532</v>
      </c>
      <c r="F595" s="19" t="s">
        <v>79</v>
      </c>
      <c r="G595" s="22" t="s">
        <v>53</v>
      </c>
      <c r="H595" s="19" t="str">
        <f t="shared" si="81"/>
        <v>008</v>
      </c>
      <c r="I595" s="22" t="s">
        <v>2198</v>
      </c>
      <c r="J595" s="22" t="s">
        <v>2194</v>
      </c>
      <c r="K595" s="22"/>
      <c r="L595" s="27">
        <v>0</v>
      </c>
      <c r="M595" s="26">
        <v>0</v>
      </c>
      <c r="N595" s="25">
        <v>8200000</v>
      </c>
      <c r="O595" s="25"/>
      <c r="P595" s="25"/>
      <c r="Q595" s="25"/>
      <c r="R595" s="25"/>
      <c r="S595" s="25"/>
      <c r="T595" s="25"/>
      <c r="U595" s="25">
        <v>8200000</v>
      </c>
      <c r="V595" s="25"/>
      <c r="W595" s="25"/>
      <c r="X595" s="25"/>
      <c r="Y595" s="25"/>
      <c r="Z595" s="25"/>
      <c r="AA595" s="25"/>
      <c r="AB595" s="25"/>
      <c r="AC595" s="25"/>
      <c r="AD595" s="25">
        <f t="shared" si="83"/>
        <v>0</v>
      </c>
      <c r="AE595" s="25">
        <f>IF(SUM(R595:U595)-M595&lt;SUM(N595),SUM(N595)-SUM(R595:U595)-M595,)</f>
        <v>0</v>
      </c>
      <c r="AF595" s="25"/>
      <c r="AG595" s="27">
        <v>9250000</v>
      </c>
      <c r="AH595" s="27"/>
      <c r="AI595" s="27"/>
      <c r="AJ595" s="32"/>
      <c r="AK595" s="27"/>
      <c r="AL595" s="32"/>
      <c r="AM595" s="27"/>
      <c r="AN595" s="25">
        <f t="shared" si="85"/>
        <v>9250000</v>
      </c>
      <c r="AO595" s="27">
        <f>L595+AE595+AN595</f>
        <v>9250000</v>
      </c>
      <c r="AP595" s="28"/>
      <c r="AR595" s="28"/>
      <c r="AS595" s="28"/>
      <c r="AT595" s="2"/>
      <c r="AU595" s="2"/>
      <c r="AV595" s="2"/>
      <c r="AW595" s="2"/>
      <c r="AX595" s="2"/>
      <c r="AY595" s="2"/>
      <c r="AZ595" s="2"/>
      <c r="BA595" s="29"/>
    </row>
    <row r="596" spans="1:53" ht="21" customHeight="1">
      <c r="A596" s="19">
        <f>SUBTOTAL(3,$AO$7:AO596)</f>
        <v>590</v>
      </c>
      <c r="B596" s="44" t="s">
        <v>2282</v>
      </c>
      <c r="C596" s="45" t="s">
        <v>2283</v>
      </c>
      <c r="D596" s="22" t="s">
        <v>2284</v>
      </c>
      <c r="E596" s="22" t="s">
        <v>1895</v>
      </c>
      <c r="F596" s="19" t="s">
        <v>505</v>
      </c>
      <c r="G596" s="22" t="s">
        <v>53</v>
      </c>
      <c r="H596" s="19" t="str">
        <f t="shared" si="81"/>
        <v>008</v>
      </c>
      <c r="I596" s="42" t="s">
        <v>62</v>
      </c>
      <c r="J596" s="22" t="s">
        <v>2194</v>
      </c>
      <c r="K596" s="22"/>
      <c r="L596" s="27">
        <v>0</v>
      </c>
      <c r="M596" s="26">
        <v>0</v>
      </c>
      <c r="N596" s="25">
        <v>8200000</v>
      </c>
      <c r="O596" s="25"/>
      <c r="P596" s="25"/>
      <c r="Q596" s="25"/>
      <c r="R596" s="25"/>
      <c r="S596" s="25"/>
      <c r="T596" s="25"/>
      <c r="U596" s="25">
        <v>8200000</v>
      </c>
      <c r="V596" s="25"/>
      <c r="W596" s="25"/>
      <c r="X596" s="25"/>
      <c r="Y596" s="25"/>
      <c r="Z596" s="25"/>
      <c r="AA596" s="25"/>
      <c r="AB596" s="25"/>
      <c r="AC596" s="25"/>
      <c r="AD596" s="25">
        <f t="shared" si="83"/>
        <v>0</v>
      </c>
      <c r="AE596" s="25">
        <f>IF(SUM(R596:U596)-M596&lt;SUM(N596),SUM(N596)-SUM(R596:U596)-M596,)</f>
        <v>0</v>
      </c>
      <c r="AF596" s="25"/>
      <c r="AG596" s="27">
        <v>9250000</v>
      </c>
      <c r="AH596" s="27">
        <v>9250000</v>
      </c>
      <c r="AI596" s="27"/>
      <c r="AJ596" s="32"/>
      <c r="AK596" s="27"/>
      <c r="AL596" s="32"/>
      <c r="AM596" s="27"/>
      <c r="AN596" s="25">
        <f t="shared" si="85"/>
        <v>0</v>
      </c>
      <c r="AO596" s="27">
        <f t="shared" ref="AO596:AO601" si="89">IF(SUM(R596:U596)-M596&lt;(K596+L596+N596),(K596+L596+N596)-SUM(R596:U596)-M596,)</f>
        <v>0</v>
      </c>
      <c r="AP596" s="28"/>
      <c r="AR596" s="28"/>
      <c r="AS596" s="28"/>
      <c r="AT596" s="2"/>
      <c r="AU596" s="2"/>
      <c r="AV596" s="2"/>
      <c r="AW596" s="2"/>
      <c r="AX596" s="2"/>
      <c r="AY596" s="2"/>
      <c r="AZ596" s="2"/>
      <c r="BA596" s="29"/>
    </row>
    <row r="597" spans="1:53" ht="21" customHeight="1">
      <c r="A597" s="19">
        <f>SUBTOTAL(3,$AO$7:AO597)</f>
        <v>591</v>
      </c>
      <c r="B597" s="44" t="s">
        <v>2285</v>
      </c>
      <c r="C597" s="45" t="s">
        <v>2286</v>
      </c>
      <c r="D597" s="22" t="s">
        <v>2287</v>
      </c>
      <c r="E597" s="22" t="s">
        <v>52</v>
      </c>
      <c r="F597" s="19" t="s">
        <v>2288</v>
      </c>
      <c r="G597" s="22" t="s">
        <v>53</v>
      </c>
      <c r="H597" s="19" t="str">
        <f t="shared" si="81"/>
        <v>008</v>
      </c>
      <c r="I597" s="22" t="s">
        <v>2198</v>
      </c>
      <c r="J597" s="22" t="s">
        <v>2289</v>
      </c>
      <c r="K597" s="22"/>
      <c r="L597" s="27">
        <v>0</v>
      </c>
      <c r="M597" s="26">
        <v>0</v>
      </c>
      <c r="N597" s="25">
        <v>8200000</v>
      </c>
      <c r="O597" s="25"/>
      <c r="P597" s="25"/>
      <c r="Q597" s="25"/>
      <c r="R597" s="25"/>
      <c r="S597" s="25"/>
      <c r="T597" s="25"/>
      <c r="U597" s="25">
        <v>8200000</v>
      </c>
      <c r="V597" s="25"/>
      <c r="W597" s="25"/>
      <c r="X597" s="25"/>
      <c r="Y597" s="25"/>
      <c r="Z597" s="25"/>
      <c r="AA597" s="25"/>
      <c r="AB597" s="25"/>
      <c r="AC597" s="25"/>
      <c r="AD597" s="25">
        <f t="shared" si="83"/>
        <v>0</v>
      </c>
      <c r="AE597" s="25">
        <f>IF(SUM(R597:U597)-M597&lt;SUM(N597),SUM(N597)-SUM(R597:U597)-M597,)</f>
        <v>0</v>
      </c>
      <c r="AF597" s="25"/>
      <c r="AG597" s="27">
        <v>9250000</v>
      </c>
      <c r="AH597" s="27">
        <v>9250000</v>
      </c>
      <c r="AI597" s="27"/>
      <c r="AJ597" s="32"/>
      <c r="AK597" s="27"/>
      <c r="AL597" s="32"/>
      <c r="AM597" s="27"/>
      <c r="AN597" s="25">
        <f t="shared" si="85"/>
        <v>0</v>
      </c>
      <c r="AO597" s="27">
        <f t="shared" si="89"/>
        <v>0</v>
      </c>
      <c r="AP597" s="28"/>
      <c r="AR597" s="28"/>
      <c r="AS597" s="28"/>
      <c r="AT597" s="2"/>
      <c r="AU597" s="2"/>
      <c r="AV597" s="2"/>
      <c r="AW597" s="2"/>
      <c r="AX597" s="2"/>
      <c r="AY597" s="2"/>
      <c r="AZ597" s="2"/>
      <c r="BA597" s="29"/>
    </row>
    <row r="598" spans="1:53" ht="21" customHeight="1">
      <c r="A598" s="19">
        <f>SUBTOTAL(3,$AO$7:AO598)</f>
        <v>592</v>
      </c>
      <c r="B598" s="44" t="s">
        <v>2290</v>
      </c>
      <c r="C598" s="45" t="s">
        <v>2291</v>
      </c>
      <c r="D598" s="22" t="s">
        <v>59</v>
      </c>
      <c r="E598" s="22" t="s">
        <v>732</v>
      </c>
      <c r="F598" s="19" t="s">
        <v>2292</v>
      </c>
      <c r="G598" s="22" t="s">
        <v>53</v>
      </c>
      <c r="H598" s="19" t="str">
        <f t="shared" si="81"/>
        <v>008</v>
      </c>
      <c r="I598" s="22" t="s">
        <v>2198</v>
      </c>
      <c r="J598" s="22" t="s">
        <v>2289</v>
      </c>
      <c r="K598" s="22"/>
      <c r="L598" s="27">
        <v>0</v>
      </c>
      <c r="M598" s="26">
        <v>0</v>
      </c>
      <c r="N598" s="25">
        <v>8200000</v>
      </c>
      <c r="O598" s="25"/>
      <c r="P598" s="25"/>
      <c r="Q598" s="25"/>
      <c r="R598" s="25"/>
      <c r="S598" s="25"/>
      <c r="T598" s="25"/>
      <c r="U598" s="25">
        <v>8200000</v>
      </c>
      <c r="V598" s="25"/>
      <c r="W598" s="25"/>
      <c r="X598" s="25"/>
      <c r="Y598" s="25"/>
      <c r="Z598" s="25"/>
      <c r="AA598" s="25"/>
      <c r="AB598" s="25"/>
      <c r="AC598" s="25"/>
      <c r="AD598" s="25">
        <f t="shared" si="83"/>
        <v>0</v>
      </c>
      <c r="AE598" s="25">
        <f>IF(SUM(R598:U598)-M598&lt;SUM(N598),SUM(N598)-SUM(R598:U598)-M598,)</f>
        <v>0</v>
      </c>
      <c r="AF598" s="25"/>
      <c r="AG598" s="27">
        <v>9250000</v>
      </c>
      <c r="AH598" s="27">
        <v>9250000</v>
      </c>
      <c r="AI598" s="27"/>
      <c r="AJ598" s="32"/>
      <c r="AK598" s="27"/>
      <c r="AL598" s="32"/>
      <c r="AM598" s="27"/>
      <c r="AN598" s="25">
        <f t="shared" si="85"/>
        <v>0</v>
      </c>
      <c r="AO598" s="27">
        <f t="shared" si="89"/>
        <v>0</v>
      </c>
      <c r="AP598" s="28"/>
      <c r="AR598" s="28"/>
      <c r="AS598" s="28"/>
      <c r="AT598" s="2"/>
      <c r="AU598" s="2"/>
      <c r="AV598" s="2"/>
      <c r="AW598" s="2"/>
      <c r="AX598" s="2"/>
      <c r="AY598" s="2"/>
      <c r="AZ598" s="2"/>
      <c r="BA598" s="29"/>
    </row>
    <row r="599" spans="1:53" ht="21" customHeight="1">
      <c r="A599" s="19">
        <f>SUBTOTAL(3,$AO$7:AO599)</f>
        <v>593</v>
      </c>
      <c r="B599" s="44" t="s">
        <v>2293</v>
      </c>
      <c r="C599" s="45" t="s">
        <v>2294</v>
      </c>
      <c r="D599" s="22" t="s">
        <v>2295</v>
      </c>
      <c r="E599" s="22" t="s">
        <v>146</v>
      </c>
      <c r="F599" s="19" t="s">
        <v>588</v>
      </c>
      <c r="G599" s="22" t="s">
        <v>53</v>
      </c>
      <c r="H599" s="19" t="str">
        <f t="shared" si="81"/>
        <v>008</v>
      </c>
      <c r="I599" s="22" t="s">
        <v>2198</v>
      </c>
      <c r="J599" s="22" t="s">
        <v>2289</v>
      </c>
      <c r="K599" s="22"/>
      <c r="L599" s="27">
        <v>0</v>
      </c>
      <c r="M599" s="26">
        <v>0</v>
      </c>
      <c r="N599" s="25">
        <v>8200000</v>
      </c>
      <c r="O599" s="25"/>
      <c r="P599" s="25"/>
      <c r="Q599" s="25"/>
      <c r="R599" s="25"/>
      <c r="S599" s="25">
        <v>8200000</v>
      </c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>
        <f t="shared" si="83"/>
        <v>0</v>
      </c>
      <c r="AE599" s="25">
        <f>IF(SUM(R599:T599)-M599&lt;SUM(N599),SUM(N599)-SUM(R599:T599)-M599,)</f>
        <v>0</v>
      </c>
      <c r="AF599" s="25"/>
      <c r="AG599" s="27">
        <v>9250000</v>
      </c>
      <c r="AH599" s="27">
        <v>9250000</v>
      </c>
      <c r="AI599" s="27"/>
      <c r="AJ599" s="32"/>
      <c r="AK599" s="27"/>
      <c r="AL599" s="32"/>
      <c r="AM599" s="27"/>
      <c r="AN599" s="25">
        <f t="shared" si="85"/>
        <v>0</v>
      </c>
      <c r="AO599" s="27">
        <f>L599+AE599+AN599</f>
        <v>0</v>
      </c>
      <c r="AP599" s="28"/>
      <c r="AR599" s="28"/>
      <c r="AS599" s="28"/>
      <c r="AT599" s="2"/>
      <c r="AU599" s="2"/>
      <c r="AV599" s="2"/>
      <c r="AW599" s="2"/>
      <c r="AX599" s="2"/>
      <c r="AY599" s="2"/>
      <c r="AZ599" s="2"/>
      <c r="BA599" s="29"/>
    </row>
    <row r="600" spans="1:53" ht="21" customHeight="1">
      <c r="A600" s="19">
        <f>SUBTOTAL(3,$AO$7:AO600)</f>
        <v>594</v>
      </c>
      <c r="B600" s="44" t="s">
        <v>2296</v>
      </c>
      <c r="C600" s="45" t="s">
        <v>2297</v>
      </c>
      <c r="D600" s="22" t="s">
        <v>2298</v>
      </c>
      <c r="E600" s="22" t="s">
        <v>2299</v>
      </c>
      <c r="F600" s="19" t="s">
        <v>826</v>
      </c>
      <c r="G600" s="22" t="s">
        <v>53</v>
      </c>
      <c r="H600" s="19" t="str">
        <f t="shared" si="81"/>
        <v>008</v>
      </c>
      <c r="I600" s="22" t="s">
        <v>2198</v>
      </c>
      <c r="J600" s="22" t="s">
        <v>2289</v>
      </c>
      <c r="K600" s="22"/>
      <c r="L600" s="27">
        <v>0</v>
      </c>
      <c r="M600" s="26">
        <v>0</v>
      </c>
      <c r="N600" s="25">
        <v>8200000</v>
      </c>
      <c r="O600" s="25"/>
      <c r="P600" s="25"/>
      <c r="Q600" s="25"/>
      <c r="R600" s="25"/>
      <c r="S600" s="25">
        <v>8200000</v>
      </c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>
        <f t="shared" si="83"/>
        <v>0</v>
      </c>
      <c r="AE600" s="25">
        <f>IF(SUM(R600:T600)-M600&lt;SUM(N600),SUM(N600)-SUM(R600:T600)-M600,)</f>
        <v>0</v>
      </c>
      <c r="AF600" s="25"/>
      <c r="AG600" s="27">
        <v>9250000</v>
      </c>
      <c r="AH600" s="27">
        <v>9250000</v>
      </c>
      <c r="AI600" s="27"/>
      <c r="AJ600" s="32"/>
      <c r="AK600" s="27"/>
      <c r="AL600" s="32"/>
      <c r="AM600" s="27"/>
      <c r="AN600" s="25">
        <f t="shared" si="85"/>
        <v>0</v>
      </c>
      <c r="AO600" s="27">
        <f t="shared" si="89"/>
        <v>0</v>
      </c>
      <c r="AP600" s="28"/>
      <c r="AR600" s="28"/>
      <c r="AS600" s="28"/>
      <c r="AT600" s="2"/>
      <c r="AU600" s="2"/>
      <c r="AV600" s="2"/>
      <c r="AW600" s="2"/>
      <c r="AX600" s="2"/>
      <c r="AY600" s="2"/>
      <c r="AZ600" s="2"/>
      <c r="BA600" s="29"/>
    </row>
    <row r="601" spans="1:53" ht="21" customHeight="1">
      <c r="A601" s="19">
        <f>SUBTOTAL(3,$AO$7:AO601)</f>
        <v>595</v>
      </c>
      <c r="B601" s="44" t="s">
        <v>2300</v>
      </c>
      <c r="C601" s="45" t="s">
        <v>2301</v>
      </c>
      <c r="D601" s="22" t="s">
        <v>1664</v>
      </c>
      <c r="E601" s="22" t="s">
        <v>151</v>
      </c>
      <c r="F601" s="19" t="s">
        <v>301</v>
      </c>
      <c r="G601" s="22" t="s">
        <v>53</v>
      </c>
      <c r="H601" s="19" t="str">
        <f t="shared" si="81"/>
        <v>008</v>
      </c>
      <c r="I601" s="22" t="s">
        <v>2198</v>
      </c>
      <c r="J601" s="22" t="s">
        <v>2289</v>
      </c>
      <c r="K601" s="22"/>
      <c r="L601" s="27">
        <v>0</v>
      </c>
      <c r="M601" s="26">
        <v>0</v>
      </c>
      <c r="N601" s="25">
        <v>8200000</v>
      </c>
      <c r="O601" s="25"/>
      <c r="P601" s="25"/>
      <c r="Q601" s="25"/>
      <c r="R601" s="25"/>
      <c r="S601" s="25"/>
      <c r="T601" s="25"/>
      <c r="U601" s="25">
        <v>8200000</v>
      </c>
      <c r="V601" s="25"/>
      <c r="W601" s="25"/>
      <c r="X601" s="25"/>
      <c r="Y601" s="25"/>
      <c r="Z601" s="25"/>
      <c r="AA601" s="25"/>
      <c r="AB601" s="25"/>
      <c r="AC601" s="25"/>
      <c r="AD601" s="25">
        <f t="shared" si="83"/>
        <v>0</v>
      </c>
      <c r="AE601" s="25">
        <f>IF(SUM(R601:U601)-M601&lt;SUM(N601),SUM(N601)-SUM(R601:U601)-M601,)</f>
        <v>0</v>
      </c>
      <c r="AF601" s="25"/>
      <c r="AG601" s="27">
        <v>9250000</v>
      </c>
      <c r="AH601" s="27">
        <v>9250000</v>
      </c>
      <c r="AI601" s="27"/>
      <c r="AJ601" s="32"/>
      <c r="AK601" s="27"/>
      <c r="AL601" s="32"/>
      <c r="AM601" s="27"/>
      <c r="AN601" s="25">
        <f t="shared" si="85"/>
        <v>0</v>
      </c>
      <c r="AO601" s="27">
        <f t="shared" si="89"/>
        <v>0</v>
      </c>
      <c r="AP601" s="28"/>
      <c r="AR601" s="28"/>
      <c r="AS601" s="28"/>
      <c r="AT601" s="2"/>
      <c r="AU601" s="2"/>
      <c r="AV601" s="2"/>
      <c r="AW601" s="2"/>
      <c r="AX601" s="2"/>
      <c r="AY601" s="2"/>
      <c r="AZ601" s="2"/>
      <c r="BA601" s="29"/>
    </row>
    <row r="602" spans="1:53" ht="21" customHeight="1">
      <c r="A602" s="19">
        <f>SUBTOTAL(3,$AO$7:AO602)</f>
        <v>596</v>
      </c>
      <c r="B602" s="44" t="s">
        <v>2302</v>
      </c>
      <c r="C602" s="45" t="s">
        <v>2303</v>
      </c>
      <c r="D602" s="22" t="s">
        <v>59</v>
      </c>
      <c r="E602" s="22" t="s">
        <v>411</v>
      </c>
      <c r="F602" s="19" t="s">
        <v>837</v>
      </c>
      <c r="G602" s="22" t="s">
        <v>53</v>
      </c>
      <c r="H602" s="19" t="str">
        <f t="shared" si="81"/>
        <v>008</v>
      </c>
      <c r="I602" s="22" t="s">
        <v>2198</v>
      </c>
      <c r="J602" s="22" t="s">
        <v>2289</v>
      </c>
      <c r="K602" s="22"/>
      <c r="L602" s="27">
        <v>0</v>
      </c>
      <c r="M602" s="26">
        <v>15480</v>
      </c>
      <c r="N602" s="25">
        <v>8200000</v>
      </c>
      <c r="O602" s="25"/>
      <c r="P602" s="25"/>
      <c r="Q602" s="25"/>
      <c r="R602" s="25"/>
      <c r="S602" s="25">
        <v>8200000</v>
      </c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6">
        <v>15480</v>
      </c>
      <c r="AE602" s="25">
        <f>IF(SUM(R602:T602)&lt;SUM(N602),SUM(N602)-SUM(R602:T602),)</f>
        <v>0</v>
      </c>
      <c r="AF602" s="26"/>
      <c r="AG602" s="27">
        <v>9250000</v>
      </c>
      <c r="AH602" s="27">
        <v>9250000</v>
      </c>
      <c r="AI602" s="27"/>
      <c r="AJ602" s="32"/>
      <c r="AK602" s="27"/>
      <c r="AL602" s="32"/>
      <c r="AM602" s="27"/>
      <c r="AN602" s="25">
        <f t="shared" si="85"/>
        <v>0</v>
      </c>
      <c r="AO602" s="27">
        <f>IF(SUM(R602:U602)&lt;(K602+L602+N602),(K602+L602+N602)-SUM(R602:U602),)</f>
        <v>0</v>
      </c>
      <c r="AP602" s="28"/>
      <c r="AR602" s="28"/>
      <c r="AS602" s="28"/>
      <c r="AT602" s="2"/>
      <c r="AU602" s="2"/>
      <c r="AV602" s="2"/>
      <c r="AW602" s="2"/>
      <c r="AX602" s="2"/>
      <c r="AY602" s="2"/>
      <c r="AZ602" s="2"/>
      <c r="BA602" s="29"/>
    </row>
    <row r="603" spans="1:53" ht="21" customHeight="1">
      <c r="A603" s="19">
        <f>SUBTOTAL(3,$AO$7:AO603)</f>
        <v>597</v>
      </c>
      <c r="B603" s="44" t="s">
        <v>2304</v>
      </c>
      <c r="C603" s="45" t="s">
        <v>2305</v>
      </c>
      <c r="D603" s="22" t="s">
        <v>2306</v>
      </c>
      <c r="E603" s="22" t="s">
        <v>2307</v>
      </c>
      <c r="F603" s="19" t="s">
        <v>1122</v>
      </c>
      <c r="G603" s="22" t="s">
        <v>53</v>
      </c>
      <c r="H603" s="19" t="str">
        <f t="shared" si="81"/>
        <v>008</v>
      </c>
      <c r="I603" s="42" t="s">
        <v>62</v>
      </c>
      <c r="J603" s="22" t="s">
        <v>2289</v>
      </c>
      <c r="K603" s="22"/>
      <c r="L603" s="27">
        <v>0</v>
      </c>
      <c r="M603" s="26">
        <v>0</v>
      </c>
      <c r="N603" s="25">
        <v>8200000</v>
      </c>
      <c r="O603" s="25"/>
      <c r="P603" s="25"/>
      <c r="Q603" s="25"/>
      <c r="R603" s="25"/>
      <c r="S603" s="25">
        <v>8200000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>
        <f t="shared" ref="AD603:AD633" si="90">IF(SUM(O603:U603)&gt;SUM(M603:N603),SUM(O603:U603)-SUM(M603:N603),)</f>
        <v>0</v>
      </c>
      <c r="AE603" s="25">
        <f t="shared" ref="AE603:AE608" si="91">IF(SUM(R603:T603)-M603&lt;SUM(N603),SUM(N603)-SUM(R603:T603)-M603,)</f>
        <v>0</v>
      </c>
      <c r="AF603" s="25"/>
      <c r="AG603" s="27">
        <v>9250000</v>
      </c>
      <c r="AH603" s="27"/>
      <c r="AI603" s="27"/>
      <c r="AJ603" s="32"/>
      <c r="AK603" s="27"/>
      <c r="AL603" s="32"/>
      <c r="AM603" s="27"/>
      <c r="AN603" s="25">
        <f t="shared" si="85"/>
        <v>9250000</v>
      </c>
      <c r="AO603" s="27">
        <f>L603+AE603+AN603</f>
        <v>9250000</v>
      </c>
      <c r="AP603" s="28"/>
      <c r="AR603" s="28"/>
      <c r="AS603" s="28"/>
      <c r="AT603" s="2"/>
      <c r="AU603" s="2"/>
      <c r="AV603" s="2"/>
      <c r="AW603" s="2"/>
      <c r="AX603" s="2"/>
      <c r="AY603" s="2"/>
      <c r="AZ603" s="2"/>
      <c r="BA603" s="29"/>
    </row>
    <row r="604" spans="1:53" ht="21" customHeight="1">
      <c r="A604" s="19">
        <f>SUBTOTAL(3,$AO$7:AO604)</f>
        <v>598</v>
      </c>
      <c r="B604" s="44" t="s">
        <v>2308</v>
      </c>
      <c r="C604" s="45" t="s">
        <v>2309</v>
      </c>
      <c r="D604" s="22" t="s">
        <v>2310</v>
      </c>
      <c r="E604" s="22" t="s">
        <v>2311</v>
      </c>
      <c r="F604" s="19" t="s">
        <v>1721</v>
      </c>
      <c r="G604" s="22" t="s">
        <v>53</v>
      </c>
      <c r="H604" s="19" t="str">
        <f t="shared" si="81"/>
        <v>008</v>
      </c>
      <c r="I604" s="22" t="s">
        <v>2198</v>
      </c>
      <c r="J604" s="22" t="s">
        <v>2289</v>
      </c>
      <c r="K604" s="22"/>
      <c r="L604" s="27">
        <v>0</v>
      </c>
      <c r="M604" s="26">
        <v>0</v>
      </c>
      <c r="N604" s="25">
        <v>8200000</v>
      </c>
      <c r="O604" s="25"/>
      <c r="P604" s="25"/>
      <c r="Q604" s="25"/>
      <c r="R604" s="25"/>
      <c r="S604" s="25">
        <v>8200000</v>
      </c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>
        <f t="shared" si="90"/>
        <v>0</v>
      </c>
      <c r="AE604" s="25">
        <f t="shared" si="91"/>
        <v>0</v>
      </c>
      <c r="AF604" s="25"/>
      <c r="AG604" s="27">
        <v>9250000</v>
      </c>
      <c r="AH604" s="27">
        <v>9250000</v>
      </c>
      <c r="AI604" s="27"/>
      <c r="AJ604" s="32"/>
      <c r="AK604" s="27"/>
      <c r="AL604" s="32"/>
      <c r="AM604" s="27"/>
      <c r="AN604" s="25">
        <f t="shared" si="85"/>
        <v>0</v>
      </c>
      <c r="AO604" s="27">
        <f t="shared" ref="AO604:AO615" si="92">IF(SUM(R604:U604)-M604&lt;(K604+L604+N604),(K604+L604+N604)-SUM(R604:U604)-M604,)</f>
        <v>0</v>
      </c>
      <c r="AP604" s="28"/>
      <c r="AR604" s="28"/>
      <c r="AS604" s="28"/>
      <c r="AT604" s="2"/>
      <c r="AU604" s="2"/>
      <c r="AV604" s="2"/>
      <c r="AW604" s="2"/>
      <c r="AX604" s="2"/>
      <c r="AY604" s="2"/>
      <c r="AZ604" s="2"/>
      <c r="BA604" s="29"/>
    </row>
    <row r="605" spans="1:53" ht="21" customHeight="1">
      <c r="A605" s="19">
        <f>SUBTOTAL(3,$AO$7:AO605)</f>
        <v>599</v>
      </c>
      <c r="B605" s="44" t="s">
        <v>2312</v>
      </c>
      <c r="C605" s="45" t="s">
        <v>2313</v>
      </c>
      <c r="D605" s="22" t="s">
        <v>2314</v>
      </c>
      <c r="E605" s="22" t="s">
        <v>1687</v>
      </c>
      <c r="F605" s="19" t="s">
        <v>111</v>
      </c>
      <c r="G605" s="22" t="s">
        <v>53</v>
      </c>
      <c r="H605" s="19" t="str">
        <f t="shared" si="81"/>
        <v>008</v>
      </c>
      <c r="I605" s="22" t="s">
        <v>2198</v>
      </c>
      <c r="J605" s="22" t="s">
        <v>2289</v>
      </c>
      <c r="K605" s="22"/>
      <c r="L605" s="27">
        <v>0</v>
      </c>
      <c r="M605" s="26">
        <v>0</v>
      </c>
      <c r="N605" s="25">
        <v>8200000</v>
      </c>
      <c r="O605" s="25"/>
      <c r="P605" s="25"/>
      <c r="Q605" s="25"/>
      <c r="R605" s="25"/>
      <c r="S605" s="25">
        <v>8200000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>
        <f t="shared" si="90"/>
        <v>0</v>
      </c>
      <c r="AE605" s="25">
        <f t="shared" si="91"/>
        <v>0</v>
      </c>
      <c r="AF605" s="25"/>
      <c r="AG605" s="27">
        <v>9250000</v>
      </c>
      <c r="AH605" s="27">
        <v>9250000</v>
      </c>
      <c r="AI605" s="27"/>
      <c r="AJ605" s="32"/>
      <c r="AK605" s="27"/>
      <c r="AL605" s="32"/>
      <c r="AM605" s="27"/>
      <c r="AN605" s="25">
        <f t="shared" si="85"/>
        <v>0</v>
      </c>
      <c r="AO605" s="27">
        <f t="shared" si="92"/>
        <v>0</v>
      </c>
      <c r="AP605" s="28"/>
      <c r="AR605" s="28"/>
      <c r="AS605" s="28"/>
      <c r="AT605" s="2"/>
      <c r="AU605" s="2"/>
      <c r="AV605" s="2"/>
      <c r="AW605" s="2"/>
      <c r="AX605" s="2"/>
      <c r="AY605" s="2"/>
      <c r="AZ605" s="2"/>
      <c r="BA605" s="29"/>
    </row>
    <row r="606" spans="1:53" ht="21" customHeight="1">
      <c r="A606" s="19">
        <f>SUBTOTAL(3,$AO$7:AO606)</f>
        <v>600</v>
      </c>
      <c r="B606" s="44" t="s">
        <v>2315</v>
      </c>
      <c r="C606" s="45" t="s">
        <v>2316</v>
      </c>
      <c r="D606" s="22" t="s">
        <v>2317</v>
      </c>
      <c r="E606" s="22" t="s">
        <v>161</v>
      </c>
      <c r="F606" s="19" t="s">
        <v>2318</v>
      </c>
      <c r="G606" s="22" t="s">
        <v>53</v>
      </c>
      <c r="H606" s="19" t="str">
        <f t="shared" si="81"/>
        <v>008</v>
      </c>
      <c r="I606" s="22" t="s">
        <v>2198</v>
      </c>
      <c r="J606" s="22" t="s">
        <v>2289</v>
      </c>
      <c r="K606" s="22"/>
      <c r="L606" s="27">
        <v>0</v>
      </c>
      <c r="M606" s="26">
        <v>0</v>
      </c>
      <c r="N606" s="25">
        <v>8200000</v>
      </c>
      <c r="O606" s="25"/>
      <c r="P606" s="25"/>
      <c r="Q606" s="25"/>
      <c r="R606" s="25"/>
      <c r="S606" s="25">
        <v>8200000</v>
      </c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>
        <f t="shared" si="90"/>
        <v>0</v>
      </c>
      <c r="AE606" s="25">
        <f t="shared" si="91"/>
        <v>0</v>
      </c>
      <c r="AF606" s="25"/>
      <c r="AG606" s="27">
        <v>9250000</v>
      </c>
      <c r="AH606" s="27">
        <v>9250000</v>
      </c>
      <c r="AI606" s="27"/>
      <c r="AJ606" s="32"/>
      <c r="AK606" s="27"/>
      <c r="AL606" s="32"/>
      <c r="AM606" s="27"/>
      <c r="AN606" s="25">
        <f t="shared" si="85"/>
        <v>0</v>
      </c>
      <c r="AO606" s="27">
        <f t="shared" si="92"/>
        <v>0</v>
      </c>
      <c r="AP606" s="28"/>
      <c r="AR606" s="28"/>
      <c r="AS606" s="28"/>
      <c r="AT606" s="2"/>
      <c r="AU606" s="2"/>
      <c r="AV606" s="2"/>
      <c r="AW606" s="2"/>
      <c r="AX606" s="2"/>
      <c r="AY606" s="2"/>
      <c r="AZ606" s="2"/>
      <c r="BA606" s="29"/>
    </row>
    <row r="607" spans="1:53" ht="21" customHeight="1">
      <c r="A607" s="19">
        <f>SUBTOTAL(3,$AO$7:AO607)</f>
        <v>601</v>
      </c>
      <c r="B607" s="44" t="s">
        <v>2319</v>
      </c>
      <c r="C607" s="45" t="s">
        <v>2320</v>
      </c>
      <c r="D607" s="22" t="s">
        <v>2321</v>
      </c>
      <c r="E607" s="22" t="s">
        <v>1447</v>
      </c>
      <c r="F607" s="19" t="s">
        <v>2322</v>
      </c>
      <c r="G607" s="22" t="s">
        <v>53</v>
      </c>
      <c r="H607" s="19" t="str">
        <f t="shared" si="81"/>
        <v>008</v>
      </c>
      <c r="I607" s="22" t="s">
        <v>2198</v>
      </c>
      <c r="J607" s="22" t="s">
        <v>2289</v>
      </c>
      <c r="K607" s="22"/>
      <c r="L607" s="27">
        <v>0</v>
      </c>
      <c r="M607" s="26">
        <v>0</v>
      </c>
      <c r="N607" s="25">
        <v>8200000</v>
      </c>
      <c r="O607" s="25"/>
      <c r="P607" s="25"/>
      <c r="Q607" s="25"/>
      <c r="R607" s="25"/>
      <c r="S607" s="25">
        <v>8200000</v>
      </c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>
        <f t="shared" si="90"/>
        <v>0</v>
      </c>
      <c r="AE607" s="25">
        <f t="shared" si="91"/>
        <v>0</v>
      </c>
      <c r="AF607" s="25"/>
      <c r="AG607" s="27">
        <v>9250000</v>
      </c>
      <c r="AH607" s="27"/>
      <c r="AI607" s="27"/>
      <c r="AJ607" s="227">
        <v>9250000</v>
      </c>
      <c r="AK607" s="27"/>
      <c r="AL607" s="32"/>
      <c r="AM607" s="27"/>
      <c r="AN607" s="25">
        <f>IF(SUM(AH607:AK607)&lt;SUM(AG607),SUM(AG607)-SUM(AH607:AK607),)</f>
        <v>0</v>
      </c>
      <c r="AO607" s="25">
        <f>IF(SUM(AI607:AN607)&lt;SUM(AH607),SUM(AH607)-SUM(AI607:AN607),)</f>
        <v>0</v>
      </c>
      <c r="AP607" s="28"/>
      <c r="AR607" s="28"/>
      <c r="AS607" s="28"/>
      <c r="AT607" s="2"/>
      <c r="AU607" s="2"/>
      <c r="AV607" s="2"/>
      <c r="AW607" s="2"/>
      <c r="AX607" s="2"/>
      <c r="AY607" s="2"/>
      <c r="AZ607" s="2"/>
      <c r="BA607" s="29"/>
    </row>
    <row r="608" spans="1:53" ht="21" customHeight="1">
      <c r="A608" s="19">
        <f>SUBTOTAL(3,$AO$7:AO608)</f>
        <v>602</v>
      </c>
      <c r="B608" s="44" t="s">
        <v>2323</v>
      </c>
      <c r="C608" s="45" t="s">
        <v>2324</v>
      </c>
      <c r="D608" s="22" t="s">
        <v>2325</v>
      </c>
      <c r="E608" s="22" t="s">
        <v>449</v>
      </c>
      <c r="F608" s="19" t="s">
        <v>1232</v>
      </c>
      <c r="G608" s="22" t="s">
        <v>53</v>
      </c>
      <c r="H608" s="19" t="str">
        <f t="shared" si="81"/>
        <v>008</v>
      </c>
      <c r="I608" s="22" t="s">
        <v>2198</v>
      </c>
      <c r="J608" s="22" t="s">
        <v>2289</v>
      </c>
      <c r="K608" s="22"/>
      <c r="L608" s="27">
        <v>0</v>
      </c>
      <c r="M608" s="26">
        <v>0</v>
      </c>
      <c r="N608" s="25">
        <v>8200000</v>
      </c>
      <c r="O608" s="25"/>
      <c r="P608" s="25"/>
      <c r="Q608" s="25"/>
      <c r="R608" s="25"/>
      <c r="S608" s="25">
        <v>8200000</v>
      </c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>
        <f t="shared" si="90"/>
        <v>0</v>
      </c>
      <c r="AE608" s="25">
        <f t="shared" si="91"/>
        <v>0</v>
      </c>
      <c r="AF608" s="25"/>
      <c r="AG608" s="27">
        <v>9250000</v>
      </c>
      <c r="AH608" s="27">
        <v>9250000</v>
      </c>
      <c r="AI608" s="27"/>
      <c r="AJ608" s="32"/>
      <c r="AK608" s="27"/>
      <c r="AL608" s="32"/>
      <c r="AM608" s="27"/>
      <c r="AN608" s="25">
        <f t="shared" si="85"/>
        <v>0</v>
      </c>
      <c r="AO608" s="27">
        <f t="shared" si="92"/>
        <v>0</v>
      </c>
      <c r="AP608" s="28"/>
      <c r="AR608" s="28"/>
      <c r="AS608" s="28"/>
      <c r="AT608" s="2"/>
      <c r="AU608" s="2"/>
      <c r="AV608" s="2"/>
      <c r="AW608" s="2"/>
      <c r="AX608" s="2"/>
      <c r="AY608" s="2"/>
      <c r="AZ608" s="2"/>
      <c r="BA608" s="29"/>
    </row>
    <row r="609" spans="1:53" ht="21" customHeight="1">
      <c r="A609" s="19">
        <f>SUBTOTAL(3,$AO$7:AO609)</f>
        <v>603</v>
      </c>
      <c r="B609" s="44" t="s">
        <v>2326</v>
      </c>
      <c r="C609" s="45" t="s">
        <v>2327</v>
      </c>
      <c r="D609" s="22" t="s">
        <v>2328</v>
      </c>
      <c r="E609" s="22" t="s">
        <v>2329</v>
      </c>
      <c r="F609" s="19" t="s">
        <v>2330</v>
      </c>
      <c r="G609" s="22" t="s">
        <v>53</v>
      </c>
      <c r="H609" s="19" t="str">
        <f t="shared" si="81"/>
        <v>008</v>
      </c>
      <c r="I609" s="22" t="s">
        <v>2198</v>
      </c>
      <c r="J609" s="22" t="s">
        <v>2289</v>
      </c>
      <c r="K609" s="22"/>
      <c r="L609" s="27">
        <v>0</v>
      </c>
      <c r="M609" s="26">
        <v>0</v>
      </c>
      <c r="N609" s="25">
        <v>8200000</v>
      </c>
      <c r="O609" s="25"/>
      <c r="P609" s="25"/>
      <c r="Q609" s="25"/>
      <c r="R609" s="25"/>
      <c r="S609" s="25"/>
      <c r="T609" s="25"/>
      <c r="U609" s="25">
        <v>8200000</v>
      </c>
      <c r="V609" s="25"/>
      <c r="W609" s="25"/>
      <c r="X609" s="25"/>
      <c r="Y609" s="25"/>
      <c r="Z609" s="25"/>
      <c r="AA609" s="25"/>
      <c r="AB609" s="25"/>
      <c r="AC609" s="25"/>
      <c r="AD609" s="25">
        <f t="shared" si="90"/>
        <v>0</v>
      </c>
      <c r="AE609" s="25">
        <f>IF(SUM(R609:U609)-M609&lt;SUM(N609),SUM(N609)-SUM(R609:U609)-M609,)</f>
        <v>0</v>
      </c>
      <c r="AF609" s="25"/>
      <c r="AG609" s="27">
        <v>9250000</v>
      </c>
      <c r="AH609" s="27">
        <v>9250000</v>
      </c>
      <c r="AI609" s="27"/>
      <c r="AJ609" s="32"/>
      <c r="AK609" s="27"/>
      <c r="AL609" s="32"/>
      <c r="AM609" s="27"/>
      <c r="AN609" s="25">
        <f t="shared" si="85"/>
        <v>0</v>
      </c>
      <c r="AO609" s="27">
        <f>L609+AE609+AN609</f>
        <v>0</v>
      </c>
      <c r="AP609" s="28"/>
      <c r="AR609" s="28"/>
      <c r="AS609" s="28"/>
      <c r="AT609" s="2"/>
      <c r="AU609" s="2"/>
      <c r="AV609" s="2"/>
      <c r="AW609" s="2"/>
      <c r="AX609" s="2"/>
      <c r="AY609" s="2"/>
      <c r="AZ609" s="2"/>
      <c r="BA609" s="29"/>
    </row>
    <row r="610" spans="1:53" ht="21" customHeight="1">
      <c r="A610" s="19">
        <f>SUBTOTAL(3,$AO$7:AO610)</f>
        <v>604</v>
      </c>
      <c r="B610" s="44" t="s">
        <v>2331</v>
      </c>
      <c r="C610" s="45" t="s">
        <v>2332</v>
      </c>
      <c r="D610" s="22" t="s">
        <v>2333</v>
      </c>
      <c r="E610" s="22" t="s">
        <v>1342</v>
      </c>
      <c r="F610" s="19" t="s">
        <v>1990</v>
      </c>
      <c r="G610" s="22" t="s">
        <v>53</v>
      </c>
      <c r="H610" s="19" t="str">
        <f t="shared" si="81"/>
        <v>008</v>
      </c>
      <c r="I610" s="22" t="s">
        <v>2198</v>
      </c>
      <c r="J610" s="22" t="s">
        <v>2289</v>
      </c>
      <c r="K610" s="22"/>
      <c r="L610" s="27">
        <v>0</v>
      </c>
      <c r="M610" s="26">
        <v>0</v>
      </c>
      <c r="N610" s="25">
        <v>8200000</v>
      </c>
      <c r="O610" s="25"/>
      <c r="P610" s="25"/>
      <c r="Q610" s="25"/>
      <c r="R610" s="25"/>
      <c r="S610" s="25"/>
      <c r="T610" s="25"/>
      <c r="U610" s="25">
        <v>8200000</v>
      </c>
      <c r="V610" s="25"/>
      <c r="W610" s="25"/>
      <c r="X610" s="25"/>
      <c r="Y610" s="25"/>
      <c r="Z610" s="25"/>
      <c r="AA610" s="25"/>
      <c r="AB610" s="25"/>
      <c r="AC610" s="25"/>
      <c r="AD610" s="25">
        <f t="shared" si="90"/>
        <v>0</v>
      </c>
      <c r="AE610" s="25">
        <f>IF(SUM(R610:U610)-M610&lt;SUM(N610),SUM(N610)-SUM(R610:U610)-M610,)</f>
        <v>0</v>
      </c>
      <c r="AF610" s="25"/>
      <c r="AG610" s="27">
        <v>9250000</v>
      </c>
      <c r="AH610" s="27">
        <v>9250000</v>
      </c>
      <c r="AI610" s="27"/>
      <c r="AJ610" s="32"/>
      <c r="AK610" s="27"/>
      <c r="AL610" s="32"/>
      <c r="AM610" s="27"/>
      <c r="AN610" s="25">
        <f t="shared" si="85"/>
        <v>0</v>
      </c>
      <c r="AO610" s="27">
        <f t="shared" si="92"/>
        <v>0</v>
      </c>
      <c r="AP610" s="28"/>
      <c r="AR610" s="28"/>
      <c r="AS610" s="28"/>
      <c r="AT610" s="2"/>
      <c r="AU610" s="2"/>
      <c r="AV610" s="2"/>
      <c r="AW610" s="2"/>
      <c r="AX610" s="2"/>
      <c r="AY610" s="2"/>
      <c r="AZ610" s="2"/>
      <c r="BA610" s="29"/>
    </row>
    <row r="611" spans="1:53" ht="21" customHeight="1">
      <c r="A611" s="19">
        <f>SUBTOTAL(3,$AO$7:AO611)</f>
        <v>605</v>
      </c>
      <c r="B611" s="44" t="s">
        <v>2334</v>
      </c>
      <c r="C611" s="45" t="s">
        <v>2335</v>
      </c>
      <c r="D611" s="22" t="s">
        <v>2336</v>
      </c>
      <c r="E611" s="22" t="s">
        <v>483</v>
      </c>
      <c r="F611" s="19" t="s">
        <v>1047</v>
      </c>
      <c r="G611" s="22" t="s">
        <v>53</v>
      </c>
      <c r="H611" s="19" t="str">
        <f t="shared" si="81"/>
        <v>008</v>
      </c>
      <c r="I611" s="22" t="s">
        <v>2198</v>
      </c>
      <c r="J611" s="22" t="s">
        <v>2289</v>
      </c>
      <c r="K611" s="22"/>
      <c r="L611" s="27">
        <v>0</v>
      </c>
      <c r="M611" s="26">
        <v>0</v>
      </c>
      <c r="N611" s="25">
        <v>8200000</v>
      </c>
      <c r="O611" s="25"/>
      <c r="P611" s="25"/>
      <c r="Q611" s="25"/>
      <c r="R611" s="25"/>
      <c r="S611" s="25">
        <v>8200000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>
        <f t="shared" si="90"/>
        <v>0</v>
      </c>
      <c r="AE611" s="25">
        <f>IF(SUM(R611:T611)-M611&lt;SUM(N611),SUM(N611)-SUM(R611:T611)-M611,)</f>
        <v>0</v>
      </c>
      <c r="AF611" s="25"/>
      <c r="AG611" s="27">
        <v>9250000</v>
      </c>
      <c r="AH611" s="27"/>
      <c r="AI611" s="27"/>
      <c r="AJ611" s="32"/>
      <c r="AK611" s="27"/>
      <c r="AL611" s="227">
        <f>VLOOKUP(B611,'AGB T10'!$B:$E,4,0)</f>
        <v>9250000</v>
      </c>
      <c r="AM611" s="27"/>
      <c r="AN611" s="25">
        <f>IF(SUM(AH611:AM611)&lt;SUM(AG611),SUM(AG611)-SUM(AH611:AM611),)</f>
        <v>0</v>
      </c>
      <c r="AO611" s="27">
        <f>L611+AE611+AN611</f>
        <v>0</v>
      </c>
      <c r="AP611" s="28"/>
      <c r="AR611" s="28"/>
      <c r="AS611" s="28"/>
      <c r="AT611" s="2"/>
      <c r="AU611" s="2"/>
      <c r="AV611" s="2"/>
      <c r="AW611" s="2"/>
      <c r="AX611" s="2"/>
      <c r="AY611" s="2"/>
      <c r="AZ611" s="2"/>
      <c r="BA611" s="29"/>
    </row>
    <row r="612" spans="1:53" ht="21" customHeight="1">
      <c r="A612" s="19">
        <f>SUBTOTAL(3,$AO$7:AO612)</f>
        <v>606</v>
      </c>
      <c r="B612" s="44" t="s">
        <v>2342</v>
      </c>
      <c r="C612" s="45" t="s">
        <v>2343</v>
      </c>
      <c r="D612" s="22" t="s">
        <v>2344</v>
      </c>
      <c r="E612" s="22" t="s">
        <v>491</v>
      </c>
      <c r="F612" s="19" t="s">
        <v>1459</v>
      </c>
      <c r="G612" s="22" t="s">
        <v>53</v>
      </c>
      <c r="H612" s="19" t="str">
        <f t="shared" si="81"/>
        <v>008</v>
      </c>
      <c r="I612" s="22" t="s">
        <v>2198</v>
      </c>
      <c r="J612" s="22" t="s">
        <v>2289</v>
      </c>
      <c r="K612" s="22"/>
      <c r="L612" s="27">
        <v>0</v>
      </c>
      <c r="M612" s="26">
        <v>0</v>
      </c>
      <c r="N612" s="25">
        <v>8200000</v>
      </c>
      <c r="O612" s="25"/>
      <c r="P612" s="25"/>
      <c r="Q612" s="25"/>
      <c r="R612" s="25"/>
      <c r="S612" s="25">
        <v>8200000</v>
      </c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>
        <f t="shared" si="90"/>
        <v>0</v>
      </c>
      <c r="AE612" s="25">
        <f>IF(SUM(R612:T612)-M612&lt;SUM(N612),SUM(N612)-SUM(R612:T612)-M612,)</f>
        <v>0</v>
      </c>
      <c r="AF612" s="25"/>
      <c r="AG612" s="27">
        <v>9250000</v>
      </c>
      <c r="AH612" s="27">
        <v>9250000</v>
      </c>
      <c r="AI612" s="27"/>
      <c r="AJ612" s="32"/>
      <c r="AK612" s="27"/>
      <c r="AL612" s="32"/>
      <c r="AM612" s="27"/>
      <c r="AN612" s="25">
        <f t="shared" si="85"/>
        <v>0</v>
      </c>
      <c r="AO612" s="27">
        <f t="shared" si="92"/>
        <v>0</v>
      </c>
      <c r="AP612" s="28"/>
      <c r="AR612" s="28"/>
      <c r="AS612" s="28"/>
      <c r="AT612" s="2"/>
      <c r="AU612" s="2"/>
      <c r="AV612" s="2"/>
      <c r="AW612" s="2"/>
      <c r="AX612" s="2"/>
      <c r="AY612" s="2"/>
      <c r="AZ612" s="2"/>
      <c r="BA612" s="29"/>
    </row>
    <row r="613" spans="1:53" ht="21" customHeight="1">
      <c r="A613" s="19">
        <f>SUBTOTAL(3,$AO$7:AO613)</f>
        <v>607</v>
      </c>
      <c r="B613" s="44" t="s">
        <v>2345</v>
      </c>
      <c r="C613" s="45" t="s">
        <v>2346</v>
      </c>
      <c r="D613" s="22" t="s">
        <v>2347</v>
      </c>
      <c r="E613" s="22" t="s">
        <v>491</v>
      </c>
      <c r="F613" s="19" t="s">
        <v>2348</v>
      </c>
      <c r="G613" s="22" t="s">
        <v>53</v>
      </c>
      <c r="H613" s="19" t="str">
        <f t="shared" si="81"/>
        <v>008</v>
      </c>
      <c r="I613" s="22" t="s">
        <v>2198</v>
      </c>
      <c r="J613" s="22" t="s">
        <v>2289</v>
      </c>
      <c r="K613" s="22"/>
      <c r="L613" s="27">
        <v>0</v>
      </c>
      <c r="M613" s="26">
        <v>0</v>
      </c>
      <c r="N613" s="25">
        <v>8200000</v>
      </c>
      <c r="O613" s="25"/>
      <c r="P613" s="25"/>
      <c r="Q613" s="25"/>
      <c r="R613" s="25"/>
      <c r="S613" s="25">
        <v>8200000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>
        <f t="shared" si="90"/>
        <v>0</v>
      </c>
      <c r="AE613" s="25">
        <f>IF(SUM(R613:T613)-M613&lt;SUM(N613),SUM(N613)-SUM(R613:T613)-M613,)</f>
        <v>0</v>
      </c>
      <c r="AF613" s="25"/>
      <c r="AG613" s="27">
        <v>9250000</v>
      </c>
      <c r="AH613" s="27"/>
      <c r="AI613" s="27"/>
      <c r="AJ613" s="32"/>
      <c r="AK613" s="27"/>
      <c r="AL613" s="32"/>
      <c r="AM613" s="27"/>
      <c r="AN613" s="25">
        <f t="shared" si="85"/>
        <v>9250000</v>
      </c>
      <c r="AO613" s="27">
        <f>L613+AE613+AN613</f>
        <v>9250000</v>
      </c>
      <c r="AP613" s="28"/>
      <c r="AR613" s="28"/>
      <c r="AS613" s="28"/>
      <c r="AT613" s="2"/>
      <c r="AU613" s="2"/>
      <c r="AV613" s="2"/>
      <c r="AW613" s="2"/>
      <c r="AX613" s="2"/>
      <c r="AY613" s="2"/>
      <c r="AZ613" s="2"/>
      <c r="BA613" s="29"/>
    </row>
    <row r="614" spans="1:53" ht="21" customHeight="1">
      <c r="A614" s="19">
        <f>SUBTOTAL(3,$AO$7:AO614)</f>
        <v>608</v>
      </c>
      <c r="B614" s="44" t="s">
        <v>2349</v>
      </c>
      <c r="C614" s="45" t="s">
        <v>2350</v>
      </c>
      <c r="D614" s="22" t="s">
        <v>129</v>
      </c>
      <c r="E614" s="22" t="s">
        <v>496</v>
      </c>
      <c r="F614" s="19" t="s">
        <v>1070</v>
      </c>
      <c r="G614" s="22" t="s">
        <v>53</v>
      </c>
      <c r="H614" s="19" t="str">
        <f t="shared" si="81"/>
        <v>008</v>
      </c>
      <c r="I614" s="42" t="s">
        <v>62</v>
      </c>
      <c r="J614" s="22" t="s">
        <v>2289</v>
      </c>
      <c r="K614" s="22"/>
      <c r="L614" s="27">
        <v>0</v>
      </c>
      <c r="M614" s="26">
        <v>0</v>
      </c>
      <c r="N614" s="25">
        <v>8200000</v>
      </c>
      <c r="O614" s="25"/>
      <c r="P614" s="25"/>
      <c r="Q614" s="25"/>
      <c r="R614" s="25"/>
      <c r="S614" s="25"/>
      <c r="T614" s="25"/>
      <c r="U614" s="25">
        <v>8200000</v>
      </c>
      <c r="V614" s="25"/>
      <c r="W614" s="25"/>
      <c r="X614" s="25"/>
      <c r="Y614" s="25"/>
      <c r="Z614" s="25"/>
      <c r="AA614" s="25"/>
      <c r="AB614" s="25"/>
      <c r="AC614" s="25"/>
      <c r="AD614" s="25">
        <f t="shared" si="90"/>
        <v>0</v>
      </c>
      <c r="AE614" s="25">
        <f>IF(SUM(R614:U614)-M614&lt;SUM(N614),SUM(N614)-SUM(R614:U614)-M614,)</f>
        <v>0</v>
      </c>
      <c r="AF614" s="25"/>
      <c r="AG614" s="27">
        <v>9250000</v>
      </c>
      <c r="AH614" s="27">
        <v>9250000</v>
      </c>
      <c r="AI614" s="27"/>
      <c r="AJ614" s="32"/>
      <c r="AK614" s="27"/>
      <c r="AL614" s="32"/>
      <c r="AM614" s="27"/>
      <c r="AN614" s="25">
        <f t="shared" si="85"/>
        <v>0</v>
      </c>
      <c r="AO614" s="27">
        <f t="shared" si="92"/>
        <v>0</v>
      </c>
      <c r="AP614" s="28"/>
      <c r="AR614" s="28"/>
      <c r="AS614" s="28"/>
      <c r="AT614" s="2"/>
      <c r="AU614" s="2"/>
      <c r="AV614" s="2"/>
      <c r="AW614" s="2"/>
      <c r="AX614" s="2"/>
      <c r="AY614" s="2"/>
      <c r="AZ614" s="2"/>
      <c r="BA614" s="29"/>
    </row>
    <row r="615" spans="1:53" ht="21" customHeight="1">
      <c r="A615" s="19">
        <f>SUBTOTAL(3,$AO$7:AO615)</f>
        <v>609</v>
      </c>
      <c r="B615" s="44" t="s">
        <v>2351</v>
      </c>
      <c r="C615" s="45" t="s">
        <v>2352</v>
      </c>
      <c r="D615" s="22" t="s">
        <v>2353</v>
      </c>
      <c r="E615" s="22" t="s">
        <v>496</v>
      </c>
      <c r="F615" s="19" t="s">
        <v>1490</v>
      </c>
      <c r="G615" s="22" t="s">
        <v>53</v>
      </c>
      <c r="H615" s="19" t="str">
        <f t="shared" si="81"/>
        <v>008</v>
      </c>
      <c r="I615" s="22" t="s">
        <v>2198</v>
      </c>
      <c r="J615" s="22" t="s">
        <v>2289</v>
      </c>
      <c r="K615" s="22"/>
      <c r="L615" s="27">
        <v>0</v>
      </c>
      <c r="M615" s="26">
        <v>15480</v>
      </c>
      <c r="N615" s="25">
        <v>8200000</v>
      </c>
      <c r="O615" s="25"/>
      <c r="P615" s="25"/>
      <c r="Q615" s="25"/>
      <c r="R615" s="25"/>
      <c r="S615" s="25"/>
      <c r="T615" s="25"/>
      <c r="U615" s="25">
        <v>8184520</v>
      </c>
      <c r="V615" s="25"/>
      <c r="W615" s="25"/>
      <c r="X615" s="25"/>
      <c r="Y615" s="25"/>
      <c r="Z615" s="25"/>
      <c r="AA615" s="25"/>
      <c r="AB615" s="25"/>
      <c r="AC615" s="25"/>
      <c r="AD615" s="25">
        <f t="shared" si="90"/>
        <v>0</v>
      </c>
      <c r="AE615" s="25">
        <f>IF(SUM(R615:U615)-M615&lt;SUM(N615),SUM(N615)-SUM(R615:U615)-M615,)</f>
        <v>0</v>
      </c>
      <c r="AF615" s="25"/>
      <c r="AG615" s="27">
        <v>9250000</v>
      </c>
      <c r="AH615" s="27">
        <v>9250000</v>
      </c>
      <c r="AI615" s="27"/>
      <c r="AJ615" s="32"/>
      <c r="AK615" s="27"/>
      <c r="AL615" s="32"/>
      <c r="AM615" s="27"/>
      <c r="AN615" s="25">
        <f t="shared" si="85"/>
        <v>0</v>
      </c>
      <c r="AO615" s="27">
        <f t="shared" si="92"/>
        <v>0</v>
      </c>
      <c r="AP615" s="28"/>
      <c r="AR615" s="28"/>
      <c r="AS615" s="28"/>
      <c r="AT615" s="2"/>
      <c r="AU615" s="2"/>
      <c r="AV615" s="2"/>
      <c r="AW615" s="2"/>
      <c r="AX615" s="2"/>
      <c r="AY615" s="2"/>
      <c r="AZ615" s="2"/>
      <c r="BA615" s="29"/>
    </row>
    <row r="616" spans="1:53" ht="21" customHeight="1">
      <c r="A616" s="19">
        <f>SUBTOTAL(3,$AO$7:AO616)</f>
        <v>610</v>
      </c>
      <c r="B616" s="44" t="s">
        <v>2354</v>
      </c>
      <c r="C616" s="45" t="s">
        <v>2355</v>
      </c>
      <c r="D616" s="22" t="s">
        <v>2356</v>
      </c>
      <c r="E616" s="22" t="s">
        <v>500</v>
      </c>
      <c r="F616" s="19" t="s">
        <v>2357</v>
      </c>
      <c r="G616" s="22" t="s">
        <v>53</v>
      </c>
      <c r="H616" s="19" t="str">
        <f t="shared" si="81"/>
        <v>008</v>
      </c>
      <c r="I616" s="22" t="s">
        <v>2198</v>
      </c>
      <c r="J616" s="22" t="s">
        <v>2289</v>
      </c>
      <c r="K616" s="22"/>
      <c r="L616" s="27">
        <v>0</v>
      </c>
      <c r="M616" s="26">
        <v>0</v>
      </c>
      <c r="N616" s="25">
        <v>8200000</v>
      </c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>
        <v>8200000</v>
      </c>
      <c r="Z616" s="25"/>
      <c r="AA616" s="25"/>
      <c r="AB616" s="25"/>
      <c r="AC616" s="25"/>
      <c r="AD616" s="25">
        <f t="shared" si="90"/>
        <v>0</v>
      </c>
      <c r="AE616" s="25">
        <f>IF(SUM(R616:AD616)-M616&lt;SUM(N616),SUM(N616)-SUM(R616:AD616)-M616,)</f>
        <v>0</v>
      </c>
      <c r="AF616" s="25"/>
      <c r="AG616" s="27">
        <v>9250000</v>
      </c>
      <c r="AH616" s="27">
        <v>9250000</v>
      </c>
      <c r="AI616" s="27"/>
      <c r="AJ616" s="32"/>
      <c r="AK616" s="27"/>
      <c r="AL616" s="32"/>
      <c r="AM616" s="27"/>
      <c r="AN616" s="25">
        <f t="shared" si="85"/>
        <v>0</v>
      </c>
      <c r="AO616" s="27">
        <f>IF(SUM(R616:AD616)-M616&lt;(K616+L616+N616),(K616+L616+N616)-SUM(R616:AD616)-M616,)</f>
        <v>0</v>
      </c>
      <c r="AP616" s="28"/>
      <c r="AR616" s="28"/>
      <c r="AS616" s="28"/>
      <c r="AT616" s="2"/>
      <c r="AU616" s="2"/>
      <c r="AV616" s="2"/>
      <c r="AW616" s="2"/>
      <c r="AX616" s="2"/>
      <c r="AY616" s="2"/>
      <c r="AZ616" s="2"/>
      <c r="BA616" s="29"/>
    </row>
    <row r="617" spans="1:53" ht="21" customHeight="1">
      <c r="A617" s="19">
        <f>SUBTOTAL(3,$AO$7:AO617)</f>
        <v>611</v>
      </c>
      <c r="B617" s="44" t="s">
        <v>2362</v>
      </c>
      <c r="C617" s="45" t="s">
        <v>2363</v>
      </c>
      <c r="D617" s="22" t="s">
        <v>2364</v>
      </c>
      <c r="E617" s="22" t="s">
        <v>2365</v>
      </c>
      <c r="F617" s="19" t="s">
        <v>837</v>
      </c>
      <c r="G617" s="22" t="s">
        <v>53</v>
      </c>
      <c r="H617" s="19" t="str">
        <f t="shared" si="81"/>
        <v>008</v>
      </c>
      <c r="I617" s="22" t="s">
        <v>2198</v>
      </c>
      <c r="J617" s="22" t="s">
        <v>2289</v>
      </c>
      <c r="K617" s="22"/>
      <c r="L617" s="27">
        <v>0</v>
      </c>
      <c r="M617" s="26">
        <v>0</v>
      </c>
      <c r="N617" s="25">
        <v>8200000</v>
      </c>
      <c r="O617" s="25"/>
      <c r="P617" s="25"/>
      <c r="Q617" s="25"/>
      <c r="R617" s="25"/>
      <c r="S617" s="25">
        <v>8200000</v>
      </c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>
        <f t="shared" si="90"/>
        <v>0</v>
      </c>
      <c r="AE617" s="25">
        <f>IF(SUM(R617:T617)-M617&lt;SUM(N617),SUM(N617)-SUM(R617:T617)-M617,)</f>
        <v>0</v>
      </c>
      <c r="AF617" s="25"/>
      <c r="AG617" s="27">
        <v>9250000</v>
      </c>
      <c r="AH617" s="27">
        <v>9250000</v>
      </c>
      <c r="AI617" s="27"/>
      <c r="AJ617" s="32"/>
      <c r="AK617" s="27"/>
      <c r="AL617" s="32"/>
      <c r="AM617" s="27"/>
      <c r="AN617" s="25">
        <f t="shared" si="85"/>
        <v>0</v>
      </c>
      <c r="AO617" s="27">
        <v>0</v>
      </c>
      <c r="AP617" s="28"/>
      <c r="AR617" s="28"/>
      <c r="AS617" s="28"/>
      <c r="AT617" s="2"/>
      <c r="AU617" s="2"/>
      <c r="AV617" s="2"/>
      <c r="AW617" s="2"/>
      <c r="AX617" s="2"/>
      <c r="AY617" s="2"/>
      <c r="AZ617" s="2"/>
      <c r="BA617" s="29"/>
    </row>
    <row r="618" spans="1:53" ht="21" customHeight="1">
      <c r="A618" s="19">
        <f>SUBTOTAL(3,$AO$7:AO618)</f>
        <v>612</v>
      </c>
      <c r="B618" s="44" t="s">
        <v>2366</v>
      </c>
      <c r="C618" s="45" t="s">
        <v>2367</v>
      </c>
      <c r="D618" s="22" t="s">
        <v>2368</v>
      </c>
      <c r="E618" s="22" t="s">
        <v>222</v>
      </c>
      <c r="F618" s="19" t="s">
        <v>2184</v>
      </c>
      <c r="G618" s="22" t="s">
        <v>53</v>
      </c>
      <c r="H618" s="19" t="str">
        <f t="shared" si="81"/>
        <v>008</v>
      </c>
      <c r="I618" s="22" t="s">
        <v>2198</v>
      </c>
      <c r="J618" s="22" t="s">
        <v>2289</v>
      </c>
      <c r="K618" s="22"/>
      <c r="L618" s="27">
        <v>0</v>
      </c>
      <c r="M618" s="26">
        <v>0</v>
      </c>
      <c r="N618" s="25">
        <v>8200000</v>
      </c>
      <c r="O618" s="25"/>
      <c r="P618" s="25"/>
      <c r="Q618" s="25"/>
      <c r="R618" s="25"/>
      <c r="S618" s="25"/>
      <c r="T618" s="25"/>
      <c r="U618" s="25">
        <v>8200000</v>
      </c>
      <c r="V618" s="25"/>
      <c r="W618" s="25"/>
      <c r="X618" s="25"/>
      <c r="Y618" s="25"/>
      <c r="Z618" s="25"/>
      <c r="AA618" s="25"/>
      <c r="AB618" s="25"/>
      <c r="AC618" s="25"/>
      <c r="AD618" s="25">
        <f t="shared" si="90"/>
        <v>0</v>
      </c>
      <c r="AE618" s="25">
        <f>IF(SUM(R618:U618)-M618&lt;SUM(N618),SUM(N618)-SUM(R618:U618)-M618,)</f>
        <v>0</v>
      </c>
      <c r="AF618" s="25"/>
      <c r="AG618" s="27">
        <v>9250000</v>
      </c>
      <c r="AH618" s="27">
        <v>9250000</v>
      </c>
      <c r="AI618" s="27"/>
      <c r="AJ618" s="32"/>
      <c r="AK618" s="27"/>
      <c r="AL618" s="32"/>
      <c r="AM618" s="27"/>
      <c r="AN618" s="25">
        <f t="shared" si="85"/>
        <v>0</v>
      </c>
      <c r="AO618" s="27">
        <f t="shared" ref="AO618:AO629" si="93">IF(SUM(R618:U618)-M618&lt;(K618+L618+N618),(K618+L618+N618)-SUM(R618:U618)-M618,)</f>
        <v>0</v>
      </c>
      <c r="AP618" s="28"/>
      <c r="AR618" s="28"/>
      <c r="AS618" s="28"/>
      <c r="AT618" s="2"/>
      <c r="AU618" s="2"/>
      <c r="AV618" s="2"/>
      <c r="AW618" s="2"/>
      <c r="AX618" s="2"/>
      <c r="AY618" s="2"/>
      <c r="AZ618" s="2"/>
      <c r="BA618" s="29"/>
    </row>
    <row r="619" spans="1:53" ht="21" customHeight="1">
      <c r="A619" s="19">
        <f>SUBTOTAL(3,$AO$7:AO619)</f>
        <v>613</v>
      </c>
      <c r="B619" s="44" t="s">
        <v>2369</v>
      </c>
      <c r="C619" s="45" t="s">
        <v>2370</v>
      </c>
      <c r="D619" s="22" t="s">
        <v>2371</v>
      </c>
      <c r="E619" s="22" t="s">
        <v>290</v>
      </c>
      <c r="F619" s="19" t="s">
        <v>2372</v>
      </c>
      <c r="G619" s="22" t="s">
        <v>53</v>
      </c>
      <c r="H619" s="19" t="str">
        <f t="shared" si="81"/>
        <v>008</v>
      </c>
      <c r="I619" s="22" t="s">
        <v>2198</v>
      </c>
      <c r="J619" s="22" t="s">
        <v>2289</v>
      </c>
      <c r="K619" s="22"/>
      <c r="L619" s="27">
        <v>0</v>
      </c>
      <c r="M619" s="26">
        <v>0</v>
      </c>
      <c r="N619" s="25">
        <v>8200000</v>
      </c>
      <c r="O619" s="25"/>
      <c r="P619" s="25"/>
      <c r="Q619" s="25"/>
      <c r="R619" s="25"/>
      <c r="S619" s="25">
        <v>8200000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>
        <f t="shared" si="90"/>
        <v>0</v>
      </c>
      <c r="AE619" s="25">
        <f>IF(SUM(R619:T619)-M619&lt;SUM(N619),SUM(N619)-SUM(R619:T619)-M619,)</f>
        <v>0</v>
      </c>
      <c r="AF619" s="25"/>
      <c r="AG619" s="27">
        <v>9250000</v>
      </c>
      <c r="AH619" s="27">
        <v>9250000</v>
      </c>
      <c r="AI619" s="27"/>
      <c r="AJ619" s="32"/>
      <c r="AK619" s="27"/>
      <c r="AL619" s="32"/>
      <c r="AM619" s="27"/>
      <c r="AN619" s="25">
        <f t="shared" si="85"/>
        <v>0</v>
      </c>
      <c r="AO619" s="27">
        <f t="shared" si="93"/>
        <v>0</v>
      </c>
      <c r="AP619" s="28"/>
      <c r="AR619" s="28"/>
      <c r="AS619" s="28"/>
      <c r="AT619" s="2"/>
      <c r="AU619" s="2"/>
      <c r="AV619" s="2"/>
      <c r="AW619" s="2"/>
      <c r="AX619" s="2"/>
      <c r="AY619" s="2"/>
      <c r="AZ619" s="2"/>
      <c r="BA619" s="29"/>
    </row>
    <row r="620" spans="1:53" ht="21" customHeight="1">
      <c r="A620" s="19">
        <f>SUBTOTAL(3,$AO$7:AO620)</f>
        <v>614</v>
      </c>
      <c r="B620" s="44" t="s">
        <v>2373</v>
      </c>
      <c r="C620" s="45" t="s">
        <v>2374</v>
      </c>
      <c r="D620" s="22" t="s">
        <v>2375</v>
      </c>
      <c r="E620" s="22" t="s">
        <v>1126</v>
      </c>
      <c r="F620" s="19" t="s">
        <v>454</v>
      </c>
      <c r="G620" s="22" t="s">
        <v>53</v>
      </c>
      <c r="H620" s="19" t="str">
        <f t="shared" ref="H620:H681" si="94">MID(B620,4,3)</f>
        <v>008</v>
      </c>
      <c r="I620" s="22" t="s">
        <v>2198</v>
      </c>
      <c r="J620" s="22" t="s">
        <v>2289</v>
      </c>
      <c r="K620" s="22"/>
      <c r="L620" s="27">
        <v>0</v>
      </c>
      <c r="M620" s="26">
        <v>0</v>
      </c>
      <c r="N620" s="25">
        <v>8200000</v>
      </c>
      <c r="O620" s="25"/>
      <c r="P620" s="25"/>
      <c r="Q620" s="25"/>
      <c r="R620" s="25"/>
      <c r="S620" s="25">
        <v>8200000</v>
      </c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>
        <f t="shared" si="90"/>
        <v>0</v>
      </c>
      <c r="AE620" s="25">
        <f>IF(SUM(R620:T620)-M620&lt;SUM(N620),SUM(N620)-SUM(R620:T620)-M620,)</f>
        <v>0</v>
      </c>
      <c r="AF620" s="25"/>
      <c r="AG620" s="27">
        <v>9250000</v>
      </c>
      <c r="AH620" s="27">
        <v>9250000</v>
      </c>
      <c r="AI620" s="27"/>
      <c r="AJ620" s="32"/>
      <c r="AK620" s="27"/>
      <c r="AL620" s="32"/>
      <c r="AM620" s="27"/>
      <c r="AN620" s="25">
        <f t="shared" si="85"/>
        <v>0</v>
      </c>
      <c r="AO620" s="27">
        <f t="shared" si="93"/>
        <v>0</v>
      </c>
      <c r="AP620" s="28"/>
      <c r="AR620" s="28"/>
      <c r="AS620" s="28"/>
      <c r="AT620" s="2"/>
      <c r="AU620" s="2"/>
      <c r="AV620" s="2"/>
      <c r="AW620" s="2"/>
      <c r="AX620" s="2"/>
      <c r="AY620" s="2"/>
      <c r="AZ620" s="2"/>
      <c r="BA620" s="29"/>
    </row>
    <row r="621" spans="1:53" ht="21" customHeight="1">
      <c r="A621" s="19">
        <f>SUBTOTAL(3,$AO$7:AO621)</f>
        <v>615</v>
      </c>
      <c r="B621" s="44" t="s">
        <v>2376</v>
      </c>
      <c r="C621" s="45" t="s">
        <v>2377</v>
      </c>
      <c r="D621" s="22" t="s">
        <v>2378</v>
      </c>
      <c r="E621" s="22" t="s">
        <v>1250</v>
      </c>
      <c r="F621" s="19" t="s">
        <v>1122</v>
      </c>
      <c r="G621" s="22" t="s">
        <v>53</v>
      </c>
      <c r="H621" s="19" t="str">
        <f t="shared" si="94"/>
        <v>008</v>
      </c>
      <c r="I621" s="42" t="s">
        <v>62</v>
      </c>
      <c r="J621" s="22" t="s">
        <v>2289</v>
      </c>
      <c r="K621" s="22"/>
      <c r="L621" s="27">
        <v>0</v>
      </c>
      <c r="M621" s="26">
        <v>0</v>
      </c>
      <c r="N621" s="25">
        <v>8200000</v>
      </c>
      <c r="O621" s="25"/>
      <c r="P621" s="25"/>
      <c r="Q621" s="25"/>
      <c r="R621" s="25"/>
      <c r="S621" s="25">
        <v>8200000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>
        <f t="shared" si="90"/>
        <v>0</v>
      </c>
      <c r="AE621" s="25">
        <f>IF(SUM(R621:T621)-M621&lt;SUM(N621),SUM(N621)-SUM(R621:T621)-M621,)</f>
        <v>0</v>
      </c>
      <c r="AF621" s="25"/>
      <c r="AG621" s="27">
        <v>9250000</v>
      </c>
      <c r="AH621" s="27">
        <v>9250000</v>
      </c>
      <c r="AI621" s="27"/>
      <c r="AJ621" s="32"/>
      <c r="AK621" s="27"/>
      <c r="AL621" s="32"/>
      <c r="AM621" s="27"/>
      <c r="AN621" s="25">
        <f t="shared" si="85"/>
        <v>0</v>
      </c>
      <c r="AO621" s="27">
        <f t="shared" si="93"/>
        <v>0</v>
      </c>
      <c r="AP621" s="28"/>
      <c r="AR621" s="28"/>
      <c r="AS621" s="28"/>
      <c r="AT621" s="2"/>
      <c r="AU621" s="2"/>
      <c r="AV621" s="2"/>
      <c r="AW621" s="2"/>
      <c r="AX621" s="2"/>
      <c r="AY621" s="2"/>
      <c r="AZ621" s="2"/>
      <c r="BA621" s="29"/>
    </row>
    <row r="622" spans="1:53" ht="21" customHeight="1">
      <c r="A622" s="19">
        <f>SUBTOTAL(3,$AO$7:AO622)</f>
        <v>616</v>
      </c>
      <c r="B622" s="44" t="s">
        <v>2379</v>
      </c>
      <c r="C622" s="45" t="s">
        <v>2380</v>
      </c>
      <c r="D622" s="22" t="s">
        <v>2381</v>
      </c>
      <c r="E622" s="22" t="s">
        <v>1377</v>
      </c>
      <c r="F622" s="19" t="s">
        <v>1934</v>
      </c>
      <c r="G622" s="22" t="s">
        <v>53</v>
      </c>
      <c r="H622" s="19" t="str">
        <f t="shared" si="94"/>
        <v>008</v>
      </c>
      <c r="I622" s="22" t="s">
        <v>2198</v>
      </c>
      <c r="J622" s="22" t="s">
        <v>2289</v>
      </c>
      <c r="K622" s="22"/>
      <c r="L622" s="27">
        <v>0</v>
      </c>
      <c r="M622" s="26">
        <v>0</v>
      </c>
      <c r="N622" s="25">
        <v>8200000</v>
      </c>
      <c r="O622" s="25"/>
      <c r="P622" s="25"/>
      <c r="Q622" s="25"/>
      <c r="R622" s="25"/>
      <c r="S622" s="25">
        <v>8200000</v>
      </c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>
        <f t="shared" si="90"/>
        <v>0</v>
      </c>
      <c r="AE622" s="25">
        <f>IF(SUM(R622:T622)-M622&lt;SUM(N622),SUM(N622)-SUM(R622:T622)-M622,)</f>
        <v>0</v>
      </c>
      <c r="AF622" s="25"/>
      <c r="AG622" s="27">
        <v>9250000</v>
      </c>
      <c r="AH622" s="27"/>
      <c r="AI622" s="27"/>
      <c r="AJ622" s="32"/>
      <c r="AK622" s="27"/>
      <c r="AL622" s="32"/>
      <c r="AM622" s="27"/>
      <c r="AN622" s="25">
        <f t="shared" si="85"/>
        <v>9250000</v>
      </c>
      <c r="AO622" s="27">
        <v>9250000</v>
      </c>
      <c r="AP622" s="28"/>
      <c r="AR622" s="28"/>
      <c r="AS622" s="28"/>
      <c r="AT622" s="2"/>
      <c r="AU622" s="2"/>
      <c r="AV622" s="2"/>
      <c r="AW622" s="2"/>
      <c r="AX622" s="2"/>
      <c r="AY622" s="2"/>
      <c r="AZ622" s="2"/>
      <c r="BA622" s="29"/>
    </row>
    <row r="623" spans="1:53" ht="21" customHeight="1">
      <c r="A623" s="19">
        <f>SUBTOTAL(3,$AO$7:AO623)</f>
        <v>617</v>
      </c>
      <c r="B623" s="44" t="s">
        <v>2382</v>
      </c>
      <c r="C623" s="45" t="s">
        <v>2383</v>
      </c>
      <c r="D623" s="22" t="s">
        <v>165</v>
      </c>
      <c r="E623" s="22" t="s">
        <v>556</v>
      </c>
      <c r="F623" s="19" t="s">
        <v>2292</v>
      </c>
      <c r="G623" s="22" t="s">
        <v>53</v>
      </c>
      <c r="H623" s="19" t="str">
        <f t="shared" si="94"/>
        <v>008</v>
      </c>
      <c r="I623" s="22" t="s">
        <v>2198</v>
      </c>
      <c r="J623" s="22" t="s">
        <v>2289</v>
      </c>
      <c r="K623" s="22"/>
      <c r="L623" s="27">
        <v>0</v>
      </c>
      <c r="M623" s="26">
        <v>0</v>
      </c>
      <c r="N623" s="25">
        <v>8200000</v>
      </c>
      <c r="O623" s="25"/>
      <c r="P623" s="25"/>
      <c r="Q623" s="25"/>
      <c r="R623" s="25"/>
      <c r="S623" s="25"/>
      <c r="T623" s="25"/>
      <c r="U623" s="25">
        <v>8200000</v>
      </c>
      <c r="V623" s="25"/>
      <c r="W623" s="25"/>
      <c r="X623" s="25"/>
      <c r="Y623" s="25"/>
      <c r="Z623" s="25"/>
      <c r="AA623" s="25"/>
      <c r="AB623" s="25"/>
      <c r="AC623" s="25"/>
      <c r="AD623" s="25">
        <f t="shared" si="90"/>
        <v>0</v>
      </c>
      <c r="AE623" s="25">
        <f>IF(SUM(R623:U623)-M623&lt;SUM(N623),SUM(N623)-SUM(R623:U623)-M623,)</f>
        <v>0</v>
      </c>
      <c r="AF623" s="25"/>
      <c r="AG623" s="27">
        <v>9250000</v>
      </c>
      <c r="AH623" s="27"/>
      <c r="AI623" s="27"/>
      <c r="AJ623" s="227">
        <v>9250000</v>
      </c>
      <c r="AK623" s="27"/>
      <c r="AL623" s="32"/>
      <c r="AM623" s="27"/>
      <c r="AN623" s="25">
        <f>IF(SUM(AH623:AK623)&lt;SUM(AG623),SUM(AG623)-SUM(AH623:AK623),)</f>
        <v>0</v>
      </c>
      <c r="AO623" s="25">
        <f>IF(SUM(AI623:AN623)&lt;SUM(AH623),SUM(AH623)-SUM(AI623:AN623),)</f>
        <v>0</v>
      </c>
      <c r="AP623" s="28"/>
      <c r="AR623" s="28"/>
      <c r="AS623" s="28"/>
      <c r="AT623" s="2"/>
      <c r="AU623" s="2"/>
      <c r="AV623" s="2"/>
      <c r="AW623" s="2"/>
      <c r="AX623" s="2"/>
      <c r="AY623" s="2"/>
      <c r="AZ623" s="2"/>
      <c r="BA623" s="29"/>
    </row>
    <row r="624" spans="1:53" ht="21" customHeight="1">
      <c r="A624" s="19">
        <f>SUBTOTAL(3,$AO$7:AO624)</f>
        <v>618</v>
      </c>
      <c r="B624" s="44" t="s">
        <v>2384</v>
      </c>
      <c r="C624" s="45" t="s">
        <v>2385</v>
      </c>
      <c r="D624" s="22" t="s">
        <v>2386</v>
      </c>
      <c r="E624" s="22" t="s">
        <v>329</v>
      </c>
      <c r="F624" s="19" t="s">
        <v>325</v>
      </c>
      <c r="G624" s="22" t="s">
        <v>53</v>
      </c>
      <c r="H624" s="19" t="str">
        <f t="shared" si="94"/>
        <v>008</v>
      </c>
      <c r="I624" s="22" t="s">
        <v>2198</v>
      </c>
      <c r="J624" s="22" t="s">
        <v>2289</v>
      </c>
      <c r="K624" s="22"/>
      <c r="L624" s="27">
        <v>0</v>
      </c>
      <c r="M624" s="26">
        <v>0</v>
      </c>
      <c r="N624" s="25">
        <v>8200000</v>
      </c>
      <c r="O624" s="25"/>
      <c r="P624" s="25"/>
      <c r="Q624" s="25"/>
      <c r="R624" s="25"/>
      <c r="S624" s="25">
        <v>8200000</v>
      </c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>
        <f t="shared" si="90"/>
        <v>0</v>
      </c>
      <c r="AE624" s="25">
        <f>IF(SUM(R624:T624)-M624&lt;SUM(N624),SUM(N624)-SUM(R624:T624)-M624,)</f>
        <v>0</v>
      </c>
      <c r="AF624" s="25"/>
      <c r="AG624" s="27">
        <v>9250000</v>
      </c>
      <c r="AH624" s="27">
        <v>9250000</v>
      </c>
      <c r="AI624" s="27"/>
      <c r="AJ624" s="32"/>
      <c r="AK624" s="27"/>
      <c r="AL624" s="32"/>
      <c r="AM624" s="27"/>
      <c r="AN624" s="25">
        <f t="shared" si="85"/>
        <v>0</v>
      </c>
      <c r="AO624" s="27">
        <f t="shared" si="93"/>
        <v>0</v>
      </c>
      <c r="AP624" s="28"/>
      <c r="AR624" s="28"/>
      <c r="AS624" s="28"/>
      <c r="AT624" s="2"/>
      <c r="AU624" s="2"/>
      <c r="AV624" s="2"/>
      <c r="AW624" s="2"/>
      <c r="AX624" s="2"/>
      <c r="AY624" s="2"/>
      <c r="AZ624" s="2"/>
      <c r="BA624" s="29"/>
    </row>
    <row r="625" spans="1:53" ht="21" customHeight="1">
      <c r="A625" s="19">
        <f>SUBTOTAL(3,$AO$7:AO625)</f>
        <v>619</v>
      </c>
      <c r="B625" s="44" t="s">
        <v>2387</v>
      </c>
      <c r="C625" s="45" t="s">
        <v>2388</v>
      </c>
      <c r="D625" s="22" t="s">
        <v>2389</v>
      </c>
      <c r="E625" s="22" t="s">
        <v>704</v>
      </c>
      <c r="F625" s="19" t="s">
        <v>721</v>
      </c>
      <c r="G625" s="22" t="s">
        <v>53</v>
      </c>
      <c r="H625" s="19" t="str">
        <f t="shared" si="94"/>
        <v>008</v>
      </c>
      <c r="I625" s="22" t="s">
        <v>2198</v>
      </c>
      <c r="J625" s="22" t="s">
        <v>2289</v>
      </c>
      <c r="K625" s="22"/>
      <c r="L625" s="27">
        <v>0</v>
      </c>
      <c r="M625" s="26">
        <v>0</v>
      </c>
      <c r="N625" s="25">
        <v>8200000</v>
      </c>
      <c r="O625" s="25"/>
      <c r="P625" s="25"/>
      <c r="Q625" s="25"/>
      <c r="R625" s="25"/>
      <c r="S625" s="25">
        <v>8200000</v>
      </c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>
        <f t="shared" si="90"/>
        <v>0</v>
      </c>
      <c r="AE625" s="25">
        <f>IF(SUM(R625:T625)-M625&lt;SUM(N625),SUM(N625)-SUM(R625:T625)-M625,)</f>
        <v>0</v>
      </c>
      <c r="AF625" s="25"/>
      <c r="AG625" s="27">
        <v>9250000</v>
      </c>
      <c r="AH625" s="27">
        <v>9250000</v>
      </c>
      <c r="AI625" s="27"/>
      <c r="AJ625" s="32"/>
      <c r="AK625" s="27"/>
      <c r="AL625" s="32"/>
      <c r="AM625" s="27"/>
      <c r="AN625" s="25">
        <f t="shared" si="85"/>
        <v>0</v>
      </c>
      <c r="AO625" s="27">
        <f t="shared" si="93"/>
        <v>0</v>
      </c>
      <c r="AP625" s="28"/>
      <c r="AR625" s="28"/>
      <c r="AS625" s="28"/>
      <c r="AT625" s="2"/>
      <c r="AU625" s="2"/>
      <c r="AV625" s="2"/>
      <c r="AW625" s="2"/>
      <c r="AX625" s="2"/>
      <c r="AY625" s="2"/>
      <c r="AZ625" s="2"/>
      <c r="BA625" s="29"/>
    </row>
    <row r="626" spans="1:53" ht="21" customHeight="1">
      <c r="A626" s="19">
        <f>SUBTOTAL(3,$AO$7:AO626)</f>
        <v>620</v>
      </c>
      <c r="B626" s="44" t="s">
        <v>2390</v>
      </c>
      <c r="C626" s="45" t="s">
        <v>2391</v>
      </c>
      <c r="D626" s="22" t="s">
        <v>2392</v>
      </c>
      <c r="E626" s="22" t="s">
        <v>1144</v>
      </c>
      <c r="F626" s="19" t="s">
        <v>2393</v>
      </c>
      <c r="G626" s="22" t="s">
        <v>53</v>
      </c>
      <c r="H626" s="19" t="str">
        <f t="shared" si="94"/>
        <v>008</v>
      </c>
      <c r="I626" s="22" t="s">
        <v>2198</v>
      </c>
      <c r="J626" s="22" t="s">
        <v>2289</v>
      </c>
      <c r="K626" s="22"/>
      <c r="L626" s="27">
        <v>0</v>
      </c>
      <c r="M626" s="26">
        <v>0</v>
      </c>
      <c r="N626" s="25">
        <v>8200000</v>
      </c>
      <c r="O626" s="25"/>
      <c r="P626" s="25"/>
      <c r="Q626" s="25"/>
      <c r="R626" s="25"/>
      <c r="S626" s="25"/>
      <c r="T626" s="25"/>
      <c r="U626" s="25">
        <v>8200000</v>
      </c>
      <c r="V626" s="25"/>
      <c r="W626" s="25"/>
      <c r="X626" s="25"/>
      <c r="Y626" s="25"/>
      <c r="Z626" s="25"/>
      <c r="AA626" s="25"/>
      <c r="AB626" s="25"/>
      <c r="AC626" s="25"/>
      <c r="AD626" s="25">
        <f t="shared" si="90"/>
        <v>0</v>
      </c>
      <c r="AE626" s="25">
        <f>IF(SUM(R626:U626)-M626&lt;SUM(N626),SUM(N626)-SUM(R626:U626)-M626,)</f>
        <v>0</v>
      </c>
      <c r="AF626" s="25"/>
      <c r="AG626" s="27">
        <v>9250000</v>
      </c>
      <c r="AH626" s="27">
        <v>9250000</v>
      </c>
      <c r="AI626" s="27"/>
      <c r="AJ626" s="32"/>
      <c r="AK626" s="27"/>
      <c r="AL626" s="32"/>
      <c r="AM626" s="27"/>
      <c r="AN626" s="25">
        <f t="shared" si="85"/>
        <v>0</v>
      </c>
      <c r="AO626" s="27">
        <v>0</v>
      </c>
      <c r="AP626" s="28"/>
      <c r="AR626" s="28"/>
      <c r="AS626" s="28"/>
      <c r="AT626" s="2"/>
      <c r="AU626" s="2"/>
      <c r="AV626" s="2"/>
      <c r="AW626" s="2"/>
      <c r="AX626" s="2"/>
      <c r="AY626" s="2"/>
      <c r="AZ626" s="2"/>
      <c r="BA626" s="29"/>
    </row>
    <row r="627" spans="1:53" ht="21" customHeight="1">
      <c r="A627" s="19">
        <f>SUBTOTAL(3,$AO$7:AO627)</f>
        <v>621</v>
      </c>
      <c r="B627" s="44" t="s">
        <v>2394</v>
      </c>
      <c r="C627" s="45" t="s">
        <v>2395</v>
      </c>
      <c r="D627" s="22" t="s">
        <v>2396</v>
      </c>
      <c r="E627" s="22" t="s">
        <v>351</v>
      </c>
      <c r="F627" s="19" t="s">
        <v>246</v>
      </c>
      <c r="G627" s="22" t="s">
        <v>53</v>
      </c>
      <c r="H627" s="19" t="str">
        <f t="shared" si="94"/>
        <v>008</v>
      </c>
      <c r="I627" s="22" t="s">
        <v>2198</v>
      </c>
      <c r="J627" s="22" t="s">
        <v>2289</v>
      </c>
      <c r="K627" s="22"/>
      <c r="L627" s="27">
        <v>0</v>
      </c>
      <c r="M627" s="26">
        <v>0</v>
      </c>
      <c r="N627" s="25">
        <v>8200000</v>
      </c>
      <c r="O627" s="25"/>
      <c r="P627" s="25"/>
      <c r="Q627" s="25"/>
      <c r="R627" s="25"/>
      <c r="S627" s="25"/>
      <c r="T627" s="25"/>
      <c r="U627" s="25">
        <v>8200000</v>
      </c>
      <c r="V627" s="25"/>
      <c r="W627" s="25"/>
      <c r="X627" s="25"/>
      <c r="Y627" s="25"/>
      <c r="Z627" s="25"/>
      <c r="AA627" s="25"/>
      <c r="AB627" s="25"/>
      <c r="AC627" s="25"/>
      <c r="AD627" s="25">
        <f t="shared" si="90"/>
        <v>0</v>
      </c>
      <c r="AE627" s="25">
        <f>IF(SUM(R627:U627)-M627&lt;SUM(N627),SUM(N627)-SUM(R627:U627)-M627,)</f>
        <v>0</v>
      </c>
      <c r="AF627" s="25"/>
      <c r="AG627" s="27">
        <v>9250000</v>
      </c>
      <c r="AH627" s="27"/>
      <c r="AI627" s="27"/>
      <c r="AJ627" s="227">
        <v>9250000</v>
      </c>
      <c r="AK627" s="27"/>
      <c r="AL627" s="32"/>
      <c r="AM627" s="27"/>
      <c r="AN627" s="25">
        <f>IF(SUM(AH627:AK627)&lt;SUM(AG627),SUM(AG627)-SUM(AH627:AK627),)</f>
        <v>0</v>
      </c>
      <c r="AO627" s="25">
        <f>IF(SUM(AI627:AN627)&lt;SUM(AH627),SUM(AH627)-SUM(AI627:AN627),)</f>
        <v>0</v>
      </c>
      <c r="AP627" s="28"/>
      <c r="AR627" s="28"/>
      <c r="AS627" s="28"/>
      <c r="AT627" s="2"/>
      <c r="AU627" s="2"/>
      <c r="AV627" s="2"/>
      <c r="AW627" s="2"/>
      <c r="AX627" s="2"/>
      <c r="AY627" s="2"/>
      <c r="AZ627" s="2"/>
      <c r="BA627" s="29"/>
    </row>
    <row r="628" spans="1:53" ht="21" customHeight="1">
      <c r="A628" s="19">
        <f>SUBTOTAL(3,$AO$7:AO628)</f>
        <v>622</v>
      </c>
      <c r="B628" s="44" t="s">
        <v>2397</v>
      </c>
      <c r="C628" s="45" t="s">
        <v>2398</v>
      </c>
      <c r="D628" s="22" t="s">
        <v>59</v>
      </c>
      <c r="E628" s="22" t="s">
        <v>717</v>
      </c>
      <c r="F628" s="19" t="s">
        <v>92</v>
      </c>
      <c r="G628" s="22" t="s">
        <v>53</v>
      </c>
      <c r="H628" s="19" t="str">
        <f t="shared" si="94"/>
        <v>008</v>
      </c>
      <c r="I628" s="22" t="s">
        <v>2198</v>
      </c>
      <c r="J628" s="22" t="s">
        <v>2289</v>
      </c>
      <c r="K628" s="22"/>
      <c r="L628" s="27">
        <v>0</v>
      </c>
      <c r="M628" s="26">
        <v>0</v>
      </c>
      <c r="N628" s="25">
        <v>8200000</v>
      </c>
      <c r="O628" s="25"/>
      <c r="P628" s="25"/>
      <c r="Q628" s="25"/>
      <c r="R628" s="25"/>
      <c r="S628" s="25"/>
      <c r="T628" s="25"/>
      <c r="U628" s="25">
        <v>8200000</v>
      </c>
      <c r="V628" s="25"/>
      <c r="W628" s="25"/>
      <c r="X628" s="25"/>
      <c r="Y628" s="25"/>
      <c r="Z628" s="25"/>
      <c r="AA628" s="25"/>
      <c r="AB628" s="25"/>
      <c r="AC628" s="25"/>
      <c r="AD628" s="25">
        <f t="shared" si="90"/>
        <v>0</v>
      </c>
      <c r="AE628" s="25">
        <f>IF(SUM(R628:U628)-M628&lt;SUM(N628),SUM(N628)-SUM(R628:U628)-M628,)</f>
        <v>0</v>
      </c>
      <c r="AF628" s="25"/>
      <c r="AG628" s="27">
        <v>9250000</v>
      </c>
      <c r="AH628" s="27">
        <v>9250000</v>
      </c>
      <c r="AI628" s="27"/>
      <c r="AJ628" s="32"/>
      <c r="AK628" s="27"/>
      <c r="AL628" s="32"/>
      <c r="AM628" s="27"/>
      <c r="AN628" s="25">
        <f t="shared" si="85"/>
        <v>0</v>
      </c>
      <c r="AO628" s="27">
        <f t="shared" si="93"/>
        <v>0</v>
      </c>
      <c r="AP628" s="28"/>
      <c r="AR628" s="28"/>
      <c r="AS628" s="28"/>
      <c r="AT628" s="2"/>
      <c r="AU628" s="2"/>
      <c r="AV628" s="2"/>
      <c r="AW628" s="2"/>
      <c r="AX628" s="2"/>
      <c r="AY628" s="2"/>
      <c r="AZ628" s="2"/>
      <c r="BA628" s="29"/>
    </row>
    <row r="629" spans="1:53" ht="21" customHeight="1">
      <c r="A629" s="19">
        <f>SUBTOTAL(3,$AO$7:AO629)</f>
        <v>623</v>
      </c>
      <c r="B629" s="44" t="s">
        <v>2399</v>
      </c>
      <c r="C629" s="45" t="s">
        <v>2400</v>
      </c>
      <c r="D629" s="22" t="s">
        <v>2065</v>
      </c>
      <c r="E629" s="22" t="s">
        <v>866</v>
      </c>
      <c r="F629" s="19" t="s">
        <v>2401</v>
      </c>
      <c r="G629" s="22" t="s">
        <v>53</v>
      </c>
      <c r="H629" s="19" t="str">
        <f t="shared" si="94"/>
        <v>008</v>
      </c>
      <c r="I629" s="22" t="s">
        <v>2198</v>
      </c>
      <c r="J629" s="22" t="s">
        <v>2289</v>
      </c>
      <c r="K629" s="22"/>
      <c r="L629" s="27">
        <v>0</v>
      </c>
      <c r="M629" s="26">
        <v>0</v>
      </c>
      <c r="N629" s="25">
        <v>8200000</v>
      </c>
      <c r="O629" s="25"/>
      <c r="P629" s="25"/>
      <c r="Q629" s="25"/>
      <c r="R629" s="25"/>
      <c r="S629" s="25">
        <v>8200000</v>
      </c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>
        <f t="shared" si="90"/>
        <v>0</v>
      </c>
      <c r="AE629" s="25">
        <f>IF(SUM(R629:T629)-M629&lt;SUM(N629),SUM(N629)-SUM(R629:T629)-M629,)</f>
        <v>0</v>
      </c>
      <c r="AF629" s="25"/>
      <c r="AG629" s="27">
        <v>9250000</v>
      </c>
      <c r="AH629" s="27">
        <v>9250000</v>
      </c>
      <c r="AI629" s="27"/>
      <c r="AJ629" s="32"/>
      <c r="AK629" s="27"/>
      <c r="AL629" s="32"/>
      <c r="AM629" s="27"/>
      <c r="AN629" s="25">
        <f t="shared" si="85"/>
        <v>0</v>
      </c>
      <c r="AO629" s="27">
        <f t="shared" si="93"/>
        <v>0</v>
      </c>
      <c r="AP629" s="28"/>
      <c r="AR629" s="28"/>
      <c r="AS629" s="28"/>
      <c r="AT629" s="2"/>
      <c r="AU629" s="2"/>
      <c r="AV629" s="2"/>
      <c r="AW629" s="2"/>
      <c r="AX629" s="2"/>
      <c r="AY629" s="2"/>
      <c r="AZ629" s="2"/>
      <c r="BA629" s="29"/>
    </row>
    <row r="630" spans="1:53" ht="21" customHeight="1">
      <c r="A630" s="19">
        <f>SUBTOTAL(3,$AO$7:AO630)</f>
        <v>624</v>
      </c>
      <c r="B630" s="44" t="s">
        <v>2402</v>
      </c>
      <c r="C630" s="45" t="s">
        <v>2403</v>
      </c>
      <c r="D630" s="22" t="s">
        <v>2404</v>
      </c>
      <c r="E630" s="22" t="s">
        <v>581</v>
      </c>
      <c r="F630" s="19" t="s">
        <v>1280</v>
      </c>
      <c r="G630" s="22" t="s">
        <v>53</v>
      </c>
      <c r="H630" s="19" t="str">
        <f t="shared" si="94"/>
        <v>008</v>
      </c>
      <c r="I630" s="22" t="s">
        <v>2405</v>
      </c>
      <c r="J630" s="22" t="s">
        <v>2406</v>
      </c>
      <c r="K630" s="22"/>
      <c r="L630" s="27">
        <v>0</v>
      </c>
      <c r="M630" s="26">
        <v>0</v>
      </c>
      <c r="N630" s="25">
        <v>8200000</v>
      </c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>
        <v>8200000</v>
      </c>
      <c r="Z630" s="25"/>
      <c r="AA630" s="25"/>
      <c r="AB630" s="25"/>
      <c r="AC630" s="25"/>
      <c r="AD630" s="25">
        <f t="shared" si="90"/>
        <v>0</v>
      </c>
      <c r="AE630" s="25">
        <f>IF(SUM(R630:AD630)-M630&lt;SUM(N630),SUM(N630)-SUM(R630:AD630)-M630,)</f>
        <v>0</v>
      </c>
      <c r="AF630" s="25"/>
      <c r="AG630" s="27">
        <v>9250000</v>
      </c>
      <c r="AH630" s="27"/>
      <c r="AI630" s="27"/>
      <c r="AJ630" s="227">
        <v>9250000</v>
      </c>
      <c r="AK630" s="27"/>
      <c r="AL630" s="32"/>
      <c r="AM630" s="27"/>
      <c r="AN630" s="25">
        <f>IF(SUM(AH630:AK630)&lt;SUM(AG630),SUM(AG630)-SUM(AH630:AK630),)</f>
        <v>0</v>
      </c>
      <c r="AO630" s="25">
        <f>IF(SUM(AI630:AN630)&lt;SUM(AH630),SUM(AH630)-SUM(AI630:AN630),)</f>
        <v>0</v>
      </c>
      <c r="AP630" s="28"/>
      <c r="AR630" s="28"/>
      <c r="AS630" s="28"/>
      <c r="AT630" s="2"/>
      <c r="AU630" s="2"/>
      <c r="AV630" s="2"/>
      <c r="AW630" s="2"/>
      <c r="AX630" s="2"/>
      <c r="AY630" s="2"/>
      <c r="AZ630" s="2"/>
      <c r="BA630" s="29"/>
    </row>
    <row r="631" spans="1:53" ht="21" customHeight="1">
      <c r="A631" s="19">
        <f>SUBTOTAL(3,$AO$7:AO631)</f>
        <v>625</v>
      </c>
      <c r="B631" s="44" t="s">
        <v>2407</v>
      </c>
      <c r="C631" s="45" t="s">
        <v>2408</v>
      </c>
      <c r="D631" s="22" t="s">
        <v>2409</v>
      </c>
      <c r="E631" s="22" t="s">
        <v>52</v>
      </c>
      <c r="F631" s="19" t="s">
        <v>627</v>
      </c>
      <c r="G631" s="22" t="s">
        <v>53</v>
      </c>
      <c r="H631" s="19" t="str">
        <f t="shared" si="94"/>
        <v>008</v>
      </c>
      <c r="I631" s="22" t="s">
        <v>2405</v>
      </c>
      <c r="J631" s="22" t="s">
        <v>2406</v>
      </c>
      <c r="K631" s="22"/>
      <c r="L631" s="27">
        <v>0</v>
      </c>
      <c r="M631" s="26">
        <v>0</v>
      </c>
      <c r="N631" s="25">
        <v>8200000</v>
      </c>
      <c r="O631" s="25"/>
      <c r="P631" s="25"/>
      <c r="Q631" s="25"/>
      <c r="R631" s="25"/>
      <c r="S631" s="25"/>
      <c r="T631" s="25"/>
      <c r="U631" s="25">
        <v>8200000</v>
      </c>
      <c r="V631" s="25"/>
      <c r="W631" s="25"/>
      <c r="X631" s="25"/>
      <c r="Y631" s="25"/>
      <c r="Z631" s="25"/>
      <c r="AA631" s="25"/>
      <c r="AB631" s="25"/>
      <c r="AC631" s="25"/>
      <c r="AD631" s="25">
        <f t="shared" si="90"/>
        <v>0</v>
      </c>
      <c r="AE631" s="25">
        <f>IF(SUM(R631:U631)-M631&lt;SUM(N631),SUM(N631)-SUM(R631:U631)-M631,)</f>
        <v>0</v>
      </c>
      <c r="AF631" s="25"/>
      <c r="AG631" s="27">
        <v>9250000</v>
      </c>
      <c r="AH631" s="27">
        <v>9250000</v>
      </c>
      <c r="AI631" s="27"/>
      <c r="AJ631" s="32"/>
      <c r="AK631" s="27"/>
      <c r="AL631" s="32"/>
      <c r="AM631" s="27"/>
      <c r="AN631" s="25">
        <f t="shared" si="85"/>
        <v>0</v>
      </c>
      <c r="AO631" s="27">
        <f>IF(SUM(R631:U631)-M631&lt;(K631+L631+N631),(K631+L631+N631)-SUM(R631:U631)-M631,)</f>
        <v>0</v>
      </c>
      <c r="AP631" s="28"/>
      <c r="AR631" s="28"/>
      <c r="AS631" s="28"/>
      <c r="AT631" s="2"/>
      <c r="AU631" s="2"/>
      <c r="AV631" s="2"/>
      <c r="AW631" s="2"/>
      <c r="AX631" s="2"/>
      <c r="AY631" s="2"/>
      <c r="AZ631" s="2"/>
      <c r="BA631" s="29"/>
    </row>
    <row r="632" spans="1:53" ht="21" customHeight="1">
      <c r="A632" s="19">
        <f>SUBTOTAL(3,$AO$7:AO632)</f>
        <v>626</v>
      </c>
      <c r="B632" s="44" t="s">
        <v>2416</v>
      </c>
      <c r="C632" s="45" t="s">
        <v>2417</v>
      </c>
      <c r="D632" s="22" t="s">
        <v>289</v>
      </c>
      <c r="E632" s="22" t="s">
        <v>141</v>
      </c>
      <c r="F632" s="19" t="s">
        <v>330</v>
      </c>
      <c r="G632" s="22" t="s">
        <v>53</v>
      </c>
      <c r="H632" s="19" t="str">
        <f t="shared" si="94"/>
        <v>008</v>
      </c>
      <c r="I632" s="22" t="s">
        <v>2405</v>
      </c>
      <c r="J632" s="22" t="s">
        <v>2406</v>
      </c>
      <c r="K632" s="22"/>
      <c r="L632" s="27">
        <v>0</v>
      </c>
      <c r="M632" s="26">
        <v>0</v>
      </c>
      <c r="N632" s="25">
        <v>8200000</v>
      </c>
      <c r="O632" s="25"/>
      <c r="P632" s="25"/>
      <c r="Q632" s="25"/>
      <c r="R632" s="25"/>
      <c r="S632" s="25"/>
      <c r="T632" s="25"/>
      <c r="U632" s="25">
        <v>8200000</v>
      </c>
      <c r="V632" s="25"/>
      <c r="W632" s="25"/>
      <c r="X632" s="25"/>
      <c r="Y632" s="25"/>
      <c r="Z632" s="25"/>
      <c r="AA632" s="25"/>
      <c r="AB632" s="25"/>
      <c r="AC632" s="25"/>
      <c r="AD632" s="25">
        <f t="shared" si="90"/>
        <v>0</v>
      </c>
      <c r="AE632" s="25">
        <f>IF(SUM(R632:U632)-M632&lt;SUM(N632),SUM(N632)-SUM(R632:U632)-M632,)</f>
        <v>0</v>
      </c>
      <c r="AF632" s="25"/>
      <c r="AG632" s="27">
        <v>9250000</v>
      </c>
      <c r="AH632" s="27">
        <v>9250000</v>
      </c>
      <c r="AI632" s="27"/>
      <c r="AJ632" s="32"/>
      <c r="AK632" s="27"/>
      <c r="AL632" s="32"/>
      <c r="AM632" s="27"/>
      <c r="AN632" s="25">
        <f t="shared" si="85"/>
        <v>0</v>
      </c>
      <c r="AO632" s="27">
        <f>IF(SUM(R632:U632)-M632&lt;(K632+L632+N632),(K632+L632+N632)-SUM(R632:U632)-M632,)</f>
        <v>0</v>
      </c>
      <c r="AP632" s="28"/>
      <c r="AR632" s="28"/>
      <c r="AS632" s="28"/>
      <c r="AT632" s="2"/>
      <c r="AU632" s="2"/>
      <c r="AV632" s="2"/>
      <c r="AW632" s="2"/>
      <c r="AX632" s="2"/>
      <c r="AY632" s="2"/>
      <c r="AZ632" s="2"/>
      <c r="BA632" s="29"/>
    </row>
    <row r="633" spans="1:53" ht="21" customHeight="1">
      <c r="A633" s="19">
        <f>SUBTOTAL(3,$AO$7:AO633)</f>
        <v>627</v>
      </c>
      <c r="B633" s="44" t="s">
        <v>2418</v>
      </c>
      <c r="C633" s="45" t="s">
        <v>2419</v>
      </c>
      <c r="D633" s="22" t="s">
        <v>2420</v>
      </c>
      <c r="E633" s="22" t="s">
        <v>60</v>
      </c>
      <c r="F633" s="19" t="s">
        <v>2421</v>
      </c>
      <c r="G633" s="22" t="s">
        <v>53</v>
      </c>
      <c r="H633" s="19" t="str">
        <f t="shared" si="94"/>
        <v>008</v>
      </c>
      <c r="I633" s="42" t="s">
        <v>2415</v>
      </c>
      <c r="J633" s="22" t="s">
        <v>2406</v>
      </c>
      <c r="K633" s="22"/>
      <c r="L633" s="27">
        <v>0</v>
      </c>
      <c r="M633" s="26">
        <v>0</v>
      </c>
      <c r="N633" s="25">
        <v>8200000</v>
      </c>
      <c r="O633" s="25"/>
      <c r="P633" s="25"/>
      <c r="Q633" s="25"/>
      <c r="R633" s="25"/>
      <c r="S633" s="25">
        <v>8200000</v>
      </c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>
        <f t="shared" si="90"/>
        <v>0</v>
      </c>
      <c r="AE633" s="25">
        <f>IF(SUM(R633:T633)-M633&lt;SUM(N633),SUM(N633)-SUM(R633:T633)-M633,)</f>
        <v>0</v>
      </c>
      <c r="AF633" s="25"/>
      <c r="AG633" s="27">
        <v>9250000</v>
      </c>
      <c r="AH633" s="27"/>
      <c r="AI633" s="27"/>
      <c r="AJ633" s="227">
        <v>9250000</v>
      </c>
      <c r="AK633" s="27"/>
      <c r="AL633" s="32"/>
      <c r="AM633" s="27"/>
      <c r="AN633" s="25">
        <f>IF(SUM(AH633:AK633)&lt;SUM(AG633),SUM(AG633)-SUM(AH633:AK633),)</f>
        <v>0</v>
      </c>
      <c r="AO633" s="25">
        <f>IF(SUM(AI633:AN633)&lt;SUM(AH633),SUM(AH633)-SUM(AI633:AN633),)</f>
        <v>0</v>
      </c>
      <c r="AP633" s="28"/>
      <c r="AR633" s="28"/>
      <c r="AS633" s="28"/>
      <c r="AT633" s="2"/>
      <c r="AU633" s="2"/>
      <c r="AV633" s="2"/>
      <c r="AW633" s="2"/>
      <c r="AX633" s="2"/>
      <c r="AY633" s="2"/>
      <c r="AZ633" s="2"/>
      <c r="BA633" s="29"/>
    </row>
    <row r="634" spans="1:53" ht="21" customHeight="1">
      <c r="A634" s="19">
        <f>SUBTOTAL(3,$AO$7:AO634)</f>
        <v>628</v>
      </c>
      <c r="B634" s="44" t="s">
        <v>2422</v>
      </c>
      <c r="C634" s="45" t="s">
        <v>2423</v>
      </c>
      <c r="D634" s="22" t="s">
        <v>186</v>
      </c>
      <c r="E634" s="22" t="s">
        <v>1559</v>
      </c>
      <c r="F634" s="19" t="s">
        <v>1029</v>
      </c>
      <c r="G634" s="22" t="s">
        <v>53</v>
      </c>
      <c r="H634" s="19" t="str">
        <f t="shared" si="94"/>
        <v>008</v>
      </c>
      <c r="I634" s="22" t="s">
        <v>2405</v>
      </c>
      <c r="J634" s="22" t="s">
        <v>2406</v>
      </c>
      <c r="K634" s="22"/>
      <c r="L634" s="27">
        <v>0</v>
      </c>
      <c r="M634" s="26">
        <v>0</v>
      </c>
      <c r="N634" s="25">
        <v>8200000</v>
      </c>
      <c r="O634" s="25"/>
      <c r="P634" s="25"/>
      <c r="Q634" s="25"/>
      <c r="R634" s="25"/>
      <c r="S634" s="25"/>
      <c r="T634" s="25"/>
      <c r="U634" s="25">
        <v>8200000</v>
      </c>
      <c r="V634" s="25"/>
      <c r="W634" s="25"/>
      <c r="X634" s="25"/>
      <c r="Y634" s="25"/>
      <c r="Z634" s="25"/>
      <c r="AA634" s="25"/>
      <c r="AB634" s="25"/>
      <c r="AC634" s="25"/>
      <c r="AD634" s="25">
        <f t="shared" ref="AD634:AD664" si="95">IF(SUM(O634:U634)&gt;SUM(M634:N634),SUM(O634:U634)-SUM(M634:N634),)</f>
        <v>0</v>
      </c>
      <c r="AE634" s="25">
        <f>IF(SUM(R634:U634)-M634&lt;SUM(N634),SUM(N634)-SUM(R634:U634)-M634,)</f>
        <v>0</v>
      </c>
      <c r="AF634" s="25"/>
      <c r="AG634" s="27">
        <v>9250000</v>
      </c>
      <c r="AH634" s="27">
        <v>9250000</v>
      </c>
      <c r="AI634" s="27"/>
      <c r="AJ634" s="32"/>
      <c r="AK634" s="27"/>
      <c r="AL634" s="32"/>
      <c r="AM634" s="27"/>
      <c r="AN634" s="25">
        <f t="shared" si="85"/>
        <v>0</v>
      </c>
      <c r="AO634" s="27">
        <f>IF(SUM(R634:U634)-M634&lt;(K634+L634+N634),(K634+L634+N634)-SUM(R634:U634)-M634,)</f>
        <v>0</v>
      </c>
      <c r="AP634" s="28"/>
      <c r="AR634" s="28"/>
      <c r="AS634" s="28"/>
      <c r="AT634" s="2"/>
      <c r="AU634" s="2"/>
      <c r="AV634" s="2"/>
      <c r="AW634" s="2"/>
      <c r="AX634" s="2"/>
      <c r="AY634" s="2"/>
      <c r="AZ634" s="2"/>
      <c r="BA634" s="29"/>
    </row>
    <row r="635" spans="1:53" ht="21" customHeight="1">
      <c r="A635" s="19">
        <f>SUBTOTAL(3,$AO$7:AO635)</f>
        <v>629</v>
      </c>
      <c r="B635" s="44" t="s">
        <v>2424</v>
      </c>
      <c r="C635" s="45" t="s">
        <v>2425</v>
      </c>
      <c r="D635" s="22" t="s">
        <v>225</v>
      </c>
      <c r="E635" s="22" t="s">
        <v>1291</v>
      </c>
      <c r="F635" s="19" t="s">
        <v>1628</v>
      </c>
      <c r="G635" s="22" t="s">
        <v>53</v>
      </c>
      <c r="H635" s="19" t="str">
        <f t="shared" si="94"/>
        <v>008</v>
      </c>
      <c r="I635" s="42" t="s">
        <v>2415</v>
      </c>
      <c r="J635" s="22" t="s">
        <v>2406</v>
      </c>
      <c r="K635" s="22"/>
      <c r="L635" s="27">
        <v>0</v>
      </c>
      <c r="M635" s="26">
        <v>0</v>
      </c>
      <c r="N635" s="25">
        <v>8200000</v>
      </c>
      <c r="O635" s="25"/>
      <c r="P635" s="25"/>
      <c r="Q635" s="25"/>
      <c r="R635" s="25"/>
      <c r="S635" s="25"/>
      <c r="T635" s="25"/>
      <c r="U635" s="25"/>
      <c r="V635" s="25"/>
      <c r="W635" s="25">
        <v>8200000</v>
      </c>
      <c r="X635" s="25"/>
      <c r="Y635" s="25"/>
      <c r="Z635" s="25"/>
      <c r="AA635" s="25"/>
      <c r="AB635" s="25"/>
      <c r="AC635" s="25"/>
      <c r="AD635" s="25">
        <f t="shared" si="95"/>
        <v>0</v>
      </c>
      <c r="AE635" s="25">
        <f>IF(SUM(R635:W635)-M635&lt;SUM(N635),SUM(N635)-SUM(R635:W635)-M635,)</f>
        <v>0</v>
      </c>
      <c r="AF635" s="25"/>
      <c r="AG635" s="27">
        <v>9250000</v>
      </c>
      <c r="AH635" s="27"/>
      <c r="AI635" s="27"/>
      <c r="AJ635" s="32"/>
      <c r="AK635" s="27"/>
      <c r="AL635" s="227">
        <f>VLOOKUP(B635,'AGB T10'!$B:$E,4,0)</f>
        <v>9250000</v>
      </c>
      <c r="AM635" s="27"/>
      <c r="AN635" s="25">
        <f t="shared" ref="AN635:AN636" si="96">IF(SUM(AH635:AM635)&lt;SUM(AG635),SUM(AG635)-SUM(AH635:AM635),)</f>
        <v>0</v>
      </c>
      <c r="AO635" s="27">
        <f t="shared" ref="AO635:AO636" si="97">L635+AE635+AN635</f>
        <v>0</v>
      </c>
      <c r="AP635" s="28"/>
      <c r="AR635" s="28"/>
      <c r="AS635" s="28"/>
      <c r="AT635" s="2"/>
      <c r="AU635" s="2"/>
      <c r="AV635" s="2"/>
      <c r="AW635" s="2"/>
      <c r="AX635" s="2"/>
      <c r="AY635" s="2"/>
      <c r="AZ635" s="2"/>
      <c r="BA635" s="29"/>
    </row>
    <row r="636" spans="1:53" ht="21" customHeight="1">
      <c r="A636" s="19">
        <f>SUBTOTAL(3,$AO$7:AO636)</f>
        <v>630</v>
      </c>
      <c r="B636" s="44" t="s">
        <v>2426</v>
      </c>
      <c r="C636" s="45" t="s">
        <v>2427</v>
      </c>
      <c r="D636" s="22" t="s">
        <v>825</v>
      </c>
      <c r="E636" s="22" t="s">
        <v>1563</v>
      </c>
      <c r="F636" s="19" t="s">
        <v>2428</v>
      </c>
      <c r="G636" s="22" t="s">
        <v>53</v>
      </c>
      <c r="H636" s="19" t="str">
        <f t="shared" si="94"/>
        <v>008</v>
      </c>
      <c r="I636" s="42" t="s">
        <v>2415</v>
      </c>
      <c r="J636" s="22" t="s">
        <v>2406</v>
      </c>
      <c r="K636" s="22"/>
      <c r="L636" s="27">
        <v>0</v>
      </c>
      <c r="M636" s="26">
        <v>0</v>
      </c>
      <c r="N636" s="25">
        <v>8200000</v>
      </c>
      <c r="O636" s="25"/>
      <c r="P636" s="25"/>
      <c r="Q636" s="25"/>
      <c r="R636" s="25"/>
      <c r="S636" s="25"/>
      <c r="T636" s="25"/>
      <c r="U636" s="25">
        <v>8200000</v>
      </c>
      <c r="V636" s="25"/>
      <c r="W636" s="25"/>
      <c r="X636" s="25"/>
      <c r="Y636" s="25"/>
      <c r="Z636" s="25"/>
      <c r="AA636" s="25"/>
      <c r="AB636" s="25"/>
      <c r="AC636" s="25"/>
      <c r="AD636" s="25">
        <f t="shared" si="95"/>
        <v>0</v>
      </c>
      <c r="AE636" s="25">
        <f>IF(SUM(R636:U636)-M636&lt;SUM(N636),SUM(N636)-SUM(R636:U636)-M636,)</f>
        <v>0</v>
      </c>
      <c r="AF636" s="25"/>
      <c r="AG636" s="27">
        <v>9250000</v>
      </c>
      <c r="AH636" s="27"/>
      <c r="AI636" s="27"/>
      <c r="AJ636" s="32"/>
      <c r="AK636" s="27"/>
      <c r="AL636" s="227">
        <f>VLOOKUP(B636,'AGB T10'!$B:$E,4,0)</f>
        <v>9250000</v>
      </c>
      <c r="AM636" s="27"/>
      <c r="AN636" s="25">
        <f t="shared" si="96"/>
        <v>0</v>
      </c>
      <c r="AO636" s="27">
        <f t="shared" si="97"/>
        <v>0</v>
      </c>
      <c r="AP636" s="28"/>
      <c r="AR636" s="28"/>
      <c r="AS636" s="28"/>
      <c r="AT636" s="2"/>
      <c r="AU636" s="2"/>
      <c r="AV636" s="2"/>
      <c r="AW636" s="2"/>
      <c r="AX636" s="2"/>
      <c r="AY636" s="2"/>
      <c r="AZ636" s="2"/>
      <c r="BA636" s="29"/>
    </row>
    <row r="637" spans="1:53" ht="21" customHeight="1">
      <c r="A637" s="19">
        <f>SUBTOTAL(3,$AO$7:AO637)</f>
        <v>631</v>
      </c>
      <c r="B637" s="44" t="s">
        <v>2429</v>
      </c>
      <c r="C637" s="45" t="s">
        <v>2430</v>
      </c>
      <c r="D637" s="22" t="s">
        <v>2431</v>
      </c>
      <c r="E637" s="22" t="s">
        <v>146</v>
      </c>
      <c r="F637" s="19" t="s">
        <v>619</v>
      </c>
      <c r="G637" s="22" t="s">
        <v>53</v>
      </c>
      <c r="H637" s="19" t="str">
        <f t="shared" si="94"/>
        <v>008</v>
      </c>
      <c r="I637" s="42" t="s">
        <v>2415</v>
      </c>
      <c r="J637" s="22" t="s">
        <v>2406</v>
      </c>
      <c r="K637" s="22"/>
      <c r="L637" s="27">
        <v>0</v>
      </c>
      <c r="M637" s="26">
        <v>0</v>
      </c>
      <c r="N637" s="25">
        <v>8200000</v>
      </c>
      <c r="O637" s="25"/>
      <c r="P637" s="25"/>
      <c r="Q637" s="25"/>
      <c r="R637" s="25"/>
      <c r="S637" s="25"/>
      <c r="T637" s="25"/>
      <c r="U637" s="25">
        <v>8200000</v>
      </c>
      <c r="V637" s="25"/>
      <c r="W637" s="25"/>
      <c r="X637" s="25"/>
      <c r="Y637" s="25"/>
      <c r="Z637" s="25"/>
      <c r="AA637" s="25"/>
      <c r="AB637" s="25"/>
      <c r="AC637" s="25"/>
      <c r="AD637" s="25">
        <f t="shared" si="95"/>
        <v>0</v>
      </c>
      <c r="AE637" s="25">
        <f>IF(SUM(R637:U637)-M637&lt;SUM(N637),SUM(N637)-SUM(R637:U637)-M637,)</f>
        <v>0</v>
      </c>
      <c r="AF637" s="25">
        <v>1476000</v>
      </c>
      <c r="AG637" s="27">
        <f>9250000-AF637</f>
        <v>7774000</v>
      </c>
      <c r="AH637" s="27"/>
      <c r="AI637" s="27"/>
      <c r="AJ637" s="227">
        <v>7774000</v>
      </c>
      <c r="AK637" s="27"/>
      <c r="AL637" s="32"/>
      <c r="AM637" s="27"/>
      <c r="AN637" s="25">
        <f>IF(SUM(AH637:AK637)&lt;SUM(AG637),SUM(AG637)-SUM(AH637:AK637),)</f>
        <v>0</v>
      </c>
      <c r="AO637" s="25">
        <f>IF(SUM(AI637:AN637)&lt;SUM(AH637),SUM(AH637)-SUM(AI637:AN637),)</f>
        <v>0</v>
      </c>
      <c r="AP637" s="28"/>
      <c r="AR637" s="28"/>
      <c r="AS637" s="28"/>
      <c r="AT637" s="2"/>
      <c r="AU637" s="2"/>
      <c r="AV637" s="2"/>
      <c r="AW637" s="2"/>
      <c r="AX637" s="2"/>
      <c r="AY637" s="2"/>
      <c r="AZ637" s="2"/>
      <c r="BA637" s="29"/>
    </row>
    <row r="638" spans="1:53" ht="21" customHeight="1">
      <c r="A638" s="19">
        <f>SUBTOTAL(3,$AO$7:AO638)</f>
        <v>632</v>
      </c>
      <c r="B638" s="44" t="s">
        <v>2432</v>
      </c>
      <c r="C638" s="45" t="s">
        <v>2433</v>
      </c>
      <c r="D638" s="22" t="s">
        <v>2434</v>
      </c>
      <c r="E638" s="22" t="s">
        <v>43</v>
      </c>
      <c r="F638" s="19" t="s">
        <v>79</v>
      </c>
      <c r="G638" s="22" t="s">
        <v>53</v>
      </c>
      <c r="H638" s="19" t="str">
        <f t="shared" si="94"/>
        <v>008</v>
      </c>
      <c r="I638" s="22" t="s">
        <v>2405</v>
      </c>
      <c r="J638" s="22" t="s">
        <v>2406</v>
      </c>
      <c r="K638" s="22"/>
      <c r="L638" s="27">
        <v>0</v>
      </c>
      <c r="M638" s="26">
        <v>0</v>
      </c>
      <c r="N638" s="25">
        <v>8200000</v>
      </c>
      <c r="O638" s="25"/>
      <c r="P638" s="25"/>
      <c r="Q638" s="25"/>
      <c r="R638" s="25"/>
      <c r="S638" s="25"/>
      <c r="T638" s="25"/>
      <c r="U638" s="25">
        <v>8200000</v>
      </c>
      <c r="V638" s="25"/>
      <c r="W638" s="25"/>
      <c r="X638" s="25"/>
      <c r="Y638" s="25"/>
      <c r="Z638" s="25"/>
      <c r="AA638" s="25"/>
      <c r="AB638" s="25"/>
      <c r="AC638" s="25"/>
      <c r="AD638" s="25">
        <f t="shared" si="95"/>
        <v>0</v>
      </c>
      <c r="AE638" s="25">
        <f>IF(SUM(R638:U638)-M638&lt;SUM(N638),SUM(N638)-SUM(R638:U638)-M638,)</f>
        <v>0</v>
      </c>
      <c r="AF638" s="25"/>
      <c r="AG638" s="27">
        <v>9250000</v>
      </c>
      <c r="AH638" s="27">
        <v>9250000</v>
      </c>
      <c r="AI638" s="27"/>
      <c r="AJ638" s="32"/>
      <c r="AK638" s="27"/>
      <c r="AL638" s="32"/>
      <c r="AM638" s="27"/>
      <c r="AN638" s="25">
        <f t="shared" si="85"/>
        <v>0</v>
      </c>
      <c r="AO638" s="27">
        <f t="shared" ref="AO638:AO642" si="98">IF(SUM(R638:U638)-M638&lt;(K638+L638+N638),(K638+L638+N638)-SUM(R638:U638)-M638,)</f>
        <v>0</v>
      </c>
      <c r="AP638" s="28"/>
      <c r="AR638" s="28"/>
      <c r="AS638" s="28"/>
      <c r="AT638" s="2"/>
      <c r="AU638" s="2"/>
      <c r="AV638" s="2"/>
      <c r="AW638" s="2"/>
      <c r="AX638" s="2"/>
      <c r="AY638" s="2"/>
      <c r="AZ638" s="2"/>
      <c r="BA638" s="29"/>
    </row>
    <row r="639" spans="1:53" ht="21" customHeight="1">
      <c r="A639" s="19">
        <f>SUBTOTAL(3,$AO$7:AO639)</f>
        <v>633</v>
      </c>
      <c r="B639" s="44" t="s">
        <v>2435</v>
      </c>
      <c r="C639" s="45" t="s">
        <v>2436</v>
      </c>
      <c r="D639" s="22" t="s">
        <v>2437</v>
      </c>
      <c r="E639" s="22" t="s">
        <v>262</v>
      </c>
      <c r="F639" s="19" t="s">
        <v>357</v>
      </c>
      <c r="G639" s="22" t="s">
        <v>53</v>
      </c>
      <c r="H639" s="19" t="str">
        <f t="shared" si="94"/>
        <v>008</v>
      </c>
      <c r="I639" s="42" t="s">
        <v>2415</v>
      </c>
      <c r="J639" s="22" t="s">
        <v>2406</v>
      </c>
      <c r="K639" s="22"/>
      <c r="L639" s="27">
        <v>0</v>
      </c>
      <c r="M639" s="26">
        <v>0</v>
      </c>
      <c r="N639" s="25">
        <v>8200000</v>
      </c>
      <c r="O639" s="25"/>
      <c r="P639" s="25"/>
      <c r="Q639" s="25"/>
      <c r="R639" s="25"/>
      <c r="S639" s="25"/>
      <c r="T639" s="25"/>
      <c r="U639" s="25">
        <v>8200000</v>
      </c>
      <c r="V639" s="25"/>
      <c r="W639" s="25"/>
      <c r="X639" s="25"/>
      <c r="Y639" s="25"/>
      <c r="Z639" s="25"/>
      <c r="AA639" s="25"/>
      <c r="AB639" s="25"/>
      <c r="AC639" s="25"/>
      <c r="AD639" s="25">
        <f t="shared" si="95"/>
        <v>0</v>
      </c>
      <c r="AE639" s="25">
        <f>IF(SUM(R639:U639)-M639&lt;SUM(N639),SUM(N639)-SUM(R639:U639)-M639,)</f>
        <v>0</v>
      </c>
      <c r="AF639" s="25"/>
      <c r="AG639" s="27">
        <v>9250000</v>
      </c>
      <c r="AH639" s="27"/>
      <c r="AI639" s="27"/>
      <c r="AJ639" s="227">
        <v>9250000</v>
      </c>
      <c r="AK639" s="27"/>
      <c r="AL639" s="32"/>
      <c r="AM639" s="27"/>
      <c r="AN639" s="25">
        <f>IF(SUM(AH639:AK639)&lt;SUM(AG639),SUM(AG639)-SUM(AH639:AK639),)</f>
        <v>0</v>
      </c>
      <c r="AO639" s="25">
        <f>IF(SUM(AI639:AN639)&lt;SUM(AH639),SUM(AH639)-SUM(AI639:AN639),)</f>
        <v>0</v>
      </c>
      <c r="AP639" s="28"/>
      <c r="AR639" s="28"/>
      <c r="AS639" s="28"/>
      <c r="AT639" s="2"/>
      <c r="AU639" s="2"/>
      <c r="AV639" s="2"/>
      <c r="AW639" s="2"/>
      <c r="AX639" s="2"/>
      <c r="AY639" s="2"/>
      <c r="AZ639" s="2"/>
      <c r="BA639" s="29"/>
    </row>
    <row r="640" spans="1:53" ht="21" customHeight="1">
      <c r="A640" s="19">
        <f>SUBTOTAL(3,$AO$7:AO640)</f>
        <v>634</v>
      </c>
      <c r="B640" s="44" t="s">
        <v>2438</v>
      </c>
      <c r="C640" s="45" t="s">
        <v>2439</v>
      </c>
      <c r="D640" s="22" t="s">
        <v>2440</v>
      </c>
      <c r="E640" s="22" t="s">
        <v>156</v>
      </c>
      <c r="F640" s="19" t="s">
        <v>505</v>
      </c>
      <c r="G640" s="22" t="s">
        <v>53</v>
      </c>
      <c r="H640" s="19" t="str">
        <f t="shared" si="94"/>
        <v>008</v>
      </c>
      <c r="I640" s="22" t="s">
        <v>2405</v>
      </c>
      <c r="J640" s="22" t="s">
        <v>2406</v>
      </c>
      <c r="K640" s="22"/>
      <c r="L640" s="27">
        <v>0</v>
      </c>
      <c r="M640" s="26">
        <v>15480</v>
      </c>
      <c r="N640" s="25">
        <v>8200000</v>
      </c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>
        <f t="shared" si="95"/>
        <v>0</v>
      </c>
      <c r="AE640" s="25">
        <f>IF(SUM(R640:T640)-M640&lt;SUM(N640),SUM(N640)-SUM(R640:T640)-M640,)</f>
        <v>8184520</v>
      </c>
      <c r="AF640" s="25"/>
      <c r="AG640" s="27">
        <v>9250000</v>
      </c>
      <c r="AH640" s="27"/>
      <c r="AI640" s="27"/>
      <c r="AJ640" s="32"/>
      <c r="AK640" s="27"/>
      <c r="AL640" s="32"/>
      <c r="AM640" s="27"/>
      <c r="AN640" s="25">
        <f t="shared" si="85"/>
        <v>9250000</v>
      </c>
      <c r="AO640" s="27">
        <f>AE640+AN640</f>
        <v>17434520</v>
      </c>
      <c r="AP640" s="28"/>
      <c r="AR640" s="28"/>
      <c r="AS640" s="28"/>
      <c r="AT640" s="2"/>
      <c r="AU640" s="2"/>
      <c r="AV640" s="2"/>
      <c r="AW640" s="2"/>
      <c r="AX640" s="2"/>
      <c r="AY640" s="2"/>
      <c r="AZ640" s="2"/>
      <c r="BA640" s="29"/>
    </row>
    <row r="641" spans="1:53" ht="21" customHeight="1">
      <c r="A641" s="19">
        <f>SUBTOTAL(3,$AO$7:AO641)</f>
        <v>635</v>
      </c>
      <c r="B641" s="44" t="s">
        <v>2441</v>
      </c>
      <c r="C641" s="45" t="s">
        <v>2442</v>
      </c>
      <c r="D641" s="22" t="s">
        <v>2443</v>
      </c>
      <c r="E641" s="22" t="s">
        <v>166</v>
      </c>
      <c r="F641" s="19" t="s">
        <v>412</v>
      </c>
      <c r="G641" s="22" t="s">
        <v>53</v>
      </c>
      <c r="H641" s="19" t="str">
        <f t="shared" si="94"/>
        <v>008</v>
      </c>
      <c r="I641" s="22" t="s">
        <v>2405</v>
      </c>
      <c r="J641" s="22" t="s">
        <v>2406</v>
      </c>
      <c r="K641" s="22"/>
      <c r="L641" s="27">
        <v>0</v>
      </c>
      <c r="M641" s="26">
        <v>0</v>
      </c>
      <c r="N641" s="25">
        <v>8200000</v>
      </c>
      <c r="O641" s="25"/>
      <c r="P641" s="25"/>
      <c r="Q641" s="25"/>
      <c r="R641" s="25"/>
      <c r="S641" s="25"/>
      <c r="T641" s="25"/>
      <c r="U641" s="25">
        <v>8200000</v>
      </c>
      <c r="V641" s="25"/>
      <c r="W641" s="25"/>
      <c r="X641" s="25"/>
      <c r="Y641" s="25"/>
      <c r="Z641" s="25"/>
      <c r="AA641" s="25"/>
      <c r="AB641" s="25"/>
      <c r="AC641" s="25"/>
      <c r="AD641" s="25">
        <f t="shared" si="95"/>
        <v>0</v>
      </c>
      <c r="AE641" s="25">
        <f>IF(SUM(R641:U641)-M641&lt;SUM(N641),SUM(N641)-SUM(R641:U641)-M641,)</f>
        <v>0</v>
      </c>
      <c r="AF641" s="25"/>
      <c r="AG641" s="27">
        <v>9250000</v>
      </c>
      <c r="AH641" s="27"/>
      <c r="AI641" s="27"/>
      <c r="AJ641" s="227">
        <v>9250000</v>
      </c>
      <c r="AK641" s="27"/>
      <c r="AL641" s="32"/>
      <c r="AM641" s="27"/>
      <c r="AN641" s="25">
        <f>IF(SUM(AH641:AK641)&lt;SUM(AG641),SUM(AG641)-SUM(AH641:AK641),)</f>
        <v>0</v>
      </c>
      <c r="AO641" s="25">
        <f>IF(SUM(AI641:AN641)&lt;SUM(AH641),SUM(AH641)-SUM(AI641:AN641),)</f>
        <v>0</v>
      </c>
      <c r="AP641" s="28"/>
      <c r="AR641" s="28"/>
      <c r="AS641" s="28"/>
      <c r="AT641" s="2"/>
      <c r="AU641" s="2"/>
      <c r="AV641" s="2"/>
      <c r="AW641" s="2"/>
      <c r="AX641" s="2"/>
      <c r="AY641" s="2"/>
      <c r="AZ641" s="2"/>
      <c r="BA641" s="29"/>
    </row>
    <row r="642" spans="1:53" ht="21" customHeight="1">
      <c r="A642" s="19">
        <f>SUBTOTAL(3,$AO$7:AO642)</f>
        <v>636</v>
      </c>
      <c r="B642" s="44" t="s">
        <v>2444</v>
      </c>
      <c r="C642" s="45" t="s">
        <v>2445</v>
      </c>
      <c r="D642" s="22" t="s">
        <v>2446</v>
      </c>
      <c r="E642" s="22" t="s">
        <v>790</v>
      </c>
      <c r="F642" s="19" t="s">
        <v>874</v>
      </c>
      <c r="G642" s="22" t="s">
        <v>53</v>
      </c>
      <c r="H642" s="19" t="str">
        <f t="shared" si="94"/>
        <v>008</v>
      </c>
      <c r="I642" s="22" t="s">
        <v>2405</v>
      </c>
      <c r="J642" s="22" t="s">
        <v>2406</v>
      </c>
      <c r="K642" s="22"/>
      <c r="L642" s="27">
        <v>0</v>
      </c>
      <c r="M642" s="26">
        <v>0</v>
      </c>
      <c r="N642" s="25">
        <v>8200000</v>
      </c>
      <c r="O642" s="25"/>
      <c r="P642" s="25"/>
      <c r="Q642" s="25"/>
      <c r="R642" s="25"/>
      <c r="S642" s="25">
        <v>8200000</v>
      </c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>
        <f t="shared" si="95"/>
        <v>0</v>
      </c>
      <c r="AE642" s="25">
        <f>IF(SUM(R642:T642)-M642&lt;SUM(N642),SUM(N642)-SUM(R642:T642)-M642,)</f>
        <v>0</v>
      </c>
      <c r="AF642" s="25"/>
      <c r="AG642" s="27">
        <v>9250000</v>
      </c>
      <c r="AH642" s="27">
        <v>9250000</v>
      </c>
      <c r="AI642" s="27"/>
      <c r="AJ642" s="32"/>
      <c r="AK642" s="27"/>
      <c r="AL642" s="32"/>
      <c r="AM642" s="27"/>
      <c r="AN642" s="25">
        <f t="shared" si="85"/>
        <v>0</v>
      </c>
      <c r="AO642" s="27">
        <f t="shared" si="98"/>
        <v>0</v>
      </c>
      <c r="AP642" s="28"/>
      <c r="AR642" s="28"/>
      <c r="AS642" s="28"/>
      <c r="AT642" s="2"/>
      <c r="AU642" s="2"/>
      <c r="AV642" s="2"/>
      <c r="AW642" s="2"/>
      <c r="AX642" s="2"/>
      <c r="AY642" s="2"/>
      <c r="AZ642" s="2"/>
      <c r="BA642" s="29"/>
    </row>
    <row r="643" spans="1:53" ht="21" customHeight="1">
      <c r="A643" s="19">
        <f>SUBTOTAL(3,$AO$7:AO643)</f>
        <v>637</v>
      </c>
      <c r="B643" s="44" t="s">
        <v>2447</v>
      </c>
      <c r="C643" s="45" t="s">
        <v>2448</v>
      </c>
      <c r="D643" s="22" t="s">
        <v>1967</v>
      </c>
      <c r="E643" s="22" t="s">
        <v>187</v>
      </c>
      <c r="F643" s="19" t="s">
        <v>347</v>
      </c>
      <c r="G643" s="22" t="s">
        <v>53</v>
      </c>
      <c r="H643" s="19" t="str">
        <f t="shared" si="94"/>
        <v>008</v>
      </c>
      <c r="I643" s="42" t="s">
        <v>2415</v>
      </c>
      <c r="J643" s="22" t="s">
        <v>2406</v>
      </c>
      <c r="K643" s="22"/>
      <c r="L643" s="27">
        <v>0</v>
      </c>
      <c r="M643" s="26">
        <v>0</v>
      </c>
      <c r="N643" s="25">
        <v>8200000</v>
      </c>
      <c r="O643" s="25"/>
      <c r="P643" s="25"/>
      <c r="Q643" s="25"/>
      <c r="R643" s="25"/>
      <c r="S643" s="25"/>
      <c r="T643" s="25"/>
      <c r="U643" s="25"/>
      <c r="V643" s="25">
        <v>8200000</v>
      </c>
      <c r="W643" s="25"/>
      <c r="X643" s="25"/>
      <c r="Y643" s="25"/>
      <c r="Z643" s="25"/>
      <c r="AA643" s="25"/>
      <c r="AB643" s="25"/>
      <c r="AC643" s="25"/>
      <c r="AD643" s="25">
        <f t="shared" si="95"/>
        <v>0</v>
      </c>
      <c r="AE643" s="25">
        <f>IF(SUM(R643:W643)-M643&lt;SUM(N643),SUM(N643)-SUM(R643:W643)-M643,)</f>
        <v>0</v>
      </c>
      <c r="AF643" s="25"/>
      <c r="AG643" s="27">
        <v>9250000</v>
      </c>
      <c r="AH643" s="27"/>
      <c r="AI643" s="27"/>
      <c r="AJ643" s="32"/>
      <c r="AK643" s="27"/>
      <c r="AL643" s="227">
        <f>VLOOKUP(B643,'AGB T10'!$B:$E,4,0)</f>
        <v>9250000</v>
      </c>
      <c r="AM643" s="27"/>
      <c r="AN643" s="25">
        <f>IF(SUM(AH643:AM643)&lt;SUM(AG643),SUM(AG643)-SUM(AH643:AM643),)</f>
        <v>0</v>
      </c>
      <c r="AO643" s="27">
        <f>L643+AE643+AN643</f>
        <v>0</v>
      </c>
      <c r="AP643" s="28"/>
      <c r="AR643" s="28"/>
      <c r="AS643" s="28"/>
      <c r="AT643" s="2"/>
      <c r="AU643" s="2"/>
      <c r="AV643" s="2"/>
      <c r="AW643" s="2"/>
      <c r="AX643" s="2"/>
      <c r="AY643" s="2"/>
      <c r="AZ643" s="2"/>
      <c r="BA643" s="29"/>
    </row>
    <row r="644" spans="1:53" ht="21" customHeight="1">
      <c r="A644" s="19">
        <f>SUBTOTAL(3,$AO$7:AO644)</f>
        <v>638</v>
      </c>
      <c r="B644" s="44" t="s">
        <v>2449</v>
      </c>
      <c r="C644" s="45" t="s">
        <v>2450</v>
      </c>
      <c r="D644" s="22" t="s">
        <v>2451</v>
      </c>
      <c r="E644" s="22" t="s">
        <v>458</v>
      </c>
      <c r="F644" s="19" t="s">
        <v>678</v>
      </c>
      <c r="G644" s="22" t="s">
        <v>53</v>
      </c>
      <c r="H644" s="19" t="str">
        <f t="shared" si="94"/>
        <v>008</v>
      </c>
      <c r="I644" s="22" t="s">
        <v>2405</v>
      </c>
      <c r="J644" s="22" t="s">
        <v>2406</v>
      </c>
      <c r="K644" s="22"/>
      <c r="L644" s="27">
        <v>0</v>
      </c>
      <c r="M644" s="26">
        <v>0</v>
      </c>
      <c r="N644" s="25">
        <v>8200000</v>
      </c>
      <c r="O644" s="25"/>
      <c r="P644" s="25"/>
      <c r="Q644" s="25"/>
      <c r="R644" s="25"/>
      <c r="S644" s="25"/>
      <c r="T644" s="25"/>
      <c r="U644" s="25">
        <v>8200000</v>
      </c>
      <c r="V644" s="25"/>
      <c r="W644" s="25"/>
      <c r="X644" s="25"/>
      <c r="Y644" s="25"/>
      <c r="Z644" s="25"/>
      <c r="AA644" s="25"/>
      <c r="AB644" s="25"/>
      <c r="AC644" s="25"/>
      <c r="AD644" s="25">
        <f t="shared" si="95"/>
        <v>0</v>
      </c>
      <c r="AE644" s="25">
        <f>IF(SUM(R644:U644)-M644&lt;SUM(N644),SUM(N644)-SUM(R644:U644)-M644,)</f>
        <v>0</v>
      </c>
      <c r="AF644" s="25"/>
      <c r="AG644" s="27">
        <v>9250000</v>
      </c>
      <c r="AH644" s="27">
        <v>9250000</v>
      </c>
      <c r="AI644" s="27"/>
      <c r="AJ644" s="32"/>
      <c r="AK644" s="27"/>
      <c r="AL644" s="32"/>
      <c r="AM644" s="27"/>
      <c r="AN644" s="25">
        <f t="shared" ref="AN643:AN704" si="99">IF(SUM(AH644:AI644)&lt;SUM(AG644),SUM(AG644)-SUM(AH644:AI644),)</f>
        <v>0</v>
      </c>
      <c r="AO644" s="27">
        <f t="shared" ref="AO644:AO648" si="100">IF(SUM(R644:U644)-M644&lt;(K644+L644+N644),(K644+L644+N644)-SUM(R644:U644)-M644,)</f>
        <v>0</v>
      </c>
      <c r="AP644" s="28"/>
      <c r="AR644" s="28"/>
      <c r="AS644" s="28"/>
      <c r="AT644" s="2"/>
      <c r="AU644" s="2"/>
      <c r="AV644" s="2"/>
      <c r="AW644" s="2"/>
      <c r="AX644" s="2"/>
      <c r="AY644" s="2"/>
      <c r="AZ644" s="2"/>
      <c r="BA644" s="29"/>
    </row>
    <row r="645" spans="1:53" ht="21" customHeight="1">
      <c r="A645" s="19">
        <f>SUBTOTAL(3,$AO$7:AO645)</f>
        <v>639</v>
      </c>
      <c r="B645" s="44" t="s">
        <v>2452</v>
      </c>
      <c r="C645" s="45" t="s">
        <v>2453</v>
      </c>
      <c r="D645" s="22" t="s">
        <v>513</v>
      </c>
      <c r="E645" s="22" t="s">
        <v>1342</v>
      </c>
      <c r="F645" s="19" t="s">
        <v>306</v>
      </c>
      <c r="G645" s="22" t="s">
        <v>53</v>
      </c>
      <c r="H645" s="19" t="str">
        <f t="shared" si="94"/>
        <v>008</v>
      </c>
      <c r="I645" s="22" t="s">
        <v>2405</v>
      </c>
      <c r="J645" s="22" t="s">
        <v>2406</v>
      </c>
      <c r="K645" s="22"/>
      <c r="L645" s="27">
        <v>0</v>
      </c>
      <c r="M645" s="26">
        <v>0</v>
      </c>
      <c r="N645" s="25">
        <v>8200000</v>
      </c>
      <c r="O645" s="25"/>
      <c r="P645" s="25"/>
      <c r="Q645" s="25"/>
      <c r="R645" s="25"/>
      <c r="S645" s="25">
        <v>8200000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>
        <f t="shared" si="95"/>
        <v>0</v>
      </c>
      <c r="AE645" s="25">
        <f>IF(SUM(R645:T645)-M645&lt;SUM(N645),SUM(N645)-SUM(R645:T645)-M645,)</f>
        <v>0</v>
      </c>
      <c r="AF645" s="25"/>
      <c r="AG645" s="27">
        <v>9250000</v>
      </c>
      <c r="AH645" s="27">
        <v>9250000</v>
      </c>
      <c r="AI645" s="27"/>
      <c r="AJ645" s="32"/>
      <c r="AK645" s="27"/>
      <c r="AL645" s="32"/>
      <c r="AM645" s="27"/>
      <c r="AN645" s="25">
        <f t="shared" si="99"/>
        <v>0</v>
      </c>
      <c r="AO645" s="27">
        <f t="shared" si="100"/>
        <v>0</v>
      </c>
      <c r="AP645" s="28"/>
      <c r="AR645" s="28"/>
      <c r="AS645" s="28"/>
      <c r="AT645" s="2"/>
      <c r="AU645" s="2"/>
      <c r="AV645" s="2"/>
      <c r="AW645" s="2"/>
      <c r="AX645" s="2"/>
      <c r="AY645" s="2"/>
      <c r="AZ645" s="2"/>
      <c r="BA645" s="29"/>
    </row>
    <row r="646" spans="1:53" ht="21" customHeight="1">
      <c r="A646" s="19">
        <f>SUBTOTAL(3,$AO$7:AO646)</f>
        <v>640</v>
      </c>
      <c r="B646" s="44" t="s">
        <v>2454</v>
      </c>
      <c r="C646" s="45" t="s">
        <v>2455</v>
      </c>
      <c r="D646" s="22" t="s">
        <v>2456</v>
      </c>
      <c r="E646" s="22" t="s">
        <v>2457</v>
      </c>
      <c r="F646" s="19" t="s">
        <v>856</v>
      </c>
      <c r="G646" s="22" t="s">
        <v>53</v>
      </c>
      <c r="H646" s="19" t="str">
        <f t="shared" si="94"/>
        <v>008</v>
      </c>
      <c r="I646" s="22" t="s">
        <v>2405</v>
      </c>
      <c r="J646" s="22" t="s">
        <v>2406</v>
      </c>
      <c r="K646" s="22"/>
      <c r="L646" s="27">
        <v>0</v>
      </c>
      <c r="M646" s="26">
        <v>0</v>
      </c>
      <c r="N646" s="25">
        <v>8200000</v>
      </c>
      <c r="O646" s="25"/>
      <c r="P646" s="25"/>
      <c r="Q646" s="25"/>
      <c r="R646" s="25"/>
      <c r="S646" s="25"/>
      <c r="T646" s="25"/>
      <c r="U646" s="25">
        <v>8200000</v>
      </c>
      <c r="V646" s="25"/>
      <c r="W646" s="25"/>
      <c r="X646" s="25"/>
      <c r="Y646" s="25"/>
      <c r="Z646" s="25"/>
      <c r="AA646" s="25"/>
      <c r="AB646" s="25"/>
      <c r="AC646" s="25"/>
      <c r="AD646" s="25">
        <f t="shared" si="95"/>
        <v>0</v>
      </c>
      <c r="AE646" s="25">
        <f>IF(SUM(R646:U646)-M646&lt;SUM(N646),SUM(N646)-SUM(R646:U646)-M646,)</f>
        <v>0</v>
      </c>
      <c r="AF646" s="25"/>
      <c r="AG646" s="27">
        <v>9250000</v>
      </c>
      <c r="AH646" s="27"/>
      <c r="AI646" s="27"/>
      <c r="AJ646" s="32"/>
      <c r="AK646" s="27"/>
      <c r="AL646" s="32"/>
      <c r="AM646" s="27"/>
      <c r="AN646" s="25">
        <f t="shared" si="99"/>
        <v>9250000</v>
      </c>
      <c r="AO646" s="27">
        <v>9250000</v>
      </c>
      <c r="AP646" s="28"/>
      <c r="AR646" s="28"/>
      <c r="AS646" s="28"/>
      <c r="AT646" s="2"/>
      <c r="AU646" s="2"/>
      <c r="AV646" s="2"/>
      <c r="AW646" s="2"/>
      <c r="AX646" s="2"/>
      <c r="AY646" s="2"/>
      <c r="AZ646" s="2"/>
      <c r="BA646" s="29"/>
    </row>
    <row r="647" spans="1:53" ht="21" customHeight="1">
      <c r="A647" s="19">
        <f>SUBTOTAL(3,$AO$7:AO647)</f>
        <v>641</v>
      </c>
      <c r="B647" s="44" t="s">
        <v>2460</v>
      </c>
      <c r="C647" s="45" t="s">
        <v>2461</v>
      </c>
      <c r="D647" s="22" t="s">
        <v>323</v>
      </c>
      <c r="E647" s="22" t="s">
        <v>212</v>
      </c>
      <c r="F647" s="19" t="s">
        <v>281</v>
      </c>
      <c r="G647" s="22" t="s">
        <v>53</v>
      </c>
      <c r="H647" s="19" t="str">
        <f t="shared" si="94"/>
        <v>008</v>
      </c>
      <c r="I647" s="22" t="s">
        <v>2405</v>
      </c>
      <c r="J647" s="22" t="s">
        <v>2406</v>
      </c>
      <c r="K647" s="22"/>
      <c r="L647" s="27">
        <v>0</v>
      </c>
      <c r="M647" s="26">
        <v>0</v>
      </c>
      <c r="N647" s="25">
        <v>8200000</v>
      </c>
      <c r="O647" s="25"/>
      <c r="P647" s="25"/>
      <c r="Q647" s="25"/>
      <c r="R647" s="25"/>
      <c r="S647" s="25">
        <v>8200000</v>
      </c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>
        <f t="shared" si="95"/>
        <v>0</v>
      </c>
      <c r="AE647" s="25">
        <f>IF(SUM(R647:T647)-M647&lt;SUM(N647),SUM(N647)-SUM(R647:T647)-M647,)</f>
        <v>0</v>
      </c>
      <c r="AF647" s="25"/>
      <c r="AG647" s="27">
        <v>9250000</v>
      </c>
      <c r="AH647" s="27">
        <v>9250000</v>
      </c>
      <c r="AI647" s="27"/>
      <c r="AJ647" s="32"/>
      <c r="AK647" s="27"/>
      <c r="AL647" s="32"/>
      <c r="AM647" s="27"/>
      <c r="AN647" s="25">
        <f t="shared" si="99"/>
        <v>0</v>
      </c>
      <c r="AO647" s="27">
        <f t="shared" si="100"/>
        <v>0</v>
      </c>
      <c r="AP647" s="28"/>
      <c r="AR647" s="28"/>
      <c r="AS647" s="28"/>
      <c r="AT647" s="2"/>
      <c r="AU647" s="2"/>
      <c r="AV647" s="2"/>
      <c r="AW647" s="2"/>
      <c r="AX647" s="2"/>
      <c r="AY647" s="2"/>
      <c r="AZ647" s="2"/>
      <c r="BA647" s="29"/>
    </row>
    <row r="648" spans="1:53" ht="21" customHeight="1">
      <c r="A648" s="19">
        <f>SUBTOTAL(3,$AO$7:AO648)</f>
        <v>642</v>
      </c>
      <c r="B648" s="44" t="s">
        <v>2462</v>
      </c>
      <c r="C648" s="45" t="s">
        <v>2463</v>
      </c>
      <c r="D648" s="22" t="s">
        <v>2464</v>
      </c>
      <c r="E648" s="22" t="s">
        <v>518</v>
      </c>
      <c r="F648" s="19" t="s">
        <v>213</v>
      </c>
      <c r="G648" s="22" t="s">
        <v>53</v>
      </c>
      <c r="H648" s="19" t="str">
        <f t="shared" si="94"/>
        <v>008</v>
      </c>
      <c r="I648" s="22" t="s">
        <v>2405</v>
      </c>
      <c r="J648" s="22" t="s">
        <v>2406</v>
      </c>
      <c r="K648" s="22"/>
      <c r="L648" s="27">
        <v>0</v>
      </c>
      <c r="M648" s="26">
        <v>0</v>
      </c>
      <c r="N648" s="25">
        <v>8200000</v>
      </c>
      <c r="O648" s="25"/>
      <c r="P648" s="25"/>
      <c r="Q648" s="25"/>
      <c r="R648" s="25"/>
      <c r="S648" s="25">
        <v>8200000</v>
      </c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>
        <f t="shared" si="95"/>
        <v>0</v>
      </c>
      <c r="AE648" s="25">
        <f>IF(SUM(R648:T648)-M648&lt;SUM(N648),SUM(N648)-SUM(R648:T648)-M648,)</f>
        <v>0</v>
      </c>
      <c r="AF648" s="25"/>
      <c r="AG648" s="27">
        <v>9250000</v>
      </c>
      <c r="AH648" s="27">
        <v>9250000</v>
      </c>
      <c r="AI648" s="27"/>
      <c r="AJ648" s="32"/>
      <c r="AK648" s="27"/>
      <c r="AL648" s="32"/>
      <c r="AM648" s="27"/>
      <c r="AN648" s="25">
        <f t="shared" si="99"/>
        <v>0</v>
      </c>
      <c r="AO648" s="27">
        <f t="shared" si="100"/>
        <v>0</v>
      </c>
      <c r="AP648" s="28"/>
      <c r="AR648" s="28"/>
      <c r="AS648" s="28"/>
      <c r="AT648" s="2"/>
      <c r="AU648" s="2"/>
      <c r="AV648" s="2"/>
      <c r="AW648" s="2"/>
      <c r="AX648" s="2"/>
      <c r="AY648" s="2"/>
      <c r="AZ648" s="2"/>
      <c r="BA648" s="29"/>
    </row>
    <row r="649" spans="1:53" ht="21" customHeight="1">
      <c r="A649" s="19">
        <f>SUBTOTAL(3,$AO$7:AO649)</f>
        <v>643</v>
      </c>
      <c r="B649" s="44" t="s">
        <v>2465</v>
      </c>
      <c r="C649" s="45" t="s">
        <v>2466</v>
      </c>
      <c r="D649" s="22" t="s">
        <v>2467</v>
      </c>
      <c r="E649" s="22" t="s">
        <v>522</v>
      </c>
      <c r="F649" s="19" t="s">
        <v>2361</v>
      </c>
      <c r="G649" s="22" t="s">
        <v>53</v>
      </c>
      <c r="H649" s="19" t="str">
        <f t="shared" si="94"/>
        <v>008</v>
      </c>
      <c r="I649" s="22" t="s">
        <v>2405</v>
      </c>
      <c r="J649" s="22" t="s">
        <v>2406</v>
      </c>
      <c r="K649" s="22"/>
      <c r="L649" s="27">
        <v>0</v>
      </c>
      <c r="M649" s="26">
        <v>0</v>
      </c>
      <c r="N649" s="25">
        <v>8200000</v>
      </c>
      <c r="O649" s="25"/>
      <c r="P649" s="25"/>
      <c r="Q649" s="25"/>
      <c r="R649" s="25"/>
      <c r="S649" s="25"/>
      <c r="T649" s="25"/>
      <c r="U649" s="25">
        <v>8200000</v>
      </c>
      <c r="V649" s="25"/>
      <c r="W649" s="25"/>
      <c r="X649" s="25"/>
      <c r="Y649" s="25"/>
      <c r="Z649" s="25"/>
      <c r="AA649" s="25"/>
      <c r="AB649" s="25"/>
      <c r="AC649" s="25"/>
      <c r="AD649" s="25">
        <f t="shared" si="95"/>
        <v>0</v>
      </c>
      <c r="AE649" s="25">
        <f>IF(SUM(R649:U649)-M649&lt;SUM(N649),SUM(N649)-SUM(R649:U649)-M649,)</f>
        <v>0</v>
      </c>
      <c r="AF649" s="25"/>
      <c r="AG649" s="27">
        <v>9250000</v>
      </c>
      <c r="AH649" s="27"/>
      <c r="AI649" s="27"/>
      <c r="AJ649" s="32"/>
      <c r="AK649" s="27"/>
      <c r="AL649" s="227">
        <f>VLOOKUP(B649,'AGB T10'!$B:$E,4,0)</f>
        <v>9250000</v>
      </c>
      <c r="AM649" s="27"/>
      <c r="AN649" s="25">
        <f t="shared" ref="AN649:AN650" si="101">IF(SUM(AH649:AM649)&lt;SUM(AG649),SUM(AG649)-SUM(AH649:AM649),)</f>
        <v>0</v>
      </c>
      <c r="AO649" s="27">
        <f t="shared" ref="AO649:AO650" si="102">L649+AE649+AN649</f>
        <v>0</v>
      </c>
      <c r="AP649" s="28"/>
      <c r="AR649" s="28"/>
      <c r="AS649" s="28"/>
      <c r="AT649" s="2"/>
      <c r="AU649" s="2"/>
      <c r="AV649" s="2"/>
      <c r="AW649" s="2"/>
      <c r="AX649" s="2"/>
      <c r="AY649" s="2"/>
      <c r="AZ649" s="2"/>
      <c r="BA649" s="29"/>
    </row>
    <row r="650" spans="1:53" ht="21" customHeight="1">
      <c r="A650" s="19">
        <f>SUBTOTAL(3,$AO$7:AO650)</f>
        <v>644</v>
      </c>
      <c r="B650" s="44" t="s">
        <v>2468</v>
      </c>
      <c r="C650" s="45" t="s">
        <v>2469</v>
      </c>
      <c r="D650" s="22" t="s">
        <v>2310</v>
      </c>
      <c r="E650" s="22" t="s">
        <v>1112</v>
      </c>
      <c r="F650" s="19" t="s">
        <v>251</v>
      </c>
      <c r="G650" s="22" t="s">
        <v>53</v>
      </c>
      <c r="H650" s="19" t="str">
        <f t="shared" si="94"/>
        <v>008</v>
      </c>
      <c r="I650" s="22" t="s">
        <v>2405</v>
      </c>
      <c r="J650" s="22" t="s">
        <v>2406</v>
      </c>
      <c r="K650" s="22"/>
      <c r="L650" s="27">
        <v>0</v>
      </c>
      <c r="M650" s="26">
        <v>0</v>
      </c>
      <c r="N650" s="25">
        <v>8200000</v>
      </c>
      <c r="O650" s="25"/>
      <c r="P650" s="25"/>
      <c r="Q650" s="25"/>
      <c r="R650" s="25"/>
      <c r="S650" s="25"/>
      <c r="T650" s="25"/>
      <c r="U650" s="25">
        <v>8200000</v>
      </c>
      <c r="V650" s="25"/>
      <c r="W650" s="25"/>
      <c r="X650" s="25"/>
      <c r="Y650" s="25"/>
      <c r="Z650" s="25"/>
      <c r="AA650" s="25"/>
      <c r="AB650" s="25"/>
      <c r="AC650" s="25"/>
      <c r="AD650" s="25">
        <f t="shared" si="95"/>
        <v>0</v>
      </c>
      <c r="AE650" s="25">
        <f>IF(SUM(R650:U650)-M650&lt;SUM(N650),SUM(N650)-SUM(R650:U650)-M650,)</f>
        <v>0</v>
      </c>
      <c r="AF650" s="25"/>
      <c r="AG650" s="27">
        <v>9250000</v>
      </c>
      <c r="AH650" s="27"/>
      <c r="AI650" s="27"/>
      <c r="AJ650" s="32"/>
      <c r="AK650" s="27"/>
      <c r="AL650" s="227">
        <f>VLOOKUP(B650,'AGB T10'!$B:$E,4,0)</f>
        <v>9250000</v>
      </c>
      <c r="AM650" s="27"/>
      <c r="AN650" s="25">
        <f t="shared" si="101"/>
        <v>0</v>
      </c>
      <c r="AO650" s="27">
        <f t="shared" si="102"/>
        <v>0</v>
      </c>
      <c r="AP650" s="28"/>
      <c r="AR650" s="28"/>
      <c r="AS650" s="28"/>
      <c r="AT650" s="2"/>
      <c r="AU650" s="2"/>
      <c r="AV650" s="2"/>
      <c r="AW650" s="2"/>
      <c r="AX650" s="2"/>
      <c r="AY650" s="2"/>
      <c r="AZ650" s="2"/>
      <c r="BA650" s="29"/>
    </row>
    <row r="651" spans="1:53" ht="21" customHeight="1">
      <c r="A651" s="19">
        <f>SUBTOTAL(3,$AO$7:AO651)</f>
        <v>645</v>
      </c>
      <c r="B651" s="44" t="s">
        <v>2472</v>
      </c>
      <c r="C651" s="45" t="s">
        <v>2473</v>
      </c>
      <c r="D651" s="22" t="s">
        <v>2474</v>
      </c>
      <c r="E651" s="22" t="s">
        <v>236</v>
      </c>
      <c r="F651" s="19" t="s">
        <v>137</v>
      </c>
      <c r="G651" s="22" t="s">
        <v>53</v>
      </c>
      <c r="H651" s="19" t="str">
        <f t="shared" si="94"/>
        <v>008</v>
      </c>
      <c r="I651" s="22" t="s">
        <v>2405</v>
      </c>
      <c r="J651" s="22" t="s">
        <v>2406</v>
      </c>
      <c r="K651" s="22"/>
      <c r="L651" s="27">
        <v>0</v>
      </c>
      <c r="M651" s="26">
        <v>0</v>
      </c>
      <c r="N651" s="25">
        <v>8200000</v>
      </c>
      <c r="O651" s="25"/>
      <c r="P651" s="25"/>
      <c r="Q651" s="25"/>
      <c r="R651" s="25"/>
      <c r="S651" s="25"/>
      <c r="T651" s="25"/>
      <c r="U651" s="25">
        <v>8200000</v>
      </c>
      <c r="V651" s="25"/>
      <c r="W651" s="25"/>
      <c r="X651" s="25"/>
      <c r="Y651" s="25"/>
      <c r="Z651" s="25"/>
      <c r="AA651" s="25"/>
      <c r="AB651" s="25"/>
      <c r="AC651" s="25"/>
      <c r="AD651" s="25">
        <f t="shared" si="95"/>
        <v>0</v>
      </c>
      <c r="AE651" s="25">
        <f>IF(SUM(R651:U651)-M651&lt;SUM(N651),SUM(N651)-SUM(R651:U651)-M651,)</f>
        <v>0</v>
      </c>
      <c r="AF651" s="25"/>
      <c r="AG651" s="27">
        <v>9250000</v>
      </c>
      <c r="AH651" s="27"/>
      <c r="AI651" s="27"/>
      <c r="AJ651" s="227">
        <v>9250000</v>
      </c>
      <c r="AK651" s="27"/>
      <c r="AL651" s="32"/>
      <c r="AM651" s="27"/>
      <c r="AN651" s="25">
        <f>IF(SUM(AH651:AK651)&lt;SUM(AG651),SUM(AG651)-SUM(AH651:AK651),)</f>
        <v>0</v>
      </c>
      <c r="AO651" s="25">
        <f>IF(SUM(AI651:AN651)&lt;SUM(AH651),SUM(AH651)-SUM(AI651:AN651),)</f>
        <v>0</v>
      </c>
      <c r="AP651" s="28"/>
      <c r="AR651" s="28"/>
      <c r="AS651" s="28"/>
      <c r="AT651" s="2"/>
      <c r="AU651" s="2"/>
      <c r="AV651" s="2"/>
      <c r="AW651" s="2"/>
      <c r="AX651" s="2"/>
      <c r="AY651" s="2"/>
      <c r="AZ651" s="2"/>
      <c r="BA651" s="29"/>
    </row>
    <row r="652" spans="1:53" ht="21" customHeight="1">
      <c r="A652" s="19">
        <f>SUBTOTAL(3,$AO$7:AO652)</f>
        <v>646</v>
      </c>
      <c r="B652" s="44" t="s">
        <v>2475</v>
      </c>
      <c r="C652" s="45" t="s">
        <v>2476</v>
      </c>
      <c r="D652" s="22" t="s">
        <v>2477</v>
      </c>
      <c r="E652" s="22" t="s">
        <v>841</v>
      </c>
      <c r="F652" s="19" t="s">
        <v>2478</v>
      </c>
      <c r="G652" s="22" t="s">
        <v>53</v>
      </c>
      <c r="H652" s="19" t="str">
        <f t="shared" si="94"/>
        <v>008</v>
      </c>
      <c r="I652" s="22" t="s">
        <v>2405</v>
      </c>
      <c r="J652" s="22" t="s">
        <v>2406</v>
      </c>
      <c r="K652" s="57"/>
      <c r="L652" s="27">
        <v>0</v>
      </c>
      <c r="M652" s="74">
        <v>0</v>
      </c>
      <c r="N652" s="25">
        <v>8200000</v>
      </c>
      <c r="O652" s="25"/>
      <c r="P652" s="25"/>
      <c r="Q652" s="25"/>
      <c r="R652" s="25"/>
      <c r="S652" s="25"/>
      <c r="T652" s="25"/>
      <c r="U652" s="25">
        <v>8200000</v>
      </c>
      <c r="V652" s="25"/>
      <c r="W652" s="25"/>
      <c r="X652" s="25"/>
      <c r="Y652" s="25"/>
      <c r="Z652" s="25"/>
      <c r="AA652" s="25"/>
      <c r="AB652" s="25"/>
      <c r="AC652" s="25"/>
      <c r="AD652" s="25">
        <f t="shared" si="95"/>
        <v>0</v>
      </c>
      <c r="AE652" s="25">
        <f>IF(SUM(R652:U652)-M652&lt;SUM(N652),SUM(N652)-SUM(R652:U652)-M652,)</f>
        <v>0</v>
      </c>
      <c r="AF652" s="25"/>
      <c r="AG652" s="27">
        <v>9250000</v>
      </c>
      <c r="AH652" s="27"/>
      <c r="AI652" s="27"/>
      <c r="AJ652" s="32"/>
      <c r="AK652" s="27"/>
      <c r="AL652" s="32"/>
      <c r="AM652" s="27"/>
      <c r="AN652" s="25">
        <f t="shared" si="99"/>
        <v>9250000</v>
      </c>
      <c r="AO652" s="27">
        <v>9250000</v>
      </c>
      <c r="AP652" s="28"/>
      <c r="AR652" s="62"/>
      <c r="AS652" s="28">
        <f>IF(SUM(M652:M652)&lt;SUM(N652:N652),SUM(N652:N652)-SUM(M652:M652),)</f>
        <v>8200000</v>
      </c>
      <c r="AT652" s="2"/>
      <c r="AU652" s="2"/>
      <c r="AV652" s="2"/>
      <c r="AW652" s="2"/>
      <c r="AX652" s="2"/>
      <c r="AY652" s="2"/>
      <c r="AZ652" s="2"/>
      <c r="BA652" s="29"/>
    </row>
    <row r="653" spans="1:53" ht="21" customHeight="1">
      <c r="A653" s="19">
        <f>SUBTOTAL(3,$AO$7:AO653)</f>
        <v>647</v>
      </c>
      <c r="B653" s="44" t="s">
        <v>2479</v>
      </c>
      <c r="C653" s="45" t="s">
        <v>2480</v>
      </c>
      <c r="D653" s="22" t="s">
        <v>1740</v>
      </c>
      <c r="E653" s="22" t="s">
        <v>841</v>
      </c>
      <c r="F653" s="19" t="s">
        <v>2481</v>
      </c>
      <c r="G653" s="22" t="s">
        <v>53</v>
      </c>
      <c r="H653" s="19" t="str">
        <f t="shared" si="94"/>
        <v>008</v>
      </c>
      <c r="I653" s="22" t="s">
        <v>2405</v>
      </c>
      <c r="J653" s="22" t="s">
        <v>2406</v>
      </c>
      <c r="K653" s="22"/>
      <c r="L653" s="27">
        <v>0</v>
      </c>
      <c r="M653" s="26">
        <v>0</v>
      </c>
      <c r="N653" s="25">
        <v>8200000</v>
      </c>
      <c r="O653" s="25"/>
      <c r="P653" s="25"/>
      <c r="Q653" s="25"/>
      <c r="R653" s="25"/>
      <c r="S653" s="25"/>
      <c r="T653" s="25"/>
      <c r="U653" s="25">
        <v>8200000</v>
      </c>
      <c r="V653" s="25"/>
      <c r="W653" s="25"/>
      <c r="X653" s="25"/>
      <c r="Y653" s="25"/>
      <c r="Z653" s="25"/>
      <c r="AA653" s="25"/>
      <c r="AB653" s="25"/>
      <c r="AC653" s="25"/>
      <c r="AD653" s="25">
        <f t="shared" si="95"/>
        <v>0</v>
      </c>
      <c r="AE653" s="25">
        <f>IF(SUM(R653:U653)-M653&lt;SUM(N653),SUM(N653)-SUM(R653:U653)-M653,)</f>
        <v>0</v>
      </c>
      <c r="AF653" s="25"/>
      <c r="AG653" s="27">
        <v>9250000</v>
      </c>
      <c r="AH653" s="27"/>
      <c r="AI653" s="27"/>
      <c r="AJ653" s="32"/>
      <c r="AK653" s="27"/>
      <c r="AL653" s="227">
        <f>VLOOKUP(B653,'AGB T10'!$B:$E,4,0)</f>
        <v>9250000</v>
      </c>
      <c r="AM653" s="27"/>
      <c r="AN653" s="25">
        <f>IF(SUM(AH653:AM653)&lt;SUM(AG653),SUM(AG653)-SUM(AH653:AM653),)</f>
        <v>0</v>
      </c>
      <c r="AO653" s="27">
        <f>L653+AE653+AN653</f>
        <v>0</v>
      </c>
      <c r="AP653" s="28"/>
      <c r="AR653" s="28"/>
      <c r="AS653" s="28"/>
      <c r="AT653" s="2"/>
      <c r="AU653" s="2"/>
      <c r="AV653" s="2"/>
      <c r="AW653" s="2"/>
      <c r="AX653" s="2"/>
      <c r="AY653" s="2"/>
      <c r="AZ653" s="2"/>
      <c r="BA653" s="29"/>
    </row>
    <row r="654" spans="1:53" ht="21" customHeight="1">
      <c r="A654" s="19">
        <f>SUBTOTAL(3,$AO$7:AO654)</f>
        <v>648</v>
      </c>
      <c r="B654" s="44" t="s">
        <v>2482</v>
      </c>
      <c r="C654" s="45" t="s">
        <v>2483</v>
      </c>
      <c r="D654" s="22" t="s">
        <v>2484</v>
      </c>
      <c r="E654" s="22" t="s">
        <v>841</v>
      </c>
      <c r="F654" s="19" t="s">
        <v>1638</v>
      </c>
      <c r="G654" s="22" t="s">
        <v>53</v>
      </c>
      <c r="H654" s="19" t="str">
        <f t="shared" si="94"/>
        <v>008</v>
      </c>
      <c r="I654" s="22" t="s">
        <v>2405</v>
      </c>
      <c r="J654" s="22" t="s">
        <v>2406</v>
      </c>
      <c r="K654" s="22"/>
      <c r="L654" s="27">
        <v>0</v>
      </c>
      <c r="M654" s="26">
        <v>0</v>
      </c>
      <c r="N654" s="25">
        <v>8200000</v>
      </c>
      <c r="O654" s="25"/>
      <c r="P654" s="25"/>
      <c r="Q654" s="25"/>
      <c r="R654" s="25"/>
      <c r="S654" s="25">
        <v>8200000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>
        <f t="shared" si="95"/>
        <v>0</v>
      </c>
      <c r="AE654" s="25">
        <f>IF(SUM(R654:T654)-M654&lt;SUM(N654),SUM(N654)-SUM(R654:T654)-M654,)</f>
        <v>0</v>
      </c>
      <c r="AF654" s="25"/>
      <c r="AG654" s="27">
        <v>9250000</v>
      </c>
      <c r="AH654" s="27">
        <v>9250000</v>
      </c>
      <c r="AI654" s="27"/>
      <c r="AJ654" s="32"/>
      <c r="AK654" s="27"/>
      <c r="AL654" s="32"/>
      <c r="AM654" s="27"/>
      <c r="AN654" s="25">
        <f t="shared" si="99"/>
        <v>0</v>
      </c>
      <c r="AO654" s="27">
        <f>IF(SUM(R654:U654)-M654&lt;(K654+L654+N654),(K654+L654+N654)-SUM(R654:U654)-M654,)</f>
        <v>0</v>
      </c>
      <c r="AP654" s="28"/>
      <c r="AR654" s="28"/>
      <c r="AS654" s="28"/>
      <c r="AT654" s="2"/>
      <c r="AU654" s="2"/>
      <c r="AV654" s="2"/>
      <c r="AW654" s="2"/>
      <c r="AX654" s="2"/>
      <c r="AY654" s="2"/>
      <c r="AZ654" s="2"/>
      <c r="BA654" s="29"/>
    </row>
    <row r="655" spans="1:53" ht="21" customHeight="1">
      <c r="A655" s="19">
        <f>SUBTOTAL(3,$AO$7:AO655)</f>
        <v>649</v>
      </c>
      <c r="B655" s="44" t="s">
        <v>2485</v>
      </c>
      <c r="C655" s="45" t="s">
        <v>2486</v>
      </c>
      <c r="D655" s="22" t="s">
        <v>2487</v>
      </c>
      <c r="E655" s="22" t="s">
        <v>551</v>
      </c>
      <c r="F655" s="19" t="s">
        <v>901</v>
      </c>
      <c r="G655" s="22" t="s">
        <v>53</v>
      </c>
      <c r="H655" s="19" t="str">
        <f t="shared" si="94"/>
        <v>008</v>
      </c>
      <c r="I655" s="22" t="s">
        <v>2405</v>
      </c>
      <c r="J655" s="22" t="s">
        <v>2406</v>
      </c>
      <c r="K655" s="22"/>
      <c r="L655" s="27">
        <v>0</v>
      </c>
      <c r="M655" s="26">
        <v>0</v>
      </c>
      <c r="N655" s="25">
        <v>8200000</v>
      </c>
      <c r="O655" s="25"/>
      <c r="P655" s="25"/>
      <c r="Q655" s="25"/>
      <c r="R655" s="25"/>
      <c r="S655" s="25">
        <v>8200000</v>
      </c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>
        <f t="shared" si="95"/>
        <v>0</v>
      </c>
      <c r="AE655" s="25">
        <f>IF(SUM(R655:T655)-M655&lt;SUM(N655),SUM(N655)-SUM(R655:T655)-M655,)</f>
        <v>0</v>
      </c>
      <c r="AF655" s="25"/>
      <c r="AG655" s="27">
        <v>9250000</v>
      </c>
      <c r="AH655" s="27">
        <v>9250000</v>
      </c>
      <c r="AI655" s="27"/>
      <c r="AJ655" s="32"/>
      <c r="AK655" s="27"/>
      <c r="AL655" s="32"/>
      <c r="AM655" s="27"/>
      <c r="AN655" s="25">
        <f t="shared" si="99"/>
        <v>0</v>
      </c>
      <c r="AO655" s="27">
        <f>IF(SUM(R655:U655)-M655&lt;(K655+L655+N655),(K655+L655+N655)-SUM(R655:U655)-M655,)</f>
        <v>0</v>
      </c>
      <c r="AP655" s="28"/>
      <c r="AR655" s="28"/>
      <c r="AS655" s="28"/>
      <c r="AT655" s="2"/>
      <c r="AU655" s="2"/>
      <c r="AV655" s="2"/>
      <c r="AW655" s="2"/>
      <c r="AX655" s="2"/>
      <c r="AY655" s="2"/>
      <c r="AZ655" s="2"/>
      <c r="BA655" s="29"/>
    </row>
    <row r="656" spans="1:53" ht="21" customHeight="1">
      <c r="A656" s="19">
        <f>SUBTOTAL(3,$AO$7:AO656)</f>
        <v>650</v>
      </c>
      <c r="B656" s="44" t="s">
        <v>2488</v>
      </c>
      <c r="C656" s="45" t="s">
        <v>2489</v>
      </c>
      <c r="D656" s="22" t="s">
        <v>2490</v>
      </c>
      <c r="E656" s="22" t="s">
        <v>551</v>
      </c>
      <c r="F656" s="19" t="s">
        <v>2491</v>
      </c>
      <c r="G656" s="22" t="s">
        <v>53</v>
      </c>
      <c r="H656" s="19" t="str">
        <f t="shared" si="94"/>
        <v>008</v>
      </c>
      <c r="I656" s="22" t="s">
        <v>2405</v>
      </c>
      <c r="J656" s="22" t="s">
        <v>2406</v>
      </c>
      <c r="K656" s="22"/>
      <c r="L656" s="27">
        <v>0</v>
      </c>
      <c r="M656" s="26">
        <v>0</v>
      </c>
      <c r="N656" s="25">
        <v>8200000</v>
      </c>
      <c r="O656" s="25"/>
      <c r="P656" s="25"/>
      <c r="Q656" s="25"/>
      <c r="R656" s="25"/>
      <c r="S656" s="25"/>
      <c r="T656" s="25"/>
      <c r="U656" s="25"/>
      <c r="V656" s="25"/>
      <c r="W656" s="25">
        <v>8200000</v>
      </c>
      <c r="X656" s="25"/>
      <c r="Y656" s="25"/>
      <c r="Z656" s="25"/>
      <c r="AA656" s="25"/>
      <c r="AB656" s="25"/>
      <c r="AC656" s="25"/>
      <c r="AD656" s="25">
        <f t="shared" si="95"/>
        <v>0</v>
      </c>
      <c r="AE656" s="25">
        <f>IF(SUM(R656:W656)-M656&lt;SUM(N656),SUM(N656)-SUM(R656:W656)-M656,)</f>
        <v>0</v>
      </c>
      <c r="AF656" s="25"/>
      <c r="AG656" s="27">
        <v>9250000</v>
      </c>
      <c r="AH656" s="27">
        <v>9250000</v>
      </c>
      <c r="AI656" s="27"/>
      <c r="AJ656" s="32"/>
      <c r="AK656" s="27"/>
      <c r="AL656" s="32"/>
      <c r="AM656" s="27"/>
      <c r="AN656" s="25">
        <f t="shared" si="99"/>
        <v>0</v>
      </c>
      <c r="AO656" s="27">
        <f>IF(SUM(R656:W656)-M656&lt;(K656+L656+N656),(K656+L656+N656)-SUM(R656:W656)-M656,)</f>
        <v>0</v>
      </c>
      <c r="AP656" s="28"/>
      <c r="AR656" s="28"/>
      <c r="AS656" s="28"/>
      <c r="AT656" s="2"/>
      <c r="AU656" s="2"/>
      <c r="AV656" s="2"/>
      <c r="AW656" s="2"/>
      <c r="AX656" s="2"/>
      <c r="AY656" s="2"/>
      <c r="AZ656" s="2"/>
      <c r="BA656" s="29"/>
    </row>
    <row r="657" spans="1:53" ht="21" customHeight="1">
      <c r="A657" s="19">
        <f>SUBTOTAL(3,$AO$7:AO657)</f>
        <v>651</v>
      </c>
      <c r="B657" s="44" t="s">
        <v>2492</v>
      </c>
      <c r="C657" s="45" t="s">
        <v>2493</v>
      </c>
      <c r="D657" s="22" t="s">
        <v>1797</v>
      </c>
      <c r="E657" s="22" t="s">
        <v>1879</v>
      </c>
      <c r="F657" s="19" t="s">
        <v>1964</v>
      </c>
      <c r="G657" s="22" t="s">
        <v>53</v>
      </c>
      <c r="H657" s="19" t="str">
        <f t="shared" si="94"/>
        <v>008</v>
      </c>
      <c r="I657" s="22" t="s">
        <v>2405</v>
      </c>
      <c r="J657" s="22" t="s">
        <v>2406</v>
      </c>
      <c r="K657" s="22"/>
      <c r="L657" s="27">
        <v>8200000</v>
      </c>
      <c r="M657" s="26">
        <v>0</v>
      </c>
      <c r="N657" s="25">
        <v>8200000</v>
      </c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>
        <f t="shared" si="95"/>
        <v>0</v>
      </c>
      <c r="AE657" s="25">
        <f>IF(SUM(R657:T657)-M657&lt;SUM(N657),SUM(N657)-SUM(R657:T657)-M657,)</f>
        <v>8200000</v>
      </c>
      <c r="AF657" s="25"/>
      <c r="AG657" s="27">
        <v>9250000</v>
      </c>
      <c r="AH657" s="27"/>
      <c r="AI657" s="27"/>
      <c r="AJ657" s="32"/>
      <c r="AK657" s="27"/>
      <c r="AL657" s="32"/>
      <c r="AM657" s="27"/>
      <c r="AN657" s="25">
        <f t="shared" si="99"/>
        <v>9250000</v>
      </c>
      <c r="AO657" s="27">
        <f>L657+AE657+AN657</f>
        <v>25650000</v>
      </c>
      <c r="AP657" s="28"/>
      <c r="AR657" s="28"/>
      <c r="AS657" s="28"/>
      <c r="AT657" s="2"/>
      <c r="AU657" s="2"/>
      <c r="AV657" s="2"/>
      <c r="AW657" s="2"/>
      <c r="AX657" s="2"/>
      <c r="AY657" s="2"/>
      <c r="AZ657" s="2"/>
      <c r="BA657" s="29"/>
    </row>
    <row r="658" spans="1:53" ht="21" customHeight="1">
      <c r="A658" s="19">
        <f>SUBTOTAL(3,$AO$7:AO658)</f>
        <v>652</v>
      </c>
      <c r="B658" s="44" t="s">
        <v>2494</v>
      </c>
      <c r="C658" s="45" t="s">
        <v>2495</v>
      </c>
      <c r="D658" s="22" t="s">
        <v>280</v>
      </c>
      <c r="E658" s="22" t="s">
        <v>704</v>
      </c>
      <c r="F658" s="19" t="s">
        <v>572</v>
      </c>
      <c r="G658" s="22" t="s">
        <v>53</v>
      </c>
      <c r="H658" s="19" t="str">
        <f t="shared" si="94"/>
        <v>008</v>
      </c>
      <c r="I658" s="22" t="s">
        <v>2405</v>
      </c>
      <c r="J658" s="22" t="s">
        <v>2406</v>
      </c>
      <c r="K658" s="22"/>
      <c r="L658" s="27">
        <v>0</v>
      </c>
      <c r="M658" s="26">
        <v>0</v>
      </c>
      <c r="N658" s="25">
        <v>8200000</v>
      </c>
      <c r="O658" s="25"/>
      <c r="P658" s="25"/>
      <c r="Q658" s="25"/>
      <c r="R658" s="25"/>
      <c r="S658" s="25">
        <v>8200000</v>
      </c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>
        <f t="shared" si="95"/>
        <v>0</v>
      </c>
      <c r="AE658" s="25">
        <f>IF(SUM(R658:T658)-M658&lt;SUM(N658),SUM(N658)-SUM(R658:T658)-M658,)</f>
        <v>0</v>
      </c>
      <c r="AF658" s="25"/>
      <c r="AG658" s="27">
        <v>9250000</v>
      </c>
      <c r="AH658" s="27">
        <v>9250000</v>
      </c>
      <c r="AI658" s="27"/>
      <c r="AJ658" s="32"/>
      <c r="AK658" s="27"/>
      <c r="AL658" s="32"/>
      <c r="AM658" s="27"/>
      <c r="AN658" s="25">
        <f t="shared" si="99"/>
        <v>0</v>
      </c>
      <c r="AO658" s="27">
        <f t="shared" ref="AO658:AO660" si="103">IF(SUM(R658:U658)-M658&lt;(K658+L658+N658),(K658+L658+N658)-SUM(R658:U658)-M658,)</f>
        <v>0</v>
      </c>
      <c r="AP658" s="28"/>
      <c r="AR658" s="28"/>
      <c r="AS658" s="28"/>
      <c r="AT658" s="2"/>
      <c r="AU658" s="2"/>
      <c r="AV658" s="2"/>
      <c r="AW658" s="2"/>
      <c r="AX658" s="2"/>
      <c r="AY658" s="2"/>
      <c r="AZ658" s="2"/>
      <c r="BA658" s="29"/>
    </row>
    <row r="659" spans="1:53" ht="21" customHeight="1">
      <c r="A659" s="19">
        <f>SUBTOTAL(3,$AO$7:AO659)</f>
        <v>653</v>
      </c>
      <c r="B659" s="44" t="s">
        <v>2496</v>
      </c>
      <c r="C659" s="45" t="s">
        <v>2497</v>
      </c>
      <c r="D659" s="22" t="s">
        <v>2498</v>
      </c>
      <c r="E659" s="22" t="s">
        <v>346</v>
      </c>
      <c r="F659" s="19" t="s">
        <v>2499</v>
      </c>
      <c r="G659" s="22" t="s">
        <v>53</v>
      </c>
      <c r="H659" s="19" t="str">
        <f t="shared" si="94"/>
        <v>008</v>
      </c>
      <c r="I659" s="22" t="s">
        <v>2405</v>
      </c>
      <c r="J659" s="22" t="s">
        <v>2406</v>
      </c>
      <c r="K659" s="22"/>
      <c r="L659" s="27">
        <v>0</v>
      </c>
      <c r="M659" s="26">
        <v>0</v>
      </c>
      <c r="N659" s="25">
        <v>8200000</v>
      </c>
      <c r="O659" s="25"/>
      <c r="P659" s="25"/>
      <c r="Q659" s="25"/>
      <c r="R659" s="25"/>
      <c r="S659" s="25">
        <v>8200000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>
        <f t="shared" si="95"/>
        <v>0</v>
      </c>
      <c r="AE659" s="25">
        <f>IF(SUM(R659:T659)-M659&lt;SUM(N659),SUM(N659)-SUM(R659:T659)-M659,)</f>
        <v>0</v>
      </c>
      <c r="AF659" s="25"/>
      <c r="AG659" s="27">
        <v>9250000</v>
      </c>
      <c r="AH659" s="27">
        <v>9250000</v>
      </c>
      <c r="AI659" s="27"/>
      <c r="AJ659" s="32"/>
      <c r="AK659" s="27"/>
      <c r="AL659" s="32"/>
      <c r="AM659" s="27"/>
      <c r="AN659" s="25">
        <f t="shared" si="99"/>
        <v>0</v>
      </c>
      <c r="AO659" s="27">
        <f t="shared" si="103"/>
        <v>0</v>
      </c>
      <c r="AP659" s="28"/>
      <c r="AR659" s="28"/>
      <c r="AS659" s="28"/>
      <c r="AT659" s="2"/>
      <c r="AU659" s="2"/>
      <c r="AV659" s="2"/>
      <c r="AW659" s="2"/>
      <c r="AX659" s="2"/>
      <c r="AY659" s="2"/>
      <c r="AZ659" s="2"/>
      <c r="BA659" s="29"/>
    </row>
    <row r="660" spans="1:53" ht="21" customHeight="1">
      <c r="A660" s="19">
        <f>SUBTOTAL(3,$AO$7:AO660)</f>
        <v>654</v>
      </c>
      <c r="B660" s="44" t="s">
        <v>2500</v>
      </c>
      <c r="C660" s="45" t="s">
        <v>2501</v>
      </c>
      <c r="D660" s="22" t="s">
        <v>2502</v>
      </c>
      <c r="E660" s="22" t="s">
        <v>581</v>
      </c>
      <c r="F660" s="19" t="s">
        <v>2401</v>
      </c>
      <c r="G660" s="22" t="s">
        <v>53</v>
      </c>
      <c r="H660" s="19" t="str">
        <f t="shared" si="94"/>
        <v>008</v>
      </c>
      <c r="I660" s="22" t="s">
        <v>2405</v>
      </c>
      <c r="J660" s="22" t="s">
        <v>2503</v>
      </c>
      <c r="K660" s="22"/>
      <c r="L660" s="27">
        <v>0</v>
      </c>
      <c r="M660" s="26">
        <v>0</v>
      </c>
      <c r="N660" s="25">
        <v>8200000</v>
      </c>
      <c r="O660" s="25"/>
      <c r="P660" s="25"/>
      <c r="Q660" s="25"/>
      <c r="R660" s="25"/>
      <c r="S660" s="25"/>
      <c r="T660" s="25"/>
      <c r="U660" s="25">
        <v>8200000</v>
      </c>
      <c r="V660" s="25"/>
      <c r="W660" s="25"/>
      <c r="X660" s="25"/>
      <c r="Y660" s="25"/>
      <c r="Z660" s="25"/>
      <c r="AA660" s="25"/>
      <c r="AB660" s="25"/>
      <c r="AC660" s="25"/>
      <c r="AD660" s="25">
        <f t="shared" si="95"/>
        <v>0</v>
      </c>
      <c r="AE660" s="25">
        <f>IF(SUM(R660:U660)-M660&lt;SUM(N660),SUM(N660)-SUM(R660:U660)-M660,)</f>
        <v>0</v>
      </c>
      <c r="AF660" s="25"/>
      <c r="AG660" s="27">
        <v>9250000</v>
      </c>
      <c r="AH660" s="27">
        <v>9250000</v>
      </c>
      <c r="AI660" s="27"/>
      <c r="AJ660" s="32"/>
      <c r="AK660" s="27"/>
      <c r="AL660" s="32"/>
      <c r="AM660" s="27"/>
      <c r="AN660" s="25">
        <f t="shared" si="99"/>
        <v>0</v>
      </c>
      <c r="AO660" s="27">
        <f t="shared" si="103"/>
        <v>0</v>
      </c>
      <c r="AP660" s="28"/>
      <c r="AR660" s="28"/>
      <c r="AS660" s="28"/>
      <c r="AT660" s="2"/>
      <c r="AU660" s="2"/>
      <c r="AV660" s="2"/>
      <c r="AW660" s="2"/>
      <c r="AX660" s="2"/>
      <c r="AY660" s="2"/>
      <c r="AZ660" s="2"/>
      <c r="BA660" s="29"/>
    </row>
    <row r="661" spans="1:53" ht="21" customHeight="1">
      <c r="A661" s="19">
        <f>SUBTOTAL(3,$AO$7:AO661)</f>
        <v>655</v>
      </c>
      <c r="B661" s="44" t="s">
        <v>2504</v>
      </c>
      <c r="C661" s="45" t="s">
        <v>2505</v>
      </c>
      <c r="D661" s="22" t="s">
        <v>2506</v>
      </c>
      <c r="E661" s="22" t="s">
        <v>60</v>
      </c>
      <c r="F661" s="19" t="s">
        <v>1990</v>
      </c>
      <c r="G661" s="22" t="s">
        <v>53</v>
      </c>
      <c r="H661" s="19" t="str">
        <f t="shared" si="94"/>
        <v>008</v>
      </c>
      <c r="I661" s="22" t="s">
        <v>2405</v>
      </c>
      <c r="J661" s="22" t="s">
        <v>2503</v>
      </c>
      <c r="K661" s="22"/>
      <c r="L661" s="27">
        <v>0</v>
      </c>
      <c r="M661" s="26">
        <v>0</v>
      </c>
      <c r="N661" s="25">
        <v>8200000</v>
      </c>
      <c r="O661" s="25"/>
      <c r="P661" s="25"/>
      <c r="Q661" s="25"/>
      <c r="R661" s="25"/>
      <c r="S661" s="25"/>
      <c r="T661" s="25"/>
      <c r="U661" s="25">
        <v>8200000</v>
      </c>
      <c r="V661" s="25"/>
      <c r="W661" s="25"/>
      <c r="X661" s="25"/>
      <c r="Y661" s="25"/>
      <c r="Z661" s="25"/>
      <c r="AA661" s="25"/>
      <c r="AB661" s="25"/>
      <c r="AC661" s="25"/>
      <c r="AD661" s="25">
        <f t="shared" si="95"/>
        <v>0</v>
      </c>
      <c r="AE661" s="25">
        <f>IF(SUM(R661:U661)-M661&lt;SUM(N661),SUM(N661)-SUM(R661:U661)-M661,)</f>
        <v>0</v>
      </c>
      <c r="AF661" s="25"/>
      <c r="AG661" s="27">
        <v>9250000</v>
      </c>
      <c r="AH661" s="27"/>
      <c r="AI661" s="27"/>
      <c r="AJ661" s="32"/>
      <c r="AK661" s="27"/>
      <c r="AL661" s="32"/>
      <c r="AM661" s="27"/>
      <c r="AN661" s="25">
        <f t="shared" si="99"/>
        <v>9250000</v>
      </c>
      <c r="AO661" s="27">
        <v>9250000</v>
      </c>
      <c r="AP661" s="28"/>
      <c r="AR661" s="28"/>
      <c r="AS661" s="28"/>
      <c r="AT661" s="2"/>
      <c r="AU661" s="2"/>
      <c r="AV661" s="2"/>
      <c r="AW661" s="2"/>
      <c r="AX661" s="2"/>
      <c r="AY661" s="2"/>
      <c r="AZ661" s="2"/>
      <c r="BA661" s="29"/>
    </row>
    <row r="662" spans="1:53" ht="21" customHeight="1">
      <c r="A662" s="19">
        <f>SUBTOTAL(3,$AO$7:AO662)</f>
        <v>656</v>
      </c>
      <c r="B662" s="44" t="s">
        <v>2507</v>
      </c>
      <c r="C662" s="45" t="s">
        <v>2508</v>
      </c>
      <c r="D662" s="22" t="s">
        <v>1046</v>
      </c>
      <c r="E662" s="22" t="s">
        <v>60</v>
      </c>
      <c r="F662" s="19" t="s">
        <v>202</v>
      </c>
      <c r="G662" s="22" t="s">
        <v>53</v>
      </c>
      <c r="H662" s="19" t="str">
        <f t="shared" si="94"/>
        <v>008</v>
      </c>
      <c r="I662" s="22" t="s">
        <v>2405</v>
      </c>
      <c r="J662" s="22" t="s">
        <v>2503</v>
      </c>
      <c r="K662" s="22"/>
      <c r="L662" s="27">
        <v>0</v>
      </c>
      <c r="M662" s="26">
        <v>0</v>
      </c>
      <c r="N662" s="25">
        <v>8200000</v>
      </c>
      <c r="O662" s="25"/>
      <c r="P662" s="25"/>
      <c r="Q662" s="25"/>
      <c r="R662" s="25"/>
      <c r="S662" s="25"/>
      <c r="T662" s="25"/>
      <c r="U662" s="25">
        <v>8200000</v>
      </c>
      <c r="V662" s="25"/>
      <c r="W662" s="25"/>
      <c r="X662" s="25"/>
      <c r="Y662" s="25"/>
      <c r="Z662" s="25"/>
      <c r="AA662" s="25"/>
      <c r="AB662" s="25"/>
      <c r="AC662" s="25"/>
      <c r="AD662" s="25">
        <f t="shared" si="95"/>
        <v>0</v>
      </c>
      <c r="AE662" s="25">
        <f>IF(SUM(R662:U662)-M662&lt;SUM(N662),SUM(N662)-SUM(R662:U662)-M662,)</f>
        <v>0</v>
      </c>
      <c r="AF662" s="25"/>
      <c r="AG662" s="27">
        <v>9250000</v>
      </c>
      <c r="AH662" s="27"/>
      <c r="AI662" s="27"/>
      <c r="AJ662" s="32"/>
      <c r="AK662" s="27"/>
      <c r="AL662" s="32"/>
      <c r="AM662" s="27"/>
      <c r="AN662" s="25">
        <f t="shared" si="99"/>
        <v>9250000</v>
      </c>
      <c r="AO662" s="27">
        <v>9250000</v>
      </c>
      <c r="AP662" s="28"/>
      <c r="AR662" s="28"/>
      <c r="AS662" s="28"/>
      <c r="AT662" s="2"/>
      <c r="AU662" s="2"/>
      <c r="AV662" s="2"/>
      <c r="AW662" s="2"/>
      <c r="AX662" s="2"/>
      <c r="AY662" s="2"/>
      <c r="AZ662" s="2"/>
      <c r="BA662" s="29"/>
    </row>
    <row r="663" spans="1:53" ht="21" customHeight="1">
      <c r="A663" s="19">
        <f>SUBTOTAL(3,$AO$7:AO663)</f>
        <v>657</v>
      </c>
      <c r="B663" s="44" t="s">
        <v>2509</v>
      </c>
      <c r="C663" s="45" t="s">
        <v>2510</v>
      </c>
      <c r="D663" s="22" t="s">
        <v>2511</v>
      </c>
      <c r="E663" s="22" t="s">
        <v>732</v>
      </c>
      <c r="F663" s="19" t="s">
        <v>272</v>
      </c>
      <c r="G663" s="22" t="s">
        <v>53</v>
      </c>
      <c r="H663" s="19" t="str">
        <f t="shared" si="94"/>
        <v>008</v>
      </c>
      <c r="I663" s="22" t="s">
        <v>2405</v>
      </c>
      <c r="J663" s="22" t="s">
        <v>2503</v>
      </c>
      <c r="K663" s="22"/>
      <c r="L663" s="27">
        <v>0</v>
      </c>
      <c r="M663" s="26">
        <v>0</v>
      </c>
      <c r="N663" s="25">
        <v>8200000</v>
      </c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>
        <v>8200000</v>
      </c>
      <c r="Z663" s="25"/>
      <c r="AA663" s="25"/>
      <c r="AB663" s="25"/>
      <c r="AC663" s="25"/>
      <c r="AD663" s="25">
        <f t="shared" si="95"/>
        <v>0</v>
      </c>
      <c r="AE663" s="25">
        <f>IF(SUM(R663:AD663)-M663&lt;SUM(N663),SUM(N663)-SUM(R663:AD663)-M663,)</f>
        <v>0</v>
      </c>
      <c r="AF663" s="25"/>
      <c r="AG663" s="27">
        <v>9250000</v>
      </c>
      <c r="AH663" s="27"/>
      <c r="AI663" s="27"/>
      <c r="AJ663" s="32"/>
      <c r="AK663" s="27"/>
      <c r="AL663" s="227">
        <f>VLOOKUP(B663,'AGB T10'!$B:$E,4,0)</f>
        <v>9250000</v>
      </c>
      <c r="AM663" s="27"/>
      <c r="AN663" s="25">
        <f>IF(SUM(AH663:AM663)&lt;SUM(AG663),SUM(AG663)-SUM(AH663:AM663),)</f>
        <v>0</v>
      </c>
      <c r="AO663" s="27">
        <f>L663+AE663+AN663</f>
        <v>0</v>
      </c>
      <c r="AP663" s="28"/>
      <c r="AR663" s="28"/>
      <c r="AS663" s="28"/>
      <c r="AT663" s="2"/>
      <c r="AU663" s="2"/>
      <c r="AV663" s="2"/>
      <c r="AW663" s="2"/>
      <c r="AX663" s="2"/>
      <c r="AY663" s="2"/>
      <c r="AZ663" s="2"/>
      <c r="BA663" s="29"/>
    </row>
    <row r="664" spans="1:53" ht="21" customHeight="1">
      <c r="A664" s="19">
        <f>SUBTOTAL(3,$AO$7:AO664)</f>
        <v>658</v>
      </c>
      <c r="B664" s="44" t="s">
        <v>2512</v>
      </c>
      <c r="C664" s="45" t="s">
        <v>2513</v>
      </c>
      <c r="D664" s="22" t="s">
        <v>2514</v>
      </c>
      <c r="E664" s="22" t="s">
        <v>151</v>
      </c>
      <c r="F664" s="19" t="s">
        <v>467</v>
      </c>
      <c r="G664" s="22" t="s">
        <v>53</v>
      </c>
      <c r="H664" s="19" t="str">
        <f t="shared" si="94"/>
        <v>008</v>
      </c>
      <c r="I664" s="42" t="s">
        <v>62</v>
      </c>
      <c r="J664" s="22" t="s">
        <v>2503</v>
      </c>
      <c r="K664" s="22"/>
      <c r="L664" s="27">
        <v>0</v>
      </c>
      <c r="M664" s="26">
        <v>0</v>
      </c>
      <c r="N664" s="25">
        <v>8200000</v>
      </c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>
        <v>8200000</v>
      </c>
      <c r="Z664" s="25"/>
      <c r="AA664" s="25"/>
      <c r="AB664" s="25"/>
      <c r="AC664" s="25"/>
      <c r="AD664" s="25">
        <f t="shared" si="95"/>
        <v>0</v>
      </c>
      <c r="AE664" s="25">
        <f>IF(SUM(R664:AD664)-M664&lt;SUM(N664),SUM(N664)-SUM(R664:AD664)-M664,)</f>
        <v>0</v>
      </c>
      <c r="AF664" s="25"/>
      <c r="AG664" s="27">
        <v>9250000</v>
      </c>
      <c r="AH664" s="27"/>
      <c r="AI664" s="27"/>
      <c r="AJ664" s="227">
        <v>9250000</v>
      </c>
      <c r="AK664" s="27"/>
      <c r="AL664" s="32"/>
      <c r="AM664" s="27"/>
      <c r="AN664" s="25">
        <f>IF(SUM(AH664:AK664)&lt;SUM(AG664),SUM(AG664)-SUM(AH664:AK664),)</f>
        <v>0</v>
      </c>
      <c r="AO664" s="25">
        <f>IF(SUM(AI664:AN664)&lt;SUM(AH664),SUM(AH664)-SUM(AI664:AN664),)</f>
        <v>0</v>
      </c>
      <c r="AP664" s="28"/>
      <c r="AR664" s="28"/>
      <c r="AS664" s="28"/>
      <c r="AT664" s="2"/>
      <c r="AU664" s="2"/>
      <c r="AV664" s="2"/>
      <c r="AW664" s="2"/>
      <c r="AX664" s="2"/>
      <c r="AY664" s="2"/>
      <c r="AZ664" s="2"/>
      <c r="BA664" s="29"/>
    </row>
    <row r="665" spans="1:53" ht="21" customHeight="1">
      <c r="A665" s="19">
        <f>SUBTOTAL(3,$AO$7:AO665)</f>
        <v>659</v>
      </c>
      <c r="B665" s="44" t="s">
        <v>2519</v>
      </c>
      <c r="C665" s="45" t="s">
        <v>2520</v>
      </c>
      <c r="D665" s="22" t="s">
        <v>2521</v>
      </c>
      <c r="E665" s="22" t="s">
        <v>2522</v>
      </c>
      <c r="F665" s="19" t="s">
        <v>1145</v>
      </c>
      <c r="G665" s="22" t="s">
        <v>53</v>
      </c>
      <c r="H665" s="19" t="str">
        <f t="shared" si="94"/>
        <v>008</v>
      </c>
      <c r="I665" s="22" t="s">
        <v>2405</v>
      </c>
      <c r="J665" s="22" t="s">
        <v>2503</v>
      </c>
      <c r="K665" s="22"/>
      <c r="L665" s="27">
        <v>0</v>
      </c>
      <c r="M665" s="26">
        <v>0</v>
      </c>
      <c r="N665" s="25">
        <v>8200000</v>
      </c>
      <c r="O665" s="25"/>
      <c r="P665" s="25"/>
      <c r="Q665" s="25"/>
      <c r="R665" s="25"/>
      <c r="S665" s="25">
        <v>8200000</v>
      </c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>
        <f t="shared" ref="AD665:AD693" si="104">IF(SUM(O665:U665)&gt;SUM(M665:N665),SUM(O665:U665)-SUM(M665:N665),)</f>
        <v>0</v>
      </c>
      <c r="AE665" s="25">
        <f>IF(SUM(R665:T665)-M665&lt;SUM(N665),SUM(N665)-SUM(R665:T665)-M665,)</f>
        <v>0</v>
      </c>
      <c r="AF665" s="25"/>
      <c r="AG665" s="27">
        <v>9250000</v>
      </c>
      <c r="AH665" s="27"/>
      <c r="AI665" s="27"/>
      <c r="AJ665" s="32"/>
      <c r="AK665" s="27"/>
      <c r="AL665" s="32"/>
      <c r="AM665" s="27"/>
      <c r="AN665" s="25">
        <f t="shared" si="99"/>
        <v>9250000</v>
      </c>
      <c r="AO665" s="27">
        <v>9250000</v>
      </c>
      <c r="AP665" s="28"/>
      <c r="AR665" s="28"/>
      <c r="AS665" s="28"/>
      <c r="AT665" s="2"/>
      <c r="AU665" s="2"/>
      <c r="AV665" s="2"/>
      <c r="AW665" s="2"/>
      <c r="AX665" s="2"/>
      <c r="AY665" s="2"/>
      <c r="AZ665" s="2"/>
      <c r="BA665" s="29"/>
    </row>
    <row r="666" spans="1:53" ht="21" customHeight="1">
      <c r="A666" s="19">
        <f>SUBTOTAL(3,$AO$7:AO666)</f>
        <v>660</v>
      </c>
      <c r="B666" s="44" t="s">
        <v>2523</v>
      </c>
      <c r="C666" s="45" t="s">
        <v>2524</v>
      </c>
      <c r="D666" s="22" t="s">
        <v>453</v>
      </c>
      <c r="E666" s="22" t="s">
        <v>421</v>
      </c>
      <c r="F666" s="19" t="s">
        <v>2525</v>
      </c>
      <c r="G666" s="22" t="s">
        <v>53</v>
      </c>
      <c r="H666" s="19" t="str">
        <f t="shared" si="94"/>
        <v>008</v>
      </c>
      <c r="I666" s="22" t="s">
        <v>2405</v>
      </c>
      <c r="J666" s="22" t="s">
        <v>2503</v>
      </c>
      <c r="K666" s="22"/>
      <c r="L666" s="27">
        <v>0</v>
      </c>
      <c r="M666" s="26">
        <v>0</v>
      </c>
      <c r="N666" s="25">
        <v>8200000</v>
      </c>
      <c r="O666" s="25"/>
      <c r="P666" s="25"/>
      <c r="Q666" s="25"/>
      <c r="R666" s="25"/>
      <c r="S666" s="25">
        <v>8200000</v>
      </c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>
        <f t="shared" si="104"/>
        <v>0</v>
      </c>
      <c r="AE666" s="25">
        <f>IF(SUM(R666:T666)-M666&lt;SUM(N666),SUM(N666)-SUM(R666:T666)-M666,)</f>
        <v>0</v>
      </c>
      <c r="AF666" s="25"/>
      <c r="AG666" s="27">
        <v>9250000</v>
      </c>
      <c r="AH666" s="27">
        <v>9250000</v>
      </c>
      <c r="AI666" s="27"/>
      <c r="AJ666" s="32"/>
      <c r="AK666" s="27"/>
      <c r="AL666" s="32"/>
      <c r="AM666" s="27"/>
      <c r="AN666" s="25">
        <f t="shared" si="99"/>
        <v>0</v>
      </c>
      <c r="AO666" s="27">
        <f t="shared" ref="AO666:AO670" si="105">IF(SUM(R666:U666)-M666&lt;(K666+L666+N666),(K666+L666+N666)-SUM(R666:U666)-M666,)</f>
        <v>0</v>
      </c>
      <c r="AP666" s="28"/>
      <c r="AR666" s="28"/>
      <c r="AS666" s="28"/>
      <c r="AT666" s="2"/>
      <c r="AU666" s="2"/>
      <c r="AV666" s="2"/>
      <c r="AW666" s="2"/>
      <c r="AX666" s="2"/>
      <c r="AY666" s="2"/>
      <c r="AZ666" s="2"/>
      <c r="BA666" s="29"/>
    </row>
    <row r="667" spans="1:53" ht="21" customHeight="1">
      <c r="A667" s="19">
        <f>SUBTOTAL(3,$AO$7:AO667)</f>
        <v>661</v>
      </c>
      <c r="B667" s="44" t="s">
        <v>2526</v>
      </c>
      <c r="C667" s="45" t="s">
        <v>2527</v>
      </c>
      <c r="D667" s="22" t="s">
        <v>2528</v>
      </c>
      <c r="E667" s="22" t="s">
        <v>161</v>
      </c>
      <c r="F667" s="19" t="s">
        <v>1602</v>
      </c>
      <c r="G667" s="22" t="s">
        <v>53</v>
      </c>
      <c r="H667" s="19" t="str">
        <f t="shared" si="94"/>
        <v>008</v>
      </c>
      <c r="I667" s="22" t="s">
        <v>2405</v>
      </c>
      <c r="J667" s="22" t="s">
        <v>2503</v>
      </c>
      <c r="K667" s="22"/>
      <c r="L667" s="27">
        <v>0</v>
      </c>
      <c r="M667" s="26">
        <v>0</v>
      </c>
      <c r="N667" s="25">
        <v>8200000</v>
      </c>
      <c r="O667" s="25"/>
      <c r="P667" s="25"/>
      <c r="Q667" s="25"/>
      <c r="R667" s="25"/>
      <c r="S667" s="25"/>
      <c r="T667" s="25"/>
      <c r="U667" s="25">
        <v>8200000</v>
      </c>
      <c r="V667" s="25"/>
      <c r="W667" s="25"/>
      <c r="X667" s="25"/>
      <c r="Y667" s="25"/>
      <c r="Z667" s="25"/>
      <c r="AA667" s="25"/>
      <c r="AB667" s="25"/>
      <c r="AC667" s="25"/>
      <c r="AD667" s="25">
        <f t="shared" si="104"/>
        <v>0</v>
      </c>
      <c r="AE667" s="25">
        <f>IF(SUM(R667:U667)-M667&lt;SUM(N667),SUM(N667)-SUM(R667:U667)-M667,)</f>
        <v>0</v>
      </c>
      <c r="AF667" s="25"/>
      <c r="AG667" s="27">
        <v>9250000</v>
      </c>
      <c r="AH667" s="27">
        <v>9250000</v>
      </c>
      <c r="AI667" s="27"/>
      <c r="AJ667" s="32"/>
      <c r="AK667" s="27"/>
      <c r="AL667" s="32"/>
      <c r="AM667" s="27"/>
      <c r="AN667" s="25">
        <f t="shared" si="99"/>
        <v>0</v>
      </c>
      <c r="AO667" s="27">
        <f t="shared" si="105"/>
        <v>0</v>
      </c>
      <c r="AP667" s="28"/>
      <c r="AR667" s="28"/>
      <c r="AS667" s="28"/>
      <c r="AT667" s="2"/>
      <c r="AU667" s="2"/>
      <c r="AV667" s="2"/>
      <c r="AW667" s="2"/>
      <c r="AX667" s="2"/>
      <c r="AY667" s="2"/>
      <c r="AZ667" s="2"/>
      <c r="BA667" s="29"/>
    </row>
    <row r="668" spans="1:53" ht="21" customHeight="1">
      <c r="A668" s="19">
        <f>SUBTOTAL(3,$AO$7:AO668)</f>
        <v>662</v>
      </c>
      <c r="B668" s="44" t="s">
        <v>2529</v>
      </c>
      <c r="C668" s="45" t="s">
        <v>2530</v>
      </c>
      <c r="D668" s="22" t="s">
        <v>2167</v>
      </c>
      <c r="E668" s="22" t="s">
        <v>166</v>
      </c>
      <c r="F668" s="19" t="s">
        <v>291</v>
      </c>
      <c r="G668" s="22" t="s">
        <v>53</v>
      </c>
      <c r="H668" s="19" t="str">
        <f t="shared" si="94"/>
        <v>008</v>
      </c>
      <c r="I668" s="42" t="s">
        <v>62</v>
      </c>
      <c r="J668" s="22" t="s">
        <v>2503</v>
      </c>
      <c r="K668" s="22"/>
      <c r="L668" s="27">
        <v>0</v>
      </c>
      <c r="M668" s="26">
        <v>0</v>
      </c>
      <c r="N668" s="25">
        <v>8200000</v>
      </c>
      <c r="O668" s="25"/>
      <c r="P668" s="25"/>
      <c r="Q668" s="25"/>
      <c r="R668" s="25"/>
      <c r="S668" s="25"/>
      <c r="T668" s="25"/>
      <c r="U668" s="25">
        <v>8200000</v>
      </c>
      <c r="V668" s="25"/>
      <c r="W668" s="25"/>
      <c r="X668" s="25"/>
      <c r="Y668" s="25"/>
      <c r="Z668" s="25"/>
      <c r="AA668" s="25"/>
      <c r="AB668" s="25"/>
      <c r="AC668" s="25"/>
      <c r="AD668" s="25">
        <f t="shared" si="104"/>
        <v>0</v>
      </c>
      <c r="AE668" s="25">
        <f>IF(SUM(R668:U668)-M668&lt;SUM(N668),SUM(N668)-SUM(R668:U668)-M668,)</f>
        <v>0</v>
      </c>
      <c r="AF668" s="25"/>
      <c r="AG668" s="27">
        <v>9250000</v>
      </c>
      <c r="AH668" s="27">
        <v>9250000</v>
      </c>
      <c r="AI668" s="27"/>
      <c r="AJ668" s="32"/>
      <c r="AK668" s="27"/>
      <c r="AL668" s="32"/>
      <c r="AM668" s="27"/>
      <c r="AN668" s="25">
        <f t="shared" si="99"/>
        <v>0</v>
      </c>
      <c r="AO668" s="27">
        <f t="shared" si="105"/>
        <v>0</v>
      </c>
      <c r="AP668" s="28"/>
      <c r="AR668" s="28"/>
      <c r="AS668" s="28"/>
      <c r="AT668" s="2"/>
      <c r="AU668" s="2"/>
      <c r="AV668" s="2"/>
      <c r="AW668" s="2"/>
      <c r="AX668" s="2"/>
      <c r="AY668" s="2"/>
      <c r="AZ668" s="2"/>
      <c r="BA668" s="29"/>
    </row>
    <row r="669" spans="1:53" ht="21" customHeight="1">
      <c r="A669" s="19">
        <f>SUBTOTAL(3,$AO$7:AO669)</f>
        <v>663</v>
      </c>
      <c r="B669" s="44" t="s">
        <v>2531</v>
      </c>
      <c r="C669" s="45" t="s">
        <v>2532</v>
      </c>
      <c r="D669" s="22" t="s">
        <v>789</v>
      </c>
      <c r="E669" s="22" t="s">
        <v>638</v>
      </c>
      <c r="F669" s="19" t="s">
        <v>427</v>
      </c>
      <c r="G669" s="22" t="s">
        <v>53</v>
      </c>
      <c r="H669" s="19" t="str">
        <f t="shared" si="94"/>
        <v>008</v>
      </c>
      <c r="I669" s="22" t="s">
        <v>2405</v>
      </c>
      <c r="J669" s="22" t="s">
        <v>2503</v>
      </c>
      <c r="K669" s="22"/>
      <c r="L669" s="27">
        <v>0</v>
      </c>
      <c r="M669" s="26">
        <v>0</v>
      </c>
      <c r="N669" s="25">
        <v>8200000</v>
      </c>
      <c r="O669" s="25"/>
      <c r="P669" s="25"/>
      <c r="Q669" s="25"/>
      <c r="R669" s="25"/>
      <c r="S669" s="25"/>
      <c r="T669" s="25"/>
      <c r="U669" s="25">
        <v>8200000</v>
      </c>
      <c r="V669" s="25"/>
      <c r="W669" s="25"/>
      <c r="X669" s="25"/>
      <c r="Y669" s="25"/>
      <c r="Z669" s="25"/>
      <c r="AA669" s="25"/>
      <c r="AB669" s="25"/>
      <c r="AC669" s="25"/>
      <c r="AD669" s="25">
        <f t="shared" si="104"/>
        <v>0</v>
      </c>
      <c r="AE669" s="25">
        <f>IF(SUM(R669:U669)-M669&lt;SUM(N669),SUM(N669)-SUM(R669:U669)-M669,)</f>
        <v>0</v>
      </c>
      <c r="AF669" s="25"/>
      <c r="AG669" s="27">
        <v>9250000</v>
      </c>
      <c r="AH669" s="27">
        <v>9250000</v>
      </c>
      <c r="AI669" s="27"/>
      <c r="AJ669" s="32"/>
      <c r="AK669" s="27"/>
      <c r="AL669" s="32"/>
      <c r="AM669" s="27"/>
      <c r="AN669" s="25">
        <f t="shared" si="99"/>
        <v>0</v>
      </c>
      <c r="AO669" s="27">
        <f t="shared" si="105"/>
        <v>0</v>
      </c>
      <c r="AP669" s="28"/>
      <c r="AR669" s="28"/>
      <c r="AS669" s="28"/>
      <c r="AT669" s="2"/>
      <c r="AU669" s="2"/>
      <c r="AV669" s="2"/>
      <c r="AW669" s="2"/>
      <c r="AX669" s="2"/>
      <c r="AY669" s="2"/>
      <c r="AZ669" s="2"/>
      <c r="BA669" s="29"/>
    </row>
    <row r="670" spans="1:53" ht="21" customHeight="1">
      <c r="A670" s="19">
        <f>SUBTOTAL(3,$AO$7:AO670)</f>
        <v>664</v>
      </c>
      <c r="B670" s="44" t="s">
        <v>2533</v>
      </c>
      <c r="C670" s="45" t="s">
        <v>2534</v>
      </c>
      <c r="D670" s="22" t="s">
        <v>2535</v>
      </c>
      <c r="E670" s="22" t="s">
        <v>1184</v>
      </c>
      <c r="F670" s="19" t="s">
        <v>1730</v>
      </c>
      <c r="G670" s="22" t="s">
        <v>53</v>
      </c>
      <c r="H670" s="19" t="str">
        <f t="shared" si="94"/>
        <v>008</v>
      </c>
      <c r="I670" s="22" t="s">
        <v>2405</v>
      </c>
      <c r="J670" s="22" t="s">
        <v>2503</v>
      </c>
      <c r="K670" s="22"/>
      <c r="L670" s="27">
        <v>0</v>
      </c>
      <c r="M670" s="26">
        <v>0</v>
      </c>
      <c r="N670" s="25">
        <v>8200000</v>
      </c>
      <c r="O670" s="25"/>
      <c r="P670" s="25"/>
      <c r="Q670" s="25"/>
      <c r="R670" s="25"/>
      <c r="S670" s="25"/>
      <c r="T670" s="25"/>
      <c r="U670" s="25">
        <v>8200000</v>
      </c>
      <c r="V670" s="25"/>
      <c r="W670" s="25"/>
      <c r="X670" s="25"/>
      <c r="Y670" s="25"/>
      <c r="Z670" s="25"/>
      <c r="AA670" s="25"/>
      <c r="AB670" s="25"/>
      <c r="AC670" s="25"/>
      <c r="AD670" s="25">
        <f t="shared" si="104"/>
        <v>0</v>
      </c>
      <c r="AE670" s="25">
        <f>IF(SUM(R670:U670)-M670&lt;SUM(N670),SUM(N670)-SUM(R670:U670)-M670,)</f>
        <v>0</v>
      </c>
      <c r="AF670" s="25"/>
      <c r="AG670" s="27">
        <v>9250000</v>
      </c>
      <c r="AH670" s="27">
        <v>9250000</v>
      </c>
      <c r="AI670" s="27"/>
      <c r="AJ670" s="32"/>
      <c r="AK670" s="27"/>
      <c r="AL670" s="32"/>
      <c r="AM670" s="27"/>
      <c r="AN670" s="25">
        <f t="shared" si="99"/>
        <v>0</v>
      </c>
      <c r="AO670" s="27">
        <f t="shared" si="105"/>
        <v>0</v>
      </c>
      <c r="AP670" s="28"/>
      <c r="AR670" s="28"/>
      <c r="AS670" s="28"/>
      <c r="AT670" s="2"/>
      <c r="AU670" s="2"/>
      <c r="AV670" s="2"/>
      <c r="AW670" s="2"/>
      <c r="AX670" s="2"/>
      <c r="AY670" s="2"/>
      <c r="AZ670" s="2"/>
      <c r="BA670" s="29"/>
    </row>
    <row r="671" spans="1:53" ht="21" customHeight="1">
      <c r="A671" s="19">
        <f>SUBTOTAL(3,$AO$7:AO671)</f>
        <v>665</v>
      </c>
      <c r="B671" s="44" t="s">
        <v>2536</v>
      </c>
      <c r="C671" s="45" t="s">
        <v>2537</v>
      </c>
      <c r="D671" s="22" t="s">
        <v>2538</v>
      </c>
      <c r="E671" s="22" t="s">
        <v>2539</v>
      </c>
      <c r="F671" s="19" t="s">
        <v>2540</v>
      </c>
      <c r="G671" s="22" t="s">
        <v>53</v>
      </c>
      <c r="H671" s="19" t="str">
        <f t="shared" si="94"/>
        <v>008</v>
      </c>
      <c r="I671" s="22" t="s">
        <v>2405</v>
      </c>
      <c r="J671" s="22" t="s">
        <v>2503</v>
      </c>
      <c r="K671" s="22"/>
      <c r="L671" s="27">
        <v>0</v>
      </c>
      <c r="M671" s="26">
        <v>0</v>
      </c>
      <c r="N671" s="25">
        <v>8200000</v>
      </c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>
        <v>8200000</v>
      </c>
      <c r="Z671" s="25"/>
      <c r="AA671" s="25"/>
      <c r="AB671" s="25"/>
      <c r="AC671" s="25"/>
      <c r="AD671" s="25">
        <f t="shared" si="104"/>
        <v>0</v>
      </c>
      <c r="AE671" s="25">
        <f>IF(SUM(R671:AD671)-M671&lt;SUM(N671),SUM(N671)-SUM(R671:AD671)-M671,)</f>
        <v>0</v>
      </c>
      <c r="AF671" s="25"/>
      <c r="AG671" s="27">
        <v>9250000</v>
      </c>
      <c r="AH671" s="27"/>
      <c r="AI671" s="27"/>
      <c r="AJ671" s="32"/>
      <c r="AK671" s="27"/>
      <c r="AL671" s="32"/>
      <c r="AM671" s="27"/>
      <c r="AN671" s="25">
        <f t="shared" si="99"/>
        <v>9250000</v>
      </c>
      <c r="AO671" s="27">
        <v>9250000</v>
      </c>
      <c r="AP671" s="28"/>
      <c r="AR671" s="28"/>
      <c r="AS671" s="28"/>
      <c r="AT671" s="2"/>
      <c r="AU671" s="2"/>
      <c r="AV671" s="2"/>
      <c r="AW671" s="2"/>
      <c r="AX671" s="2"/>
      <c r="AY671" s="2"/>
      <c r="AZ671" s="2"/>
      <c r="BA671" s="29"/>
    </row>
    <row r="672" spans="1:53" ht="21" customHeight="1">
      <c r="A672" s="19">
        <f>SUBTOTAL(3,$AO$7:AO672)</f>
        <v>666</v>
      </c>
      <c r="B672" s="44" t="s">
        <v>2541</v>
      </c>
      <c r="C672" s="45" t="s">
        <v>2542</v>
      </c>
      <c r="D672" s="22" t="s">
        <v>457</v>
      </c>
      <c r="E672" s="22" t="s">
        <v>2539</v>
      </c>
      <c r="F672" s="19" t="s">
        <v>317</v>
      </c>
      <c r="G672" s="22" t="s">
        <v>53</v>
      </c>
      <c r="H672" s="19" t="str">
        <f t="shared" si="94"/>
        <v>008</v>
      </c>
      <c r="I672" s="22" t="s">
        <v>2405</v>
      </c>
      <c r="J672" s="22" t="s">
        <v>2503</v>
      </c>
      <c r="K672" s="22"/>
      <c r="L672" s="27">
        <v>0</v>
      </c>
      <c r="M672" s="26">
        <v>0</v>
      </c>
      <c r="N672" s="25">
        <v>8200000</v>
      </c>
      <c r="O672" s="25"/>
      <c r="P672" s="25"/>
      <c r="Q672" s="25"/>
      <c r="R672" s="25"/>
      <c r="S672" s="25"/>
      <c r="T672" s="25"/>
      <c r="U672" s="25">
        <v>8200000</v>
      </c>
      <c r="V672" s="25"/>
      <c r="W672" s="25"/>
      <c r="X672" s="25"/>
      <c r="Y672" s="25"/>
      <c r="Z672" s="25"/>
      <c r="AA672" s="25"/>
      <c r="AB672" s="25"/>
      <c r="AC672" s="25"/>
      <c r="AD672" s="25">
        <f t="shared" si="104"/>
        <v>0</v>
      </c>
      <c r="AE672" s="25">
        <f>IF(SUM(R672:U672)-M672&lt;SUM(N672),SUM(N672)-SUM(R672:U672)-M672,)</f>
        <v>0</v>
      </c>
      <c r="AF672" s="25"/>
      <c r="AG672" s="27">
        <v>9250000</v>
      </c>
      <c r="AH672" s="27"/>
      <c r="AI672" s="27"/>
      <c r="AJ672" s="32"/>
      <c r="AK672" s="27"/>
      <c r="AL672" s="32"/>
      <c r="AM672" s="27"/>
      <c r="AN672" s="25">
        <f t="shared" si="99"/>
        <v>9250000</v>
      </c>
      <c r="AO672" s="27">
        <v>9250000</v>
      </c>
      <c r="AP672" s="28"/>
      <c r="AR672" s="28"/>
      <c r="AS672" s="28"/>
      <c r="AT672" s="2"/>
      <c r="AU672" s="2"/>
      <c r="AV672" s="2"/>
      <c r="AW672" s="2"/>
      <c r="AX672" s="2"/>
      <c r="AY672" s="2"/>
      <c r="AZ672" s="2"/>
      <c r="BA672" s="29"/>
    </row>
    <row r="673" spans="1:53" ht="21" customHeight="1">
      <c r="A673" s="19">
        <f>SUBTOTAL(3,$AO$7:AO673)</f>
        <v>667</v>
      </c>
      <c r="B673" s="44" t="s">
        <v>2543</v>
      </c>
      <c r="C673" s="45" t="s">
        <v>2544</v>
      </c>
      <c r="D673" s="22" t="s">
        <v>2545</v>
      </c>
      <c r="E673" s="22" t="s">
        <v>487</v>
      </c>
      <c r="F673" s="19" t="s">
        <v>896</v>
      </c>
      <c r="G673" s="22" t="s">
        <v>53</v>
      </c>
      <c r="H673" s="19" t="str">
        <f t="shared" si="94"/>
        <v>008</v>
      </c>
      <c r="I673" s="42" t="s">
        <v>62</v>
      </c>
      <c r="J673" s="22" t="s">
        <v>2503</v>
      </c>
      <c r="K673" s="22"/>
      <c r="L673" s="27">
        <v>0</v>
      </c>
      <c r="M673" s="26">
        <v>0</v>
      </c>
      <c r="N673" s="25">
        <v>8200000</v>
      </c>
      <c r="O673" s="25"/>
      <c r="P673" s="25"/>
      <c r="Q673" s="25"/>
      <c r="R673" s="25"/>
      <c r="S673" s="25"/>
      <c r="T673" s="25"/>
      <c r="U673" s="25">
        <v>8200000</v>
      </c>
      <c r="V673" s="25"/>
      <c r="W673" s="25"/>
      <c r="X673" s="25"/>
      <c r="Y673" s="25"/>
      <c r="Z673" s="25"/>
      <c r="AA673" s="25"/>
      <c r="AB673" s="25"/>
      <c r="AC673" s="25"/>
      <c r="AD673" s="25">
        <f t="shared" si="104"/>
        <v>0</v>
      </c>
      <c r="AE673" s="25">
        <f>IF(SUM(R673:U673)-M673&lt;SUM(N673),SUM(N673)-SUM(R673:U673)-M673,)</f>
        <v>0</v>
      </c>
      <c r="AF673" s="25"/>
      <c r="AG673" s="27">
        <v>9250000</v>
      </c>
      <c r="AH673" s="27"/>
      <c r="AI673" s="27"/>
      <c r="AJ673" s="32"/>
      <c r="AK673" s="27"/>
      <c r="AL673" s="32"/>
      <c r="AM673" s="27"/>
      <c r="AN673" s="25">
        <f t="shared" si="99"/>
        <v>9250000</v>
      </c>
      <c r="AO673" s="27">
        <v>9250000</v>
      </c>
      <c r="AP673" s="28"/>
      <c r="AR673" s="28"/>
      <c r="AS673" s="28"/>
      <c r="AT673" s="2"/>
      <c r="AU673" s="2"/>
      <c r="AV673" s="2"/>
      <c r="AW673" s="2"/>
      <c r="AX673" s="2"/>
      <c r="AY673" s="2"/>
      <c r="AZ673" s="2"/>
      <c r="BA673" s="29"/>
    </row>
    <row r="674" spans="1:53" ht="21" customHeight="1">
      <c r="A674" s="19">
        <f>SUBTOTAL(3,$AO$7:AO674)</f>
        <v>668</v>
      </c>
      <c r="B674" s="44" t="s">
        <v>2546</v>
      </c>
      <c r="C674" s="45" t="s">
        <v>2547</v>
      </c>
      <c r="D674" s="22" t="s">
        <v>2548</v>
      </c>
      <c r="E674" s="22" t="s">
        <v>491</v>
      </c>
      <c r="F674" s="19" t="s">
        <v>2549</v>
      </c>
      <c r="G674" s="22" t="s">
        <v>53</v>
      </c>
      <c r="H674" s="19" t="str">
        <f t="shared" si="94"/>
        <v>008</v>
      </c>
      <c r="I674" s="22" t="s">
        <v>2405</v>
      </c>
      <c r="J674" s="22" t="s">
        <v>2503</v>
      </c>
      <c r="K674" s="22"/>
      <c r="L674" s="27">
        <v>0</v>
      </c>
      <c r="M674" s="26">
        <v>0</v>
      </c>
      <c r="N674" s="25">
        <v>8200000</v>
      </c>
      <c r="O674" s="25"/>
      <c r="P674" s="25"/>
      <c r="Q674" s="25"/>
      <c r="R674" s="25"/>
      <c r="S674" s="25"/>
      <c r="T674" s="25"/>
      <c r="U674" s="25">
        <v>8200000</v>
      </c>
      <c r="V674" s="25"/>
      <c r="W674" s="25"/>
      <c r="X674" s="25"/>
      <c r="Y674" s="25"/>
      <c r="Z674" s="25"/>
      <c r="AA674" s="25"/>
      <c r="AB674" s="25"/>
      <c r="AC674" s="25"/>
      <c r="AD674" s="25">
        <f t="shared" si="104"/>
        <v>0</v>
      </c>
      <c r="AE674" s="25">
        <f>IF(SUM(R674:U674)-M674&lt;SUM(N674),SUM(N674)-SUM(R674:U674)-M674,)</f>
        <v>0</v>
      </c>
      <c r="AF674" s="25"/>
      <c r="AG674" s="27">
        <v>9250000</v>
      </c>
      <c r="AH674" s="27">
        <v>9250000</v>
      </c>
      <c r="AI674" s="27"/>
      <c r="AJ674" s="32"/>
      <c r="AK674" s="27"/>
      <c r="AL674" s="32"/>
      <c r="AM674" s="27"/>
      <c r="AN674" s="25">
        <f t="shared" si="99"/>
        <v>0</v>
      </c>
      <c r="AO674" s="27">
        <f t="shared" ref="AO674:AO692" si="106">IF(SUM(R674:U674)-M674&lt;(K674+L674+N674),(K674+L674+N674)-SUM(R674:U674)-M674,)</f>
        <v>0</v>
      </c>
      <c r="AP674" s="28"/>
      <c r="AR674" s="28"/>
      <c r="AS674" s="28"/>
      <c r="AT674" s="2"/>
      <c r="AU674" s="2"/>
      <c r="AV674" s="2"/>
      <c r="AW674" s="2"/>
      <c r="AX674" s="2"/>
      <c r="AY674" s="2"/>
      <c r="AZ674" s="2"/>
      <c r="BA674" s="29"/>
    </row>
    <row r="675" spans="1:53" ht="21" customHeight="1">
      <c r="A675" s="19">
        <f>SUBTOTAL(3,$AO$7:AO675)</f>
        <v>669</v>
      </c>
      <c r="B675" s="44" t="s">
        <v>2550</v>
      </c>
      <c r="C675" s="45" t="s">
        <v>2551</v>
      </c>
      <c r="D675" s="22" t="s">
        <v>2552</v>
      </c>
      <c r="E675" s="22" t="s">
        <v>818</v>
      </c>
      <c r="F675" s="19" t="s">
        <v>471</v>
      </c>
      <c r="G675" s="22" t="s">
        <v>53</v>
      </c>
      <c r="H675" s="19" t="str">
        <f t="shared" si="94"/>
        <v>008</v>
      </c>
      <c r="I675" s="22" t="s">
        <v>2405</v>
      </c>
      <c r="J675" s="22" t="s">
        <v>2503</v>
      </c>
      <c r="K675" s="22"/>
      <c r="L675" s="27">
        <v>0</v>
      </c>
      <c r="M675" s="26">
        <v>0</v>
      </c>
      <c r="N675" s="25">
        <v>8200000</v>
      </c>
      <c r="O675" s="25"/>
      <c r="P675" s="25"/>
      <c r="Q675" s="25"/>
      <c r="R675" s="25"/>
      <c r="S675" s="25">
        <v>8200000</v>
      </c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>
        <f t="shared" si="104"/>
        <v>0</v>
      </c>
      <c r="AE675" s="25">
        <f>IF(SUM(R675:T675)-M675&lt;SUM(N675),SUM(N675)-SUM(R675:T675)-M675,)</f>
        <v>0</v>
      </c>
      <c r="AF675" s="25"/>
      <c r="AG675" s="27">
        <v>9250000</v>
      </c>
      <c r="AH675" s="27"/>
      <c r="AI675" s="27"/>
      <c r="AJ675" s="32"/>
      <c r="AK675" s="27"/>
      <c r="AL675" s="32"/>
      <c r="AM675" s="27"/>
      <c r="AN675" s="25">
        <f t="shared" si="99"/>
        <v>9250000</v>
      </c>
      <c r="AO675" s="27">
        <v>9250000</v>
      </c>
      <c r="AP675" s="28"/>
      <c r="AR675" s="28"/>
      <c r="AS675" s="28"/>
      <c r="AT675" s="2"/>
      <c r="AU675" s="2"/>
      <c r="AV675" s="2"/>
      <c r="AW675" s="2"/>
      <c r="AX675" s="2"/>
      <c r="AY675" s="2"/>
      <c r="AZ675" s="2"/>
      <c r="BA675" s="29"/>
    </row>
    <row r="676" spans="1:53" ht="21" customHeight="1">
      <c r="A676" s="19">
        <f>SUBTOTAL(3,$AO$7:AO676)</f>
        <v>670</v>
      </c>
      <c r="B676" s="44" t="s">
        <v>2553</v>
      </c>
      <c r="C676" s="45" t="s">
        <v>2554</v>
      </c>
      <c r="D676" s="22" t="s">
        <v>2555</v>
      </c>
      <c r="E676" s="22" t="s">
        <v>206</v>
      </c>
      <c r="F676" s="19" t="s">
        <v>1009</v>
      </c>
      <c r="G676" s="22" t="s">
        <v>53</v>
      </c>
      <c r="H676" s="19" t="str">
        <f t="shared" si="94"/>
        <v>008</v>
      </c>
      <c r="I676" s="22" t="s">
        <v>2405</v>
      </c>
      <c r="J676" s="22" t="s">
        <v>2503</v>
      </c>
      <c r="K676" s="22"/>
      <c r="L676" s="27">
        <v>0</v>
      </c>
      <c r="M676" s="26">
        <v>0</v>
      </c>
      <c r="N676" s="25">
        <v>8200000</v>
      </c>
      <c r="O676" s="25"/>
      <c r="P676" s="25"/>
      <c r="Q676" s="25"/>
      <c r="R676" s="25"/>
      <c r="S676" s="25">
        <v>8200000</v>
      </c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>
        <f t="shared" si="104"/>
        <v>0</v>
      </c>
      <c r="AE676" s="25">
        <f>IF(SUM(R676:T676)-M676&lt;SUM(N676),SUM(N676)-SUM(R676:T676)-M676,)</f>
        <v>0</v>
      </c>
      <c r="AF676" s="25"/>
      <c r="AG676" s="27">
        <v>9250000</v>
      </c>
      <c r="AH676" s="27"/>
      <c r="AI676" s="27"/>
      <c r="AJ676" s="227">
        <v>9250000</v>
      </c>
      <c r="AK676" s="27"/>
      <c r="AL676" s="32"/>
      <c r="AM676" s="27"/>
      <c r="AN676" s="25">
        <f>IF(SUM(AH676:AK676)&lt;SUM(AG676),SUM(AG676)-SUM(AH676:AK676),)</f>
        <v>0</v>
      </c>
      <c r="AO676" s="25">
        <f>IF(SUM(AI676:AN676)&lt;SUM(AH676),SUM(AH676)-SUM(AI676:AN676),)</f>
        <v>0</v>
      </c>
      <c r="AP676" s="28"/>
      <c r="AR676" s="28"/>
      <c r="AS676" s="28"/>
      <c r="AT676" s="2"/>
      <c r="AU676" s="2"/>
      <c r="AV676" s="2"/>
      <c r="AW676" s="2"/>
      <c r="AX676" s="2"/>
      <c r="AY676" s="2"/>
      <c r="AZ676" s="2"/>
      <c r="BA676" s="29"/>
    </row>
    <row r="677" spans="1:53" ht="21" customHeight="1">
      <c r="A677" s="19">
        <f>SUBTOTAL(3,$AO$7:AO677)</f>
        <v>671</v>
      </c>
      <c r="B677" s="44" t="s">
        <v>2556</v>
      </c>
      <c r="C677" s="45" t="s">
        <v>2557</v>
      </c>
      <c r="D677" s="22" t="s">
        <v>1012</v>
      </c>
      <c r="E677" s="22" t="s">
        <v>212</v>
      </c>
      <c r="F677" s="19" t="s">
        <v>619</v>
      </c>
      <c r="G677" s="22" t="s">
        <v>53</v>
      </c>
      <c r="H677" s="19" t="str">
        <f t="shared" si="94"/>
        <v>008</v>
      </c>
      <c r="I677" s="22" t="s">
        <v>2405</v>
      </c>
      <c r="J677" s="22" t="s">
        <v>2503</v>
      </c>
      <c r="K677" s="22"/>
      <c r="L677" s="27">
        <v>0</v>
      </c>
      <c r="M677" s="26">
        <v>0</v>
      </c>
      <c r="N677" s="25">
        <v>8200000</v>
      </c>
      <c r="O677" s="25"/>
      <c r="P677" s="25"/>
      <c r="Q677" s="25"/>
      <c r="R677" s="25"/>
      <c r="S677" s="25"/>
      <c r="T677" s="25"/>
      <c r="U677" s="25">
        <v>8200000</v>
      </c>
      <c r="V677" s="25"/>
      <c r="W677" s="25"/>
      <c r="X677" s="25"/>
      <c r="Y677" s="25"/>
      <c r="Z677" s="25"/>
      <c r="AA677" s="25"/>
      <c r="AB677" s="25"/>
      <c r="AC677" s="25"/>
      <c r="AD677" s="25">
        <f t="shared" si="104"/>
        <v>0</v>
      </c>
      <c r="AE677" s="25">
        <f>IF(SUM(R677:U677)-M677&lt;SUM(N677),SUM(N677)-SUM(R677:U677)-M677,)</f>
        <v>0</v>
      </c>
      <c r="AF677" s="25"/>
      <c r="AG677" s="27">
        <v>9250000</v>
      </c>
      <c r="AH677" s="27"/>
      <c r="AI677" s="27"/>
      <c r="AJ677" s="32"/>
      <c r="AK677" s="27"/>
      <c r="AL677" s="32"/>
      <c r="AM677" s="27"/>
      <c r="AN677" s="25">
        <f t="shared" si="99"/>
        <v>9250000</v>
      </c>
      <c r="AO677" s="27">
        <v>9250000</v>
      </c>
      <c r="AP677" s="28"/>
      <c r="AR677" s="28"/>
      <c r="AS677" s="28"/>
      <c r="AT677" s="2"/>
      <c r="AU677" s="2"/>
      <c r="AV677" s="2"/>
      <c r="AW677" s="2"/>
      <c r="AX677" s="2"/>
      <c r="AY677" s="2"/>
      <c r="AZ677" s="2"/>
      <c r="BA677" s="29"/>
    </row>
    <row r="678" spans="1:53" ht="21" customHeight="1">
      <c r="A678" s="19">
        <f>SUBTOTAL(3,$AO$7:AO678)</f>
        <v>672</v>
      </c>
      <c r="B678" s="44" t="s">
        <v>2558</v>
      </c>
      <c r="C678" s="45" t="s">
        <v>2559</v>
      </c>
      <c r="D678" s="22" t="s">
        <v>2560</v>
      </c>
      <c r="E678" s="22" t="s">
        <v>2561</v>
      </c>
      <c r="F678" s="19" t="s">
        <v>1742</v>
      </c>
      <c r="G678" s="22" t="s">
        <v>53</v>
      </c>
      <c r="H678" s="19" t="str">
        <f t="shared" si="94"/>
        <v>008</v>
      </c>
      <c r="I678" s="22" t="s">
        <v>2405</v>
      </c>
      <c r="J678" s="22" t="s">
        <v>2503</v>
      </c>
      <c r="K678" s="22"/>
      <c r="L678" s="27">
        <v>0</v>
      </c>
      <c r="M678" s="26">
        <v>0</v>
      </c>
      <c r="N678" s="25">
        <v>8200000</v>
      </c>
      <c r="O678" s="25"/>
      <c r="P678" s="25"/>
      <c r="Q678" s="25"/>
      <c r="R678" s="25"/>
      <c r="S678" s="25"/>
      <c r="T678" s="25"/>
      <c r="U678" s="25">
        <v>8200000</v>
      </c>
      <c r="V678" s="25"/>
      <c r="W678" s="25"/>
      <c r="X678" s="25"/>
      <c r="Y678" s="25"/>
      <c r="Z678" s="25"/>
      <c r="AA678" s="25"/>
      <c r="AB678" s="25"/>
      <c r="AC678" s="25"/>
      <c r="AD678" s="25">
        <f t="shared" si="104"/>
        <v>0</v>
      </c>
      <c r="AE678" s="25">
        <f>IF(SUM(R678:U678)-M678&lt;SUM(N678),SUM(N678)-SUM(R678:U678)-M678,)</f>
        <v>0</v>
      </c>
      <c r="AF678" s="25"/>
      <c r="AG678" s="27">
        <v>9250000</v>
      </c>
      <c r="AH678" s="27"/>
      <c r="AI678" s="27"/>
      <c r="AJ678" s="227">
        <v>9250000</v>
      </c>
      <c r="AK678" s="27"/>
      <c r="AL678" s="32"/>
      <c r="AM678" s="27"/>
      <c r="AN678" s="25">
        <f t="shared" ref="AN678:AN681" si="107">IF(SUM(AH678:AK678)&lt;SUM(AG678),SUM(AG678)-SUM(AH678:AK678),)</f>
        <v>0</v>
      </c>
      <c r="AO678" s="25">
        <f t="shared" ref="AO678:AO681" si="108">IF(SUM(AI678:AN678)&lt;SUM(AH678),SUM(AH678)-SUM(AI678:AN678),)</f>
        <v>0</v>
      </c>
      <c r="AP678" s="28"/>
      <c r="AR678" s="28"/>
      <c r="AS678" s="28"/>
      <c r="AT678" s="2"/>
      <c r="AU678" s="2"/>
      <c r="AV678" s="2"/>
      <c r="AW678" s="2"/>
      <c r="AX678" s="2"/>
      <c r="AY678" s="2"/>
      <c r="AZ678" s="2"/>
      <c r="BA678" s="29"/>
    </row>
    <row r="679" spans="1:53" ht="21" customHeight="1">
      <c r="A679" s="19">
        <f>SUBTOTAL(3,$AO$7:AO679)</f>
        <v>673</v>
      </c>
      <c r="B679" s="44" t="s">
        <v>2562</v>
      </c>
      <c r="C679" s="45" t="s">
        <v>2563</v>
      </c>
      <c r="D679" s="22" t="s">
        <v>2487</v>
      </c>
      <c r="E679" s="22" t="s">
        <v>509</v>
      </c>
      <c r="F679" s="19" t="s">
        <v>227</v>
      </c>
      <c r="G679" s="22" t="s">
        <v>53</v>
      </c>
      <c r="H679" s="19" t="str">
        <f t="shared" si="94"/>
        <v>008</v>
      </c>
      <c r="I679" s="22" t="s">
        <v>2405</v>
      </c>
      <c r="J679" s="22" t="s">
        <v>2503</v>
      </c>
      <c r="K679" s="22"/>
      <c r="L679" s="27">
        <v>0</v>
      </c>
      <c r="M679" s="26">
        <v>0</v>
      </c>
      <c r="N679" s="25">
        <v>8200000</v>
      </c>
      <c r="O679" s="25"/>
      <c r="P679" s="25"/>
      <c r="Q679" s="25"/>
      <c r="R679" s="25"/>
      <c r="S679" s="25"/>
      <c r="T679" s="25"/>
      <c r="U679" s="25">
        <v>8200000</v>
      </c>
      <c r="V679" s="25"/>
      <c r="W679" s="25"/>
      <c r="X679" s="25"/>
      <c r="Y679" s="25"/>
      <c r="Z679" s="25"/>
      <c r="AA679" s="25"/>
      <c r="AB679" s="25"/>
      <c r="AC679" s="25"/>
      <c r="AD679" s="25">
        <f t="shared" si="104"/>
        <v>0</v>
      </c>
      <c r="AE679" s="25">
        <f>IF(SUM(R679:U679)-M679&lt;SUM(N679),SUM(N679)-SUM(R679:U679)-M679,)</f>
        <v>0</v>
      </c>
      <c r="AF679" s="25"/>
      <c r="AG679" s="27">
        <v>9250000</v>
      </c>
      <c r="AH679" s="27"/>
      <c r="AI679" s="27"/>
      <c r="AJ679" s="227">
        <v>9250000</v>
      </c>
      <c r="AK679" s="27"/>
      <c r="AL679" s="32"/>
      <c r="AM679" s="27"/>
      <c r="AN679" s="25">
        <f t="shared" si="107"/>
        <v>0</v>
      </c>
      <c r="AO679" s="25">
        <f t="shared" si="108"/>
        <v>0</v>
      </c>
      <c r="AP679" s="28"/>
      <c r="AR679" s="28"/>
      <c r="AS679" s="28"/>
      <c r="AT679" s="2"/>
      <c r="AU679" s="2"/>
      <c r="AV679" s="2"/>
      <c r="AW679" s="2"/>
      <c r="AX679" s="2"/>
      <c r="AY679" s="2"/>
      <c r="AZ679" s="2"/>
      <c r="BA679" s="29"/>
    </row>
    <row r="680" spans="1:53" ht="21" customHeight="1">
      <c r="A680" s="19">
        <f>SUBTOTAL(3,$AO$7:AO680)</f>
        <v>674</v>
      </c>
      <c r="B680" s="44" t="s">
        <v>2564</v>
      </c>
      <c r="C680" s="45" t="s">
        <v>2565</v>
      </c>
      <c r="D680" s="22" t="s">
        <v>490</v>
      </c>
      <c r="E680" s="22" t="s">
        <v>522</v>
      </c>
      <c r="F680" s="19" t="s">
        <v>335</v>
      </c>
      <c r="G680" s="22" t="s">
        <v>53</v>
      </c>
      <c r="H680" s="19" t="str">
        <f t="shared" si="94"/>
        <v>008</v>
      </c>
      <c r="I680" s="22" t="s">
        <v>2405</v>
      </c>
      <c r="J680" s="22" t="s">
        <v>2503</v>
      </c>
      <c r="K680" s="22"/>
      <c r="L680" s="27">
        <v>0</v>
      </c>
      <c r="M680" s="26">
        <v>0</v>
      </c>
      <c r="N680" s="25">
        <v>8200000</v>
      </c>
      <c r="O680" s="25"/>
      <c r="P680" s="25"/>
      <c r="Q680" s="25"/>
      <c r="R680" s="25"/>
      <c r="S680" s="25"/>
      <c r="T680" s="25"/>
      <c r="U680" s="25">
        <v>8200000</v>
      </c>
      <c r="V680" s="25"/>
      <c r="W680" s="25"/>
      <c r="X680" s="25"/>
      <c r="Y680" s="25"/>
      <c r="Z680" s="25"/>
      <c r="AA680" s="25"/>
      <c r="AB680" s="25"/>
      <c r="AC680" s="25"/>
      <c r="AD680" s="25">
        <f t="shared" si="104"/>
        <v>0</v>
      </c>
      <c r="AE680" s="25">
        <f>IF(SUM(R680:U680)-M680&lt;SUM(N680),SUM(N680)-SUM(R680:U680)-M680,)</f>
        <v>0</v>
      </c>
      <c r="AF680" s="25"/>
      <c r="AG680" s="27">
        <v>9250000</v>
      </c>
      <c r="AH680" s="27"/>
      <c r="AI680" s="27"/>
      <c r="AJ680" s="227">
        <v>9250000</v>
      </c>
      <c r="AK680" s="27"/>
      <c r="AL680" s="32"/>
      <c r="AM680" s="27"/>
      <c r="AN680" s="25">
        <f t="shared" si="107"/>
        <v>0</v>
      </c>
      <c r="AO680" s="25">
        <f t="shared" si="108"/>
        <v>0</v>
      </c>
      <c r="AP680" s="28"/>
      <c r="AR680" s="28"/>
      <c r="AS680" s="28"/>
      <c r="AT680" s="2"/>
      <c r="AU680" s="2"/>
      <c r="AV680" s="2"/>
      <c r="AW680" s="2"/>
      <c r="AX680" s="2"/>
      <c r="AY680" s="2"/>
      <c r="AZ680" s="2"/>
      <c r="BA680" s="29"/>
    </row>
    <row r="681" spans="1:53" ht="21" customHeight="1">
      <c r="A681" s="19">
        <f>SUBTOTAL(3,$AO$7:AO681)</f>
        <v>675</v>
      </c>
      <c r="B681" s="44" t="s">
        <v>2566</v>
      </c>
      <c r="C681" s="45" t="s">
        <v>2567</v>
      </c>
      <c r="D681" s="22" t="s">
        <v>2568</v>
      </c>
      <c r="E681" s="22" t="s">
        <v>226</v>
      </c>
      <c r="F681" s="19" t="s">
        <v>218</v>
      </c>
      <c r="G681" s="22" t="s">
        <v>53</v>
      </c>
      <c r="H681" s="19" t="str">
        <f t="shared" si="94"/>
        <v>008</v>
      </c>
      <c r="I681" s="22" t="s">
        <v>2405</v>
      </c>
      <c r="J681" s="22" t="s">
        <v>2503</v>
      </c>
      <c r="K681" s="22"/>
      <c r="L681" s="27">
        <v>0</v>
      </c>
      <c r="M681" s="26">
        <v>0</v>
      </c>
      <c r="N681" s="25">
        <v>8200000</v>
      </c>
      <c r="O681" s="25"/>
      <c r="P681" s="25"/>
      <c r="Q681" s="25"/>
      <c r="R681" s="25"/>
      <c r="S681" s="25"/>
      <c r="T681" s="25"/>
      <c r="U681" s="25">
        <v>8200000</v>
      </c>
      <c r="V681" s="25"/>
      <c r="W681" s="25"/>
      <c r="X681" s="25"/>
      <c r="Y681" s="25"/>
      <c r="Z681" s="25"/>
      <c r="AA681" s="25"/>
      <c r="AB681" s="25"/>
      <c r="AC681" s="25"/>
      <c r="AD681" s="25">
        <f t="shared" si="104"/>
        <v>0</v>
      </c>
      <c r="AE681" s="25">
        <f>IF(SUM(R681:U681)-M681&lt;SUM(N681),SUM(N681)-SUM(R681:U681)-M681,)</f>
        <v>0</v>
      </c>
      <c r="AF681" s="25"/>
      <c r="AG681" s="27">
        <v>9250000</v>
      </c>
      <c r="AH681" s="27"/>
      <c r="AI681" s="27"/>
      <c r="AJ681" s="227">
        <v>9250000</v>
      </c>
      <c r="AK681" s="27"/>
      <c r="AL681" s="32"/>
      <c r="AM681" s="27"/>
      <c r="AN681" s="25">
        <f t="shared" si="107"/>
        <v>0</v>
      </c>
      <c r="AO681" s="25">
        <f t="shared" si="108"/>
        <v>0</v>
      </c>
      <c r="AP681" s="28"/>
      <c r="AR681" s="28"/>
      <c r="AS681" s="28"/>
      <c r="AT681" s="2"/>
      <c r="AU681" s="2"/>
      <c r="AV681" s="2"/>
      <c r="AW681" s="2"/>
      <c r="AX681" s="2"/>
      <c r="AY681" s="2"/>
      <c r="AZ681" s="2"/>
      <c r="BA681" s="29"/>
    </row>
    <row r="682" spans="1:53" ht="21" customHeight="1">
      <c r="A682" s="19">
        <f>SUBTOTAL(3,$AO$7:AO682)</f>
        <v>676</v>
      </c>
      <c r="B682" s="44" t="s">
        <v>2569</v>
      </c>
      <c r="C682" s="45" t="s">
        <v>2570</v>
      </c>
      <c r="D682" s="22" t="s">
        <v>2571</v>
      </c>
      <c r="E682" s="22" t="s">
        <v>2572</v>
      </c>
      <c r="F682" s="19" t="s">
        <v>311</v>
      </c>
      <c r="G682" s="22" t="s">
        <v>53</v>
      </c>
      <c r="H682" s="19" t="str">
        <f t="shared" ref="H682:H747" si="109">MID(B682,4,3)</f>
        <v>008</v>
      </c>
      <c r="I682" s="22" t="s">
        <v>2405</v>
      </c>
      <c r="J682" s="22" t="s">
        <v>2503</v>
      </c>
      <c r="K682" s="22"/>
      <c r="L682" s="27">
        <v>0</v>
      </c>
      <c r="M682" s="26">
        <v>0</v>
      </c>
      <c r="N682" s="25">
        <v>8200000</v>
      </c>
      <c r="O682" s="25"/>
      <c r="P682" s="25"/>
      <c r="Q682" s="25"/>
      <c r="R682" s="25"/>
      <c r="S682" s="25">
        <v>8200000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>
        <f t="shared" si="104"/>
        <v>0</v>
      </c>
      <c r="AE682" s="25">
        <f>IF(SUM(R682:T682)-M682&lt;SUM(N682),SUM(N682)-SUM(R682:T682)-M682,)</f>
        <v>0</v>
      </c>
      <c r="AF682" s="25"/>
      <c r="AG682" s="27">
        <v>9250000</v>
      </c>
      <c r="AH682" s="27">
        <v>9250000</v>
      </c>
      <c r="AI682" s="27"/>
      <c r="AJ682" s="32"/>
      <c r="AK682" s="27"/>
      <c r="AL682" s="32"/>
      <c r="AM682" s="27"/>
      <c r="AN682" s="25">
        <f t="shared" si="99"/>
        <v>0</v>
      </c>
      <c r="AO682" s="27">
        <f t="shared" si="106"/>
        <v>0</v>
      </c>
      <c r="AP682" s="28"/>
      <c r="AR682" s="28"/>
      <c r="AS682" s="28"/>
      <c r="AT682" s="2"/>
      <c r="AU682" s="2"/>
      <c r="AV682" s="2"/>
      <c r="AW682" s="2"/>
      <c r="AX682" s="2"/>
      <c r="AY682" s="2"/>
      <c r="AZ682" s="2"/>
      <c r="BA682" s="29"/>
    </row>
    <row r="683" spans="1:53" ht="21" customHeight="1">
      <c r="A683" s="19">
        <f>SUBTOTAL(3,$AO$7:AO683)</f>
        <v>677</v>
      </c>
      <c r="B683" s="44" t="s">
        <v>2577</v>
      </c>
      <c r="C683" s="45" t="s">
        <v>2578</v>
      </c>
      <c r="D683" s="22" t="s">
        <v>2579</v>
      </c>
      <c r="E683" s="22" t="s">
        <v>1250</v>
      </c>
      <c r="F683" s="19" t="s">
        <v>2170</v>
      </c>
      <c r="G683" s="22" t="s">
        <v>53</v>
      </c>
      <c r="H683" s="19" t="str">
        <f t="shared" si="109"/>
        <v>008</v>
      </c>
      <c r="I683" s="22" t="s">
        <v>2405</v>
      </c>
      <c r="J683" s="22" t="s">
        <v>2503</v>
      </c>
      <c r="K683" s="22"/>
      <c r="L683" s="27">
        <v>0</v>
      </c>
      <c r="M683" s="26">
        <v>0</v>
      </c>
      <c r="N683" s="25">
        <v>8200000</v>
      </c>
      <c r="O683" s="25"/>
      <c r="P683" s="25"/>
      <c r="Q683" s="25"/>
      <c r="R683" s="25"/>
      <c r="S683" s="25">
        <v>8200000</v>
      </c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>
        <f t="shared" si="104"/>
        <v>0</v>
      </c>
      <c r="AE683" s="25">
        <f>IF(SUM(R683:T683)-M683&lt;SUM(N683),SUM(N683)-SUM(R683:T683)-M683,)</f>
        <v>0</v>
      </c>
      <c r="AF683" s="25"/>
      <c r="AG683" s="27">
        <v>9250000</v>
      </c>
      <c r="AH683" s="27">
        <v>9250000</v>
      </c>
      <c r="AI683" s="27"/>
      <c r="AJ683" s="32"/>
      <c r="AK683" s="27"/>
      <c r="AL683" s="32"/>
      <c r="AM683" s="27"/>
      <c r="AN683" s="25">
        <f t="shared" si="99"/>
        <v>0</v>
      </c>
      <c r="AO683" s="27">
        <f t="shared" si="106"/>
        <v>0</v>
      </c>
      <c r="AP683" s="28"/>
      <c r="AR683" s="28"/>
      <c r="AS683" s="28"/>
      <c r="AT683" s="2"/>
      <c r="AU683" s="2"/>
      <c r="AV683" s="2"/>
      <c r="AW683" s="2"/>
      <c r="AX683" s="2"/>
      <c r="AY683" s="2"/>
      <c r="AZ683" s="2"/>
      <c r="BA683" s="29"/>
    </row>
    <row r="684" spans="1:53" ht="21" customHeight="1">
      <c r="A684" s="19">
        <f>SUBTOTAL(3,$AO$7:AO684)</f>
        <v>678</v>
      </c>
      <c r="B684" s="44" t="s">
        <v>2580</v>
      </c>
      <c r="C684" s="45" t="s">
        <v>2581</v>
      </c>
      <c r="D684" s="22" t="s">
        <v>2582</v>
      </c>
      <c r="E684" s="22" t="s">
        <v>346</v>
      </c>
      <c r="F684" s="19" t="s">
        <v>1934</v>
      </c>
      <c r="G684" s="22" t="s">
        <v>53</v>
      </c>
      <c r="H684" s="19" t="str">
        <f t="shared" si="109"/>
        <v>008</v>
      </c>
      <c r="I684" s="22" t="s">
        <v>2405</v>
      </c>
      <c r="J684" s="22" t="s">
        <v>2503</v>
      </c>
      <c r="K684" s="22"/>
      <c r="L684" s="27">
        <v>0</v>
      </c>
      <c r="M684" s="26">
        <v>0</v>
      </c>
      <c r="N684" s="25">
        <v>8200000</v>
      </c>
      <c r="O684" s="25"/>
      <c r="P684" s="25"/>
      <c r="Q684" s="25"/>
      <c r="R684" s="25"/>
      <c r="S684" s="25"/>
      <c r="T684" s="25"/>
      <c r="U684" s="25">
        <v>8200000</v>
      </c>
      <c r="V684" s="25"/>
      <c r="W684" s="25"/>
      <c r="X684" s="25"/>
      <c r="Y684" s="25"/>
      <c r="Z684" s="25"/>
      <c r="AA684" s="25"/>
      <c r="AB684" s="25"/>
      <c r="AC684" s="25"/>
      <c r="AD684" s="25">
        <f t="shared" si="104"/>
        <v>0</v>
      </c>
      <c r="AE684" s="25">
        <f>IF(SUM(R684:U684)-M684&lt;SUM(N684),SUM(N684)-SUM(R684:U684)-M684,)</f>
        <v>0</v>
      </c>
      <c r="AF684" s="25"/>
      <c r="AG684" s="27">
        <v>9250000</v>
      </c>
      <c r="AH684" s="27">
        <v>9250000</v>
      </c>
      <c r="AI684" s="27"/>
      <c r="AJ684" s="32"/>
      <c r="AK684" s="27"/>
      <c r="AL684" s="32"/>
      <c r="AM684" s="27"/>
      <c r="AN684" s="25">
        <f t="shared" si="99"/>
        <v>0</v>
      </c>
      <c r="AO684" s="27">
        <f t="shared" si="106"/>
        <v>0</v>
      </c>
      <c r="AP684" s="28"/>
      <c r="AR684" s="28"/>
      <c r="AS684" s="28"/>
      <c r="AT684" s="2"/>
      <c r="AU684" s="2"/>
      <c r="AV684" s="2"/>
      <c r="AW684" s="2"/>
      <c r="AX684" s="2"/>
      <c r="AY684" s="2"/>
      <c r="AZ684" s="2"/>
      <c r="BA684" s="29"/>
    </row>
    <row r="685" spans="1:53" ht="21" customHeight="1">
      <c r="A685" s="19">
        <f>SUBTOTAL(3,$AO$7:AO685)</f>
        <v>679</v>
      </c>
      <c r="B685" s="44" t="s">
        <v>2583</v>
      </c>
      <c r="C685" s="45" t="s">
        <v>2584</v>
      </c>
      <c r="D685" s="22" t="s">
        <v>165</v>
      </c>
      <c r="E685" s="22" t="s">
        <v>1144</v>
      </c>
      <c r="F685" s="19" t="s">
        <v>878</v>
      </c>
      <c r="G685" s="22" t="s">
        <v>53</v>
      </c>
      <c r="H685" s="19" t="str">
        <f t="shared" si="109"/>
        <v>008</v>
      </c>
      <c r="I685" s="42" t="s">
        <v>62</v>
      </c>
      <c r="J685" s="22" t="s">
        <v>2503</v>
      </c>
      <c r="K685" s="22"/>
      <c r="L685" s="27">
        <v>0</v>
      </c>
      <c r="M685" s="26">
        <v>0</v>
      </c>
      <c r="N685" s="25">
        <v>8200000</v>
      </c>
      <c r="O685" s="25"/>
      <c r="P685" s="25"/>
      <c r="Q685" s="25"/>
      <c r="R685" s="25"/>
      <c r="S685" s="25"/>
      <c r="T685" s="25"/>
      <c r="U685" s="25">
        <v>8200000</v>
      </c>
      <c r="V685" s="25"/>
      <c r="W685" s="25"/>
      <c r="X685" s="25"/>
      <c r="Y685" s="25"/>
      <c r="Z685" s="25"/>
      <c r="AA685" s="25"/>
      <c r="AB685" s="25"/>
      <c r="AC685" s="25"/>
      <c r="AD685" s="25">
        <f t="shared" si="104"/>
        <v>0</v>
      </c>
      <c r="AE685" s="25">
        <f>IF(SUM(R685:U685)-M685&lt;SUM(N685),SUM(N685)-SUM(R685:U685)-M685,)</f>
        <v>0</v>
      </c>
      <c r="AF685" s="25"/>
      <c r="AG685" s="27">
        <v>9250000</v>
      </c>
      <c r="AH685" s="27">
        <v>9250000</v>
      </c>
      <c r="AI685" s="27"/>
      <c r="AJ685" s="32"/>
      <c r="AK685" s="27"/>
      <c r="AL685" s="32"/>
      <c r="AM685" s="27"/>
      <c r="AN685" s="25">
        <f t="shared" si="99"/>
        <v>0</v>
      </c>
      <c r="AO685" s="27">
        <f t="shared" si="106"/>
        <v>0</v>
      </c>
      <c r="AP685" s="28"/>
      <c r="AR685" s="28"/>
      <c r="AS685" s="28"/>
      <c r="AT685" s="2"/>
      <c r="AU685" s="2"/>
      <c r="AV685" s="2"/>
      <c r="AW685" s="2"/>
      <c r="AX685" s="2"/>
      <c r="AY685" s="2"/>
      <c r="AZ685" s="2"/>
      <c r="BA685" s="29"/>
    </row>
    <row r="686" spans="1:53" ht="21" customHeight="1">
      <c r="A686" s="19">
        <f>SUBTOTAL(3,$AO$7:AO686)</f>
        <v>680</v>
      </c>
      <c r="B686" s="44" t="s">
        <v>2585</v>
      </c>
      <c r="C686" s="45" t="s">
        <v>2586</v>
      </c>
      <c r="D686" s="22" t="s">
        <v>289</v>
      </c>
      <c r="E686" s="22" t="s">
        <v>717</v>
      </c>
      <c r="F686" s="19" t="s">
        <v>171</v>
      </c>
      <c r="G686" s="22" t="s">
        <v>53</v>
      </c>
      <c r="H686" s="19" t="str">
        <f t="shared" si="109"/>
        <v>008</v>
      </c>
      <c r="I686" s="22" t="s">
        <v>2405</v>
      </c>
      <c r="J686" s="22" t="s">
        <v>2503</v>
      </c>
      <c r="K686" s="22"/>
      <c r="L686" s="27">
        <v>0</v>
      </c>
      <c r="M686" s="26">
        <v>0</v>
      </c>
      <c r="N686" s="25">
        <v>8200000</v>
      </c>
      <c r="O686" s="25"/>
      <c r="P686" s="25"/>
      <c r="Q686" s="25"/>
      <c r="R686" s="25"/>
      <c r="S686" s="25"/>
      <c r="T686" s="25"/>
      <c r="U686" s="25">
        <v>8200000</v>
      </c>
      <c r="V686" s="25"/>
      <c r="W686" s="25"/>
      <c r="X686" s="25"/>
      <c r="Y686" s="25"/>
      <c r="Z686" s="25"/>
      <c r="AA686" s="25"/>
      <c r="AB686" s="25"/>
      <c r="AC686" s="25"/>
      <c r="AD686" s="25">
        <f t="shared" si="104"/>
        <v>0</v>
      </c>
      <c r="AE686" s="25">
        <f>IF(SUM(R686:U686)-M686&lt;SUM(N686),SUM(N686)-SUM(R686:U686)-M686,)</f>
        <v>0</v>
      </c>
      <c r="AF686" s="25"/>
      <c r="AG686" s="27">
        <v>9250000</v>
      </c>
      <c r="AH686" s="27">
        <v>9250000</v>
      </c>
      <c r="AI686" s="27"/>
      <c r="AJ686" s="32"/>
      <c r="AK686" s="27"/>
      <c r="AL686" s="32"/>
      <c r="AM686" s="27"/>
      <c r="AN686" s="25">
        <f t="shared" si="99"/>
        <v>0</v>
      </c>
      <c r="AO686" s="27">
        <f t="shared" si="106"/>
        <v>0</v>
      </c>
      <c r="AP686" s="28"/>
      <c r="AR686" s="28"/>
      <c r="AS686" s="28"/>
      <c r="AT686" s="2"/>
      <c r="AU686" s="2"/>
      <c r="AV686" s="2"/>
      <c r="AW686" s="2"/>
      <c r="AX686" s="2"/>
      <c r="AY686" s="2"/>
      <c r="AZ686" s="2"/>
      <c r="BA686" s="29"/>
    </row>
    <row r="687" spans="1:53" ht="21" customHeight="1">
      <c r="A687" s="19">
        <f>SUBTOTAL(3,$AO$7:AO687)</f>
        <v>681</v>
      </c>
      <c r="B687" s="44" t="s">
        <v>2587</v>
      </c>
      <c r="C687" s="45" t="s">
        <v>2588</v>
      </c>
      <c r="D687" s="22" t="s">
        <v>2589</v>
      </c>
      <c r="E687" s="22" t="s">
        <v>1262</v>
      </c>
      <c r="F687" s="19" t="s">
        <v>1705</v>
      </c>
      <c r="G687" s="22" t="s">
        <v>53</v>
      </c>
      <c r="H687" s="19" t="str">
        <f t="shared" si="109"/>
        <v>008</v>
      </c>
      <c r="I687" s="42" t="s">
        <v>62</v>
      </c>
      <c r="J687" s="22" t="s">
        <v>2503</v>
      </c>
      <c r="K687" s="22"/>
      <c r="L687" s="27">
        <v>0</v>
      </c>
      <c r="M687" s="26">
        <v>0</v>
      </c>
      <c r="N687" s="25">
        <v>8200000</v>
      </c>
      <c r="O687" s="25"/>
      <c r="P687" s="25"/>
      <c r="Q687" s="25"/>
      <c r="R687" s="25"/>
      <c r="S687" s="25"/>
      <c r="T687" s="25"/>
      <c r="U687" s="25">
        <v>8200000</v>
      </c>
      <c r="V687" s="25"/>
      <c r="W687" s="25"/>
      <c r="X687" s="25"/>
      <c r="Y687" s="25"/>
      <c r="Z687" s="25"/>
      <c r="AA687" s="25"/>
      <c r="AB687" s="25"/>
      <c r="AC687" s="25"/>
      <c r="AD687" s="25">
        <f t="shared" si="104"/>
        <v>0</v>
      </c>
      <c r="AE687" s="25">
        <f>IF(SUM(R687:U687)-M687&lt;SUM(N687),SUM(N687)-SUM(R687:U687)-M687,)</f>
        <v>0</v>
      </c>
      <c r="AF687" s="25"/>
      <c r="AG687" s="27">
        <v>9250000</v>
      </c>
      <c r="AH687" s="27">
        <v>9250000</v>
      </c>
      <c r="AI687" s="27"/>
      <c r="AJ687" s="32"/>
      <c r="AK687" s="27"/>
      <c r="AL687" s="32"/>
      <c r="AM687" s="27"/>
      <c r="AN687" s="25">
        <f t="shared" si="99"/>
        <v>0</v>
      </c>
      <c r="AO687" s="27">
        <f t="shared" si="106"/>
        <v>0</v>
      </c>
      <c r="AP687" s="28"/>
      <c r="AR687" s="28"/>
      <c r="AS687" s="28"/>
      <c r="AT687" s="2"/>
      <c r="AU687" s="2"/>
      <c r="AV687" s="2"/>
      <c r="AW687" s="2"/>
      <c r="AX687" s="2"/>
      <c r="AY687" s="2"/>
      <c r="AZ687" s="2"/>
      <c r="BA687" s="29"/>
    </row>
    <row r="688" spans="1:53" ht="21" customHeight="1">
      <c r="A688" s="19">
        <f>SUBTOTAL(3,$AO$7:AO688)</f>
        <v>682</v>
      </c>
      <c r="B688" s="44" t="s">
        <v>2590</v>
      </c>
      <c r="C688" s="45" t="s">
        <v>2591</v>
      </c>
      <c r="D688" s="22" t="s">
        <v>2592</v>
      </c>
      <c r="E688" s="22" t="s">
        <v>2593</v>
      </c>
      <c r="F688" s="19" t="s">
        <v>467</v>
      </c>
      <c r="G688" s="22" t="s">
        <v>53</v>
      </c>
      <c r="H688" s="19" t="str">
        <f t="shared" si="109"/>
        <v>008</v>
      </c>
      <c r="I688" s="22" t="s">
        <v>2405</v>
      </c>
      <c r="J688" s="22" t="s">
        <v>2503</v>
      </c>
      <c r="K688" s="22"/>
      <c r="L688" s="27">
        <v>0</v>
      </c>
      <c r="M688" s="26">
        <v>0</v>
      </c>
      <c r="N688" s="25">
        <v>8200000</v>
      </c>
      <c r="O688" s="25"/>
      <c r="P688" s="25"/>
      <c r="Q688" s="25"/>
      <c r="R688" s="25"/>
      <c r="S688" s="25"/>
      <c r="T688" s="25"/>
      <c r="U688" s="25">
        <v>8200000</v>
      </c>
      <c r="V688" s="25"/>
      <c r="W688" s="25"/>
      <c r="X688" s="25"/>
      <c r="Y688" s="25"/>
      <c r="Z688" s="25"/>
      <c r="AA688" s="25"/>
      <c r="AB688" s="25"/>
      <c r="AC688" s="25"/>
      <c r="AD688" s="25">
        <f t="shared" si="104"/>
        <v>0</v>
      </c>
      <c r="AE688" s="25">
        <f>IF(SUM(R688:U688)-M688&lt;SUM(N688),SUM(N688)-SUM(R688:U688)-M688,)</f>
        <v>0</v>
      </c>
      <c r="AF688" s="25"/>
      <c r="AG688" s="27">
        <v>9250000</v>
      </c>
      <c r="AH688" s="27">
        <v>9250000</v>
      </c>
      <c r="AI688" s="27"/>
      <c r="AJ688" s="32"/>
      <c r="AK688" s="27"/>
      <c r="AL688" s="32"/>
      <c r="AM688" s="27"/>
      <c r="AN688" s="25">
        <f t="shared" si="99"/>
        <v>0</v>
      </c>
      <c r="AO688" s="27">
        <f t="shared" si="106"/>
        <v>0</v>
      </c>
      <c r="AP688" s="28"/>
      <c r="AR688" s="28"/>
      <c r="AS688" s="28"/>
      <c r="AT688" s="2"/>
      <c r="AU688" s="2"/>
      <c r="AV688" s="2"/>
      <c r="AW688" s="2"/>
      <c r="AX688" s="2"/>
      <c r="AY688" s="2"/>
      <c r="AZ688" s="2"/>
      <c r="BA688" s="29"/>
    </row>
    <row r="689" spans="1:53" ht="21" customHeight="1">
      <c r="A689" s="19">
        <f>SUBTOTAL(3,$AO$7:AO689)</f>
        <v>683</v>
      </c>
      <c r="B689" s="44" t="s">
        <v>2594</v>
      </c>
      <c r="C689" s="45" t="s">
        <v>2595</v>
      </c>
      <c r="D689" s="22" t="s">
        <v>1046</v>
      </c>
      <c r="E689" s="22" t="s">
        <v>866</v>
      </c>
      <c r="F689" s="19" t="s">
        <v>2357</v>
      </c>
      <c r="G689" s="22" t="s">
        <v>53</v>
      </c>
      <c r="H689" s="19" t="str">
        <f t="shared" si="109"/>
        <v>008</v>
      </c>
      <c r="I689" s="22" t="s">
        <v>2405</v>
      </c>
      <c r="J689" s="22" t="s">
        <v>2503</v>
      </c>
      <c r="K689" s="22"/>
      <c r="L689" s="27">
        <v>0</v>
      </c>
      <c r="M689" s="26">
        <v>0</v>
      </c>
      <c r="N689" s="25">
        <v>8200000</v>
      </c>
      <c r="O689" s="25"/>
      <c r="P689" s="25"/>
      <c r="Q689" s="25"/>
      <c r="R689" s="25"/>
      <c r="S689" s="25">
        <v>8200000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>
        <f t="shared" si="104"/>
        <v>0</v>
      </c>
      <c r="AE689" s="25">
        <f>IF(SUM(R689:T689)-M689&lt;SUM(N689),SUM(N689)-SUM(R689:T689)-M689,)</f>
        <v>0</v>
      </c>
      <c r="AF689" s="25"/>
      <c r="AG689" s="27">
        <v>9250000</v>
      </c>
      <c r="AH689" s="27"/>
      <c r="AI689" s="27"/>
      <c r="AJ689" s="227">
        <v>9250000</v>
      </c>
      <c r="AK689" s="27"/>
      <c r="AL689" s="32"/>
      <c r="AM689" s="27"/>
      <c r="AN689" s="25">
        <f>IF(SUM(AH689:AK689)&lt;SUM(AG689),SUM(AG689)-SUM(AH689:AK689),)</f>
        <v>0</v>
      </c>
      <c r="AO689" s="25">
        <f>IF(SUM(AI689:AN689)&lt;SUM(AH689),SUM(AH689)-SUM(AI689:AN689),)</f>
        <v>0</v>
      </c>
      <c r="AP689" s="28"/>
      <c r="AR689" s="28"/>
      <c r="AS689" s="28"/>
      <c r="AT689" s="2"/>
      <c r="AU689" s="2"/>
      <c r="AV689" s="2"/>
      <c r="AW689" s="2"/>
      <c r="AX689" s="2"/>
      <c r="AY689" s="2"/>
      <c r="AZ689" s="2"/>
      <c r="BA689" s="29"/>
    </row>
    <row r="690" spans="1:53" ht="21" customHeight="1">
      <c r="A690" s="19">
        <f>SUBTOTAL(3,$AO$7:AO690)</f>
        <v>684</v>
      </c>
      <c r="B690" s="44" t="s">
        <v>2596</v>
      </c>
      <c r="C690" s="45" t="s">
        <v>2597</v>
      </c>
      <c r="D690" s="22" t="s">
        <v>2598</v>
      </c>
      <c r="E690" s="22" t="s">
        <v>571</v>
      </c>
      <c r="F690" s="19" t="s">
        <v>2599</v>
      </c>
      <c r="G690" s="22" t="s">
        <v>53</v>
      </c>
      <c r="H690" s="19" t="str">
        <f t="shared" si="109"/>
        <v>008</v>
      </c>
      <c r="I690" s="22" t="s">
        <v>2405</v>
      </c>
      <c r="J690" s="22" t="s">
        <v>2503</v>
      </c>
      <c r="K690" s="22"/>
      <c r="L690" s="27">
        <v>0</v>
      </c>
      <c r="M690" s="26">
        <v>0</v>
      </c>
      <c r="N690" s="25">
        <v>8200000</v>
      </c>
      <c r="O690" s="25"/>
      <c r="P690" s="25"/>
      <c r="Q690" s="25"/>
      <c r="R690" s="25"/>
      <c r="S690" s="25">
        <v>8200000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>
        <f t="shared" si="104"/>
        <v>0</v>
      </c>
      <c r="AE690" s="25">
        <f>IF(SUM(R690:T690)-M690&lt;SUM(N690),SUM(N690)-SUM(R690:T690)-M690,)</f>
        <v>0</v>
      </c>
      <c r="AF690" s="25"/>
      <c r="AG690" s="27">
        <v>9250000</v>
      </c>
      <c r="AH690" s="27">
        <v>9250000</v>
      </c>
      <c r="AI690" s="27"/>
      <c r="AJ690" s="32"/>
      <c r="AK690" s="27"/>
      <c r="AL690" s="32"/>
      <c r="AM690" s="27"/>
      <c r="AN690" s="25">
        <f t="shared" si="99"/>
        <v>0</v>
      </c>
      <c r="AO690" s="27">
        <f t="shared" si="106"/>
        <v>0</v>
      </c>
      <c r="AP690" s="28"/>
      <c r="AR690" s="408"/>
      <c r="AS690" s="27"/>
      <c r="AT690" s="2"/>
      <c r="AU690" s="2"/>
      <c r="AV690" s="2"/>
      <c r="AW690" s="2"/>
      <c r="AX690" s="2"/>
      <c r="AY690" s="2"/>
      <c r="AZ690" s="2"/>
      <c r="BA690" s="29"/>
    </row>
    <row r="691" spans="1:53" ht="21" customHeight="1">
      <c r="A691" s="19">
        <f>SUBTOTAL(3,$AO$7:AO691)</f>
        <v>685</v>
      </c>
      <c r="B691" s="44" t="s">
        <v>2600</v>
      </c>
      <c r="C691" s="45" t="s">
        <v>2601</v>
      </c>
      <c r="D691" s="22" t="s">
        <v>2602</v>
      </c>
      <c r="E691" s="22" t="s">
        <v>2603</v>
      </c>
      <c r="F691" s="19" t="s">
        <v>2604</v>
      </c>
      <c r="G691" s="22" t="s">
        <v>53</v>
      </c>
      <c r="H691" s="19" t="str">
        <f t="shared" si="109"/>
        <v>008</v>
      </c>
      <c r="I691" s="22" t="s">
        <v>2605</v>
      </c>
      <c r="J691" s="22" t="s">
        <v>2606</v>
      </c>
      <c r="K691" s="22"/>
      <c r="L691" s="27">
        <v>0</v>
      </c>
      <c r="M691" s="26">
        <v>5480</v>
      </c>
      <c r="N691" s="25">
        <v>8200000</v>
      </c>
      <c r="O691" s="25"/>
      <c r="P691" s="25"/>
      <c r="Q691" s="25"/>
      <c r="R691" s="25"/>
      <c r="S691" s="25"/>
      <c r="T691" s="25"/>
      <c r="U691" s="25">
        <v>8194520</v>
      </c>
      <c r="V691" s="25"/>
      <c r="W691" s="25"/>
      <c r="X691" s="25"/>
      <c r="Y691" s="25"/>
      <c r="Z691" s="25"/>
      <c r="AA691" s="25"/>
      <c r="AB691" s="25"/>
      <c r="AC691" s="25"/>
      <c r="AD691" s="25">
        <f t="shared" si="104"/>
        <v>0</v>
      </c>
      <c r="AE691" s="25">
        <f>IF(SUM(R691:U691)-M691&lt;SUM(N691),SUM(N691)-SUM(R691:U691)-M691,)</f>
        <v>0</v>
      </c>
      <c r="AF691" s="25"/>
      <c r="AG691" s="27">
        <v>9250000</v>
      </c>
      <c r="AH691" s="27">
        <v>9250000</v>
      </c>
      <c r="AI691" s="27"/>
      <c r="AJ691" s="32"/>
      <c r="AK691" s="27"/>
      <c r="AL691" s="32"/>
      <c r="AM691" s="27"/>
      <c r="AN691" s="25">
        <f t="shared" si="99"/>
        <v>0</v>
      </c>
      <c r="AO691" s="27">
        <f t="shared" si="106"/>
        <v>0</v>
      </c>
      <c r="AP691" s="28"/>
      <c r="AR691" s="28"/>
      <c r="AS691" s="28"/>
      <c r="AT691" s="2"/>
      <c r="AU691" s="2"/>
      <c r="AV691" s="2"/>
      <c r="AW691" s="2"/>
      <c r="AX691" s="2"/>
      <c r="AY691" s="2"/>
      <c r="AZ691" s="2"/>
      <c r="BA691" s="29"/>
    </row>
    <row r="692" spans="1:53" ht="21" customHeight="1">
      <c r="A692" s="19">
        <f>SUBTOTAL(3,$AO$7:AO692)</f>
        <v>686</v>
      </c>
      <c r="B692" s="44" t="s">
        <v>2607</v>
      </c>
      <c r="C692" s="45" t="s">
        <v>2608</v>
      </c>
      <c r="D692" s="22" t="s">
        <v>59</v>
      </c>
      <c r="E692" s="22" t="s">
        <v>66</v>
      </c>
      <c r="F692" s="19" t="s">
        <v>1145</v>
      </c>
      <c r="G692" s="22" t="s">
        <v>53</v>
      </c>
      <c r="H692" s="19" t="str">
        <f t="shared" si="109"/>
        <v>008</v>
      </c>
      <c r="I692" s="22" t="s">
        <v>2605</v>
      </c>
      <c r="J692" s="22" t="s">
        <v>2606</v>
      </c>
      <c r="K692" s="22"/>
      <c r="L692" s="27">
        <v>0</v>
      </c>
      <c r="M692" s="26">
        <v>0</v>
      </c>
      <c r="N692" s="25">
        <v>8200000</v>
      </c>
      <c r="O692" s="25"/>
      <c r="P692" s="25"/>
      <c r="Q692" s="25"/>
      <c r="R692" s="25"/>
      <c r="S692" s="25"/>
      <c r="T692" s="25"/>
      <c r="U692" s="25">
        <v>8200000</v>
      </c>
      <c r="V692" s="25"/>
      <c r="W692" s="25"/>
      <c r="X692" s="25"/>
      <c r="Y692" s="25"/>
      <c r="Z692" s="25"/>
      <c r="AA692" s="25"/>
      <c r="AB692" s="25"/>
      <c r="AC692" s="25"/>
      <c r="AD692" s="25">
        <f t="shared" si="104"/>
        <v>0</v>
      </c>
      <c r="AE692" s="25">
        <f>IF(SUM(R692:U692)-M692&lt;SUM(N692),SUM(N692)-SUM(R692:U692)-M692,)</f>
        <v>0</v>
      </c>
      <c r="AF692" s="25"/>
      <c r="AG692" s="27">
        <v>9250000</v>
      </c>
      <c r="AH692" s="27">
        <v>9250000</v>
      </c>
      <c r="AI692" s="27"/>
      <c r="AJ692" s="32"/>
      <c r="AK692" s="27"/>
      <c r="AL692" s="32"/>
      <c r="AM692" s="27"/>
      <c r="AN692" s="25">
        <f t="shared" si="99"/>
        <v>0</v>
      </c>
      <c r="AO692" s="27">
        <f t="shared" si="106"/>
        <v>0</v>
      </c>
      <c r="AP692" s="28"/>
      <c r="AR692" s="28"/>
      <c r="AS692" s="28"/>
      <c r="AT692" s="2"/>
      <c r="AU692" s="2"/>
      <c r="AV692" s="2"/>
      <c r="AW692" s="2"/>
      <c r="AX692" s="2"/>
      <c r="AY692" s="2"/>
      <c r="AZ692" s="2"/>
      <c r="BA692" s="29"/>
    </row>
    <row r="693" spans="1:53" ht="21" customHeight="1">
      <c r="A693" s="19">
        <f>SUBTOTAL(3,$AO$7:AO693)</f>
        <v>687</v>
      </c>
      <c r="B693" s="44" t="s">
        <v>2609</v>
      </c>
      <c r="C693" s="45" t="s">
        <v>2610</v>
      </c>
      <c r="D693" s="22" t="s">
        <v>2611</v>
      </c>
      <c r="E693" s="22" t="s">
        <v>1563</v>
      </c>
      <c r="F693" s="19" t="s">
        <v>1914</v>
      </c>
      <c r="G693" s="22" t="s">
        <v>53</v>
      </c>
      <c r="H693" s="19" t="str">
        <f t="shared" si="109"/>
        <v>008</v>
      </c>
      <c r="I693" s="42" t="s">
        <v>2415</v>
      </c>
      <c r="J693" s="22" t="s">
        <v>2606</v>
      </c>
      <c r="K693" s="22"/>
      <c r="L693" s="27">
        <v>0</v>
      </c>
      <c r="M693" s="26">
        <v>0</v>
      </c>
      <c r="N693" s="25">
        <v>8200000</v>
      </c>
      <c r="O693" s="25"/>
      <c r="P693" s="25"/>
      <c r="Q693" s="25"/>
      <c r="R693" s="25"/>
      <c r="S693" s="25"/>
      <c r="T693" s="25"/>
      <c r="U693" s="25">
        <v>8200000</v>
      </c>
      <c r="V693" s="25"/>
      <c r="W693" s="25"/>
      <c r="X693" s="25"/>
      <c r="Y693" s="25"/>
      <c r="Z693" s="25"/>
      <c r="AA693" s="25"/>
      <c r="AB693" s="25"/>
      <c r="AC693" s="25"/>
      <c r="AD693" s="25">
        <f t="shared" si="104"/>
        <v>0</v>
      </c>
      <c r="AE693" s="25">
        <f>IF(SUM(R693:U693)-M693&lt;SUM(N693),SUM(N693)-SUM(R693:U693)-M693,)</f>
        <v>0</v>
      </c>
      <c r="AF693" s="25"/>
      <c r="AG693" s="27">
        <v>9250000</v>
      </c>
      <c r="AH693" s="27"/>
      <c r="AI693" s="27"/>
      <c r="AJ693" s="32"/>
      <c r="AK693" s="27"/>
      <c r="AL693" s="32"/>
      <c r="AM693" s="27"/>
      <c r="AN693" s="25">
        <f t="shared" si="99"/>
        <v>9250000</v>
      </c>
      <c r="AO693" s="27">
        <v>9250000</v>
      </c>
      <c r="AP693" s="28"/>
      <c r="AR693" s="28"/>
      <c r="AS693" s="28"/>
      <c r="AT693" s="2"/>
      <c r="AU693" s="2"/>
      <c r="AV693" s="2"/>
      <c r="AW693" s="2"/>
      <c r="AX693" s="2"/>
      <c r="AY693" s="2"/>
      <c r="AZ693" s="2"/>
      <c r="BA693" s="29"/>
    </row>
    <row r="694" spans="1:53" ht="21" customHeight="1">
      <c r="A694" s="19">
        <f>SUBTOTAL(3,$AO$7:AO694)</f>
        <v>688</v>
      </c>
      <c r="B694" s="44" t="s">
        <v>2612</v>
      </c>
      <c r="C694" s="45" t="s">
        <v>2613</v>
      </c>
      <c r="D694" s="22" t="s">
        <v>2353</v>
      </c>
      <c r="E694" s="22" t="s">
        <v>737</v>
      </c>
      <c r="F694" s="19" t="s">
        <v>658</v>
      </c>
      <c r="G694" s="22" t="s">
        <v>53</v>
      </c>
      <c r="H694" s="19" t="str">
        <f t="shared" si="109"/>
        <v>008</v>
      </c>
      <c r="I694" s="22" t="s">
        <v>2605</v>
      </c>
      <c r="J694" s="22" t="s">
        <v>2606</v>
      </c>
      <c r="K694" s="22"/>
      <c r="L694" s="27">
        <v>0</v>
      </c>
      <c r="M694" s="26">
        <v>5480</v>
      </c>
      <c r="N694" s="25">
        <v>8200000</v>
      </c>
      <c r="O694" s="25"/>
      <c r="P694" s="25"/>
      <c r="Q694" s="25"/>
      <c r="R694" s="25"/>
      <c r="S694" s="25">
        <v>8200000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6">
        <v>5480</v>
      </c>
      <c r="AE694" s="25">
        <f>IF(SUM(R694:T694)&lt;SUM(N694),SUM(N694)-SUM(R694:T694),)</f>
        <v>0</v>
      </c>
      <c r="AF694" s="26"/>
      <c r="AG694" s="27">
        <f>9250000-AD694</f>
        <v>9244520</v>
      </c>
      <c r="AH694" s="27">
        <v>9244520</v>
      </c>
      <c r="AI694" s="27"/>
      <c r="AJ694" s="32"/>
      <c r="AK694" s="27"/>
      <c r="AL694" s="32"/>
      <c r="AM694" s="27"/>
      <c r="AN694" s="25">
        <f t="shared" si="99"/>
        <v>0</v>
      </c>
      <c r="AO694" s="27">
        <f>IF(SUM(R694:U694)&lt;(K694+L694+N694),(K694+L694+N694)-SUM(R694:U694),)</f>
        <v>0</v>
      </c>
      <c r="AP694" s="28"/>
      <c r="AR694" s="28"/>
      <c r="AS694" s="28"/>
      <c r="AT694" s="2"/>
      <c r="AU694" s="2"/>
      <c r="AV694" s="2"/>
      <c r="AW694" s="2"/>
      <c r="AX694" s="2"/>
      <c r="AY694" s="2"/>
      <c r="AZ694" s="2"/>
      <c r="BA694" s="29"/>
    </row>
    <row r="695" spans="1:53" ht="21" customHeight="1">
      <c r="A695" s="19">
        <f>SUBTOTAL(3,$AO$7:AO695)</f>
        <v>689</v>
      </c>
      <c r="B695" s="44" t="s">
        <v>2614</v>
      </c>
      <c r="C695" s="45" t="s">
        <v>2615</v>
      </c>
      <c r="D695" s="22" t="s">
        <v>2616</v>
      </c>
      <c r="E695" s="22" t="s">
        <v>402</v>
      </c>
      <c r="F695" s="19" t="s">
        <v>1525</v>
      </c>
      <c r="G695" s="22" t="s">
        <v>53</v>
      </c>
      <c r="H695" s="19" t="str">
        <f t="shared" si="109"/>
        <v>008</v>
      </c>
      <c r="I695" s="22" t="s">
        <v>2605</v>
      </c>
      <c r="J695" s="22" t="s">
        <v>2606</v>
      </c>
      <c r="K695" s="22"/>
      <c r="L695" s="27">
        <v>0</v>
      </c>
      <c r="M695" s="26">
        <v>0</v>
      </c>
      <c r="N695" s="25">
        <v>8200000</v>
      </c>
      <c r="O695" s="25"/>
      <c r="P695" s="25"/>
      <c r="Q695" s="25"/>
      <c r="R695" s="25"/>
      <c r="S695" s="25">
        <v>8200000</v>
      </c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>
        <f t="shared" ref="AD695:AD700" si="110">IF(SUM(O695:U695)&gt;SUM(M695:N695),SUM(O695:U695)-SUM(M695:N695),)</f>
        <v>0</v>
      </c>
      <c r="AE695" s="25">
        <f>IF(SUM(R695:T695)-M695&lt;SUM(N695),SUM(N695)-SUM(R695:T695)-M695,)</f>
        <v>0</v>
      </c>
      <c r="AF695" s="25"/>
      <c r="AG695" s="27">
        <v>9250000</v>
      </c>
      <c r="AH695" s="27">
        <v>9250000</v>
      </c>
      <c r="AI695" s="27"/>
      <c r="AJ695" s="32"/>
      <c r="AK695" s="27"/>
      <c r="AL695" s="32"/>
      <c r="AM695" s="27"/>
      <c r="AN695" s="25">
        <f t="shared" si="99"/>
        <v>0</v>
      </c>
      <c r="AO695" s="27">
        <f>IF(SUM(R695:U695)-M695&lt;(K695+L695+N695),(K695+L695+N695)-SUM(R695:U695)-M695,)</f>
        <v>0</v>
      </c>
      <c r="AP695" s="28"/>
      <c r="AR695" s="28"/>
      <c r="AS695" s="28"/>
      <c r="AT695" s="2"/>
      <c r="AU695" s="2"/>
      <c r="AV695" s="2"/>
      <c r="AW695" s="2"/>
      <c r="AX695" s="2"/>
      <c r="AY695" s="2"/>
      <c r="AZ695" s="2"/>
      <c r="BA695" s="29"/>
    </row>
    <row r="696" spans="1:53" ht="21" customHeight="1">
      <c r="A696" s="19">
        <f>SUBTOTAL(3,$AO$7:AO696)</f>
        <v>690</v>
      </c>
      <c r="B696" s="44" t="s">
        <v>2617</v>
      </c>
      <c r="C696" s="45" t="s">
        <v>2618</v>
      </c>
      <c r="D696" s="22" t="s">
        <v>1125</v>
      </c>
      <c r="E696" s="22" t="s">
        <v>918</v>
      </c>
      <c r="F696" s="19" t="s">
        <v>2619</v>
      </c>
      <c r="G696" s="22" t="s">
        <v>53</v>
      </c>
      <c r="H696" s="19" t="str">
        <f t="shared" si="109"/>
        <v>008</v>
      </c>
      <c r="I696" s="42" t="s">
        <v>2415</v>
      </c>
      <c r="J696" s="22" t="s">
        <v>2606</v>
      </c>
      <c r="K696" s="22"/>
      <c r="L696" s="27">
        <v>0</v>
      </c>
      <c r="M696" s="26">
        <v>0</v>
      </c>
      <c r="N696" s="25">
        <v>8200000</v>
      </c>
      <c r="O696" s="25"/>
      <c r="P696" s="25"/>
      <c r="Q696" s="25"/>
      <c r="R696" s="25"/>
      <c r="S696" s="25"/>
      <c r="T696" s="25"/>
      <c r="U696" s="25">
        <v>8200000</v>
      </c>
      <c r="V696" s="25"/>
      <c r="W696" s="25"/>
      <c r="X696" s="25"/>
      <c r="Y696" s="25"/>
      <c r="Z696" s="25"/>
      <c r="AA696" s="25"/>
      <c r="AB696" s="25"/>
      <c r="AC696" s="25"/>
      <c r="AD696" s="25">
        <f t="shared" si="110"/>
        <v>0</v>
      </c>
      <c r="AE696" s="25">
        <f>IF(SUM(R696:U696)-M696&lt;SUM(N696),SUM(N696)-SUM(R696:U696)-M696,)</f>
        <v>0</v>
      </c>
      <c r="AF696" s="25"/>
      <c r="AG696" s="27">
        <v>9250000</v>
      </c>
      <c r="AH696" s="27"/>
      <c r="AI696" s="27"/>
      <c r="AJ696" s="227">
        <v>9250000</v>
      </c>
      <c r="AK696" s="27"/>
      <c r="AL696" s="32"/>
      <c r="AM696" s="27"/>
      <c r="AN696" s="25">
        <f>IF(SUM(AH696:AK696)&lt;SUM(AG696),SUM(AG696)-SUM(AH696:AK696),)</f>
        <v>0</v>
      </c>
      <c r="AO696" s="25">
        <f>IF(SUM(AI696:AN696)&lt;SUM(AH696),SUM(AH696)-SUM(AI696:AN696),)</f>
        <v>0</v>
      </c>
      <c r="AP696" s="28"/>
      <c r="AR696" s="28"/>
      <c r="AS696" s="28"/>
      <c r="AT696" s="2"/>
      <c r="AU696" s="2"/>
      <c r="AV696" s="2"/>
      <c r="AW696" s="2"/>
      <c r="AX696" s="2"/>
      <c r="AY696" s="2"/>
      <c r="AZ696" s="2"/>
      <c r="BA696" s="29"/>
    </row>
    <row r="697" spans="1:53" ht="21" customHeight="1">
      <c r="A697" s="19">
        <f>SUBTOTAL(3,$AO$7:AO697)</f>
        <v>691</v>
      </c>
      <c r="B697" s="44" t="s">
        <v>2620</v>
      </c>
      <c r="C697" s="45" t="s">
        <v>2621</v>
      </c>
      <c r="D697" s="22" t="s">
        <v>350</v>
      </c>
      <c r="E697" s="22" t="s">
        <v>91</v>
      </c>
      <c r="F697" s="19" t="s">
        <v>733</v>
      </c>
      <c r="G697" s="22" t="s">
        <v>53</v>
      </c>
      <c r="H697" s="19" t="str">
        <f t="shared" si="109"/>
        <v>008</v>
      </c>
      <c r="I697" s="42" t="s">
        <v>2415</v>
      </c>
      <c r="J697" s="22" t="s">
        <v>2606</v>
      </c>
      <c r="K697" s="22"/>
      <c r="L697" s="27">
        <v>0</v>
      </c>
      <c r="M697" s="26">
        <v>0</v>
      </c>
      <c r="N697" s="25">
        <v>8200000</v>
      </c>
      <c r="O697" s="25"/>
      <c r="P697" s="25"/>
      <c r="Q697" s="25"/>
      <c r="R697" s="25"/>
      <c r="S697" s="25"/>
      <c r="T697" s="25"/>
      <c r="U697" s="25"/>
      <c r="V697" s="25"/>
      <c r="W697" s="25">
        <v>8200000</v>
      </c>
      <c r="X697" s="25"/>
      <c r="Y697" s="25"/>
      <c r="Z697" s="25"/>
      <c r="AA697" s="25"/>
      <c r="AB697" s="25"/>
      <c r="AC697" s="25"/>
      <c r="AD697" s="25">
        <f t="shared" si="110"/>
        <v>0</v>
      </c>
      <c r="AE697" s="25">
        <f>IF(SUM(R697:W697)-M697&lt;SUM(N697),SUM(N697)-SUM(R697:W697)-M697,)</f>
        <v>0</v>
      </c>
      <c r="AF697" s="25"/>
      <c r="AG697" s="27">
        <v>9250000</v>
      </c>
      <c r="AH697" s="27"/>
      <c r="AI697" s="27"/>
      <c r="AJ697" s="32"/>
      <c r="AK697" s="27"/>
      <c r="AL697" s="32"/>
      <c r="AM697" s="27"/>
      <c r="AN697" s="25">
        <f t="shared" si="99"/>
        <v>9250000</v>
      </c>
      <c r="AO697" s="27">
        <v>9250000</v>
      </c>
      <c r="AP697" s="28"/>
      <c r="AR697" s="28"/>
      <c r="AS697" s="28"/>
      <c r="AT697" s="2"/>
      <c r="AU697" s="2"/>
      <c r="AV697" s="2"/>
      <c r="AW697" s="2"/>
      <c r="AX697" s="2"/>
      <c r="AY697" s="2"/>
      <c r="AZ697" s="2"/>
      <c r="BA697" s="29"/>
    </row>
    <row r="698" spans="1:53" ht="21" customHeight="1">
      <c r="A698" s="19">
        <f>SUBTOTAL(3,$AO$7:AO698)</f>
        <v>692</v>
      </c>
      <c r="B698" s="44" t="s">
        <v>2622</v>
      </c>
      <c r="C698" s="45" t="s">
        <v>2623</v>
      </c>
      <c r="D698" s="22" t="s">
        <v>2624</v>
      </c>
      <c r="E698" s="22" t="s">
        <v>421</v>
      </c>
      <c r="F698" s="19" t="s">
        <v>1529</v>
      </c>
      <c r="G698" s="22" t="s">
        <v>53</v>
      </c>
      <c r="H698" s="19" t="str">
        <f t="shared" si="109"/>
        <v>008</v>
      </c>
      <c r="I698" s="22" t="s">
        <v>2605</v>
      </c>
      <c r="J698" s="22" t="s">
        <v>2606</v>
      </c>
      <c r="K698" s="22"/>
      <c r="L698" s="27">
        <v>0</v>
      </c>
      <c r="M698" s="26">
        <v>0</v>
      </c>
      <c r="N698" s="25">
        <v>8200000</v>
      </c>
      <c r="O698" s="25"/>
      <c r="P698" s="25"/>
      <c r="Q698" s="25"/>
      <c r="R698" s="25"/>
      <c r="S698" s="25"/>
      <c r="T698" s="25"/>
      <c r="U698" s="25"/>
      <c r="V698" s="25"/>
      <c r="W698" s="25">
        <v>8200000</v>
      </c>
      <c r="X698" s="25"/>
      <c r="Y698" s="25"/>
      <c r="Z698" s="25"/>
      <c r="AA698" s="25"/>
      <c r="AB698" s="25"/>
      <c r="AC698" s="25"/>
      <c r="AD698" s="25">
        <f t="shared" si="110"/>
        <v>0</v>
      </c>
      <c r="AE698" s="25">
        <f>IF(SUM(R698:W698)-M698&lt;SUM(N698),SUM(N698)-SUM(R698:W698)-M698,)</f>
        <v>0</v>
      </c>
      <c r="AF698" s="25"/>
      <c r="AG698" s="27">
        <v>9250000</v>
      </c>
      <c r="AH698" s="27"/>
      <c r="AI698" s="27"/>
      <c r="AJ698" s="32"/>
      <c r="AK698" s="27"/>
      <c r="AL698" s="32"/>
      <c r="AM698" s="27"/>
      <c r="AN698" s="25">
        <f t="shared" si="99"/>
        <v>9250000</v>
      </c>
      <c r="AO698" s="27">
        <v>9250000</v>
      </c>
      <c r="AP698" s="28"/>
      <c r="AR698" s="28"/>
      <c r="AS698" s="28"/>
      <c r="AT698" s="2"/>
      <c r="AU698" s="2"/>
      <c r="AV698" s="2"/>
      <c r="AW698" s="2"/>
      <c r="AX698" s="2"/>
      <c r="AY698" s="2"/>
      <c r="AZ698" s="2"/>
      <c r="BA698" s="29"/>
    </row>
    <row r="699" spans="1:53" ht="21" customHeight="1">
      <c r="A699" s="19">
        <f>SUBTOTAL(3,$AO$7:AO699)</f>
        <v>693</v>
      </c>
      <c r="B699" s="44" t="s">
        <v>2625</v>
      </c>
      <c r="C699" s="45" t="s">
        <v>2626</v>
      </c>
      <c r="D699" s="22" t="s">
        <v>2627</v>
      </c>
      <c r="E699" s="22" t="s">
        <v>2628</v>
      </c>
      <c r="F699" s="19" t="s">
        <v>272</v>
      </c>
      <c r="G699" s="22" t="s">
        <v>53</v>
      </c>
      <c r="H699" s="19" t="str">
        <f t="shared" si="109"/>
        <v>008</v>
      </c>
      <c r="I699" s="22" t="s">
        <v>2605</v>
      </c>
      <c r="J699" s="22" t="s">
        <v>2606</v>
      </c>
      <c r="K699" s="22"/>
      <c r="L699" s="27">
        <v>0</v>
      </c>
      <c r="M699" s="26">
        <v>0</v>
      </c>
      <c r="N699" s="25">
        <v>8200000</v>
      </c>
      <c r="O699" s="25"/>
      <c r="P699" s="25"/>
      <c r="Q699" s="25"/>
      <c r="R699" s="25"/>
      <c r="S699" s="25">
        <v>8200000</v>
      </c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>
        <f t="shared" si="110"/>
        <v>0</v>
      </c>
      <c r="AE699" s="25">
        <f>IF(SUM(R699:T699)-M699&lt;SUM(N699),SUM(N699)-SUM(R699:T699)-M699,)</f>
        <v>0</v>
      </c>
      <c r="AF699" s="25"/>
      <c r="AG699" s="27">
        <v>9250000</v>
      </c>
      <c r="AH699" s="27">
        <v>9250000</v>
      </c>
      <c r="AI699" s="27"/>
      <c r="AJ699" s="32"/>
      <c r="AK699" s="27"/>
      <c r="AL699" s="32"/>
      <c r="AM699" s="27"/>
      <c r="AN699" s="25">
        <f t="shared" si="99"/>
        <v>0</v>
      </c>
      <c r="AO699" s="27">
        <f>IF(SUM(R699:U699)-M699&lt;(K699+L699+N699),(K699+L699+N699)-SUM(R699:U699)-M699,)</f>
        <v>0</v>
      </c>
      <c r="AP699" s="28"/>
      <c r="AR699" s="28"/>
      <c r="AS699" s="28"/>
      <c r="AT699" s="2"/>
      <c r="AU699" s="2"/>
      <c r="AV699" s="2"/>
      <c r="AW699" s="2"/>
      <c r="AX699" s="2"/>
      <c r="AY699" s="2"/>
      <c r="AZ699" s="2"/>
      <c r="BA699" s="29"/>
    </row>
    <row r="700" spans="1:53" ht="21" customHeight="1">
      <c r="A700" s="19">
        <f>SUBTOTAL(3,$AO$7:AO700)</f>
        <v>694</v>
      </c>
      <c r="B700" s="44" t="s">
        <v>2629</v>
      </c>
      <c r="C700" s="45" t="s">
        <v>2630</v>
      </c>
      <c r="D700" s="22" t="s">
        <v>2375</v>
      </c>
      <c r="E700" s="22" t="s">
        <v>262</v>
      </c>
      <c r="F700" s="19" t="s">
        <v>227</v>
      </c>
      <c r="G700" s="22" t="s">
        <v>53</v>
      </c>
      <c r="H700" s="19" t="str">
        <f t="shared" si="109"/>
        <v>008</v>
      </c>
      <c r="I700" s="22" t="s">
        <v>2605</v>
      </c>
      <c r="J700" s="22" t="s">
        <v>2606</v>
      </c>
      <c r="K700" s="22"/>
      <c r="L700" s="27">
        <v>0</v>
      </c>
      <c r="M700" s="26">
        <v>0</v>
      </c>
      <c r="N700" s="25">
        <v>8200000</v>
      </c>
      <c r="O700" s="25"/>
      <c r="P700" s="25"/>
      <c r="Q700" s="25"/>
      <c r="R700" s="25"/>
      <c r="S700" s="25"/>
      <c r="T700" s="25"/>
      <c r="U700" s="25">
        <v>8200000</v>
      </c>
      <c r="V700" s="25"/>
      <c r="W700" s="25"/>
      <c r="X700" s="25"/>
      <c r="Y700" s="25"/>
      <c r="Z700" s="25"/>
      <c r="AA700" s="25"/>
      <c r="AB700" s="25"/>
      <c r="AC700" s="25"/>
      <c r="AD700" s="25">
        <f t="shared" si="110"/>
        <v>0</v>
      </c>
      <c r="AE700" s="25">
        <f>IF(SUM(R700:U700)-M700&lt;SUM(N700),SUM(N700)-SUM(R700:U700)-M700,)</f>
        <v>0</v>
      </c>
      <c r="AF700" s="25"/>
      <c r="AG700" s="27">
        <v>9250000</v>
      </c>
      <c r="AH700" s="27"/>
      <c r="AI700" s="27"/>
      <c r="AJ700" s="32"/>
      <c r="AK700" s="27"/>
      <c r="AL700" s="32"/>
      <c r="AM700" s="27"/>
      <c r="AN700" s="25">
        <f t="shared" si="99"/>
        <v>9250000</v>
      </c>
      <c r="AO700" s="27">
        <v>9250000</v>
      </c>
      <c r="AP700" s="28"/>
      <c r="AR700" s="28"/>
      <c r="AS700" s="28"/>
      <c r="AT700" s="2"/>
      <c r="AU700" s="2"/>
      <c r="AV700" s="2"/>
      <c r="AW700" s="2"/>
      <c r="AX700" s="2"/>
      <c r="AY700" s="2"/>
      <c r="AZ700" s="2"/>
      <c r="BA700" s="29"/>
    </row>
    <row r="701" spans="1:53" ht="21" customHeight="1">
      <c r="A701" s="19">
        <f>SUBTOTAL(3,$AO$7:AO701)</f>
        <v>695</v>
      </c>
      <c r="B701" s="44" t="s">
        <v>2631</v>
      </c>
      <c r="C701" s="45" t="s">
        <v>2632</v>
      </c>
      <c r="D701" s="22" t="s">
        <v>457</v>
      </c>
      <c r="E701" s="22" t="s">
        <v>2633</v>
      </c>
      <c r="F701" s="19" t="s">
        <v>878</v>
      </c>
      <c r="G701" s="22" t="s">
        <v>53</v>
      </c>
      <c r="H701" s="19" t="str">
        <f t="shared" si="109"/>
        <v>008</v>
      </c>
      <c r="I701" s="22" t="s">
        <v>2605</v>
      </c>
      <c r="J701" s="22" t="s">
        <v>2606</v>
      </c>
      <c r="K701" s="22"/>
      <c r="L701" s="27">
        <v>0</v>
      </c>
      <c r="M701" s="26">
        <v>5480</v>
      </c>
      <c r="N701" s="25">
        <v>8200000</v>
      </c>
      <c r="O701" s="25"/>
      <c r="P701" s="25"/>
      <c r="Q701" s="25"/>
      <c r="R701" s="25"/>
      <c r="S701" s="25">
        <v>8200000</v>
      </c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6">
        <v>5480</v>
      </c>
      <c r="AE701" s="25">
        <f>IF(SUM(R701:T701)&lt;SUM(N701),SUM(N701)-SUM(R701:T701),)</f>
        <v>0</v>
      </c>
      <c r="AF701" s="26"/>
      <c r="AG701" s="27">
        <f>9250000-AD701</f>
        <v>9244520</v>
      </c>
      <c r="AH701" s="27">
        <v>9244520</v>
      </c>
      <c r="AI701" s="27"/>
      <c r="AJ701" s="32"/>
      <c r="AK701" s="27"/>
      <c r="AL701" s="32"/>
      <c r="AM701" s="27"/>
      <c r="AN701" s="25">
        <f t="shared" si="99"/>
        <v>0</v>
      </c>
      <c r="AO701" s="27">
        <f>IF(SUM(R701:U701)&lt;(K701+L701+N701),(K701+L701+N701)-SUM(R701:U701),)</f>
        <v>0</v>
      </c>
      <c r="AP701" s="28"/>
      <c r="AR701" s="28"/>
      <c r="AS701" s="28"/>
      <c r="AT701" s="2"/>
      <c r="AU701" s="2"/>
      <c r="AV701" s="2"/>
      <c r="AW701" s="2"/>
      <c r="AX701" s="2"/>
      <c r="AY701" s="2"/>
      <c r="AZ701" s="2"/>
      <c r="BA701" s="29"/>
    </row>
    <row r="702" spans="1:53" ht="21" customHeight="1">
      <c r="A702" s="19">
        <f>SUBTOTAL(3,$AO$7:AO702)</f>
        <v>696</v>
      </c>
      <c r="B702" s="44" t="s">
        <v>2634</v>
      </c>
      <c r="C702" s="45" t="s">
        <v>2635</v>
      </c>
      <c r="D702" s="22" t="s">
        <v>1489</v>
      </c>
      <c r="E702" s="22" t="s">
        <v>449</v>
      </c>
      <c r="F702" s="19" t="s">
        <v>92</v>
      </c>
      <c r="G702" s="22" t="s">
        <v>53</v>
      </c>
      <c r="H702" s="19" t="str">
        <f t="shared" si="109"/>
        <v>008</v>
      </c>
      <c r="I702" s="22" t="s">
        <v>2605</v>
      </c>
      <c r="J702" s="22" t="s">
        <v>2606</v>
      </c>
      <c r="K702" s="22"/>
      <c r="L702" s="27">
        <v>0</v>
      </c>
      <c r="M702" s="26">
        <v>0</v>
      </c>
      <c r="N702" s="25">
        <v>8200000</v>
      </c>
      <c r="O702" s="25"/>
      <c r="P702" s="25"/>
      <c r="Q702" s="25"/>
      <c r="R702" s="25"/>
      <c r="S702" s="25"/>
      <c r="T702" s="25"/>
      <c r="U702" s="25">
        <v>8200000</v>
      </c>
      <c r="V702" s="25"/>
      <c r="W702" s="25"/>
      <c r="X702" s="25"/>
      <c r="Y702" s="25"/>
      <c r="Z702" s="25"/>
      <c r="AA702" s="25"/>
      <c r="AB702" s="25"/>
      <c r="AC702" s="25"/>
      <c r="AD702" s="25">
        <f t="shared" ref="AD702:AD732" si="111">IF(SUM(O702:U702)&gt;SUM(M702:N702),SUM(O702:U702)-SUM(M702:N702),)</f>
        <v>0</v>
      </c>
      <c r="AE702" s="25">
        <f>IF(SUM(R702:U702)-M702&lt;SUM(N702),SUM(N702)-SUM(R702:U702)-M702,)</f>
        <v>0</v>
      </c>
      <c r="AF702" s="25"/>
      <c r="AG702" s="27">
        <v>9250000</v>
      </c>
      <c r="AH702" s="27"/>
      <c r="AI702" s="27"/>
      <c r="AJ702" s="32"/>
      <c r="AK702" s="27"/>
      <c r="AL702" s="32"/>
      <c r="AM702" s="27"/>
      <c r="AN702" s="25">
        <f t="shared" si="99"/>
        <v>9250000</v>
      </c>
      <c r="AO702" s="27">
        <v>9250000</v>
      </c>
      <c r="AP702" s="28"/>
      <c r="AR702" s="28"/>
      <c r="AS702" s="28"/>
      <c r="AT702" s="2"/>
      <c r="AU702" s="2"/>
      <c r="AV702" s="2"/>
      <c r="AW702" s="2"/>
      <c r="AX702" s="2"/>
      <c r="AY702" s="2"/>
      <c r="AZ702" s="2"/>
      <c r="BA702" s="29"/>
    </row>
    <row r="703" spans="1:53" ht="21" customHeight="1">
      <c r="A703" s="19">
        <f>SUBTOTAL(3,$AO$7:AO703)</f>
        <v>697</v>
      </c>
      <c r="B703" s="44" t="s">
        <v>2636</v>
      </c>
      <c r="C703" s="45" t="s">
        <v>2637</v>
      </c>
      <c r="D703" s="22" t="s">
        <v>342</v>
      </c>
      <c r="E703" s="22" t="s">
        <v>491</v>
      </c>
      <c r="F703" s="19" t="s">
        <v>2638</v>
      </c>
      <c r="G703" s="22" t="s">
        <v>53</v>
      </c>
      <c r="H703" s="19" t="str">
        <f t="shared" si="109"/>
        <v>008</v>
      </c>
      <c r="I703" s="22" t="s">
        <v>2605</v>
      </c>
      <c r="J703" s="22" t="s">
        <v>2606</v>
      </c>
      <c r="K703" s="22"/>
      <c r="L703" s="27">
        <v>0</v>
      </c>
      <c r="M703" s="26">
        <v>0</v>
      </c>
      <c r="N703" s="25">
        <v>8200000</v>
      </c>
      <c r="O703" s="25"/>
      <c r="P703" s="25"/>
      <c r="Q703" s="25"/>
      <c r="R703" s="25"/>
      <c r="S703" s="25"/>
      <c r="T703" s="25"/>
      <c r="U703" s="25">
        <v>8200000</v>
      </c>
      <c r="V703" s="25"/>
      <c r="W703" s="25"/>
      <c r="X703" s="25"/>
      <c r="Y703" s="25"/>
      <c r="Z703" s="25"/>
      <c r="AA703" s="25"/>
      <c r="AB703" s="25"/>
      <c r="AC703" s="25"/>
      <c r="AD703" s="25">
        <f t="shared" si="111"/>
        <v>0</v>
      </c>
      <c r="AE703" s="25">
        <f>IF(SUM(R703:U703)-M703&lt;SUM(N703),SUM(N703)-SUM(R703:U703)-M703,)</f>
        <v>0</v>
      </c>
      <c r="AF703" s="25"/>
      <c r="AG703" s="27">
        <v>9250000</v>
      </c>
      <c r="AH703" s="27"/>
      <c r="AI703" s="27"/>
      <c r="AJ703" s="227">
        <v>9250000</v>
      </c>
      <c r="AK703" s="27"/>
      <c r="AL703" s="32"/>
      <c r="AM703" s="27"/>
      <c r="AN703" s="25">
        <f>IF(SUM(AH703:AK703)&lt;SUM(AG703),SUM(AG703)-SUM(AH703:AK703),)</f>
        <v>0</v>
      </c>
      <c r="AO703" s="25">
        <f>IF(SUM(AI703:AN703)&lt;SUM(AH703),SUM(AH703)-SUM(AI703:AN703),)</f>
        <v>0</v>
      </c>
      <c r="AP703" s="28"/>
      <c r="AR703" s="28"/>
      <c r="AS703" s="28"/>
      <c r="AT703" s="2"/>
      <c r="AU703" s="2"/>
      <c r="AV703" s="2"/>
      <c r="AW703" s="2"/>
      <c r="AX703" s="2"/>
      <c r="AY703" s="2"/>
      <c r="AZ703" s="2"/>
      <c r="BA703" s="29"/>
    </row>
    <row r="704" spans="1:53" ht="21" customHeight="1">
      <c r="A704" s="19">
        <f>SUBTOTAL(3,$AO$7:AO704)</f>
        <v>698</v>
      </c>
      <c r="B704" s="44" t="s">
        <v>2639</v>
      </c>
      <c r="C704" s="45" t="s">
        <v>2640</v>
      </c>
      <c r="D704" s="22" t="s">
        <v>2641</v>
      </c>
      <c r="E704" s="22" t="s">
        <v>818</v>
      </c>
      <c r="F704" s="19" t="s">
        <v>2642</v>
      </c>
      <c r="G704" s="22" t="s">
        <v>53</v>
      </c>
      <c r="H704" s="19" t="str">
        <f t="shared" si="109"/>
        <v>008</v>
      </c>
      <c r="I704" s="22" t="s">
        <v>2605</v>
      </c>
      <c r="J704" s="22" t="s">
        <v>2606</v>
      </c>
      <c r="K704" s="22"/>
      <c r="L704" s="27">
        <v>0</v>
      </c>
      <c r="M704" s="26">
        <v>0</v>
      </c>
      <c r="N704" s="25">
        <v>8200000</v>
      </c>
      <c r="O704" s="25"/>
      <c r="P704" s="25"/>
      <c r="Q704" s="25"/>
      <c r="R704" s="25"/>
      <c r="S704" s="25">
        <v>8200000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>
        <f t="shared" si="111"/>
        <v>0</v>
      </c>
      <c r="AE704" s="25">
        <f>IF(SUM(R704:T704)-M704&lt;SUM(N704),SUM(N704)-SUM(R704:T704)-M704,)</f>
        <v>0</v>
      </c>
      <c r="AF704" s="25"/>
      <c r="AG704" s="27">
        <v>9250000</v>
      </c>
      <c r="AH704" s="27">
        <v>9250000</v>
      </c>
      <c r="AI704" s="27"/>
      <c r="AJ704" s="32"/>
      <c r="AK704" s="27"/>
      <c r="AL704" s="32"/>
      <c r="AM704" s="27"/>
      <c r="AN704" s="25">
        <f t="shared" si="99"/>
        <v>0</v>
      </c>
      <c r="AO704" s="27">
        <f>IF(SUM(R704:U704)-M704&lt;(K704+L704+N704),(K704+L704+N704)-SUM(R704:U704)-M704,)</f>
        <v>0</v>
      </c>
      <c r="AP704" s="28"/>
      <c r="AR704" s="28"/>
      <c r="AS704" s="28"/>
      <c r="AT704" s="2"/>
      <c r="AU704" s="2"/>
      <c r="AV704" s="2"/>
      <c r="AW704" s="2"/>
      <c r="AX704" s="2"/>
      <c r="AY704" s="2"/>
      <c r="AZ704" s="2"/>
      <c r="BA704" s="29"/>
    </row>
    <row r="705" spans="1:53" ht="21" customHeight="1">
      <c r="A705" s="19">
        <f>SUBTOTAL(3,$AO$7:AO705)</f>
        <v>699</v>
      </c>
      <c r="B705" s="44" t="s">
        <v>2643</v>
      </c>
      <c r="C705" s="45" t="s">
        <v>2644</v>
      </c>
      <c r="D705" s="22" t="s">
        <v>2645</v>
      </c>
      <c r="E705" s="57" t="s">
        <v>496</v>
      </c>
      <c r="F705" s="19" t="s">
        <v>2646</v>
      </c>
      <c r="G705" s="22" t="s">
        <v>53</v>
      </c>
      <c r="H705" s="19" t="str">
        <f t="shared" si="109"/>
        <v>008</v>
      </c>
      <c r="I705" s="42" t="s">
        <v>2415</v>
      </c>
      <c r="J705" s="22" t="s">
        <v>2606</v>
      </c>
      <c r="K705" s="22"/>
      <c r="L705" s="27">
        <v>0</v>
      </c>
      <c r="M705" s="26">
        <v>0</v>
      </c>
      <c r="N705" s="25">
        <v>8200000</v>
      </c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>
        <v>8200000</v>
      </c>
      <c r="Z705" s="25"/>
      <c r="AA705" s="25"/>
      <c r="AB705" s="25"/>
      <c r="AC705" s="25"/>
      <c r="AD705" s="25">
        <f t="shared" si="111"/>
        <v>0</v>
      </c>
      <c r="AE705" s="25">
        <f>IF(SUM(R705:AD705)-M705&lt;SUM(N705),SUM(N705)-SUM(R705:AD705)-M705,)</f>
        <v>0</v>
      </c>
      <c r="AF705" s="25">
        <v>1578000</v>
      </c>
      <c r="AG705" s="27">
        <f>9250000-AF705</f>
        <v>7672000</v>
      </c>
      <c r="AH705" s="27"/>
      <c r="AI705" s="27"/>
      <c r="AJ705" s="227">
        <v>7672000</v>
      </c>
      <c r="AK705" s="27"/>
      <c r="AL705" s="32"/>
      <c r="AM705" s="27"/>
      <c r="AN705" s="25">
        <f t="shared" ref="AN705:AN706" si="112">IF(SUM(AH705:AK705)&lt;SUM(AG705),SUM(AG705)-SUM(AH705:AK705),)</f>
        <v>0</v>
      </c>
      <c r="AO705" s="25">
        <f t="shared" ref="AO705:AO706" si="113">IF(SUM(AI705:AN705)&lt;SUM(AH705),SUM(AH705)-SUM(AI705:AN705),)</f>
        <v>0</v>
      </c>
      <c r="AP705" s="28"/>
      <c r="AR705" s="28"/>
      <c r="AS705" s="28"/>
      <c r="AT705" s="2"/>
      <c r="AU705" s="2"/>
      <c r="AV705" s="2"/>
      <c r="AW705" s="2"/>
      <c r="AX705" s="2"/>
      <c r="AY705" s="2"/>
      <c r="AZ705" s="2"/>
      <c r="BA705" s="29"/>
    </row>
    <row r="706" spans="1:53" ht="21" customHeight="1">
      <c r="A706" s="19">
        <f>SUBTOTAL(3,$AO$7:AO706)</f>
        <v>700</v>
      </c>
      <c r="B706" s="44" t="s">
        <v>2650</v>
      </c>
      <c r="C706" s="45" t="s">
        <v>2651</v>
      </c>
      <c r="D706" s="22" t="s">
        <v>1027</v>
      </c>
      <c r="E706" s="22" t="s">
        <v>496</v>
      </c>
      <c r="F706" s="19" t="s">
        <v>106</v>
      </c>
      <c r="G706" s="22" t="s">
        <v>53</v>
      </c>
      <c r="H706" s="19" t="str">
        <f t="shared" si="109"/>
        <v>008</v>
      </c>
      <c r="I706" s="22" t="s">
        <v>2605</v>
      </c>
      <c r="J706" s="22" t="s">
        <v>2606</v>
      </c>
      <c r="K706" s="22"/>
      <c r="L706" s="27">
        <v>0</v>
      </c>
      <c r="M706" s="26">
        <v>0</v>
      </c>
      <c r="N706" s="25">
        <v>8200000</v>
      </c>
      <c r="O706" s="25"/>
      <c r="P706" s="25"/>
      <c r="Q706" s="25"/>
      <c r="R706" s="25"/>
      <c r="S706" s="25"/>
      <c r="T706" s="25"/>
      <c r="U706" s="25">
        <v>8200000</v>
      </c>
      <c r="V706" s="25"/>
      <c r="W706" s="25"/>
      <c r="X706" s="25"/>
      <c r="Y706" s="25"/>
      <c r="Z706" s="25"/>
      <c r="AA706" s="25"/>
      <c r="AB706" s="25"/>
      <c r="AC706" s="25"/>
      <c r="AD706" s="25">
        <f t="shared" si="111"/>
        <v>0</v>
      </c>
      <c r="AE706" s="25">
        <f t="shared" ref="AE706:AE711" si="114">IF(SUM(R706:U706)-M706&lt;SUM(N706),SUM(N706)-SUM(R706:U706)-M706,)</f>
        <v>0</v>
      </c>
      <c r="AF706" s="25"/>
      <c r="AG706" s="27">
        <v>9250000</v>
      </c>
      <c r="AH706" s="27"/>
      <c r="AI706" s="27"/>
      <c r="AJ706" s="227">
        <v>9250000</v>
      </c>
      <c r="AK706" s="27"/>
      <c r="AL706" s="32"/>
      <c r="AM706" s="27"/>
      <c r="AN706" s="25">
        <f t="shared" si="112"/>
        <v>0</v>
      </c>
      <c r="AO706" s="25">
        <f t="shared" si="113"/>
        <v>0</v>
      </c>
      <c r="AP706" s="28"/>
      <c r="AR706" s="28"/>
      <c r="AS706" s="28"/>
      <c r="AT706" s="2"/>
      <c r="AU706" s="2"/>
      <c r="AV706" s="2"/>
      <c r="AW706" s="2"/>
      <c r="AX706" s="2"/>
      <c r="AY706" s="2"/>
      <c r="AZ706" s="2"/>
      <c r="BA706" s="29"/>
    </row>
    <row r="707" spans="1:53" ht="21" customHeight="1">
      <c r="A707" s="19">
        <f>SUBTOTAL(3,$AO$7:AO707)</f>
        <v>701</v>
      </c>
      <c r="B707" s="44" t="s">
        <v>2652</v>
      </c>
      <c r="C707" s="45" t="s">
        <v>2653</v>
      </c>
      <c r="D707" s="22" t="s">
        <v>2375</v>
      </c>
      <c r="E707" s="22" t="s">
        <v>201</v>
      </c>
      <c r="F707" s="19" t="s">
        <v>2654</v>
      </c>
      <c r="G707" s="22" t="s">
        <v>53</v>
      </c>
      <c r="H707" s="19" t="str">
        <f t="shared" si="109"/>
        <v>008</v>
      </c>
      <c r="I707" s="22" t="s">
        <v>2605</v>
      </c>
      <c r="J707" s="22" t="s">
        <v>2606</v>
      </c>
      <c r="K707" s="22"/>
      <c r="L707" s="27">
        <v>0</v>
      </c>
      <c r="M707" s="26">
        <v>0</v>
      </c>
      <c r="N707" s="25">
        <v>8200000</v>
      </c>
      <c r="O707" s="25"/>
      <c r="P707" s="25"/>
      <c r="Q707" s="25"/>
      <c r="R707" s="25"/>
      <c r="S707" s="25"/>
      <c r="T707" s="25"/>
      <c r="U707" s="25">
        <v>8200000</v>
      </c>
      <c r="V707" s="25"/>
      <c r="W707" s="25"/>
      <c r="X707" s="25"/>
      <c r="Y707" s="25"/>
      <c r="Z707" s="25"/>
      <c r="AA707" s="25"/>
      <c r="AB707" s="25"/>
      <c r="AC707" s="25"/>
      <c r="AD707" s="25">
        <f t="shared" si="111"/>
        <v>0</v>
      </c>
      <c r="AE707" s="25">
        <f t="shared" si="114"/>
        <v>0</v>
      </c>
      <c r="AF707" s="25"/>
      <c r="AG707" s="27">
        <v>9250000</v>
      </c>
      <c r="AH707" s="27"/>
      <c r="AI707" s="27"/>
      <c r="AJ707" s="32"/>
      <c r="AK707" s="27"/>
      <c r="AL707" s="32"/>
      <c r="AM707" s="27"/>
      <c r="AN707" s="25">
        <f t="shared" ref="AN707:AN766" si="115">IF(SUM(AH707:AI707)&lt;SUM(AG707),SUM(AG707)-SUM(AH707:AI707),)</f>
        <v>9250000</v>
      </c>
      <c r="AO707" s="27">
        <v>9250000</v>
      </c>
      <c r="AP707" s="28"/>
      <c r="AR707" s="28"/>
      <c r="AS707" s="28"/>
      <c r="AT707" s="2"/>
      <c r="AU707" s="2"/>
      <c r="AV707" s="2"/>
      <c r="AW707" s="2"/>
      <c r="AX707" s="2"/>
      <c r="AY707" s="2"/>
      <c r="AZ707" s="2"/>
      <c r="BA707" s="29"/>
    </row>
    <row r="708" spans="1:53" ht="21" customHeight="1">
      <c r="A708" s="19">
        <f>SUBTOTAL(3,$AO$7:AO708)</f>
        <v>702</v>
      </c>
      <c r="B708" s="44" t="s">
        <v>2655</v>
      </c>
      <c r="C708" s="45" t="s">
        <v>2656</v>
      </c>
      <c r="D708" s="22" t="s">
        <v>205</v>
      </c>
      <c r="E708" s="22" t="s">
        <v>500</v>
      </c>
      <c r="F708" s="19" t="s">
        <v>2657</v>
      </c>
      <c r="G708" s="22" t="s">
        <v>53</v>
      </c>
      <c r="H708" s="19" t="str">
        <f t="shared" si="109"/>
        <v>008</v>
      </c>
      <c r="I708" s="42" t="s">
        <v>2415</v>
      </c>
      <c r="J708" s="22" t="s">
        <v>2606</v>
      </c>
      <c r="K708" s="22"/>
      <c r="L708" s="27">
        <v>0</v>
      </c>
      <c r="M708" s="26">
        <v>0</v>
      </c>
      <c r="N708" s="25">
        <v>8200000</v>
      </c>
      <c r="O708" s="25"/>
      <c r="P708" s="25"/>
      <c r="Q708" s="25"/>
      <c r="R708" s="25"/>
      <c r="S708" s="25"/>
      <c r="T708" s="25"/>
      <c r="U708" s="25">
        <v>8200000</v>
      </c>
      <c r="V708" s="25"/>
      <c r="W708" s="25"/>
      <c r="X708" s="25"/>
      <c r="Y708" s="25"/>
      <c r="Z708" s="25"/>
      <c r="AA708" s="25"/>
      <c r="AB708" s="25"/>
      <c r="AC708" s="25"/>
      <c r="AD708" s="25">
        <f t="shared" si="111"/>
        <v>0</v>
      </c>
      <c r="AE708" s="25">
        <f t="shared" si="114"/>
        <v>0</v>
      </c>
      <c r="AF708" s="25"/>
      <c r="AG708" s="27">
        <v>9250000</v>
      </c>
      <c r="AH708" s="27"/>
      <c r="AI708" s="27"/>
      <c r="AJ708" s="227">
        <v>9250000</v>
      </c>
      <c r="AK708" s="27"/>
      <c r="AL708" s="32"/>
      <c r="AM708" s="27"/>
      <c r="AN708" s="25">
        <f>IF(SUM(AH708:AK708)&lt;SUM(AG708),SUM(AG708)-SUM(AH708:AK708),)</f>
        <v>0</v>
      </c>
      <c r="AO708" s="25">
        <f>IF(SUM(AI708:AN708)&lt;SUM(AH708),SUM(AH708)-SUM(AI708:AN708),)</f>
        <v>0</v>
      </c>
      <c r="AP708" s="28"/>
      <c r="AR708" s="28"/>
      <c r="AS708" s="28"/>
      <c r="AT708" s="2"/>
      <c r="AU708" s="2"/>
      <c r="AV708" s="2"/>
      <c r="AW708" s="2"/>
      <c r="AX708" s="2"/>
      <c r="AY708" s="2"/>
      <c r="AZ708" s="2"/>
      <c r="BA708" s="29"/>
    </row>
    <row r="709" spans="1:53" ht="21" customHeight="1">
      <c r="A709" s="19">
        <f>SUBTOTAL(3,$AO$7:AO709)</f>
        <v>703</v>
      </c>
      <c r="B709" s="44" t="s">
        <v>2658</v>
      </c>
      <c r="C709" s="45" t="s">
        <v>2659</v>
      </c>
      <c r="D709" s="22" t="s">
        <v>2660</v>
      </c>
      <c r="E709" s="22" t="s">
        <v>2661</v>
      </c>
      <c r="F709" s="19" t="s">
        <v>1717</v>
      </c>
      <c r="G709" s="22" t="s">
        <v>53</v>
      </c>
      <c r="H709" s="19" t="str">
        <f t="shared" si="109"/>
        <v>008</v>
      </c>
      <c r="I709" s="22" t="s">
        <v>2605</v>
      </c>
      <c r="J709" s="22" t="s">
        <v>2606</v>
      </c>
      <c r="K709" s="22"/>
      <c r="L709" s="27">
        <v>0</v>
      </c>
      <c r="M709" s="26">
        <v>0</v>
      </c>
      <c r="N709" s="25">
        <v>8200000</v>
      </c>
      <c r="O709" s="25"/>
      <c r="P709" s="25"/>
      <c r="Q709" s="25"/>
      <c r="R709" s="25"/>
      <c r="S709" s="25"/>
      <c r="T709" s="25"/>
      <c r="U709" s="25">
        <v>8200000</v>
      </c>
      <c r="V709" s="25"/>
      <c r="W709" s="25"/>
      <c r="X709" s="25"/>
      <c r="Y709" s="25"/>
      <c r="Z709" s="25"/>
      <c r="AA709" s="25"/>
      <c r="AB709" s="25"/>
      <c r="AC709" s="25"/>
      <c r="AD709" s="25">
        <f t="shared" si="111"/>
        <v>0</v>
      </c>
      <c r="AE709" s="25">
        <f t="shared" si="114"/>
        <v>0</v>
      </c>
      <c r="AF709" s="25"/>
      <c r="AG709" s="27">
        <v>9250000</v>
      </c>
      <c r="AH709" s="27">
        <v>9250000</v>
      </c>
      <c r="AI709" s="27"/>
      <c r="AJ709" s="32"/>
      <c r="AK709" s="27"/>
      <c r="AL709" s="32"/>
      <c r="AM709" s="27"/>
      <c r="AN709" s="25">
        <f t="shared" si="115"/>
        <v>0</v>
      </c>
      <c r="AO709" s="27">
        <f t="shared" ref="AO709:AO713" si="116">IF(SUM(R709:U709)-M709&lt;(K709+L709+N709),(K709+L709+N709)-SUM(R709:U709)-M709,)</f>
        <v>0</v>
      </c>
      <c r="AP709" s="28"/>
      <c r="AR709" s="28"/>
      <c r="AS709" s="28"/>
      <c r="AT709" s="2"/>
      <c r="AU709" s="2"/>
      <c r="AV709" s="2"/>
      <c r="AW709" s="2"/>
      <c r="AX709" s="2"/>
      <c r="AY709" s="2"/>
      <c r="AZ709" s="2"/>
      <c r="BA709" s="29"/>
    </row>
    <row r="710" spans="1:53" ht="21" customHeight="1">
      <c r="A710" s="19">
        <f>SUBTOTAL(3,$AO$7:AO710)</f>
        <v>704</v>
      </c>
      <c r="B710" s="44" t="s">
        <v>2662</v>
      </c>
      <c r="C710" s="45" t="s">
        <v>2663</v>
      </c>
      <c r="D710" s="22" t="s">
        <v>2664</v>
      </c>
      <c r="E710" s="22" t="s">
        <v>217</v>
      </c>
      <c r="F710" s="19" t="s">
        <v>514</v>
      </c>
      <c r="G710" s="22" t="s">
        <v>53</v>
      </c>
      <c r="H710" s="19" t="str">
        <f t="shared" si="109"/>
        <v>008</v>
      </c>
      <c r="I710" s="42" t="s">
        <v>2415</v>
      </c>
      <c r="J710" s="22" t="s">
        <v>2606</v>
      </c>
      <c r="K710" s="22"/>
      <c r="L710" s="27">
        <v>0</v>
      </c>
      <c r="M710" s="26">
        <v>0</v>
      </c>
      <c r="N710" s="25">
        <v>8200000</v>
      </c>
      <c r="O710" s="25"/>
      <c r="P710" s="25"/>
      <c r="Q710" s="25"/>
      <c r="R710" s="25"/>
      <c r="S710" s="25"/>
      <c r="T710" s="25"/>
      <c r="U710" s="25">
        <v>8200000</v>
      </c>
      <c r="V710" s="25"/>
      <c r="W710" s="25"/>
      <c r="X710" s="25"/>
      <c r="Y710" s="25"/>
      <c r="Z710" s="25"/>
      <c r="AA710" s="25"/>
      <c r="AB710" s="25"/>
      <c r="AC710" s="25"/>
      <c r="AD710" s="25">
        <f t="shared" si="111"/>
        <v>0</v>
      </c>
      <c r="AE710" s="25">
        <f t="shared" si="114"/>
        <v>0</v>
      </c>
      <c r="AF710" s="25"/>
      <c r="AG710" s="27">
        <v>9250000</v>
      </c>
      <c r="AH710" s="27"/>
      <c r="AI710" s="27"/>
      <c r="AJ710" s="32"/>
      <c r="AK710" s="27"/>
      <c r="AL710" s="32"/>
      <c r="AM710" s="27"/>
      <c r="AN710" s="25">
        <f t="shared" si="115"/>
        <v>9250000</v>
      </c>
      <c r="AO710" s="27">
        <v>9250000</v>
      </c>
      <c r="AP710" s="28"/>
      <c r="AR710" s="28"/>
      <c r="AS710" s="28"/>
      <c r="AT710" s="2"/>
      <c r="AU710" s="2"/>
      <c r="AV710" s="2"/>
      <c r="AW710" s="2"/>
      <c r="AX710" s="2"/>
      <c r="AY710" s="2"/>
      <c r="AZ710" s="2"/>
      <c r="BA710" s="29"/>
    </row>
    <row r="711" spans="1:53" ht="21" customHeight="1">
      <c r="A711" s="19">
        <f>SUBTOTAL(3,$AO$7:AO711)</f>
        <v>705</v>
      </c>
      <c r="B711" s="44" t="s">
        <v>2665</v>
      </c>
      <c r="C711" s="45" t="s">
        <v>2666</v>
      </c>
      <c r="D711" s="22" t="s">
        <v>2667</v>
      </c>
      <c r="E711" s="22" t="s">
        <v>222</v>
      </c>
      <c r="F711" s="19" t="s">
        <v>2668</v>
      </c>
      <c r="G711" s="22" t="s">
        <v>53</v>
      </c>
      <c r="H711" s="19" t="str">
        <f t="shared" si="109"/>
        <v>008</v>
      </c>
      <c r="I711" s="22" t="s">
        <v>2605</v>
      </c>
      <c r="J711" s="22" t="s">
        <v>2606</v>
      </c>
      <c r="K711" s="22"/>
      <c r="L711" s="27">
        <v>0</v>
      </c>
      <c r="M711" s="26">
        <v>0</v>
      </c>
      <c r="N711" s="25">
        <v>8200000</v>
      </c>
      <c r="O711" s="25"/>
      <c r="P711" s="25"/>
      <c r="Q711" s="25"/>
      <c r="R711" s="25"/>
      <c r="S711" s="25"/>
      <c r="T711" s="25"/>
      <c r="U711" s="25">
        <v>8200000</v>
      </c>
      <c r="V711" s="25"/>
      <c r="W711" s="25"/>
      <c r="X711" s="25"/>
      <c r="Y711" s="25"/>
      <c r="Z711" s="25"/>
      <c r="AA711" s="25"/>
      <c r="AB711" s="25"/>
      <c r="AC711" s="25"/>
      <c r="AD711" s="25">
        <f t="shared" si="111"/>
        <v>0</v>
      </c>
      <c r="AE711" s="25">
        <f t="shared" si="114"/>
        <v>0</v>
      </c>
      <c r="AF711" s="25"/>
      <c r="AG711" s="27">
        <v>9250000</v>
      </c>
      <c r="AH711" s="27"/>
      <c r="AI711" s="27"/>
      <c r="AJ711" s="32"/>
      <c r="AK711" s="27"/>
      <c r="AL711" s="32"/>
      <c r="AM711" s="27"/>
      <c r="AN711" s="25">
        <f t="shared" si="115"/>
        <v>9250000</v>
      </c>
      <c r="AO711" s="27">
        <v>9250000</v>
      </c>
      <c r="AP711" s="28"/>
      <c r="AR711" s="28"/>
      <c r="AS711" s="28"/>
      <c r="AT711" s="2"/>
      <c r="AU711" s="2"/>
      <c r="AV711" s="2"/>
      <c r="AW711" s="2"/>
      <c r="AX711" s="2"/>
      <c r="AY711" s="2"/>
      <c r="AZ711" s="2"/>
      <c r="BA711" s="29"/>
    </row>
    <row r="712" spans="1:53" ht="21" customHeight="1">
      <c r="A712" s="19">
        <f>SUBTOTAL(3,$AO$7:AO712)</f>
        <v>706</v>
      </c>
      <c r="B712" s="44" t="s">
        <v>2669</v>
      </c>
      <c r="C712" s="45" t="s">
        <v>2670</v>
      </c>
      <c r="D712" s="22" t="s">
        <v>2671</v>
      </c>
      <c r="E712" s="22" t="s">
        <v>226</v>
      </c>
      <c r="F712" s="19" t="s">
        <v>2672</v>
      </c>
      <c r="G712" s="22" t="s">
        <v>53</v>
      </c>
      <c r="H712" s="19" t="str">
        <f t="shared" si="109"/>
        <v>008</v>
      </c>
      <c r="I712" s="42" t="s">
        <v>2415</v>
      </c>
      <c r="J712" s="22" t="s">
        <v>2606</v>
      </c>
      <c r="K712" s="22"/>
      <c r="L712" s="27">
        <v>0</v>
      </c>
      <c r="M712" s="26">
        <v>0</v>
      </c>
      <c r="N712" s="25">
        <v>8200000</v>
      </c>
      <c r="O712" s="25"/>
      <c r="P712" s="25"/>
      <c r="Q712" s="25"/>
      <c r="R712" s="25"/>
      <c r="S712" s="25">
        <v>8200000</v>
      </c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>
        <f t="shared" si="111"/>
        <v>0</v>
      </c>
      <c r="AE712" s="25">
        <f>IF(SUM(R712:T712)-M712&lt;SUM(N712),SUM(N712)-SUM(R712:T712)-M712,)</f>
        <v>0</v>
      </c>
      <c r="AF712" s="25"/>
      <c r="AG712" s="27">
        <v>9250000</v>
      </c>
      <c r="AH712" s="27">
        <v>9250000</v>
      </c>
      <c r="AI712" s="27"/>
      <c r="AJ712" s="32"/>
      <c r="AK712" s="27"/>
      <c r="AL712" s="32"/>
      <c r="AM712" s="27"/>
      <c r="AN712" s="25">
        <f t="shared" si="115"/>
        <v>0</v>
      </c>
      <c r="AO712" s="27">
        <f t="shared" si="116"/>
        <v>0</v>
      </c>
      <c r="AP712" s="28"/>
      <c r="AR712" s="28"/>
      <c r="AS712" s="28"/>
      <c r="AT712" s="2"/>
      <c r="AU712" s="2"/>
      <c r="AV712" s="2"/>
      <c r="AW712" s="2"/>
      <c r="AX712" s="2"/>
      <c r="AY712" s="2"/>
      <c r="AZ712" s="2"/>
      <c r="BA712" s="29"/>
    </row>
    <row r="713" spans="1:53" ht="21" customHeight="1">
      <c r="A713" s="19">
        <f>SUBTOTAL(3,$AO$7:AO713)</f>
        <v>707</v>
      </c>
      <c r="B713" s="44" t="s">
        <v>2673</v>
      </c>
      <c r="C713" s="45" t="s">
        <v>2674</v>
      </c>
      <c r="D713" s="22" t="s">
        <v>2675</v>
      </c>
      <c r="E713" s="22" t="s">
        <v>236</v>
      </c>
      <c r="F713" s="19" t="s">
        <v>2676</v>
      </c>
      <c r="G713" s="22" t="s">
        <v>53</v>
      </c>
      <c r="H713" s="19" t="str">
        <f t="shared" si="109"/>
        <v>008</v>
      </c>
      <c r="I713" s="22" t="s">
        <v>2605</v>
      </c>
      <c r="J713" s="22" t="s">
        <v>2606</v>
      </c>
      <c r="K713" s="22"/>
      <c r="L713" s="27">
        <v>0</v>
      </c>
      <c r="M713" s="26">
        <v>0</v>
      </c>
      <c r="N713" s="25">
        <v>8200000</v>
      </c>
      <c r="O713" s="25"/>
      <c r="P713" s="25"/>
      <c r="Q713" s="25"/>
      <c r="R713" s="25"/>
      <c r="S713" s="25">
        <v>8200000</v>
      </c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>
        <f t="shared" si="111"/>
        <v>0</v>
      </c>
      <c r="AE713" s="25">
        <f>IF(SUM(R713:T713)-M713&lt;SUM(N713),SUM(N713)-SUM(R713:T713)-M713,)</f>
        <v>0</v>
      </c>
      <c r="AF713" s="25"/>
      <c r="AG713" s="27">
        <v>9250000</v>
      </c>
      <c r="AH713" s="27">
        <v>9250000</v>
      </c>
      <c r="AI713" s="27"/>
      <c r="AJ713" s="32"/>
      <c r="AK713" s="27"/>
      <c r="AL713" s="32"/>
      <c r="AM713" s="27"/>
      <c r="AN713" s="25">
        <f t="shared" si="115"/>
        <v>0</v>
      </c>
      <c r="AO713" s="27">
        <f t="shared" si="116"/>
        <v>0</v>
      </c>
      <c r="AP713" s="28"/>
      <c r="AR713" s="28"/>
      <c r="AS713" s="28"/>
      <c r="AT713" s="2"/>
      <c r="AU713" s="2"/>
      <c r="AV713" s="2"/>
      <c r="AW713" s="2"/>
      <c r="AX713" s="2"/>
      <c r="AY713" s="2"/>
      <c r="AZ713" s="2"/>
      <c r="BA713" s="29"/>
    </row>
    <row r="714" spans="1:53" ht="21" customHeight="1">
      <c r="A714" s="19">
        <f>SUBTOTAL(3,$AO$7:AO714)</f>
        <v>708</v>
      </c>
      <c r="B714" s="44" t="s">
        <v>2677</v>
      </c>
      <c r="C714" s="45" t="s">
        <v>2678</v>
      </c>
      <c r="D714" s="22" t="s">
        <v>2679</v>
      </c>
      <c r="E714" s="22" t="s">
        <v>1369</v>
      </c>
      <c r="F714" s="19" t="s">
        <v>771</v>
      </c>
      <c r="G714" s="22" t="s">
        <v>53</v>
      </c>
      <c r="H714" s="19" t="str">
        <f t="shared" si="109"/>
        <v>008</v>
      </c>
      <c r="I714" s="22" t="s">
        <v>2605</v>
      </c>
      <c r="J714" s="22" t="s">
        <v>2606</v>
      </c>
      <c r="K714" s="22"/>
      <c r="L714" s="27">
        <v>0</v>
      </c>
      <c r="M714" s="26">
        <v>0</v>
      </c>
      <c r="N714" s="25">
        <v>8200000</v>
      </c>
      <c r="O714" s="25"/>
      <c r="P714" s="25"/>
      <c r="Q714" s="25"/>
      <c r="R714" s="25"/>
      <c r="S714" s="25"/>
      <c r="T714" s="25"/>
      <c r="U714" s="25">
        <v>8200000</v>
      </c>
      <c r="V714" s="25"/>
      <c r="W714" s="25"/>
      <c r="X714" s="25"/>
      <c r="Y714" s="25"/>
      <c r="Z714" s="25"/>
      <c r="AA714" s="25"/>
      <c r="AB714" s="25"/>
      <c r="AC714" s="25"/>
      <c r="AD714" s="25">
        <f t="shared" si="111"/>
        <v>0</v>
      </c>
      <c r="AE714" s="25">
        <f>IF(SUM(R714:U714)-M714&lt;SUM(N714),SUM(N714)-SUM(R714:U714)-M714,)</f>
        <v>0</v>
      </c>
      <c r="AF714" s="25"/>
      <c r="AG714" s="27">
        <v>9250000</v>
      </c>
      <c r="AH714" s="27"/>
      <c r="AI714" s="27"/>
      <c r="AJ714" s="32"/>
      <c r="AK714" s="27"/>
      <c r="AL714" s="32"/>
      <c r="AM714" s="27"/>
      <c r="AN714" s="25">
        <f t="shared" si="115"/>
        <v>9250000</v>
      </c>
      <c r="AO714" s="27">
        <v>9250000</v>
      </c>
      <c r="AP714" s="28"/>
      <c r="AR714" s="28"/>
      <c r="AS714" s="28"/>
      <c r="AT714" s="2"/>
      <c r="AU714" s="2"/>
      <c r="AV714" s="2"/>
      <c r="AW714" s="2"/>
      <c r="AX714" s="2"/>
      <c r="AY714" s="2"/>
      <c r="AZ714" s="2"/>
      <c r="BA714" s="29"/>
    </row>
    <row r="715" spans="1:53" ht="21" customHeight="1">
      <c r="A715" s="19">
        <f>SUBTOTAL(3,$AO$7:AO715)</f>
        <v>709</v>
      </c>
      <c r="B715" s="44" t="s">
        <v>2680</v>
      </c>
      <c r="C715" s="45" t="s">
        <v>2681</v>
      </c>
      <c r="D715" s="22" t="s">
        <v>2682</v>
      </c>
      <c r="E715" s="22" t="s">
        <v>1369</v>
      </c>
      <c r="F715" s="19" t="s">
        <v>2642</v>
      </c>
      <c r="G715" s="22" t="s">
        <v>53</v>
      </c>
      <c r="H715" s="19" t="str">
        <f t="shared" si="109"/>
        <v>008</v>
      </c>
      <c r="I715" s="42" t="s">
        <v>2415</v>
      </c>
      <c r="J715" s="22" t="s">
        <v>2606</v>
      </c>
      <c r="K715" s="22"/>
      <c r="L715" s="27">
        <v>0</v>
      </c>
      <c r="M715" s="26">
        <v>0</v>
      </c>
      <c r="N715" s="25">
        <v>8200000</v>
      </c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>
        <v>8200000</v>
      </c>
      <c r="Z715" s="25"/>
      <c r="AA715" s="25"/>
      <c r="AB715" s="25"/>
      <c r="AC715" s="25"/>
      <c r="AD715" s="25">
        <f t="shared" si="111"/>
        <v>0</v>
      </c>
      <c r="AE715" s="25">
        <f>IF(SUM(R715:AD715)-M715&lt;SUM(N715),SUM(N715)-SUM(R715:AD715)-M715,)</f>
        <v>0</v>
      </c>
      <c r="AF715" s="25"/>
      <c r="AG715" s="27">
        <v>9250000</v>
      </c>
      <c r="AH715" s="27"/>
      <c r="AI715" s="27"/>
      <c r="AJ715" s="32"/>
      <c r="AK715" s="27"/>
      <c r="AL715" s="227">
        <f>VLOOKUP(B715,'AGB T10'!$B:$E,4,0)</f>
        <v>9250000</v>
      </c>
      <c r="AM715" s="27"/>
      <c r="AN715" s="25">
        <f t="shared" ref="AN715:AN716" si="117">IF(SUM(AH715:AM715)&lt;SUM(AG715),SUM(AG715)-SUM(AH715:AM715),)</f>
        <v>0</v>
      </c>
      <c r="AO715" s="27">
        <f t="shared" ref="AO715:AO716" si="118">L715+AE715+AN715</f>
        <v>0</v>
      </c>
      <c r="AP715" s="28"/>
      <c r="AR715" s="28"/>
      <c r="AS715" s="28"/>
      <c r="AT715" s="2"/>
      <c r="AU715" s="2"/>
      <c r="AV715" s="2"/>
      <c r="AW715" s="2"/>
      <c r="AX715" s="2"/>
      <c r="AY715" s="2"/>
      <c r="AZ715" s="2"/>
      <c r="BA715" s="29"/>
    </row>
    <row r="716" spans="1:53" ht="21" customHeight="1">
      <c r="A716" s="19">
        <f>SUBTOTAL(3,$AO$7:AO716)</f>
        <v>710</v>
      </c>
      <c r="B716" s="44" t="s">
        <v>2683</v>
      </c>
      <c r="C716" s="45" t="s">
        <v>2684</v>
      </c>
      <c r="D716" s="22" t="s">
        <v>2685</v>
      </c>
      <c r="E716" s="22" t="s">
        <v>250</v>
      </c>
      <c r="F716" s="19" t="s">
        <v>2686</v>
      </c>
      <c r="G716" s="22" t="s">
        <v>53</v>
      </c>
      <c r="H716" s="19" t="str">
        <f t="shared" si="109"/>
        <v>008</v>
      </c>
      <c r="I716" s="22" t="s">
        <v>2605</v>
      </c>
      <c r="J716" s="22" t="s">
        <v>2606</v>
      </c>
      <c r="K716" s="22"/>
      <c r="L716" s="27">
        <v>0</v>
      </c>
      <c r="M716" s="26">
        <v>0</v>
      </c>
      <c r="N716" s="25">
        <v>8200000</v>
      </c>
      <c r="O716" s="25"/>
      <c r="P716" s="25"/>
      <c r="Q716" s="25"/>
      <c r="R716" s="25"/>
      <c r="S716" s="25"/>
      <c r="T716" s="25"/>
      <c r="U716" s="25">
        <v>8200000</v>
      </c>
      <c r="V716" s="25"/>
      <c r="W716" s="25"/>
      <c r="X716" s="25"/>
      <c r="Y716" s="25"/>
      <c r="Z716" s="25"/>
      <c r="AA716" s="25"/>
      <c r="AB716" s="25"/>
      <c r="AC716" s="25"/>
      <c r="AD716" s="25">
        <f t="shared" si="111"/>
        <v>0</v>
      </c>
      <c r="AE716" s="25">
        <f>IF(SUM(R716:U716)-M716&lt;SUM(N716),SUM(N716)-SUM(R716:U716)-M716,)</f>
        <v>0</v>
      </c>
      <c r="AF716" s="25"/>
      <c r="AG716" s="27">
        <v>9250000</v>
      </c>
      <c r="AH716" s="27"/>
      <c r="AI716" s="27"/>
      <c r="AJ716" s="32"/>
      <c r="AK716" s="27"/>
      <c r="AL716" s="227">
        <f>VLOOKUP(B716,'AGB T10'!$B:$E,4,0)</f>
        <v>9250000</v>
      </c>
      <c r="AM716" s="27"/>
      <c r="AN716" s="25">
        <f t="shared" si="117"/>
        <v>0</v>
      </c>
      <c r="AO716" s="27">
        <f t="shared" si="118"/>
        <v>0</v>
      </c>
      <c r="AP716" s="28"/>
      <c r="AR716" s="28"/>
      <c r="AS716" s="28"/>
      <c r="AT716" s="2"/>
      <c r="AU716" s="2"/>
      <c r="AV716" s="2"/>
      <c r="AW716" s="2"/>
      <c r="AX716" s="2"/>
      <c r="AY716" s="2"/>
      <c r="AZ716" s="2"/>
      <c r="BA716" s="29"/>
    </row>
    <row r="717" spans="1:53" ht="21" customHeight="1">
      <c r="A717" s="19">
        <f>SUBTOTAL(3,$AO$7:AO717)</f>
        <v>711</v>
      </c>
      <c r="B717" s="44" t="s">
        <v>2687</v>
      </c>
      <c r="C717" s="45" t="s">
        <v>2688</v>
      </c>
      <c r="D717" s="22" t="s">
        <v>2685</v>
      </c>
      <c r="E717" s="22" t="s">
        <v>1250</v>
      </c>
      <c r="F717" s="19" t="s">
        <v>2646</v>
      </c>
      <c r="G717" s="22" t="s">
        <v>53</v>
      </c>
      <c r="H717" s="19" t="str">
        <f t="shared" si="109"/>
        <v>008</v>
      </c>
      <c r="I717" s="22" t="s">
        <v>2605</v>
      </c>
      <c r="J717" s="22" t="s">
        <v>2606</v>
      </c>
      <c r="K717" s="22"/>
      <c r="L717" s="27">
        <v>0</v>
      </c>
      <c r="M717" s="26">
        <v>0</v>
      </c>
      <c r="N717" s="25">
        <v>8200000</v>
      </c>
      <c r="O717" s="25"/>
      <c r="P717" s="25"/>
      <c r="Q717" s="25"/>
      <c r="R717" s="25"/>
      <c r="S717" s="25">
        <v>8200000</v>
      </c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>
        <f t="shared" si="111"/>
        <v>0</v>
      </c>
      <c r="AE717" s="25">
        <f>IF(SUM(R717:T717)-M717&lt;SUM(N717),SUM(N717)-SUM(R717:T717)-M717,)</f>
        <v>0</v>
      </c>
      <c r="AF717" s="25"/>
      <c r="AG717" s="27">
        <v>9250000</v>
      </c>
      <c r="AH717" s="27">
        <v>9250000</v>
      </c>
      <c r="AI717" s="27"/>
      <c r="AJ717" s="32"/>
      <c r="AK717" s="27"/>
      <c r="AL717" s="32"/>
      <c r="AM717" s="27"/>
      <c r="AN717" s="25">
        <f t="shared" si="115"/>
        <v>0</v>
      </c>
      <c r="AO717" s="27">
        <f t="shared" ref="AO717:AO722" si="119">IF(SUM(R717:U717)-M717&lt;(K717+L717+N717),(K717+L717+N717)-SUM(R717:U717)-M717,)</f>
        <v>0</v>
      </c>
      <c r="AP717" s="28"/>
      <c r="AR717" s="28"/>
      <c r="AS717" s="28"/>
      <c r="AT717" s="2"/>
      <c r="AU717" s="2"/>
      <c r="AV717" s="2"/>
      <c r="AW717" s="2"/>
      <c r="AX717" s="2"/>
      <c r="AY717" s="2"/>
      <c r="AZ717" s="2"/>
      <c r="BA717" s="29"/>
    </row>
    <row r="718" spans="1:53" ht="21" customHeight="1">
      <c r="A718" s="19">
        <f>SUBTOTAL(3,$AO$7:AO718)</f>
        <v>712</v>
      </c>
      <c r="B718" s="44" t="s">
        <v>2689</v>
      </c>
      <c r="C718" s="45" t="s">
        <v>2690</v>
      </c>
      <c r="D718" s="22" t="s">
        <v>2691</v>
      </c>
      <c r="E718" s="22" t="s">
        <v>551</v>
      </c>
      <c r="F718" s="19" t="s">
        <v>365</v>
      </c>
      <c r="G718" s="22" t="s">
        <v>53</v>
      </c>
      <c r="H718" s="19" t="str">
        <f t="shared" si="109"/>
        <v>008</v>
      </c>
      <c r="I718" s="22" t="s">
        <v>2605</v>
      </c>
      <c r="J718" s="22" t="s">
        <v>2606</v>
      </c>
      <c r="K718" s="22"/>
      <c r="L718" s="27">
        <v>0</v>
      </c>
      <c r="M718" s="26">
        <v>0</v>
      </c>
      <c r="N718" s="25">
        <v>8200000</v>
      </c>
      <c r="O718" s="25"/>
      <c r="P718" s="25"/>
      <c r="Q718" s="25"/>
      <c r="R718" s="25"/>
      <c r="S718" s="25"/>
      <c r="T718" s="25"/>
      <c r="U718" s="25">
        <v>8200000</v>
      </c>
      <c r="V718" s="25"/>
      <c r="W718" s="25"/>
      <c r="X718" s="25"/>
      <c r="Y718" s="25"/>
      <c r="Z718" s="25"/>
      <c r="AA718" s="25"/>
      <c r="AB718" s="25"/>
      <c r="AC718" s="25"/>
      <c r="AD718" s="25">
        <f t="shared" si="111"/>
        <v>0</v>
      </c>
      <c r="AE718" s="25">
        <f>IF(SUM(R718:U718)-M718&lt;SUM(N718),SUM(N718)-SUM(R718:U718)-M718,)</f>
        <v>0</v>
      </c>
      <c r="AF718" s="25"/>
      <c r="AG718" s="27">
        <v>9250000</v>
      </c>
      <c r="AH718" s="27"/>
      <c r="AI718" s="27"/>
      <c r="AJ718" s="32"/>
      <c r="AK718" s="27"/>
      <c r="AL718" s="32"/>
      <c r="AM718" s="27"/>
      <c r="AN718" s="25">
        <f t="shared" si="115"/>
        <v>9250000</v>
      </c>
      <c r="AO718" s="27">
        <v>9250000</v>
      </c>
      <c r="AP718" s="28"/>
      <c r="AR718" s="28"/>
      <c r="AS718" s="28"/>
      <c r="AT718" s="2"/>
      <c r="AU718" s="2"/>
      <c r="AV718" s="2"/>
      <c r="AW718" s="2"/>
      <c r="AX718" s="2"/>
      <c r="AY718" s="2"/>
      <c r="AZ718" s="2"/>
      <c r="BA718" s="29"/>
    </row>
    <row r="719" spans="1:53" ht="21" customHeight="1">
      <c r="A719" s="19">
        <f>SUBTOTAL(3,$AO$7:AO719)</f>
        <v>713</v>
      </c>
      <c r="B719" s="44" t="s">
        <v>2692</v>
      </c>
      <c r="C719" s="45" t="s">
        <v>2693</v>
      </c>
      <c r="D719" s="22" t="s">
        <v>2694</v>
      </c>
      <c r="E719" s="22" t="s">
        <v>542</v>
      </c>
      <c r="F719" s="19" t="s">
        <v>1017</v>
      </c>
      <c r="G719" s="22" t="s">
        <v>53</v>
      </c>
      <c r="H719" s="19" t="str">
        <f t="shared" si="109"/>
        <v>008</v>
      </c>
      <c r="I719" s="42" t="s">
        <v>2415</v>
      </c>
      <c r="J719" s="22" t="s">
        <v>2606</v>
      </c>
      <c r="K719" s="22"/>
      <c r="L719" s="27">
        <v>0</v>
      </c>
      <c r="M719" s="26">
        <v>0</v>
      </c>
      <c r="N719" s="25">
        <v>8200000</v>
      </c>
      <c r="O719" s="25"/>
      <c r="P719" s="25"/>
      <c r="Q719" s="25"/>
      <c r="R719" s="25"/>
      <c r="S719" s="25">
        <v>8200000</v>
      </c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>
        <f t="shared" si="111"/>
        <v>0</v>
      </c>
      <c r="AE719" s="25">
        <f>IF(SUM(R719:T719)-M719&lt;SUM(N719),SUM(N719)-SUM(R719:T719)-M719,)</f>
        <v>0</v>
      </c>
      <c r="AF719" s="25"/>
      <c r="AG719" s="27">
        <v>9250000</v>
      </c>
      <c r="AH719" s="27"/>
      <c r="AI719" s="27"/>
      <c r="AJ719" s="32"/>
      <c r="AK719" s="27"/>
      <c r="AL719" s="32"/>
      <c r="AM719" s="27"/>
      <c r="AN719" s="25">
        <f t="shared" si="115"/>
        <v>9250000</v>
      </c>
      <c r="AO719" s="27">
        <v>9250000</v>
      </c>
      <c r="AP719" s="28"/>
      <c r="AR719" s="28"/>
      <c r="AS719" s="28"/>
      <c r="AT719" s="2"/>
      <c r="AU719" s="2"/>
      <c r="AV719" s="2"/>
      <c r="AW719" s="2"/>
      <c r="AX719" s="2"/>
      <c r="AY719" s="2"/>
      <c r="AZ719" s="2"/>
      <c r="BA719" s="29"/>
    </row>
    <row r="720" spans="1:53" ht="21" customHeight="1">
      <c r="A720" s="19">
        <f>SUBTOTAL(3,$AO$7:AO720)</f>
        <v>714</v>
      </c>
      <c r="B720" s="44" t="s">
        <v>2695</v>
      </c>
      <c r="C720" s="45" t="s">
        <v>2696</v>
      </c>
      <c r="D720" s="22" t="s">
        <v>2697</v>
      </c>
      <c r="E720" s="22" t="s">
        <v>1258</v>
      </c>
      <c r="F720" s="19" t="s">
        <v>263</v>
      </c>
      <c r="G720" s="22" t="s">
        <v>53</v>
      </c>
      <c r="H720" s="19" t="str">
        <f t="shared" si="109"/>
        <v>008</v>
      </c>
      <c r="I720" s="22" t="s">
        <v>2605</v>
      </c>
      <c r="J720" s="22" t="s">
        <v>2606</v>
      </c>
      <c r="K720" s="22"/>
      <c r="L720" s="27">
        <v>0</v>
      </c>
      <c r="M720" s="26">
        <v>3480</v>
      </c>
      <c r="N720" s="25">
        <v>8200000</v>
      </c>
      <c r="O720" s="25"/>
      <c r="P720" s="25"/>
      <c r="Q720" s="25"/>
      <c r="R720" s="25"/>
      <c r="S720" s="25"/>
      <c r="T720" s="25"/>
      <c r="U720" s="25">
        <v>8196520</v>
      </c>
      <c r="V720" s="25"/>
      <c r="W720" s="25"/>
      <c r="X720" s="25"/>
      <c r="Y720" s="25"/>
      <c r="Z720" s="25"/>
      <c r="AA720" s="25"/>
      <c r="AB720" s="25"/>
      <c r="AC720" s="25"/>
      <c r="AD720" s="25">
        <f t="shared" si="111"/>
        <v>0</v>
      </c>
      <c r="AE720" s="25">
        <f>IF(SUM(R720:U720)-M720&lt;SUM(N720),SUM(N720)-SUM(R720:U720)-M720,)</f>
        <v>0</v>
      </c>
      <c r="AF720" s="25"/>
      <c r="AG720" s="27">
        <v>9250000</v>
      </c>
      <c r="AH720" s="27"/>
      <c r="AI720" s="27"/>
      <c r="AJ720" s="32"/>
      <c r="AK720" s="27"/>
      <c r="AL720" s="32"/>
      <c r="AM720" s="27"/>
      <c r="AN720" s="25">
        <f t="shared" si="115"/>
        <v>9250000</v>
      </c>
      <c r="AO720" s="27">
        <v>9250000</v>
      </c>
      <c r="AP720" s="28"/>
      <c r="AR720" s="28"/>
      <c r="AS720" s="28">
        <f>30000-26520</f>
        <v>3480</v>
      </c>
      <c r="AT720" s="2"/>
      <c r="AU720" s="2"/>
      <c r="AV720" s="2"/>
      <c r="AW720" s="2"/>
      <c r="AX720" s="2"/>
      <c r="AY720" s="2"/>
      <c r="AZ720" s="2"/>
      <c r="BA720" s="29"/>
    </row>
    <row r="721" spans="1:53" ht="21" customHeight="1">
      <c r="A721" s="19">
        <f>SUBTOTAL(3,$AO$7:AO721)</f>
        <v>715</v>
      </c>
      <c r="B721" s="44" t="s">
        <v>2698</v>
      </c>
      <c r="C721" s="45" t="s">
        <v>2699</v>
      </c>
      <c r="D721" s="22" t="s">
        <v>2700</v>
      </c>
      <c r="E721" s="22" t="s">
        <v>351</v>
      </c>
      <c r="F721" s="19" t="s">
        <v>1009</v>
      </c>
      <c r="G721" s="22" t="s">
        <v>53</v>
      </c>
      <c r="H721" s="19" t="str">
        <f t="shared" si="109"/>
        <v>008</v>
      </c>
      <c r="I721" s="22" t="s">
        <v>2605</v>
      </c>
      <c r="J721" s="22" t="s">
        <v>2606</v>
      </c>
      <c r="K721" s="22"/>
      <c r="L721" s="27">
        <v>0</v>
      </c>
      <c r="M721" s="26">
        <v>0</v>
      </c>
      <c r="N721" s="25">
        <v>8200000</v>
      </c>
      <c r="O721" s="25"/>
      <c r="P721" s="25"/>
      <c r="Q721" s="25"/>
      <c r="R721" s="25"/>
      <c r="S721" s="25"/>
      <c r="T721" s="25"/>
      <c r="U721" s="25">
        <v>8200000</v>
      </c>
      <c r="V721" s="25"/>
      <c r="W721" s="25"/>
      <c r="X721" s="25"/>
      <c r="Y721" s="25"/>
      <c r="Z721" s="25"/>
      <c r="AA721" s="25"/>
      <c r="AB721" s="25"/>
      <c r="AC721" s="25"/>
      <c r="AD721" s="25">
        <f t="shared" si="111"/>
        <v>0</v>
      </c>
      <c r="AE721" s="25">
        <f>IF(SUM(R721:U721)-M721&lt;SUM(N721),SUM(N721)-SUM(R721:U721)-M721,)</f>
        <v>0</v>
      </c>
      <c r="AF721" s="25"/>
      <c r="AG721" s="27">
        <v>9250000</v>
      </c>
      <c r="AH721" s="27"/>
      <c r="AI721" s="27"/>
      <c r="AJ721" s="32"/>
      <c r="AK721" s="27"/>
      <c r="AL721" s="227">
        <f>VLOOKUP(B721,'AGB T10'!$B:$E,4,0)</f>
        <v>9250000</v>
      </c>
      <c r="AM721" s="27"/>
      <c r="AN721" s="25">
        <f>IF(SUM(AH721:AM721)&lt;SUM(AG721),SUM(AG721)-SUM(AH721:AM721),)</f>
        <v>0</v>
      </c>
      <c r="AO721" s="27">
        <f>L721+AE721+AN721</f>
        <v>0</v>
      </c>
      <c r="AP721" s="28"/>
      <c r="AR721" s="28"/>
      <c r="AS721" s="28"/>
      <c r="AT721" s="2"/>
      <c r="AU721" s="2"/>
      <c r="AV721" s="2"/>
      <c r="AW721" s="2"/>
      <c r="AX721" s="2"/>
      <c r="AY721" s="2"/>
      <c r="AZ721" s="2"/>
      <c r="BA721" s="29"/>
    </row>
    <row r="722" spans="1:53" ht="21" customHeight="1">
      <c r="A722" s="19">
        <f>SUBTOTAL(3,$AO$7:AO722)</f>
        <v>716</v>
      </c>
      <c r="B722" s="44" t="s">
        <v>2701</v>
      </c>
      <c r="C722" s="45" t="s">
        <v>2702</v>
      </c>
      <c r="D722" s="22" t="s">
        <v>350</v>
      </c>
      <c r="E722" s="22" t="s">
        <v>2703</v>
      </c>
      <c r="F722" s="19" t="s">
        <v>347</v>
      </c>
      <c r="G722" s="22" t="s">
        <v>53</v>
      </c>
      <c r="H722" s="19" t="str">
        <f t="shared" si="109"/>
        <v>008</v>
      </c>
      <c r="I722" s="22" t="s">
        <v>2605</v>
      </c>
      <c r="J722" s="22" t="s">
        <v>2606</v>
      </c>
      <c r="K722" s="22"/>
      <c r="L722" s="27">
        <v>0</v>
      </c>
      <c r="M722" s="26">
        <v>0</v>
      </c>
      <c r="N722" s="25">
        <v>8200000</v>
      </c>
      <c r="O722" s="25"/>
      <c r="P722" s="25"/>
      <c r="Q722" s="25"/>
      <c r="R722" s="25"/>
      <c r="S722" s="25"/>
      <c r="T722" s="25"/>
      <c r="U722" s="25">
        <v>8200000</v>
      </c>
      <c r="V722" s="25"/>
      <c r="W722" s="25"/>
      <c r="X722" s="25"/>
      <c r="Y722" s="25"/>
      <c r="Z722" s="25"/>
      <c r="AA722" s="25"/>
      <c r="AB722" s="25"/>
      <c r="AC722" s="25"/>
      <c r="AD722" s="25">
        <f t="shared" si="111"/>
        <v>0</v>
      </c>
      <c r="AE722" s="25">
        <f>IF(SUM(R722:U722)-M722&lt;SUM(N722),SUM(N722)-SUM(R722:U722)-M722,)</f>
        <v>0</v>
      </c>
      <c r="AF722" s="25"/>
      <c r="AG722" s="27">
        <v>9250000</v>
      </c>
      <c r="AH722" s="27">
        <v>9250000</v>
      </c>
      <c r="AI722" s="27"/>
      <c r="AJ722" s="32"/>
      <c r="AK722" s="27"/>
      <c r="AL722" s="32"/>
      <c r="AM722" s="27"/>
      <c r="AN722" s="25">
        <f t="shared" si="115"/>
        <v>0</v>
      </c>
      <c r="AO722" s="27">
        <f t="shared" si="119"/>
        <v>0</v>
      </c>
      <c r="AP722" s="28"/>
      <c r="AR722" s="28"/>
      <c r="AS722" s="28"/>
      <c r="AT722" s="2"/>
      <c r="AU722" s="2"/>
      <c r="AV722" s="2"/>
      <c r="AW722" s="2"/>
      <c r="AX722" s="2"/>
      <c r="AY722" s="2"/>
      <c r="AZ722" s="2"/>
      <c r="BA722" s="29"/>
    </row>
    <row r="723" spans="1:53" ht="21" customHeight="1">
      <c r="A723" s="19">
        <f>SUBTOTAL(3,$AO$7:AO723)</f>
        <v>717</v>
      </c>
      <c r="B723" s="44" t="s">
        <v>2704</v>
      </c>
      <c r="C723" s="45" t="s">
        <v>2705</v>
      </c>
      <c r="D723" s="22" t="s">
        <v>2706</v>
      </c>
      <c r="E723" s="22" t="s">
        <v>1895</v>
      </c>
      <c r="F723" s="19" t="s">
        <v>2322</v>
      </c>
      <c r="G723" s="22" t="s">
        <v>53</v>
      </c>
      <c r="H723" s="19" t="str">
        <f t="shared" si="109"/>
        <v>008</v>
      </c>
      <c r="I723" s="22" t="s">
        <v>2605</v>
      </c>
      <c r="J723" s="22" t="s">
        <v>2606</v>
      </c>
      <c r="K723" s="22"/>
      <c r="L723" s="27">
        <v>0</v>
      </c>
      <c r="M723" s="26">
        <v>0</v>
      </c>
      <c r="N723" s="25">
        <v>8200000</v>
      </c>
      <c r="O723" s="25"/>
      <c r="P723" s="25"/>
      <c r="Q723" s="25"/>
      <c r="R723" s="25"/>
      <c r="S723" s="25"/>
      <c r="T723" s="25"/>
      <c r="U723" s="25">
        <v>8200000</v>
      </c>
      <c r="V723" s="25"/>
      <c r="W723" s="25"/>
      <c r="X723" s="25"/>
      <c r="Y723" s="25"/>
      <c r="Z723" s="25"/>
      <c r="AA723" s="25"/>
      <c r="AB723" s="25"/>
      <c r="AC723" s="25"/>
      <c r="AD723" s="25">
        <f t="shared" si="111"/>
        <v>0</v>
      </c>
      <c r="AE723" s="25">
        <f>IF(SUM(R723:U723)-M723&lt;SUM(N723),SUM(N723)-SUM(R723:U723)-M723,)</f>
        <v>0</v>
      </c>
      <c r="AF723" s="25"/>
      <c r="AG723" s="27">
        <v>9250000</v>
      </c>
      <c r="AH723" s="27"/>
      <c r="AI723" s="27"/>
      <c r="AJ723" s="32"/>
      <c r="AK723" s="27"/>
      <c r="AL723" s="227">
        <f>VLOOKUP(B723,'AGB T10'!$B:$E,4,0)</f>
        <v>9250000</v>
      </c>
      <c r="AM723" s="27"/>
      <c r="AN723" s="25">
        <f>IF(SUM(AH723:AM723)&lt;SUM(AG723),SUM(AG723)-SUM(AH723:AM723),)</f>
        <v>0</v>
      </c>
      <c r="AO723" s="27">
        <f>L723+AE723+AN723</f>
        <v>0</v>
      </c>
      <c r="AP723" s="28"/>
      <c r="AR723" s="28"/>
      <c r="AS723" s="28"/>
      <c r="AT723" s="2"/>
      <c r="AU723" s="2"/>
      <c r="AV723" s="2"/>
      <c r="AW723" s="2"/>
      <c r="AX723" s="2"/>
      <c r="AY723" s="2"/>
      <c r="AZ723" s="2"/>
      <c r="BA723" s="29"/>
    </row>
    <row r="724" spans="1:53" ht="21" customHeight="1">
      <c r="A724" s="19">
        <f>SUBTOTAL(3,$AO$7:AO724)</f>
        <v>718</v>
      </c>
      <c r="B724" s="44" t="s">
        <v>2707</v>
      </c>
      <c r="C724" s="45" t="s">
        <v>2708</v>
      </c>
      <c r="D724" s="22" t="s">
        <v>2709</v>
      </c>
      <c r="E724" s="22" t="s">
        <v>52</v>
      </c>
      <c r="F724" s="19" t="s">
        <v>162</v>
      </c>
      <c r="G724" s="22" t="s">
        <v>53</v>
      </c>
      <c r="H724" s="19" t="str">
        <f t="shared" si="109"/>
        <v>008</v>
      </c>
      <c r="I724" s="42" t="s">
        <v>2415</v>
      </c>
      <c r="J724" s="22" t="s">
        <v>2710</v>
      </c>
      <c r="K724" s="22"/>
      <c r="L724" s="27">
        <v>0</v>
      </c>
      <c r="M724" s="26">
        <v>0</v>
      </c>
      <c r="N724" s="25">
        <v>8200000</v>
      </c>
      <c r="O724" s="25"/>
      <c r="P724" s="25"/>
      <c r="Q724" s="25"/>
      <c r="R724" s="25"/>
      <c r="S724" s="25">
        <v>8200000</v>
      </c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>
        <f t="shared" si="111"/>
        <v>0</v>
      </c>
      <c r="AE724" s="25">
        <f>IF(SUM(R724:T724)-M724&lt;SUM(N724),SUM(N724)-SUM(R724:T724)-M724,)</f>
        <v>0</v>
      </c>
      <c r="AF724" s="25"/>
      <c r="AG724" s="27">
        <v>9250000</v>
      </c>
      <c r="AH724" s="27"/>
      <c r="AI724" s="27"/>
      <c r="AJ724" s="227">
        <v>9250000</v>
      </c>
      <c r="AK724" s="27"/>
      <c r="AL724" s="32"/>
      <c r="AM724" s="27"/>
      <c r="AN724" s="25">
        <f>IF(SUM(AH724:AK724)&lt;SUM(AG724),SUM(AG724)-SUM(AH724:AK724),)</f>
        <v>0</v>
      </c>
      <c r="AO724" s="25">
        <f>IF(SUM(AI724:AN724)&lt;SUM(AH724),SUM(AH724)-SUM(AI724:AN724),)</f>
        <v>0</v>
      </c>
      <c r="AP724" s="28"/>
      <c r="AR724" s="28"/>
      <c r="AS724" s="28"/>
      <c r="AT724" s="2"/>
      <c r="AU724" s="2"/>
      <c r="AV724" s="2"/>
      <c r="AW724" s="2"/>
      <c r="AX724" s="2"/>
      <c r="AY724" s="2"/>
      <c r="AZ724" s="2"/>
      <c r="BA724" s="29"/>
    </row>
    <row r="725" spans="1:53" ht="21" customHeight="1">
      <c r="A725" s="19">
        <f>SUBTOTAL(3,$AO$7:AO725)</f>
        <v>719</v>
      </c>
      <c r="B725" s="44" t="s">
        <v>2711</v>
      </c>
      <c r="C725" s="45" t="s">
        <v>2712</v>
      </c>
      <c r="D725" s="22" t="s">
        <v>2713</v>
      </c>
      <c r="E725" s="22" t="s">
        <v>587</v>
      </c>
      <c r="F725" s="19" t="s">
        <v>2714</v>
      </c>
      <c r="G725" s="22" t="s">
        <v>53</v>
      </c>
      <c r="H725" s="19" t="str">
        <f t="shared" si="109"/>
        <v>008</v>
      </c>
      <c r="I725" s="22" t="s">
        <v>2405</v>
      </c>
      <c r="J725" s="22" t="s">
        <v>2710</v>
      </c>
      <c r="K725" s="22"/>
      <c r="L725" s="27">
        <v>0</v>
      </c>
      <c r="M725" s="26">
        <v>0</v>
      </c>
      <c r="N725" s="25">
        <v>8200000</v>
      </c>
      <c r="O725" s="25"/>
      <c r="P725" s="25"/>
      <c r="Q725" s="25"/>
      <c r="R725" s="25"/>
      <c r="S725" s="25"/>
      <c r="T725" s="25"/>
      <c r="U725" s="25"/>
      <c r="V725" s="25"/>
      <c r="W725" s="25">
        <v>8200000</v>
      </c>
      <c r="X725" s="25"/>
      <c r="Y725" s="25"/>
      <c r="Z725" s="25"/>
      <c r="AA725" s="25"/>
      <c r="AB725" s="25"/>
      <c r="AC725" s="25"/>
      <c r="AD725" s="25">
        <f t="shared" si="111"/>
        <v>0</v>
      </c>
      <c r="AE725" s="25">
        <f>IF(SUM(R725:W725)-M725&lt;SUM(N725),SUM(N725)-SUM(R725:W725)-M725,)</f>
        <v>0</v>
      </c>
      <c r="AF725" s="25"/>
      <c r="AG725" s="27">
        <v>9250000</v>
      </c>
      <c r="AH725" s="27"/>
      <c r="AI725" s="27"/>
      <c r="AJ725" s="32"/>
      <c r="AK725" s="27"/>
      <c r="AL725" s="32"/>
      <c r="AM725" s="27"/>
      <c r="AN725" s="25">
        <f t="shared" si="115"/>
        <v>9250000</v>
      </c>
      <c r="AO725" s="27">
        <v>9250000</v>
      </c>
      <c r="AP725" s="28"/>
      <c r="AR725" s="28"/>
      <c r="AS725" s="28"/>
      <c r="AT725" s="2"/>
      <c r="AU725" s="2"/>
      <c r="AV725" s="2"/>
      <c r="AW725" s="2"/>
      <c r="AX725" s="2"/>
      <c r="AY725" s="2"/>
      <c r="AZ725" s="2"/>
      <c r="BA725" s="29"/>
    </row>
    <row r="726" spans="1:53" ht="21" customHeight="1">
      <c r="A726" s="19">
        <f>SUBTOTAL(3,$AO$7:AO726)</f>
        <v>720</v>
      </c>
      <c r="B726" s="44" t="s">
        <v>2715</v>
      </c>
      <c r="C726" s="45" t="s">
        <v>2716</v>
      </c>
      <c r="D726" s="22" t="s">
        <v>1967</v>
      </c>
      <c r="E726" s="22" t="s">
        <v>60</v>
      </c>
      <c r="F726" s="19" t="s">
        <v>2372</v>
      </c>
      <c r="G726" s="22" t="s">
        <v>53</v>
      </c>
      <c r="H726" s="19" t="str">
        <f t="shared" si="109"/>
        <v>008</v>
      </c>
      <c r="I726" s="42" t="s">
        <v>2415</v>
      </c>
      <c r="J726" s="22" t="s">
        <v>2710</v>
      </c>
      <c r="K726" s="22"/>
      <c r="L726" s="27">
        <v>0</v>
      </c>
      <c r="M726" s="26">
        <v>0</v>
      </c>
      <c r="N726" s="25">
        <v>8200000</v>
      </c>
      <c r="O726" s="25"/>
      <c r="P726" s="25"/>
      <c r="Q726" s="25"/>
      <c r="R726" s="25"/>
      <c r="S726" s="25">
        <v>8200000</v>
      </c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>
        <f t="shared" si="111"/>
        <v>0</v>
      </c>
      <c r="AE726" s="25">
        <f>IF(SUM(R726:T726)-M726&lt;SUM(N726),SUM(N726)-SUM(R726:T726)-M726,)</f>
        <v>0</v>
      </c>
      <c r="AF726" s="25"/>
      <c r="AG726" s="27">
        <v>9250000</v>
      </c>
      <c r="AH726" s="27">
        <v>9250000</v>
      </c>
      <c r="AI726" s="27"/>
      <c r="AJ726" s="32"/>
      <c r="AK726" s="27"/>
      <c r="AL726" s="32"/>
      <c r="AM726" s="27"/>
      <c r="AN726" s="25">
        <f t="shared" si="115"/>
        <v>0</v>
      </c>
      <c r="AO726" s="27">
        <f>IF(SUM(R726:U726)-M726&lt;(K726+L726+N726),(K726+L726+N726)-SUM(R726:U726)-M726,)</f>
        <v>0</v>
      </c>
      <c r="AP726" s="28"/>
      <c r="AR726" s="28"/>
      <c r="AS726" s="28"/>
      <c r="AT726" s="2"/>
      <c r="AU726" s="2"/>
      <c r="AV726" s="2"/>
      <c r="AW726" s="2"/>
      <c r="AX726" s="2"/>
      <c r="AY726" s="2"/>
      <c r="AZ726" s="2"/>
      <c r="BA726" s="29"/>
    </row>
    <row r="727" spans="1:53" ht="21" customHeight="1">
      <c r="A727" s="19">
        <f>SUBTOTAL(3,$AO$7:AO727)</f>
        <v>721</v>
      </c>
      <c r="B727" s="44" t="s">
        <v>2717</v>
      </c>
      <c r="C727" s="45" t="s">
        <v>2718</v>
      </c>
      <c r="D727" s="22" t="s">
        <v>2719</v>
      </c>
      <c r="E727" s="22" t="s">
        <v>66</v>
      </c>
      <c r="F727" s="19" t="s">
        <v>1097</v>
      </c>
      <c r="G727" s="22" t="s">
        <v>53</v>
      </c>
      <c r="H727" s="19" t="str">
        <f t="shared" si="109"/>
        <v>008</v>
      </c>
      <c r="I727" s="42" t="s">
        <v>2415</v>
      </c>
      <c r="J727" s="22" t="s">
        <v>2710</v>
      </c>
      <c r="K727" s="22"/>
      <c r="L727" s="27">
        <v>0</v>
      </c>
      <c r="M727" s="26">
        <v>0</v>
      </c>
      <c r="N727" s="25">
        <v>8200000</v>
      </c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>
        <v>8200000</v>
      </c>
      <c r="Z727" s="25"/>
      <c r="AA727" s="25"/>
      <c r="AB727" s="25"/>
      <c r="AC727" s="25"/>
      <c r="AD727" s="25">
        <f t="shared" si="111"/>
        <v>0</v>
      </c>
      <c r="AE727" s="25">
        <f>IF(SUM(R727:AD727)-M727&lt;SUM(N727),SUM(N727)-SUM(R727:AD727)-M727,)</f>
        <v>0</v>
      </c>
      <c r="AF727" s="25"/>
      <c r="AG727" s="27">
        <v>9250000</v>
      </c>
      <c r="AH727" s="27"/>
      <c r="AI727" s="27"/>
      <c r="AJ727" s="227">
        <v>9250000</v>
      </c>
      <c r="AK727" s="27"/>
      <c r="AL727" s="32"/>
      <c r="AM727" s="27"/>
      <c r="AN727" s="25">
        <f>IF(SUM(AH727:AK727)&lt;SUM(AG727),SUM(AG727)-SUM(AH727:AK727),)</f>
        <v>0</v>
      </c>
      <c r="AO727" s="25">
        <f>IF(SUM(AI727:AN727)&lt;SUM(AH727),SUM(AH727)-SUM(AI727:AN727),)</f>
        <v>0</v>
      </c>
      <c r="AP727" s="28"/>
      <c r="AR727" s="28"/>
      <c r="AS727" s="28"/>
      <c r="AT727" s="2"/>
      <c r="AU727" s="2"/>
      <c r="AV727" s="2"/>
      <c r="AW727" s="2"/>
      <c r="AX727" s="2"/>
      <c r="AY727" s="2"/>
      <c r="AZ727" s="2"/>
      <c r="BA727" s="29"/>
    </row>
    <row r="728" spans="1:53" ht="21" customHeight="1">
      <c r="A728" s="19">
        <f>SUBTOTAL(3,$AO$7:AO728)</f>
        <v>722</v>
      </c>
      <c r="B728" s="44" t="s">
        <v>2720</v>
      </c>
      <c r="C728" s="45" t="s">
        <v>2721</v>
      </c>
      <c r="D728" s="22" t="s">
        <v>2722</v>
      </c>
      <c r="E728" s="22" t="s">
        <v>2723</v>
      </c>
      <c r="F728" s="19" t="s">
        <v>2724</v>
      </c>
      <c r="G728" s="22" t="s">
        <v>53</v>
      </c>
      <c r="H728" s="19" t="str">
        <f t="shared" si="109"/>
        <v>008</v>
      </c>
      <c r="I728" s="42" t="s">
        <v>2415</v>
      </c>
      <c r="J728" s="22" t="s">
        <v>2710</v>
      </c>
      <c r="K728" s="22"/>
      <c r="L728" s="27">
        <v>0</v>
      </c>
      <c r="M728" s="26">
        <v>0</v>
      </c>
      <c r="N728" s="25">
        <v>8200000</v>
      </c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>
        <v>8200000</v>
      </c>
      <c r="Z728" s="25"/>
      <c r="AA728" s="25"/>
      <c r="AB728" s="25"/>
      <c r="AC728" s="25"/>
      <c r="AD728" s="25">
        <f t="shared" si="111"/>
        <v>0</v>
      </c>
      <c r="AE728" s="25">
        <f>IF(SUM(R728:AD728)-M728&lt;SUM(N728),SUM(N728)-SUM(R728:AD728)-M728,)</f>
        <v>0</v>
      </c>
      <c r="AF728" s="25"/>
      <c r="AG728" s="27">
        <v>9250000</v>
      </c>
      <c r="AH728" s="27"/>
      <c r="AI728" s="27"/>
      <c r="AJ728" s="32"/>
      <c r="AK728" s="27"/>
      <c r="AL728" s="32"/>
      <c r="AM728" s="27"/>
      <c r="AN728" s="25">
        <f t="shared" si="115"/>
        <v>9250000</v>
      </c>
      <c r="AO728" s="27">
        <v>9250000</v>
      </c>
      <c r="AP728" s="28"/>
      <c r="AR728" s="28"/>
      <c r="AS728" s="28"/>
      <c r="AT728" s="2"/>
      <c r="AU728" s="2"/>
      <c r="AV728" s="2"/>
      <c r="AW728" s="2"/>
      <c r="AX728" s="2"/>
      <c r="AY728" s="2"/>
      <c r="AZ728" s="2"/>
      <c r="BA728" s="29"/>
    </row>
    <row r="729" spans="1:53" ht="21" customHeight="1">
      <c r="A729" s="19">
        <f>SUBTOTAL(3,$AO$7:AO729)</f>
        <v>723</v>
      </c>
      <c r="B729" s="44" t="s">
        <v>2725</v>
      </c>
      <c r="C729" s="45" t="s">
        <v>2726</v>
      </c>
      <c r="D729" s="22" t="s">
        <v>2727</v>
      </c>
      <c r="E729" s="22" t="s">
        <v>732</v>
      </c>
      <c r="F729" s="19" t="s">
        <v>2728</v>
      </c>
      <c r="G729" s="22" t="s">
        <v>53</v>
      </c>
      <c r="H729" s="19" t="str">
        <f t="shared" si="109"/>
        <v>008</v>
      </c>
      <c r="I729" s="22" t="s">
        <v>2198</v>
      </c>
      <c r="J729" s="22" t="s">
        <v>2710</v>
      </c>
      <c r="K729" s="22"/>
      <c r="L729" s="27">
        <v>0</v>
      </c>
      <c r="M729" s="26">
        <v>0</v>
      </c>
      <c r="N729" s="25">
        <v>8200000</v>
      </c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>
        <f t="shared" si="111"/>
        <v>0</v>
      </c>
      <c r="AE729" s="25">
        <v>0</v>
      </c>
      <c r="AF729" s="25"/>
      <c r="AG729" s="27">
        <v>0</v>
      </c>
      <c r="AH729" s="27"/>
      <c r="AI729" s="27"/>
      <c r="AJ729" s="32"/>
      <c r="AK729" s="27"/>
      <c r="AL729" s="32"/>
      <c r="AM729" s="27"/>
      <c r="AN729" s="25">
        <f t="shared" si="115"/>
        <v>0</v>
      </c>
      <c r="AO729" s="27">
        <v>0</v>
      </c>
      <c r="AP729" s="28"/>
      <c r="AR729" s="28"/>
      <c r="AS729" s="28"/>
      <c r="AT729" s="54">
        <v>1</v>
      </c>
      <c r="AU729" s="2"/>
      <c r="AV729" s="2"/>
      <c r="AW729" s="2"/>
      <c r="AX729" s="2"/>
      <c r="AY729" s="2"/>
      <c r="AZ729" s="2"/>
      <c r="BA729" s="29"/>
    </row>
    <row r="730" spans="1:53" ht="21" customHeight="1">
      <c r="A730" s="19">
        <f>SUBTOTAL(3,$AO$7:AO730)</f>
        <v>724</v>
      </c>
      <c r="B730" s="44" t="s">
        <v>2729</v>
      </c>
      <c r="C730" s="45" t="s">
        <v>2730</v>
      </c>
      <c r="D730" s="22" t="s">
        <v>2731</v>
      </c>
      <c r="E730" s="22" t="s">
        <v>151</v>
      </c>
      <c r="F730" s="19" t="s">
        <v>1177</v>
      </c>
      <c r="G730" s="22" t="s">
        <v>53</v>
      </c>
      <c r="H730" s="19" t="str">
        <f t="shared" si="109"/>
        <v>008</v>
      </c>
      <c r="I730" s="42" t="s">
        <v>2415</v>
      </c>
      <c r="J730" s="22" t="s">
        <v>2710</v>
      </c>
      <c r="K730" s="22"/>
      <c r="L730" s="27">
        <v>0</v>
      </c>
      <c r="M730" s="26">
        <v>0</v>
      </c>
      <c r="N730" s="25">
        <v>8200000</v>
      </c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>
        <v>8200000</v>
      </c>
      <c r="Z730" s="25"/>
      <c r="AA730" s="25"/>
      <c r="AB730" s="25"/>
      <c r="AC730" s="25"/>
      <c r="AD730" s="25">
        <f t="shared" si="111"/>
        <v>0</v>
      </c>
      <c r="AE730" s="25">
        <f>IF(SUM(R730:AD730)-M730&lt;SUM(N730),SUM(N730)-SUM(R730:AD730)-M730,)</f>
        <v>0</v>
      </c>
      <c r="AF730" s="25">
        <v>1476000</v>
      </c>
      <c r="AG730" s="27">
        <f>9250000-AF730</f>
        <v>7774000</v>
      </c>
      <c r="AH730" s="27"/>
      <c r="AI730" s="27"/>
      <c r="AJ730" s="32"/>
      <c r="AK730" s="27"/>
      <c r="AL730" s="32"/>
      <c r="AM730" s="27"/>
      <c r="AN730" s="25">
        <f t="shared" si="115"/>
        <v>7774000</v>
      </c>
      <c r="AO730" s="27">
        <v>7774000</v>
      </c>
      <c r="AP730" s="28"/>
      <c r="AR730" s="28"/>
      <c r="AS730" s="28"/>
      <c r="AT730" s="2"/>
      <c r="AU730" s="2"/>
      <c r="AV730" s="2"/>
      <c r="AW730" s="2"/>
      <c r="AX730" s="2"/>
      <c r="AY730" s="2"/>
      <c r="AZ730" s="2"/>
      <c r="BA730" s="29"/>
    </row>
    <row r="731" spans="1:53" ht="21" customHeight="1">
      <c r="A731" s="19">
        <f>SUBTOTAL(3,$AO$7:AO731)</f>
        <v>725</v>
      </c>
      <c r="B731" s="44" t="s">
        <v>2732</v>
      </c>
      <c r="C731" s="45" t="s">
        <v>2733</v>
      </c>
      <c r="D731" s="22" t="s">
        <v>2734</v>
      </c>
      <c r="E731" s="22" t="s">
        <v>913</v>
      </c>
      <c r="F731" s="19" t="s">
        <v>317</v>
      </c>
      <c r="G731" s="22" t="s">
        <v>53</v>
      </c>
      <c r="H731" s="19" t="str">
        <f t="shared" si="109"/>
        <v>008</v>
      </c>
      <c r="I731" s="22" t="s">
        <v>2605</v>
      </c>
      <c r="J731" s="22" t="s">
        <v>2710</v>
      </c>
      <c r="K731" s="22"/>
      <c r="L731" s="27">
        <v>0</v>
      </c>
      <c r="M731" s="26">
        <v>0</v>
      </c>
      <c r="N731" s="25">
        <v>8200000</v>
      </c>
      <c r="O731" s="25"/>
      <c r="P731" s="25"/>
      <c r="Q731" s="25"/>
      <c r="R731" s="25"/>
      <c r="S731" s="25">
        <v>8200000</v>
      </c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>
        <f t="shared" si="111"/>
        <v>0</v>
      </c>
      <c r="AE731" s="25">
        <f>IF(SUM(R731:T731)-M731&lt;SUM(N731),SUM(N731)-SUM(R731:T731)-M731,)</f>
        <v>0</v>
      </c>
      <c r="AF731" s="25"/>
      <c r="AG731" s="27">
        <v>9250000</v>
      </c>
      <c r="AH731" s="27">
        <v>9250000</v>
      </c>
      <c r="AI731" s="27"/>
      <c r="AJ731" s="32"/>
      <c r="AK731" s="27"/>
      <c r="AL731" s="32"/>
      <c r="AM731" s="27"/>
      <c r="AN731" s="25">
        <f t="shared" si="115"/>
        <v>0</v>
      </c>
      <c r="AO731" s="27">
        <f>IF(SUM(R731:U731)-M731&lt;(K731+L731+N731),(K731+L731+N731)-SUM(R731:U731)-M731,)</f>
        <v>0</v>
      </c>
      <c r="AP731" s="28"/>
      <c r="AR731" s="28"/>
      <c r="AS731" s="28"/>
      <c r="AT731" s="2"/>
      <c r="AU731" s="2"/>
      <c r="AV731" s="2"/>
      <c r="AW731" s="2"/>
      <c r="AX731" s="2"/>
      <c r="AY731" s="2"/>
      <c r="AZ731" s="2"/>
      <c r="BA731" s="29"/>
    </row>
    <row r="732" spans="1:53" ht="21" customHeight="1">
      <c r="A732" s="19">
        <f>SUBTOTAL(3,$AO$7:AO732)</f>
        <v>726</v>
      </c>
      <c r="B732" s="44" t="s">
        <v>2735</v>
      </c>
      <c r="C732" s="45" t="s">
        <v>2736</v>
      </c>
      <c r="D732" s="22" t="s">
        <v>2737</v>
      </c>
      <c r="E732" s="22" t="s">
        <v>255</v>
      </c>
      <c r="F732" s="19" t="s">
        <v>2738</v>
      </c>
      <c r="G732" s="22" t="s">
        <v>53</v>
      </c>
      <c r="H732" s="19" t="str">
        <f t="shared" si="109"/>
        <v>008</v>
      </c>
      <c r="I732" s="22" t="s">
        <v>2198</v>
      </c>
      <c r="J732" s="22" t="s">
        <v>2710</v>
      </c>
      <c r="K732" s="22"/>
      <c r="L732" s="27">
        <v>0</v>
      </c>
      <c r="M732" s="26">
        <v>0</v>
      </c>
      <c r="N732" s="25">
        <v>8200000</v>
      </c>
      <c r="O732" s="25"/>
      <c r="P732" s="25"/>
      <c r="Q732" s="25"/>
      <c r="R732" s="25"/>
      <c r="S732" s="25">
        <v>8200000</v>
      </c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>
        <f t="shared" si="111"/>
        <v>0</v>
      </c>
      <c r="AE732" s="25">
        <f>IF(SUM(R732:T732)-M732&lt;SUM(N732),SUM(N732)-SUM(R732:T732)-M732,)</f>
        <v>0</v>
      </c>
      <c r="AF732" s="25"/>
      <c r="AG732" s="27">
        <v>9250000</v>
      </c>
      <c r="AH732" s="27"/>
      <c r="AI732" s="27"/>
      <c r="AJ732" s="227">
        <v>9250000</v>
      </c>
      <c r="AK732" s="27"/>
      <c r="AL732" s="32"/>
      <c r="AM732" s="27"/>
      <c r="AN732" s="25">
        <f>IF(SUM(AH732:AK732)&lt;SUM(AG732),SUM(AG732)-SUM(AH732:AK732),)</f>
        <v>0</v>
      </c>
      <c r="AO732" s="25">
        <f>IF(SUM(AI732:AN732)&lt;SUM(AH732),SUM(AH732)-SUM(AI732:AN732),)</f>
        <v>0</v>
      </c>
      <c r="AP732" s="28"/>
      <c r="AR732" s="28"/>
      <c r="AS732" s="28"/>
      <c r="AT732" s="2"/>
      <c r="AU732" s="2"/>
      <c r="AV732" s="2"/>
      <c r="AW732" s="2"/>
      <c r="AX732" s="2"/>
      <c r="AY732" s="2"/>
      <c r="AZ732" s="2"/>
      <c r="BA732" s="29"/>
    </row>
    <row r="733" spans="1:53" ht="21" customHeight="1">
      <c r="A733" s="19">
        <f>SUBTOTAL(3,$AO$7:AO733)</f>
        <v>727</v>
      </c>
      <c r="B733" s="44" t="s">
        <v>2739</v>
      </c>
      <c r="C733" s="45" t="s">
        <v>2740</v>
      </c>
      <c r="D733" s="22" t="s">
        <v>2741</v>
      </c>
      <c r="E733" s="22" t="s">
        <v>166</v>
      </c>
      <c r="F733" s="19" t="s">
        <v>2742</v>
      </c>
      <c r="G733" s="22" t="s">
        <v>53</v>
      </c>
      <c r="H733" s="19" t="str">
        <f t="shared" si="109"/>
        <v>008</v>
      </c>
      <c r="I733" s="42" t="s">
        <v>2415</v>
      </c>
      <c r="J733" s="22" t="s">
        <v>2710</v>
      </c>
      <c r="K733" s="22"/>
      <c r="L733" s="27">
        <v>0</v>
      </c>
      <c r="M733" s="26">
        <v>0</v>
      </c>
      <c r="N733" s="25">
        <v>8200000</v>
      </c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>
        <v>8200000</v>
      </c>
      <c r="Z733" s="25"/>
      <c r="AA733" s="25"/>
      <c r="AB733" s="25"/>
      <c r="AC733" s="25"/>
      <c r="AD733" s="25">
        <f t="shared" ref="AD733:AD767" si="120">IF(SUM(O733:U733)&gt;SUM(M733:N733),SUM(O733:U733)-SUM(M733:N733),)</f>
        <v>0</v>
      </c>
      <c r="AE733" s="25">
        <f>IF(SUM(R733:AD733)-M733&lt;SUM(N733),SUM(N733)-SUM(R733:AD733)-M733,)</f>
        <v>0</v>
      </c>
      <c r="AF733" s="25"/>
      <c r="AG733" s="27">
        <v>9250000</v>
      </c>
      <c r="AH733" s="27"/>
      <c r="AI733" s="27"/>
      <c r="AJ733" s="32"/>
      <c r="AK733" s="27"/>
      <c r="AL733" s="32"/>
      <c r="AM733" s="27"/>
      <c r="AN733" s="25">
        <f t="shared" si="115"/>
        <v>9250000</v>
      </c>
      <c r="AO733" s="27">
        <v>9250000</v>
      </c>
      <c r="AP733" s="28"/>
      <c r="AR733" s="28"/>
      <c r="AS733" s="28"/>
      <c r="AT733" s="2"/>
      <c r="AU733" s="2"/>
      <c r="AV733" s="2"/>
      <c r="AW733" s="2"/>
      <c r="AX733" s="2"/>
      <c r="AY733" s="2"/>
      <c r="AZ733" s="2"/>
      <c r="BA733" s="29"/>
    </row>
    <row r="734" spans="1:53" ht="21" customHeight="1">
      <c r="A734" s="19">
        <f>SUBTOTAL(3,$AO$7:AO734)</f>
        <v>728</v>
      </c>
      <c r="B734" s="44" t="s">
        <v>2743</v>
      </c>
      <c r="C734" s="45" t="s">
        <v>2744</v>
      </c>
      <c r="D734" s="22" t="s">
        <v>2745</v>
      </c>
      <c r="E734" s="22" t="s">
        <v>1716</v>
      </c>
      <c r="F734" s="19" t="s">
        <v>2746</v>
      </c>
      <c r="G734" s="22" t="s">
        <v>53</v>
      </c>
      <c r="H734" s="19" t="str">
        <f t="shared" si="109"/>
        <v>008</v>
      </c>
      <c r="I734" s="22" t="s">
        <v>2405</v>
      </c>
      <c r="J734" s="22" t="s">
        <v>2710</v>
      </c>
      <c r="K734" s="22"/>
      <c r="L734" s="27">
        <v>0</v>
      </c>
      <c r="M734" s="26">
        <v>0</v>
      </c>
      <c r="N734" s="25">
        <v>8200000</v>
      </c>
      <c r="O734" s="25"/>
      <c r="P734" s="25"/>
      <c r="Q734" s="25"/>
      <c r="R734" s="25"/>
      <c r="S734" s="25"/>
      <c r="T734" s="25"/>
      <c r="U734" s="25">
        <v>8200000</v>
      </c>
      <c r="V734" s="25"/>
      <c r="W734" s="25"/>
      <c r="X734" s="25"/>
      <c r="Y734" s="25"/>
      <c r="Z734" s="25"/>
      <c r="AA734" s="25"/>
      <c r="AB734" s="25"/>
      <c r="AC734" s="25"/>
      <c r="AD734" s="25">
        <f t="shared" si="120"/>
        <v>0</v>
      </c>
      <c r="AE734" s="25">
        <f>IF(SUM(R734:U734)-M734&lt;SUM(N734),SUM(N734)-SUM(R734:U734)-M734,)</f>
        <v>0</v>
      </c>
      <c r="AF734" s="25"/>
      <c r="AG734" s="27">
        <v>9250000</v>
      </c>
      <c r="AH734" s="27"/>
      <c r="AI734" s="27"/>
      <c r="AJ734" s="32"/>
      <c r="AK734" s="27"/>
      <c r="AL734" s="32"/>
      <c r="AM734" s="27"/>
      <c r="AN734" s="25">
        <f t="shared" si="115"/>
        <v>9250000</v>
      </c>
      <c r="AO734" s="27">
        <v>9250000</v>
      </c>
      <c r="AP734" s="28"/>
      <c r="AR734" s="62"/>
      <c r="AS734" s="28">
        <v>400</v>
      </c>
      <c r="AT734" s="2"/>
      <c r="AU734" s="2"/>
      <c r="AV734" s="2"/>
      <c r="AW734" s="2"/>
      <c r="AX734" s="2"/>
      <c r="AY734" s="2"/>
      <c r="AZ734" s="2"/>
      <c r="BA734" s="29"/>
    </row>
    <row r="735" spans="1:53" ht="21" customHeight="1">
      <c r="A735" s="19">
        <f>SUBTOTAL(3,$AO$7:AO735)</f>
        <v>729</v>
      </c>
      <c r="B735" s="44" t="s">
        <v>2747</v>
      </c>
      <c r="C735" s="45" t="s">
        <v>2748</v>
      </c>
      <c r="D735" s="22" t="s">
        <v>2749</v>
      </c>
      <c r="E735" s="22" t="s">
        <v>105</v>
      </c>
      <c r="F735" s="19" t="s">
        <v>1193</v>
      </c>
      <c r="G735" s="22" t="s">
        <v>53</v>
      </c>
      <c r="H735" s="19" t="str">
        <f t="shared" si="109"/>
        <v>008</v>
      </c>
      <c r="I735" s="22" t="s">
        <v>2405</v>
      </c>
      <c r="J735" s="22" t="s">
        <v>2710</v>
      </c>
      <c r="K735" s="22"/>
      <c r="L735" s="27">
        <v>0</v>
      </c>
      <c r="M735" s="26">
        <v>0</v>
      </c>
      <c r="N735" s="25">
        <v>8200000</v>
      </c>
      <c r="O735" s="25"/>
      <c r="P735" s="25"/>
      <c r="Q735" s="25"/>
      <c r="R735" s="25"/>
      <c r="S735" s="25">
        <v>8200000</v>
      </c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>
        <f t="shared" si="120"/>
        <v>0</v>
      </c>
      <c r="AE735" s="25">
        <f>IF(SUM(R735:T735)-M735&lt;SUM(N735),SUM(N735)-SUM(R735:T735)-M735,)</f>
        <v>0</v>
      </c>
      <c r="AF735" s="25"/>
      <c r="AG735" s="27">
        <v>9250000</v>
      </c>
      <c r="AH735" s="27">
        <v>9250000</v>
      </c>
      <c r="AI735" s="27"/>
      <c r="AJ735" s="32"/>
      <c r="AK735" s="27"/>
      <c r="AL735" s="32"/>
      <c r="AM735" s="27"/>
      <c r="AN735" s="25">
        <f t="shared" si="115"/>
        <v>0</v>
      </c>
      <c r="AO735" s="27">
        <f>IF(SUM(R735:U735)-M735&lt;(K735+L735+N735),(K735+L735+N735)-SUM(R735:U735)-M735,)</f>
        <v>0</v>
      </c>
      <c r="AP735" s="28"/>
      <c r="AR735" s="28"/>
      <c r="AS735" s="28"/>
      <c r="AT735" s="2"/>
      <c r="AU735" s="2"/>
      <c r="AV735" s="2"/>
      <c r="AW735" s="2"/>
      <c r="AX735" s="2"/>
      <c r="AY735" s="2"/>
      <c r="AZ735" s="2"/>
      <c r="BA735" s="29"/>
    </row>
    <row r="736" spans="1:53" ht="21" customHeight="1">
      <c r="A736" s="19">
        <f>SUBTOTAL(3,$AO$7:AO736)</f>
        <v>730</v>
      </c>
      <c r="B736" s="44" t="s">
        <v>2753</v>
      </c>
      <c r="C736" s="45" t="s">
        <v>2754</v>
      </c>
      <c r="D736" s="22" t="s">
        <v>2755</v>
      </c>
      <c r="E736" s="22" t="s">
        <v>2756</v>
      </c>
      <c r="F736" s="19" t="s">
        <v>2604</v>
      </c>
      <c r="G736" s="22" t="s">
        <v>53</v>
      </c>
      <c r="H736" s="19" t="str">
        <f t="shared" si="109"/>
        <v>008</v>
      </c>
      <c r="I736" s="42" t="s">
        <v>2415</v>
      </c>
      <c r="J736" s="22" t="s">
        <v>2710</v>
      </c>
      <c r="K736" s="22"/>
      <c r="L736" s="27">
        <v>0</v>
      </c>
      <c r="M736" s="26">
        <v>0</v>
      </c>
      <c r="N736" s="25">
        <v>8200000</v>
      </c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>
        <v>8200000</v>
      </c>
      <c r="Z736" s="25"/>
      <c r="AA736" s="25"/>
      <c r="AB736" s="25"/>
      <c r="AC736" s="25"/>
      <c r="AD736" s="25">
        <f t="shared" si="120"/>
        <v>0</v>
      </c>
      <c r="AE736" s="25">
        <f>IF(SUM(R736:AD736)-M736&lt;SUM(N736),SUM(N736)-SUM(R736:AD736)-M736,)</f>
        <v>0</v>
      </c>
      <c r="AF736" s="25"/>
      <c r="AG736" s="27">
        <v>9250000</v>
      </c>
      <c r="AH736" s="27"/>
      <c r="AI736" s="27"/>
      <c r="AJ736" s="227">
        <v>9250000</v>
      </c>
      <c r="AK736" s="27"/>
      <c r="AL736" s="32"/>
      <c r="AM736" s="27"/>
      <c r="AN736" s="25">
        <f>IF(SUM(AH736:AK736)&lt;SUM(AG736),SUM(AG736)-SUM(AH736:AK736),)</f>
        <v>0</v>
      </c>
      <c r="AO736" s="25">
        <f>IF(SUM(AI736:AN736)&lt;SUM(AH736),SUM(AH736)-SUM(AI736:AN736),)</f>
        <v>0</v>
      </c>
      <c r="AP736" s="28"/>
      <c r="AR736" s="28"/>
      <c r="AS736" s="28"/>
      <c r="AT736" s="2"/>
      <c r="AU736" s="2"/>
      <c r="AV736" s="2"/>
      <c r="AW736" s="2"/>
      <c r="AX736" s="2"/>
      <c r="AY736" s="2"/>
      <c r="AZ736" s="2"/>
      <c r="BA736" s="29"/>
    </row>
    <row r="737" spans="1:53" ht="21" customHeight="1">
      <c r="A737" s="19">
        <f>SUBTOTAL(3,$AO$7:AO737)</f>
        <v>731</v>
      </c>
      <c r="B737" s="44" t="s">
        <v>2759</v>
      </c>
      <c r="C737" s="45" t="s">
        <v>2760</v>
      </c>
      <c r="D737" s="22" t="s">
        <v>2722</v>
      </c>
      <c r="E737" s="22" t="s">
        <v>2260</v>
      </c>
      <c r="F737" s="19" t="s">
        <v>2761</v>
      </c>
      <c r="G737" s="22" t="s">
        <v>53</v>
      </c>
      <c r="H737" s="19" t="str">
        <f t="shared" si="109"/>
        <v>008</v>
      </c>
      <c r="I737" s="22" t="s">
        <v>2198</v>
      </c>
      <c r="J737" s="22" t="s">
        <v>2710</v>
      </c>
      <c r="K737" s="22"/>
      <c r="L737" s="27">
        <v>0</v>
      </c>
      <c r="M737" s="26">
        <v>0</v>
      </c>
      <c r="N737" s="25">
        <v>8200000</v>
      </c>
      <c r="O737" s="25"/>
      <c r="P737" s="25"/>
      <c r="Q737" s="25"/>
      <c r="R737" s="25"/>
      <c r="S737" s="25">
        <v>8200000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>
        <f t="shared" si="120"/>
        <v>0</v>
      </c>
      <c r="AE737" s="25">
        <f>IF(SUM(R737:T737)-M737&lt;SUM(N737),SUM(N737)-SUM(R737:T737)-M737,)</f>
        <v>0</v>
      </c>
      <c r="AF737" s="25"/>
      <c r="AG737" s="27">
        <v>9250000</v>
      </c>
      <c r="AH737" s="27"/>
      <c r="AI737" s="27"/>
      <c r="AJ737" s="32"/>
      <c r="AK737" s="27"/>
      <c r="AL737" s="227">
        <f>VLOOKUP(B737,'AGB T10'!$B:$E,4,0)</f>
        <v>9250000</v>
      </c>
      <c r="AM737" s="27"/>
      <c r="AN737" s="25">
        <f>IF(SUM(AH737:AM737)&lt;SUM(AG737),SUM(AG737)-SUM(AH737:AM737),)</f>
        <v>0</v>
      </c>
      <c r="AO737" s="27">
        <f>L737+AE737+AN737</f>
        <v>0</v>
      </c>
      <c r="AP737" s="28"/>
      <c r="AR737" s="28"/>
      <c r="AS737" s="28"/>
      <c r="AT737" s="2"/>
      <c r="AU737" s="2"/>
      <c r="AV737" s="2"/>
      <c r="AW737" s="2"/>
      <c r="AX737" s="2"/>
      <c r="AY737" s="2"/>
      <c r="AZ737" s="2"/>
      <c r="BA737" s="29"/>
    </row>
    <row r="738" spans="1:53" ht="21" customHeight="1">
      <c r="A738" s="19">
        <f>SUBTOTAL(3,$AO$7:AO738)</f>
        <v>732</v>
      </c>
      <c r="B738" s="44" t="s">
        <v>2762</v>
      </c>
      <c r="C738" s="45" t="s">
        <v>2763</v>
      </c>
      <c r="D738" s="22" t="s">
        <v>2764</v>
      </c>
      <c r="E738" s="22" t="s">
        <v>2765</v>
      </c>
      <c r="F738" s="19" t="s">
        <v>2766</v>
      </c>
      <c r="G738" s="22" t="s">
        <v>53</v>
      </c>
      <c r="H738" s="19" t="str">
        <f t="shared" si="109"/>
        <v>008</v>
      </c>
      <c r="I738" s="42" t="s">
        <v>2415</v>
      </c>
      <c r="J738" s="22" t="s">
        <v>2710</v>
      </c>
      <c r="K738" s="22"/>
      <c r="L738" s="27">
        <v>0</v>
      </c>
      <c r="M738" s="26">
        <v>0</v>
      </c>
      <c r="N738" s="25">
        <v>8200000</v>
      </c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>
        <v>8200000</v>
      </c>
      <c r="Z738" s="25"/>
      <c r="AA738" s="25"/>
      <c r="AB738" s="25"/>
      <c r="AC738" s="25"/>
      <c r="AD738" s="25">
        <f t="shared" si="120"/>
        <v>0</v>
      </c>
      <c r="AE738" s="25">
        <f>IF(SUM(R738:AD738)-M738&lt;SUM(N738),SUM(N738)-SUM(R738:AD738)-M738,)</f>
        <v>0</v>
      </c>
      <c r="AF738" s="25">
        <v>1476000</v>
      </c>
      <c r="AG738" s="27">
        <f>9250000-AF738</f>
        <v>7774000</v>
      </c>
      <c r="AH738" s="27"/>
      <c r="AI738" s="27"/>
      <c r="AJ738" s="32"/>
      <c r="AK738" s="27"/>
      <c r="AL738" s="32"/>
      <c r="AM738" s="27"/>
      <c r="AN738" s="25">
        <f t="shared" si="115"/>
        <v>7774000</v>
      </c>
      <c r="AO738" s="27">
        <v>7774000</v>
      </c>
      <c r="AP738" s="28"/>
      <c r="AR738" s="62"/>
      <c r="AS738" s="28"/>
      <c r="AT738" s="2"/>
      <c r="AU738" s="2"/>
      <c r="AV738" s="2"/>
      <c r="AW738" s="2"/>
      <c r="AX738" s="2"/>
      <c r="AY738" s="2"/>
      <c r="AZ738" s="2"/>
      <c r="BA738" s="29"/>
    </row>
    <row r="739" spans="1:53" ht="21" customHeight="1">
      <c r="A739" s="19">
        <f>SUBTOTAL(3,$AO$7:AO739)</f>
        <v>733</v>
      </c>
      <c r="B739" s="44" t="s">
        <v>2767</v>
      </c>
      <c r="C739" s="45" t="s">
        <v>2768</v>
      </c>
      <c r="D739" s="22" t="s">
        <v>774</v>
      </c>
      <c r="E739" s="22" t="s">
        <v>2769</v>
      </c>
      <c r="F739" s="19" t="s">
        <v>1968</v>
      </c>
      <c r="G739" s="22" t="s">
        <v>53</v>
      </c>
      <c r="H739" s="19" t="str">
        <f t="shared" si="109"/>
        <v>008</v>
      </c>
      <c r="I739" s="22" t="s">
        <v>2605</v>
      </c>
      <c r="J739" s="22" t="s">
        <v>2710</v>
      </c>
      <c r="K739" s="22"/>
      <c r="L739" s="27">
        <v>0</v>
      </c>
      <c r="M739" s="26">
        <v>0</v>
      </c>
      <c r="N739" s="25">
        <v>8200000</v>
      </c>
      <c r="O739" s="25"/>
      <c r="P739" s="25"/>
      <c r="Q739" s="25"/>
      <c r="R739" s="25"/>
      <c r="S739" s="25"/>
      <c r="T739" s="25"/>
      <c r="U739" s="25">
        <v>8200000</v>
      </c>
      <c r="V739" s="25"/>
      <c r="W739" s="25"/>
      <c r="X739" s="25"/>
      <c r="Y739" s="25"/>
      <c r="Z739" s="25"/>
      <c r="AA739" s="25"/>
      <c r="AB739" s="25"/>
      <c r="AC739" s="25"/>
      <c r="AD739" s="25">
        <f t="shared" si="120"/>
        <v>0</v>
      </c>
      <c r="AE739" s="25">
        <f>IF(SUM(R739:U739)-M739&lt;SUM(N739),SUM(N739)-SUM(R739:U739)-M739,)</f>
        <v>0</v>
      </c>
      <c r="AF739" s="25"/>
      <c r="AG739" s="27">
        <v>9250000</v>
      </c>
      <c r="AH739" s="27"/>
      <c r="AI739" s="27"/>
      <c r="AJ739" s="227">
        <v>9250000</v>
      </c>
      <c r="AK739" s="27"/>
      <c r="AL739" s="32"/>
      <c r="AM739" s="27"/>
      <c r="AN739" s="25">
        <f>IF(SUM(AH739:AK739)&lt;SUM(AG739),SUM(AG739)-SUM(AH739:AK739),)</f>
        <v>0</v>
      </c>
      <c r="AO739" s="25">
        <f>IF(SUM(AI739:AN739)&lt;SUM(AH739),SUM(AH739)-SUM(AI739:AN739),)</f>
        <v>0</v>
      </c>
      <c r="AP739" s="28"/>
      <c r="AR739" s="28"/>
      <c r="AS739" s="28"/>
      <c r="AT739" s="2"/>
      <c r="AU739" s="2"/>
      <c r="AV739" s="2"/>
      <c r="AW739" s="2"/>
      <c r="AX739" s="2"/>
      <c r="AY739" s="2"/>
      <c r="AZ739" s="2"/>
      <c r="BA739" s="29"/>
    </row>
    <row r="740" spans="1:53" ht="21" customHeight="1">
      <c r="A740" s="19">
        <f>SUBTOTAL(3,$AO$7:AO740)</f>
        <v>734</v>
      </c>
      <c r="B740" s="44" t="s">
        <v>2770</v>
      </c>
      <c r="C740" s="45" t="s">
        <v>2771</v>
      </c>
      <c r="D740" s="22" t="s">
        <v>825</v>
      </c>
      <c r="E740" s="22" t="s">
        <v>236</v>
      </c>
      <c r="F740" s="19" t="s">
        <v>1721</v>
      </c>
      <c r="G740" s="22" t="s">
        <v>53</v>
      </c>
      <c r="H740" s="19" t="str">
        <f t="shared" si="109"/>
        <v>008</v>
      </c>
      <c r="I740" s="22" t="s">
        <v>2198</v>
      </c>
      <c r="J740" s="22" t="s">
        <v>2710</v>
      </c>
      <c r="K740" s="22"/>
      <c r="L740" s="27">
        <v>0</v>
      </c>
      <c r="M740" s="26">
        <v>0</v>
      </c>
      <c r="N740" s="25">
        <v>8200000</v>
      </c>
      <c r="O740" s="25"/>
      <c r="P740" s="25"/>
      <c r="Q740" s="25"/>
      <c r="R740" s="25"/>
      <c r="S740" s="25"/>
      <c r="T740" s="25"/>
      <c r="U740" s="25">
        <v>8200000</v>
      </c>
      <c r="V740" s="25"/>
      <c r="W740" s="25"/>
      <c r="X740" s="25"/>
      <c r="Y740" s="25"/>
      <c r="Z740" s="25"/>
      <c r="AA740" s="25"/>
      <c r="AB740" s="25"/>
      <c r="AC740" s="25"/>
      <c r="AD740" s="25">
        <f t="shared" si="120"/>
        <v>0</v>
      </c>
      <c r="AE740" s="25">
        <f>IF(SUM(R740:U740)-M740&lt;SUM(N740),SUM(N740)-SUM(R740:U740)-M740,)</f>
        <v>0</v>
      </c>
      <c r="AF740" s="25"/>
      <c r="AG740" s="27">
        <v>9250000</v>
      </c>
      <c r="AH740" s="27"/>
      <c r="AI740" s="27"/>
      <c r="AJ740" s="32"/>
      <c r="AK740" s="27"/>
      <c r="AL740" s="32"/>
      <c r="AM740" s="27"/>
      <c r="AN740" s="25">
        <f t="shared" si="115"/>
        <v>9250000</v>
      </c>
      <c r="AO740" s="27">
        <v>9250000</v>
      </c>
      <c r="AP740" s="28"/>
      <c r="AR740" s="28"/>
      <c r="AS740" s="28"/>
      <c r="AT740" s="2"/>
      <c r="AU740" s="2"/>
      <c r="AV740" s="2"/>
      <c r="AW740" s="2"/>
      <c r="AX740" s="2"/>
      <c r="AY740" s="2"/>
      <c r="AZ740" s="2"/>
      <c r="BA740" s="29"/>
    </row>
    <row r="741" spans="1:53" ht="21" customHeight="1">
      <c r="A741" s="19">
        <f>SUBTOTAL(3,$AO$7:AO741)</f>
        <v>735</v>
      </c>
      <c r="B741" s="44" t="s">
        <v>2772</v>
      </c>
      <c r="C741" s="45" t="s">
        <v>2773</v>
      </c>
      <c r="D741" s="22" t="s">
        <v>2774</v>
      </c>
      <c r="E741" s="22" t="s">
        <v>2775</v>
      </c>
      <c r="F741" s="19" t="s">
        <v>116</v>
      </c>
      <c r="G741" s="22" t="s">
        <v>53</v>
      </c>
      <c r="H741" s="19" t="str">
        <f t="shared" si="109"/>
        <v>008</v>
      </c>
      <c r="I741" s="42" t="s">
        <v>2415</v>
      </c>
      <c r="J741" s="22" t="s">
        <v>2710</v>
      </c>
      <c r="K741" s="22"/>
      <c r="L741" s="27">
        <v>0</v>
      </c>
      <c r="M741" s="26">
        <v>0</v>
      </c>
      <c r="N741" s="25">
        <v>8200000</v>
      </c>
      <c r="O741" s="25"/>
      <c r="P741" s="25"/>
      <c r="Q741" s="25"/>
      <c r="R741" s="25"/>
      <c r="S741" s="25">
        <v>8200000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>
        <f t="shared" si="120"/>
        <v>0</v>
      </c>
      <c r="AE741" s="25">
        <f>IF(SUM(R741:T741)-M741&lt;SUM(N741),SUM(N741)-SUM(R741:T741)-M741,)</f>
        <v>0</v>
      </c>
      <c r="AF741" s="25"/>
      <c r="AG741" s="27">
        <v>9250000</v>
      </c>
      <c r="AH741" s="27"/>
      <c r="AI741" s="27"/>
      <c r="AJ741" s="227">
        <v>9250000</v>
      </c>
      <c r="AK741" s="27"/>
      <c r="AL741" s="32"/>
      <c r="AM741" s="27"/>
      <c r="AN741" s="25">
        <f t="shared" ref="AN741:AN742" si="121">IF(SUM(AH741:AK741)&lt;SUM(AG741),SUM(AG741)-SUM(AH741:AK741),)</f>
        <v>0</v>
      </c>
      <c r="AO741" s="25">
        <f t="shared" ref="AO741:AO742" si="122">IF(SUM(AI741:AN741)&lt;SUM(AH741),SUM(AH741)-SUM(AI741:AN741),)</f>
        <v>0</v>
      </c>
      <c r="AP741" s="28"/>
      <c r="AR741" s="28"/>
      <c r="AS741" s="28"/>
      <c r="AT741" s="2"/>
      <c r="AU741" s="2"/>
      <c r="AV741" s="2"/>
      <c r="AW741" s="2"/>
      <c r="AX741" s="2"/>
      <c r="AY741" s="2"/>
      <c r="AZ741" s="2"/>
      <c r="BA741" s="29"/>
    </row>
    <row r="742" spans="1:53" ht="21" customHeight="1">
      <c r="A742" s="19">
        <f>SUBTOTAL(3,$AO$7:AO742)</f>
        <v>736</v>
      </c>
      <c r="B742" s="44" t="s">
        <v>2776</v>
      </c>
      <c r="C742" s="45" t="s">
        <v>2777</v>
      </c>
      <c r="D742" s="22" t="s">
        <v>2528</v>
      </c>
      <c r="E742" s="22" t="s">
        <v>1126</v>
      </c>
      <c r="F742" s="19" t="s">
        <v>870</v>
      </c>
      <c r="G742" s="22" t="s">
        <v>53</v>
      </c>
      <c r="H742" s="19" t="str">
        <f t="shared" si="109"/>
        <v>008</v>
      </c>
      <c r="I742" s="42" t="s">
        <v>2415</v>
      </c>
      <c r="J742" s="22" t="s">
        <v>2710</v>
      </c>
      <c r="K742" s="22"/>
      <c r="L742" s="27">
        <v>0</v>
      </c>
      <c r="M742" s="26">
        <v>0</v>
      </c>
      <c r="N742" s="25">
        <v>8200000</v>
      </c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>
        <v>8200000</v>
      </c>
      <c r="Z742" s="25"/>
      <c r="AA742" s="25"/>
      <c r="AB742" s="25"/>
      <c r="AC742" s="25"/>
      <c r="AD742" s="25">
        <f t="shared" si="120"/>
        <v>0</v>
      </c>
      <c r="AE742" s="25">
        <f>IF(SUM(R742:AD742)-M742&lt;SUM(N742),SUM(N742)-SUM(R742:AD742)-M742,)</f>
        <v>0</v>
      </c>
      <c r="AF742" s="25"/>
      <c r="AG742" s="27">
        <v>9250000</v>
      </c>
      <c r="AH742" s="27"/>
      <c r="AI742" s="27"/>
      <c r="AJ742" s="227">
        <v>9250000</v>
      </c>
      <c r="AK742" s="27"/>
      <c r="AL742" s="32"/>
      <c r="AM742" s="27"/>
      <c r="AN742" s="25">
        <f t="shared" si="121"/>
        <v>0</v>
      </c>
      <c r="AO742" s="25">
        <f t="shared" si="122"/>
        <v>0</v>
      </c>
      <c r="AP742" s="28"/>
      <c r="AR742" s="28"/>
      <c r="AS742" s="28"/>
      <c r="AT742" s="2"/>
      <c r="AU742" s="2"/>
      <c r="AV742" s="2"/>
      <c r="AW742" s="2"/>
      <c r="AX742" s="2"/>
      <c r="AY742" s="2"/>
      <c r="AZ742" s="2"/>
      <c r="BA742" s="29"/>
    </row>
    <row r="743" spans="1:53" ht="21" customHeight="1">
      <c r="A743" s="19">
        <f>SUBTOTAL(3,$AO$7:AO743)</f>
        <v>737</v>
      </c>
      <c r="B743" s="44" t="s">
        <v>2778</v>
      </c>
      <c r="C743" s="45" t="s">
        <v>2779</v>
      </c>
      <c r="D743" s="22" t="s">
        <v>2780</v>
      </c>
      <c r="E743" s="22" t="s">
        <v>250</v>
      </c>
      <c r="F743" s="19" t="s">
        <v>982</v>
      </c>
      <c r="G743" s="22" t="s">
        <v>53</v>
      </c>
      <c r="H743" s="19" t="str">
        <f t="shared" si="109"/>
        <v>008</v>
      </c>
      <c r="I743" s="22" t="s">
        <v>2605</v>
      </c>
      <c r="J743" s="22" t="s">
        <v>2710</v>
      </c>
      <c r="K743" s="22"/>
      <c r="L743" s="27">
        <v>0</v>
      </c>
      <c r="M743" s="26">
        <v>0</v>
      </c>
      <c r="N743" s="25">
        <v>8200000</v>
      </c>
      <c r="O743" s="25"/>
      <c r="P743" s="25"/>
      <c r="Q743" s="25"/>
      <c r="R743" s="25"/>
      <c r="S743" s="25">
        <v>8200000</v>
      </c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>
        <f t="shared" si="120"/>
        <v>0</v>
      </c>
      <c r="AE743" s="25">
        <f>IF(SUM(R743:T743)-M743&lt;SUM(N743),SUM(N743)-SUM(R743:T743)-M743,)</f>
        <v>0</v>
      </c>
      <c r="AF743" s="25"/>
      <c r="AG743" s="27">
        <v>9250000</v>
      </c>
      <c r="AH743" s="27">
        <v>9250000</v>
      </c>
      <c r="AI743" s="27"/>
      <c r="AJ743" s="32"/>
      <c r="AK743" s="27"/>
      <c r="AL743" s="32"/>
      <c r="AM743" s="27"/>
      <c r="AN743" s="25">
        <f t="shared" si="115"/>
        <v>0</v>
      </c>
      <c r="AO743" s="27">
        <f>IF(SUM(R743:U743)-M743&lt;(K743+L743+N743),(K743+L743+N743)-SUM(R743:U743)-M743,)</f>
        <v>0</v>
      </c>
      <c r="AP743" s="28"/>
      <c r="AR743" s="28"/>
      <c r="AS743" s="28"/>
      <c r="AT743" s="2"/>
      <c r="AU743" s="2"/>
      <c r="AV743" s="2"/>
      <c r="AW743" s="2"/>
      <c r="AX743" s="2"/>
      <c r="AY743" s="2"/>
      <c r="AZ743" s="2"/>
      <c r="BA743" s="29"/>
    </row>
    <row r="744" spans="1:53" ht="21" customHeight="1">
      <c r="A744" s="19">
        <f>SUBTOTAL(3,$AO$7:AO744)</f>
        <v>738</v>
      </c>
      <c r="B744" s="44" t="s">
        <v>2784</v>
      </c>
      <c r="C744" s="45" t="s">
        <v>2785</v>
      </c>
      <c r="D744" s="22" t="s">
        <v>2786</v>
      </c>
      <c r="E744" s="22" t="s">
        <v>316</v>
      </c>
      <c r="F744" s="19" t="s">
        <v>2787</v>
      </c>
      <c r="G744" s="22" t="s">
        <v>53</v>
      </c>
      <c r="H744" s="19" t="str">
        <f t="shared" si="109"/>
        <v>008</v>
      </c>
      <c r="I744" s="22" t="s">
        <v>2605</v>
      </c>
      <c r="J744" s="22" t="s">
        <v>2710</v>
      </c>
      <c r="K744" s="22"/>
      <c r="L744" s="27">
        <v>0</v>
      </c>
      <c r="M744" s="26">
        <v>0</v>
      </c>
      <c r="N744" s="25">
        <v>8200000</v>
      </c>
      <c r="O744" s="25"/>
      <c r="P744" s="25"/>
      <c r="Q744" s="25"/>
      <c r="R744" s="25"/>
      <c r="S744" s="25">
        <v>8200000</v>
      </c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>
        <f t="shared" si="120"/>
        <v>0</v>
      </c>
      <c r="AE744" s="25">
        <f>IF(SUM(R744:T744)-M744&lt;SUM(N744),SUM(N744)-SUM(R744:T744)-M744,)</f>
        <v>0</v>
      </c>
      <c r="AF744" s="25"/>
      <c r="AG744" s="27">
        <v>9250000</v>
      </c>
      <c r="AH744" s="27">
        <v>9250000</v>
      </c>
      <c r="AI744" s="27"/>
      <c r="AJ744" s="32"/>
      <c r="AK744" s="27"/>
      <c r="AL744" s="32"/>
      <c r="AM744" s="27"/>
      <c r="AN744" s="25">
        <f t="shared" si="115"/>
        <v>0</v>
      </c>
      <c r="AO744" s="27">
        <f>IF(SUM(R744:U744)-M744&lt;(K744+L744+N744),(K744+L744+N744)-SUM(R744:U744)-M744,)</f>
        <v>0</v>
      </c>
      <c r="AP744" s="28"/>
      <c r="AR744" s="28"/>
      <c r="AS744" s="28"/>
      <c r="AT744" s="2"/>
      <c r="AU744" s="2"/>
      <c r="AV744" s="2"/>
      <c r="AW744" s="2"/>
      <c r="AX744" s="2"/>
      <c r="AY744" s="2"/>
      <c r="AZ744" s="2"/>
      <c r="BA744" s="29"/>
    </row>
    <row r="745" spans="1:53" ht="21" customHeight="1">
      <c r="A745" s="19">
        <f>SUBTOTAL(3,$AO$7:AO745)</f>
        <v>739</v>
      </c>
      <c r="B745" s="44" t="s">
        <v>2788</v>
      </c>
      <c r="C745" s="45" t="s">
        <v>2789</v>
      </c>
      <c r="D745" s="22" t="s">
        <v>2790</v>
      </c>
      <c r="E745" s="22" t="s">
        <v>2176</v>
      </c>
      <c r="F745" s="19" t="s">
        <v>441</v>
      </c>
      <c r="G745" s="22" t="s">
        <v>53</v>
      </c>
      <c r="H745" s="19" t="str">
        <f t="shared" si="109"/>
        <v>008</v>
      </c>
      <c r="I745" s="22" t="s">
        <v>2605</v>
      </c>
      <c r="J745" s="22" t="s">
        <v>2710</v>
      </c>
      <c r="K745" s="22"/>
      <c r="L745" s="27">
        <v>0</v>
      </c>
      <c r="M745" s="26">
        <v>0</v>
      </c>
      <c r="N745" s="25">
        <v>8200000</v>
      </c>
      <c r="O745" s="25"/>
      <c r="P745" s="25"/>
      <c r="Q745" s="25"/>
      <c r="R745" s="25"/>
      <c r="S745" s="25">
        <v>8200000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>
        <f t="shared" si="120"/>
        <v>0</v>
      </c>
      <c r="AE745" s="25">
        <f>IF(SUM(R745:T745)-M745&lt;SUM(N745),SUM(N745)-SUM(R745:T745)-M745,)</f>
        <v>0</v>
      </c>
      <c r="AF745" s="25"/>
      <c r="AG745" s="27">
        <v>9250000</v>
      </c>
      <c r="AH745" s="27">
        <v>9250000</v>
      </c>
      <c r="AI745" s="27"/>
      <c r="AJ745" s="32"/>
      <c r="AK745" s="27"/>
      <c r="AL745" s="32"/>
      <c r="AM745" s="27"/>
      <c r="AN745" s="25">
        <f t="shared" si="115"/>
        <v>0</v>
      </c>
      <c r="AO745" s="27">
        <f>IF(SUM(R745:U745)-M745&lt;(K745+L745+N745),(K745+L745+N745)-SUM(R745:U745)-M745,)</f>
        <v>0</v>
      </c>
      <c r="AP745" s="28"/>
      <c r="AR745" s="28"/>
      <c r="AS745" s="28"/>
      <c r="AT745" s="2"/>
      <c r="AU745" s="2"/>
      <c r="AV745" s="2"/>
      <c r="AW745" s="2"/>
      <c r="AX745" s="2"/>
      <c r="AY745" s="2"/>
      <c r="AZ745" s="2"/>
      <c r="BA745" s="29"/>
    </row>
    <row r="746" spans="1:53" ht="21" customHeight="1">
      <c r="A746" s="19">
        <f>SUBTOTAL(3,$AO$7:AO746)</f>
        <v>740</v>
      </c>
      <c r="B746" s="44" t="s">
        <v>2791</v>
      </c>
      <c r="C746" s="45" t="s">
        <v>2792</v>
      </c>
      <c r="D746" s="22" t="s">
        <v>2793</v>
      </c>
      <c r="E746" s="22" t="s">
        <v>360</v>
      </c>
      <c r="F746" s="19" t="s">
        <v>2794</v>
      </c>
      <c r="G746" s="22" t="s">
        <v>53</v>
      </c>
      <c r="H746" s="19" t="str">
        <f t="shared" si="109"/>
        <v>008</v>
      </c>
      <c r="I746" s="42" t="s">
        <v>2415</v>
      </c>
      <c r="J746" s="22" t="s">
        <v>2710</v>
      </c>
      <c r="K746" s="22"/>
      <c r="L746" s="27">
        <v>0</v>
      </c>
      <c r="M746" s="26">
        <v>0</v>
      </c>
      <c r="N746" s="25">
        <v>8200000</v>
      </c>
      <c r="O746" s="25"/>
      <c r="P746" s="25"/>
      <c r="Q746" s="25"/>
      <c r="R746" s="25"/>
      <c r="S746" s="25"/>
      <c r="T746" s="25"/>
      <c r="U746" s="25"/>
      <c r="V746" s="25"/>
      <c r="W746" s="25">
        <v>8200000</v>
      </c>
      <c r="X746" s="25"/>
      <c r="Y746" s="25"/>
      <c r="Z746" s="25"/>
      <c r="AA746" s="25"/>
      <c r="AB746" s="25"/>
      <c r="AC746" s="25"/>
      <c r="AD746" s="25">
        <f t="shared" si="120"/>
        <v>0</v>
      </c>
      <c r="AE746" s="25">
        <f>IF(SUM(R746:W746)-M746&lt;SUM(N746),SUM(N746)-SUM(R746:W746)-M746,)</f>
        <v>0</v>
      </c>
      <c r="AF746" s="25"/>
      <c r="AG746" s="27">
        <v>9250000</v>
      </c>
      <c r="AH746" s="27">
        <v>9250000</v>
      </c>
      <c r="AI746" s="27"/>
      <c r="AJ746" s="32"/>
      <c r="AK746" s="27"/>
      <c r="AL746" s="32"/>
      <c r="AM746" s="27"/>
      <c r="AN746" s="25">
        <f t="shared" si="115"/>
        <v>0</v>
      </c>
      <c r="AO746" s="27">
        <v>0</v>
      </c>
      <c r="AP746" s="28"/>
      <c r="AR746" s="28"/>
      <c r="AS746" s="28"/>
      <c r="AT746" s="2"/>
      <c r="AU746" s="2"/>
      <c r="AV746" s="2"/>
      <c r="AW746" s="2"/>
      <c r="AX746" s="2"/>
      <c r="AY746" s="2"/>
      <c r="AZ746" s="2"/>
      <c r="BA746" s="29"/>
    </row>
    <row r="747" spans="1:53" ht="21" customHeight="1">
      <c r="A747" s="19">
        <f>SUBTOTAL(3,$AO$7:AO747)</f>
        <v>741</v>
      </c>
      <c r="B747" s="44" t="s">
        <v>2795</v>
      </c>
      <c r="C747" s="45" t="s">
        <v>2796</v>
      </c>
      <c r="D747" s="22" t="s">
        <v>420</v>
      </c>
      <c r="E747" s="22" t="s">
        <v>717</v>
      </c>
      <c r="F747" s="19" t="s">
        <v>2797</v>
      </c>
      <c r="G747" s="22" t="s">
        <v>53</v>
      </c>
      <c r="H747" s="19" t="str">
        <f t="shared" si="109"/>
        <v>008</v>
      </c>
      <c r="I747" s="42" t="s">
        <v>2415</v>
      </c>
      <c r="J747" s="22" t="s">
        <v>2710</v>
      </c>
      <c r="K747" s="22"/>
      <c r="L747" s="27">
        <v>0</v>
      </c>
      <c r="M747" s="26">
        <v>0</v>
      </c>
      <c r="N747" s="25">
        <v>8200000</v>
      </c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>
        <v>8200000</v>
      </c>
      <c r="Z747" s="25"/>
      <c r="AA747" s="25"/>
      <c r="AB747" s="25"/>
      <c r="AC747" s="25"/>
      <c r="AD747" s="25">
        <f t="shared" si="120"/>
        <v>0</v>
      </c>
      <c r="AE747" s="25">
        <f>IF(SUM(R747:AD747)-M747&lt;SUM(N747),SUM(N747)-SUM(R747:AD747)-M747,)</f>
        <v>0</v>
      </c>
      <c r="AF747" s="25"/>
      <c r="AG747" s="27">
        <v>9250000</v>
      </c>
      <c r="AH747" s="27"/>
      <c r="AI747" s="27"/>
      <c r="AJ747" s="227">
        <v>9250000</v>
      </c>
      <c r="AK747" s="27"/>
      <c r="AL747" s="32"/>
      <c r="AM747" s="27"/>
      <c r="AN747" s="25">
        <f>IF(SUM(AH747:AK747)&lt;SUM(AG747),SUM(AG747)-SUM(AH747:AK747),)</f>
        <v>0</v>
      </c>
      <c r="AO747" s="25">
        <f>IF(SUM(AI747:AN747)&lt;SUM(AH747),SUM(AH747)-SUM(AI747:AN747),)</f>
        <v>0</v>
      </c>
      <c r="AP747" s="28"/>
      <c r="AR747" s="28"/>
      <c r="AS747" s="28"/>
      <c r="AT747" s="2"/>
      <c r="AU747" s="2"/>
      <c r="AV747" s="2"/>
      <c r="AW747" s="2"/>
      <c r="AX747" s="2"/>
      <c r="AY747" s="2"/>
      <c r="AZ747" s="2"/>
      <c r="BA747" s="29"/>
    </row>
    <row r="748" spans="1:53" ht="21" customHeight="1">
      <c r="A748" s="19">
        <f>SUBTOTAL(3,$AO$7:AO748)</f>
        <v>742</v>
      </c>
      <c r="B748" s="44" t="s">
        <v>2798</v>
      </c>
      <c r="C748" s="45" t="s">
        <v>2799</v>
      </c>
      <c r="D748" s="22" t="s">
        <v>2800</v>
      </c>
      <c r="E748" s="22" t="s">
        <v>717</v>
      </c>
      <c r="F748" s="19" t="s">
        <v>1853</v>
      </c>
      <c r="G748" s="22" t="s">
        <v>53</v>
      </c>
      <c r="H748" s="19" t="str">
        <f t="shared" ref="H748:H751" si="123">MID(B748,4,3)</f>
        <v>008</v>
      </c>
      <c r="I748" s="42" t="s">
        <v>2415</v>
      </c>
      <c r="J748" s="22" t="s">
        <v>2710</v>
      </c>
      <c r="K748" s="22"/>
      <c r="L748" s="27">
        <v>0</v>
      </c>
      <c r="M748" s="26">
        <v>0</v>
      </c>
      <c r="N748" s="25">
        <v>8200000</v>
      </c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>
        <v>8200000</v>
      </c>
      <c r="AB748" s="25"/>
      <c r="AC748" s="25"/>
      <c r="AD748" s="25">
        <f t="shared" si="120"/>
        <v>0</v>
      </c>
      <c r="AE748" s="25">
        <f>IF(SUM(R748:AA748)-M748&lt;SUM(N748),SUM(N748)-SUM(R748:AA748)-M748,)</f>
        <v>0</v>
      </c>
      <c r="AF748" s="25"/>
      <c r="AG748" s="27">
        <v>9250000</v>
      </c>
      <c r="AH748" s="27"/>
      <c r="AI748" s="27"/>
      <c r="AJ748" s="32"/>
      <c r="AK748" s="27"/>
      <c r="AL748" s="32"/>
      <c r="AM748" s="27"/>
      <c r="AN748" s="25">
        <f t="shared" si="115"/>
        <v>9250000</v>
      </c>
      <c r="AO748" s="27">
        <v>9250000</v>
      </c>
      <c r="AP748" s="28"/>
      <c r="AR748" s="28"/>
      <c r="AS748" s="28"/>
      <c r="AT748" s="2"/>
      <c r="AU748" s="2"/>
      <c r="AV748" s="2"/>
      <c r="AW748" s="2"/>
      <c r="AX748" s="2"/>
      <c r="AY748" s="2"/>
      <c r="AZ748" s="2"/>
      <c r="BA748" s="29"/>
    </row>
    <row r="749" spans="1:53" ht="21" customHeight="1">
      <c r="A749" s="19">
        <f>SUBTOTAL(3,$AO$7:AO749)</f>
        <v>743</v>
      </c>
      <c r="B749" s="44" t="s">
        <v>2801</v>
      </c>
      <c r="C749" s="45" t="s">
        <v>2802</v>
      </c>
      <c r="D749" s="22" t="s">
        <v>2803</v>
      </c>
      <c r="E749" s="22" t="s">
        <v>581</v>
      </c>
      <c r="F749" s="19" t="s">
        <v>1306</v>
      </c>
      <c r="G749" s="22" t="s">
        <v>53</v>
      </c>
      <c r="H749" s="19" t="str">
        <f t="shared" si="123"/>
        <v>008</v>
      </c>
      <c r="I749" s="42" t="s">
        <v>62</v>
      </c>
      <c r="J749" s="22" t="s">
        <v>2804</v>
      </c>
      <c r="K749" s="22"/>
      <c r="L749" s="27">
        <v>0</v>
      </c>
      <c r="M749" s="26">
        <v>0</v>
      </c>
      <c r="N749" s="25">
        <v>8200000</v>
      </c>
      <c r="O749" s="25"/>
      <c r="P749" s="25"/>
      <c r="Q749" s="25"/>
      <c r="R749" s="25"/>
      <c r="S749" s="25"/>
      <c r="T749" s="25"/>
      <c r="U749" s="25">
        <v>8200000</v>
      </c>
      <c r="V749" s="25"/>
      <c r="W749" s="25"/>
      <c r="X749" s="25"/>
      <c r="Y749" s="25"/>
      <c r="Z749" s="25"/>
      <c r="AA749" s="25"/>
      <c r="AB749" s="25"/>
      <c r="AC749" s="25"/>
      <c r="AD749" s="25">
        <f t="shared" si="120"/>
        <v>0</v>
      </c>
      <c r="AE749" s="25">
        <f>IF(SUM(R749:U749)-M749&lt;SUM(N749),SUM(N749)-SUM(R749:U749)-M749,)</f>
        <v>0</v>
      </c>
      <c r="AF749" s="25"/>
      <c r="AG749" s="27">
        <v>9250000</v>
      </c>
      <c r="AH749" s="27"/>
      <c r="AI749" s="27"/>
      <c r="AJ749" s="32"/>
      <c r="AK749" s="27"/>
      <c r="AL749" s="32"/>
      <c r="AM749" s="27"/>
      <c r="AN749" s="25">
        <f t="shared" si="115"/>
        <v>9250000</v>
      </c>
      <c r="AO749" s="27">
        <v>9250000</v>
      </c>
      <c r="AP749" s="28"/>
      <c r="AR749" s="28"/>
      <c r="AS749" s="28"/>
      <c r="AT749" s="2"/>
      <c r="AU749" s="2"/>
      <c r="AV749" s="2"/>
      <c r="AW749" s="2"/>
      <c r="AX749" s="2"/>
      <c r="AY749" s="2"/>
      <c r="AZ749" s="2"/>
      <c r="BA749" s="29"/>
    </row>
    <row r="750" spans="1:53" ht="21" customHeight="1">
      <c r="A750" s="19">
        <f>SUBTOTAL(3,$AO$7:AO750)</f>
        <v>744</v>
      </c>
      <c r="B750" s="44" t="s">
        <v>2805</v>
      </c>
      <c r="C750" s="45" t="s">
        <v>2806</v>
      </c>
      <c r="D750" s="22" t="s">
        <v>2807</v>
      </c>
      <c r="E750" s="22" t="s">
        <v>2808</v>
      </c>
      <c r="F750" s="19" t="s">
        <v>1564</v>
      </c>
      <c r="G750" s="22" t="s">
        <v>53</v>
      </c>
      <c r="H750" s="19" t="str">
        <f t="shared" si="123"/>
        <v>008</v>
      </c>
      <c r="I750" s="42" t="s">
        <v>62</v>
      </c>
      <c r="J750" s="22" t="s">
        <v>2804</v>
      </c>
      <c r="K750" s="22"/>
      <c r="L750" s="27">
        <v>0</v>
      </c>
      <c r="M750" s="26">
        <v>0</v>
      </c>
      <c r="N750" s="25">
        <v>8200000</v>
      </c>
      <c r="O750" s="25"/>
      <c r="P750" s="25"/>
      <c r="Q750" s="25"/>
      <c r="R750" s="25"/>
      <c r="S750" s="25"/>
      <c r="T750" s="25"/>
      <c r="U750" s="25">
        <v>8200000</v>
      </c>
      <c r="V750" s="25"/>
      <c r="W750" s="25"/>
      <c r="X750" s="25"/>
      <c r="Y750" s="25"/>
      <c r="Z750" s="25"/>
      <c r="AA750" s="25"/>
      <c r="AB750" s="25"/>
      <c r="AC750" s="25"/>
      <c r="AD750" s="25">
        <f t="shared" si="120"/>
        <v>0</v>
      </c>
      <c r="AE750" s="25">
        <f>IF(SUM(R750:U750)-M750&lt;SUM(N750),SUM(N750)-SUM(R750:U750)-M750,)</f>
        <v>0</v>
      </c>
      <c r="AF750" s="25"/>
      <c r="AG750" s="27">
        <v>9250000</v>
      </c>
      <c r="AH750" s="27"/>
      <c r="AI750" s="27"/>
      <c r="AJ750" s="32"/>
      <c r="AK750" s="27"/>
      <c r="AL750" s="227">
        <f>VLOOKUP(B750,'AGB T10'!$B:$E,4,0)</f>
        <v>9250000</v>
      </c>
      <c r="AM750" s="27"/>
      <c r="AN750" s="25">
        <f>IF(SUM(AH750:AM750)&lt;SUM(AG750),SUM(AG750)-SUM(AH750:AM750),)</f>
        <v>0</v>
      </c>
      <c r="AO750" s="27">
        <f>L750+AE750+AN750</f>
        <v>0</v>
      </c>
      <c r="AP750" s="28"/>
      <c r="AR750" s="28"/>
      <c r="AS750" s="28"/>
      <c r="AT750" s="2"/>
      <c r="AU750" s="2"/>
      <c r="AV750" s="2"/>
      <c r="AW750" s="2"/>
      <c r="AX750" s="2"/>
      <c r="AY750" s="2"/>
      <c r="AZ750" s="2"/>
      <c r="BA750" s="29"/>
    </row>
    <row r="751" spans="1:53" ht="21" customHeight="1">
      <c r="A751" s="19">
        <f>SUBTOTAL(3,$AO$7:AO751)</f>
        <v>745</v>
      </c>
      <c r="B751" s="44" t="s">
        <v>2809</v>
      </c>
      <c r="C751" s="45" t="s">
        <v>2810</v>
      </c>
      <c r="D751" s="22" t="s">
        <v>2811</v>
      </c>
      <c r="E751" s="22" t="s">
        <v>146</v>
      </c>
      <c r="F751" s="19" t="s">
        <v>1964</v>
      </c>
      <c r="G751" s="22" t="s">
        <v>53</v>
      </c>
      <c r="H751" s="19" t="str">
        <f t="shared" si="123"/>
        <v>008</v>
      </c>
      <c r="I751" s="22" t="s">
        <v>2605</v>
      </c>
      <c r="J751" s="22" t="s">
        <v>2804</v>
      </c>
      <c r="K751" s="22"/>
      <c r="L751" s="27">
        <v>0</v>
      </c>
      <c r="M751" s="26">
        <v>0</v>
      </c>
      <c r="N751" s="25">
        <v>8200000</v>
      </c>
      <c r="O751" s="25"/>
      <c r="P751" s="25"/>
      <c r="Q751" s="25"/>
      <c r="R751" s="25"/>
      <c r="S751" s="25"/>
      <c r="T751" s="25"/>
      <c r="U751" s="25">
        <v>8200000</v>
      </c>
      <c r="V751" s="25"/>
      <c r="W751" s="25"/>
      <c r="X751" s="25"/>
      <c r="Y751" s="25"/>
      <c r="Z751" s="25"/>
      <c r="AA751" s="25"/>
      <c r="AB751" s="25"/>
      <c r="AC751" s="25"/>
      <c r="AD751" s="25">
        <f t="shared" si="120"/>
        <v>0</v>
      </c>
      <c r="AE751" s="25">
        <f>IF(SUM(R751:U751)-M751&lt;SUM(N751),SUM(N751)-SUM(R751:U751)-M751,)</f>
        <v>0</v>
      </c>
      <c r="AF751" s="25"/>
      <c r="AG751" s="27">
        <v>9250000</v>
      </c>
      <c r="AH751" s="27"/>
      <c r="AI751" s="27"/>
      <c r="AJ751" s="227">
        <v>9250000</v>
      </c>
      <c r="AK751" s="27"/>
      <c r="AL751" s="32"/>
      <c r="AM751" s="27"/>
      <c r="AN751" s="25">
        <f>IF(SUM(AH751:AK751)&lt;SUM(AG751),SUM(AG751)-SUM(AH751:AK751),)</f>
        <v>0</v>
      </c>
      <c r="AO751" s="25">
        <f>IF(SUM(AI751:AN751)&lt;SUM(AH751),SUM(AH751)-SUM(AI751:AN751),)</f>
        <v>0</v>
      </c>
      <c r="AP751" s="28"/>
      <c r="AR751" s="28"/>
      <c r="AS751" s="28"/>
      <c r="AT751" s="2"/>
      <c r="AU751" s="2"/>
      <c r="AV751" s="2"/>
      <c r="AW751" s="2"/>
      <c r="AX751" s="2"/>
      <c r="AY751" s="2"/>
      <c r="AZ751" s="2"/>
      <c r="BA751" s="29"/>
    </row>
    <row r="752" spans="1:53" ht="21" customHeight="1">
      <c r="A752" s="19">
        <f>SUBTOTAL(3,$AO$7:AO752)</f>
        <v>746</v>
      </c>
      <c r="B752" s="44" t="s">
        <v>2812</v>
      </c>
      <c r="C752" s="45" t="s">
        <v>2813</v>
      </c>
      <c r="D752" s="22" t="s">
        <v>2814</v>
      </c>
      <c r="E752" s="22" t="s">
        <v>2090</v>
      </c>
      <c r="F752" s="19" t="s">
        <v>1321</v>
      </c>
      <c r="G752" s="22" t="s">
        <v>53</v>
      </c>
      <c r="H752" s="19" t="str">
        <f t="shared" ref="H752:H813" si="124">MID(B752,4,3)</f>
        <v>008</v>
      </c>
      <c r="I752" s="22" t="s">
        <v>2605</v>
      </c>
      <c r="J752" s="22" t="s">
        <v>2804</v>
      </c>
      <c r="K752" s="22"/>
      <c r="L752" s="27">
        <v>0</v>
      </c>
      <c r="M752" s="49"/>
      <c r="N752" s="25">
        <v>8200000</v>
      </c>
      <c r="O752" s="25"/>
      <c r="P752" s="25"/>
      <c r="Q752" s="25"/>
      <c r="R752" s="25"/>
      <c r="S752" s="25">
        <v>8200000</v>
      </c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>
        <f t="shared" si="120"/>
        <v>0</v>
      </c>
      <c r="AE752" s="25">
        <f>IF(SUM(R752:T752)-M752&lt;SUM(N752),SUM(N752)-SUM(R752:T752)-M752,)</f>
        <v>0</v>
      </c>
      <c r="AF752" s="25"/>
      <c r="AG752" s="27">
        <v>9250000</v>
      </c>
      <c r="AH752" s="27">
        <v>9250000</v>
      </c>
      <c r="AI752" s="27"/>
      <c r="AJ752" s="32"/>
      <c r="AK752" s="27"/>
      <c r="AL752" s="32"/>
      <c r="AM752" s="27"/>
      <c r="AN752" s="25">
        <f t="shared" si="115"/>
        <v>0</v>
      </c>
      <c r="AO752" s="27">
        <f t="shared" ref="AO752:AO754" si="125">IF(SUM(R752:U752)-M752&lt;(K752+L752+N752),(K752+L752+N752)-SUM(R752:U752)-M752,)</f>
        <v>0</v>
      </c>
      <c r="AP752" s="28"/>
      <c r="AR752" s="28"/>
      <c r="AS752" s="28" t="s">
        <v>2815</v>
      </c>
      <c r="AT752" s="2"/>
      <c r="AU752" s="2"/>
      <c r="AV752" s="2"/>
      <c r="AW752" s="2"/>
      <c r="AX752" s="2"/>
      <c r="AY752" s="2"/>
      <c r="AZ752" s="2"/>
      <c r="BA752" s="29"/>
    </row>
    <row r="753" spans="1:53" ht="21" customHeight="1">
      <c r="A753" s="19">
        <f>SUBTOTAL(3,$AO$7:AO753)</f>
        <v>747</v>
      </c>
      <c r="B753" s="44" t="s">
        <v>2816</v>
      </c>
      <c r="C753" s="45" t="s">
        <v>2817</v>
      </c>
      <c r="D753" s="22" t="s">
        <v>2818</v>
      </c>
      <c r="E753" s="22" t="s">
        <v>151</v>
      </c>
      <c r="F753" s="19" t="s">
        <v>782</v>
      </c>
      <c r="G753" s="22" t="s">
        <v>53</v>
      </c>
      <c r="H753" s="19" t="str">
        <f t="shared" si="124"/>
        <v>008</v>
      </c>
      <c r="I753" s="42" t="s">
        <v>62</v>
      </c>
      <c r="J753" s="22" t="s">
        <v>2804</v>
      </c>
      <c r="K753" s="22"/>
      <c r="L753" s="27">
        <v>0</v>
      </c>
      <c r="M753" s="26">
        <v>5480</v>
      </c>
      <c r="N753" s="25">
        <v>8200000</v>
      </c>
      <c r="O753" s="25"/>
      <c r="P753" s="25"/>
      <c r="Q753" s="25"/>
      <c r="R753" s="25"/>
      <c r="S753" s="25"/>
      <c r="T753" s="25"/>
      <c r="U753" s="25">
        <v>8194520</v>
      </c>
      <c r="V753" s="25"/>
      <c r="W753" s="25"/>
      <c r="X753" s="25"/>
      <c r="Y753" s="25"/>
      <c r="Z753" s="25"/>
      <c r="AA753" s="25"/>
      <c r="AB753" s="25"/>
      <c r="AC753" s="25"/>
      <c r="AD753" s="25">
        <f t="shared" si="120"/>
        <v>0</v>
      </c>
      <c r="AE753" s="25">
        <f>IF(SUM(R753:U753)-M753&lt;SUM(N753),SUM(N753)-SUM(R753:U753)-M753,)</f>
        <v>0</v>
      </c>
      <c r="AF753" s="25">
        <v>2912000</v>
      </c>
      <c r="AG753" s="27">
        <f>9250000-AF753</f>
        <v>6338000</v>
      </c>
      <c r="AH753" s="27">
        <v>6338000</v>
      </c>
      <c r="AI753" s="27"/>
      <c r="AJ753" s="32"/>
      <c r="AK753" s="27"/>
      <c r="AL753" s="32"/>
      <c r="AM753" s="27"/>
      <c r="AN753" s="25">
        <f t="shared" si="115"/>
        <v>0</v>
      </c>
      <c r="AO753" s="27">
        <f t="shared" si="125"/>
        <v>0</v>
      </c>
      <c r="AP753" s="28"/>
      <c r="AR753" s="28"/>
      <c r="AS753" s="28"/>
      <c r="AT753" s="2"/>
      <c r="AU753" s="2"/>
      <c r="AV753" s="2"/>
      <c r="AW753" s="2"/>
      <c r="AX753" s="2"/>
      <c r="AY753" s="2"/>
      <c r="AZ753" s="2"/>
      <c r="BA753" s="29"/>
    </row>
    <row r="754" spans="1:53" ht="21" customHeight="1">
      <c r="A754" s="19">
        <f>SUBTOTAL(3,$AO$7:AO754)</f>
        <v>748</v>
      </c>
      <c r="B754" s="44" t="s">
        <v>2819</v>
      </c>
      <c r="C754" s="45" t="s">
        <v>2820</v>
      </c>
      <c r="D754" s="22" t="s">
        <v>150</v>
      </c>
      <c r="E754" s="22" t="s">
        <v>151</v>
      </c>
      <c r="F754" s="19" t="s">
        <v>856</v>
      </c>
      <c r="G754" s="22" t="s">
        <v>53</v>
      </c>
      <c r="H754" s="19" t="str">
        <f t="shared" si="124"/>
        <v>008</v>
      </c>
      <c r="I754" s="22" t="s">
        <v>2605</v>
      </c>
      <c r="J754" s="22" t="s">
        <v>2804</v>
      </c>
      <c r="K754" s="22"/>
      <c r="L754" s="27">
        <v>0</v>
      </c>
      <c r="M754" s="49"/>
      <c r="N754" s="25">
        <v>8200000</v>
      </c>
      <c r="O754" s="25"/>
      <c r="P754" s="25"/>
      <c r="Q754" s="25"/>
      <c r="R754" s="25"/>
      <c r="S754" s="25">
        <v>8200000</v>
      </c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>
        <f t="shared" si="120"/>
        <v>0</v>
      </c>
      <c r="AE754" s="25">
        <f>IF(SUM(R754:T754)-M754&lt;SUM(N754),SUM(N754)-SUM(R754:T754)-M754,)</f>
        <v>0</v>
      </c>
      <c r="AF754" s="25"/>
      <c r="AG754" s="27">
        <v>9250000</v>
      </c>
      <c r="AH754" s="27">
        <v>9250000</v>
      </c>
      <c r="AI754" s="27"/>
      <c r="AJ754" s="32"/>
      <c r="AK754" s="27"/>
      <c r="AL754" s="32"/>
      <c r="AM754" s="27"/>
      <c r="AN754" s="25">
        <f t="shared" si="115"/>
        <v>0</v>
      </c>
      <c r="AO754" s="27">
        <f t="shared" si="125"/>
        <v>0</v>
      </c>
      <c r="AP754" s="28"/>
      <c r="AR754" s="28"/>
      <c r="AS754" s="28" t="s">
        <v>2815</v>
      </c>
      <c r="AT754" s="2"/>
      <c r="AU754" s="2"/>
      <c r="AV754" s="2"/>
      <c r="AW754" s="2"/>
      <c r="AX754" s="2"/>
      <c r="AY754" s="2"/>
      <c r="AZ754" s="2"/>
      <c r="BA754" s="29"/>
    </row>
    <row r="755" spans="1:53" ht="21" customHeight="1">
      <c r="A755" s="19">
        <f>SUBTOTAL(3,$AO$7:AO755)</f>
        <v>749</v>
      </c>
      <c r="B755" s="44" t="s">
        <v>2821</v>
      </c>
      <c r="C755" s="45" t="s">
        <v>2822</v>
      </c>
      <c r="D755" s="22" t="s">
        <v>2823</v>
      </c>
      <c r="E755" s="22" t="s">
        <v>156</v>
      </c>
      <c r="F755" s="19" t="s">
        <v>197</v>
      </c>
      <c r="G755" s="22" t="s">
        <v>53</v>
      </c>
      <c r="H755" s="19" t="str">
        <f t="shared" si="124"/>
        <v>008</v>
      </c>
      <c r="I755" s="42" t="s">
        <v>62</v>
      </c>
      <c r="J755" s="22" t="s">
        <v>2804</v>
      </c>
      <c r="K755" s="22"/>
      <c r="L755" s="27">
        <v>0</v>
      </c>
      <c r="M755" s="26">
        <v>0</v>
      </c>
      <c r="N755" s="25">
        <v>8200000</v>
      </c>
      <c r="O755" s="25"/>
      <c r="P755" s="25"/>
      <c r="Q755" s="25"/>
      <c r="R755" s="25"/>
      <c r="S755" s="25"/>
      <c r="T755" s="25"/>
      <c r="U755" s="25"/>
      <c r="V755" s="25"/>
      <c r="W755" s="25">
        <v>8200000</v>
      </c>
      <c r="X755" s="25"/>
      <c r="Y755" s="25"/>
      <c r="Z755" s="25"/>
      <c r="AA755" s="25"/>
      <c r="AB755" s="25"/>
      <c r="AC755" s="25"/>
      <c r="AD755" s="25">
        <f t="shared" si="120"/>
        <v>0</v>
      </c>
      <c r="AE755" s="25">
        <f>IF(SUM(R755:W755)-M755&lt;SUM(N755),SUM(N755)-SUM(R755:W755)-M755,)</f>
        <v>0</v>
      </c>
      <c r="AF755" s="25"/>
      <c r="AG755" s="27">
        <v>9250000</v>
      </c>
      <c r="AH755" s="27"/>
      <c r="AI755" s="27"/>
      <c r="AJ755" s="32"/>
      <c r="AK755" s="27"/>
      <c r="AL755" s="32"/>
      <c r="AM755" s="27"/>
      <c r="AN755" s="25">
        <f t="shared" si="115"/>
        <v>9250000</v>
      </c>
      <c r="AO755" s="27">
        <v>9250000</v>
      </c>
      <c r="AP755" s="28"/>
      <c r="AR755" s="28"/>
      <c r="AS755" s="28"/>
      <c r="AT755" s="2"/>
      <c r="AU755" s="2"/>
      <c r="AV755" s="2"/>
      <c r="AW755" s="2"/>
      <c r="AX755" s="2"/>
      <c r="AY755" s="2"/>
      <c r="AZ755" s="2"/>
      <c r="BA755" s="29"/>
    </row>
    <row r="756" spans="1:53" ht="21" customHeight="1">
      <c r="A756" s="19">
        <f>SUBTOTAL(3,$AO$7:AO756)</f>
        <v>750</v>
      </c>
      <c r="B756" s="44" t="s">
        <v>2824</v>
      </c>
      <c r="C756" s="45" t="s">
        <v>2825</v>
      </c>
      <c r="D756" s="22" t="s">
        <v>2826</v>
      </c>
      <c r="E756" s="22" t="s">
        <v>1687</v>
      </c>
      <c r="F756" s="19" t="s">
        <v>417</v>
      </c>
      <c r="G756" s="22" t="s">
        <v>53</v>
      </c>
      <c r="H756" s="19" t="str">
        <f t="shared" si="124"/>
        <v>008</v>
      </c>
      <c r="I756" s="22" t="s">
        <v>2605</v>
      </c>
      <c r="J756" s="22" t="s">
        <v>2804</v>
      </c>
      <c r="K756" s="22"/>
      <c r="L756" s="27">
        <v>0</v>
      </c>
      <c r="M756" s="26">
        <v>0</v>
      </c>
      <c r="N756" s="25">
        <v>8200000</v>
      </c>
      <c r="O756" s="25"/>
      <c r="P756" s="25"/>
      <c r="Q756" s="25"/>
      <c r="R756" s="25"/>
      <c r="S756" s="25">
        <v>8200000</v>
      </c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>
        <f t="shared" si="120"/>
        <v>0</v>
      </c>
      <c r="AE756" s="25">
        <f>IF(SUM(R756:T756)-M756&lt;SUM(N756),SUM(N756)-SUM(R756:T756)-M756,)</f>
        <v>0</v>
      </c>
      <c r="AF756" s="25"/>
      <c r="AG756" s="27">
        <v>9250000</v>
      </c>
      <c r="AH756" s="27"/>
      <c r="AI756" s="27"/>
      <c r="AJ756" s="227">
        <v>9250000</v>
      </c>
      <c r="AK756" s="27"/>
      <c r="AL756" s="32"/>
      <c r="AM756" s="27"/>
      <c r="AN756" s="25">
        <f t="shared" ref="AN756:AN757" si="126">IF(SUM(AH756:AK756)&lt;SUM(AG756),SUM(AG756)-SUM(AH756:AK756),)</f>
        <v>0</v>
      </c>
      <c r="AO756" s="25">
        <f t="shared" ref="AO756:AO757" si="127">IF(SUM(AI756:AN756)&lt;SUM(AH756),SUM(AH756)-SUM(AI756:AN756),)</f>
        <v>0</v>
      </c>
      <c r="AP756" s="28"/>
      <c r="AR756" s="28"/>
      <c r="AS756" s="28"/>
      <c r="AT756" s="2"/>
      <c r="AU756" s="2"/>
      <c r="AV756" s="2"/>
      <c r="AW756" s="2"/>
      <c r="AX756" s="2"/>
      <c r="AY756" s="2"/>
      <c r="AZ756" s="2"/>
      <c r="BA756" s="29"/>
    </row>
    <row r="757" spans="1:53" ht="21" customHeight="1">
      <c r="A757" s="19">
        <f>SUBTOTAL(3,$AO$7:AO757)</f>
        <v>751</v>
      </c>
      <c r="B757" s="44" t="s">
        <v>2827</v>
      </c>
      <c r="C757" s="45" t="s">
        <v>2828</v>
      </c>
      <c r="D757" s="22" t="s">
        <v>2829</v>
      </c>
      <c r="E757" s="22" t="s">
        <v>1687</v>
      </c>
      <c r="F757" s="19" t="s">
        <v>471</v>
      </c>
      <c r="G757" s="22" t="s">
        <v>53</v>
      </c>
      <c r="H757" s="19" t="str">
        <f t="shared" si="124"/>
        <v>008</v>
      </c>
      <c r="I757" s="42" t="s">
        <v>62</v>
      </c>
      <c r="J757" s="22" t="s">
        <v>2804</v>
      </c>
      <c r="K757" s="22"/>
      <c r="L757" s="27">
        <v>0</v>
      </c>
      <c r="M757" s="26">
        <v>0</v>
      </c>
      <c r="N757" s="25">
        <v>8200000</v>
      </c>
      <c r="O757" s="25"/>
      <c r="P757" s="25"/>
      <c r="Q757" s="25"/>
      <c r="R757" s="25"/>
      <c r="S757" s="25"/>
      <c r="T757" s="25"/>
      <c r="U757" s="25">
        <v>8200000</v>
      </c>
      <c r="V757" s="25"/>
      <c r="W757" s="25"/>
      <c r="X757" s="25"/>
      <c r="Y757" s="25"/>
      <c r="Z757" s="25"/>
      <c r="AA757" s="25"/>
      <c r="AB757" s="25"/>
      <c r="AC757" s="25"/>
      <c r="AD757" s="25">
        <f t="shared" si="120"/>
        <v>0</v>
      </c>
      <c r="AE757" s="25">
        <f>IF(SUM(R757:U757)-M757&lt;SUM(N757),SUM(N757)-SUM(R757:U757)-M757,)</f>
        <v>0</v>
      </c>
      <c r="AF757" s="25"/>
      <c r="AG757" s="27">
        <v>9250000</v>
      </c>
      <c r="AH757" s="27"/>
      <c r="AI757" s="27"/>
      <c r="AJ757" s="227">
        <v>9250000</v>
      </c>
      <c r="AK757" s="27"/>
      <c r="AL757" s="32"/>
      <c r="AM757" s="27"/>
      <c r="AN757" s="25">
        <f t="shared" si="126"/>
        <v>0</v>
      </c>
      <c r="AO757" s="25">
        <f t="shared" si="127"/>
        <v>0</v>
      </c>
      <c r="AP757" s="28"/>
      <c r="AR757" s="28"/>
      <c r="AS757" s="28"/>
      <c r="AT757" s="2"/>
      <c r="AU757" s="2"/>
      <c r="AV757" s="2"/>
      <c r="AW757" s="2"/>
      <c r="AX757" s="2"/>
      <c r="AY757" s="2"/>
      <c r="AZ757" s="2"/>
      <c r="BA757" s="29"/>
    </row>
    <row r="758" spans="1:53" ht="21" customHeight="1">
      <c r="A758" s="19">
        <f>SUBTOTAL(3,$AO$7:AO758)</f>
        <v>752</v>
      </c>
      <c r="B758" s="44" t="s">
        <v>2830</v>
      </c>
      <c r="C758" s="45" t="s">
        <v>2831</v>
      </c>
      <c r="D758" s="22" t="s">
        <v>1096</v>
      </c>
      <c r="E758" s="22" t="s">
        <v>781</v>
      </c>
      <c r="F758" s="19" t="s">
        <v>733</v>
      </c>
      <c r="G758" s="22" t="s">
        <v>53</v>
      </c>
      <c r="H758" s="19" t="str">
        <f t="shared" si="124"/>
        <v>008</v>
      </c>
      <c r="I758" s="22" t="s">
        <v>2605</v>
      </c>
      <c r="J758" s="22" t="s">
        <v>2804</v>
      </c>
      <c r="K758" s="22"/>
      <c r="L758" s="27">
        <v>0</v>
      </c>
      <c r="M758" s="26">
        <v>0</v>
      </c>
      <c r="N758" s="25">
        <v>8200000</v>
      </c>
      <c r="O758" s="25"/>
      <c r="P758" s="25"/>
      <c r="Q758" s="25"/>
      <c r="R758" s="25"/>
      <c r="S758" s="25">
        <v>8200000</v>
      </c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>
        <f t="shared" si="120"/>
        <v>0</v>
      </c>
      <c r="AE758" s="25">
        <f>IF(SUM(R758:T758)-M758&lt;SUM(N758),SUM(N758)-SUM(R758:T758)-M758,)</f>
        <v>0</v>
      </c>
      <c r="AF758" s="25"/>
      <c r="AG758" s="27">
        <v>9250000</v>
      </c>
      <c r="AH758" s="27">
        <v>9250000</v>
      </c>
      <c r="AI758" s="27"/>
      <c r="AJ758" s="32"/>
      <c r="AK758" s="27"/>
      <c r="AL758" s="32"/>
      <c r="AM758" s="27"/>
      <c r="AN758" s="25">
        <f t="shared" si="115"/>
        <v>0</v>
      </c>
      <c r="AO758" s="27">
        <f t="shared" ref="AO758:AO766" si="128">IF(SUM(R758:U758)-M758&lt;(K758+L758+N758),(K758+L758+N758)-SUM(R758:U758)-M758,)</f>
        <v>0</v>
      </c>
      <c r="AP758" s="28"/>
      <c r="AR758" s="28"/>
      <c r="AS758" s="28"/>
      <c r="AT758" s="2"/>
      <c r="AU758" s="2"/>
      <c r="AV758" s="2"/>
      <c r="AW758" s="2"/>
      <c r="AX758" s="2"/>
      <c r="AY758" s="2"/>
      <c r="AZ758" s="2"/>
      <c r="BA758" s="29"/>
    </row>
    <row r="759" spans="1:53" ht="21" customHeight="1">
      <c r="A759" s="19">
        <f>SUBTOTAL(3,$AO$7:AO759)</f>
        <v>753</v>
      </c>
      <c r="B759" s="44" t="s">
        <v>2832</v>
      </c>
      <c r="C759" s="45" t="s">
        <v>2833</v>
      </c>
      <c r="D759" s="22" t="s">
        <v>240</v>
      </c>
      <c r="E759" s="22" t="s">
        <v>10</v>
      </c>
      <c r="F759" s="19" t="s">
        <v>343</v>
      </c>
      <c r="G759" s="22" t="s">
        <v>53</v>
      </c>
      <c r="H759" s="19" t="str">
        <f t="shared" si="124"/>
        <v>008</v>
      </c>
      <c r="I759" s="22" t="s">
        <v>2605</v>
      </c>
      <c r="J759" s="22" t="s">
        <v>2804</v>
      </c>
      <c r="K759" s="22"/>
      <c r="L759" s="27">
        <v>0</v>
      </c>
      <c r="M759" s="26">
        <v>0</v>
      </c>
      <c r="N759" s="25">
        <v>8200000</v>
      </c>
      <c r="O759" s="25"/>
      <c r="P759" s="25"/>
      <c r="Q759" s="25"/>
      <c r="R759" s="25"/>
      <c r="S759" s="25">
        <v>8200000</v>
      </c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>
        <f t="shared" si="120"/>
        <v>0</v>
      </c>
      <c r="AE759" s="25">
        <f>IF(SUM(R759:T759)-M759&lt;SUM(N759),SUM(N759)-SUM(R759:T759)-M759,)</f>
        <v>0</v>
      </c>
      <c r="AF759" s="25"/>
      <c r="AG759" s="27">
        <v>9250000</v>
      </c>
      <c r="AH759" s="27">
        <v>9250000</v>
      </c>
      <c r="AI759" s="27"/>
      <c r="AJ759" s="32"/>
      <c r="AK759" s="27"/>
      <c r="AL759" s="32"/>
      <c r="AM759" s="27"/>
      <c r="AN759" s="25">
        <f t="shared" si="115"/>
        <v>0</v>
      </c>
      <c r="AO759" s="27">
        <f t="shared" si="128"/>
        <v>0</v>
      </c>
      <c r="AP759" s="28"/>
      <c r="AR759" s="28"/>
      <c r="AS759" s="28"/>
      <c r="AT759" s="2"/>
      <c r="AU759" s="2"/>
      <c r="AV759" s="2"/>
      <c r="AW759" s="2"/>
      <c r="AX759" s="2"/>
      <c r="AY759" s="2"/>
      <c r="AZ759" s="2"/>
      <c r="BA759" s="29"/>
    </row>
    <row r="760" spans="1:53" ht="21" customHeight="1">
      <c r="A760" s="19">
        <f>SUBTOTAL(3,$AO$7:AO760)</f>
        <v>754</v>
      </c>
      <c r="B760" s="44" t="s">
        <v>2834</v>
      </c>
      <c r="C760" s="45" t="s">
        <v>2835</v>
      </c>
      <c r="D760" s="22" t="s">
        <v>736</v>
      </c>
      <c r="E760" s="22" t="s">
        <v>449</v>
      </c>
      <c r="F760" s="19" t="s">
        <v>1338</v>
      </c>
      <c r="G760" s="22" t="s">
        <v>53</v>
      </c>
      <c r="H760" s="19" t="str">
        <f t="shared" si="124"/>
        <v>008</v>
      </c>
      <c r="I760" s="22" t="s">
        <v>2605</v>
      </c>
      <c r="J760" s="22" t="s">
        <v>2804</v>
      </c>
      <c r="K760" s="22"/>
      <c r="L760" s="27">
        <v>0</v>
      </c>
      <c r="M760" s="26">
        <v>0</v>
      </c>
      <c r="N760" s="25">
        <v>8200000</v>
      </c>
      <c r="O760" s="25"/>
      <c r="P760" s="25"/>
      <c r="Q760" s="25"/>
      <c r="R760" s="25"/>
      <c r="S760" s="25"/>
      <c r="T760" s="25"/>
      <c r="U760" s="25">
        <v>8200000</v>
      </c>
      <c r="V760" s="25"/>
      <c r="W760" s="25"/>
      <c r="X760" s="25"/>
      <c r="Y760" s="25"/>
      <c r="Z760" s="25"/>
      <c r="AA760" s="25"/>
      <c r="AB760" s="25"/>
      <c r="AC760" s="25"/>
      <c r="AD760" s="25">
        <f t="shared" si="120"/>
        <v>0</v>
      </c>
      <c r="AE760" s="25">
        <f>IF(SUM(R760:U760)-M760&lt;SUM(N760),SUM(N760)-SUM(R760:U760)-M760,)</f>
        <v>0</v>
      </c>
      <c r="AF760" s="25"/>
      <c r="AG760" s="27">
        <v>9250000</v>
      </c>
      <c r="AH760" s="27"/>
      <c r="AI760" s="27"/>
      <c r="AJ760" s="32"/>
      <c r="AK760" s="27"/>
      <c r="AL760" s="32"/>
      <c r="AM760" s="27"/>
      <c r="AN760" s="25">
        <f t="shared" si="115"/>
        <v>9250000</v>
      </c>
      <c r="AO760" s="27">
        <v>9250000</v>
      </c>
      <c r="AP760" s="28"/>
      <c r="AR760" s="28"/>
      <c r="AS760" s="28"/>
      <c r="AT760" s="2"/>
      <c r="AU760" s="2"/>
      <c r="AV760" s="2"/>
      <c r="AW760" s="2"/>
      <c r="AX760" s="2"/>
      <c r="AY760" s="2"/>
      <c r="AZ760" s="2"/>
      <c r="BA760" s="29"/>
    </row>
    <row r="761" spans="1:53" ht="21" customHeight="1">
      <c r="A761" s="19">
        <f>SUBTOTAL(3,$AO$7:AO761)</f>
        <v>755</v>
      </c>
      <c r="B761" s="44" t="s">
        <v>2836</v>
      </c>
      <c r="C761" s="45" t="s">
        <v>2837</v>
      </c>
      <c r="D761" s="22" t="s">
        <v>2146</v>
      </c>
      <c r="E761" s="22" t="s">
        <v>2838</v>
      </c>
      <c r="F761" s="19" t="s">
        <v>1822</v>
      </c>
      <c r="G761" s="22" t="s">
        <v>53</v>
      </c>
      <c r="H761" s="19" t="str">
        <f t="shared" si="124"/>
        <v>008</v>
      </c>
      <c r="I761" s="22" t="s">
        <v>2605</v>
      </c>
      <c r="J761" s="22" t="s">
        <v>2804</v>
      </c>
      <c r="K761" s="22"/>
      <c r="L761" s="27">
        <v>0</v>
      </c>
      <c r="M761" s="26">
        <v>0</v>
      </c>
      <c r="N761" s="25">
        <v>8200000</v>
      </c>
      <c r="O761" s="25"/>
      <c r="P761" s="25"/>
      <c r="Q761" s="25"/>
      <c r="R761" s="25"/>
      <c r="S761" s="25">
        <v>8200000</v>
      </c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>
        <f t="shared" si="120"/>
        <v>0</v>
      </c>
      <c r="AE761" s="25">
        <f>IF(SUM(R761:T761)-M761&lt;SUM(N761),SUM(N761)-SUM(R761:T761)-M761,)</f>
        <v>0</v>
      </c>
      <c r="AF761" s="25"/>
      <c r="AG761" s="27">
        <v>9250000</v>
      </c>
      <c r="AH761" s="27">
        <v>9250000</v>
      </c>
      <c r="AI761" s="27"/>
      <c r="AJ761" s="32"/>
      <c r="AK761" s="27"/>
      <c r="AL761" s="32"/>
      <c r="AM761" s="27"/>
      <c r="AN761" s="25">
        <f t="shared" si="115"/>
        <v>0</v>
      </c>
      <c r="AO761" s="27">
        <f t="shared" si="128"/>
        <v>0</v>
      </c>
      <c r="AP761" s="28"/>
      <c r="AR761" s="28"/>
      <c r="AS761" s="28"/>
      <c r="AT761" s="2"/>
      <c r="AU761" s="2"/>
      <c r="AV761" s="2"/>
      <c r="AW761" s="2"/>
      <c r="AX761" s="2"/>
      <c r="AY761" s="2"/>
      <c r="AZ761" s="2"/>
      <c r="BA761" s="29"/>
    </row>
    <row r="762" spans="1:53" ht="21" customHeight="1">
      <c r="A762" s="19">
        <f>SUBTOTAL(3,$AO$7:AO762)</f>
        <v>756</v>
      </c>
      <c r="B762" s="44" t="s">
        <v>2839</v>
      </c>
      <c r="C762" s="45" t="s">
        <v>2840</v>
      </c>
      <c r="D762" s="22" t="s">
        <v>2841</v>
      </c>
      <c r="E762" s="22" t="s">
        <v>2842</v>
      </c>
      <c r="F762" s="19" t="s">
        <v>1538</v>
      </c>
      <c r="G762" s="22" t="s">
        <v>53</v>
      </c>
      <c r="H762" s="19" t="str">
        <f t="shared" si="124"/>
        <v>008</v>
      </c>
      <c r="I762" s="22" t="s">
        <v>2605</v>
      </c>
      <c r="J762" s="22" t="s">
        <v>2804</v>
      </c>
      <c r="K762" s="22"/>
      <c r="L762" s="27">
        <v>0</v>
      </c>
      <c r="M762" s="26">
        <v>0</v>
      </c>
      <c r="N762" s="25">
        <v>8200000</v>
      </c>
      <c r="O762" s="25"/>
      <c r="P762" s="25"/>
      <c r="Q762" s="25"/>
      <c r="R762" s="25"/>
      <c r="S762" s="25">
        <v>8200000</v>
      </c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>
        <f t="shared" si="120"/>
        <v>0</v>
      </c>
      <c r="AE762" s="25">
        <f>IF(SUM(R762:T762)-M762&lt;SUM(N762),SUM(N762)-SUM(R762:T762)-M762,)</f>
        <v>0</v>
      </c>
      <c r="AF762" s="25"/>
      <c r="AG762" s="27">
        <v>9250000</v>
      </c>
      <c r="AH762" s="27">
        <v>9250000</v>
      </c>
      <c r="AI762" s="27"/>
      <c r="AJ762" s="32"/>
      <c r="AK762" s="27"/>
      <c r="AL762" s="32"/>
      <c r="AM762" s="27"/>
      <c r="AN762" s="25">
        <f t="shared" si="115"/>
        <v>0</v>
      </c>
      <c r="AO762" s="27">
        <f t="shared" si="128"/>
        <v>0</v>
      </c>
      <c r="AP762" s="28"/>
      <c r="AR762" s="28"/>
      <c r="AS762" s="28"/>
      <c r="AT762" s="2"/>
      <c r="AU762" s="2"/>
      <c r="AV762" s="2"/>
      <c r="AW762" s="2"/>
      <c r="AX762" s="2"/>
      <c r="AY762" s="2"/>
      <c r="AZ762" s="2"/>
      <c r="BA762" s="29"/>
    </row>
    <row r="763" spans="1:53" ht="21" customHeight="1">
      <c r="A763" s="19">
        <f>SUBTOTAL(3,$AO$7:AO763)</f>
        <v>757</v>
      </c>
      <c r="B763" s="44" t="s">
        <v>2843</v>
      </c>
      <c r="C763" s="45" t="s">
        <v>2844</v>
      </c>
      <c r="D763" s="22" t="s">
        <v>2845</v>
      </c>
      <c r="E763" s="22" t="s">
        <v>2846</v>
      </c>
      <c r="F763" s="19" t="s">
        <v>256</v>
      </c>
      <c r="G763" s="22" t="s">
        <v>53</v>
      </c>
      <c r="H763" s="19" t="str">
        <f t="shared" si="124"/>
        <v>008</v>
      </c>
      <c r="I763" s="42" t="s">
        <v>62</v>
      </c>
      <c r="J763" s="22" t="s">
        <v>2804</v>
      </c>
      <c r="K763" s="22"/>
      <c r="L763" s="27">
        <v>0</v>
      </c>
      <c r="M763" s="26">
        <v>0</v>
      </c>
      <c r="N763" s="25">
        <v>8200000</v>
      </c>
      <c r="O763" s="25"/>
      <c r="P763" s="25"/>
      <c r="Q763" s="25"/>
      <c r="R763" s="25"/>
      <c r="S763" s="25"/>
      <c r="T763" s="25"/>
      <c r="U763" s="25">
        <v>8200000</v>
      </c>
      <c r="V763" s="25"/>
      <c r="W763" s="25"/>
      <c r="X763" s="25"/>
      <c r="Y763" s="25"/>
      <c r="Z763" s="25"/>
      <c r="AA763" s="25"/>
      <c r="AB763" s="25"/>
      <c r="AC763" s="25"/>
      <c r="AD763" s="25">
        <f t="shared" si="120"/>
        <v>0</v>
      </c>
      <c r="AE763" s="25">
        <f>IF(SUM(R763:U763)-M763&lt;SUM(N763),SUM(N763)-SUM(R763:U763)-M763,)</f>
        <v>0</v>
      </c>
      <c r="AF763" s="25"/>
      <c r="AG763" s="27">
        <v>9250000</v>
      </c>
      <c r="AH763" s="27"/>
      <c r="AI763" s="27"/>
      <c r="AJ763" s="227">
        <v>9250000</v>
      </c>
      <c r="AK763" s="27"/>
      <c r="AL763" s="32"/>
      <c r="AM763" s="27"/>
      <c r="AN763" s="25">
        <f>IF(SUM(AH763:AK763)&lt;SUM(AG763),SUM(AG763)-SUM(AH763:AK763),)</f>
        <v>0</v>
      </c>
      <c r="AO763" s="25">
        <f>IF(SUM(AI763:AN763)&lt;SUM(AH763),SUM(AH763)-SUM(AI763:AN763),)</f>
        <v>0</v>
      </c>
      <c r="AP763" s="28"/>
      <c r="AR763" s="28"/>
      <c r="AS763" s="28"/>
      <c r="AT763" s="2"/>
      <c r="AU763" s="2"/>
      <c r="AV763" s="2"/>
      <c r="AW763" s="2"/>
      <c r="AX763" s="2"/>
      <c r="AY763" s="2"/>
      <c r="AZ763" s="2"/>
      <c r="BA763" s="29"/>
    </row>
    <row r="764" spans="1:53" ht="21" customHeight="1">
      <c r="A764" s="19">
        <f>SUBTOTAL(3,$AO$7:AO764)</f>
        <v>758</v>
      </c>
      <c r="B764" s="44" t="s">
        <v>2847</v>
      </c>
      <c r="C764" s="45" t="s">
        <v>2848</v>
      </c>
      <c r="D764" s="22" t="s">
        <v>2849</v>
      </c>
      <c r="E764" s="22" t="s">
        <v>496</v>
      </c>
      <c r="F764" s="19" t="s">
        <v>682</v>
      </c>
      <c r="G764" s="22" t="s">
        <v>53</v>
      </c>
      <c r="H764" s="19" t="str">
        <f t="shared" si="124"/>
        <v>008</v>
      </c>
      <c r="I764" s="22" t="s">
        <v>2605</v>
      </c>
      <c r="J764" s="22" t="s">
        <v>2804</v>
      </c>
      <c r="K764" s="22"/>
      <c r="L764" s="27">
        <v>0</v>
      </c>
      <c r="M764" s="26">
        <v>5480</v>
      </c>
      <c r="N764" s="25">
        <v>8200000</v>
      </c>
      <c r="O764" s="25"/>
      <c r="P764" s="25"/>
      <c r="Q764" s="25"/>
      <c r="R764" s="25"/>
      <c r="S764" s="25"/>
      <c r="T764" s="25"/>
      <c r="U764" s="25">
        <v>8194520</v>
      </c>
      <c r="V764" s="25"/>
      <c r="W764" s="25"/>
      <c r="X764" s="25"/>
      <c r="Y764" s="25"/>
      <c r="Z764" s="25"/>
      <c r="AA764" s="25"/>
      <c r="AB764" s="25"/>
      <c r="AC764" s="25"/>
      <c r="AD764" s="25">
        <f t="shared" si="120"/>
        <v>0</v>
      </c>
      <c r="AE764" s="25">
        <f>IF(SUM(R764:U764)-M764&lt;SUM(N764),SUM(N764)-SUM(R764:U764)-M764,)</f>
        <v>0</v>
      </c>
      <c r="AF764" s="25"/>
      <c r="AG764" s="27">
        <v>9250000</v>
      </c>
      <c r="AH764" s="27">
        <v>9250000</v>
      </c>
      <c r="AI764" s="27"/>
      <c r="AJ764" s="32"/>
      <c r="AK764" s="27"/>
      <c r="AL764" s="32"/>
      <c r="AM764" s="27"/>
      <c r="AN764" s="25">
        <f t="shared" si="115"/>
        <v>0</v>
      </c>
      <c r="AO764" s="27">
        <f t="shared" si="128"/>
        <v>0</v>
      </c>
      <c r="AP764" s="28"/>
      <c r="AR764" s="28"/>
      <c r="AS764" s="28"/>
      <c r="AT764" s="2"/>
      <c r="AU764" s="2"/>
      <c r="AV764" s="2"/>
      <c r="AW764" s="2"/>
      <c r="AX764" s="2"/>
      <c r="AY764" s="2"/>
      <c r="AZ764" s="2"/>
      <c r="BA764" s="29"/>
    </row>
    <row r="765" spans="1:53" ht="21" customHeight="1">
      <c r="A765" s="19">
        <f>SUBTOTAL(3,$AO$7:AO765)</f>
        <v>759</v>
      </c>
      <c r="B765" s="44" t="s">
        <v>2850</v>
      </c>
      <c r="C765" s="45" t="s">
        <v>2851</v>
      </c>
      <c r="D765" s="22" t="s">
        <v>2852</v>
      </c>
      <c r="E765" s="22" t="s">
        <v>496</v>
      </c>
      <c r="F765" s="19" t="s">
        <v>412</v>
      </c>
      <c r="G765" s="22" t="s">
        <v>53</v>
      </c>
      <c r="H765" s="19" t="str">
        <f t="shared" si="124"/>
        <v>008</v>
      </c>
      <c r="I765" s="22" t="s">
        <v>2605</v>
      </c>
      <c r="J765" s="22" t="s">
        <v>2804</v>
      </c>
      <c r="K765" s="22"/>
      <c r="L765" s="27">
        <v>0</v>
      </c>
      <c r="M765" s="26">
        <v>0</v>
      </c>
      <c r="N765" s="25">
        <v>8200000</v>
      </c>
      <c r="O765" s="25"/>
      <c r="P765" s="25"/>
      <c r="Q765" s="25"/>
      <c r="R765" s="25"/>
      <c r="S765" s="25">
        <v>8200000</v>
      </c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>
        <f t="shared" si="120"/>
        <v>0</v>
      </c>
      <c r="AE765" s="25">
        <f>IF(SUM(R765:T765)-M765&lt;SUM(N765),SUM(N765)-SUM(R765:T765)-M765,)</f>
        <v>0</v>
      </c>
      <c r="AF765" s="25"/>
      <c r="AG765" s="27">
        <v>9250000</v>
      </c>
      <c r="AH765" s="27">
        <v>9250000</v>
      </c>
      <c r="AI765" s="27"/>
      <c r="AJ765" s="32"/>
      <c r="AK765" s="27"/>
      <c r="AL765" s="32"/>
      <c r="AM765" s="27"/>
      <c r="AN765" s="25">
        <f t="shared" si="115"/>
        <v>0</v>
      </c>
      <c r="AO765" s="27">
        <f t="shared" si="128"/>
        <v>0</v>
      </c>
      <c r="AP765" s="28"/>
      <c r="AR765" s="28"/>
      <c r="AS765" s="28"/>
      <c r="AT765" s="2"/>
      <c r="AU765" s="2"/>
      <c r="AV765" s="2"/>
      <c r="AW765" s="2"/>
      <c r="AX765" s="2"/>
      <c r="AY765" s="2"/>
      <c r="AZ765" s="2"/>
      <c r="BA765" s="29"/>
    </row>
    <row r="766" spans="1:53" ht="21" customHeight="1">
      <c r="A766" s="19">
        <f>SUBTOTAL(3,$AO$7:AO766)</f>
        <v>760</v>
      </c>
      <c r="B766" s="44" t="s">
        <v>2853</v>
      </c>
      <c r="C766" s="45" t="s">
        <v>2854</v>
      </c>
      <c r="D766" s="22" t="s">
        <v>2855</v>
      </c>
      <c r="E766" s="22" t="s">
        <v>105</v>
      </c>
      <c r="F766" s="19" t="s">
        <v>754</v>
      </c>
      <c r="G766" s="22" t="s">
        <v>53</v>
      </c>
      <c r="H766" s="19" t="str">
        <f t="shared" si="124"/>
        <v>008</v>
      </c>
      <c r="I766" s="22" t="s">
        <v>2605</v>
      </c>
      <c r="J766" s="22" t="s">
        <v>2804</v>
      </c>
      <c r="K766" s="22"/>
      <c r="L766" s="27">
        <v>0</v>
      </c>
      <c r="M766" s="26">
        <v>0</v>
      </c>
      <c r="N766" s="25">
        <v>8200000</v>
      </c>
      <c r="O766" s="25"/>
      <c r="P766" s="25"/>
      <c r="Q766" s="25"/>
      <c r="R766" s="25"/>
      <c r="S766" s="25"/>
      <c r="T766" s="25"/>
      <c r="U766" s="25">
        <v>8200000</v>
      </c>
      <c r="V766" s="25"/>
      <c r="W766" s="25"/>
      <c r="X766" s="25"/>
      <c r="Y766" s="25"/>
      <c r="Z766" s="25"/>
      <c r="AA766" s="25"/>
      <c r="AB766" s="25"/>
      <c r="AC766" s="25"/>
      <c r="AD766" s="25">
        <f t="shared" si="120"/>
        <v>0</v>
      </c>
      <c r="AE766" s="25">
        <f>IF(SUM(R766:U766)-M766&lt;SUM(N766),SUM(N766)-SUM(R766:U766)-M766,)</f>
        <v>0</v>
      </c>
      <c r="AF766" s="25"/>
      <c r="AG766" s="27">
        <v>9250000</v>
      </c>
      <c r="AH766" s="27">
        <v>9250000</v>
      </c>
      <c r="AI766" s="27"/>
      <c r="AJ766" s="32"/>
      <c r="AK766" s="27"/>
      <c r="AL766" s="32"/>
      <c r="AM766" s="27"/>
      <c r="AN766" s="25">
        <f t="shared" si="115"/>
        <v>0</v>
      </c>
      <c r="AO766" s="27">
        <f t="shared" si="128"/>
        <v>0</v>
      </c>
      <c r="AP766" s="28"/>
      <c r="AR766" s="28"/>
      <c r="AS766" s="28"/>
      <c r="AT766" s="2"/>
      <c r="AU766" s="2"/>
      <c r="AV766" s="2"/>
      <c r="AW766" s="2"/>
      <c r="AX766" s="2"/>
      <c r="AY766" s="2"/>
      <c r="AZ766" s="2"/>
      <c r="BA766" s="29"/>
    </row>
    <row r="767" spans="1:53" ht="21" customHeight="1">
      <c r="A767" s="19">
        <f>SUBTOTAL(3,$AO$7:AO767)</f>
        <v>761</v>
      </c>
      <c r="B767" s="44" t="s">
        <v>2856</v>
      </c>
      <c r="C767" s="45" t="s">
        <v>2857</v>
      </c>
      <c r="D767" s="22" t="s">
        <v>2858</v>
      </c>
      <c r="E767" s="22" t="s">
        <v>201</v>
      </c>
      <c r="F767" s="19" t="s">
        <v>2859</v>
      </c>
      <c r="G767" s="22" t="s">
        <v>53</v>
      </c>
      <c r="H767" s="19" t="str">
        <f t="shared" si="124"/>
        <v>008</v>
      </c>
      <c r="I767" s="22" t="s">
        <v>2605</v>
      </c>
      <c r="J767" s="22" t="s">
        <v>2804</v>
      </c>
      <c r="K767" s="22"/>
      <c r="L767" s="27"/>
      <c r="M767" s="26">
        <v>0</v>
      </c>
      <c r="N767" s="25">
        <v>8200000</v>
      </c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>
        <f t="shared" si="120"/>
        <v>0</v>
      </c>
      <c r="AE767" s="25">
        <v>0</v>
      </c>
      <c r="AF767" s="25"/>
      <c r="AG767" s="27">
        <v>0</v>
      </c>
      <c r="AH767" s="27"/>
      <c r="AI767" s="27"/>
      <c r="AJ767" s="32"/>
      <c r="AK767" s="27"/>
      <c r="AL767" s="32"/>
      <c r="AM767" s="27"/>
      <c r="AN767" s="25">
        <f t="shared" ref="AN767:AN830" si="129">IF(SUM(AH767:AI767)&lt;SUM(AG767),SUM(AG767)-SUM(AH767:AI767),)</f>
        <v>0</v>
      </c>
      <c r="AO767" s="27">
        <v>0</v>
      </c>
      <c r="AP767" s="28"/>
      <c r="AR767" s="28"/>
      <c r="AS767" s="28"/>
      <c r="AT767" s="54">
        <v>1</v>
      </c>
      <c r="AU767" s="2"/>
      <c r="AV767" s="2"/>
      <c r="AW767" s="2"/>
      <c r="AX767" s="2"/>
      <c r="AY767" s="2"/>
      <c r="AZ767" s="2"/>
      <c r="BA767" s="29"/>
    </row>
    <row r="768" spans="1:53" ht="21" customHeight="1">
      <c r="A768" s="19">
        <f>SUBTOTAL(3,$AO$7:AO768)</f>
        <v>762</v>
      </c>
      <c r="B768" s="44" t="s">
        <v>2860</v>
      </c>
      <c r="C768" s="45" t="s">
        <v>2861</v>
      </c>
      <c r="D768" s="22" t="s">
        <v>457</v>
      </c>
      <c r="E768" s="22" t="s">
        <v>509</v>
      </c>
      <c r="F768" s="19" t="s">
        <v>2499</v>
      </c>
      <c r="G768" s="22" t="s">
        <v>53</v>
      </c>
      <c r="H768" s="19" t="str">
        <f t="shared" si="124"/>
        <v>008</v>
      </c>
      <c r="I768" s="22" t="s">
        <v>2605</v>
      </c>
      <c r="J768" s="22" t="s">
        <v>2804</v>
      </c>
      <c r="K768" s="22"/>
      <c r="L768" s="27">
        <v>0</v>
      </c>
      <c r="M768" s="26">
        <v>5480</v>
      </c>
      <c r="N768" s="25">
        <v>8200000</v>
      </c>
      <c r="O768" s="25"/>
      <c r="P768" s="25"/>
      <c r="Q768" s="25"/>
      <c r="R768" s="25"/>
      <c r="S768" s="25">
        <v>8200000</v>
      </c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6">
        <v>5480</v>
      </c>
      <c r="AE768" s="25">
        <f>IF(SUM(R768:T768)&lt;SUM(N768),SUM(N768)-SUM(R768:T768),)</f>
        <v>0</v>
      </c>
      <c r="AF768" s="26"/>
      <c r="AG768" s="27">
        <f>9250000-AD768</f>
        <v>9244520</v>
      </c>
      <c r="AH768" s="27">
        <v>9244520</v>
      </c>
      <c r="AI768" s="27"/>
      <c r="AJ768" s="32"/>
      <c r="AK768" s="27"/>
      <c r="AL768" s="32"/>
      <c r="AM768" s="27"/>
      <c r="AN768" s="25">
        <f t="shared" si="129"/>
        <v>0</v>
      </c>
      <c r="AO768" s="27">
        <f>IF(SUM(R768:U768)&lt;(K768+L768+N768),(K768+L768+N768)-SUM(R768:U768),)</f>
        <v>0</v>
      </c>
      <c r="AP768" s="28"/>
      <c r="AR768" s="28"/>
      <c r="AS768" s="28"/>
      <c r="AT768" s="2"/>
      <c r="AU768" s="2"/>
      <c r="AV768" s="2"/>
      <c r="AW768" s="2"/>
      <c r="AX768" s="2"/>
      <c r="AY768" s="2"/>
      <c r="AZ768" s="2"/>
      <c r="BA768" s="29"/>
    </row>
    <row r="769" spans="1:53" ht="21" customHeight="1">
      <c r="A769" s="19">
        <f>SUBTOTAL(3,$AO$7:AO769)</f>
        <v>763</v>
      </c>
      <c r="B769" s="44" t="s">
        <v>2862</v>
      </c>
      <c r="C769" s="45" t="s">
        <v>2863</v>
      </c>
      <c r="D769" s="22" t="s">
        <v>2864</v>
      </c>
      <c r="E769" s="22" t="s">
        <v>217</v>
      </c>
      <c r="F769" s="19" t="s">
        <v>2237</v>
      </c>
      <c r="G769" s="22" t="s">
        <v>53</v>
      </c>
      <c r="H769" s="19" t="str">
        <f t="shared" si="124"/>
        <v>008</v>
      </c>
      <c r="I769" s="22" t="s">
        <v>2605</v>
      </c>
      <c r="J769" s="22" t="s">
        <v>2804</v>
      </c>
      <c r="K769" s="22"/>
      <c r="L769" s="27">
        <v>0</v>
      </c>
      <c r="M769" s="26">
        <v>0</v>
      </c>
      <c r="N769" s="25">
        <v>8200000</v>
      </c>
      <c r="O769" s="25"/>
      <c r="P769" s="25"/>
      <c r="Q769" s="25"/>
      <c r="R769" s="25"/>
      <c r="S769" s="25"/>
      <c r="T769" s="25"/>
      <c r="U769" s="25">
        <v>8200000</v>
      </c>
      <c r="V769" s="25"/>
      <c r="W769" s="25"/>
      <c r="X769" s="25"/>
      <c r="Y769" s="25"/>
      <c r="Z769" s="25"/>
      <c r="AA769" s="25"/>
      <c r="AB769" s="25"/>
      <c r="AC769" s="25"/>
      <c r="AD769" s="25">
        <f t="shared" ref="AD769:AD800" si="130">IF(SUM(O769:U769)&gt;SUM(M769:N769),SUM(O769:U769)-SUM(M769:N769),)</f>
        <v>0</v>
      </c>
      <c r="AE769" s="25">
        <f>IF(SUM(R769:U769)-M769&lt;SUM(N769),SUM(N769)-SUM(R769:U769)-M769,)</f>
        <v>0</v>
      </c>
      <c r="AF769" s="25"/>
      <c r="AG769" s="27">
        <v>9250000</v>
      </c>
      <c r="AH769" s="27"/>
      <c r="AI769" s="27"/>
      <c r="AJ769" s="227">
        <v>9250000</v>
      </c>
      <c r="AK769" s="27"/>
      <c r="AL769" s="32"/>
      <c r="AM769" s="27"/>
      <c r="AN769" s="25">
        <f t="shared" ref="AN769:AN770" si="131">IF(SUM(AH769:AK769)&lt;SUM(AG769),SUM(AG769)-SUM(AH769:AK769),)</f>
        <v>0</v>
      </c>
      <c r="AO769" s="25">
        <f t="shared" ref="AO769:AO770" si="132">IF(SUM(AI769:AN769)&lt;SUM(AH769),SUM(AH769)-SUM(AI769:AN769),)</f>
        <v>0</v>
      </c>
      <c r="AP769" s="28"/>
      <c r="AR769" s="28"/>
      <c r="AS769" s="28"/>
      <c r="AT769" s="2"/>
      <c r="AU769" s="2"/>
      <c r="AV769" s="2"/>
      <c r="AW769" s="2"/>
      <c r="AX769" s="2"/>
      <c r="AY769" s="2"/>
      <c r="AZ769" s="2"/>
      <c r="BA769" s="29"/>
    </row>
    <row r="770" spans="1:53" ht="21" customHeight="1">
      <c r="A770" s="19">
        <f>SUBTOTAL(3,$AO$7:AO770)</f>
        <v>764</v>
      </c>
      <c r="B770" s="44" t="s">
        <v>2865</v>
      </c>
      <c r="C770" s="45" t="s">
        <v>2866</v>
      </c>
      <c r="D770" s="22" t="s">
        <v>2867</v>
      </c>
      <c r="E770" s="22" t="s">
        <v>1250</v>
      </c>
      <c r="F770" s="19" t="s">
        <v>1390</v>
      </c>
      <c r="G770" s="22" t="s">
        <v>53</v>
      </c>
      <c r="H770" s="19" t="str">
        <f t="shared" si="124"/>
        <v>008</v>
      </c>
      <c r="I770" s="42" t="s">
        <v>62</v>
      </c>
      <c r="J770" s="22" t="s">
        <v>2804</v>
      </c>
      <c r="K770" s="22"/>
      <c r="L770" s="27">
        <v>0</v>
      </c>
      <c r="M770" s="26">
        <v>0</v>
      </c>
      <c r="N770" s="25">
        <v>8200000</v>
      </c>
      <c r="O770" s="25"/>
      <c r="P770" s="25"/>
      <c r="Q770" s="25"/>
      <c r="R770" s="25"/>
      <c r="S770" s="25">
        <v>8200000</v>
      </c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>
        <f t="shared" si="130"/>
        <v>0</v>
      </c>
      <c r="AE770" s="25">
        <f>IF(SUM(R770:T770)-M770&lt;SUM(N770),SUM(N770)-SUM(R770:T770)-M770,)</f>
        <v>0</v>
      </c>
      <c r="AF770" s="25"/>
      <c r="AG770" s="27">
        <v>9250000</v>
      </c>
      <c r="AH770" s="27"/>
      <c r="AI770" s="27"/>
      <c r="AJ770" s="227">
        <v>9250000</v>
      </c>
      <c r="AK770" s="27"/>
      <c r="AL770" s="32"/>
      <c r="AM770" s="27"/>
      <c r="AN770" s="25">
        <f t="shared" si="131"/>
        <v>0</v>
      </c>
      <c r="AO770" s="25">
        <f t="shared" si="132"/>
        <v>0</v>
      </c>
      <c r="AP770" s="28"/>
      <c r="AR770" s="28"/>
      <c r="AS770" s="28"/>
      <c r="AT770" s="2"/>
      <c r="AU770" s="2"/>
      <c r="AV770" s="2"/>
      <c r="AW770" s="2"/>
      <c r="AX770" s="2"/>
      <c r="AY770" s="2"/>
      <c r="AZ770" s="2"/>
      <c r="BA770" s="29"/>
    </row>
    <row r="771" spans="1:53" ht="21" customHeight="1">
      <c r="A771" s="19">
        <f>SUBTOTAL(3,$AO$7:AO771)</f>
        <v>765</v>
      </c>
      <c r="B771" s="44" t="s">
        <v>2868</v>
      </c>
      <c r="C771" s="45" t="s">
        <v>2869</v>
      </c>
      <c r="D771" s="22" t="s">
        <v>852</v>
      </c>
      <c r="E771" s="22" t="s">
        <v>2870</v>
      </c>
      <c r="F771" s="19" t="s">
        <v>1914</v>
      </c>
      <c r="G771" s="22" t="s">
        <v>53</v>
      </c>
      <c r="H771" s="19" t="str">
        <f t="shared" si="124"/>
        <v>008</v>
      </c>
      <c r="I771" s="22" t="s">
        <v>2605</v>
      </c>
      <c r="J771" s="22" t="s">
        <v>2804</v>
      </c>
      <c r="K771" s="22"/>
      <c r="L771" s="27">
        <v>0</v>
      </c>
      <c r="M771" s="26">
        <v>0</v>
      </c>
      <c r="N771" s="25">
        <v>8200000</v>
      </c>
      <c r="O771" s="25"/>
      <c r="P771" s="25"/>
      <c r="Q771" s="25"/>
      <c r="R771" s="25"/>
      <c r="S771" s="25"/>
      <c r="T771" s="25"/>
      <c r="U771" s="25">
        <v>8200000</v>
      </c>
      <c r="V771" s="25"/>
      <c r="W771" s="25"/>
      <c r="X771" s="25"/>
      <c r="Y771" s="25"/>
      <c r="Z771" s="25"/>
      <c r="AA771" s="25"/>
      <c r="AB771" s="25"/>
      <c r="AC771" s="25"/>
      <c r="AD771" s="25">
        <f t="shared" si="130"/>
        <v>0</v>
      </c>
      <c r="AE771" s="25">
        <f>IF(SUM(R771:U771)-M771&lt;SUM(N771),SUM(N771)-SUM(R771:U771)-M771,)</f>
        <v>0</v>
      </c>
      <c r="AF771" s="25"/>
      <c r="AG771" s="27">
        <v>9250000</v>
      </c>
      <c r="AH771" s="27"/>
      <c r="AI771" s="27"/>
      <c r="AJ771" s="32"/>
      <c r="AK771" s="27"/>
      <c r="AL771" s="32"/>
      <c r="AM771" s="27"/>
      <c r="AN771" s="25">
        <f t="shared" si="129"/>
        <v>9250000</v>
      </c>
      <c r="AO771" s="27">
        <v>9250000</v>
      </c>
      <c r="AP771" s="28"/>
      <c r="AR771" s="28"/>
      <c r="AS771" s="28"/>
      <c r="AT771" s="2"/>
      <c r="AU771" s="2"/>
      <c r="AV771" s="2"/>
      <c r="AW771" s="2"/>
      <c r="AX771" s="2"/>
      <c r="AY771" s="2"/>
      <c r="AZ771" s="2"/>
      <c r="BA771" s="29"/>
    </row>
    <row r="772" spans="1:53" ht="21" customHeight="1">
      <c r="A772" s="19">
        <f>SUBTOTAL(3,$AO$7:AO772)</f>
        <v>766</v>
      </c>
      <c r="B772" s="44" t="s">
        <v>2871</v>
      </c>
      <c r="C772" s="45" t="s">
        <v>2872</v>
      </c>
      <c r="D772" s="22" t="s">
        <v>2873</v>
      </c>
      <c r="E772" s="22" t="s">
        <v>1008</v>
      </c>
      <c r="F772" s="19" t="s">
        <v>1717</v>
      </c>
      <c r="G772" s="22" t="s">
        <v>53</v>
      </c>
      <c r="H772" s="19" t="str">
        <f t="shared" si="124"/>
        <v>008</v>
      </c>
      <c r="I772" s="22" t="s">
        <v>2605</v>
      </c>
      <c r="J772" s="22" t="s">
        <v>2804</v>
      </c>
      <c r="K772" s="22"/>
      <c r="L772" s="27">
        <v>0</v>
      </c>
      <c r="M772" s="26">
        <v>0</v>
      </c>
      <c r="N772" s="25">
        <v>8200000</v>
      </c>
      <c r="O772" s="25"/>
      <c r="P772" s="25"/>
      <c r="Q772" s="25"/>
      <c r="R772" s="25"/>
      <c r="S772" s="25"/>
      <c r="T772" s="25"/>
      <c r="U772" s="25">
        <v>8200000</v>
      </c>
      <c r="V772" s="25"/>
      <c r="W772" s="25"/>
      <c r="X772" s="25"/>
      <c r="Y772" s="25"/>
      <c r="Z772" s="25"/>
      <c r="AA772" s="25"/>
      <c r="AB772" s="25"/>
      <c r="AC772" s="25"/>
      <c r="AD772" s="25">
        <f t="shared" si="130"/>
        <v>0</v>
      </c>
      <c r="AE772" s="25">
        <f>IF(SUM(R772:U772)-M772&lt;SUM(N772),SUM(N772)-SUM(R772:U772)-M772,)</f>
        <v>0</v>
      </c>
      <c r="AF772" s="25"/>
      <c r="AG772" s="27">
        <v>9250000</v>
      </c>
      <c r="AH772" s="27"/>
      <c r="AI772" s="27"/>
      <c r="AJ772" s="32"/>
      <c r="AK772" s="27"/>
      <c r="AL772" s="227">
        <f>VLOOKUP(B772,'AGB T10'!$B:$E,4,0)</f>
        <v>9250000</v>
      </c>
      <c r="AM772" s="27"/>
      <c r="AN772" s="25">
        <f>IF(SUM(AH772:AM772)&lt;SUM(AG772),SUM(AG772)-SUM(AH772:AM772),)</f>
        <v>0</v>
      </c>
      <c r="AO772" s="27">
        <f>L772+AE772+AN772</f>
        <v>0</v>
      </c>
      <c r="AP772" s="28"/>
      <c r="AR772" s="28"/>
      <c r="AS772" s="28"/>
      <c r="AT772" s="2"/>
      <c r="AU772" s="2"/>
      <c r="AV772" s="2"/>
      <c r="AW772" s="2"/>
      <c r="AX772" s="2"/>
      <c r="AY772" s="2"/>
      <c r="AZ772" s="2"/>
      <c r="BA772" s="29"/>
    </row>
    <row r="773" spans="1:53" ht="21" customHeight="1">
      <c r="A773" s="19">
        <f>SUBTOTAL(3,$AO$7:AO773)</f>
        <v>767</v>
      </c>
      <c r="B773" s="44" t="s">
        <v>2874</v>
      </c>
      <c r="C773" s="45" t="s">
        <v>2875</v>
      </c>
      <c r="D773" s="22" t="s">
        <v>2487</v>
      </c>
      <c r="E773" s="22" t="s">
        <v>360</v>
      </c>
      <c r="F773" s="19" t="s">
        <v>1456</v>
      </c>
      <c r="G773" s="22" t="s">
        <v>53</v>
      </c>
      <c r="H773" s="19" t="str">
        <f t="shared" si="124"/>
        <v>008</v>
      </c>
      <c r="I773" s="22" t="s">
        <v>2605</v>
      </c>
      <c r="J773" s="22" t="s">
        <v>2804</v>
      </c>
      <c r="K773" s="22"/>
      <c r="L773" s="27">
        <v>0</v>
      </c>
      <c r="M773" s="26">
        <v>0</v>
      </c>
      <c r="N773" s="25">
        <v>8200000</v>
      </c>
      <c r="O773" s="25"/>
      <c r="P773" s="25"/>
      <c r="Q773" s="25"/>
      <c r="R773" s="25"/>
      <c r="S773" s="25">
        <v>8200000</v>
      </c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>
        <f t="shared" si="130"/>
        <v>0</v>
      </c>
      <c r="AE773" s="25">
        <f>IF(SUM(R773:T773)-M773&lt;SUM(N773),SUM(N773)-SUM(R773:T773)-M773,)</f>
        <v>0</v>
      </c>
      <c r="AF773" s="25"/>
      <c r="AG773" s="27">
        <v>9250000</v>
      </c>
      <c r="AH773" s="27"/>
      <c r="AI773" s="27"/>
      <c r="AJ773" s="32"/>
      <c r="AK773" s="27"/>
      <c r="AL773" s="32"/>
      <c r="AM773" s="27"/>
      <c r="AN773" s="25">
        <f t="shared" si="129"/>
        <v>9250000</v>
      </c>
      <c r="AO773" s="27">
        <v>9250000</v>
      </c>
      <c r="AP773" s="28"/>
      <c r="AR773" s="28"/>
      <c r="AS773" s="28"/>
      <c r="AT773" s="2"/>
      <c r="AU773" s="2"/>
      <c r="AV773" s="2"/>
      <c r="AW773" s="2"/>
      <c r="AX773" s="2"/>
      <c r="AY773" s="2"/>
      <c r="AZ773" s="2"/>
      <c r="BA773" s="29"/>
    </row>
    <row r="774" spans="1:53" ht="21" customHeight="1">
      <c r="A774" s="19">
        <f>SUBTOTAL(3,$AO$7:AO774)</f>
        <v>768</v>
      </c>
      <c r="B774" s="44" t="s">
        <v>2876</v>
      </c>
      <c r="C774" s="45" t="s">
        <v>2877</v>
      </c>
      <c r="D774" s="22" t="s">
        <v>2589</v>
      </c>
      <c r="E774" s="22" t="s">
        <v>1262</v>
      </c>
      <c r="F774" s="19" t="s">
        <v>183</v>
      </c>
      <c r="G774" s="22" t="s">
        <v>53</v>
      </c>
      <c r="H774" s="19" t="str">
        <f t="shared" si="124"/>
        <v>008</v>
      </c>
      <c r="I774" s="22" t="s">
        <v>2605</v>
      </c>
      <c r="J774" s="22" t="s">
        <v>2804</v>
      </c>
      <c r="K774" s="22"/>
      <c r="L774" s="27">
        <v>0</v>
      </c>
      <c r="M774" s="26">
        <v>0</v>
      </c>
      <c r="N774" s="25">
        <v>8200000</v>
      </c>
      <c r="O774" s="25"/>
      <c r="P774" s="25"/>
      <c r="Q774" s="25"/>
      <c r="R774" s="25"/>
      <c r="S774" s="25">
        <v>8200000</v>
      </c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>
        <f t="shared" si="130"/>
        <v>0</v>
      </c>
      <c r="AE774" s="25">
        <f>IF(SUM(R774:T774)-M774&lt;SUM(N774),SUM(N774)-SUM(R774:T774)-M774,)</f>
        <v>0</v>
      </c>
      <c r="AF774" s="25"/>
      <c r="AG774" s="27">
        <v>9250000</v>
      </c>
      <c r="AH774" s="27">
        <v>9250000</v>
      </c>
      <c r="AI774" s="27"/>
      <c r="AJ774" s="32"/>
      <c r="AK774" s="27"/>
      <c r="AL774" s="32"/>
      <c r="AM774" s="27"/>
      <c r="AN774" s="25">
        <f t="shared" si="129"/>
        <v>0</v>
      </c>
      <c r="AO774" s="27">
        <f t="shared" ref="AO774:AO795" si="133">IF(SUM(R774:U774)-M774&lt;(K774+L774+N774),(K774+L774+N774)-SUM(R774:U774)-M774,)</f>
        <v>0</v>
      </c>
      <c r="AP774" s="28"/>
      <c r="AR774" s="28"/>
      <c r="AS774" s="28"/>
      <c r="AT774" s="2"/>
      <c r="AU774" s="2"/>
      <c r="AV774" s="2"/>
      <c r="AW774" s="2"/>
      <c r="AX774" s="2"/>
      <c r="AY774" s="2"/>
      <c r="AZ774" s="2"/>
      <c r="BA774" s="29"/>
    </row>
    <row r="775" spans="1:53" ht="21" customHeight="1">
      <c r="A775" s="19">
        <f>SUBTOTAL(3,$AO$7:AO775)</f>
        <v>769</v>
      </c>
      <c r="B775" s="44" t="s">
        <v>2878</v>
      </c>
      <c r="C775" s="45" t="s">
        <v>2879</v>
      </c>
      <c r="D775" s="22" t="s">
        <v>2880</v>
      </c>
      <c r="E775" s="22" t="s">
        <v>2016</v>
      </c>
      <c r="F775" s="19" t="s">
        <v>1193</v>
      </c>
      <c r="G775" s="22" t="s">
        <v>53</v>
      </c>
      <c r="H775" s="19" t="str">
        <f t="shared" si="124"/>
        <v>008</v>
      </c>
      <c r="I775" s="22" t="s">
        <v>2605</v>
      </c>
      <c r="J775" s="22" t="s">
        <v>2804</v>
      </c>
      <c r="K775" s="22"/>
      <c r="L775" s="27">
        <v>0</v>
      </c>
      <c r="M775" s="26">
        <v>0</v>
      </c>
      <c r="N775" s="25">
        <v>8200000</v>
      </c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>
        <f t="shared" si="130"/>
        <v>0</v>
      </c>
      <c r="AE775" s="25">
        <f>IF(SUM(R775:T775)-M775&lt;SUM(N775),SUM(N775)-SUM(R775:T775)-M775,)</f>
        <v>8200000</v>
      </c>
      <c r="AF775" s="25"/>
      <c r="AG775" s="27">
        <v>9250000</v>
      </c>
      <c r="AH775" s="27"/>
      <c r="AI775" s="27"/>
      <c r="AJ775" s="32"/>
      <c r="AK775" s="27"/>
      <c r="AL775" s="32"/>
      <c r="AM775" s="27"/>
      <c r="AN775" s="25">
        <f t="shared" si="129"/>
        <v>9250000</v>
      </c>
      <c r="AO775" s="27">
        <f>AE775+AN775</f>
        <v>17450000</v>
      </c>
      <c r="AP775" s="28"/>
      <c r="AR775" s="28"/>
      <c r="AS775" s="28"/>
      <c r="AT775" s="2"/>
      <c r="AU775" s="2"/>
      <c r="AV775" s="2"/>
      <c r="AW775" s="2"/>
      <c r="AX775" s="2"/>
      <c r="AY775" s="2"/>
      <c r="AZ775" s="2"/>
      <c r="BA775" s="29"/>
    </row>
    <row r="776" spans="1:53" ht="21" customHeight="1">
      <c r="A776" s="19">
        <f>SUBTOTAL(3,$AO$7:AO776)</f>
        <v>770</v>
      </c>
      <c r="B776" s="44" t="s">
        <v>2881</v>
      </c>
      <c r="C776" s="45" t="s">
        <v>2882</v>
      </c>
      <c r="D776" s="22" t="s">
        <v>2883</v>
      </c>
      <c r="E776" s="22" t="s">
        <v>1396</v>
      </c>
      <c r="F776" s="19" t="s">
        <v>207</v>
      </c>
      <c r="G776" s="22" t="s">
        <v>53</v>
      </c>
      <c r="H776" s="19" t="str">
        <f t="shared" si="124"/>
        <v>008</v>
      </c>
      <c r="I776" s="22" t="s">
        <v>2605</v>
      </c>
      <c r="J776" s="22" t="s">
        <v>2804</v>
      </c>
      <c r="K776" s="22"/>
      <c r="L776" s="27">
        <v>0</v>
      </c>
      <c r="M776" s="26">
        <v>0</v>
      </c>
      <c r="N776" s="25">
        <v>8200000</v>
      </c>
      <c r="O776" s="25"/>
      <c r="P776" s="25"/>
      <c r="Q776" s="25"/>
      <c r="R776" s="25"/>
      <c r="S776" s="25">
        <v>8200000</v>
      </c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>
        <f t="shared" si="130"/>
        <v>0</v>
      </c>
      <c r="AE776" s="25">
        <f>IF(SUM(R776:T776)-M776&lt;SUM(N776),SUM(N776)-SUM(R776:T776)-M776,)</f>
        <v>0</v>
      </c>
      <c r="AF776" s="25"/>
      <c r="AG776" s="27">
        <v>9250000</v>
      </c>
      <c r="AH776" s="27">
        <v>9250000</v>
      </c>
      <c r="AI776" s="27"/>
      <c r="AJ776" s="32"/>
      <c r="AK776" s="27"/>
      <c r="AL776" s="32"/>
      <c r="AM776" s="27"/>
      <c r="AN776" s="25">
        <f t="shared" si="129"/>
        <v>0</v>
      </c>
      <c r="AO776" s="27">
        <f t="shared" si="133"/>
        <v>0</v>
      </c>
      <c r="AP776" s="28"/>
      <c r="AR776" s="28"/>
      <c r="AS776" s="28"/>
      <c r="AT776" s="2"/>
      <c r="AU776" s="2"/>
      <c r="AV776" s="2"/>
      <c r="AW776" s="2"/>
      <c r="AX776" s="2"/>
      <c r="AY776" s="2"/>
      <c r="AZ776" s="2"/>
      <c r="BA776" s="29"/>
    </row>
    <row r="777" spans="1:53" ht="21" customHeight="1">
      <c r="A777" s="19">
        <f>SUBTOTAL(3,$AO$7:AO777)</f>
        <v>771</v>
      </c>
      <c r="B777" s="44" t="s">
        <v>2884</v>
      </c>
      <c r="C777" s="45" t="s">
        <v>2885</v>
      </c>
      <c r="D777" s="22" t="s">
        <v>2886</v>
      </c>
      <c r="E777" s="22" t="s">
        <v>2887</v>
      </c>
      <c r="F777" s="19" t="s">
        <v>1193</v>
      </c>
      <c r="G777" s="22" t="s">
        <v>53</v>
      </c>
      <c r="H777" s="19" t="str">
        <f t="shared" si="124"/>
        <v>008</v>
      </c>
      <c r="I777" s="22" t="s">
        <v>2605</v>
      </c>
      <c r="J777" s="22" t="s">
        <v>2804</v>
      </c>
      <c r="K777" s="22"/>
      <c r="L777" s="27">
        <v>0</v>
      </c>
      <c r="M777" s="26">
        <v>0</v>
      </c>
      <c r="N777" s="25">
        <v>8200000</v>
      </c>
      <c r="O777" s="25"/>
      <c r="P777" s="25"/>
      <c r="Q777" s="25"/>
      <c r="R777" s="25"/>
      <c r="S777" s="25"/>
      <c r="T777" s="25"/>
      <c r="U777" s="25">
        <v>8200000</v>
      </c>
      <c r="V777" s="25"/>
      <c r="W777" s="25"/>
      <c r="X777" s="25"/>
      <c r="Y777" s="25"/>
      <c r="Z777" s="25"/>
      <c r="AA777" s="25"/>
      <c r="AB777" s="25"/>
      <c r="AC777" s="25"/>
      <c r="AD777" s="25">
        <f t="shared" si="130"/>
        <v>0</v>
      </c>
      <c r="AE777" s="25">
        <f>IF(SUM(R777:U777)-M777&lt;SUM(N777),SUM(N777)-SUM(R777:U777)-M777,)</f>
        <v>0</v>
      </c>
      <c r="AF777" s="25"/>
      <c r="AG777" s="27">
        <v>9250000</v>
      </c>
      <c r="AH777" s="27"/>
      <c r="AI777" s="27"/>
      <c r="AJ777" s="227">
        <v>9250000</v>
      </c>
      <c r="AK777" s="27"/>
      <c r="AL777" s="32"/>
      <c r="AM777" s="27"/>
      <c r="AN777" s="25">
        <f>IF(SUM(AH777:AK777)&lt;SUM(AG777),SUM(AG777)-SUM(AH777:AK777),)</f>
        <v>0</v>
      </c>
      <c r="AO777" s="25">
        <f>IF(SUM(AI777:AN777)&lt;SUM(AH777),SUM(AH777)-SUM(AI777:AN777),)</f>
        <v>0</v>
      </c>
      <c r="AP777" s="28"/>
      <c r="AR777" s="28"/>
      <c r="AS777" s="28"/>
      <c r="AT777" s="2"/>
      <c r="AU777" s="2"/>
      <c r="AV777" s="2"/>
      <c r="AW777" s="2"/>
      <c r="AX777" s="2"/>
      <c r="AY777" s="2"/>
      <c r="AZ777" s="2"/>
      <c r="BA777" s="29"/>
    </row>
    <row r="778" spans="1:53" ht="21" customHeight="1">
      <c r="A778" s="19">
        <f>SUBTOTAL(3,$AO$7:AO778)</f>
        <v>772</v>
      </c>
      <c r="B778" s="44" t="s">
        <v>2888</v>
      </c>
      <c r="C778" s="45" t="s">
        <v>2889</v>
      </c>
      <c r="D778" s="22" t="s">
        <v>2890</v>
      </c>
      <c r="E778" s="22" t="s">
        <v>866</v>
      </c>
      <c r="F778" s="19" t="s">
        <v>237</v>
      </c>
      <c r="G778" s="22" t="s">
        <v>53</v>
      </c>
      <c r="H778" s="19" t="str">
        <f t="shared" si="124"/>
        <v>008</v>
      </c>
      <c r="I778" s="42" t="s">
        <v>62</v>
      </c>
      <c r="J778" s="22" t="s">
        <v>2804</v>
      </c>
      <c r="K778" s="22"/>
      <c r="L778" s="27">
        <v>0</v>
      </c>
      <c r="M778" s="26">
        <v>0</v>
      </c>
      <c r="N778" s="25">
        <v>8200000</v>
      </c>
      <c r="O778" s="25"/>
      <c r="P778" s="25"/>
      <c r="Q778" s="25"/>
      <c r="R778" s="25"/>
      <c r="S778" s="25"/>
      <c r="T778" s="25"/>
      <c r="U778" s="25">
        <v>8200000</v>
      </c>
      <c r="V778" s="25"/>
      <c r="W778" s="25"/>
      <c r="X778" s="25"/>
      <c r="Y778" s="25"/>
      <c r="Z778" s="25"/>
      <c r="AA778" s="25"/>
      <c r="AB778" s="25"/>
      <c r="AC778" s="25"/>
      <c r="AD778" s="25">
        <f t="shared" si="130"/>
        <v>0</v>
      </c>
      <c r="AE778" s="25">
        <f>IF(SUM(R778:U778)-M778&lt;SUM(N778),SUM(N778)-SUM(R778:U778)-M778,)</f>
        <v>0</v>
      </c>
      <c r="AF778" s="25"/>
      <c r="AG778" s="27">
        <v>9250000</v>
      </c>
      <c r="AH778" s="27"/>
      <c r="AI778" s="27"/>
      <c r="AJ778" s="32"/>
      <c r="AK778" s="27"/>
      <c r="AL778" s="32"/>
      <c r="AM778" s="27"/>
      <c r="AN778" s="25">
        <f t="shared" si="129"/>
        <v>9250000</v>
      </c>
      <c r="AO778" s="27">
        <v>9250000</v>
      </c>
      <c r="AP778" s="28"/>
      <c r="AR778" s="28"/>
      <c r="AS778" s="28"/>
      <c r="AT778" s="2"/>
      <c r="AU778" s="2"/>
      <c r="AV778" s="2"/>
      <c r="AW778" s="2"/>
      <c r="AX778" s="2"/>
      <c r="AY778" s="2"/>
      <c r="AZ778" s="2"/>
      <c r="BA778" s="29"/>
    </row>
    <row r="779" spans="1:53" ht="21" customHeight="1">
      <c r="A779" s="19">
        <f>SUBTOTAL(3,$AO$7:AO779)</f>
        <v>773</v>
      </c>
      <c r="B779" s="44" t="s">
        <v>2891</v>
      </c>
      <c r="C779" s="45" t="s">
        <v>2892</v>
      </c>
      <c r="D779" s="22" t="s">
        <v>1562</v>
      </c>
      <c r="E779" s="22" t="s">
        <v>866</v>
      </c>
      <c r="F779" s="19" t="s">
        <v>1742</v>
      </c>
      <c r="G779" s="22" t="s">
        <v>53</v>
      </c>
      <c r="H779" s="19" t="str">
        <f t="shared" si="124"/>
        <v>008</v>
      </c>
      <c r="I779" s="22" t="s">
        <v>2605</v>
      </c>
      <c r="J779" s="22" t="s">
        <v>2804</v>
      </c>
      <c r="K779" s="22"/>
      <c r="L779" s="27">
        <v>0</v>
      </c>
      <c r="M779" s="26">
        <v>0</v>
      </c>
      <c r="N779" s="25">
        <v>8200000</v>
      </c>
      <c r="O779" s="25"/>
      <c r="P779" s="25"/>
      <c r="Q779" s="25"/>
      <c r="R779" s="25"/>
      <c r="S779" s="25"/>
      <c r="T779" s="25"/>
      <c r="U779" s="25">
        <v>8200000</v>
      </c>
      <c r="V779" s="25"/>
      <c r="W779" s="25"/>
      <c r="X779" s="25"/>
      <c r="Y779" s="25"/>
      <c r="Z779" s="25"/>
      <c r="AA779" s="25"/>
      <c r="AB779" s="25"/>
      <c r="AC779" s="25"/>
      <c r="AD779" s="25">
        <f t="shared" si="130"/>
        <v>0</v>
      </c>
      <c r="AE779" s="25">
        <f>IF(SUM(R779:U779)-M779&lt;SUM(N779),SUM(N779)-SUM(R779:U779)-M779,)</f>
        <v>0</v>
      </c>
      <c r="AF779" s="25"/>
      <c r="AG779" s="27">
        <v>9250000</v>
      </c>
      <c r="AH779" s="27"/>
      <c r="AI779" s="27"/>
      <c r="AJ779" s="227">
        <v>9250000</v>
      </c>
      <c r="AK779" s="27"/>
      <c r="AL779" s="32"/>
      <c r="AM779" s="27"/>
      <c r="AN779" s="25">
        <f>IF(SUM(AH779:AK779)&lt;SUM(AG779),SUM(AG779)-SUM(AH779:AK779),)</f>
        <v>0</v>
      </c>
      <c r="AO779" s="25">
        <f>IF(SUM(AI779:AN779)&lt;SUM(AH779),SUM(AH779)-SUM(AI779:AN779),)</f>
        <v>0</v>
      </c>
      <c r="AP779" s="28"/>
      <c r="AR779" s="28"/>
      <c r="AS779" s="28"/>
      <c r="AT779" s="2"/>
      <c r="AU779" s="2"/>
      <c r="AV779" s="2"/>
      <c r="AW779" s="2"/>
      <c r="AX779" s="2"/>
      <c r="AY779" s="2"/>
      <c r="AZ779" s="2"/>
      <c r="BA779" s="29"/>
    </row>
    <row r="780" spans="1:53" ht="21" customHeight="1">
      <c r="A780" s="19">
        <f>SUBTOTAL(3,$AO$7:AO780)</f>
        <v>774</v>
      </c>
      <c r="B780" s="44" t="s">
        <v>2893</v>
      </c>
      <c r="C780" s="45" t="s">
        <v>2894</v>
      </c>
      <c r="D780" s="22" t="s">
        <v>2895</v>
      </c>
      <c r="E780" s="22" t="s">
        <v>52</v>
      </c>
      <c r="F780" s="19" t="s">
        <v>2275</v>
      </c>
      <c r="G780" s="22" t="s">
        <v>67</v>
      </c>
      <c r="H780" s="19" t="str">
        <f t="shared" si="124"/>
        <v>009</v>
      </c>
      <c r="I780" s="22" t="s">
        <v>68</v>
      </c>
      <c r="J780" s="22" t="s">
        <v>69</v>
      </c>
      <c r="K780" s="22"/>
      <c r="L780" s="27">
        <v>0</v>
      </c>
      <c r="M780" s="26">
        <v>0</v>
      </c>
      <c r="N780" s="25">
        <v>7050000</v>
      </c>
      <c r="O780" s="25"/>
      <c r="P780" s="25"/>
      <c r="Q780" s="25"/>
      <c r="R780" s="25"/>
      <c r="S780" s="25">
        <v>7050000</v>
      </c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>
        <f t="shared" si="130"/>
        <v>0</v>
      </c>
      <c r="AE780" s="25">
        <f>IF(SUM(R780:T780)-M780&lt;SUM(N780),SUM(N780)-SUM(R780:T780)-M780,)</f>
        <v>0</v>
      </c>
      <c r="AF780" s="25"/>
      <c r="AG780" s="27"/>
      <c r="AH780" s="27"/>
      <c r="AI780" s="27"/>
      <c r="AJ780" s="32"/>
      <c r="AK780" s="27"/>
      <c r="AL780" s="32"/>
      <c r="AM780" s="27"/>
      <c r="AN780" s="25">
        <f t="shared" si="129"/>
        <v>0</v>
      </c>
      <c r="AO780" s="27">
        <f t="shared" si="133"/>
        <v>0</v>
      </c>
      <c r="AP780" s="28"/>
      <c r="AR780" s="28"/>
      <c r="AS780" s="28"/>
      <c r="AT780" s="2"/>
      <c r="AU780" s="2"/>
      <c r="AV780" s="2"/>
      <c r="AW780" s="2"/>
      <c r="AX780" s="2"/>
      <c r="AY780" s="2"/>
      <c r="AZ780" s="2"/>
      <c r="BA780" s="29"/>
    </row>
    <row r="781" spans="1:53" ht="21" customHeight="1">
      <c r="A781" s="19">
        <f>SUBTOTAL(3,$AO$7:AO781)</f>
        <v>775</v>
      </c>
      <c r="B781" s="44" t="s">
        <v>2896</v>
      </c>
      <c r="C781" s="45" t="s">
        <v>2897</v>
      </c>
      <c r="D781" s="22" t="s">
        <v>2898</v>
      </c>
      <c r="E781" s="22" t="s">
        <v>52</v>
      </c>
      <c r="F781" s="19" t="s">
        <v>754</v>
      </c>
      <c r="G781" s="22" t="s">
        <v>67</v>
      </c>
      <c r="H781" s="19" t="str">
        <f t="shared" si="124"/>
        <v>009</v>
      </c>
      <c r="I781" s="22" t="s">
        <v>68</v>
      </c>
      <c r="J781" s="22" t="s">
        <v>69</v>
      </c>
      <c r="K781" s="22"/>
      <c r="L781" s="27">
        <v>0</v>
      </c>
      <c r="M781" s="26">
        <v>0</v>
      </c>
      <c r="N781" s="25">
        <v>7050000</v>
      </c>
      <c r="O781" s="25"/>
      <c r="P781" s="25"/>
      <c r="Q781" s="25"/>
      <c r="R781" s="25"/>
      <c r="S781" s="25"/>
      <c r="T781" s="25"/>
      <c r="U781" s="25">
        <v>7050000</v>
      </c>
      <c r="V781" s="25"/>
      <c r="W781" s="25"/>
      <c r="X781" s="25"/>
      <c r="Y781" s="25"/>
      <c r="Z781" s="25"/>
      <c r="AA781" s="25"/>
      <c r="AB781" s="25"/>
      <c r="AC781" s="25"/>
      <c r="AD781" s="25">
        <f t="shared" si="130"/>
        <v>0</v>
      </c>
      <c r="AE781" s="25">
        <f>IF(SUM(R781:U781)-M781&lt;SUM(N781),SUM(N781)-SUM(R781:U781)-M781,)</f>
        <v>0</v>
      </c>
      <c r="AF781" s="25"/>
      <c r="AG781" s="27"/>
      <c r="AH781" s="27"/>
      <c r="AI781" s="27"/>
      <c r="AJ781" s="32"/>
      <c r="AK781" s="27"/>
      <c r="AL781" s="32"/>
      <c r="AM781" s="27"/>
      <c r="AN781" s="25">
        <f t="shared" si="129"/>
        <v>0</v>
      </c>
      <c r="AO781" s="27">
        <f t="shared" si="133"/>
        <v>0</v>
      </c>
      <c r="AP781" s="28"/>
      <c r="AR781" s="28"/>
      <c r="AS781" s="28"/>
      <c r="AT781" s="2"/>
      <c r="AU781" s="2"/>
      <c r="AV781" s="2"/>
      <c r="AW781" s="2"/>
      <c r="AX781" s="2"/>
      <c r="AY781" s="2"/>
      <c r="AZ781" s="2"/>
      <c r="BA781" s="29"/>
    </row>
    <row r="782" spans="1:53" ht="21" customHeight="1">
      <c r="A782" s="19">
        <f>SUBTOTAL(3,$AO$7:AO782)</f>
        <v>776</v>
      </c>
      <c r="B782" s="44" t="s">
        <v>2899</v>
      </c>
      <c r="C782" s="45" t="s">
        <v>2900</v>
      </c>
      <c r="D782" s="22" t="s">
        <v>2901</v>
      </c>
      <c r="E782" s="22" t="s">
        <v>60</v>
      </c>
      <c r="F782" s="19" t="s">
        <v>2902</v>
      </c>
      <c r="G782" s="22" t="s">
        <v>67</v>
      </c>
      <c r="H782" s="19" t="str">
        <f t="shared" si="124"/>
        <v>009</v>
      </c>
      <c r="I782" s="22" t="s">
        <v>68</v>
      </c>
      <c r="J782" s="22" t="s">
        <v>69</v>
      </c>
      <c r="K782" s="22"/>
      <c r="L782" s="27">
        <v>0</v>
      </c>
      <c r="M782" s="26">
        <v>0</v>
      </c>
      <c r="N782" s="25">
        <v>7050000</v>
      </c>
      <c r="O782" s="25"/>
      <c r="P782" s="25"/>
      <c r="Q782" s="25"/>
      <c r="R782" s="25"/>
      <c r="S782" s="25"/>
      <c r="T782" s="25"/>
      <c r="U782" s="25">
        <v>7050000</v>
      </c>
      <c r="V782" s="25"/>
      <c r="W782" s="25"/>
      <c r="X782" s="25"/>
      <c r="Y782" s="25"/>
      <c r="Z782" s="25"/>
      <c r="AA782" s="25"/>
      <c r="AB782" s="25"/>
      <c r="AC782" s="25"/>
      <c r="AD782" s="25">
        <f t="shared" si="130"/>
        <v>0</v>
      </c>
      <c r="AE782" s="25">
        <f>IF(SUM(R782:U782)-M782&lt;SUM(N782),SUM(N782)-SUM(R782:U782)-M782,)</f>
        <v>0</v>
      </c>
      <c r="AF782" s="25"/>
      <c r="AG782" s="27"/>
      <c r="AH782" s="27"/>
      <c r="AI782" s="27"/>
      <c r="AJ782" s="32"/>
      <c r="AK782" s="27"/>
      <c r="AL782" s="32"/>
      <c r="AM782" s="27"/>
      <c r="AN782" s="25">
        <f t="shared" si="129"/>
        <v>0</v>
      </c>
      <c r="AO782" s="27">
        <f t="shared" si="133"/>
        <v>0</v>
      </c>
      <c r="AP782" s="28"/>
      <c r="AR782" s="28"/>
      <c r="AS782" s="28"/>
      <c r="AT782" s="2"/>
      <c r="AU782" s="2"/>
      <c r="AV782" s="2"/>
      <c r="AW782" s="2"/>
      <c r="AX782" s="2"/>
      <c r="AY782" s="2"/>
      <c r="AZ782" s="2"/>
      <c r="BA782" s="29"/>
    </row>
    <row r="783" spans="1:53" ht="21" customHeight="1">
      <c r="A783" s="19">
        <f>SUBTOTAL(3,$AO$7:AO783)</f>
        <v>777</v>
      </c>
      <c r="B783" s="44" t="s">
        <v>2903</v>
      </c>
      <c r="C783" s="45" t="s">
        <v>2904</v>
      </c>
      <c r="D783" s="22" t="s">
        <v>323</v>
      </c>
      <c r="E783" s="22" t="s">
        <v>66</v>
      </c>
      <c r="F783" s="19" t="s">
        <v>277</v>
      </c>
      <c r="G783" s="22" t="s">
        <v>67</v>
      </c>
      <c r="H783" s="19" t="str">
        <f t="shared" si="124"/>
        <v>009</v>
      </c>
      <c r="I783" s="22" t="s">
        <v>68</v>
      </c>
      <c r="J783" s="22" t="s">
        <v>69</v>
      </c>
      <c r="K783" s="22"/>
      <c r="L783" s="27">
        <v>0</v>
      </c>
      <c r="M783" s="26">
        <v>0</v>
      </c>
      <c r="N783" s="25">
        <v>7050000</v>
      </c>
      <c r="O783" s="25"/>
      <c r="P783" s="25"/>
      <c r="Q783" s="25"/>
      <c r="R783" s="25"/>
      <c r="S783" s="25"/>
      <c r="T783" s="25"/>
      <c r="U783" s="25">
        <v>7050000</v>
      </c>
      <c r="V783" s="25"/>
      <c r="W783" s="25"/>
      <c r="X783" s="25"/>
      <c r="Y783" s="25"/>
      <c r="Z783" s="25"/>
      <c r="AA783" s="25"/>
      <c r="AB783" s="25"/>
      <c r="AC783" s="25"/>
      <c r="AD783" s="25">
        <f t="shared" si="130"/>
        <v>0</v>
      </c>
      <c r="AE783" s="25">
        <f>IF(SUM(R783:U783)-M783&lt;SUM(N783),SUM(N783)-SUM(R783:U783)-M783,)</f>
        <v>0</v>
      </c>
      <c r="AF783" s="25"/>
      <c r="AG783" s="27"/>
      <c r="AH783" s="27"/>
      <c r="AI783" s="27"/>
      <c r="AJ783" s="32"/>
      <c r="AK783" s="27"/>
      <c r="AL783" s="32"/>
      <c r="AM783" s="27"/>
      <c r="AN783" s="25">
        <f t="shared" si="129"/>
        <v>0</v>
      </c>
      <c r="AO783" s="27">
        <f t="shared" si="133"/>
        <v>0</v>
      </c>
      <c r="AP783" s="28"/>
      <c r="AR783" s="28"/>
      <c r="AS783" s="28"/>
      <c r="AT783" s="2"/>
      <c r="AU783" s="2"/>
      <c r="AV783" s="2"/>
      <c r="AW783" s="2"/>
      <c r="AX783" s="2"/>
      <c r="AY783" s="2"/>
      <c r="AZ783" s="2"/>
      <c r="BA783" s="29"/>
    </row>
    <row r="784" spans="1:53" ht="21" customHeight="1">
      <c r="A784" s="19">
        <f>SUBTOTAL(3,$AO$7:AO784)</f>
        <v>778</v>
      </c>
      <c r="B784" s="44" t="s">
        <v>2905</v>
      </c>
      <c r="C784" s="45" t="s">
        <v>2906</v>
      </c>
      <c r="D784" s="22" t="s">
        <v>2907</v>
      </c>
      <c r="E784" s="22" t="s">
        <v>2908</v>
      </c>
      <c r="F784" s="19" t="s">
        <v>111</v>
      </c>
      <c r="G784" s="22" t="s">
        <v>67</v>
      </c>
      <c r="H784" s="19" t="str">
        <f t="shared" si="124"/>
        <v>009</v>
      </c>
      <c r="I784" s="22" t="s">
        <v>68</v>
      </c>
      <c r="J784" s="22" t="s">
        <v>69</v>
      </c>
      <c r="K784" s="22"/>
      <c r="L784" s="27">
        <v>0</v>
      </c>
      <c r="M784" s="26">
        <v>0</v>
      </c>
      <c r="N784" s="25">
        <v>7050000</v>
      </c>
      <c r="O784" s="25"/>
      <c r="P784" s="25"/>
      <c r="Q784" s="25"/>
      <c r="R784" s="25"/>
      <c r="S784" s="25"/>
      <c r="T784" s="25"/>
      <c r="U784" s="25">
        <v>7050000</v>
      </c>
      <c r="V784" s="25"/>
      <c r="W784" s="25"/>
      <c r="X784" s="25"/>
      <c r="Y784" s="25"/>
      <c r="Z784" s="25"/>
      <c r="AA784" s="25"/>
      <c r="AB784" s="25"/>
      <c r="AC784" s="25"/>
      <c r="AD784" s="25">
        <f t="shared" si="130"/>
        <v>0</v>
      </c>
      <c r="AE784" s="25">
        <f>IF(SUM(R784:U784)-M784&lt;SUM(N784),SUM(N784)-SUM(R784:U784)-M784,)</f>
        <v>0</v>
      </c>
      <c r="AF784" s="25"/>
      <c r="AG784" s="27"/>
      <c r="AH784" s="27"/>
      <c r="AI784" s="27"/>
      <c r="AJ784" s="32"/>
      <c r="AK784" s="27"/>
      <c r="AL784" s="32"/>
      <c r="AM784" s="27"/>
      <c r="AN784" s="25">
        <f t="shared" si="129"/>
        <v>0</v>
      </c>
      <c r="AO784" s="27">
        <f t="shared" si="133"/>
        <v>0</v>
      </c>
      <c r="AP784" s="28"/>
      <c r="AR784" s="28"/>
      <c r="AS784" s="28"/>
      <c r="AT784" s="2"/>
      <c r="AU784" s="2"/>
      <c r="AV784" s="2"/>
      <c r="AW784" s="2"/>
      <c r="AX784" s="2"/>
      <c r="AY784" s="2"/>
      <c r="AZ784" s="2"/>
      <c r="BA784" s="29"/>
    </row>
    <row r="785" spans="1:53" ht="21" customHeight="1">
      <c r="A785" s="19">
        <f>SUBTOTAL(3,$AO$7:AO785)</f>
        <v>779</v>
      </c>
      <c r="B785" s="44" t="s">
        <v>2909</v>
      </c>
      <c r="C785" s="45" t="s">
        <v>2910</v>
      </c>
      <c r="D785" s="22" t="s">
        <v>2911</v>
      </c>
      <c r="E785" s="22" t="s">
        <v>2912</v>
      </c>
      <c r="F785" s="19" t="s">
        <v>647</v>
      </c>
      <c r="G785" s="22" t="s">
        <v>67</v>
      </c>
      <c r="H785" s="19" t="str">
        <f t="shared" si="124"/>
        <v>009</v>
      </c>
      <c r="I785" s="22" t="s">
        <v>68</v>
      </c>
      <c r="J785" s="22" t="s">
        <v>69</v>
      </c>
      <c r="K785" s="22"/>
      <c r="L785" s="27">
        <v>0</v>
      </c>
      <c r="M785" s="26">
        <v>0</v>
      </c>
      <c r="N785" s="25">
        <v>7050000</v>
      </c>
      <c r="O785" s="25"/>
      <c r="P785" s="25"/>
      <c r="Q785" s="25"/>
      <c r="R785" s="25"/>
      <c r="S785" s="25">
        <v>7050000</v>
      </c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>
        <f t="shared" si="130"/>
        <v>0</v>
      </c>
      <c r="AE785" s="25">
        <f>IF(SUM(R785:T785)-M785&lt;SUM(N785),SUM(N785)-SUM(R785:T785)-M785,)</f>
        <v>0</v>
      </c>
      <c r="AF785" s="25"/>
      <c r="AG785" s="27"/>
      <c r="AH785" s="27"/>
      <c r="AI785" s="27"/>
      <c r="AJ785" s="32"/>
      <c r="AK785" s="27"/>
      <c r="AL785" s="32"/>
      <c r="AM785" s="27"/>
      <c r="AN785" s="25">
        <f t="shared" si="129"/>
        <v>0</v>
      </c>
      <c r="AO785" s="27">
        <f t="shared" si="133"/>
        <v>0</v>
      </c>
      <c r="AP785" s="28"/>
      <c r="AR785" s="28"/>
      <c r="AS785" s="28"/>
      <c r="AT785" s="2"/>
      <c r="AU785" s="2"/>
      <c r="AV785" s="2"/>
      <c r="AW785" s="2"/>
      <c r="AX785" s="2"/>
      <c r="AY785" s="2"/>
      <c r="AZ785" s="2"/>
      <c r="BA785" s="29"/>
    </row>
    <row r="786" spans="1:53" ht="21" customHeight="1">
      <c r="A786" s="19">
        <f>SUBTOTAL(3,$AO$7:AO786)</f>
        <v>780</v>
      </c>
      <c r="B786" s="44" t="s">
        <v>2913</v>
      </c>
      <c r="C786" s="45" t="s">
        <v>2914</v>
      </c>
      <c r="D786" s="22" t="s">
        <v>2915</v>
      </c>
      <c r="E786" s="22" t="s">
        <v>918</v>
      </c>
      <c r="F786" s="19" t="s">
        <v>450</v>
      </c>
      <c r="G786" s="22" t="s">
        <v>67</v>
      </c>
      <c r="H786" s="19" t="str">
        <f t="shared" si="124"/>
        <v>009</v>
      </c>
      <c r="I786" s="22" t="s">
        <v>68</v>
      </c>
      <c r="J786" s="22" t="s">
        <v>69</v>
      </c>
      <c r="K786" s="22"/>
      <c r="L786" s="27">
        <v>0</v>
      </c>
      <c r="M786" s="26">
        <v>0</v>
      </c>
      <c r="N786" s="25">
        <v>7050000</v>
      </c>
      <c r="O786" s="25"/>
      <c r="P786" s="25"/>
      <c r="Q786" s="25"/>
      <c r="R786" s="25"/>
      <c r="S786" s="25">
        <v>7050000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>
        <f t="shared" si="130"/>
        <v>0</v>
      </c>
      <c r="AE786" s="25">
        <f>IF(SUM(R786:T786)-M786&lt;SUM(N786),SUM(N786)-SUM(R786:T786)-M786,)</f>
        <v>0</v>
      </c>
      <c r="AF786" s="25"/>
      <c r="AG786" s="27"/>
      <c r="AH786" s="27"/>
      <c r="AI786" s="27"/>
      <c r="AJ786" s="32"/>
      <c r="AK786" s="27"/>
      <c r="AL786" s="32"/>
      <c r="AM786" s="27"/>
      <c r="AN786" s="25">
        <f t="shared" si="129"/>
        <v>0</v>
      </c>
      <c r="AO786" s="27">
        <f t="shared" si="133"/>
        <v>0</v>
      </c>
      <c r="AP786" s="28"/>
      <c r="AR786" s="28"/>
      <c r="AS786" s="28"/>
      <c r="AT786" s="2"/>
      <c r="AU786" s="2"/>
      <c r="AV786" s="2"/>
      <c r="AW786" s="2"/>
      <c r="AX786" s="2"/>
      <c r="AY786" s="2"/>
      <c r="AZ786" s="2"/>
      <c r="BA786" s="29"/>
    </row>
    <row r="787" spans="1:53" ht="21" customHeight="1">
      <c r="A787" s="19">
        <f>SUBTOTAL(3,$AO$7:AO787)</f>
        <v>781</v>
      </c>
      <c r="B787" s="44" t="s">
        <v>2916</v>
      </c>
      <c r="C787" s="45" t="s">
        <v>2917</v>
      </c>
      <c r="D787" s="22" t="s">
        <v>2811</v>
      </c>
      <c r="E787" s="22" t="s">
        <v>146</v>
      </c>
      <c r="F787" s="19" t="s">
        <v>771</v>
      </c>
      <c r="G787" s="22" t="s">
        <v>67</v>
      </c>
      <c r="H787" s="19" t="str">
        <f t="shared" si="124"/>
        <v>009</v>
      </c>
      <c r="I787" s="22" t="s">
        <v>68</v>
      </c>
      <c r="J787" s="22" t="s">
        <v>69</v>
      </c>
      <c r="K787" s="22"/>
      <c r="L787" s="27">
        <v>0</v>
      </c>
      <c r="M787" s="26">
        <v>0</v>
      </c>
      <c r="N787" s="25">
        <v>7050000</v>
      </c>
      <c r="O787" s="25"/>
      <c r="P787" s="25"/>
      <c r="Q787" s="25"/>
      <c r="R787" s="25"/>
      <c r="S787" s="25">
        <v>7050000</v>
      </c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>
        <f t="shared" si="130"/>
        <v>0</v>
      </c>
      <c r="AE787" s="25">
        <f>IF(SUM(R787:T787)-M787&lt;SUM(N787),SUM(N787)-SUM(R787:T787)-M787,)</f>
        <v>0</v>
      </c>
      <c r="AF787" s="25"/>
      <c r="AG787" s="27"/>
      <c r="AH787" s="27"/>
      <c r="AI787" s="27"/>
      <c r="AJ787" s="32"/>
      <c r="AK787" s="27"/>
      <c r="AL787" s="32"/>
      <c r="AM787" s="27"/>
      <c r="AN787" s="25">
        <f t="shared" si="129"/>
        <v>0</v>
      </c>
      <c r="AO787" s="27">
        <f t="shared" si="133"/>
        <v>0</v>
      </c>
      <c r="AP787" s="28"/>
      <c r="AR787" s="28"/>
      <c r="AS787" s="28"/>
      <c r="AT787" s="2"/>
      <c r="AU787" s="2"/>
      <c r="AV787" s="2"/>
      <c r="AW787" s="2"/>
      <c r="AX787" s="2"/>
      <c r="AY787" s="2"/>
      <c r="AZ787" s="2"/>
      <c r="BA787" s="29"/>
    </row>
    <row r="788" spans="1:53" ht="21" customHeight="1">
      <c r="A788" s="19">
        <f>SUBTOTAL(3,$AO$7:AO788)</f>
        <v>782</v>
      </c>
      <c r="B788" s="44" t="s">
        <v>2918</v>
      </c>
      <c r="C788" s="45" t="s">
        <v>2919</v>
      </c>
      <c r="D788" s="22" t="s">
        <v>2920</v>
      </c>
      <c r="E788" s="22" t="s">
        <v>1171</v>
      </c>
      <c r="F788" s="19" t="s">
        <v>2361</v>
      </c>
      <c r="G788" s="22" t="s">
        <v>67</v>
      </c>
      <c r="H788" s="19" t="str">
        <f t="shared" si="124"/>
        <v>009</v>
      </c>
      <c r="I788" s="22" t="s">
        <v>68</v>
      </c>
      <c r="J788" s="22" t="s">
        <v>69</v>
      </c>
      <c r="K788" s="22"/>
      <c r="L788" s="27">
        <v>0</v>
      </c>
      <c r="M788" s="26">
        <v>0</v>
      </c>
      <c r="N788" s="25">
        <v>7050000</v>
      </c>
      <c r="O788" s="25"/>
      <c r="P788" s="25"/>
      <c r="Q788" s="25"/>
      <c r="R788" s="25"/>
      <c r="S788" s="25">
        <v>7050000</v>
      </c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>
        <f t="shared" si="130"/>
        <v>0</v>
      </c>
      <c r="AE788" s="25">
        <f>IF(SUM(R788:T788)-M788&lt;SUM(N788),SUM(N788)-SUM(R788:T788)-M788,)</f>
        <v>0</v>
      </c>
      <c r="AF788" s="25"/>
      <c r="AG788" s="27"/>
      <c r="AH788" s="27"/>
      <c r="AI788" s="27"/>
      <c r="AJ788" s="32"/>
      <c r="AK788" s="27"/>
      <c r="AL788" s="32"/>
      <c r="AM788" s="27"/>
      <c r="AN788" s="25">
        <f t="shared" si="129"/>
        <v>0</v>
      </c>
      <c r="AO788" s="27">
        <f t="shared" si="133"/>
        <v>0</v>
      </c>
      <c r="AP788" s="28"/>
      <c r="AR788" s="28"/>
      <c r="AS788" s="28"/>
      <c r="AT788" s="2"/>
      <c r="AU788" s="2"/>
      <c r="AV788" s="2"/>
      <c r="AW788" s="2"/>
      <c r="AX788" s="2"/>
      <c r="AY788" s="2"/>
      <c r="AZ788" s="2"/>
      <c r="BA788" s="29"/>
    </row>
    <row r="789" spans="1:53" ht="21" customHeight="1">
      <c r="A789" s="19">
        <f>SUBTOTAL(3,$AO$7:AO789)</f>
        <v>783</v>
      </c>
      <c r="B789" s="44" t="s">
        <v>2921</v>
      </c>
      <c r="C789" s="45" t="s">
        <v>2922</v>
      </c>
      <c r="D789" s="22" t="s">
        <v>1956</v>
      </c>
      <c r="E789" s="22" t="s">
        <v>2923</v>
      </c>
      <c r="F789" s="19" t="s">
        <v>2050</v>
      </c>
      <c r="G789" s="22" t="s">
        <v>67</v>
      </c>
      <c r="H789" s="19" t="str">
        <f t="shared" si="124"/>
        <v>009</v>
      </c>
      <c r="I789" s="22" t="s">
        <v>68</v>
      </c>
      <c r="J789" s="22" t="s">
        <v>69</v>
      </c>
      <c r="K789" s="22"/>
      <c r="L789" s="27">
        <v>0</v>
      </c>
      <c r="M789" s="26">
        <v>0</v>
      </c>
      <c r="N789" s="25">
        <v>7050000</v>
      </c>
      <c r="O789" s="25"/>
      <c r="P789" s="25"/>
      <c r="Q789" s="25"/>
      <c r="R789" s="25"/>
      <c r="S789" s="25"/>
      <c r="T789" s="25"/>
      <c r="U789" s="25">
        <v>7050000</v>
      </c>
      <c r="V789" s="25"/>
      <c r="W789" s="25"/>
      <c r="X789" s="25"/>
      <c r="Y789" s="25"/>
      <c r="Z789" s="25"/>
      <c r="AA789" s="25"/>
      <c r="AB789" s="25"/>
      <c r="AC789" s="25"/>
      <c r="AD789" s="25">
        <f t="shared" si="130"/>
        <v>0</v>
      </c>
      <c r="AE789" s="25">
        <f>IF(SUM(R789:U789)-M789&lt;SUM(N789),SUM(N789)-SUM(R789:U789)-M789,)</f>
        <v>0</v>
      </c>
      <c r="AF789" s="25"/>
      <c r="AG789" s="27"/>
      <c r="AH789" s="27"/>
      <c r="AI789" s="27"/>
      <c r="AJ789" s="32"/>
      <c r="AK789" s="27"/>
      <c r="AL789" s="32"/>
      <c r="AM789" s="27"/>
      <c r="AN789" s="25">
        <f t="shared" si="129"/>
        <v>0</v>
      </c>
      <c r="AO789" s="27">
        <f t="shared" si="133"/>
        <v>0</v>
      </c>
      <c r="AP789" s="28"/>
      <c r="AR789" s="28"/>
      <c r="AS789" s="28"/>
      <c r="AT789" s="2"/>
      <c r="AU789" s="2"/>
      <c r="AV789" s="2"/>
      <c r="AW789" s="2"/>
      <c r="AX789" s="2"/>
      <c r="AY789" s="2"/>
      <c r="AZ789" s="2"/>
      <c r="BA789" s="29"/>
    </row>
    <row r="790" spans="1:53" ht="21" customHeight="1">
      <c r="A790" s="19">
        <f>SUBTOTAL(3,$AO$7:AO790)</f>
        <v>784</v>
      </c>
      <c r="B790" s="44" t="s">
        <v>2924</v>
      </c>
      <c r="C790" s="45" t="s">
        <v>2925</v>
      </c>
      <c r="D790" s="22" t="s">
        <v>170</v>
      </c>
      <c r="E790" s="22" t="s">
        <v>43</v>
      </c>
      <c r="F790" s="19" t="s">
        <v>361</v>
      </c>
      <c r="G790" s="22" t="s">
        <v>67</v>
      </c>
      <c r="H790" s="19" t="str">
        <f t="shared" si="124"/>
        <v>009</v>
      </c>
      <c r="I790" s="22" t="s">
        <v>68</v>
      </c>
      <c r="J790" s="22" t="s">
        <v>69</v>
      </c>
      <c r="K790" s="22"/>
      <c r="L790" s="27">
        <v>0</v>
      </c>
      <c r="M790" s="26">
        <v>0</v>
      </c>
      <c r="N790" s="25">
        <v>7050000</v>
      </c>
      <c r="O790" s="25"/>
      <c r="P790" s="25"/>
      <c r="Q790" s="25"/>
      <c r="R790" s="25"/>
      <c r="S790" s="25">
        <v>7050000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>
        <f t="shared" si="130"/>
        <v>0</v>
      </c>
      <c r="AE790" s="25">
        <f>IF(SUM(R790:T790)-M790&lt;SUM(N790),SUM(N790)-SUM(R790:T790)-M790,)</f>
        <v>0</v>
      </c>
      <c r="AF790" s="25"/>
      <c r="AG790" s="27"/>
      <c r="AH790" s="27"/>
      <c r="AI790" s="27"/>
      <c r="AJ790" s="32"/>
      <c r="AK790" s="27"/>
      <c r="AL790" s="32"/>
      <c r="AM790" s="27"/>
      <c r="AN790" s="25">
        <f t="shared" si="129"/>
        <v>0</v>
      </c>
      <c r="AO790" s="27">
        <f t="shared" si="133"/>
        <v>0</v>
      </c>
      <c r="AP790" s="28"/>
      <c r="AR790" s="28"/>
      <c r="AS790" s="28"/>
      <c r="AT790" s="2"/>
      <c r="AU790" s="2"/>
      <c r="AV790" s="2"/>
      <c r="AW790" s="2"/>
      <c r="AX790" s="2"/>
      <c r="AY790" s="2"/>
      <c r="AZ790" s="2"/>
      <c r="BA790" s="29"/>
    </row>
    <row r="791" spans="1:53" ht="21" customHeight="1">
      <c r="A791" s="19">
        <f>SUBTOTAL(3,$AO$7:AO791)</f>
        <v>785</v>
      </c>
      <c r="B791" s="44" t="s">
        <v>2926</v>
      </c>
      <c r="C791" s="45" t="s">
        <v>2927</v>
      </c>
      <c r="D791" s="22" t="s">
        <v>774</v>
      </c>
      <c r="E791" s="22" t="s">
        <v>2307</v>
      </c>
      <c r="F791" s="19" t="s">
        <v>2357</v>
      </c>
      <c r="G791" s="22" t="s">
        <v>67</v>
      </c>
      <c r="H791" s="19" t="str">
        <f t="shared" si="124"/>
        <v>009</v>
      </c>
      <c r="I791" s="22" t="s">
        <v>68</v>
      </c>
      <c r="J791" s="22" t="s">
        <v>69</v>
      </c>
      <c r="K791" s="22"/>
      <c r="L791" s="27">
        <v>0</v>
      </c>
      <c r="M791" s="26">
        <v>0</v>
      </c>
      <c r="N791" s="25">
        <v>7050000</v>
      </c>
      <c r="O791" s="25"/>
      <c r="P791" s="25"/>
      <c r="Q791" s="25"/>
      <c r="R791" s="25"/>
      <c r="S791" s="25">
        <v>7050000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>
        <f t="shared" si="130"/>
        <v>0</v>
      </c>
      <c r="AE791" s="25">
        <f>IF(SUM(R791:T791)-M791&lt;SUM(N791),SUM(N791)-SUM(R791:T791)-M791,)</f>
        <v>0</v>
      </c>
      <c r="AF791" s="25"/>
      <c r="AG791" s="27"/>
      <c r="AH791" s="27"/>
      <c r="AI791" s="27"/>
      <c r="AJ791" s="32"/>
      <c r="AK791" s="27"/>
      <c r="AL791" s="32"/>
      <c r="AM791" s="27"/>
      <c r="AN791" s="25">
        <f t="shared" si="129"/>
        <v>0</v>
      </c>
      <c r="AO791" s="27">
        <f t="shared" si="133"/>
        <v>0</v>
      </c>
      <c r="AP791" s="28"/>
      <c r="AR791" s="28"/>
      <c r="AS791" s="28"/>
      <c r="AT791" s="2"/>
      <c r="AU791" s="2"/>
      <c r="AV791" s="2"/>
      <c r="AW791" s="2"/>
      <c r="AX791" s="2"/>
      <c r="AY791" s="2"/>
      <c r="AZ791" s="2"/>
      <c r="BA791" s="29"/>
    </row>
    <row r="792" spans="1:53" ht="21" customHeight="1">
      <c r="A792" s="19">
        <f>SUBTOTAL(3,$AO$7:AO792)</f>
        <v>786</v>
      </c>
      <c r="B792" s="44" t="s">
        <v>2928</v>
      </c>
      <c r="C792" s="45" t="s">
        <v>2929</v>
      </c>
      <c r="D792" s="22" t="s">
        <v>420</v>
      </c>
      <c r="E792" s="22" t="s">
        <v>156</v>
      </c>
      <c r="F792" s="19" t="s">
        <v>335</v>
      </c>
      <c r="G792" s="22" t="s">
        <v>67</v>
      </c>
      <c r="H792" s="19" t="str">
        <f t="shared" si="124"/>
        <v>009</v>
      </c>
      <c r="I792" s="22" t="s">
        <v>2930</v>
      </c>
      <c r="J792" s="22" t="s">
        <v>69</v>
      </c>
      <c r="K792" s="22"/>
      <c r="L792" s="27">
        <v>0</v>
      </c>
      <c r="M792" s="26">
        <v>0</v>
      </c>
      <c r="N792" s="25">
        <v>7050000</v>
      </c>
      <c r="O792" s="25"/>
      <c r="P792" s="25"/>
      <c r="Q792" s="25"/>
      <c r="R792" s="25"/>
      <c r="S792" s="25"/>
      <c r="T792" s="25"/>
      <c r="U792" s="25">
        <v>7050000</v>
      </c>
      <c r="V792" s="25"/>
      <c r="W792" s="25"/>
      <c r="X792" s="25"/>
      <c r="Y792" s="25"/>
      <c r="Z792" s="25"/>
      <c r="AA792" s="25"/>
      <c r="AB792" s="25"/>
      <c r="AC792" s="25"/>
      <c r="AD792" s="25">
        <f t="shared" si="130"/>
        <v>0</v>
      </c>
      <c r="AE792" s="25">
        <f>IF(SUM(R792:U792)-M792&lt;SUM(N792),SUM(N792)-SUM(R792:U792)-M792,)</f>
        <v>0</v>
      </c>
      <c r="AF792" s="25"/>
      <c r="AG792" s="27"/>
      <c r="AH792" s="27"/>
      <c r="AI792" s="27"/>
      <c r="AJ792" s="32"/>
      <c r="AK792" s="27"/>
      <c r="AL792" s="32"/>
      <c r="AM792" s="27"/>
      <c r="AN792" s="25">
        <f t="shared" si="129"/>
        <v>0</v>
      </c>
      <c r="AO792" s="27">
        <f t="shared" si="133"/>
        <v>0</v>
      </c>
      <c r="AP792" s="28"/>
      <c r="AR792" s="28"/>
      <c r="AS792" s="28"/>
      <c r="AT792" s="2"/>
      <c r="AU792" s="2"/>
      <c r="AV792" s="2"/>
      <c r="AW792" s="2"/>
      <c r="AX792" s="2"/>
      <c r="AY792" s="2"/>
      <c r="AZ792" s="2"/>
      <c r="BA792" s="29"/>
    </row>
    <row r="793" spans="1:53" ht="21" customHeight="1">
      <c r="A793" s="19">
        <f>SUBTOTAL(3,$AO$7:AO793)</f>
        <v>787</v>
      </c>
      <c r="B793" s="44" t="s">
        <v>2931</v>
      </c>
      <c r="C793" s="45" t="s">
        <v>2932</v>
      </c>
      <c r="D793" s="22" t="s">
        <v>2933</v>
      </c>
      <c r="E793" s="22" t="s">
        <v>1325</v>
      </c>
      <c r="F793" s="19" t="s">
        <v>2934</v>
      </c>
      <c r="G793" s="22" t="s">
        <v>67</v>
      </c>
      <c r="H793" s="19" t="str">
        <f t="shared" si="124"/>
        <v>009</v>
      </c>
      <c r="I793" s="22" t="s">
        <v>68</v>
      </c>
      <c r="J793" s="22" t="s">
        <v>69</v>
      </c>
      <c r="K793" s="22"/>
      <c r="L793" s="27">
        <v>0</v>
      </c>
      <c r="M793" s="26">
        <v>0</v>
      </c>
      <c r="N793" s="25">
        <v>7050000</v>
      </c>
      <c r="O793" s="25"/>
      <c r="P793" s="25"/>
      <c r="Q793" s="25"/>
      <c r="R793" s="25"/>
      <c r="S793" s="25">
        <v>7050000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>
        <f t="shared" si="130"/>
        <v>0</v>
      </c>
      <c r="AE793" s="25">
        <f>IF(SUM(R793:T793)-M793&lt;SUM(N793),SUM(N793)-SUM(R793:T793)-M793,)</f>
        <v>0</v>
      </c>
      <c r="AF793" s="25"/>
      <c r="AG793" s="27"/>
      <c r="AH793" s="27"/>
      <c r="AI793" s="27"/>
      <c r="AJ793" s="32"/>
      <c r="AK793" s="27"/>
      <c r="AL793" s="32"/>
      <c r="AM793" s="27"/>
      <c r="AN793" s="25">
        <f t="shared" si="129"/>
        <v>0</v>
      </c>
      <c r="AO793" s="27">
        <f t="shared" si="133"/>
        <v>0</v>
      </c>
      <c r="AP793" s="28"/>
      <c r="AR793" s="28"/>
      <c r="AS793" s="28"/>
      <c r="AT793" s="2"/>
      <c r="AU793" s="2"/>
      <c r="AV793" s="2"/>
      <c r="AW793" s="2"/>
      <c r="AX793" s="2"/>
      <c r="AY793" s="2"/>
      <c r="AZ793" s="2"/>
      <c r="BA793" s="29"/>
    </row>
    <row r="794" spans="1:53" ht="21" customHeight="1">
      <c r="A794" s="19">
        <f>SUBTOTAL(3,$AO$7:AO794)</f>
        <v>788</v>
      </c>
      <c r="B794" s="44" t="s">
        <v>2938</v>
      </c>
      <c r="C794" s="45" t="s">
        <v>2939</v>
      </c>
      <c r="D794" s="22" t="s">
        <v>2940</v>
      </c>
      <c r="E794" s="22" t="s">
        <v>36</v>
      </c>
      <c r="F794" s="19" t="s">
        <v>1243</v>
      </c>
      <c r="G794" s="22" t="s">
        <v>67</v>
      </c>
      <c r="H794" s="19" t="str">
        <f t="shared" si="124"/>
        <v>009</v>
      </c>
      <c r="I794" s="22" t="s">
        <v>68</v>
      </c>
      <c r="J794" s="22" t="s">
        <v>69</v>
      </c>
      <c r="K794" s="22"/>
      <c r="L794" s="27">
        <v>0</v>
      </c>
      <c r="M794" s="26">
        <v>0</v>
      </c>
      <c r="N794" s="25">
        <v>7050000</v>
      </c>
      <c r="O794" s="25"/>
      <c r="P794" s="25"/>
      <c r="Q794" s="25"/>
      <c r="R794" s="25"/>
      <c r="S794" s="25">
        <v>7050000</v>
      </c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>
        <f t="shared" si="130"/>
        <v>0</v>
      </c>
      <c r="AE794" s="25">
        <f>IF(SUM(R794:T794)-M794&lt;SUM(N794),SUM(N794)-SUM(R794:T794)-M794,)</f>
        <v>0</v>
      </c>
      <c r="AF794" s="25"/>
      <c r="AG794" s="27"/>
      <c r="AH794" s="27"/>
      <c r="AI794" s="27"/>
      <c r="AJ794" s="32"/>
      <c r="AK794" s="27"/>
      <c r="AL794" s="32"/>
      <c r="AM794" s="27"/>
      <c r="AN794" s="25">
        <f t="shared" si="129"/>
        <v>0</v>
      </c>
      <c r="AO794" s="27">
        <f t="shared" si="133"/>
        <v>0</v>
      </c>
      <c r="AP794" s="28"/>
      <c r="AR794" s="28"/>
      <c r="AS794" s="28"/>
      <c r="AT794" s="2"/>
      <c r="AU794" s="2"/>
      <c r="AV794" s="2"/>
      <c r="AW794" s="2"/>
      <c r="AX794" s="2"/>
      <c r="AY794" s="2"/>
      <c r="AZ794" s="2"/>
      <c r="BA794" s="29"/>
    </row>
    <row r="795" spans="1:53" ht="21" customHeight="1">
      <c r="A795" s="19">
        <f>SUBTOTAL(3,$AO$7:AO795)</f>
        <v>789</v>
      </c>
      <c r="B795" s="44" t="s">
        <v>2941</v>
      </c>
      <c r="C795" s="45" t="s">
        <v>2942</v>
      </c>
      <c r="D795" s="22" t="s">
        <v>2943</v>
      </c>
      <c r="E795" s="22" t="s">
        <v>36</v>
      </c>
      <c r="F795" s="19" t="s">
        <v>175</v>
      </c>
      <c r="G795" s="22" t="s">
        <v>67</v>
      </c>
      <c r="H795" s="19" t="str">
        <f t="shared" si="124"/>
        <v>009</v>
      </c>
      <c r="I795" s="22" t="s">
        <v>68</v>
      </c>
      <c r="J795" s="22" t="s">
        <v>69</v>
      </c>
      <c r="K795" s="22"/>
      <c r="L795" s="27">
        <v>0</v>
      </c>
      <c r="M795" s="26">
        <v>0</v>
      </c>
      <c r="N795" s="25">
        <v>7050000</v>
      </c>
      <c r="O795" s="25"/>
      <c r="P795" s="25"/>
      <c r="Q795" s="25"/>
      <c r="R795" s="25"/>
      <c r="S795" s="25"/>
      <c r="T795" s="25"/>
      <c r="U795" s="25">
        <v>7050000</v>
      </c>
      <c r="V795" s="25"/>
      <c r="W795" s="25"/>
      <c r="X795" s="25"/>
      <c r="Y795" s="25"/>
      <c r="Z795" s="25"/>
      <c r="AA795" s="25"/>
      <c r="AB795" s="25"/>
      <c r="AC795" s="25"/>
      <c r="AD795" s="25">
        <f t="shared" si="130"/>
        <v>0</v>
      </c>
      <c r="AE795" s="25">
        <f>IF(SUM(R795:U795)-M795&lt;SUM(N795),SUM(N795)-SUM(R795:U795)-M795,)</f>
        <v>0</v>
      </c>
      <c r="AF795" s="25"/>
      <c r="AG795" s="27"/>
      <c r="AH795" s="27"/>
      <c r="AI795" s="27"/>
      <c r="AJ795" s="32"/>
      <c r="AK795" s="27"/>
      <c r="AL795" s="32"/>
      <c r="AM795" s="27"/>
      <c r="AN795" s="25">
        <f t="shared" si="129"/>
        <v>0</v>
      </c>
      <c r="AO795" s="27">
        <f t="shared" si="133"/>
        <v>0</v>
      </c>
      <c r="AP795" s="28"/>
      <c r="AR795" s="28"/>
      <c r="AS795" s="28"/>
      <c r="AT795" s="2"/>
      <c r="AU795" s="2"/>
      <c r="AV795" s="2"/>
      <c r="AW795" s="2"/>
      <c r="AX795" s="2"/>
      <c r="AY795" s="2"/>
      <c r="AZ795" s="2"/>
      <c r="BA795" s="29"/>
    </row>
    <row r="796" spans="1:53" ht="21" customHeight="1">
      <c r="A796" s="19">
        <f>SUBTOTAL(3,$AO$7:AO796)</f>
        <v>790</v>
      </c>
      <c r="B796" s="44" t="s">
        <v>2944</v>
      </c>
      <c r="C796" s="45" t="s">
        <v>2945</v>
      </c>
      <c r="D796" s="22" t="s">
        <v>2946</v>
      </c>
      <c r="E796" s="22" t="s">
        <v>36</v>
      </c>
      <c r="F796" s="19" t="s">
        <v>1221</v>
      </c>
      <c r="G796" s="22" t="s">
        <v>67</v>
      </c>
      <c r="H796" s="19" t="str">
        <f t="shared" si="124"/>
        <v>009</v>
      </c>
      <c r="I796" s="22" t="s">
        <v>68</v>
      </c>
      <c r="J796" s="22" t="s">
        <v>69</v>
      </c>
      <c r="K796" s="22"/>
      <c r="L796" s="27">
        <v>0</v>
      </c>
      <c r="M796" s="26">
        <v>0</v>
      </c>
      <c r="N796" s="25">
        <v>7050000</v>
      </c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>
        <v>7050000</v>
      </c>
      <c r="Z796" s="25"/>
      <c r="AA796" s="25"/>
      <c r="AB796" s="25"/>
      <c r="AC796" s="25"/>
      <c r="AD796" s="25">
        <f t="shared" si="130"/>
        <v>0</v>
      </c>
      <c r="AE796" s="25">
        <f>IF(SUM(R796:AD796)-M796&lt;SUM(N796),SUM(N796)-SUM(R796:AD796)-M796,)</f>
        <v>0</v>
      </c>
      <c r="AF796" s="25"/>
      <c r="AG796" s="27"/>
      <c r="AH796" s="27"/>
      <c r="AI796" s="27"/>
      <c r="AJ796" s="32"/>
      <c r="AK796" s="27"/>
      <c r="AL796" s="32"/>
      <c r="AM796" s="27"/>
      <c r="AN796" s="25">
        <f t="shared" si="129"/>
        <v>0</v>
      </c>
      <c r="AO796" s="27">
        <f>IF(SUM(R796:AD796)-M796&lt;(K796+L796+N796),(K796+L796+N796)-SUM(R796:AD796)-M796,)</f>
        <v>0</v>
      </c>
      <c r="AP796" s="28"/>
      <c r="AR796" s="28"/>
      <c r="AS796" s="28"/>
      <c r="AT796" s="2"/>
      <c r="AU796" s="2"/>
      <c r="AV796" s="2"/>
      <c r="AW796" s="2"/>
      <c r="AX796" s="2"/>
      <c r="AY796" s="2"/>
      <c r="AZ796" s="2"/>
      <c r="BA796" s="29"/>
    </row>
    <row r="797" spans="1:53" ht="21" customHeight="1">
      <c r="A797" s="19">
        <f>SUBTOTAL(3,$AO$7:AO797)</f>
        <v>791</v>
      </c>
      <c r="B797" s="44" t="s">
        <v>2951</v>
      </c>
      <c r="C797" s="45" t="s">
        <v>2952</v>
      </c>
      <c r="D797" s="22" t="s">
        <v>848</v>
      </c>
      <c r="E797" s="22" t="s">
        <v>271</v>
      </c>
      <c r="F797" s="19" t="s">
        <v>605</v>
      </c>
      <c r="G797" s="22" t="s">
        <v>67</v>
      </c>
      <c r="H797" s="19" t="str">
        <f t="shared" si="124"/>
        <v>009</v>
      </c>
      <c r="I797" s="22" t="s">
        <v>68</v>
      </c>
      <c r="J797" s="22" t="s">
        <v>69</v>
      </c>
      <c r="K797" s="22"/>
      <c r="L797" s="27">
        <v>0</v>
      </c>
      <c r="M797" s="26">
        <v>0</v>
      </c>
      <c r="N797" s="25">
        <v>7050000</v>
      </c>
      <c r="O797" s="25"/>
      <c r="P797" s="25"/>
      <c r="Q797" s="25"/>
      <c r="R797" s="25"/>
      <c r="S797" s="25"/>
      <c r="T797" s="25"/>
      <c r="U797" s="25">
        <v>7050000</v>
      </c>
      <c r="V797" s="25"/>
      <c r="W797" s="25"/>
      <c r="X797" s="25"/>
      <c r="Y797" s="25"/>
      <c r="Z797" s="25"/>
      <c r="AA797" s="25"/>
      <c r="AB797" s="25"/>
      <c r="AC797" s="25"/>
      <c r="AD797" s="25">
        <f t="shared" si="130"/>
        <v>0</v>
      </c>
      <c r="AE797" s="25">
        <f>IF(SUM(R797:U797)-M797&lt;SUM(N797),SUM(N797)-SUM(R797:U797)-M797,)</f>
        <v>0</v>
      </c>
      <c r="AF797" s="25"/>
      <c r="AG797" s="27"/>
      <c r="AH797" s="27"/>
      <c r="AI797" s="27"/>
      <c r="AJ797" s="32"/>
      <c r="AK797" s="27"/>
      <c r="AL797" s="32"/>
      <c r="AM797" s="27"/>
      <c r="AN797" s="25">
        <f t="shared" si="129"/>
        <v>0</v>
      </c>
      <c r="AO797" s="27">
        <f t="shared" ref="AO797:AO828" si="134">IF(SUM(R797:U797)-M797&lt;(K797+L797+N797),(K797+L797+N797)-SUM(R797:U797)-M797,)</f>
        <v>0</v>
      </c>
      <c r="AP797" s="28"/>
      <c r="AR797" s="28"/>
      <c r="AS797" s="28"/>
      <c r="AT797" s="2"/>
      <c r="AU797" s="2"/>
      <c r="AV797" s="2"/>
      <c r="AW797" s="2"/>
      <c r="AX797" s="2"/>
      <c r="AY797" s="2"/>
      <c r="AZ797" s="2"/>
      <c r="BA797" s="29"/>
    </row>
    <row r="798" spans="1:53" ht="21" customHeight="1">
      <c r="A798" s="19">
        <f>SUBTOTAL(3,$AO$7:AO798)</f>
        <v>792</v>
      </c>
      <c r="B798" s="44" t="s">
        <v>2953</v>
      </c>
      <c r="C798" s="45" t="s">
        <v>2954</v>
      </c>
      <c r="D798" s="22" t="s">
        <v>444</v>
      </c>
      <c r="E798" s="22" t="s">
        <v>1197</v>
      </c>
      <c r="F798" s="19" t="s">
        <v>654</v>
      </c>
      <c r="G798" s="22" t="s">
        <v>67</v>
      </c>
      <c r="H798" s="19" t="str">
        <f t="shared" si="124"/>
        <v>009</v>
      </c>
      <c r="I798" s="22" t="s">
        <v>68</v>
      </c>
      <c r="J798" s="22" t="s">
        <v>69</v>
      </c>
      <c r="K798" s="22"/>
      <c r="L798" s="27">
        <v>0</v>
      </c>
      <c r="M798" s="26">
        <v>0</v>
      </c>
      <c r="N798" s="25">
        <v>7050000</v>
      </c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>
        <f t="shared" si="130"/>
        <v>0</v>
      </c>
      <c r="AE798" s="25">
        <f>IF(SUM(R798:T798)-M798&lt;SUM(N798),SUM(N798)-SUM(R798:T798)-M798,)</f>
        <v>7050000</v>
      </c>
      <c r="AF798" s="25"/>
      <c r="AG798" s="27"/>
      <c r="AH798" s="27"/>
      <c r="AI798" s="27"/>
      <c r="AJ798" s="32"/>
      <c r="AK798" s="27"/>
      <c r="AL798" s="32"/>
      <c r="AM798" s="27"/>
      <c r="AN798" s="25">
        <f t="shared" si="129"/>
        <v>0</v>
      </c>
      <c r="AO798" s="27">
        <f t="shared" si="134"/>
        <v>7050000</v>
      </c>
      <c r="AP798" s="28"/>
      <c r="AR798" s="28"/>
      <c r="AS798" s="28"/>
      <c r="AT798" s="2"/>
      <c r="AU798" s="2"/>
      <c r="AV798" s="2"/>
      <c r="AW798" s="2"/>
      <c r="AX798" s="2"/>
      <c r="AY798" s="2"/>
      <c r="AZ798" s="2"/>
      <c r="BA798" s="29"/>
    </row>
    <row r="799" spans="1:53" ht="21" customHeight="1">
      <c r="A799" s="19">
        <f>SUBTOTAL(3,$AO$7:AO799)</f>
        <v>793</v>
      </c>
      <c r="B799" s="44" t="s">
        <v>2955</v>
      </c>
      <c r="C799" s="45" t="s">
        <v>2956</v>
      </c>
      <c r="D799" s="22" t="s">
        <v>2957</v>
      </c>
      <c r="E799" s="22" t="s">
        <v>105</v>
      </c>
      <c r="F799" s="19" t="s">
        <v>597</v>
      </c>
      <c r="G799" s="22" t="s">
        <v>67</v>
      </c>
      <c r="H799" s="19" t="str">
        <f t="shared" si="124"/>
        <v>009</v>
      </c>
      <c r="I799" s="22" t="s">
        <v>68</v>
      </c>
      <c r="J799" s="22" t="s">
        <v>69</v>
      </c>
      <c r="K799" s="22"/>
      <c r="L799" s="27">
        <v>0</v>
      </c>
      <c r="M799" s="26">
        <v>0</v>
      </c>
      <c r="N799" s="25">
        <v>7050000</v>
      </c>
      <c r="O799" s="25"/>
      <c r="P799" s="25"/>
      <c r="Q799" s="25"/>
      <c r="R799" s="25"/>
      <c r="S799" s="25"/>
      <c r="T799" s="25"/>
      <c r="U799" s="25">
        <v>7050000</v>
      </c>
      <c r="V799" s="25"/>
      <c r="W799" s="25"/>
      <c r="X799" s="25"/>
      <c r="Y799" s="25"/>
      <c r="Z799" s="25"/>
      <c r="AA799" s="25"/>
      <c r="AB799" s="25"/>
      <c r="AC799" s="25"/>
      <c r="AD799" s="25">
        <f t="shared" si="130"/>
        <v>0</v>
      </c>
      <c r="AE799" s="25">
        <f>IF(SUM(R799:U799)-M799&lt;SUM(N799),SUM(N799)-SUM(R799:U799)-M799,)</f>
        <v>0</v>
      </c>
      <c r="AF799" s="25"/>
      <c r="AG799" s="27"/>
      <c r="AH799" s="27"/>
      <c r="AI799" s="27"/>
      <c r="AJ799" s="32"/>
      <c r="AK799" s="27"/>
      <c r="AL799" s="32"/>
      <c r="AM799" s="27"/>
      <c r="AN799" s="25">
        <f t="shared" si="129"/>
        <v>0</v>
      </c>
      <c r="AO799" s="27">
        <f t="shared" si="134"/>
        <v>0</v>
      </c>
      <c r="AP799" s="28"/>
      <c r="AR799" s="28"/>
      <c r="AS799" s="28"/>
      <c r="AT799" s="2"/>
      <c r="AU799" s="2"/>
      <c r="AV799" s="2"/>
      <c r="AW799" s="2"/>
      <c r="AX799" s="2"/>
      <c r="AY799" s="2"/>
      <c r="AZ799" s="2"/>
      <c r="BA799" s="29"/>
    </row>
    <row r="800" spans="1:53" ht="21" customHeight="1">
      <c r="A800" s="19">
        <f>SUBTOTAL(3,$AO$7:AO800)</f>
        <v>794</v>
      </c>
      <c r="B800" s="44" t="s">
        <v>2958</v>
      </c>
      <c r="C800" s="45" t="s">
        <v>2959</v>
      </c>
      <c r="D800" s="22" t="s">
        <v>2960</v>
      </c>
      <c r="E800" s="22" t="s">
        <v>500</v>
      </c>
      <c r="F800" s="19" t="s">
        <v>1070</v>
      </c>
      <c r="G800" s="22" t="s">
        <v>67</v>
      </c>
      <c r="H800" s="19" t="str">
        <f t="shared" si="124"/>
        <v>009</v>
      </c>
      <c r="I800" s="22" t="s">
        <v>68</v>
      </c>
      <c r="J800" s="22" t="s">
        <v>69</v>
      </c>
      <c r="K800" s="22"/>
      <c r="L800" s="27">
        <v>0</v>
      </c>
      <c r="M800" s="26">
        <v>0</v>
      </c>
      <c r="N800" s="25">
        <v>7050000</v>
      </c>
      <c r="O800" s="25"/>
      <c r="P800" s="25"/>
      <c r="Q800" s="25"/>
      <c r="R800" s="25"/>
      <c r="S800" s="25">
        <v>7050000</v>
      </c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>
        <f t="shared" si="130"/>
        <v>0</v>
      </c>
      <c r="AE800" s="25">
        <f>IF(SUM(R800:T800)-M800&lt;SUM(N800),SUM(N800)-SUM(R800:T800)-M800,)</f>
        <v>0</v>
      </c>
      <c r="AF800" s="25"/>
      <c r="AG800" s="27"/>
      <c r="AH800" s="27"/>
      <c r="AI800" s="27"/>
      <c r="AJ800" s="32"/>
      <c r="AK800" s="27"/>
      <c r="AL800" s="32"/>
      <c r="AM800" s="27"/>
      <c r="AN800" s="25">
        <f t="shared" si="129"/>
        <v>0</v>
      </c>
      <c r="AO800" s="27">
        <f t="shared" si="134"/>
        <v>0</v>
      </c>
      <c r="AP800" s="28"/>
      <c r="AR800" s="28"/>
      <c r="AS800" s="28"/>
      <c r="AT800" s="2"/>
      <c r="AU800" s="2"/>
      <c r="AV800" s="2"/>
      <c r="AW800" s="2"/>
      <c r="AX800" s="2"/>
      <c r="AY800" s="2"/>
      <c r="AZ800" s="2"/>
      <c r="BA800" s="29"/>
    </row>
    <row r="801" spans="1:53" ht="21" customHeight="1">
      <c r="A801" s="19">
        <f>SUBTOTAL(3,$AO$7:AO801)</f>
        <v>795</v>
      </c>
      <c r="B801" s="44" t="s">
        <v>2961</v>
      </c>
      <c r="C801" s="45" t="s">
        <v>2962</v>
      </c>
      <c r="D801" s="22" t="s">
        <v>2963</v>
      </c>
      <c r="E801" s="22" t="s">
        <v>212</v>
      </c>
      <c r="F801" s="19" t="s">
        <v>623</v>
      </c>
      <c r="G801" s="22" t="s">
        <v>67</v>
      </c>
      <c r="H801" s="19" t="str">
        <f t="shared" si="124"/>
        <v>009</v>
      </c>
      <c r="I801" s="22" t="s">
        <v>68</v>
      </c>
      <c r="J801" s="22" t="s">
        <v>69</v>
      </c>
      <c r="K801" s="22"/>
      <c r="L801" s="27">
        <v>0</v>
      </c>
      <c r="M801" s="26">
        <v>0</v>
      </c>
      <c r="N801" s="25">
        <v>7050000</v>
      </c>
      <c r="O801" s="25"/>
      <c r="P801" s="25"/>
      <c r="Q801" s="25"/>
      <c r="R801" s="25"/>
      <c r="S801" s="25">
        <v>7050000</v>
      </c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>
        <f t="shared" ref="AD801:AD832" si="135">IF(SUM(O801:U801)&gt;SUM(M801:N801),SUM(O801:U801)-SUM(M801:N801),)</f>
        <v>0</v>
      </c>
      <c r="AE801" s="25">
        <f>IF(SUM(R801:T801)-M801&lt;SUM(N801),SUM(N801)-SUM(R801:T801)-M801,)</f>
        <v>0</v>
      </c>
      <c r="AF801" s="25"/>
      <c r="AG801" s="27"/>
      <c r="AH801" s="27"/>
      <c r="AI801" s="27"/>
      <c r="AJ801" s="32"/>
      <c r="AK801" s="27"/>
      <c r="AL801" s="32"/>
      <c r="AM801" s="27"/>
      <c r="AN801" s="25">
        <f t="shared" si="129"/>
        <v>0</v>
      </c>
      <c r="AO801" s="27">
        <f t="shared" si="134"/>
        <v>0</v>
      </c>
      <c r="AP801" s="28"/>
      <c r="AR801" s="28"/>
      <c r="AS801" s="28"/>
      <c r="AT801" s="2"/>
      <c r="AU801" s="2"/>
      <c r="AV801" s="2"/>
      <c r="AW801" s="2"/>
      <c r="AX801" s="2"/>
      <c r="AY801" s="2"/>
      <c r="AZ801" s="2"/>
      <c r="BA801" s="29"/>
    </row>
    <row r="802" spans="1:53" ht="21" customHeight="1">
      <c r="A802" s="19">
        <f>SUBTOTAL(3,$AO$7:AO802)</f>
        <v>796</v>
      </c>
      <c r="B802" s="44" t="s">
        <v>2964</v>
      </c>
      <c r="C802" s="45" t="s">
        <v>2965</v>
      </c>
      <c r="D802" s="22" t="s">
        <v>813</v>
      </c>
      <c r="E802" s="22" t="s">
        <v>212</v>
      </c>
      <c r="F802" s="19" t="s">
        <v>2728</v>
      </c>
      <c r="G802" s="22" t="s">
        <v>67</v>
      </c>
      <c r="H802" s="19" t="str">
        <f t="shared" si="124"/>
        <v>009</v>
      </c>
      <c r="I802" s="22" t="s">
        <v>68</v>
      </c>
      <c r="J802" s="22" t="s">
        <v>69</v>
      </c>
      <c r="K802" s="22"/>
      <c r="L802" s="27">
        <v>0</v>
      </c>
      <c r="M802" s="26">
        <v>0</v>
      </c>
      <c r="N802" s="25">
        <v>7050000</v>
      </c>
      <c r="O802" s="25"/>
      <c r="P802" s="25"/>
      <c r="Q802" s="25"/>
      <c r="R802" s="25"/>
      <c r="S802" s="25"/>
      <c r="T802" s="25"/>
      <c r="U802" s="25">
        <v>7050000</v>
      </c>
      <c r="V802" s="25"/>
      <c r="W802" s="25"/>
      <c r="X802" s="25"/>
      <c r="Y802" s="25"/>
      <c r="Z802" s="25"/>
      <c r="AA802" s="25"/>
      <c r="AB802" s="25"/>
      <c r="AC802" s="25"/>
      <c r="AD802" s="25">
        <f t="shared" si="135"/>
        <v>0</v>
      </c>
      <c r="AE802" s="25">
        <f>IF(SUM(R802:U802)-M802&lt;SUM(N802),SUM(N802)-SUM(R802:U802)-M802,)</f>
        <v>0</v>
      </c>
      <c r="AF802" s="25"/>
      <c r="AG802" s="27"/>
      <c r="AH802" s="27"/>
      <c r="AI802" s="27"/>
      <c r="AJ802" s="32"/>
      <c r="AK802" s="27"/>
      <c r="AL802" s="32"/>
      <c r="AM802" s="27"/>
      <c r="AN802" s="25">
        <f t="shared" si="129"/>
        <v>0</v>
      </c>
      <c r="AO802" s="27">
        <f t="shared" si="134"/>
        <v>0</v>
      </c>
      <c r="AP802" s="28"/>
      <c r="AR802" s="28"/>
      <c r="AS802" s="28"/>
      <c r="AT802" s="2"/>
      <c r="AU802" s="2"/>
      <c r="AV802" s="2"/>
      <c r="AW802" s="2"/>
      <c r="AX802" s="2"/>
      <c r="AY802" s="2"/>
      <c r="AZ802" s="2"/>
      <c r="BA802" s="29"/>
    </row>
    <row r="803" spans="1:53" ht="21" customHeight="1">
      <c r="A803" s="19">
        <f>SUBTOTAL(3,$AO$7:AO803)</f>
        <v>797</v>
      </c>
      <c r="B803" s="44" t="s">
        <v>2966</v>
      </c>
      <c r="C803" s="45" t="s">
        <v>2967</v>
      </c>
      <c r="D803" s="22" t="s">
        <v>2968</v>
      </c>
      <c r="E803" s="22" t="s">
        <v>2969</v>
      </c>
      <c r="F803" s="19" t="s">
        <v>471</v>
      </c>
      <c r="G803" s="22" t="s">
        <v>67</v>
      </c>
      <c r="H803" s="19" t="str">
        <f t="shared" si="124"/>
        <v>009</v>
      </c>
      <c r="I803" s="22" t="s">
        <v>2930</v>
      </c>
      <c r="J803" s="22" t="s">
        <v>69</v>
      </c>
      <c r="K803" s="22"/>
      <c r="L803" s="27">
        <v>0</v>
      </c>
      <c r="M803" s="26">
        <v>0</v>
      </c>
      <c r="N803" s="25">
        <v>7050000</v>
      </c>
      <c r="O803" s="25"/>
      <c r="P803" s="25"/>
      <c r="Q803" s="25"/>
      <c r="R803" s="25"/>
      <c r="S803" s="25"/>
      <c r="T803" s="25"/>
      <c r="U803" s="25">
        <v>7050000</v>
      </c>
      <c r="V803" s="25"/>
      <c r="W803" s="25"/>
      <c r="X803" s="25"/>
      <c r="Y803" s="25"/>
      <c r="Z803" s="25"/>
      <c r="AA803" s="25"/>
      <c r="AB803" s="25"/>
      <c r="AC803" s="25"/>
      <c r="AD803" s="25">
        <f t="shared" si="135"/>
        <v>0</v>
      </c>
      <c r="AE803" s="25">
        <f>IF(SUM(R803:U803)-M803&lt;SUM(N803),SUM(N803)-SUM(R803:U803)-M803,)</f>
        <v>0</v>
      </c>
      <c r="AF803" s="25"/>
      <c r="AG803" s="27"/>
      <c r="AH803" s="27"/>
      <c r="AI803" s="27"/>
      <c r="AJ803" s="32"/>
      <c r="AK803" s="27"/>
      <c r="AL803" s="32"/>
      <c r="AM803" s="27"/>
      <c r="AN803" s="25">
        <f t="shared" si="129"/>
        <v>0</v>
      </c>
      <c r="AO803" s="27">
        <f t="shared" si="134"/>
        <v>0</v>
      </c>
      <c r="AP803" s="28"/>
      <c r="AR803" s="28"/>
      <c r="AS803" s="28"/>
      <c r="AT803" s="2"/>
      <c r="AU803" s="2"/>
      <c r="AV803" s="2"/>
      <c r="AW803" s="2"/>
      <c r="AX803" s="2"/>
      <c r="AY803" s="2"/>
      <c r="AZ803" s="2"/>
      <c r="BA803" s="29"/>
    </row>
    <row r="804" spans="1:53" ht="21" customHeight="1">
      <c r="A804" s="19">
        <f>SUBTOTAL(3,$AO$7:AO804)</f>
        <v>798</v>
      </c>
      <c r="B804" s="44" t="s">
        <v>2970</v>
      </c>
      <c r="C804" s="45" t="s">
        <v>2971</v>
      </c>
      <c r="D804" s="22" t="s">
        <v>2972</v>
      </c>
      <c r="E804" s="22" t="s">
        <v>671</v>
      </c>
      <c r="F804" s="19" t="s">
        <v>1029</v>
      </c>
      <c r="G804" s="22" t="s">
        <v>67</v>
      </c>
      <c r="H804" s="19" t="str">
        <f t="shared" si="124"/>
        <v>009</v>
      </c>
      <c r="I804" s="22" t="s">
        <v>68</v>
      </c>
      <c r="J804" s="22" t="s">
        <v>69</v>
      </c>
      <c r="K804" s="22"/>
      <c r="L804" s="27">
        <v>0</v>
      </c>
      <c r="M804" s="26">
        <v>0</v>
      </c>
      <c r="N804" s="25">
        <v>7050000</v>
      </c>
      <c r="O804" s="25"/>
      <c r="P804" s="25"/>
      <c r="Q804" s="25"/>
      <c r="R804" s="25"/>
      <c r="S804" s="25"/>
      <c r="T804" s="25"/>
      <c r="U804" s="25">
        <v>7050000</v>
      </c>
      <c r="V804" s="25"/>
      <c r="W804" s="25"/>
      <c r="X804" s="25"/>
      <c r="Y804" s="25"/>
      <c r="Z804" s="25"/>
      <c r="AA804" s="25"/>
      <c r="AB804" s="25"/>
      <c r="AC804" s="25"/>
      <c r="AD804" s="25">
        <f t="shared" si="135"/>
        <v>0</v>
      </c>
      <c r="AE804" s="25">
        <f>IF(SUM(R804:U804)-M804&lt;SUM(N804),SUM(N804)-SUM(R804:U804)-M804,)</f>
        <v>0</v>
      </c>
      <c r="AF804" s="25"/>
      <c r="AG804" s="27"/>
      <c r="AH804" s="27"/>
      <c r="AI804" s="27"/>
      <c r="AJ804" s="32"/>
      <c r="AK804" s="27"/>
      <c r="AL804" s="32"/>
      <c r="AM804" s="27"/>
      <c r="AN804" s="25">
        <f t="shared" si="129"/>
        <v>0</v>
      </c>
      <c r="AO804" s="27">
        <f t="shared" si="134"/>
        <v>0</v>
      </c>
      <c r="AP804" s="28"/>
      <c r="AR804" s="28"/>
      <c r="AS804" s="28"/>
      <c r="AT804" s="2"/>
      <c r="AU804" s="2"/>
      <c r="AV804" s="2"/>
      <c r="AW804" s="2"/>
      <c r="AX804" s="2"/>
      <c r="AY804" s="2"/>
      <c r="AZ804" s="2"/>
      <c r="BA804" s="29"/>
    </row>
    <row r="805" spans="1:53" ht="21" customHeight="1">
      <c r="A805" s="19">
        <f>SUBTOTAL(3,$AO$7:AO805)</f>
        <v>799</v>
      </c>
      <c r="B805" s="44" t="s">
        <v>2973</v>
      </c>
      <c r="C805" s="45" t="s">
        <v>2974</v>
      </c>
      <c r="D805" s="22" t="s">
        <v>2975</v>
      </c>
      <c r="E805" s="22" t="s">
        <v>1217</v>
      </c>
      <c r="F805" s="19" t="s">
        <v>392</v>
      </c>
      <c r="G805" s="22" t="s">
        <v>67</v>
      </c>
      <c r="H805" s="19" t="str">
        <f t="shared" si="124"/>
        <v>009</v>
      </c>
      <c r="I805" s="22" t="s">
        <v>68</v>
      </c>
      <c r="J805" s="22" t="s">
        <v>69</v>
      </c>
      <c r="K805" s="22"/>
      <c r="L805" s="27">
        <v>0</v>
      </c>
      <c r="M805" s="26">
        <v>0</v>
      </c>
      <c r="N805" s="25">
        <v>7050000</v>
      </c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>
        <v>7050000</v>
      </c>
      <c r="AB805" s="25"/>
      <c r="AC805" s="25"/>
      <c r="AD805" s="25">
        <f t="shared" si="135"/>
        <v>0</v>
      </c>
      <c r="AE805" s="25">
        <f>IF(SUM(R805:AA805)-M805&lt;SUM(N805),SUM(N805)-SUM(R805:AA805)-M805,)</f>
        <v>0</v>
      </c>
      <c r="AF805" s="25"/>
      <c r="AG805" s="27"/>
      <c r="AH805" s="27"/>
      <c r="AI805" s="27"/>
      <c r="AJ805" s="32"/>
      <c r="AK805" s="27"/>
      <c r="AL805" s="32"/>
      <c r="AM805" s="27"/>
      <c r="AN805" s="25">
        <f t="shared" si="129"/>
        <v>0</v>
      </c>
      <c r="AO805" s="27">
        <f>IF(SUM(R805:AA805)-M805&lt;(K805+L805+N805),(K805+L805+N805)-SUM(R805:AA805)-M805,)</f>
        <v>0</v>
      </c>
      <c r="AP805" s="28"/>
      <c r="AR805" s="28"/>
      <c r="AS805" s="28"/>
      <c r="AT805" s="2"/>
      <c r="AU805" s="2"/>
      <c r="AV805" s="2"/>
      <c r="AW805" s="2"/>
      <c r="AX805" s="2"/>
      <c r="AY805" s="2"/>
      <c r="AZ805" s="2"/>
      <c r="BA805" s="29"/>
    </row>
    <row r="806" spans="1:53" ht="21" customHeight="1">
      <c r="A806" s="19">
        <f>SUBTOTAL(3,$AO$7:AO806)</f>
        <v>800</v>
      </c>
      <c r="B806" s="44" t="s">
        <v>2976</v>
      </c>
      <c r="C806" s="45" t="s">
        <v>2977</v>
      </c>
      <c r="D806" s="22" t="s">
        <v>2978</v>
      </c>
      <c r="E806" s="22" t="s">
        <v>2979</v>
      </c>
      <c r="F806" s="19" t="s">
        <v>1141</v>
      </c>
      <c r="G806" s="22" t="s">
        <v>67</v>
      </c>
      <c r="H806" s="19" t="str">
        <f t="shared" si="124"/>
        <v>009</v>
      </c>
      <c r="I806" s="22" t="s">
        <v>2980</v>
      </c>
      <c r="J806" s="22" t="s">
        <v>69</v>
      </c>
      <c r="K806" s="22"/>
      <c r="L806" s="27">
        <v>0</v>
      </c>
      <c r="M806" s="26">
        <v>0</v>
      </c>
      <c r="N806" s="25">
        <v>7050000</v>
      </c>
      <c r="O806" s="25"/>
      <c r="P806" s="25"/>
      <c r="Q806" s="25"/>
      <c r="R806" s="25"/>
      <c r="S806" s="25">
        <v>7050000</v>
      </c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>
        <f t="shared" si="135"/>
        <v>0</v>
      </c>
      <c r="AE806" s="25">
        <f>IF(SUM(R806:T806)-M806&lt;SUM(N806),SUM(N806)-SUM(R806:T806)-M806,)</f>
        <v>0</v>
      </c>
      <c r="AF806" s="25"/>
      <c r="AG806" s="27"/>
      <c r="AH806" s="27"/>
      <c r="AI806" s="27"/>
      <c r="AJ806" s="32"/>
      <c r="AK806" s="27"/>
      <c r="AL806" s="32"/>
      <c r="AM806" s="27"/>
      <c r="AN806" s="25">
        <f t="shared" si="129"/>
        <v>0</v>
      </c>
      <c r="AO806" s="27">
        <f t="shared" si="134"/>
        <v>0</v>
      </c>
      <c r="AP806" s="28"/>
      <c r="AR806" s="28"/>
      <c r="AS806" s="28"/>
      <c r="AT806" s="2"/>
      <c r="AU806" s="2"/>
      <c r="AV806" s="2"/>
      <c r="AW806" s="2"/>
      <c r="AX806" s="2"/>
      <c r="AY806" s="2"/>
      <c r="AZ806" s="2"/>
      <c r="BA806" s="29"/>
    </row>
    <row r="807" spans="1:53" ht="21" customHeight="1">
      <c r="A807" s="19">
        <f>SUBTOTAL(3,$AO$7:AO807)</f>
        <v>801</v>
      </c>
      <c r="B807" s="44" t="s">
        <v>2981</v>
      </c>
      <c r="C807" s="45" t="s">
        <v>2982</v>
      </c>
      <c r="D807" s="22" t="s">
        <v>661</v>
      </c>
      <c r="E807" s="22" t="s">
        <v>2983</v>
      </c>
      <c r="F807" s="19" t="s">
        <v>441</v>
      </c>
      <c r="G807" s="22" t="s">
        <v>67</v>
      </c>
      <c r="H807" s="19" t="str">
        <f t="shared" si="124"/>
        <v>009</v>
      </c>
      <c r="I807" s="22" t="s">
        <v>68</v>
      </c>
      <c r="J807" s="22" t="s">
        <v>69</v>
      </c>
      <c r="K807" s="22"/>
      <c r="L807" s="27">
        <v>0</v>
      </c>
      <c r="M807" s="26">
        <v>0</v>
      </c>
      <c r="N807" s="25">
        <v>7050000</v>
      </c>
      <c r="O807" s="25"/>
      <c r="P807" s="25"/>
      <c r="Q807" s="25"/>
      <c r="R807" s="25"/>
      <c r="S807" s="25">
        <v>7050000</v>
      </c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>
        <f t="shared" si="135"/>
        <v>0</v>
      </c>
      <c r="AE807" s="25">
        <f>IF(SUM(R807:T807)-M807&lt;SUM(N807),SUM(N807)-SUM(R807:T807)-M807,)</f>
        <v>0</v>
      </c>
      <c r="AF807" s="25"/>
      <c r="AG807" s="27"/>
      <c r="AH807" s="27"/>
      <c r="AI807" s="27"/>
      <c r="AJ807" s="32"/>
      <c r="AK807" s="27"/>
      <c r="AL807" s="32"/>
      <c r="AM807" s="27"/>
      <c r="AN807" s="25">
        <f t="shared" si="129"/>
        <v>0</v>
      </c>
      <c r="AO807" s="27">
        <f t="shared" si="134"/>
        <v>0</v>
      </c>
      <c r="AP807" s="28"/>
      <c r="AR807" s="28"/>
      <c r="AS807" s="28"/>
      <c r="AT807" s="2"/>
      <c r="AU807" s="2"/>
      <c r="AV807" s="2"/>
      <c r="AW807" s="2"/>
      <c r="AX807" s="2"/>
      <c r="AY807" s="2"/>
      <c r="AZ807" s="2"/>
      <c r="BA807" s="29"/>
    </row>
    <row r="808" spans="1:53" ht="21" customHeight="1">
      <c r="A808" s="19">
        <f>SUBTOTAL(3,$AO$7:AO808)</f>
        <v>802</v>
      </c>
      <c r="B808" s="44" t="s">
        <v>2984</v>
      </c>
      <c r="C808" s="45" t="s">
        <v>2985</v>
      </c>
      <c r="D808" s="22" t="s">
        <v>2986</v>
      </c>
      <c r="E808" s="22" t="s">
        <v>290</v>
      </c>
      <c r="F808" s="19" t="s">
        <v>2766</v>
      </c>
      <c r="G808" s="22" t="s">
        <v>67</v>
      </c>
      <c r="H808" s="19" t="str">
        <f t="shared" si="124"/>
        <v>009</v>
      </c>
      <c r="I808" s="22" t="s">
        <v>68</v>
      </c>
      <c r="J808" s="22" t="s">
        <v>69</v>
      </c>
      <c r="K808" s="22"/>
      <c r="L808" s="27">
        <v>0</v>
      </c>
      <c r="M808" s="26">
        <v>0</v>
      </c>
      <c r="N808" s="25">
        <v>7050000</v>
      </c>
      <c r="O808" s="25"/>
      <c r="P808" s="25"/>
      <c r="Q808" s="25"/>
      <c r="R808" s="25"/>
      <c r="S808" s="25"/>
      <c r="T808" s="25"/>
      <c r="U808" s="25">
        <v>7050000</v>
      </c>
      <c r="V808" s="25"/>
      <c r="W808" s="25"/>
      <c r="X808" s="25"/>
      <c r="Y808" s="25"/>
      <c r="Z808" s="25"/>
      <c r="AA808" s="25"/>
      <c r="AB808" s="25"/>
      <c r="AC808" s="25"/>
      <c r="AD808" s="25">
        <f t="shared" si="135"/>
        <v>0</v>
      </c>
      <c r="AE808" s="25">
        <f t="shared" ref="AE808:AE814" si="136">IF(SUM(R808:U808)-M808&lt;SUM(N808),SUM(N808)-SUM(R808:U808)-M808,)</f>
        <v>0</v>
      </c>
      <c r="AF808" s="25"/>
      <c r="AG808" s="27"/>
      <c r="AH808" s="27"/>
      <c r="AI808" s="27"/>
      <c r="AJ808" s="32"/>
      <c r="AK808" s="27"/>
      <c r="AL808" s="32"/>
      <c r="AM808" s="27"/>
      <c r="AN808" s="25">
        <f t="shared" si="129"/>
        <v>0</v>
      </c>
      <c r="AO808" s="27">
        <f t="shared" si="134"/>
        <v>0</v>
      </c>
      <c r="AP808" s="28"/>
      <c r="AR808" s="28"/>
      <c r="AS808" s="28"/>
      <c r="AT808" s="2"/>
      <c r="AU808" s="2"/>
      <c r="AV808" s="2"/>
      <c r="AW808" s="2"/>
      <c r="AX808" s="2"/>
      <c r="AY808" s="2"/>
      <c r="AZ808" s="2"/>
      <c r="BA808" s="29"/>
    </row>
    <row r="809" spans="1:53" ht="21" customHeight="1">
      <c r="A809" s="19">
        <f>SUBTOTAL(3,$AO$7:AO809)</f>
        <v>803</v>
      </c>
      <c r="B809" s="44" t="s">
        <v>2987</v>
      </c>
      <c r="C809" s="45" t="s">
        <v>2988</v>
      </c>
      <c r="D809" s="22" t="s">
        <v>2989</v>
      </c>
      <c r="E809" s="22" t="s">
        <v>841</v>
      </c>
      <c r="F809" s="19" t="s">
        <v>79</v>
      </c>
      <c r="G809" s="22" t="s">
        <v>67</v>
      </c>
      <c r="H809" s="19" t="str">
        <f t="shared" si="124"/>
        <v>009</v>
      </c>
      <c r="I809" s="22" t="s">
        <v>68</v>
      </c>
      <c r="J809" s="22" t="s">
        <v>69</v>
      </c>
      <c r="K809" s="22"/>
      <c r="L809" s="27">
        <v>0</v>
      </c>
      <c r="M809" s="26">
        <v>0</v>
      </c>
      <c r="N809" s="25">
        <v>7050000</v>
      </c>
      <c r="O809" s="25"/>
      <c r="P809" s="25"/>
      <c r="Q809" s="25"/>
      <c r="R809" s="25"/>
      <c r="S809" s="25"/>
      <c r="T809" s="25"/>
      <c r="U809" s="25">
        <v>7050000</v>
      </c>
      <c r="V809" s="25"/>
      <c r="W809" s="25"/>
      <c r="X809" s="25"/>
      <c r="Y809" s="25"/>
      <c r="Z809" s="25"/>
      <c r="AA809" s="25"/>
      <c r="AB809" s="25"/>
      <c r="AC809" s="25"/>
      <c r="AD809" s="25">
        <f t="shared" si="135"/>
        <v>0</v>
      </c>
      <c r="AE809" s="25">
        <f t="shared" si="136"/>
        <v>0</v>
      </c>
      <c r="AF809" s="25"/>
      <c r="AG809" s="27"/>
      <c r="AH809" s="27"/>
      <c r="AI809" s="27"/>
      <c r="AJ809" s="32"/>
      <c r="AK809" s="27"/>
      <c r="AL809" s="32"/>
      <c r="AM809" s="27"/>
      <c r="AN809" s="25">
        <f t="shared" si="129"/>
        <v>0</v>
      </c>
      <c r="AO809" s="27">
        <f t="shared" si="134"/>
        <v>0</v>
      </c>
      <c r="AP809" s="28"/>
      <c r="AR809" s="28"/>
      <c r="AS809" s="28"/>
      <c r="AT809" s="2"/>
      <c r="AU809" s="2"/>
      <c r="AV809" s="2"/>
      <c r="AW809" s="2"/>
      <c r="AX809" s="2"/>
      <c r="AY809" s="2"/>
      <c r="AZ809" s="2"/>
      <c r="BA809" s="29"/>
    </row>
    <row r="810" spans="1:53" ht="21" customHeight="1">
      <c r="A810" s="19">
        <f>SUBTOTAL(3,$AO$7:AO810)</f>
        <v>804</v>
      </c>
      <c r="B810" s="44" t="s">
        <v>2990</v>
      </c>
      <c r="C810" s="45" t="s">
        <v>2991</v>
      </c>
      <c r="D810" s="22" t="s">
        <v>2992</v>
      </c>
      <c r="E810" s="22" t="s">
        <v>305</v>
      </c>
      <c r="F810" s="19" t="s">
        <v>1397</v>
      </c>
      <c r="G810" s="22" t="s">
        <v>67</v>
      </c>
      <c r="H810" s="19" t="str">
        <f t="shared" si="124"/>
        <v>009</v>
      </c>
      <c r="I810" s="22" t="s">
        <v>68</v>
      </c>
      <c r="J810" s="22" t="s">
        <v>69</v>
      </c>
      <c r="K810" s="22"/>
      <c r="L810" s="27">
        <v>0</v>
      </c>
      <c r="M810" s="26">
        <v>0</v>
      </c>
      <c r="N810" s="25">
        <v>7050000</v>
      </c>
      <c r="O810" s="25"/>
      <c r="P810" s="25"/>
      <c r="Q810" s="25"/>
      <c r="R810" s="25"/>
      <c r="S810" s="25"/>
      <c r="T810" s="25"/>
      <c r="U810" s="25">
        <v>7050000</v>
      </c>
      <c r="V810" s="25"/>
      <c r="W810" s="25"/>
      <c r="X810" s="25"/>
      <c r="Y810" s="25"/>
      <c r="Z810" s="25"/>
      <c r="AA810" s="25"/>
      <c r="AB810" s="25"/>
      <c r="AC810" s="25"/>
      <c r="AD810" s="25">
        <f t="shared" si="135"/>
        <v>0</v>
      </c>
      <c r="AE810" s="25">
        <f t="shared" si="136"/>
        <v>0</v>
      </c>
      <c r="AF810" s="25"/>
      <c r="AG810" s="27"/>
      <c r="AH810" s="27"/>
      <c r="AI810" s="27"/>
      <c r="AJ810" s="32"/>
      <c r="AK810" s="27"/>
      <c r="AL810" s="32"/>
      <c r="AM810" s="27"/>
      <c r="AN810" s="25">
        <f t="shared" si="129"/>
        <v>0</v>
      </c>
      <c r="AO810" s="27">
        <f t="shared" si="134"/>
        <v>0</v>
      </c>
      <c r="AP810" s="28"/>
      <c r="AR810" s="28"/>
      <c r="AS810" s="28"/>
      <c r="AT810" s="2"/>
      <c r="AU810" s="2"/>
      <c r="AV810" s="2"/>
      <c r="AW810" s="2"/>
      <c r="AX810" s="2"/>
      <c r="AY810" s="2"/>
      <c r="AZ810" s="2"/>
      <c r="BA810" s="29"/>
    </row>
    <row r="811" spans="1:53" ht="21" customHeight="1">
      <c r="A811" s="19">
        <f>SUBTOTAL(3,$AO$7:AO811)</f>
        <v>805</v>
      </c>
      <c r="B811" s="44" t="s">
        <v>2993</v>
      </c>
      <c r="C811" s="45" t="s">
        <v>2994</v>
      </c>
      <c r="D811" s="22" t="s">
        <v>2995</v>
      </c>
      <c r="E811" s="22" t="s">
        <v>694</v>
      </c>
      <c r="F811" s="19" t="s">
        <v>357</v>
      </c>
      <c r="G811" s="22" t="s">
        <v>67</v>
      </c>
      <c r="H811" s="19" t="str">
        <f t="shared" si="124"/>
        <v>009</v>
      </c>
      <c r="I811" s="22" t="s">
        <v>68</v>
      </c>
      <c r="J811" s="22" t="s">
        <v>69</v>
      </c>
      <c r="K811" s="22"/>
      <c r="L811" s="27">
        <v>0</v>
      </c>
      <c r="M811" s="26">
        <v>0</v>
      </c>
      <c r="N811" s="25">
        <v>7050000</v>
      </c>
      <c r="O811" s="25"/>
      <c r="P811" s="25"/>
      <c r="Q811" s="25"/>
      <c r="R811" s="25"/>
      <c r="S811" s="25"/>
      <c r="T811" s="25"/>
      <c r="U811" s="25">
        <v>7050000</v>
      </c>
      <c r="V811" s="25"/>
      <c r="W811" s="25"/>
      <c r="X811" s="25"/>
      <c r="Y811" s="25"/>
      <c r="Z811" s="25"/>
      <c r="AA811" s="25"/>
      <c r="AB811" s="25"/>
      <c r="AC811" s="25"/>
      <c r="AD811" s="25">
        <f t="shared" si="135"/>
        <v>0</v>
      </c>
      <c r="AE811" s="25">
        <f t="shared" si="136"/>
        <v>0</v>
      </c>
      <c r="AF811" s="25"/>
      <c r="AG811" s="27"/>
      <c r="AH811" s="27"/>
      <c r="AI811" s="27"/>
      <c r="AJ811" s="32"/>
      <c r="AK811" s="27"/>
      <c r="AL811" s="32"/>
      <c r="AM811" s="27"/>
      <c r="AN811" s="25">
        <f t="shared" si="129"/>
        <v>0</v>
      </c>
      <c r="AO811" s="27">
        <f t="shared" si="134"/>
        <v>0</v>
      </c>
      <c r="AP811" s="28"/>
      <c r="AR811" s="28"/>
      <c r="AS811" s="28"/>
      <c r="AT811" s="2"/>
      <c r="AU811" s="2"/>
      <c r="AV811" s="2"/>
      <c r="AW811" s="2"/>
      <c r="AX811" s="2"/>
      <c r="AY811" s="2"/>
      <c r="AZ811" s="2"/>
      <c r="BA811" s="29"/>
    </row>
    <row r="812" spans="1:53" ht="21" customHeight="1">
      <c r="A812" s="19">
        <f>SUBTOTAL(3,$AO$7:AO812)</f>
        <v>806</v>
      </c>
      <c r="B812" s="44" t="s">
        <v>2996</v>
      </c>
      <c r="C812" s="45" t="s">
        <v>2997</v>
      </c>
      <c r="D812" s="22" t="s">
        <v>490</v>
      </c>
      <c r="E812" s="22" t="s">
        <v>334</v>
      </c>
      <c r="F812" s="19" t="s">
        <v>272</v>
      </c>
      <c r="G812" s="22" t="s">
        <v>67</v>
      </c>
      <c r="H812" s="19" t="str">
        <f t="shared" si="124"/>
        <v>009</v>
      </c>
      <c r="I812" s="22" t="s">
        <v>68</v>
      </c>
      <c r="J812" s="22" t="s">
        <v>69</v>
      </c>
      <c r="K812" s="22"/>
      <c r="L812" s="27">
        <v>0</v>
      </c>
      <c r="M812" s="26">
        <v>0</v>
      </c>
      <c r="N812" s="25">
        <v>7050000</v>
      </c>
      <c r="O812" s="25"/>
      <c r="P812" s="25"/>
      <c r="Q812" s="25"/>
      <c r="R812" s="25"/>
      <c r="S812" s="25"/>
      <c r="T812" s="25"/>
      <c r="U812" s="25">
        <v>7050000</v>
      </c>
      <c r="V812" s="25"/>
      <c r="W812" s="25"/>
      <c r="X812" s="25"/>
      <c r="Y812" s="25"/>
      <c r="Z812" s="25"/>
      <c r="AA812" s="25"/>
      <c r="AB812" s="25"/>
      <c r="AC812" s="25"/>
      <c r="AD812" s="25">
        <f t="shared" si="135"/>
        <v>0</v>
      </c>
      <c r="AE812" s="25">
        <f t="shared" si="136"/>
        <v>0</v>
      </c>
      <c r="AF812" s="25"/>
      <c r="AG812" s="27"/>
      <c r="AH812" s="27"/>
      <c r="AI812" s="27"/>
      <c r="AJ812" s="32"/>
      <c r="AK812" s="27"/>
      <c r="AL812" s="32"/>
      <c r="AM812" s="27"/>
      <c r="AN812" s="25">
        <f t="shared" si="129"/>
        <v>0</v>
      </c>
      <c r="AO812" s="27">
        <f t="shared" si="134"/>
        <v>0</v>
      </c>
      <c r="AP812" s="28"/>
      <c r="AR812" s="28"/>
      <c r="AS812" s="28"/>
      <c r="AT812" s="2"/>
      <c r="AU812" s="2"/>
      <c r="AV812" s="2"/>
      <c r="AW812" s="2"/>
      <c r="AX812" s="2"/>
      <c r="AY812" s="2"/>
      <c r="AZ812" s="2"/>
      <c r="BA812" s="29"/>
    </row>
    <row r="813" spans="1:53" ht="21" customHeight="1">
      <c r="A813" s="19">
        <f>SUBTOTAL(3,$AO$7:AO813)</f>
        <v>807</v>
      </c>
      <c r="B813" s="44" t="s">
        <v>2998</v>
      </c>
      <c r="C813" s="45" t="s">
        <v>2999</v>
      </c>
      <c r="D813" s="22" t="s">
        <v>2811</v>
      </c>
      <c r="E813" s="22" t="s">
        <v>346</v>
      </c>
      <c r="F813" s="19" t="s">
        <v>1479</v>
      </c>
      <c r="G813" s="22" t="s">
        <v>67</v>
      </c>
      <c r="H813" s="19" t="str">
        <f t="shared" si="124"/>
        <v>009</v>
      </c>
      <c r="I813" s="22" t="s">
        <v>68</v>
      </c>
      <c r="J813" s="22" t="s">
        <v>69</v>
      </c>
      <c r="K813" s="22"/>
      <c r="L813" s="27">
        <v>0</v>
      </c>
      <c r="M813" s="26">
        <v>0</v>
      </c>
      <c r="N813" s="25">
        <v>7050000</v>
      </c>
      <c r="O813" s="25"/>
      <c r="P813" s="25"/>
      <c r="Q813" s="25"/>
      <c r="R813" s="25"/>
      <c r="S813" s="25"/>
      <c r="T813" s="25"/>
      <c r="U813" s="25">
        <v>7050000</v>
      </c>
      <c r="V813" s="25"/>
      <c r="W813" s="25"/>
      <c r="X813" s="25"/>
      <c r="Y813" s="25"/>
      <c r="Z813" s="25"/>
      <c r="AA813" s="25"/>
      <c r="AB813" s="25"/>
      <c r="AC813" s="25"/>
      <c r="AD813" s="25">
        <f t="shared" si="135"/>
        <v>0</v>
      </c>
      <c r="AE813" s="25">
        <f t="shared" si="136"/>
        <v>0</v>
      </c>
      <c r="AF813" s="25"/>
      <c r="AG813" s="27"/>
      <c r="AH813" s="27"/>
      <c r="AI813" s="27"/>
      <c r="AJ813" s="32"/>
      <c r="AK813" s="27"/>
      <c r="AL813" s="32"/>
      <c r="AM813" s="27"/>
      <c r="AN813" s="25">
        <f t="shared" si="129"/>
        <v>0</v>
      </c>
      <c r="AO813" s="27">
        <f t="shared" si="134"/>
        <v>0</v>
      </c>
      <c r="AP813" s="28"/>
      <c r="AR813" s="28"/>
      <c r="AS813" s="28"/>
      <c r="AT813" s="2"/>
      <c r="AU813" s="2"/>
      <c r="AV813" s="2"/>
      <c r="AW813" s="2"/>
      <c r="AX813" s="2"/>
      <c r="AY813" s="2"/>
      <c r="AZ813" s="2"/>
      <c r="BA813" s="29"/>
    </row>
    <row r="814" spans="1:53" ht="21" customHeight="1">
      <c r="A814" s="19">
        <f>SUBTOTAL(3,$AO$7:AO814)</f>
        <v>808</v>
      </c>
      <c r="B814" s="44" t="s">
        <v>3000</v>
      </c>
      <c r="C814" s="45" t="s">
        <v>3001</v>
      </c>
      <c r="D814" s="22" t="s">
        <v>3002</v>
      </c>
      <c r="E814" s="22" t="s">
        <v>571</v>
      </c>
      <c r="F814" s="19" t="s">
        <v>1730</v>
      </c>
      <c r="G814" s="22" t="s">
        <v>67</v>
      </c>
      <c r="H814" s="19" t="str">
        <f t="shared" ref="H814:H875" si="137">MID(B814,4,3)</f>
        <v>009</v>
      </c>
      <c r="I814" s="22" t="s">
        <v>68</v>
      </c>
      <c r="J814" s="22" t="s">
        <v>69</v>
      </c>
      <c r="K814" s="22"/>
      <c r="L814" s="27">
        <v>0</v>
      </c>
      <c r="M814" s="26">
        <v>0</v>
      </c>
      <c r="N814" s="25">
        <v>7050000</v>
      </c>
      <c r="O814" s="25"/>
      <c r="P814" s="25"/>
      <c r="Q814" s="25"/>
      <c r="R814" s="25"/>
      <c r="S814" s="25"/>
      <c r="T814" s="25"/>
      <c r="U814" s="25">
        <v>7050000</v>
      </c>
      <c r="V814" s="25"/>
      <c r="W814" s="25"/>
      <c r="X814" s="25"/>
      <c r="Y814" s="25"/>
      <c r="Z814" s="25"/>
      <c r="AA814" s="25"/>
      <c r="AB814" s="25"/>
      <c r="AC814" s="25"/>
      <c r="AD814" s="25">
        <f t="shared" si="135"/>
        <v>0</v>
      </c>
      <c r="AE814" s="25">
        <f t="shared" si="136"/>
        <v>0</v>
      </c>
      <c r="AF814" s="25"/>
      <c r="AG814" s="27"/>
      <c r="AH814" s="27"/>
      <c r="AI814" s="27"/>
      <c r="AJ814" s="32"/>
      <c r="AK814" s="27"/>
      <c r="AL814" s="32"/>
      <c r="AM814" s="27"/>
      <c r="AN814" s="25">
        <f t="shared" si="129"/>
        <v>0</v>
      </c>
      <c r="AO814" s="27">
        <f t="shared" si="134"/>
        <v>0</v>
      </c>
      <c r="AP814" s="28"/>
      <c r="AR814" s="28"/>
      <c r="AS814" s="28"/>
      <c r="AT814" s="2"/>
      <c r="AU814" s="2"/>
      <c r="AV814" s="2"/>
      <c r="AW814" s="2"/>
      <c r="AX814" s="2"/>
      <c r="AY814" s="2"/>
      <c r="AZ814" s="2"/>
      <c r="BA814" s="29"/>
    </row>
    <row r="815" spans="1:53" ht="21" customHeight="1">
      <c r="A815" s="19">
        <f>SUBTOTAL(3,$AO$7:AO815)</f>
        <v>809</v>
      </c>
      <c r="B815" s="44" t="s">
        <v>3003</v>
      </c>
      <c r="C815" s="45" t="s">
        <v>3004</v>
      </c>
      <c r="D815" s="22" t="s">
        <v>3005</v>
      </c>
      <c r="E815" s="22" t="s">
        <v>124</v>
      </c>
      <c r="F815" s="19" t="s">
        <v>2197</v>
      </c>
      <c r="G815" s="22" t="s">
        <v>67</v>
      </c>
      <c r="H815" s="19" t="str">
        <f t="shared" si="137"/>
        <v>009</v>
      </c>
      <c r="I815" s="22" t="s">
        <v>68</v>
      </c>
      <c r="J815" s="22" t="s">
        <v>69</v>
      </c>
      <c r="K815" s="22"/>
      <c r="L815" s="27">
        <v>0</v>
      </c>
      <c r="M815" s="26">
        <v>0</v>
      </c>
      <c r="N815" s="25">
        <v>7050000</v>
      </c>
      <c r="O815" s="25"/>
      <c r="P815" s="25"/>
      <c r="Q815" s="25"/>
      <c r="R815" s="25"/>
      <c r="S815" s="25">
        <v>7050000</v>
      </c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>
        <f t="shared" si="135"/>
        <v>0</v>
      </c>
      <c r="AE815" s="25">
        <f t="shared" ref="AE815:AE820" si="138">IF(SUM(R815:T815)-M815&lt;SUM(N815),SUM(N815)-SUM(R815:T815)-M815,)</f>
        <v>0</v>
      </c>
      <c r="AF815" s="25"/>
      <c r="AG815" s="27"/>
      <c r="AH815" s="27"/>
      <c r="AI815" s="27"/>
      <c r="AJ815" s="32"/>
      <c r="AK815" s="27"/>
      <c r="AL815" s="32"/>
      <c r="AM815" s="27"/>
      <c r="AN815" s="25">
        <f t="shared" si="129"/>
        <v>0</v>
      </c>
      <c r="AO815" s="27">
        <f t="shared" si="134"/>
        <v>0</v>
      </c>
      <c r="AP815" s="28"/>
      <c r="AR815" s="28"/>
      <c r="AS815" s="28"/>
      <c r="AT815" s="2"/>
      <c r="AU815" s="2"/>
      <c r="AV815" s="2"/>
      <c r="AW815" s="2"/>
      <c r="AX815" s="2"/>
      <c r="AY815" s="2"/>
      <c r="AZ815" s="2"/>
      <c r="BA815" s="29"/>
    </row>
    <row r="816" spans="1:53" ht="21" customHeight="1">
      <c r="A816" s="19">
        <f>SUBTOTAL(3,$AO$7:AO816)</f>
        <v>810</v>
      </c>
      <c r="B816" s="44" t="s">
        <v>3006</v>
      </c>
      <c r="C816" s="45" t="s">
        <v>3007</v>
      </c>
      <c r="D816" s="22" t="s">
        <v>3008</v>
      </c>
      <c r="E816" s="22" t="s">
        <v>124</v>
      </c>
      <c r="F816" s="19" t="s">
        <v>1831</v>
      </c>
      <c r="G816" s="22" t="s">
        <v>67</v>
      </c>
      <c r="H816" s="19" t="str">
        <f t="shared" si="137"/>
        <v>009</v>
      </c>
      <c r="I816" s="22" t="s">
        <v>68</v>
      </c>
      <c r="J816" s="22" t="s">
        <v>69</v>
      </c>
      <c r="K816" s="22"/>
      <c r="L816" s="27">
        <v>0</v>
      </c>
      <c r="M816" s="49"/>
      <c r="N816" s="25">
        <v>7050000</v>
      </c>
      <c r="O816" s="25"/>
      <c r="P816" s="25"/>
      <c r="Q816" s="25"/>
      <c r="R816" s="25"/>
      <c r="S816" s="25">
        <v>7050000</v>
      </c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>
        <f t="shared" si="135"/>
        <v>0</v>
      </c>
      <c r="AE816" s="25">
        <f t="shared" si="138"/>
        <v>0</v>
      </c>
      <c r="AF816" s="25"/>
      <c r="AG816" s="27"/>
      <c r="AH816" s="27"/>
      <c r="AI816" s="27"/>
      <c r="AJ816" s="32"/>
      <c r="AK816" s="27"/>
      <c r="AL816" s="32"/>
      <c r="AM816" s="27"/>
      <c r="AN816" s="25">
        <f t="shared" si="129"/>
        <v>0</v>
      </c>
      <c r="AO816" s="27">
        <f t="shared" si="134"/>
        <v>0</v>
      </c>
      <c r="AP816" s="28"/>
      <c r="AR816" s="28"/>
      <c r="AS816" s="28" t="s">
        <v>3009</v>
      </c>
      <c r="AT816" s="2"/>
      <c r="AU816" s="2"/>
      <c r="AV816" s="2"/>
      <c r="AW816" s="2"/>
      <c r="AX816" s="2"/>
      <c r="AY816" s="2"/>
      <c r="AZ816" s="2"/>
      <c r="BA816" s="29"/>
    </row>
    <row r="817" spans="1:53" ht="21" customHeight="1">
      <c r="A817" s="19">
        <f>SUBTOTAL(3,$AO$7:AO817)</f>
        <v>811</v>
      </c>
      <c r="B817" s="44" t="s">
        <v>3010</v>
      </c>
      <c r="C817" s="45" t="s">
        <v>3011</v>
      </c>
      <c r="D817" s="22" t="s">
        <v>3012</v>
      </c>
      <c r="E817" s="22" t="s">
        <v>1151</v>
      </c>
      <c r="F817" s="19" t="s">
        <v>1831</v>
      </c>
      <c r="G817" s="22" t="s">
        <v>67</v>
      </c>
      <c r="H817" s="19" t="str">
        <f t="shared" si="137"/>
        <v>009</v>
      </c>
      <c r="I817" s="22" t="s">
        <v>68</v>
      </c>
      <c r="J817" s="22" t="s">
        <v>69</v>
      </c>
      <c r="K817" s="22"/>
      <c r="L817" s="27">
        <v>0</v>
      </c>
      <c r="M817" s="26">
        <v>0</v>
      </c>
      <c r="N817" s="25">
        <v>7050000</v>
      </c>
      <c r="O817" s="25"/>
      <c r="P817" s="25"/>
      <c r="Q817" s="25"/>
      <c r="R817" s="25"/>
      <c r="S817" s="25">
        <v>7050000</v>
      </c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>
        <f t="shared" si="135"/>
        <v>0</v>
      </c>
      <c r="AE817" s="25">
        <f t="shared" si="138"/>
        <v>0</v>
      </c>
      <c r="AF817" s="25"/>
      <c r="AG817" s="27"/>
      <c r="AH817" s="27"/>
      <c r="AI817" s="27"/>
      <c r="AJ817" s="32"/>
      <c r="AK817" s="27"/>
      <c r="AL817" s="32"/>
      <c r="AM817" s="27"/>
      <c r="AN817" s="25">
        <f t="shared" si="129"/>
        <v>0</v>
      </c>
      <c r="AO817" s="27">
        <f t="shared" si="134"/>
        <v>0</v>
      </c>
      <c r="AP817" s="28"/>
      <c r="AR817" s="28"/>
      <c r="AS817" s="28"/>
      <c r="AT817" s="2"/>
      <c r="AU817" s="2"/>
      <c r="AV817" s="2"/>
      <c r="AW817" s="2"/>
      <c r="AX817" s="2"/>
      <c r="AY817" s="2"/>
      <c r="AZ817" s="2"/>
      <c r="BA817" s="29"/>
    </row>
    <row r="818" spans="1:53" ht="21" customHeight="1">
      <c r="A818" s="19">
        <f>SUBTOTAL(3,$AO$7:AO818)</f>
        <v>812</v>
      </c>
      <c r="B818" s="44" t="s">
        <v>3013</v>
      </c>
      <c r="C818" s="45" t="s">
        <v>3014</v>
      </c>
      <c r="D818" s="22" t="s">
        <v>3015</v>
      </c>
      <c r="E818" s="22" t="s">
        <v>52</v>
      </c>
      <c r="F818" s="19" t="s">
        <v>1113</v>
      </c>
      <c r="G818" s="22" t="s">
        <v>67</v>
      </c>
      <c r="H818" s="19" t="str">
        <f t="shared" si="137"/>
        <v>009</v>
      </c>
      <c r="I818" s="22" t="s">
        <v>3016</v>
      </c>
      <c r="J818" s="22" t="s">
        <v>3017</v>
      </c>
      <c r="K818" s="22"/>
      <c r="L818" s="27">
        <v>0</v>
      </c>
      <c r="M818" s="26">
        <v>0</v>
      </c>
      <c r="N818" s="25">
        <v>7050000</v>
      </c>
      <c r="O818" s="25"/>
      <c r="P818" s="25"/>
      <c r="Q818" s="25"/>
      <c r="R818" s="25"/>
      <c r="S818" s="25">
        <v>7050000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>
        <f t="shared" si="135"/>
        <v>0</v>
      </c>
      <c r="AE818" s="25">
        <f t="shared" si="138"/>
        <v>0</v>
      </c>
      <c r="AF818" s="25"/>
      <c r="AG818" s="27"/>
      <c r="AH818" s="27"/>
      <c r="AI818" s="27"/>
      <c r="AJ818" s="32"/>
      <c r="AK818" s="27"/>
      <c r="AL818" s="32"/>
      <c r="AM818" s="27"/>
      <c r="AN818" s="25">
        <f t="shared" si="129"/>
        <v>0</v>
      </c>
      <c r="AO818" s="27">
        <f t="shared" si="134"/>
        <v>0</v>
      </c>
      <c r="AP818" s="28"/>
      <c r="AR818" s="28"/>
      <c r="AS818" s="28"/>
      <c r="AT818" s="2"/>
      <c r="AU818" s="2"/>
      <c r="AV818" s="2"/>
      <c r="AW818" s="2"/>
      <c r="AX818" s="2"/>
      <c r="AY818" s="2"/>
      <c r="AZ818" s="2"/>
      <c r="BA818" s="29"/>
    </row>
    <row r="819" spans="1:53" ht="21" customHeight="1">
      <c r="A819" s="19">
        <f>SUBTOTAL(3,$AO$7:AO819)</f>
        <v>813</v>
      </c>
      <c r="B819" s="44" t="s">
        <v>3018</v>
      </c>
      <c r="C819" s="45" t="s">
        <v>3019</v>
      </c>
      <c r="D819" s="22" t="s">
        <v>3020</v>
      </c>
      <c r="E819" s="22" t="s">
        <v>52</v>
      </c>
      <c r="F819" s="19" t="s">
        <v>2288</v>
      </c>
      <c r="G819" s="22" t="s">
        <v>67</v>
      </c>
      <c r="H819" s="19" t="str">
        <f t="shared" si="137"/>
        <v>009</v>
      </c>
      <c r="I819" s="22" t="s">
        <v>3016</v>
      </c>
      <c r="J819" s="22" t="s">
        <v>3017</v>
      </c>
      <c r="K819" s="22"/>
      <c r="L819" s="27">
        <v>0</v>
      </c>
      <c r="M819" s="26">
        <v>0</v>
      </c>
      <c r="N819" s="25">
        <v>7050000</v>
      </c>
      <c r="O819" s="25"/>
      <c r="P819" s="25"/>
      <c r="Q819" s="25"/>
      <c r="R819" s="25"/>
      <c r="S819" s="25">
        <v>7050000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>
        <f t="shared" si="135"/>
        <v>0</v>
      </c>
      <c r="AE819" s="25">
        <f t="shared" si="138"/>
        <v>0</v>
      </c>
      <c r="AF819" s="25"/>
      <c r="AG819" s="27"/>
      <c r="AH819" s="27"/>
      <c r="AI819" s="27"/>
      <c r="AJ819" s="32"/>
      <c r="AK819" s="27"/>
      <c r="AL819" s="32"/>
      <c r="AM819" s="27"/>
      <c r="AN819" s="25">
        <f t="shared" si="129"/>
        <v>0</v>
      </c>
      <c r="AO819" s="27">
        <f t="shared" si="134"/>
        <v>0</v>
      </c>
      <c r="AP819" s="28"/>
      <c r="AR819" s="28"/>
      <c r="AS819" s="28"/>
      <c r="AT819" s="2"/>
      <c r="AU819" s="2"/>
      <c r="AV819" s="2"/>
      <c r="AW819" s="2"/>
      <c r="AX819" s="2"/>
      <c r="AY819" s="2"/>
      <c r="AZ819" s="2"/>
      <c r="BA819" s="29"/>
    </row>
    <row r="820" spans="1:53" ht="21" customHeight="1">
      <c r="A820" s="19">
        <f>SUBTOTAL(3,$AO$7:AO820)</f>
        <v>814</v>
      </c>
      <c r="B820" s="44" t="s">
        <v>3021</v>
      </c>
      <c r="C820" s="45" t="s">
        <v>3022</v>
      </c>
      <c r="D820" s="22" t="s">
        <v>1956</v>
      </c>
      <c r="E820" s="22" t="s">
        <v>900</v>
      </c>
      <c r="F820" s="19" t="s">
        <v>92</v>
      </c>
      <c r="G820" s="22" t="s">
        <v>67</v>
      </c>
      <c r="H820" s="19" t="str">
        <f t="shared" si="137"/>
        <v>009</v>
      </c>
      <c r="I820" s="22" t="s">
        <v>3016</v>
      </c>
      <c r="J820" s="22" t="s">
        <v>3017</v>
      </c>
      <c r="K820" s="22"/>
      <c r="L820" s="27">
        <v>0</v>
      </c>
      <c r="M820" s="26">
        <v>0</v>
      </c>
      <c r="N820" s="25">
        <v>7050000</v>
      </c>
      <c r="O820" s="25"/>
      <c r="P820" s="25"/>
      <c r="Q820" s="25"/>
      <c r="R820" s="25"/>
      <c r="S820" s="25">
        <v>7050000</v>
      </c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>
        <f t="shared" si="135"/>
        <v>0</v>
      </c>
      <c r="AE820" s="25">
        <f t="shared" si="138"/>
        <v>0</v>
      </c>
      <c r="AF820" s="25"/>
      <c r="AG820" s="27"/>
      <c r="AH820" s="27"/>
      <c r="AI820" s="27"/>
      <c r="AJ820" s="32"/>
      <c r="AK820" s="27"/>
      <c r="AL820" s="32"/>
      <c r="AM820" s="27"/>
      <c r="AN820" s="25">
        <f t="shared" si="129"/>
        <v>0</v>
      </c>
      <c r="AO820" s="27">
        <f t="shared" si="134"/>
        <v>0</v>
      </c>
      <c r="AP820" s="28"/>
      <c r="AR820" s="28"/>
      <c r="AS820" s="28"/>
      <c r="AT820" s="2"/>
      <c r="AU820" s="2"/>
      <c r="AV820" s="2"/>
      <c r="AW820" s="2"/>
      <c r="AX820" s="2"/>
      <c r="AY820" s="2"/>
      <c r="AZ820" s="2"/>
      <c r="BA820" s="29"/>
    </row>
    <row r="821" spans="1:53" ht="21" customHeight="1">
      <c r="A821" s="19">
        <f>SUBTOTAL(3,$AO$7:AO821)</f>
        <v>815</v>
      </c>
      <c r="B821" s="44" t="s">
        <v>3023</v>
      </c>
      <c r="C821" s="45" t="s">
        <v>3024</v>
      </c>
      <c r="D821" s="22" t="s">
        <v>3025</v>
      </c>
      <c r="E821" s="22" t="s">
        <v>1171</v>
      </c>
      <c r="F821" s="19" t="s">
        <v>3026</v>
      </c>
      <c r="G821" s="22" t="s">
        <v>67</v>
      </c>
      <c r="H821" s="19" t="str">
        <f t="shared" si="137"/>
        <v>009</v>
      </c>
      <c r="I821" s="22" t="s">
        <v>3027</v>
      </c>
      <c r="J821" s="22" t="s">
        <v>3017</v>
      </c>
      <c r="K821" s="22"/>
      <c r="L821" s="27">
        <v>0</v>
      </c>
      <c r="M821" s="26">
        <v>0</v>
      </c>
      <c r="N821" s="25">
        <v>7050000</v>
      </c>
      <c r="O821" s="25"/>
      <c r="P821" s="25"/>
      <c r="Q821" s="25"/>
      <c r="R821" s="25"/>
      <c r="S821" s="25"/>
      <c r="T821" s="25"/>
      <c r="U821" s="25">
        <v>7050000</v>
      </c>
      <c r="V821" s="25"/>
      <c r="W821" s="25"/>
      <c r="X821" s="25"/>
      <c r="Y821" s="25"/>
      <c r="Z821" s="25"/>
      <c r="AA821" s="25"/>
      <c r="AB821" s="25"/>
      <c r="AC821" s="25"/>
      <c r="AD821" s="25">
        <f t="shared" si="135"/>
        <v>0</v>
      </c>
      <c r="AE821" s="25">
        <f>IF(SUM(R821:U821)-M821&lt;SUM(N821),SUM(N821)-SUM(R821:U821)-M821,)</f>
        <v>0</v>
      </c>
      <c r="AF821" s="25"/>
      <c r="AG821" s="27"/>
      <c r="AH821" s="27"/>
      <c r="AI821" s="27"/>
      <c r="AJ821" s="32"/>
      <c r="AK821" s="27"/>
      <c r="AL821" s="32"/>
      <c r="AM821" s="27"/>
      <c r="AN821" s="25">
        <f t="shared" si="129"/>
        <v>0</v>
      </c>
      <c r="AO821" s="27">
        <f t="shared" si="134"/>
        <v>0</v>
      </c>
      <c r="AP821" s="28"/>
      <c r="AR821" s="28"/>
      <c r="AS821" s="28"/>
      <c r="AT821" s="2"/>
      <c r="AU821" s="2"/>
      <c r="AV821" s="2"/>
      <c r="AW821" s="2"/>
      <c r="AX821" s="2"/>
      <c r="AY821" s="2"/>
      <c r="AZ821" s="2"/>
      <c r="BA821" s="29"/>
    </row>
    <row r="822" spans="1:53" ht="21" customHeight="1">
      <c r="A822" s="19">
        <f>SUBTOTAL(3,$AO$7:AO822)</f>
        <v>816</v>
      </c>
      <c r="B822" s="44" t="s">
        <v>3028</v>
      </c>
      <c r="C822" s="45" t="s">
        <v>3029</v>
      </c>
      <c r="D822" s="22" t="s">
        <v>3030</v>
      </c>
      <c r="E822" s="22" t="s">
        <v>411</v>
      </c>
      <c r="F822" s="19" t="s">
        <v>1243</v>
      </c>
      <c r="G822" s="22" t="s">
        <v>67</v>
      </c>
      <c r="H822" s="19" t="str">
        <f t="shared" si="137"/>
        <v>009</v>
      </c>
      <c r="I822" s="22" t="s">
        <v>2930</v>
      </c>
      <c r="J822" s="22" t="s">
        <v>3017</v>
      </c>
      <c r="K822" s="22"/>
      <c r="L822" s="27">
        <v>0</v>
      </c>
      <c r="M822" s="26">
        <v>0</v>
      </c>
      <c r="N822" s="25">
        <v>7050000</v>
      </c>
      <c r="O822" s="25"/>
      <c r="P822" s="25"/>
      <c r="Q822" s="25"/>
      <c r="R822" s="25"/>
      <c r="S822" s="25"/>
      <c r="T822" s="25"/>
      <c r="U822" s="25">
        <v>7050000</v>
      </c>
      <c r="V822" s="25"/>
      <c r="W822" s="25"/>
      <c r="X822" s="25"/>
      <c r="Y822" s="25"/>
      <c r="Z822" s="25"/>
      <c r="AA822" s="25"/>
      <c r="AB822" s="25"/>
      <c r="AC822" s="25"/>
      <c r="AD822" s="25">
        <f t="shared" si="135"/>
        <v>0</v>
      </c>
      <c r="AE822" s="25">
        <f>IF(SUM(R822:U822)-M822&lt;SUM(N822),SUM(N822)-SUM(R822:U822)-M822,)</f>
        <v>0</v>
      </c>
      <c r="AF822" s="25"/>
      <c r="AG822" s="27"/>
      <c r="AH822" s="27"/>
      <c r="AI822" s="27"/>
      <c r="AJ822" s="32"/>
      <c r="AK822" s="27"/>
      <c r="AL822" s="32"/>
      <c r="AM822" s="27"/>
      <c r="AN822" s="25">
        <f t="shared" si="129"/>
        <v>0</v>
      </c>
      <c r="AO822" s="27">
        <f t="shared" si="134"/>
        <v>0</v>
      </c>
      <c r="AP822" s="28"/>
      <c r="AR822" s="28"/>
      <c r="AS822" s="28"/>
      <c r="AT822" s="2"/>
      <c r="AU822" s="2"/>
      <c r="AV822" s="2"/>
      <c r="AW822" s="2"/>
      <c r="AX822" s="2"/>
      <c r="AY822" s="2"/>
      <c r="AZ822" s="2"/>
      <c r="BA822" s="29"/>
    </row>
    <row r="823" spans="1:53" ht="21" customHeight="1">
      <c r="A823" s="19">
        <f>SUBTOTAL(3,$AO$7:AO823)</f>
        <v>817</v>
      </c>
      <c r="B823" s="44" t="s">
        <v>3031</v>
      </c>
      <c r="C823" s="45" t="s">
        <v>3032</v>
      </c>
      <c r="D823" s="22" t="s">
        <v>3033</v>
      </c>
      <c r="E823" s="22" t="s">
        <v>2522</v>
      </c>
      <c r="F823" s="19" t="s">
        <v>1793</v>
      </c>
      <c r="G823" s="22" t="s">
        <v>67</v>
      </c>
      <c r="H823" s="19" t="str">
        <f t="shared" si="137"/>
        <v>009</v>
      </c>
      <c r="I823" s="22" t="s">
        <v>3016</v>
      </c>
      <c r="J823" s="22" t="s">
        <v>3017</v>
      </c>
      <c r="K823" s="22"/>
      <c r="L823" s="27">
        <v>0</v>
      </c>
      <c r="M823" s="26">
        <v>0</v>
      </c>
      <c r="N823" s="25">
        <v>7050000</v>
      </c>
      <c r="O823" s="25"/>
      <c r="P823" s="25"/>
      <c r="Q823" s="25"/>
      <c r="R823" s="25"/>
      <c r="S823" s="25">
        <v>7050000</v>
      </c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>
        <f t="shared" si="135"/>
        <v>0</v>
      </c>
      <c r="AE823" s="25">
        <f>IF(SUM(R823:T823)-M823&lt;SUM(N823),SUM(N823)-SUM(R823:T823)-M823,)</f>
        <v>0</v>
      </c>
      <c r="AF823" s="25"/>
      <c r="AG823" s="27"/>
      <c r="AH823" s="27"/>
      <c r="AI823" s="27"/>
      <c r="AJ823" s="32"/>
      <c r="AK823" s="27"/>
      <c r="AL823" s="32"/>
      <c r="AM823" s="27"/>
      <c r="AN823" s="25">
        <f t="shared" si="129"/>
        <v>0</v>
      </c>
      <c r="AO823" s="27">
        <f t="shared" si="134"/>
        <v>0</v>
      </c>
      <c r="AP823" s="28"/>
      <c r="AR823" s="28"/>
      <c r="AS823" s="28"/>
      <c r="AT823" s="2"/>
      <c r="AU823" s="2"/>
      <c r="AV823" s="2"/>
      <c r="AW823" s="2"/>
      <c r="AX823" s="2"/>
      <c r="AY823" s="2"/>
      <c r="AZ823" s="2"/>
      <c r="BA823" s="29"/>
    </row>
    <row r="824" spans="1:53" ht="21" customHeight="1">
      <c r="A824" s="19">
        <f>SUBTOTAL(3,$AO$7:AO824)</f>
        <v>818</v>
      </c>
      <c r="B824" s="44" t="s">
        <v>3034</v>
      </c>
      <c r="C824" s="45" t="s">
        <v>3035</v>
      </c>
      <c r="D824" s="22" t="s">
        <v>3036</v>
      </c>
      <c r="E824" s="22" t="s">
        <v>262</v>
      </c>
      <c r="F824" s="19" t="s">
        <v>3037</v>
      </c>
      <c r="G824" s="22" t="s">
        <v>67</v>
      </c>
      <c r="H824" s="19" t="str">
        <f t="shared" si="137"/>
        <v>009</v>
      </c>
      <c r="I824" s="22" t="s">
        <v>3016</v>
      </c>
      <c r="J824" s="22" t="s">
        <v>3017</v>
      </c>
      <c r="K824" s="22"/>
      <c r="L824" s="27">
        <v>0</v>
      </c>
      <c r="M824" s="26">
        <v>0</v>
      </c>
      <c r="N824" s="25">
        <v>7050000</v>
      </c>
      <c r="O824" s="25"/>
      <c r="P824" s="25"/>
      <c r="Q824" s="25"/>
      <c r="R824" s="25"/>
      <c r="S824" s="25"/>
      <c r="T824" s="25"/>
      <c r="U824" s="25">
        <v>7050000</v>
      </c>
      <c r="V824" s="25"/>
      <c r="W824" s="25"/>
      <c r="X824" s="25"/>
      <c r="Y824" s="25"/>
      <c r="Z824" s="25"/>
      <c r="AA824" s="25"/>
      <c r="AB824" s="25"/>
      <c r="AC824" s="25"/>
      <c r="AD824" s="25">
        <f t="shared" si="135"/>
        <v>0</v>
      </c>
      <c r="AE824" s="25">
        <f>IF(SUM(R824:U824)-M824&lt;SUM(N824),SUM(N824)-SUM(R824:U824)-M824,)</f>
        <v>0</v>
      </c>
      <c r="AF824" s="25"/>
      <c r="AG824" s="27"/>
      <c r="AH824" s="27"/>
      <c r="AI824" s="27"/>
      <c r="AJ824" s="32"/>
      <c r="AK824" s="27"/>
      <c r="AL824" s="32"/>
      <c r="AM824" s="27"/>
      <c r="AN824" s="25">
        <f t="shared" si="129"/>
        <v>0</v>
      </c>
      <c r="AO824" s="27">
        <f t="shared" si="134"/>
        <v>0</v>
      </c>
      <c r="AP824" s="28"/>
      <c r="AR824" s="28"/>
      <c r="AS824" s="28"/>
      <c r="AT824" s="2"/>
      <c r="AU824" s="2"/>
      <c r="AV824" s="2"/>
      <c r="AW824" s="2"/>
      <c r="AX824" s="2"/>
      <c r="AY824" s="2"/>
      <c r="AZ824" s="2"/>
      <c r="BA824" s="29"/>
    </row>
    <row r="825" spans="1:53" ht="21" customHeight="1">
      <c r="A825" s="19">
        <f>SUBTOTAL(3,$AO$7:AO825)</f>
        <v>819</v>
      </c>
      <c r="B825" s="44" t="s">
        <v>3038</v>
      </c>
      <c r="C825" s="45" t="s">
        <v>3039</v>
      </c>
      <c r="D825" s="22" t="s">
        <v>3040</v>
      </c>
      <c r="E825" s="22" t="s">
        <v>3041</v>
      </c>
      <c r="F825" s="19" t="s">
        <v>3042</v>
      </c>
      <c r="G825" s="22" t="s">
        <v>67</v>
      </c>
      <c r="H825" s="19" t="str">
        <f t="shared" si="137"/>
        <v>009</v>
      </c>
      <c r="I825" s="22" t="s">
        <v>3016</v>
      </c>
      <c r="J825" s="22" t="s">
        <v>3017</v>
      </c>
      <c r="K825" s="22"/>
      <c r="L825" s="27">
        <v>0</v>
      </c>
      <c r="M825" s="26">
        <v>0</v>
      </c>
      <c r="N825" s="25">
        <v>7050000</v>
      </c>
      <c r="O825" s="25"/>
      <c r="P825" s="25"/>
      <c r="Q825" s="25"/>
      <c r="R825" s="25"/>
      <c r="S825" s="25">
        <v>7050000</v>
      </c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>
        <f t="shared" si="135"/>
        <v>0</v>
      </c>
      <c r="AE825" s="25">
        <f>IF(SUM(R825:T825)-M825&lt;SUM(N825),SUM(N825)-SUM(R825:T825)-M825,)</f>
        <v>0</v>
      </c>
      <c r="AF825" s="25"/>
      <c r="AG825" s="27"/>
      <c r="AH825" s="27"/>
      <c r="AI825" s="27"/>
      <c r="AJ825" s="32"/>
      <c r="AK825" s="27"/>
      <c r="AL825" s="32"/>
      <c r="AM825" s="27"/>
      <c r="AN825" s="25">
        <f t="shared" si="129"/>
        <v>0</v>
      </c>
      <c r="AO825" s="27">
        <f t="shared" si="134"/>
        <v>0</v>
      </c>
      <c r="AP825" s="28"/>
      <c r="AR825" s="28"/>
      <c r="AS825" s="28"/>
      <c r="AT825" s="2"/>
      <c r="AU825" s="2"/>
      <c r="AV825" s="2"/>
      <c r="AW825" s="2"/>
      <c r="AX825" s="2"/>
      <c r="AY825" s="2"/>
      <c r="AZ825" s="2"/>
      <c r="BA825" s="29"/>
    </row>
    <row r="826" spans="1:53" ht="21" customHeight="1">
      <c r="A826" s="19">
        <f>SUBTOTAL(3,$AO$7:AO826)</f>
        <v>820</v>
      </c>
      <c r="B826" s="44" t="s">
        <v>3043</v>
      </c>
      <c r="C826" s="45" t="s">
        <v>3044</v>
      </c>
      <c r="D826" s="22" t="s">
        <v>1601</v>
      </c>
      <c r="E826" s="22" t="s">
        <v>166</v>
      </c>
      <c r="F826" s="19" t="s">
        <v>557</v>
      </c>
      <c r="G826" s="22" t="s">
        <v>67</v>
      </c>
      <c r="H826" s="19" t="str">
        <f t="shared" si="137"/>
        <v>009</v>
      </c>
      <c r="I826" s="22" t="s">
        <v>3016</v>
      </c>
      <c r="J826" s="22" t="s">
        <v>3017</v>
      </c>
      <c r="K826" s="22"/>
      <c r="L826" s="27">
        <v>0</v>
      </c>
      <c r="M826" s="26">
        <v>0</v>
      </c>
      <c r="N826" s="25">
        <v>7050000</v>
      </c>
      <c r="O826" s="25"/>
      <c r="P826" s="25"/>
      <c r="Q826" s="25"/>
      <c r="R826" s="25"/>
      <c r="S826" s="25"/>
      <c r="T826" s="25"/>
      <c r="U826" s="25">
        <v>7050000</v>
      </c>
      <c r="V826" s="25"/>
      <c r="W826" s="25"/>
      <c r="X826" s="25"/>
      <c r="Y826" s="25"/>
      <c r="Z826" s="25"/>
      <c r="AA826" s="25"/>
      <c r="AB826" s="25"/>
      <c r="AC826" s="25"/>
      <c r="AD826" s="25">
        <f t="shared" si="135"/>
        <v>0</v>
      </c>
      <c r="AE826" s="25">
        <f>IF(SUM(R826:U826)-M826&lt;SUM(N826),SUM(N826)-SUM(R826:U826)-M826,)</f>
        <v>0</v>
      </c>
      <c r="AF826" s="25"/>
      <c r="AG826" s="27"/>
      <c r="AH826" s="27"/>
      <c r="AI826" s="27"/>
      <c r="AJ826" s="32"/>
      <c r="AK826" s="27"/>
      <c r="AL826" s="32"/>
      <c r="AM826" s="27"/>
      <c r="AN826" s="25">
        <f t="shared" si="129"/>
        <v>0</v>
      </c>
      <c r="AO826" s="27">
        <f t="shared" si="134"/>
        <v>0</v>
      </c>
      <c r="AP826" s="28"/>
      <c r="AR826" s="28"/>
      <c r="AS826" s="28"/>
      <c r="AT826" s="2"/>
      <c r="AU826" s="2"/>
      <c r="AV826" s="2"/>
      <c r="AW826" s="2"/>
      <c r="AX826" s="2"/>
      <c r="AY826" s="2"/>
      <c r="AZ826" s="2"/>
      <c r="BA826" s="29"/>
    </row>
    <row r="827" spans="1:53" ht="21" customHeight="1">
      <c r="A827" s="19">
        <f>SUBTOTAL(3,$AO$7:AO827)</f>
        <v>821</v>
      </c>
      <c r="B827" s="44" t="s">
        <v>3045</v>
      </c>
      <c r="C827" s="45" t="s">
        <v>3046</v>
      </c>
      <c r="D827" s="22" t="s">
        <v>3047</v>
      </c>
      <c r="E827" s="22" t="s">
        <v>646</v>
      </c>
      <c r="F827" s="19" t="s">
        <v>147</v>
      </c>
      <c r="G827" s="22" t="s">
        <v>67</v>
      </c>
      <c r="H827" s="19" t="str">
        <f t="shared" si="137"/>
        <v>009</v>
      </c>
      <c r="I827" s="22" t="s">
        <v>3016</v>
      </c>
      <c r="J827" s="22" t="s">
        <v>3017</v>
      </c>
      <c r="K827" s="22"/>
      <c r="L827" s="27">
        <v>0</v>
      </c>
      <c r="M827" s="26">
        <v>0</v>
      </c>
      <c r="N827" s="25">
        <v>7050000</v>
      </c>
      <c r="O827" s="25"/>
      <c r="P827" s="25"/>
      <c r="Q827" s="25"/>
      <c r="R827" s="25"/>
      <c r="S827" s="25"/>
      <c r="T827" s="25"/>
      <c r="U827" s="25">
        <v>7050000</v>
      </c>
      <c r="V827" s="25"/>
      <c r="W827" s="25"/>
      <c r="X827" s="25"/>
      <c r="Y827" s="25"/>
      <c r="Z827" s="25"/>
      <c r="AA827" s="25"/>
      <c r="AB827" s="25"/>
      <c r="AC827" s="25"/>
      <c r="AD827" s="25">
        <f t="shared" si="135"/>
        <v>0</v>
      </c>
      <c r="AE827" s="25">
        <f>IF(SUM(R827:U827)-M827&lt;SUM(N827),SUM(N827)-SUM(R827:U827)-M827,)</f>
        <v>0</v>
      </c>
      <c r="AF827" s="25"/>
      <c r="AG827" s="27"/>
      <c r="AH827" s="27"/>
      <c r="AI827" s="27"/>
      <c r="AJ827" s="32"/>
      <c r="AK827" s="27"/>
      <c r="AL827" s="32"/>
      <c r="AM827" s="27"/>
      <c r="AN827" s="25">
        <f t="shared" si="129"/>
        <v>0</v>
      </c>
      <c r="AO827" s="27">
        <f t="shared" si="134"/>
        <v>0</v>
      </c>
      <c r="AP827" s="28"/>
      <c r="AR827" s="28"/>
      <c r="AS827" s="28"/>
      <c r="AT827" s="2"/>
      <c r="AU827" s="2"/>
      <c r="AV827" s="2"/>
      <c r="AW827" s="2"/>
      <c r="AX827" s="2"/>
      <c r="AY827" s="2"/>
      <c r="AZ827" s="2"/>
      <c r="BA827" s="29"/>
    </row>
    <row r="828" spans="1:53" ht="21" customHeight="1">
      <c r="A828" s="19">
        <f>SUBTOTAL(3,$AO$7:AO828)</f>
        <v>822</v>
      </c>
      <c r="B828" s="44" t="s">
        <v>3048</v>
      </c>
      <c r="C828" s="45" t="s">
        <v>3049</v>
      </c>
      <c r="D828" s="22" t="s">
        <v>3050</v>
      </c>
      <c r="E828" s="22" t="s">
        <v>3051</v>
      </c>
      <c r="F828" s="19" t="s">
        <v>695</v>
      </c>
      <c r="G828" s="22" t="s">
        <v>67</v>
      </c>
      <c r="H828" s="19" t="str">
        <f t="shared" si="137"/>
        <v>009</v>
      </c>
      <c r="I828" s="22" t="s">
        <v>3016</v>
      </c>
      <c r="J828" s="22" t="s">
        <v>3017</v>
      </c>
      <c r="K828" s="22"/>
      <c r="L828" s="27">
        <v>0</v>
      </c>
      <c r="M828" s="26">
        <v>0</v>
      </c>
      <c r="N828" s="25">
        <v>7050000</v>
      </c>
      <c r="O828" s="25"/>
      <c r="P828" s="25"/>
      <c r="Q828" s="25"/>
      <c r="R828" s="25"/>
      <c r="S828" s="25"/>
      <c r="T828" s="25"/>
      <c r="U828" s="25">
        <v>7050000</v>
      </c>
      <c r="V828" s="25"/>
      <c r="W828" s="25"/>
      <c r="X828" s="25"/>
      <c r="Y828" s="25"/>
      <c r="Z828" s="25"/>
      <c r="AA828" s="25"/>
      <c r="AB828" s="25"/>
      <c r="AC828" s="25"/>
      <c r="AD828" s="25">
        <f t="shared" si="135"/>
        <v>0</v>
      </c>
      <c r="AE828" s="25">
        <f>IF(SUM(R828:U828)-M828&lt;SUM(N828),SUM(N828)-SUM(R828:U828)-M828,)</f>
        <v>0</v>
      </c>
      <c r="AF828" s="25"/>
      <c r="AG828" s="27"/>
      <c r="AH828" s="27"/>
      <c r="AI828" s="27"/>
      <c r="AJ828" s="32"/>
      <c r="AK828" s="27"/>
      <c r="AL828" s="32"/>
      <c r="AM828" s="27"/>
      <c r="AN828" s="25">
        <f t="shared" si="129"/>
        <v>0</v>
      </c>
      <c r="AO828" s="27">
        <f t="shared" si="134"/>
        <v>0</v>
      </c>
      <c r="AP828" s="28"/>
      <c r="AR828" s="28"/>
      <c r="AS828" s="28"/>
      <c r="AT828" s="2"/>
      <c r="AU828" s="2"/>
      <c r="AV828" s="2"/>
      <c r="AW828" s="2"/>
      <c r="AX828" s="2"/>
      <c r="AY828" s="2"/>
      <c r="AZ828" s="2"/>
      <c r="BA828" s="29"/>
    </row>
    <row r="829" spans="1:53" ht="21" customHeight="1">
      <c r="A829" s="19">
        <f>SUBTOTAL(3,$AO$7:AO829)</f>
        <v>823</v>
      </c>
      <c r="B829" s="44" t="s">
        <v>3052</v>
      </c>
      <c r="C829" s="45" t="s">
        <v>3053</v>
      </c>
      <c r="D829" s="22" t="s">
        <v>3054</v>
      </c>
      <c r="E829" s="22" t="s">
        <v>36</v>
      </c>
      <c r="F829" s="19" t="s">
        <v>543</v>
      </c>
      <c r="G829" s="22" t="s">
        <v>67</v>
      </c>
      <c r="H829" s="19" t="str">
        <f t="shared" si="137"/>
        <v>009</v>
      </c>
      <c r="I829" s="22" t="s">
        <v>3016</v>
      </c>
      <c r="J829" s="22" t="s">
        <v>3017</v>
      </c>
      <c r="K829" s="22"/>
      <c r="L829" s="27">
        <v>0</v>
      </c>
      <c r="M829" s="26">
        <v>0</v>
      </c>
      <c r="N829" s="25">
        <v>7050000</v>
      </c>
      <c r="O829" s="25"/>
      <c r="P829" s="25"/>
      <c r="Q829" s="25"/>
      <c r="R829" s="25"/>
      <c r="S829" s="25">
        <v>7050000</v>
      </c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>
        <f t="shared" si="135"/>
        <v>0</v>
      </c>
      <c r="AE829" s="25">
        <f>IF(SUM(R829:T829)-M829&lt;SUM(N829),SUM(N829)-SUM(R829:T829)-M829,)</f>
        <v>0</v>
      </c>
      <c r="AF829" s="25"/>
      <c r="AG829" s="27"/>
      <c r="AH829" s="27"/>
      <c r="AI829" s="27"/>
      <c r="AJ829" s="32"/>
      <c r="AK829" s="27"/>
      <c r="AL829" s="32"/>
      <c r="AM829" s="27"/>
      <c r="AN829" s="25">
        <f t="shared" si="129"/>
        <v>0</v>
      </c>
      <c r="AO829" s="27">
        <f t="shared" ref="AO829:AO850" si="139">IF(SUM(R829:U829)-M829&lt;(K829+L829+N829),(K829+L829+N829)-SUM(R829:U829)-M829,)</f>
        <v>0</v>
      </c>
      <c r="AP829" s="28"/>
      <c r="AR829" s="28"/>
      <c r="AS829" s="28"/>
      <c r="AT829" s="2"/>
      <c r="AU829" s="2"/>
      <c r="AV829" s="2"/>
      <c r="AW829" s="2"/>
      <c r="AX829" s="2"/>
      <c r="AY829" s="2"/>
      <c r="AZ829" s="2"/>
      <c r="BA829" s="29"/>
    </row>
    <row r="830" spans="1:53" ht="21" customHeight="1">
      <c r="A830" s="19">
        <f>SUBTOTAL(3,$AO$7:AO830)</f>
        <v>824</v>
      </c>
      <c r="B830" s="44" t="s">
        <v>3055</v>
      </c>
      <c r="C830" s="45" t="s">
        <v>3056</v>
      </c>
      <c r="D830" s="22" t="s">
        <v>3057</v>
      </c>
      <c r="E830" s="22" t="s">
        <v>496</v>
      </c>
      <c r="F830" s="19" t="s">
        <v>1285</v>
      </c>
      <c r="G830" s="22" t="s">
        <v>67</v>
      </c>
      <c r="H830" s="19" t="str">
        <f t="shared" si="137"/>
        <v>009</v>
      </c>
      <c r="I830" s="22" t="s">
        <v>3016</v>
      </c>
      <c r="J830" s="22" t="s">
        <v>3017</v>
      </c>
      <c r="K830" s="22"/>
      <c r="L830" s="27">
        <v>0</v>
      </c>
      <c r="M830" s="26">
        <v>0</v>
      </c>
      <c r="N830" s="25">
        <v>7050000</v>
      </c>
      <c r="O830" s="25"/>
      <c r="P830" s="25"/>
      <c r="Q830" s="25"/>
      <c r="R830" s="25"/>
      <c r="S830" s="25">
        <v>7050000</v>
      </c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>
        <f t="shared" si="135"/>
        <v>0</v>
      </c>
      <c r="AE830" s="25">
        <f>IF(SUM(R830:T830)-M830&lt;SUM(N830),SUM(N830)-SUM(R830:T830)-M830,)</f>
        <v>0</v>
      </c>
      <c r="AF830" s="25"/>
      <c r="AG830" s="27"/>
      <c r="AH830" s="27"/>
      <c r="AI830" s="27"/>
      <c r="AJ830" s="32"/>
      <c r="AK830" s="27"/>
      <c r="AL830" s="32"/>
      <c r="AM830" s="27"/>
      <c r="AN830" s="25">
        <f t="shared" si="129"/>
        <v>0</v>
      </c>
      <c r="AO830" s="27">
        <f t="shared" si="139"/>
        <v>0</v>
      </c>
      <c r="AP830" s="28"/>
      <c r="AR830" s="28"/>
      <c r="AS830" s="28"/>
      <c r="AT830" s="2"/>
      <c r="AU830" s="2"/>
      <c r="AV830" s="2"/>
      <c r="AW830" s="2"/>
      <c r="AX830" s="2"/>
      <c r="AY830" s="2"/>
      <c r="AZ830" s="2"/>
      <c r="BA830" s="29"/>
    </row>
    <row r="831" spans="1:53" ht="21" customHeight="1">
      <c r="A831" s="19">
        <f>SUBTOTAL(3,$AO$7:AO831)</f>
        <v>825</v>
      </c>
      <c r="B831" s="44" t="s">
        <v>3058</v>
      </c>
      <c r="C831" s="45" t="s">
        <v>3059</v>
      </c>
      <c r="D831" s="22" t="s">
        <v>822</v>
      </c>
      <c r="E831" s="22" t="s">
        <v>105</v>
      </c>
      <c r="F831" s="19" t="s">
        <v>639</v>
      </c>
      <c r="G831" s="22" t="s">
        <v>67</v>
      </c>
      <c r="H831" s="19" t="str">
        <f t="shared" si="137"/>
        <v>009</v>
      </c>
      <c r="I831" s="22" t="s">
        <v>3016</v>
      </c>
      <c r="J831" s="22" t="s">
        <v>3017</v>
      </c>
      <c r="K831" s="22"/>
      <c r="L831" s="27">
        <v>0</v>
      </c>
      <c r="M831" s="26">
        <v>0</v>
      </c>
      <c r="N831" s="25">
        <v>7050000</v>
      </c>
      <c r="O831" s="25"/>
      <c r="P831" s="25"/>
      <c r="Q831" s="25"/>
      <c r="R831" s="25"/>
      <c r="S831" s="25"/>
      <c r="T831" s="25"/>
      <c r="U831" s="25">
        <v>7050000</v>
      </c>
      <c r="V831" s="25"/>
      <c r="W831" s="25"/>
      <c r="X831" s="25"/>
      <c r="Y831" s="25"/>
      <c r="Z831" s="25"/>
      <c r="AA831" s="25"/>
      <c r="AB831" s="25"/>
      <c r="AC831" s="25"/>
      <c r="AD831" s="25">
        <f t="shared" si="135"/>
        <v>0</v>
      </c>
      <c r="AE831" s="25">
        <f>IF(SUM(R831:U831)-M831&lt;SUM(N831),SUM(N831)-SUM(R831:U831)-M831,)</f>
        <v>0</v>
      </c>
      <c r="AF831" s="25"/>
      <c r="AG831" s="27"/>
      <c r="AH831" s="27"/>
      <c r="AI831" s="27"/>
      <c r="AJ831" s="32"/>
      <c r="AK831" s="27"/>
      <c r="AL831" s="32"/>
      <c r="AM831" s="27"/>
      <c r="AN831" s="25">
        <f t="shared" ref="AN831:AN894" si="140">IF(SUM(AH831:AI831)&lt;SUM(AG831),SUM(AG831)-SUM(AH831:AI831),)</f>
        <v>0</v>
      </c>
      <c r="AO831" s="27">
        <f t="shared" si="139"/>
        <v>0</v>
      </c>
      <c r="AP831" s="28"/>
      <c r="AR831" s="28"/>
      <c r="AS831" s="28"/>
      <c r="AT831" s="2"/>
      <c r="AU831" s="2"/>
      <c r="AV831" s="2"/>
      <c r="AW831" s="2"/>
      <c r="AX831" s="2"/>
      <c r="AY831" s="2"/>
      <c r="AZ831" s="2"/>
      <c r="BA831" s="29"/>
    </row>
    <row r="832" spans="1:53" ht="21" customHeight="1">
      <c r="A832" s="19">
        <f>SUBTOTAL(3,$AO$7:AO832)</f>
        <v>826</v>
      </c>
      <c r="B832" s="44" t="s">
        <v>3060</v>
      </c>
      <c r="C832" s="45" t="s">
        <v>3061</v>
      </c>
      <c r="D832" s="22" t="s">
        <v>3062</v>
      </c>
      <c r="E832" s="22" t="s">
        <v>201</v>
      </c>
      <c r="F832" s="19" t="s">
        <v>874</v>
      </c>
      <c r="G832" s="22" t="s">
        <v>67</v>
      </c>
      <c r="H832" s="19" t="str">
        <f t="shared" si="137"/>
        <v>009</v>
      </c>
      <c r="I832" s="22" t="s">
        <v>3016</v>
      </c>
      <c r="J832" s="22" t="s">
        <v>3017</v>
      </c>
      <c r="K832" s="22"/>
      <c r="L832" s="27">
        <v>0</v>
      </c>
      <c r="M832" s="26">
        <v>0</v>
      </c>
      <c r="N832" s="25">
        <v>7050000</v>
      </c>
      <c r="O832" s="25"/>
      <c r="P832" s="25"/>
      <c r="Q832" s="25"/>
      <c r="R832" s="25"/>
      <c r="S832" s="25"/>
      <c r="T832" s="25"/>
      <c r="U832" s="25">
        <v>7050000</v>
      </c>
      <c r="V832" s="25"/>
      <c r="W832" s="25"/>
      <c r="X832" s="25"/>
      <c r="Y832" s="25"/>
      <c r="Z832" s="25"/>
      <c r="AA832" s="25"/>
      <c r="AB832" s="25"/>
      <c r="AC832" s="25"/>
      <c r="AD832" s="25">
        <f t="shared" si="135"/>
        <v>0</v>
      </c>
      <c r="AE832" s="25">
        <f>IF(SUM(R832:U832)-M832&lt;SUM(N832),SUM(N832)-SUM(R832:U832)-M832,)</f>
        <v>0</v>
      </c>
      <c r="AF832" s="25"/>
      <c r="AG832" s="27"/>
      <c r="AH832" s="27"/>
      <c r="AI832" s="27"/>
      <c r="AJ832" s="32"/>
      <c r="AK832" s="27"/>
      <c r="AL832" s="32"/>
      <c r="AM832" s="27"/>
      <c r="AN832" s="25">
        <f t="shared" si="140"/>
        <v>0</v>
      </c>
      <c r="AO832" s="27">
        <f t="shared" si="139"/>
        <v>0</v>
      </c>
      <c r="AP832" s="28"/>
      <c r="AR832" s="28"/>
      <c r="AS832" s="28"/>
      <c r="AT832" s="2"/>
      <c r="AU832" s="2"/>
      <c r="AV832" s="2"/>
      <c r="AW832" s="2"/>
      <c r="AX832" s="2"/>
      <c r="AY832" s="2"/>
      <c r="AZ832" s="2"/>
      <c r="BA832" s="29"/>
    </row>
    <row r="833" spans="1:53" ht="21" customHeight="1">
      <c r="A833" s="19">
        <f>SUBTOTAL(3,$AO$7:AO833)</f>
        <v>827</v>
      </c>
      <c r="B833" s="44" t="s">
        <v>3063</v>
      </c>
      <c r="C833" s="45" t="s">
        <v>3064</v>
      </c>
      <c r="D833" s="22" t="s">
        <v>3065</v>
      </c>
      <c r="E833" s="22" t="s">
        <v>201</v>
      </c>
      <c r="F833" s="19" t="s">
        <v>1436</v>
      </c>
      <c r="G833" s="22" t="s">
        <v>67</v>
      </c>
      <c r="H833" s="19" t="str">
        <f t="shared" si="137"/>
        <v>009</v>
      </c>
      <c r="I833" s="22" t="s">
        <v>3016</v>
      </c>
      <c r="J833" s="22" t="s">
        <v>3017</v>
      </c>
      <c r="K833" s="22"/>
      <c r="L833" s="27">
        <v>0</v>
      </c>
      <c r="M833" s="26">
        <v>0</v>
      </c>
      <c r="N833" s="25">
        <v>7050000</v>
      </c>
      <c r="O833" s="25"/>
      <c r="P833" s="25"/>
      <c r="Q833" s="25"/>
      <c r="R833" s="25"/>
      <c r="S833" s="25"/>
      <c r="T833" s="25"/>
      <c r="U833" s="25">
        <v>7050000</v>
      </c>
      <c r="V833" s="25"/>
      <c r="W833" s="25"/>
      <c r="X833" s="25"/>
      <c r="Y833" s="25"/>
      <c r="Z833" s="25"/>
      <c r="AA833" s="25"/>
      <c r="AB833" s="25"/>
      <c r="AC833" s="25"/>
      <c r="AD833" s="25">
        <f t="shared" ref="AD833:AD866" si="141">IF(SUM(O833:U833)&gt;SUM(M833:N833),SUM(O833:U833)-SUM(M833:N833),)</f>
        <v>0</v>
      </c>
      <c r="AE833" s="25">
        <f>IF(SUM(R833:U833)-M833&lt;SUM(N833),SUM(N833)-SUM(R833:U833)-M833,)</f>
        <v>0</v>
      </c>
      <c r="AF833" s="25"/>
      <c r="AG833" s="27"/>
      <c r="AH833" s="27"/>
      <c r="AI833" s="27"/>
      <c r="AJ833" s="32"/>
      <c r="AK833" s="27"/>
      <c r="AL833" s="32"/>
      <c r="AM833" s="27"/>
      <c r="AN833" s="25">
        <f t="shared" si="140"/>
        <v>0</v>
      </c>
      <c r="AO833" s="27">
        <f t="shared" si="139"/>
        <v>0</v>
      </c>
      <c r="AP833" s="28"/>
      <c r="AR833" s="28"/>
      <c r="AS833" s="28"/>
      <c r="AT833" s="2"/>
      <c r="AU833" s="2"/>
      <c r="AV833" s="2"/>
      <c r="AW833" s="2"/>
      <c r="AX833" s="2"/>
      <c r="AY833" s="2"/>
      <c r="AZ833" s="2"/>
      <c r="BA833" s="29"/>
    </row>
    <row r="834" spans="1:53" ht="21" customHeight="1">
      <c r="A834" s="19">
        <f>SUBTOTAL(3,$AO$7:AO834)</f>
        <v>828</v>
      </c>
      <c r="B834" s="44" t="s">
        <v>3066</v>
      </c>
      <c r="C834" s="45" t="s">
        <v>3067</v>
      </c>
      <c r="D834" s="22" t="s">
        <v>2737</v>
      </c>
      <c r="E834" s="22" t="s">
        <v>201</v>
      </c>
      <c r="F834" s="19" t="s">
        <v>437</v>
      </c>
      <c r="G834" s="22" t="s">
        <v>67</v>
      </c>
      <c r="H834" s="19" t="str">
        <f t="shared" si="137"/>
        <v>009</v>
      </c>
      <c r="I834" s="22" t="s">
        <v>3016</v>
      </c>
      <c r="J834" s="22" t="s">
        <v>3017</v>
      </c>
      <c r="K834" s="22"/>
      <c r="L834" s="27">
        <v>0</v>
      </c>
      <c r="M834" s="26">
        <v>0</v>
      </c>
      <c r="N834" s="25">
        <v>7050000</v>
      </c>
      <c r="O834" s="25"/>
      <c r="P834" s="25"/>
      <c r="Q834" s="25"/>
      <c r="R834" s="25"/>
      <c r="S834" s="25"/>
      <c r="T834" s="25"/>
      <c r="U834" s="25">
        <v>7050000</v>
      </c>
      <c r="V834" s="25"/>
      <c r="W834" s="25"/>
      <c r="X834" s="25"/>
      <c r="Y834" s="25"/>
      <c r="Z834" s="25"/>
      <c r="AA834" s="25"/>
      <c r="AB834" s="25"/>
      <c r="AC834" s="25"/>
      <c r="AD834" s="25">
        <f t="shared" si="141"/>
        <v>0</v>
      </c>
      <c r="AE834" s="25">
        <f>IF(SUM(R834:U834)-M834&lt;SUM(N834),SUM(N834)-SUM(R834:U834)-M834,)</f>
        <v>0</v>
      </c>
      <c r="AF834" s="25"/>
      <c r="AG834" s="27"/>
      <c r="AH834" s="27"/>
      <c r="AI834" s="27"/>
      <c r="AJ834" s="32"/>
      <c r="AK834" s="27"/>
      <c r="AL834" s="32"/>
      <c r="AM834" s="27"/>
      <c r="AN834" s="25">
        <f t="shared" si="140"/>
        <v>0</v>
      </c>
      <c r="AO834" s="27">
        <f t="shared" si="139"/>
        <v>0</v>
      </c>
      <c r="AP834" s="28"/>
      <c r="AR834" s="28"/>
      <c r="AS834" s="28"/>
      <c r="AT834" s="2"/>
      <c r="AU834" s="2"/>
      <c r="AV834" s="2"/>
      <c r="AW834" s="2"/>
      <c r="AX834" s="2"/>
      <c r="AY834" s="2"/>
      <c r="AZ834" s="2"/>
      <c r="BA834" s="29"/>
    </row>
    <row r="835" spans="1:53" ht="21" customHeight="1">
      <c r="A835" s="19">
        <f>SUBTOTAL(3,$AO$7:AO835)</f>
        <v>829</v>
      </c>
      <c r="B835" s="44" t="s">
        <v>3068</v>
      </c>
      <c r="C835" s="45" t="s">
        <v>3069</v>
      </c>
      <c r="D835" s="22" t="s">
        <v>3070</v>
      </c>
      <c r="E835" s="22" t="s">
        <v>201</v>
      </c>
      <c r="F835" s="19" t="s">
        <v>1436</v>
      </c>
      <c r="G835" s="22" t="s">
        <v>67</v>
      </c>
      <c r="H835" s="19" t="str">
        <f t="shared" si="137"/>
        <v>009</v>
      </c>
      <c r="I835" s="22" t="s">
        <v>3016</v>
      </c>
      <c r="J835" s="22" t="s">
        <v>3017</v>
      </c>
      <c r="K835" s="22"/>
      <c r="L835" s="27">
        <v>0</v>
      </c>
      <c r="M835" s="26">
        <v>0</v>
      </c>
      <c r="N835" s="25">
        <v>7050000</v>
      </c>
      <c r="O835" s="25"/>
      <c r="P835" s="25"/>
      <c r="Q835" s="25"/>
      <c r="R835" s="25"/>
      <c r="S835" s="25">
        <v>7050000</v>
      </c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>
        <f t="shared" si="141"/>
        <v>0</v>
      </c>
      <c r="AE835" s="25">
        <f>IF(SUM(R835:T835)-M835&lt;SUM(N835),SUM(N835)-SUM(R835:T835)-M835,)</f>
        <v>0</v>
      </c>
      <c r="AF835" s="25"/>
      <c r="AG835" s="27"/>
      <c r="AH835" s="27"/>
      <c r="AI835" s="27"/>
      <c r="AJ835" s="32"/>
      <c r="AK835" s="27"/>
      <c r="AL835" s="32"/>
      <c r="AM835" s="27"/>
      <c r="AN835" s="25">
        <f t="shared" si="140"/>
        <v>0</v>
      </c>
      <c r="AO835" s="27">
        <f t="shared" si="139"/>
        <v>0</v>
      </c>
      <c r="AP835" s="28"/>
      <c r="AR835" s="28"/>
      <c r="AS835" s="28"/>
      <c r="AT835" s="2"/>
      <c r="AU835" s="2"/>
      <c r="AV835" s="2"/>
      <c r="AW835" s="2"/>
      <c r="AX835" s="2"/>
      <c r="AY835" s="2"/>
      <c r="AZ835" s="2"/>
      <c r="BA835" s="29"/>
    </row>
    <row r="836" spans="1:53" ht="21" customHeight="1">
      <c r="A836" s="19">
        <f>SUBTOTAL(3,$AO$7:AO836)</f>
        <v>830</v>
      </c>
      <c r="B836" s="44" t="s">
        <v>3071</v>
      </c>
      <c r="C836" s="45" t="s">
        <v>3072</v>
      </c>
      <c r="D836" s="22" t="s">
        <v>3073</v>
      </c>
      <c r="E836" s="22" t="s">
        <v>201</v>
      </c>
      <c r="F836" s="19" t="s">
        <v>2020</v>
      </c>
      <c r="G836" s="22" t="s">
        <v>67</v>
      </c>
      <c r="H836" s="19" t="str">
        <f t="shared" si="137"/>
        <v>009</v>
      </c>
      <c r="I836" s="22" t="s">
        <v>3016</v>
      </c>
      <c r="J836" s="22" t="s">
        <v>3017</v>
      </c>
      <c r="K836" s="22"/>
      <c r="L836" s="27">
        <v>0</v>
      </c>
      <c r="M836" s="26">
        <v>0</v>
      </c>
      <c r="N836" s="25">
        <v>7050000</v>
      </c>
      <c r="O836" s="25"/>
      <c r="P836" s="25"/>
      <c r="Q836" s="25"/>
      <c r="R836" s="25"/>
      <c r="S836" s="25">
        <v>7050000</v>
      </c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>
        <f t="shared" si="141"/>
        <v>0</v>
      </c>
      <c r="AE836" s="25">
        <f>IF(SUM(R836:T836)-M836&lt;SUM(N836),SUM(N836)-SUM(R836:T836)-M836,)</f>
        <v>0</v>
      </c>
      <c r="AF836" s="25"/>
      <c r="AG836" s="27"/>
      <c r="AH836" s="27"/>
      <c r="AI836" s="27"/>
      <c r="AJ836" s="32"/>
      <c r="AK836" s="27"/>
      <c r="AL836" s="32"/>
      <c r="AM836" s="27"/>
      <c r="AN836" s="25">
        <f t="shared" si="140"/>
        <v>0</v>
      </c>
      <c r="AO836" s="27">
        <f t="shared" si="139"/>
        <v>0</v>
      </c>
      <c r="AP836" s="28"/>
      <c r="AR836" s="28"/>
      <c r="AS836" s="28"/>
      <c r="AT836" s="2"/>
      <c r="AU836" s="2"/>
      <c r="AV836" s="2"/>
      <c r="AW836" s="2"/>
      <c r="AX836" s="2"/>
      <c r="AY836" s="2"/>
      <c r="AZ836" s="2"/>
      <c r="BA836" s="29"/>
    </row>
    <row r="837" spans="1:53" ht="21" customHeight="1">
      <c r="A837" s="19">
        <f>SUBTOTAL(3,$AO$7:AO837)</f>
        <v>831</v>
      </c>
      <c r="B837" s="44" t="s">
        <v>3074</v>
      </c>
      <c r="C837" s="45" t="s">
        <v>3075</v>
      </c>
      <c r="D837" s="22" t="s">
        <v>3076</v>
      </c>
      <c r="E837" s="22" t="s">
        <v>500</v>
      </c>
      <c r="F837" s="19" t="s">
        <v>1934</v>
      </c>
      <c r="G837" s="22" t="s">
        <v>67</v>
      </c>
      <c r="H837" s="19" t="str">
        <f t="shared" si="137"/>
        <v>009</v>
      </c>
      <c r="I837" s="22" t="s">
        <v>2930</v>
      </c>
      <c r="J837" s="22" t="s">
        <v>3017</v>
      </c>
      <c r="K837" s="22"/>
      <c r="L837" s="27">
        <v>0</v>
      </c>
      <c r="M837" s="26">
        <v>0</v>
      </c>
      <c r="N837" s="25">
        <v>7050000</v>
      </c>
      <c r="O837" s="25"/>
      <c r="P837" s="25"/>
      <c r="Q837" s="25"/>
      <c r="R837" s="25"/>
      <c r="S837" s="25">
        <v>7050000</v>
      </c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>
        <f t="shared" si="141"/>
        <v>0</v>
      </c>
      <c r="AE837" s="25">
        <f>IF(SUM(R837:T837)-M837&lt;SUM(N837),SUM(N837)-SUM(R837:T837)-M837,)</f>
        <v>0</v>
      </c>
      <c r="AF837" s="25"/>
      <c r="AG837" s="27"/>
      <c r="AH837" s="27"/>
      <c r="AI837" s="27"/>
      <c r="AJ837" s="32"/>
      <c r="AK837" s="27"/>
      <c r="AL837" s="32"/>
      <c r="AM837" s="27"/>
      <c r="AN837" s="25">
        <f t="shared" si="140"/>
        <v>0</v>
      </c>
      <c r="AO837" s="27">
        <f t="shared" si="139"/>
        <v>0</v>
      </c>
      <c r="AP837" s="28"/>
      <c r="AR837" s="28"/>
      <c r="AS837" s="28"/>
      <c r="AT837" s="2"/>
      <c r="AU837" s="2"/>
      <c r="AV837" s="2"/>
      <c r="AW837" s="2"/>
      <c r="AX837" s="2"/>
      <c r="AY837" s="2"/>
      <c r="AZ837" s="2"/>
      <c r="BA837" s="29"/>
    </row>
    <row r="838" spans="1:53" ht="21" customHeight="1">
      <c r="A838" s="19">
        <f>SUBTOTAL(3,$AO$7:AO838)</f>
        <v>832</v>
      </c>
      <c r="B838" s="44" t="s">
        <v>3077</v>
      </c>
      <c r="C838" s="45" t="s">
        <v>3078</v>
      </c>
      <c r="D838" s="22" t="s">
        <v>3079</v>
      </c>
      <c r="E838" s="22" t="s">
        <v>212</v>
      </c>
      <c r="F838" s="19" t="s">
        <v>1453</v>
      </c>
      <c r="G838" s="22" t="s">
        <v>67</v>
      </c>
      <c r="H838" s="19" t="str">
        <f t="shared" si="137"/>
        <v>009</v>
      </c>
      <c r="I838" s="22" t="s">
        <v>3016</v>
      </c>
      <c r="J838" s="22" t="s">
        <v>3017</v>
      </c>
      <c r="K838" s="22"/>
      <c r="L838" s="27">
        <v>0</v>
      </c>
      <c r="M838" s="26">
        <v>0</v>
      </c>
      <c r="N838" s="25">
        <v>7050000</v>
      </c>
      <c r="O838" s="25"/>
      <c r="P838" s="25"/>
      <c r="Q838" s="25"/>
      <c r="R838" s="25"/>
      <c r="S838" s="25">
        <v>7050000</v>
      </c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>
        <f t="shared" si="141"/>
        <v>0</v>
      </c>
      <c r="AE838" s="25">
        <f>IF(SUM(R838:T838)-M838&lt;SUM(N838),SUM(N838)-SUM(R838:T838)-M838,)</f>
        <v>0</v>
      </c>
      <c r="AF838" s="25"/>
      <c r="AG838" s="27"/>
      <c r="AH838" s="27"/>
      <c r="AI838" s="27"/>
      <c r="AJ838" s="32"/>
      <c r="AK838" s="27"/>
      <c r="AL838" s="32"/>
      <c r="AM838" s="27"/>
      <c r="AN838" s="25">
        <f t="shared" si="140"/>
        <v>0</v>
      </c>
      <c r="AO838" s="27">
        <f t="shared" si="139"/>
        <v>0</v>
      </c>
      <c r="AP838" s="28"/>
      <c r="AR838" s="28"/>
      <c r="AS838" s="28"/>
      <c r="AT838" s="2"/>
      <c r="AU838" s="2"/>
      <c r="AV838" s="2"/>
      <c r="AW838" s="2"/>
      <c r="AX838" s="2"/>
      <c r="AY838" s="2"/>
      <c r="AZ838" s="2"/>
      <c r="BA838" s="29"/>
    </row>
    <row r="839" spans="1:53" ht="21" customHeight="1">
      <c r="A839" s="19">
        <f>SUBTOTAL(3,$AO$7:AO839)</f>
        <v>833</v>
      </c>
      <c r="B839" s="44" t="s">
        <v>3080</v>
      </c>
      <c r="C839" s="45" t="s">
        <v>3081</v>
      </c>
      <c r="D839" s="22" t="s">
        <v>3082</v>
      </c>
      <c r="E839" s="22" t="s">
        <v>2969</v>
      </c>
      <c r="F839" s="19" t="s">
        <v>463</v>
      </c>
      <c r="G839" s="22" t="s">
        <v>67</v>
      </c>
      <c r="H839" s="19" t="str">
        <f t="shared" si="137"/>
        <v>009</v>
      </c>
      <c r="I839" s="22" t="s">
        <v>3016</v>
      </c>
      <c r="J839" s="22" t="s">
        <v>3017</v>
      </c>
      <c r="K839" s="22"/>
      <c r="L839" s="27">
        <v>0</v>
      </c>
      <c r="M839" s="26">
        <v>0</v>
      </c>
      <c r="N839" s="25">
        <v>7050000</v>
      </c>
      <c r="O839" s="25"/>
      <c r="P839" s="25"/>
      <c r="Q839" s="25"/>
      <c r="R839" s="25"/>
      <c r="S839" s="25">
        <v>7050000</v>
      </c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>
        <f t="shared" si="141"/>
        <v>0</v>
      </c>
      <c r="AE839" s="25">
        <f>IF(SUM(R839:T839)-M839&lt;SUM(N839),SUM(N839)-SUM(R839:T839)-M839,)</f>
        <v>0</v>
      </c>
      <c r="AF839" s="25"/>
      <c r="AG839" s="27"/>
      <c r="AH839" s="27"/>
      <c r="AI839" s="27"/>
      <c r="AJ839" s="32"/>
      <c r="AK839" s="27"/>
      <c r="AL839" s="32"/>
      <c r="AM839" s="27"/>
      <c r="AN839" s="25">
        <f t="shared" si="140"/>
        <v>0</v>
      </c>
      <c r="AO839" s="27">
        <f t="shared" si="139"/>
        <v>0</v>
      </c>
      <c r="AP839" s="28"/>
      <c r="AR839" s="28"/>
      <c r="AS839" s="28"/>
      <c r="AT839" s="2"/>
      <c r="AU839" s="2"/>
      <c r="AV839" s="2"/>
      <c r="AW839" s="2"/>
      <c r="AX839" s="2"/>
      <c r="AY839" s="2"/>
      <c r="AZ839" s="2"/>
      <c r="BA839" s="29"/>
    </row>
    <row r="840" spans="1:53" ht="21" customHeight="1">
      <c r="A840" s="19">
        <f>SUBTOTAL(3,$AO$7:AO840)</f>
        <v>834</v>
      </c>
      <c r="B840" s="44" t="s">
        <v>3083</v>
      </c>
      <c r="C840" s="45" t="s">
        <v>3084</v>
      </c>
      <c r="D840" s="22" t="s">
        <v>3085</v>
      </c>
      <c r="E840" s="22" t="s">
        <v>2561</v>
      </c>
      <c r="F840" s="19" t="s">
        <v>213</v>
      </c>
      <c r="G840" s="22" t="s">
        <v>67</v>
      </c>
      <c r="H840" s="19" t="str">
        <f t="shared" si="137"/>
        <v>009</v>
      </c>
      <c r="I840" s="22" t="s">
        <v>3016</v>
      </c>
      <c r="J840" s="22" t="s">
        <v>3017</v>
      </c>
      <c r="K840" s="22"/>
      <c r="L840" s="27">
        <v>0</v>
      </c>
      <c r="M840" s="26">
        <v>0</v>
      </c>
      <c r="N840" s="25">
        <v>7050000</v>
      </c>
      <c r="O840" s="25"/>
      <c r="P840" s="25"/>
      <c r="Q840" s="25"/>
      <c r="R840" s="25"/>
      <c r="S840" s="25"/>
      <c r="T840" s="25"/>
      <c r="U840" s="25">
        <v>7050000</v>
      </c>
      <c r="V840" s="25"/>
      <c r="W840" s="25"/>
      <c r="X840" s="25"/>
      <c r="Y840" s="25"/>
      <c r="Z840" s="25"/>
      <c r="AA840" s="25"/>
      <c r="AB840" s="25"/>
      <c r="AC840" s="25"/>
      <c r="AD840" s="25">
        <f t="shared" si="141"/>
        <v>0</v>
      </c>
      <c r="AE840" s="25">
        <f>IF(SUM(R840:U840)-M840&lt;SUM(N840),SUM(N840)-SUM(R840:U840)-M840,)</f>
        <v>0</v>
      </c>
      <c r="AF840" s="25"/>
      <c r="AG840" s="27"/>
      <c r="AH840" s="27"/>
      <c r="AI840" s="27"/>
      <c r="AJ840" s="32"/>
      <c r="AK840" s="27"/>
      <c r="AL840" s="32"/>
      <c r="AM840" s="27"/>
      <c r="AN840" s="25">
        <f t="shared" si="140"/>
        <v>0</v>
      </c>
      <c r="AO840" s="27">
        <f t="shared" si="139"/>
        <v>0</v>
      </c>
      <c r="AP840" s="28"/>
      <c r="AR840" s="28"/>
      <c r="AS840" s="28"/>
      <c r="AT840" s="2"/>
      <c r="AU840" s="2"/>
      <c r="AV840" s="2"/>
      <c r="AW840" s="2"/>
      <c r="AX840" s="2"/>
      <c r="AY840" s="2"/>
      <c r="AZ840" s="2"/>
      <c r="BA840" s="29"/>
    </row>
    <row r="841" spans="1:53" ht="21" customHeight="1">
      <c r="A841" s="19">
        <f>SUBTOTAL(3,$AO$7:AO841)</f>
        <v>835</v>
      </c>
      <c r="B841" s="44" t="s">
        <v>3086</v>
      </c>
      <c r="C841" s="45" t="s">
        <v>3087</v>
      </c>
      <c r="D841" s="22" t="s">
        <v>3088</v>
      </c>
      <c r="E841" s="22" t="s">
        <v>222</v>
      </c>
      <c r="F841" s="19" t="s">
        <v>3089</v>
      </c>
      <c r="G841" s="22" t="s">
        <v>67</v>
      </c>
      <c r="H841" s="19" t="str">
        <f t="shared" si="137"/>
        <v>009</v>
      </c>
      <c r="I841" s="22" t="s">
        <v>3016</v>
      </c>
      <c r="J841" s="22" t="s">
        <v>3017</v>
      </c>
      <c r="K841" s="22"/>
      <c r="L841" s="27">
        <v>0</v>
      </c>
      <c r="M841" s="26">
        <v>0</v>
      </c>
      <c r="N841" s="25">
        <v>7050000</v>
      </c>
      <c r="O841" s="25"/>
      <c r="P841" s="25"/>
      <c r="Q841" s="25"/>
      <c r="R841" s="25"/>
      <c r="S841" s="25">
        <v>7050000</v>
      </c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>
        <f t="shared" si="141"/>
        <v>0</v>
      </c>
      <c r="AE841" s="25">
        <f>IF(SUM(R841:T841)-M841&lt;SUM(N841),SUM(N841)-SUM(R841:T841)-M841,)</f>
        <v>0</v>
      </c>
      <c r="AF841" s="25"/>
      <c r="AG841" s="27"/>
      <c r="AH841" s="27"/>
      <c r="AI841" s="27"/>
      <c r="AJ841" s="32"/>
      <c r="AK841" s="27"/>
      <c r="AL841" s="32"/>
      <c r="AM841" s="27"/>
      <c r="AN841" s="25">
        <f t="shared" si="140"/>
        <v>0</v>
      </c>
      <c r="AO841" s="27">
        <f t="shared" si="139"/>
        <v>0</v>
      </c>
      <c r="AP841" s="28"/>
      <c r="AR841" s="28"/>
      <c r="AS841" s="28"/>
      <c r="AT841" s="2"/>
      <c r="AU841" s="2"/>
      <c r="AV841" s="2"/>
      <c r="AW841" s="2"/>
      <c r="AX841" s="2"/>
      <c r="AY841" s="2"/>
      <c r="AZ841" s="2"/>
      <c r="BA841" s="29"/>
    </row>
    <row r="842" spans="1:53" ht="21" customHeight="1">
      <c r="A842" s="19">
        <f>SUBTOTAL(3,$AO$7:AO842)</f>
        <v>836</v>
      </c>
      <c r="B842" s="44" t="s">
        <v>3090</v>
      </c>
      <c r="C842" s="45" t="s">
        <v>3091</v>
      </c>
      <c r="D842" s="22" t="s">
        <v>3092</v>
      </c>
      <c r="E842" s="22" t="s">
        <v>222</v>
      </c>
      <c r="F842" s="19" t="s">
        <v>1749</v>
      </c>
      <c r="G842" s="22" t="s">
        <v>67</v>
      </c>
      <c r="H842" s="19" t="str">
        <f t="shared" si="137"/>
        <v>009</v>
      </c>
      <c r="I842" s="22" t="s">
        <v>3016</v>
      </c>
      <c r="J842" s="22" t="s">
        <v>3017</v>
      </c>
      <c r="K842" s="22"/>
      <c r="L842" s="27">
        <v>0</v>
      </c>
      <c r="M842" s="26">
        <v>0</v>
      </c>
      <c r="N842" s="25">
        <v>7050000</v>
      </c>
      <c r="O842" s="25"/>
      <c r="P842" s="25"/>
      <c r="Q842" s="25"/>
      <c r="R842" s="25"/>
      <c r="S842" s="25">
        <v>7050000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>
        <f t="shared" si="141"/>
        <v>0</v>
      </c>
      <c r="AE842" s="25">
        <f>IF(SUM(R842:T842)-M842&lt;SUM(N842),SUM(N842)-SUM(R842:T842)-M842,)</f>
        <v>0</v>
      </c>
      <c r="AF842" s="25"/>
      <c r="AG842" s="27"/>
      <c r="AH842" s="27"/>
      <c r="AI842" s="27"/>
      <c r="AJ842" s="32"/>
      <c r="AK842" s="27"/>
      <c r="AL842" s="32"/>
      <c r="AM842" s="27"/>
      <c r="AN842" s="25">
        <f t="shared" si="140"/>
        <v>0</v>
      </c>
      <c r="AO842" s="27">
        <f t="shared" si="139"/>
        <v>0</v>
      </c>
      <c r="AP842" s="28"/>
      <c r="AR842" s="28"/>
      <c r="AS842" s="28"/>
      <c r="AT842" s="2"/>
      <c r="AU842" s="2"/>
      <c r="AV842" s="2"/>
      <c r="AW842" s="2"/>
      <c r="AX842" s="2"/>
      <c r="AY842" s="2"/>
      <c r="AZ842" s="2"/>
      <c r="BA842" s="29"/>
    </row>
    <row r="843" spans="1:53" ht="21" customHeight="1">
      <c r="A843" s="19">
        <f>SUBTOTAL(3,$AO$7:AO843)</f>
        <v>837</v>
      </c>
      <c r="B843" s="44" t="s">
        <v>3093</v>
      </c>
      <c r="C843" s="45" t="s">
        <v>3094</v>
      </c>
      <c r="D843" s="22" t="s">
        <v>3095</v>
      </c>
      <c r="E843" s="22" t="s">
        <v>2769</v>
      </c>
      <c r="F843" s="19" t="s">
        <v>403</v>
      </c>
      <c r="G843" s="22" t="s">
        <v>67</v>
      </c>
      <c r="H843" s="19" t="str">
        <f t="shared" si="137"/>
        <v>009</v>
      </c>
      <c r="I843" s="22" t="s">
        <v>3016</v>
      </c>
      <c r="J843" s="22" t="s">
        <v>3017</v>
      </c>
      <c r="K843" s="22"/>
      <c r="L843" s="27">
        <v>0</v>
      </c>
      <c r="M843" s="26">
        <v>0</v>
      </c>
      <c r="N843" s="25">
        <v>7050000</v>
      </c>
      <c r="O843" s="25"/>
      <c r="P843" s="25"/>
      <c r="Q843" s="25"/>
      <c r="R843" s="25"/>
      <c r="S843" s="25">
        <v>7050000</v>
      </c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>
        <f t="shared" si="141"/>
        <v>0</v>
      </c>
      <c r="AE843" s="25">
        <f>IF(SUM(R843:T843)-M843&lt;SUM(N843),SUM(N843)-SUM(R843:T843)-M843,)</f>
        <v>0</v>
      </c>
      <c r="AF843" s="25"/>
      <c r="AG843" s="27"/>
      <c r="AH843" s="27"/>
      <c r="AI843" s="27"/>
      <c r="AJ843" s="32"/>
      <c r="AK843" s="27"/>
      <c r="AL843" s="32"/>
      <c r="AM843" s="27"/>
      <c r="AN843" s="25">
        <f t="shared" si="140"/>
        <v>0</v>
      </c>
      <c r="AO843" s="27">
        <f t="shared" si="139"/>
        <v>0</v>
      </c>
      <c r="AP843" s="28"/>
      <c r="AR843" s="28"/>
      <c r="AS843" s="28"/>
      <c r="AT843" s="2"/>
      <c r="AU843" s="2"/>
      <c r="AV843" s="2"/>
      <c r="AW843" s="2"/>
      <c r="AX843" s="2"/>
      <c r="AY843" s="2"/>
      <c r="AZ843" s="2"/>
      <c r="BA843" s="29"/>
    </row>
    <row r="844" spans="1:53" ht="21" customHeight="1">
      <c r="A844" s="19">
        <f>SUBTOTAL(3,$AO$7:AO844)</f>
        <v>838</v>
      </c>
      <c r="B844" s="44" t="s">
        <v>3096</v>
      </c>
      <c r="C844" s="45" t="s">
        <v>3097</v>
      </c>
      <c r="D844" s="22" t="s">
        <v>3098</v>
      </c>
      <c r="E844" s="22" t="s">
        <v>295</v>
      </c>
      <c r="F844" s="19" t="s">
        <v>810</v>
      </c>
      <c r="G844" s="22" t="s">
        <v>67</v>
      </c>
      <c r="H844" s="19" t="str">
        <f t="shared" si="137"/>
        <v>009</v>
      </c>
      <c r="I844" s="22" t="s">
        <v>3016</v>
      </c>
      <c r="J844" s="22" t="s">
        <v>3017</v>
      </c>
      <c r="K844" s="22"/>
      <c r="L844" s="27">
        <v>0</v>
      </c>
      <c r="M844" s="26">
        <v>0</v>
      </c>
      <c r="N844" s="25">
        <v>7050000</v>
      </c>
      <c r="O844" s="25"/>
      <c r="P844" s="25"/>
      <c r="Q844" s="25"/>
      <c r="R844" s="25"/>
      <c r="S844" s="25"/>
      <c r="T844" s="25"/>
      <c r="U844" s="25">
        <v>7050000</v>
      </c>
      <c r="V844" s="25"/>
      <c r="W844" s="25"/>
      <c r="X844" s="25"/>
      <c r="Y844" s="25"/>
      <c r="Z844" s="25"/>
      <c r="AA844" s="25"/>
      <c r="AB844" s="25"/>
      <c r="AC844" s="25"/>
      <c r="AD844" s="25">
        <f t="shared" si="141"/>
        <v>0</v>
      </c>
      <c r="AE844" s="25">
        <f>IF(SUM(R844:U844)-M844&lt;SUM(N844),SUM(N844)-SUM(R844:U844)-M844,)</f>
        <v>0</v>
      </c>
      <c r="AF844" s="25"/>
      <c r="AG844" s="27"/>
      <c r="AH844" s="27"/>
      <c r="AI844" s="27"/>
      <c r="AJ844" s="32"/>
      <c r="AK844" s="27"/>
      <c r="AL844" s="32"/>
      <c r="AM844" s="27"/>
      <c r="AN844" s="25">
        <f t="shared" si="140"/>
        <v>0</v>
      </c>
      <c r="AO844" s="27">
        <f t="shared" si="139"/>
        <v>0</v>
      </c>
      <c r="AP844" s="28"/>
      <c r="AR844" s="28"/>
      <c r="AS844" s="28"/>
      <c r="AT844" s="2"/>
      <c r="AU844" s="2"/>
      <c r="AV844" s="2"/>
      <c r="AW844" s="2"/>
      <c r="AX844" s="2"/>
      <c r="AY844" s="2"/>
      <c r="AZ844" s="2"/>
      <c r="BA844" s="29"/>
    </row>
    <row r="845" spans="1:53" ht="21" customHeight="1">
      <c r="A845" s="19">
        <f>SUBTOTAL(3,$AO$7:AO845)</f>
        <v>839</v>
      </c>
      <c r="B845" s="44" t="s">
        <v>3099</v>
      </c>
      <c r="C845" s="45" t="s">
        <v>3100</v>
      </c>
      <c r="D845" s="22" t="s">
        <v>85</v>
      </c>
      <c r="E845" s="22" t="s">
        <v>2775</v>
      </c>
      <c r="F845" s="19" t="s">
        <v>1721</v>
      </c>
      <c r="G845" s="22" t="s">
        <v>67</v>
      </c>
      <c r="H845" s="19" t="str">
        <f t="shared" si="137"/>
        <v>009</v>
      </c>
      <c r="I845" s="22" t="s">
        <v>3016</v>
      </c>
      <c r="J845" s="22" t="s">
        <v>3017</v>
      </c>
      <c r="K845" s="22"/>
      <c r="L845" s="27">
        <v>0</v>
      </c>
      <c r="M845" s="26">
        <v>0</v>
      </c>
      <c r="N845" s="25">
        <v>7050000</v>
      </c>
      <c r="O845" s="25"/>
      <c r="P845" s="25"/>
      <c r="Q845" s="25"/>
      <c r="R845" s="25"/>
      <c r="S845" s="25"/>
      <c r="T845" s="25"/>
      <c r="U845" s="25">
        <v>7050000</v>
      </c>
      <c r="V845" s="25"/>
      <c r="W845" s="25"/>
      <c r="X845" s="25"/>
      <c r="Y845" s="25"/>
      <c r="Z845" s="25"/>
      <c r="AA845" s="25"/>
      <c r="AB845" s="25"/>
      <c r="AC845" s="25"/>
      <c r="AD845" s="25">
        <f t="shared" si="141"/>
        <v>0</v>
      </c>
      <c r="AE845" s="25">
        <f>IF(SUM(R845:U845)-M845&lt;SUM(N845),SUM(N845)-SUM(R845:U845)-M845,)</f>
        <v>0</v>
      </c>
      <c r="AF845" s="25"/>
      <c r="AG845" s="27"/>
      <c r="AH845" s="27"/>
      <c r="AI845" s="27"/>
      <c r="AJ845" s="32"/>
      <c r="AK845" s="27"/>
      <c r="AL845" s="32"/>
      <c r="AM845" s="27"/>
      <c r="AN845" s="25">
        <f t="shared" si="140"/>
        <v>0</v>
      </c>
      <c r="AO845" s="27">
        <f t="shared" si="139"/>
        <v>0</v>
      </c>
      <c r="AP845" s="28"/>
      <c r="AR845" s="28"/>
      <c r="AS845" s="28"/>
      <c r="AT845" s="2"/>
      <c r="AU845" s="2"/>
      <c r="AV845" s="2"/>
      <c r="AW845" s="2"/>
      <c r="AX845" s="2"/>
      <c r="AY845" s="2"/>
      <c r="AZ845" s="2"/>
      <c r="BA845" s="29"/>
    </row>
    <row r="846" spans="1:53" ht="21" customHeight="1">
      <c r="A846" s="19">
        <f>SUBTOTAL(3,$AO$7:AO846)</f>
        <v>840</v>
      </c>
      <c r="B846" s="44" t="s">
        <v>3101</v>
      </c>
      <c r="C846" s="45" t="s">
        <v>3102</v>
      </c>
      <c r="D846" s="22" t="s">
        <v>3103</v>
      </c>
      <c r="E846" s="22" t="s">
        <v>836</v>
      </c>
      <c r="F846" s="19" t="s">
        <v>974</v>
      </c>
      <c r="G846" s="22" t="s">
        <v>67</v>
      </c>
      <c r="H846" s="19" t="str">
        <f t="shared" si="137"/>
        <v>009</v>
      </c>
      <c r="I846" s="22" t="s">
        <v>3016</v>
      </c>
      <c r="J846" s="22" t="s">
        <v>3017</v>
      </c>
      <c r="K846" s="22"/>
      <c r="L846" s="27">
        <v>0</v>
      </c>
      <c r="M846" s="26">
        <v>0</v>
      </c>
      <c r="N846" s="25">
        <v>7050000</v>
      </c>
      <c r="O846" s="25"/>
      <c r="P846" s="25"/>
      <c r="Q846" s="25"/>
      <c r="R846" s="25"/>
      <c r="S846" s="25"/>
      <c r="T846" s="25"/>
      <c r="U846" s="25">
        <v>7050000</v>
      </c>
      <c r="V846" s="25"/>
      <c r="W846" s="25"/>
      <c r="X846" s="25"/>
      <c r="Y846" s="25"/>
      <c r="Z846" s="25"/>
      <c r="AA846" s="25"/>
      <c r="AB846" s="25"/>
      <c r="AC846" s="25"/>
      <c r="AD846" s="25">
        <f t="shared" si="141"/>
        <v>0</v>
      </c>
      <c r="AE846" s="25">
        <f>IF(SUM(R846:U846)-M846&lt;SUM(N846),SUM(N846)-SUM(R846:U846)-M846,)</f>
        <v>0</v>
      </c>
      <c r="AF846" s="25"/>
      <c r="AG846" s="27"/>
      <c r="AH846" s="27"/>
      <c r="AI846" s="27"/>
      <c r="AJ846" s="32"/>
      <c r="AK846" s="27"/>
      <c r="AL846" s="32"/>
      <c r="AM846" s="27"/>
      <c r="AN846" s="25">
        <f t="shared" si="140"/>
        <v>0</v>
      </c>
      <c r="AO846" s="27">
        <f t="shared" si="139"/>
        <v>0</v>
      </c>
      <c r="AP846" s="28"/>
      <c r="AR846" s="28"/>
      <c r="AS846" s="28"/>
      <c r="AT846" s="2"/>
      <c r="AU846" s="2"/>
      <c r="AV846" s="2"/>
      <c r="AW846" s="2"/>
      <c r="AX846" s="2"/>
      <c r="AY846" s="2"/>
      <c r="AZ846" s="2"/>
      <c r="BA846" s="29"/>
    </row>
    <row r="847" spans="1:53" ht="21" customHeight="1">
      <c r="A847" s="19">
        <f>SUBTOTAL(3,$AO$7:AO847)</f>
        <v>841</v>
      </c>
      <c r="B847" s="44" t="s">
        <v>3104</v>
      </c>
      <c r="C847" s="45" t="s">
        <v>3105</v>
      </c>
      <c r="D847" s="22" t="s">
        <v>708</v>
      </c>
      <c r="E847" s="22" t="s">
        <v>346</v>
      </c>
      <c r="F847" s="19" t="s">
        <v>427</v>
      </c>
      <c r="G847" s="22" t="s">
        <v>67</v>
      </c>
      <c r="H847" s="19" t="str">
        <f t="shared" si="137"/>
        <v>009</v>
      </c>
      <c r="I847" s="22" t="s">
        <v>3016</v>
      </c>
      <c r="J847" s="22" t="s">
        <v>3017</v>
      </c>
      <c r="K847" s="22"/>
      <c r="L847" s="27">
        <v>0</v>
      </c>
      <c r="M847" s="26">
        <v>0</v>
      </c>
      <c r="N847" s="25">
        <v>7050000</v>
      </c>
      <c r="O847" s="25"/>
      <c r="P847" s="25"/>
      <c r="Q847" s="25"/>
      <c r="R847" s="25"/>
      <c r="S847" s="25">
        <v>7050000</v>
      </c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>
        <f t="shared" si="141"/>
        <v>0</v>
      </c>
      <c r="AE847" s="25">
        <f>IF(SUM(R847:T847)-M847&lt;SUM(N847),SUM(N847)-SUM(R847:T847)-M847,)</f>
        <v>0</v>
      </c>
      <c r="AF847" s="25"/>
      <c r="AG847" s="27"/>
      <c r="AH847" s="27"/>
      <c r="AI847" s="27"/>
      <c r="AJ847" s="32"/>
      <c r="AK847" s="27"/>
      <c r="AL847" s="32"/>
      <c r="AM847" s="27"/>
      <c r="AN847" s="25">
        <f t="shared" si="140"/>
        <v>0</v>
      </c>
      <c r="AO847" s="27">
        <f t="shared" si="139"/>
        <v>0</v>
      </c>
      <c r="AP847" s="28"/>
      <c r="AR847" s="28"/>
      <c r="AS847" s="28"/>
      <c r="AT847" s="2"/>
      <c r="AU847" s="2"/>
      <c r="AV847" s="2"/>
      <c r="AW847" s="2"/>
      <c r="AX847" s="2"/>
      <c r="AY847" s="2"/>
      <c r="AZ847" s="2"/>
      <c r="BA847" s="29"/>
    </row>
    <row r="848" spans="1:53" ht="21" customHeight="1">
      <c r="A848" s="19">
        <f>SUBTOTAL(3,$AO$7:AO848)</f>
        <v>842</v>
      </c>
      <c r="B848" s="44" t="s">
        <v>3106</v>
      </c>
      <c r="C848" s="45" t="s">
        <v>3107</v>
      </c>
      <c r="D848" s="22" t="s">
        <v>3108</v>
      </c>
      <c r="E848" s="22" t="s">
        <v>346</v>
      </c>
      <c r="F848" s="19" t="s">
        <v>246</v>
      </c>
      <c r="G848" s="22" t="s">
        <v>67</v>
      </c>
      <c r="H848" s="19" t="str">
        <f t="shared" si="137"/>
        <v>009</v>
      </c>
      <c r="I848" s="22" t="s">
        <v>3016</v>
      </c>
      <c r="J848" s="22" t="s">
        <v>3017</v>
      </c>
      <c r="K848" s="22"/>
      <c r="L848" s="27">
        <v>0</v>
      </c>
      <c r="M848" s="26">
        <v>0</v>
      </c>
      <c r="N848" s="25">
        <v>7050000</v>
      </c>
      <c r="O848" s="25"/>
      <c r="P848" s="25"/>
      <c r="Q848" s="25"/>
      <c r="R848" s="25"/>
      <c r="S848" s="25"/>
      <c r="T848" s="25"/>
      <c r="U848" s="25">
        <v>7050000</v>
      </c>
      <c r="V848" s="25"/>
      <c r="W848" s="25"/>
      <c r="X848" s="25"/>
      <c r="Y848" s="25"/>
      <c r="Z848" s="25"/>
      <c r="AA848" s="25"/>
      <c r="AB848" s="25"/>
      <c r="AC848" s="25"/>
      <c r="AD848" s="25">
        <f t="shared" si="141"/>
        <v>0</v>
      </c>
      <c r="AE848" s="25">
        <f>IF(SUM(R848:U848)-M848&lt;SUM(N848),SUM(N848)-SUM(R848:U848)-M848,)</f>
        <v>0</v>
      </c>
      <c r="AF848" s="25"/>
      <c r="AG848" s="27"/>
      <c r="AH848" s="27"/>
      <c r="AI848" s="27"/>
      <c r="AJ848" s="32"/>
      <c r="AK848" s="27"/>
      <c r="AL848" s="32"/>
      <c r="AM848" s="27"/>
      <c r="AN848" s="25">
        <f t="shared" si="140"/>
        <v>0</v>
      </c>
      <c r="AO848" s="27">
        <f t="shared" si="139"/>
        <v>0</v>
      </c>
      <c r="AP848" s="28"/>
      <c r="AR848" s="28"/>
      <c r="AS848" s="28"/>
      <c r="AT848" s="2"/>
      <c r="AU848" s="2"/>
      <c r="AV848" s="2"/>
      <c r="AW848" s="2"/>
      <c r="AX848" s="2"/>
      <c r="AY848" s="2"/>
      <c r="AZ848" s="2"/>
      <c r="BA848" s="29"/>
    </row>
    <row r="849" spans="1:53" ht="21" customHeight="1">
      <c r="A849" s="19">
        <f>SUBTOTAL(3,$AO$7:AO849)</f>
        <v>843</v>
      </c>
      <c r="B849" s="44" t="s">
        <v>3109</v>
      </c>
      <c r="C849" s="45" t="s">
        <v>3110</v>
      </c>
      <c r="D849" s="22" t="s">
        <v>3111</v>
      </c>
      <c r="E849" s="22" t="s">
        <v>1262</v>
      </c>
      <c r="F849" s="19" t="s">
        <v>2676</v>
      </c>
      <c r="G849" s="22" t="s">
        <v>67</v>
      </c>
      <c r="H849" s="19" t="str">
        <f t="shared" si="137"/>
        <v>009</v>
      </c>
      <c r="I849" s="22" t="s">
        <v>3016</v>
      </c>
      <c r="J849" s="22" t="s">
        <v>3017</v>
      </c>
      <c r="K849" s="22"/>
      <c r="L849" s="27">
        <v>0</v>
      </c>
      <c r="M849" s="26">
        <v>0</v>
      </c>
      <c r="N849" s="25">
        <v>7050000</v>
      </c>
      <c r="O849" s="25"/>
      <c r="P849" s="25"/>
      <c r="Q849" s="25"/>
      <c r="R849" s="25"/>
      <c r="S849" s="25">
        <v>7050000</v>
      </c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>
        <f t="shared" si="141"/>
        <v>0</v>
      </c>
      <c r="AE849" s="25">
        <f>IF(SUM(R849:T849)-M849&lt;SUM(N849),SUM(N849)-SUM(R849:T849)-M849,)</f>
        <v>0</v>
      </c>
      <c r="AF849" s="25"/>
      <c r="AG849" s="27"/>
      <c r="AH849" s="27"/>
      <c r="AI849" s="27"/>
      <c r="AJ849" s="32"/>
      <c r="AK849" s="27"/>
      <c r="AL849" s="32"/>
      <c r="AM849" s="27"/>
      <c r="AN849" s="25">
        <f t="shared" si="140"/>
        <v>0</v>
      </c>
      <c r="AO849" s="27">
        <f t="shared" si="139"/>
        <v>0</v>
      </c>
      <c r="AP849" s="28"/>
      <c r="AR849" s="28"/>
      <c r="AS849" s="28"/>
      <c r="AT849" s="2"/>
      <c r="AU849" s="2"/>
      <c r="AV849" s="2"/>
      <c r="AW849" s="2"/>
      <c r="AX849" s="2"/>
      <c r="AY849" s="2"/>
      <c r="AZ849" s="2"/>
      <c r="BA849" s="29"/>
    </row>
    <row r="850" spans="1:53" ht="21" customHeight="1">
      <c r="A850" s="19">
        <f>SUBTOTAL(3,$AO$7:AO850)</f>
        <v>844</v>
      </c>
      <c r="B850" s="44" t="s">
        <v>3115</v>
      </c>
      <c r="C850" s="45" t="s">
        <v>3116</v>
      </c>
      <c r="D850" s="22" t="s">
        <v>2409</v>
      </c>
      <c r="E850" s="22" t="s">
        <v>124</v>
      </c>
      <c r="F850" s="19" t="s">
        <v>281</v>
      </c>
      <c r="G850" s="22" t="s">
        <v>67</v>
      </c>
      <c r="H850" s="19" t="str">
        <f t="shared" si="137"/>
        <v>009</v>
      </c>
      <c r="I850" s="22" t="s">
        <v>3016</v>
      </c>
      <c r="J850" s="22" t="s">
        <v>3017</v>
      </c>
      <c r="K850" s="22"/>
      <c r="L850" s="27">
        <v>0</v>
      </c>
      <c r="M850" s="26">
        <v>0</v>
      </c>
      <c r="N850" s="25">
        <v>7050000</v>
      </c>
      <c r="O850" s="25"/>
      <c r="P850" s="25"/>
      <c r="Q850" s="25"/>
      <c r="R850" s="25"/>
      <c r="S850" s="25">
        <v>7050000</v>
      </c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>
        <f t="shared" si="141"/>
        <v>0</v>
      </c>
      <c r="AE850" s="25">
        <f>IF(SUM(R850:T850)-M850&lt;SUM(N850),SUM(N850)-SUM(R850:T850)-M850,)</f>
        <v>0</v>
      </c>
      <c r="AF850" s="25"/>
      <c r="AG850" s="27"/>
      <c r="AH850" s="27"/>
      <c r="AI850" s="27"/>
      <c r="AJ850" s="32"/>
      <c r="AK850" s="27"/>
      <c r="AL850" s="32"/>
      <c r="AM850" s="27"/>
      <c r="AN850" s="25">
        <f t="shared" si="140"/>
        <v>0</v>
      </c>
      <c r="AO850" s="27">
        <f t="shared" si="139"/>
        <v>0</v>
      </c>
      <c r="AP850" s="28"/>
      <c r="AR850" s="28"/>
      <c r="AS850" s="28"/>
      <c r="AT850" s="2"/>
      <c r="AU850" s="2"/>
      <c r="AV850" s="2"/>
      <c r="AW850" s="2"/>
      <c r="AX850" s="2"/>
      <c r="AY850" s="2"/>
      <c r="AZ850" s="2"/>
      <c r="BA850" s="29"/>
    </row>
    <row r="851" spans="1:53" ht="21" customHeight="1">
      <c r="A851" s="19">
        <f>SUBTOTAL(3,$AO$7:AO851)</f>
        <v>845</v>
      </c>
      <c r="B851" s="44" t="s">
        <v>3117</v>
      </c>
      <c r="C851" s="45" t="s">
        <v>3118</v>
      </c>
      <c r="D851" s="22" t="s">
        <v>3119</v>
      </c>
      <c r="E851" s="22" t="s">
        <v>52</v>
      </c>
      <c r="F851" s="19" t="s">
        <v>870</v>
      </c>
      <c r="G851" s="22" t="s">
        <v>67</v>
      </c>
      <c r="H851" s="19" t="str">
        <f t="shared" si="137"/>
        <v>009</v>
      </c>
      <c r="I851" s="22" t="s">
        <v>3120</v>
      </c>
      <c r="J851" s="22" t="s">
        <v>3121</v>
      </c>
      <c r="K851" s="22"/>
      <c r="L851" s="27">
        <v>0</v>
      </c>
      <c r="M851" s="26">
        <v>0</v>
      </c>
      <c r="N851" s="25">
        <v>7050000</v>
      </c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>
        <v>7050000</v>
      </c>
      <c r="Z851" s="25"/>
      <c r="AA851" s="25"/>
      <c r="AB851" s="25"/>
      <c r="AC851" s="25"/>
      <c r="AD851" s="25">
        <f t="shared" si="141"/>
        <v>0</v>
      </c>
      <c r="AE851" s="25">
        <f>IF(SUM(R851:AD851)-M851&lt;SUM(N851),SUM(N851)-SUM(R851:AD851)-M851,)</f>
        <v>0</v>
      </c>
      <c r="AF851" s="25"/>
      <c r="AG851" s="27"/>
      <c r="AH851" s="27"/>
      <c r="AI851" s="27"/>
      <c r="AJ851" s="32"/>
      <c r="AK851" s="27"/>
      <c r="AL851" s="32"/>
      <c r="AM851" s="27"/>
      <c r="AN851" s="25">
        <f t="shared" si="140"/>
        <v>0</v>
      </c>
      <c r="AO851" s="27">
        <f>IF(SUM(R851:AD851)-M851&lt;(K851+L851+N851),(K851+L851+N851)-SUM(R851:AD851)-M851,)</f>
        <v>0</v>
      </c>
      <c r="AP851" s="28"/>
      <c r="AR851" s="28"/>
      <c r="AS851" s="28"/>
      <c r="AT851" s="2"/>
      <c r="AU851" s="2"/>
      <c r="AV851" s="2"/>
      <c r="AW851" s="2"/>
      <c r="AX851" s="2"/>
      <c r="AY851" s="2"/>
      <c r="AZ851" s="2"/>
      <c r="BA851" s="29"/>
    </row>
    <row r="852" spans="1:53" ht="21" customHeight="1">
      <c r="A852" s="19">
        <f>SUBTOTAL(3,$AO$7:AO852)</f>
        <v>846</v>
      </c>
      <c r="B852" s="44" t="s">
        <v>3122</v>
      </c>
      <c r="C852" s="45" t="s">
        <v>3123</v>
      </c>
      <c r="D852" s="22" t="s">
        <v>3124</v>
      </c>
      <c r="E852" s="22" t="s">
        <v>66</v>
      </c>
      <c r="F852" s="19" t="s">
        <v>361</v>
      </c>
      <c r="G852" s="22" t="s">
        <v>67</v>
      </c>
      <c r="H852" s="19" t="str">
        <f t="shared" si="137"/>
        <v>009</v>
      </c>
      <c r="I852" s="22" t="s">
        <v>3120</v>
      </c>
      <c r="J852" s="22" t="s">
        <v>3121</v>
      </c>
      <c r="K852" s="22"/>
      <c r="L852" s="27">
        <v>0</v>
      </c>
      <c r="M852" s="26">
        <v>0</v>
      </c>
      <c r="N852" s="25">
        <v>7050000</v>
      </c>
      <c r="O852" s="25"/>
      <c r="P852" s="25"/>
      <c r="Q852" s="25"/>
      <c r="R852" s="25"/>
      <c r="S852" s="25"/>
      <c r="T852" s="25"/>
      <c r="U852" s="25">
        <v>7050000</v>
      </c>
      <c r="V852" s="25"/>
      <c r="W852" s="25"/>
      <c r="X852" s="25"/>
      <c r="Y852" s="25"/>
      <c r="Z852" s="25"/>
      <c r="AA852" s="25"/>
      <c r="AB852" s="25"/>
      <c r="AC852" s="25"/>
      <c r="AD852" s="25">
        <f t="shared" si="141"/>
        <v>0</v>
      </c>
      <c r="AE852" s="25">
        <f>IF(SUM(R852:U852)-M852&lt;SUM(N852),SUM(N852)-SUM(R852:U852)-M852,)</f>
        <v>0</v>
      </c>
      <c r="AF852" s="25"/>
      <c r="AG852" s="27"/>
      <c r="AH852" s="27"/>
      <c r="AI852" s="27"/>
      <c r="AJ852" s="32"/>
      <c r="AK852" s="27"/>
      <c r="AL852" s="32"/>
      <c r="AM852" s="27"/>
      <c r="AN852" s="25">
        <f t="shared" si="140"/>
        <v>0</v>
      </c>
      <c r="AO852" s="27">
        <f t="shared" ref="AO852:AO860" si="142">IF(SUM(R852:U852)-M852&lt;(K852+L852+N852),(K852+L852+N852)-SUM(R852:U852)-M852,)</f>
        <v>0</v>
      </c>
      <c r="AP852" s="28"/>
      <c r="AR852" s="28"/>
      <c r="AS852" s="28"/>
      <c r="AT852" s="2"/>
      <c r="AU852" s="2"/>
      <c r="AV852" s="2"/>
      <c r="AW852" s="2"/>
      <c r="AX852" s="2"/>
      <c r="AY852" s="2"/>
      <c r="AZ852" s="2"/>
      <c r="BA852" s="29"/>
    </row>
    <row r="853" spans="1:53" ht="21" customHeight="1">
      <c r="A853" s="19">
        <f>SUBTOTAL(3,$AO$7:AO853)</f>
        <v>847</v>
      </c>
      <c r="B853" s="44" t="s">
        <v>3125</v>
      </c>
      <c r="C853" s="45" t="s">
        <v>3126</v>
      </c>
      <c r="D853" s="22" t="s">
        <v>2811</v>
      </c>
      <c r="E853" s="22" t="s">
        <v>146</v>
      </c>
      <c r="F853" s="19" t="s">
        <v>3127</v>
      </c>
      <c r="G853" s="22" t="s">
        <v>67</v>
      </c>
      <c r="H853" s="19" t="str">
        <f t="shared" si="137"/>
        <v>009</v>
      </c>
      <c r="I853" s="22" t="s">
        <v>3120</v>
      </c>
      <c r="J853" s="22" t="s">
        <v>3121</v>
      </c>
      <c r="K853" s="22"/>
      <c r="L853" s="27">
        <v>0</v>
      </c>
      <c r="M853" s="26">
        <v>0</v>
      </c>
      <c r="N853" s="25">
        <v>7050000</v>
      </c>
      <c r="O853" s="25"/>
      <c r="P853" s="25"/>
      <c r="Q853" s="25"/>
      <c r="R853" s="25"/>
      <c r="S853" s="25"/>
      <c r="T853" s="25"/>
      <c r="U853" s="25">
        <v>7050000</v>
      </c>
      <c r="V853" s="25"/>
      <c r="W853" s="25"/>
      <c r="X853" s="25"/>
      <c r="Y853" s="25"/>
      <c r="Z853" s="25"/>
      <c r="AA853" s="25"/>
      <c r="AB853" s="25"/>
      <c r="AC853" s="25"/>
      <c r="AD853" s="25">
        <f t="shared" si="141"/>
        <v>0</v>
      </c>
      <c r="AE853" s="25">
        <f>IF(SUM(R853:U853)-M853&lt;SUM(N853),SUM(N853)-SUM(R853:U853)-M853,)</f>
        <v>0</v>
      </c>
      <c r="AF853" s="25"/>
      <c r="AG853" s="27"/>
      <c r="AH853" s="27"/>
      <c r="AI853" s="27"/>
      <c r="AJ853" s="32"/>
      <c r="AK853" s="27"/>
      <c r="AL853" s="32"/>
      <c r="AM853" s="27"/>
      <c r="AN853" s="25">
        <f t="shared" si="140"/>
        <v>0</v>
      </c>
      <c r="AO853" s="27">
        <f t="shared" si="142"/>
        <v>0</v>
      </c>
      <c r="AP853" s="28"/>
      <c r="AR853" s="28"/>
      <c r="AS853" s="28"/>
      <c r="AT853" s="2"/>
      <c r="AU853" s="2"/>
      <c r="AV853" s="2"/>
      <c r="AW853" s="2"/>
      <c r="AX853" s="2"/>
      <c r="AY853" s="2"/>
      <c r="AZ853" s="2"/>
      <c r="BA853" s="29"/>
    </row>
    <row r="854" spans="1:53" ht="21" customHeight="1">
      <c r="A854" s="19">
        <f>SUBTOTAL(3,$AO$7:AO854)</f>
        <v>848</v>
      </c>
      <c r="B854" s="44" t="s">
        <v>3128</v>
      </c>
      <c r="C854" s="45" t="s">
        <v>3129</v>
      </c>
      <c r="D854" s="22" t="s">
        <v>289</v>
      </c>
      <c r="E854" s="22" t="s">
        <v>918</v>
      </c>
      <c r="F854" s="19" t="s">
        <v>3130</v>
      </c>
      <c r="G854" s="22" t="s">
        <v>67</v>
      </c>
      <c r="H854" s="19" t="str">
        <f t="shared" si="137"/>
        <v>009</v>
      </c>
      <c r="I854" s="22" t="s">
        <v>2930</v>
      </c>
      <c r="J854" s="22" t="s">
        <v>3121</v>
      </c>
      <c r="K854" s="22"/>
      <c r="L854" s="27">
        <v>0</v>
      </c>
      <c r="M854" s="26">
        <v>0</v>
      </c>
      <c r="N854" s="25">
        <v>7050000</v>
      </c>
      <c r="O854" s="25"/>
      <c r="P854" s="25"/>
      <c r="Q854" s="25"/>
      <c r="R854" s="25"/>
      <c r="S854" s="25"/>
      <c r="T854" s="25"/>
      <c r="U854" s="25">
        <v>7050000</v>
      </c>
      <c r="V854" s="25"/>
      <c r="W854" s="25"/>
      <c r="X854" s="25"/>
      <c r="Y854" s="25"/>
      <c r="Z854" s="25"/>
      <c r="AA854" s="25"/>
      <c r="AB854" s="25"/>
      <c r="AC854" s="25"/>
      <c r="AD854" s="25">
        <f t="shared" si="141"/>
        <v>0</v>
      </c>
      <c r="AE854" s="25">
        <f>IF(SUM(R854:U854)-M854&lt;SUM(N854),SUM(N854)-SUM(R854:U854)-M854,)</f>
        <v>0</v>
      </c>
      <c r="AF854" s="25"/>
      <c r="AG854" s="27"/>
      <c r="AH854" s="27"/>
      <c r="AI854" s="27"/>
      <c r="AJ854" s="32"/>
      <c r="AK854" s="27"/>
      <c r="AL854" s="32"/>
      <c r="AM854" s="27"/>
      <c r="AN854" s="25">
        <f t="shared" si="140"/>
        <v>0</v>
      </c>
      <c r="AO854" s="27">
        <f t="shared" si="142"/>
        <v>0</v>
      </c>
      <c r="AP854" s="28"/>
      <c r="AR854" s="28"/>
      <c r="AS854" s="28"/>
      <c r="AT854" s="2"/>
      <c r="AU854" s="2"/>
      <c r="AV854" s="2"/>
      <c r="AW854" s="2"/>
      <c r="AX854" s="2"/>
      <c r="AY854" s="2"/>
      <c r="AZ854" s="2"/>
      <c r="BA854" s="29"/>
    </row>
    <row r="855" spans="1:53" ht="21" customHeight="1">
      <c r="A855" s="19">
        <f>SUBTOTAL(3,$AO$7:AO855)</f>
        <v>849</v>
      </c>
      <c r="B855" s="44" t="s">
        <v>3131</v>
      </c>
      <c r="C855" s="45" t="s">
        <v>3132</v>
      </c>
      <c r="D855" s="22" t="s">
        <v>2517</v>
      </c>
      <c r="E855" s="22" t="s">
        <v>91</v>
      </c>
      <c r="F855" s="19" t="s">
        <v>710</v>
      </c>
      <c r="G855" s="22" t="s">
        <v>67</v>
      </c>
      <c r="H855" s="19" t="str">
        <f t="shared" si="137"/>
        <v>009</v>
      </c>
      <c r="I855" s="22" t="s">
        <v>3120</v>
      </c>
      <c r="J855" s="22" t="s">
        <v>3121</v>
      </c>
      <c r="K855" s="22"/>
      <c r="L855" s="27">
        <v>0</v>
      </c>
      <c r="M855" s="26">
        <v>0</v>
      </c>
      <c r="N855" s="25">
        <v>7050000</v>
      </c>
      <c r="O855" s="25"/>
      <c r="P855" s="25"/>
      <c r="Q855" s="25"/>
      <c r="R855" s="25"/>
      <c r="S855" s="25">
        <v>7050000</v>
      </c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>
        <f t="shared" si="141"/>
        <v>0</v>
      </c>
      <c r="AE855" s="25">
        <f>IF(SUM(R855:T855)-M855&lt;SUM(N855),SUM(N855)-SUM(R855:T855)-M855,)</f>
        <v>0</v>
      </c>
      <c r="AF855" s="25"/>
      <c r="AG855" s="27"/>
      <c r="AH855" s="27"/>
      <c r="AI855" s="27"/>
      <c r="AJ855" s="32"/>
      <c r="AK855" s="27"/>
      <c r="AL855" s="32"/>
      <c r="AM855" s="27"/>
      <c r="AN855" s="25">
        <f t="shared" si="140"/>
        <v>0</v>
      </c>
      <c r="AO855" s="27">
        <f t="shared" si="142"/>
        <v>0</v>
      </c>
      <c r="AP855" s="28"/>
      <c r="AR855" s="28"/>
      <c r="AS855" s="28"/>
      <c r="AT855" s="2"/>
      <c r="AU855" s="2"/>
      <c r="AV855" s="2"/>
      <c r="AW855" s="2"/>
      <c r="AX855" s="2"/>
      <c r="AY855" s="2"/>
      <c r="AZ855" s="2"/>
      <c r="BA855" s="29"/>
    </row>
    <row r="856" spans="1:53" ht="21" customHeight="1">
      <c r="A856" s="19">
        <f>SUBTOTAL(3,$AO$7:AO856)</f>
        <v>850</v>
      </c>
      <c r="B856" s="44" t="s">
        <v>3133</v>
      </c>
      <c r="C856" s="45" t="s">
        <v>3134</v>
      </c>
      <c r="D856" s="22" t="s">
        <v>3135</v>
      </c>
      <c r="E856" s="22" t="s">
        <v>2522</v>
      </c>
      <c r="F856" s="19" t="s">
        <v>658</v>
      </c>
      <c r="G856" s="22" t="s">
        <v>67</v>
      </c>
      <c r="H856" s="19" t="str">
        <f t="shared" si="137"/>
        <v>009</v>
      </c>
      <c r="I856" s="22" t="s">
        <v>3120</v>
      </c>
      <c r="J856" s="22" t="s">
        <v>3121</v>
      </c>
      <c r="K856" s="22"/>
      <c r="L856" s="27">
        <v>0</v>
      </c>
      <c r="M856" s="26">
        <v>0</v>
      </c>
      <c r="N856" s="25">
        <v>7050000</v>
      </c>
      <c r="O856" s="25"/>
      <c r="P856" s="25"/>
      <c r="Q856" s="25"/>
      <c r="R856" s="25"/>
      <c r="S856" s="25">
        <v>7050000</v>
      </c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>
        <f t="shared" si="141"/>
        <v>0</v>
      </c>
      <c r="AE856" s="25">
        <f>IF(SUM(R856:T856)-M856&lt;SUM(N856),SUM(N856)-SUM(R856:T856)-M856,)</f>
        <v>0</v>
      </c>
      <c r="AF856" s="25"/>
      <c r="AG856" s="27"/>
      <c r="AH856" s="27"/>
      <c r="AI856" s="27"/>
      <c r="AJ856" s="32"/>
      <c r="AK856" s="27"/>
      <c r="AL856" s="32"/>
      <c r="AM856" s="27"/>
      <c r="AN856" s="25">
        <f t="shared" si="140"/>
        <v>0</v>
      </c>
      <c r="AO856" s="27">
        <f t="shared" si="142"/>
        <v>0</v>
      </c>
      <c r="AP856" s="28"/>
      <c r="AR856" s="28"/>
      <c r="AS856" s="28"/>
      <c r="AT856" s="2"/>
      <c r="AU856" s="2"/>
      <c r="AV856" s="2"/>
      <c r="AW856" s="2"/>
      <c r="AX856" s="2"/>
      <c r="AY856" s="2"/>
      <c r="AZ856" s="2"/>
      <c r="BA856" s="29"/>
    </row>
    <row r="857" spans="1:53" ht="21" customHeight="1">
      <c r="A857" s="19">
        <f>SUBTOTAL(3,$AO$7:AO857)</f>
        <v>851</v>
      </c>
      <c r="B857" s="44" t="s">
        <v>3136</v>
      </c>
      <c r="C857" s="45" t="s">
        <v>3137</v>
      </c>
      <c r="D857" s="22" t="s">
        <v>425</v>
      </c>
      <c r="E857" s="22" t="s">
        <v>426</v>
      </c>
      <c r="F857" s="19" t="s">
        <v>188</v>
      </c>
      <c r="G857" s="22" t="s">
        <v>67</v>
      </c>
      <c r="H857" s="19" t="str">
        <f t="shared" si="137"/>
        <v>009</v>
      </c>
      <c r="I857" s="22" t="s">
        <v>3120</v>
      </c>
      <c r="J857" s="22" t="s">
        <v>3121</v>
      </c>
      <c r="K857" s="22"/>
      <c r="L857" s="27">
        <v>0</v>
      </c>
      <c r="M857" s="26">
        <v>0</v>
      </c>
      <c r="N857" s="25">
        <v>7050000</v>
      </c>
      <c r="O857" s="25"/>
      <c r="P857" s="25"/>
      <c r="Q857" s="25"/>
      <c r="R857" s="25"/>
      <c r="S857" s="25">
        <v>7050000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>
        <f t="shared" si="141"/>
        <v>0</v>
      </c>
      <c r="AE857" s="25">
        <f>IF(SUM(R857:T857)-M857&lt;SUM(N857),SUM(N857)-SUM(R857:T857)-M857,)</f>
        <v>0</v>
      </c>
      <c r="AF857" s="25"/>
      <c r="AG857" s="27"/>
      <c r="AH857" s="27"/>
      <c r="AI857" s="27"/>
      <c r="AJ857" s="32"/>
      <c r="AK857" s="27"/>
      <c r="AL857" s="32"/>
      <c r="AM857" s="27"/>
      <c r="AN857" s="25">
        <f t="shared" si="140"/>
        <v>0</v>
      </c>
      <c r="AO857" s="27">
        <f t="shared" si="142"/>
        <v>0</v>
      </c>
      <c r="AP857" s="28"/>
      <c r="AR857" s="28"/>
      <c r="AS857" s="28"/>
      <c r="AT857" s="2"/>
      <c r="AU857" s="2"/>
      <c r="AV857" s="2"/>
      <c r="AW857" s="2"/>
      <c r="AX857" s="2"/>
      <c r="AY857" s="2"/>
      <c r="AZ857" s="2"/>
      <c r="BA857" s="29"/>
    </row>
    <row r="858" spans="1:53" ht="21" customHeight="1">
      <c r="A858" s="19">
        <f>SUBTOTAL(3,$AO$7:AO858)</f>
        <v>852</v>
      </c>
      <c r="B858" s="44" t="s">
        <v>3138</v>
      </c>
      <c r="C858" s="45" t="s">
        <v>3139</v>
      </c>
      <c r="D858" s="22" t="s">
        <v>3140</v>
      </c>
      <c r="E858" s="22" t="s">
        <v>156</v>
      </c>
      <c r="F858" s="19" t="s">
        <v>1971</v>
      </c>
      <c r="G858" s="22" t="s">
        <v>67</v>
      </c>
      <c r="H858" s="19" t="str">
        <f t="shared" si="137"/>
        <v>009</v>
      </c>
      <c r="I858" s="22" t="s">
        <v>2930</v>
      </c>
      <c r="J858" s="22" t="s">
        <v>3121</v>
      </c>
      <c r="K858" s="22"/>
      <c r="L858" s="27">
        <v>0</v>
      </c>
      <c r="M858" s="26">
        <v>0</v>
      </c>
      <c r="N858" s="25">
        <v>7050000</v>
      </c>
      <c r="O858" s="25"/>
      <c r="P858" s="25"/>
      <c r="Q858" s="25"/>
      <c r="R858" s="25"/>
      <c r="S858" s="25">
        <v>7050000</v>
      </c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>
        <f t="shared" si="141"/>
        <v>0</v>
      </c>
      <c r="AE858" s="25">
        <f>IF(SUM(R858:T858)-M858&lt;SUM(N858),SUM(N858)-SUM(R858:T858)-M858,)</f>
        <v>0</v>
      </c>
      <c r="AF858" s="25"/>
      <c r="AG858" s="27"/>
      <c r="AH858" s="27"/>
      <c r="AI858" s="27"/>
      <c r="AJ858" s="32"/>
      <c r="AK858" s="27"/>
      <c r="AL858" s="32"/>
      <c r="AM858" s="27"/>
      <c r="AN858" s="25">
        <f t="shared" si="140"/>
        <v>0</v>
      </c>
      <c r="AO858" s="27">
        <f t="shared" si="142"/>
        <v>0</v>
      </c>
      <c r="AP858" s="28"/>
      <c r="AR858" s="28"/>
      <c r="AS858" s="28"/>
      <c r="AT858" s="2"/>
      <c r="AU858" s="2"/>
      <c r="AV858" s="2"/>
      <c r="AW858" s="2"/>
      <c r="AX858" s="2"/>
      <c r="AY858" s="2"/>
      <c r="AZ858" s="2"/>
      <c r="BA858" s="29"/>
    </row>
    <row r="859" spans="1:53" ht="21" customHeight="1">
      <c r="A859" s="19">
        <f>SUBTOTAL(3,$AO$7:AO859)</f>
        <v>853</v>
      </c>
      <c r="B859" s="44" t="s">
        <v>3141</v>
      </c>
      <c r="C859" s="45" t="s">
        <v>3142</v>
      </c>
      <c r="D859" s="22" t="s">
        <v>799</v>
      </c>
      <c r="E859" s="22" t="s">
        <v>449</v>
      </c>
      <c r="F859" s="19" t="s">
        <v>1047</v>
      </c>
      <c r="G859" s="22" t="s">
        <v>67</v>
      </c>
      <c r="H859" s="19" t="str">
        <f t="shared" si="137"/>
        <v>009</v>
      </c>
      <c r="I859" s="22" t="s">
        <v>3120</v>
      </c>
      <c r="J859" s="22" t="s">
        <v>3121</v>
      </c>
      <c r="K859" s="22"/>
      <c r="L859" s="27">
        <v>7050000</v>
      </c>
      <c r="M859" s="26">
        <v>0</v>
      </c>
      <c r="N859" s="25">
        <v>7050000</v>
      </c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>
        <f t="shared" si="141"/>
        <v>0</v>
      </c>
      <c r="AE859" s="25">
        <f>IF(SUM(R859:T859)-M859&lt;SUM(N859),SUM(N859)-SUM(R859:T859)-M859,)</f>
        <v>7050000</v>
      </c>
      <c r="AF859" s="25"/>
      <c r="AG859" s="27"/>
      <c r="AH859" s="27"/>
      <c r="AI859" s="27"/>
      <c r="AJ859" s="32"/>
      <c r="AK859" s="27"/>
      <c r="AL859" s="32"/>
      <c r="AM859" s="27"/>
      <c r="AN859" s="25">
        <f t="shared" si="140"/>
        <v>0</v>
      </c>
      <c r="AO859" s="27">
        <f t="shared" si="142"/>
        <v>14100000</v>
      </c>
      <c r="AP859" s="28"/>
      <c r="AR859" s="28"/>
      <c r="AS859" s="28"/>
      <c r="AT859" s="2"/>
      <c r="AU859" s="2"/>
      <c r="AV859" s="2"/>
      <c r="AW859" s="2"/>
      <c r="AX859" s="2"/>
      <c r="AY859" s="2"/>
      <c r="AZ859" s="2"/>
      <c r="BA859" s="29"/>
    </row>
    <row r="860" spans="1:53" ht="21" customHeight="1">
      <c r="A860" s="19">
        <f>SUBTOTAL(3,$AO$7:AO860)</f>
        <v>854</v>
      </c>
      <c r="B860" s="44" t="s">
        <v>3143</v>
      </c>
      <c r="C860" s="45" t="s">
        <v>3144</v>
      </c>
      <c r="D860" s="22" t="s">
        <v>3145</v>
      </c>
      <c r="E860" s="22" t="s">
        <v>809</v>
      </c>
      <c r="F860" s="19" t="s">
        <v>1459</v>
      </c>
      <c r="G860" s="22" t="s">
        <v>67</v>
      </c>
      <c r="H860" s="19" t="str">
        <f t="shared" si="137"/>
        <v>009</v>
      </c>
      <c r="I860" s="22" t="s">
        <v>3120</v>
      </c>
      <c r="J860" s="22" t="s">
        <v>3121</v>
      </c>
      <c r="K860" s="22"/>
      <c r="L860" s="27">
        <v>0</v>
      </c>
      <c r="M860" s="26">
        <v>0</v>
      </c>
      <c r="N860" s="25">
        <v>7050000</v>
      </c>
      <c r="O860" s="25"/>
      <c r="P860" s="25"/>
      <c r="Q860" s="25"/>
      <c r="R860" s="25"/>
      <c r="S860" s="25"/>
      <c r="T860" s="25"/>
      <c r="U860" s="25">
        <v>7050000</v>
      </c>
      <c r="V860" s="25"/>
      <c r="W860" s="25"/>
      <c r="X860" s="25"/>
      <c r="Y860" s="25"/>
      <c r="Z860" s="25"/>
      <c r="AA860" s="25"/>
      <c r="AB860" s="25"/>
      <c r="AC860" s="25"/>
      <c r="AD860" s="25">
        <f t="shared" si="141"/>
        <v>0</v>
      </c>
      <c r="AE860" s="25">
        <f>IF(SUM(R860:U860)-M860&lt;SUM(N860),SUM(N860)-SUM(R860:U860)-M860,)</f>
        <v>0</v>
      </c>
      <c r="AF860" s="25"/>
      <c r="AG860" s="27"/>
      <c r="AH860" s="27"/>
      <c r="AI860" s="27"/>
      <c r="AJ860" s="32"/>
      <c r="AK860" s="27"/>
      <c r="AL860" s="32"/>
      <c r="AM860" s="27"/>
      <c r="AN860" s="25">
        <f t="shared" si="140"/>
        <v>0</v>
      </c>
      <c r="AO860" s="27">
        <f t="shared" si="142"/>
        <v>0</v>
      </c>
      <c r="AP860" s="28"/>
      <c r="AR860" s="28"/>
      <c r="AS860" s="28"/>
      <c r="AT860" s="2"/>
      <c r="AU860" s="2"/>
      <c r="AV860" s="2"/>
      <c r="AW860" s="2"/>
      <c r="AX860" s="2"/>
      <c r="AY860" s="2"/>
      <c r="AZ860" s="2"/>
      <c r="BA860" s="29"/>
    </row>
    <row r="861" spans="1:53" ht="21" customHeight="1">
      <c r="A861" s="19">
        <f>SUBTOTAL(3,$AO$7:AO861)</f>
        <v>855</v>
      </c>
      <c r="B861" s="44" t="s">
        <v>3146</v>
      </c>
      <c r="C861" s="45" t="s">
        <v>3147</v>
      </c>
      <c r="D861" s="22" t="s">
        <v>3148</v>
      </c>
      <c r="E861" s="22" t="s">
        <v>491</v>
      </c>
      <c r="F861" s="19" t="s">
        <v>1334</v>
      </c>
      <c r="G861" s="22" t="s">
        <v>67</v>
      </c>
      <c r="H861" s="19" t="str">
        <f t="shared" si="137"/>
        <v>009</v>
      </c>
      <c r="I861" s="22" t="s">
        <v>3120</v>
      </c>
      <c r="J861" s="22" t="s">
        <v>3121</v>
      </c>
      <c r="K861" s="22"/>
      <c r="L861" s="27">
        <v>0</v>
      </c>
      <c r="M861" s="26">
        <v>0</v>
      </c>
      <c r="N861" s="25">
        <v>7050000</v>
      </c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>
        <v>7050000</v>
      </c>
      <c r="Z861" s="25"/>
      <c r="AA861" s="25"/>
      <c r="AB861" s="25"/>
      <c r="AC861" s="25"/>
      <c r="AD861" s="25">
        <f t="shared" si="141"/>
        <v>0</v>
      </c>
      <c r="AE861" s="25">
        <f>IF(SUM(R861:AD861)-M861&lt;SUM(N861),SUM(N861)-SUM(R861:AD861)-M861,)</f>
        <v>0</v>
      </c>
      <c r="AF861" s="25"/>
      <c r="AG861" s="27"/>
      <c r="AH861" s="27"/>
      <c r="AI861" s="27"/>
      <c r="AJ861" s="32"/>
      <c r="AK861" s="27"/>
      <c r="AL861" s="32"/>
      <c r="AM861" s="27"/>
      <c r="AN861" s="25">
        <f t="shared" si="140"/>
        <v>0</v>
      </c>
      <c r="AO861" s="27">
        <f>IF(SUM(R861:AD861)-M861&lt;(K861+L861+N861),(K861+L861+N861)-SUM(R861:AD861)-M861,)</f>
        <v>0</v>
      </c>
      <c r="AP861" s="28"/>
      <c r="AR861" s="28"/>
      <c r="AS861" s="28"/>
      <c r="AT861" s="2"/>
      <c r="AU861" s="2"/>
      <c r="AV861" s="2"/>
      <c r="AW861" s="2"/>
      <c r="AX861" s="2"/>
      <c r="AY861" s="2"/>
      <c r="AZ861" s="2"/>
      <c r="BA861" s="29"/>
    </row>
    <row r="862" spans="1:53" ht="21" customHeight="1">
      <c r="A862" s="19">
        <f>SUBTOTAL(3,$AO$7:AO862)</f>
        <v>856</v>
      </c>
      <c r="B862" s="44" t="s">
        <v>3149</v>
      </c>
      <c r="C862" s="45" t="s">
        <v>3150</v>
      </c>
      <c r="D862" s="22" t="s">
        <v>3151</v>
      </c>
      <c r="E862" s="22" t="s">
        <v>818</v>
      </c>
      <c r="F862" s="19" t="s">
        <v>1380</v>
      </c>
      <c r="G862" s="22" t="s">
        <v>67</v>
      </c>
      <c r="H862" s="19" t="str">
        <f t="shared" si="137"/>
        <v>009</v>
      </c>
      <c r="I862" s="22" t="s">
        <v>3120</v>
      </c>
      <c r="J862" s="22" t="s">
        <v>3121</v>
      </c>
      <c r="K862" s="22"/>
      <c r="L862" s="27">
        <v>0</v>
      </c>
      <c r="M862" s="26">
        <v>0</v>
      </c>
      <c r="N862" s="25">
        <v>7050000</v>
      </c>
      <c r="O862" s="25"/>
      <c r="P862" s="25"/>
      <c r="Q862" s="25"/>
      <c r="R862" s="25"/>
      <c r="S862" s="25">
        <v>7050000</v>
      </c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>
        <f t="shared" si="141"/>
        <v>0</v>
      </c>
      <c r="AE862" s="25">
        <f>IF(SUM(R862:T862)-M862&lt;SUM(N862),SUM(N862)-SUM(R862:T862)-M862,)</f>
        <v>0</v>
      </c>
      <c r="AF862" s="25"/>
      <c r="AG862" s="27"/>
      <c r="AH862" s="27"/>
      <c r="AI862" s="27"/>
      <c r="AJ862" s="32"/>
      <c r="AK862" s="27"/>
      <c r="AL862" s="32"/>
      <c r="AM862" s="27"/>
      <c r="AN862" s="25">
        <f t="shared" si="140"/>
        <v>0</v>
      </c>
      <c r="AO862" s="27">
        <f t="shared" ref="AO862:AO896" si="143">IF(SUM(R862:U862)-M862&lt;(K862+L862+N862),(K862+L862+N862)-SUM(R862:U862)-M862,)</f>
        <v>0</v>
      </c>
      <c r="AP862" s="28"/>
      <c r="AR862" s="28"/>
      <c r="AS862" s="28"/>
      <c r="AT862" s="2"/>
      <c r="AU862" s="2"/>
      <c r="AV862" s="2"/>
      <c r="AW862" s="2"/>
      <c r="AX862" s="2"/>
      <c r="AY862" s="2"/>
      <c r="AZ862" s="2"/>
      <c r="BA862" s="29"/>
    </row>
    <row r="863" spans="1:53" ht="21" customHeight="1">
      <c r="A863" s="19">
        <f>SUBTOTAL(3,$AO$7:AO863)</f>
        <v>857</v>
      </c>
      <c r="B863" s="44" t="s">
        <v>3152</v>
      </c>
      <c r="C863" s="45" t="s">
        <v>3153</v>
      </c>
      <c r="D863" s="22" t="s">
        <v>3154</v>
      </c>
      <c r="E863" s="22" t="s">
        <v>496</v>
      </c>
      <c r="F863" s="19" t="s">
        <v>2766</v>
      </c>
      <c r="G863" s="22" t="s">
        <v>67</v>
      </c>
      <c r="H863" s="19" t="str">
        <f t="shared" si="137"/>
        <v>009</v>
      </c>
      <c r="I863" s="22" t="s">
        <v>3120</v>
      </c>
      <c r="J863" s="22" t="s">
        <v>3121</v>
      </c>
      <c r="K863" s="22"/>
      <c r="L863" s="27">
        <v>0</v>
      </c>
      <c r="M863" s="26">
        <v>0</v>
      </c>
      <c r="N863" s="25">
        <v>7050000</v>
      </c>
      <c r="O863" s="25"/>
      <c r="P863" s="25"/>
      <c r="Q863" s="25"/>
      <c r="R863" s="25"/>
      <c r="S863" s="25"/>
      <c r="T863" s="25"/>
      <c r="U863" s="25">
        <v>7050000</v>
      </c>
      <c r="V863" s="25"/>
      <c r="W863" s="25"/>
      <c r="X863" s="25"/>
      <c r="Y863" s="25"/>
      <c r="Z863" s="25"/>
      <c r="AA863" s="25"/>
      <c r="AB863" s="25"/>
      <c r="AC863" s="25"/>
      <c r="AD863" s="25">
        <f t="shared" si="141"/>
        <v>0</v>
      </c>
      <c r="AE863" s="25">
        <f>IF(SUM(R863:U863)-M863&lt;SUM(N863),SUM(N863)-SUM(R863:U863)-M863,)</f>
        <v>0</v>
      </c>
      <c r="AF863" s="25"/>
      <c r="AG863" s="27"/>
      <c r="AH863" s="27"/>
      <c r="AI863" s="27"/>
      <c r="AJ863" s="32"/>
      <c r="AK863" s="27"/>
      <c r="AL863" s="32"/>
      <c r="AM863" s="27"/>
      <c r="AN863" s="25">
        <f t="shared" si="140"/>
        <v>0</v>
      </c>
      <c r="AO863" s="27">
        <f t="shared" si="143"/>
        <v>0</v>
      </c>
      <c r="AP863" s="28"/>
      <c r="AR863" s="28"/>
      <c r="AS863" s="28"/>
      <c r="AT863" s="2"/>
      <c r="AU863" s="2"/>
      <c r="AV863" s="2"/>
      <c r="AW863" s="2"/>
      <c r="AX863" s="2"/>
      <c r="AY863" s="2"/>
      <c r="AZ863" s="2"/>
      <c r="BA863" s="29"/>
    </row>
    <row r="864" spans="1:53" ht="21" customHeight="1">
      <c r="A864" s="19">
        <f>SUBTOTAL(3,$AO$7:AO864)</f>
        <v>858</v>
      </c>
      <c r="B864" s="44" t="s">
        <v>3155</v>
      </c>
      <c r="C864" s="45" t="s">
        <v>3156</v>
      </c>
      <c r="D864" s="22" t="s">
        <v>3157</v>
      </c>
      <c r="E864" s="22" t="s">
        <v>100</v>
      </c>
      <c r="F864" s="19" t="s">
        <v>335</v>
      </c>
      <c r="G864" s="22" t="s">
        <v>67</v>
      </c>
      <c r="H864" s="19" t="str">
        <f t="shared" si="137"/>
        <v>009</v>
      </c>
      <c r="I864" s="22" t="s">
        <v>3120</v>
      </c>
      <c r="J864" s="22" t="s">
        <v>3121</v>
      </c>
      <c r="K864" s="22"/>
      <c r="L864" s="27">
        <v>0</v>
      </c>
      <c r="M864" s="26">
        <v>0</v>
      </c>
      <c r="N864" s="25">
        <v>7050000</v>
      </c>
      <c r="O864" s="25"/>
      <c r="P864" s="25"/>
      <c r="Q864" s="25"/>
      <c r="R864" s="25"/>
      <c r="S864" s="25">
        <v>7050000</v>
      </c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>
        <f t="shared" si="141"/>
        <v>0</v>
      </c>
      <c r="AE864" s="25">
        <f>IF(SUM(R864:T864)-M864&lt;SUM(N864),SUM(N864)-SUM(R864:T864)-M864,)</f>
        <v>0</v>
      </c>
      <c r="AF864" s="25"/>
      <c r="AG864" s="27"/>
      <c r="AH864" s="27"/>
      <c r="AI864" s="27"/>
      <c r="AJ864" s="32"/>
      <c r="AK864" s="27"/>
      <c r="AL864" s="32"/>
      <c r="AM864" s="27"/>
      <c r="AN864" s="25">
        <f t="shared" si="140"/>
        <v>0</v>
      </c>
      <c r="AO864" s="27">
        <f t="shared" si="143"/>
        <v>0</v>
      </c>
      <c r="AP864" s="28"/>
      <c r="AR864" s="28"/>
      <c r="AS864" s="28"/>
      <c r="AT864" s="2"/>
      <c r="AU864" s="2"/>
      <c r="AV864" s="2"/>
      <c r="AW864" s="2"/>
      <c r="AX864" s="2"/>
      <c r="AY864" s="2"/>
      <c r="AZ864" s="2"/>
      <c r="BA864" s="29"/>
    </row>
    <row r="865" spans="1:53" ht="21" customHeight="1">
      <c r="A865" s="19">
        <f>SUBTOTAL(3,$AO$7:AO865)</f>
        <v>859</v>
      </c>
      <c r="B865" s="44" t="s">
        <v>3158</v>
      </c>
      <c r="C865" s="45" t="s">
        <v>3159</v>
      </c>
      <c r="D865" s="22" t="s">
        <v>3160</v>
      </c>
      <c r="E865" s="22" t="s">
        <v>100</v>
      </c>
      <c r="F865" s="19" t="s">
        <v>398</v>
      </c>
      <c r="G865" s="22" t="s">
        <v>67</v>
      </c>
      <c r="H865" s="19" t="str">
        <f t="shared" si="137"/>
        <v>009</v>
      </c>
      <c r="I865" s="22" t="s">
        <v>3120</v>
      </c>
      <c r="J865" s="22" t="s">
        <v>3121</v>
      </c>
      <c r="K865" s="22"/>
      <c r="L865" s="27">
        <v>0</v>
      </c>
      <c r="M865" s="26">
        <v>0</v>
      </c>
      <c r="N865" s="25">
        <v>7050000</v>
      </c>
      <c r="O865" s="25"/>
      <c r="P865" s="25"/>
      <c r="Q865" s="25"/>
      <c r="R865" s="25"/>
      <c r="S865" s="25"/>
      <c r="T865" s="25"/>
      <c r="U865" s="25">
        <v>7050000</v>
      </c>
      <c r="V865" s="25"/>
      <c r="W865" s="25"/>
      <c r="X865" s="25"/>
      <c r="Y865" s="25"/>
      <c r="Z865" s="25"/>
      <c r="AA865" s="25"/>
      <c r="AB865" s="25"/>
      <c r="AC865" s="25"/>
      <c r="AD865" s="25">
        <f t="shared" si="141"/>
        <v>0</v>
      </c>
      <c r="AE865" s="25">
        <f>IF(SUM(R865:U865)-M865&lt;SUM(N865),SUM(N865)-SUM(R865:U865)-M865,)</f>
        <v>0</v>
      </c>
      <c r="AF865" s="25"/>
      <c r="AG865" s="27"/>
      <c r="AH865" s="27"/>
      <c r="AI865" s="27"/>
      <c r="AJ865" s="32"/>
      <c r="AK865" s="27"/>
      <c r="AL865" s="32"/>
      <c r="AM865" s="27"/>
      <c r="AN865" s="25">
        <f t="shared" si="140"/>
        <v>0</v>
      </c>
      <c r="AO865" s="27">
        <f t="shared" si="143"/>
        <v>0</v>
      </c>
      <c r="AP865" s="28"/>
      <c r="AR865" s="28"/>
      <c r="AS865" s="28"/>
      <c r="AT865" s="2"/>
      <c r="AU865" s="2"/>
      <c r="AV865" s="2"/>
      <c r="AW865" s="2"/>
      <c r="AX865" s="2"/>
      <c r="AY865" s="2"/>
      <c r="AZ865" s="2"/>
      <c r="BA865" s="29"/>
    </row>
    <row r="866" spans="1:53" ht="21" customHeight="1">
      <c r="A866" s="19">
        <f>SUBTOTAL(3,$AO$7:AO866)</f>
        <v>860</v>
      </c>
      <c r="B866" s="44" t="s">
        <v>3161</v>
      </c>
      <c r="C866" s="45" t="s">
        <v>3162</v>
      </c>
      <c r="D866" s="22" t="s">
        <v>661</v>
      </c>
      <c r="E866" s="22" t="s">
        <v>105</v>
      </c>
      <c r="F866" s="19" t="s">
        <v>1326</v>
      </c>
      <c r="G866" s="22" t="s">
        <v>67</v>
      </c>
      <c r="H866" s="19" t="str">
        <f t="shared" si="137"/>
        <v>009</v>
      </c>
      <c r="I866" s="22" t="s">
        <v>3120</v>
      </c>
      <c r="J866" s="22" t="s">
        <v>3121</v>
      </c>
      <c r="K866" s="22"/>
      <c r="L866" s="27">
        <v>0</v>
      </c>
      <c r="M866" s="26">
        <v>0</v>
      </c>
      <c r="N866" s="25">
        <v>7050000</v>
      </c>
      <c r="O866" s="25"/>
      <c r="P866" s="25"/>
      <c r="Q866" s="25"/>
      <c r="R866" s="25"/>
      <c r="S866" s="25"/>
      <c r="T866" s="25"/>
      <c r="U866" s="25">
        <v>7050000</v>
      </c>
      <c r="V866" s="25"/>
      <c r="W866" s="25"/>
      <c r="X866" s="25"/>
      <c r="Y866" s="25"/>
      <c r="Z866" s="25"/>
      <c r="AA866" s="25"/>
      <c r="AB866" s="25"/>
      <c r="AC866" s="25"/>
      <c r="AD866" s="25">
        <f t="shared" si="141"/>
        <v>0</v>
      </c>
      <c r="AE866" s="25">
        <f>IF(SUM(R866:U866)-M866&lt;SUM(N866),SUM(N866)-SUM(R866:U866)-M866,)</f>
        <v>0</v>
      </c>
      <c r="AF866" s="25"/>
      <c r="AG866" s="27"/>
      <c r="AH866" s="27"/>
      <c r="AI866" s="27"/>
      <c r="AJ866" s="32"/>
      <c r="AK866" s="27"/>
      <c r="AL866" s="32"/>
      <c r="AM866" s="27"/>
      <c r="AN866" s="25">
        <f t="shared" si="140"/>
        <v>0</v>
      </c>
      <c r="AO866" s="27">
        <f t="shared" si="143"/>
        <v>0</v>
      </c>
      <c r="AP866" s="28"/>
      <c r="AR866" s="28"/>
      <c r="AS866" s="28"/>
      <c r="AT866" s="2"/>
      <c r="AU866" s="2"/>
      <c r="AV866" s="2"/>
      <c r="AW866" s="2"/>
      <c r="AX866" s="2"/>
      <c r="AY866" s="2"/>
      <c r="AZ866" s="2"/>
      <c r="BA866" s="29"/>
    </row>
    <row r="867" spans="1:53" ht="21" customHeight="1">
      <c r="A867" s="19">
        <f>SUBTOTAL(3,$AO$7:AO867)</f>
        <v>861</v>
      </c>
      <c r="B867" s="44" t="s">
        <v>3163</v>
      </c>
      <c r="C867" s="45" t="s">
        <v>3164</v>
      </c>
      <c r="D867" s="22" t="s">
        <v>3165</v>
      </c>
      <c r="E867" s="22" t="s">
        <v>201</v>
      </c>
      <c r="F867" s="19" t="s">
        <v>3166</v>
      </c>
      <c r="G867" s="22" t="s">
        <v>67</v>
      </c>
      <c r="H867" s="19" t="str">
        <f t="shared" si="137"/>
        <v>009</v>
      </c>
      <c r="I867" s="22" t="s">
        <v>3120</v>
      </c>
      <c r="J867" s="22" t="s">
        <v>3121</v>
      </c>
      <c r="K867" s="122">
        <v>30000</v>
      </c>
      <c r="L867" s="27">
        <v>0</v>
      </c>
      <c r="M867" s="26">
        <v>0</v>
      </c>
      <c r="N867" s="25">
        <v>7050000</v>
      </c>
      <c r="O867" s="25"/>
      <c r="P867" s="25"/>
      <c r="Q867" s="25"/>
      <c r="R867" s="25"/>
      <c r="S867" s="25"/>
      <c r="T867" s="25"/>
      <c r="U867" s="25">
        <v>7080000</v>
      </c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f>IF(SUM(R867:U867)-M867&lt;SUM(N867),SUM(N867)-SUM(R867:U867)-M867,)</f>
        <v>0</v>
      </c>
      <c r="AF867" s="25"/>
      <c r="AG867" s="27"/>
      <c r="AH867" s="27"/>
      <c r="AI867" s="27"/>
      <c r="AJ867" s="32"/>
      <c r="AK867" s="27"/>
      <c r="AL867" s="32"/>
      <c r="AM867" s="27"/>
      <c r="AN867" s="25">
        <f t="shared" si="140"/>
        <v>0</v>
      </c>
      <c r="AO867" s="27">
        <f t="shared" si="143"/>
        <v>0</v>
      </c>
      <c r="AP867" s="28"/>
      <c r="AR867" s="28"/>
      <c r="AS867" s="28"/>
      <c r="AT867" s="2"/>
      <c r="AU867" s="2"/>
      <c r="AV867" s="2"/>
      <c r="AW867" s="2"/>
      <c r="AX867" s="2"/>
      <c r="AY867" s="2"/>
      <c r="AZ867" s="2"/>
      <c r="BA867" s="29"/>
    </row>
    <row r="868" spans="1:53" ht="21" customHeight="1">
      <c r="A868" s="19">
        <f>SUBTOTAL(3,$AO$7:AO868)</f>
        <v>862</v>
      </c>
      <c r="B868" s="44" t="s">
        <v>3170</v>
      </c>
      <c r="C868" s="45" t="s">
        <v>3171</v>
      </c>
      <c r="D868" s="22" t="s">
        <v>3172</v>
      </c>
      <c r="E868" s="22" t="s">
        <v>671</v>
      </c>
      <c r="F868" s="19" t="s">
        <v>3173</v>
      </c>
      <c r="G868" s="22" t="s">
        <v>67</v>
      </c>
      <c r="H868" s="19" t="str">
        <f t="shared" si="137"/>
        <v>009</v>
      </c>
      <c r="I868" s="22" t="s">
        <v>3120</v>
      </c>
      <c r="J868" s="22" t="s">
        <v>3121</v>
      </c>
      <c r="K868" s="22"/>
      <c r="L868" s="27">
        <v>0</v>
      </c>
      <c r="M868" s="26">
        <v>0</v>
      </c>
      <c r="N868" s="25">
        <v>7050000</v>
      </c>
      <c r="O868" s="25"/>
      <c r="P868" s="25"/>
      <c r="Q868" s="25"/>
      <c r="R868" s="25"/>
      <c r="S868" s="25">
        <v>7050000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>
        <f t="shared" ref="AD868:AD913" si="144">IF(SUM(O868:U868)&gt;SUM(M868:N868),SUM(O868:U868)-SUM(M868:N868),)</f>
        <v>0</v>
      </c>
      <c r="AE868" s="25">
        <f>IF(SUM(R868:T868)-M868&lt;SUM(N868),SUM(N868)-SUM(R868:T868)-M868,)</f>
        <v>0</v>
      </c>
      <c r="AF868" s="25"/>
      <c r="AG868" s="27"/>
      <c r="AH868" s="27"/>
      <c r="AI868" s="27"/>
      <c r="AJ868" s="32"/>
      <c r="AK868" s="27"/>
      <c r="AL868" s="32"/>
      <c r="AM868" s="27"/>
      <c r="AN868" s="25">
        <f t="shared" si="140"/>
        <v>0</v>
      </c>
      <c r="AO868" s="27">
        <f t="shared" si="143"/>
        <v>0</v>
      </c>
      <c r="AP868" s="28"/>
      <c r="AR868" s="28"/>
      <c r="AS868" s="28"/>
      <c r="AT868" s="2"/>
      <c r="AU868" s="2"/>
      <c r="AV868" s="2"/>
      <c r="AW868" s="2"/>
      <c r="AX868" s="2"/>
      <c r="AY868" s="2"/>
      <c r="AZ868" s="2"/>
      <c r="BA868" s="29"/>
    </row>
    <row r="869" spans="1:53" ht="21" customHeight="1">
      <c r="A869" s="19">
        <f>SUBTOTAL(3,$AO$7:AO869)</f>
        <v>863</v>
      </c>
      <c r="B869" s="44" t="s">
        <v>3174</v>
      </c>
      <c r="C869" s="45" t="s">
        <v>3175</v>
      </c>
      <c r="D869" s="22" t="s">
        <v>3030</v>
      </c>
      <c r="E869" s="22" t="s">
        <v>1217</v>
      </c>
      <c r="F869" s="19" t="s">
        <v>754</v>
      </c>
      <c r="G869" s="22" t="s">
        <v>67</v>
      </c>
      <c r="H869" s="19" t="str">
        <f t="shared" si="137"/>
        <v>009</v>
      </c>
      <c r="I869" s="22" t="s">
        <v>3120</v>
      </c>
      <c r="J869" s="22" t="s">
        <v>3121</v>
      </c>
      <c r="K869" s="22"/>
      <c r="L869" s="27">
        <v>0</v>
      </c>
      <c r="M869" s="26">
        <v>0</v>
      </c>
      <c r="N869" s="25">
        <v>7050000</v>
      </c>
      <c r="O869" s="25"/>
      <c r="P869" s="25"/>
      <c r="Q869" s="25"/>
      <c r="R869" s="25"/>
      <c r="S869" s="25">
        <v>7050000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>
        <f t="shared" si="144"/>
        <v>0</v>
      </c>
      <c r="AE869" s="25">
        <f>IF(SUM(R869:T869)-M869&lt;SUM(N869),SUM(N869)-SUM(R869:T869)-M869,)</f>
        <v>0</v>
      </c>
      <c r="AF869" s="25"/>
      <c r="AG869" s="27"/>
      <c r="AH869" s="27"/>
      <c r="AI869" s="27"/>
      <c r="AJ869" s="32"/>
      <c r="AK869" s="27"/>
      <c r="AL869" s="32"/>
      <c r="AM869" s="27"/>
      <c r="AN869" s="25">
        <f t="shared" si="140"/>
        <v>0</v>
      </c>
      <c r="AO869" s="27">
        <f t="shared" si="143"/>
        <v>0</v>
      </c>
      <c r="AP869" s="28"/>
      <c r="AR869" s="28"/>
      <c r="AS869" s="28"/>
      <c r="AT869" s="2"/>
      <c r="AU869" s="2"/>
      <c r="AV869" s="2"/>
      <c r="AW869" s="2"/>
      <c r="AX869" s="2"/>
      <c r="AY869" s="2"/>
      <c r="AZ869" s="2"/>
      <c r="BA869" s="29"/>
    </row>
    <row r="870" spans="1:53" ht="21" customHeight="1">
      <c r="A870" s="19">
        <f>SUBTOTAL(3,$AO$7:AO870)</f>
        <v>864</v>
      </c>
      <c r="B870" s="44" t="s">
        <v>3176</v>
      </c>
      <c r="C870" s="45" t="s">
        <v>3177</v>
      </c>
      <c r="D870" s="22" t="s">
        <v>3178</v>
      </c>
      <c r="E870" s="22" t="s">
        <v>1217</v>
      </c>
      <c r="F870" s="19" t="s">
        <v>619</v>
      </c>
      <c r="G870" s="22" t="s">
        <v>67</v>
      </c>
      <c r="H870" s="19" t="str">
        <f t="shared" si="137"/>
        <v>009</v>
      </c>
      <c r="I870" s="22" t="s">
        <v>3120</v>
      </c>
      <c r="J870" s="22" t="s">
        <v>3121</v>
      </c>
      <c r="K870" s="22"/>
      <c r="L870" s="27">
        <v>0</v>
      </c>
      <c r="M870" s="26">
        <v>0</v>
      </c>
      <c r="N870" s="25">
        <v>7050000</v>
      </c>
      <c r="O870" s="25"/>
      <c r="P870" s="25"/>
      <c r="Q870" s="25"/>
      <c r="R870" s="25"/>
      <c r="S870" s="25"/>
      <c r="T870" s="25"/>
      <c r="U870" s="25">
        <v>7050000</v>
      </c>
      <c r="V870" s="25"/>
      <c r="W870" s="25"/>
      <c r="X870" s="25"/>
      <c r="Y870" s="25"/>
      <c r="Z870" s="25"/>
      <c r="AA870" s="25"/>
      <c r="AB870" s="25"/>
      <c r="AC870" s="25"/>
      <c r="AD870" s="25">
        <f t="shared" si="144"/>
        <v>0</v>
      </c>
      <c r="AE870" s="25">
        <f>IF(SUM(R870:U870)-M870&lt;SUM(N870),SUM(N870)-SUM(R870:U870)-M870,)</f>
        <v>0</v>
      </c>
      <c r="AF870" s="25"/>
      <c r="AG870" s="27"/>
      <c r="AH870" s="27"/>
      <c r="AI870" s="27"/>
      <c r="AJ870" s="32"/>
      <c r="AK870" s="27"/>
      <c r="AL870" s="32"/>
      <c r="AM870" s="27"/>
      <c r="AN870" s="25">
        <f t="shared" si="140"/>
        <v>0</v>
      </c>
      <c r="AO870" s="27">
        <f t="shared" si="143"/>
        <v>0</v>
      </c>
      <c r="AP870" s="28"/>
      <c r="AR870" s="28"/>
      <c r="AS870" s="28"/>
      <c r="AT870" s="2"/>
      <c r="AU870" s="2"/>
      <c r="AV870" s="2"/>
      <c r="AW870" s="2"/>
      <c r="AX870" s="2"/>
      <c r="AY870" s="2"/>
      <c r="AZ870" s="2"/>
      <c r="BA870" s="29"/>
    </row>
    <row r="871" spans="1:53" ht="21" customHeight="1">
      <c r="A871" s="19">
        <f>SUBTOTAL(3,$AO$7:AO871)</f>
        <v>865</v>
      </c>
      <c r="B871" s="44" t="s">
        <v>3179</v>
      </c>
      <c r="C871" s="45" t="s">
        <v>3180</v>
      </c>
      <c r="D871" s="22" t="s">
        <v>3181</v>
      </c>
      <c r="E871" s="22" t="s">
        <v>217</v>
      </c>
      <c r="F871" s="19" t="s">
        <v>754</v>
      </c>
      <c r="G871" s="22" t="s">
        <v>67</v>
      </c>
      <c r="H871" s="19" t="str">
        <f t="shared" si="137"/>
        <v>009</v>
      </c>
      <c r="I871" s="22" t="s">
        <v>3120</v>
      </c>
      <c r="J871" s="22" t="s">
        <v>3121</v>
      </c>
      <c r="K871" s="22"/>
      <c r="L871" s="27">
        <v>0</v>
      </c>
      <c r="M871" s="26">
        <v>0</v>
      </c>
      <c r="N871" s="25">
        <v>7050000</v>
      </c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>
        <f t="shared" si="144"/>
        <v>0</v>
      </c>
      <c r="AE871" s="25">
        <f>IF(SUM(R871:T871)-M871&lt;SUM(N871),SUM(N871)-SUM(R871:T871)-M871,)</f>
        <v>7050000</v>
      </c>
      <c r="AF871" s="25"/>
      <c r="AG871" s="27"/>
      <c r="AH871" s="27"/>
      <c r="AI871" s="27"/>
      <c r="AJ871" s="32"/>
      <c r="AK871" s="27"/>
      <c r="AL871" s="32"/>
      <c r="AM871" s="27"/>
      <c r="AN871" s="25">
        <f t="shared" si="140"/>
        <v>0</v>
      </c>
      <c r="AO871" s="27">
        <f t="shared" si="143"/>
        <v>7050000</v>
      </c>
      <c r="AP871" s="28"/>
      <c r="AR871" s="28"/>
      <c r="AS871" s="28"/>
      <c r="AT871" s="2"/>
      <c r="AU871" s="2"/>
      <c r="AV871" s="2"/>
      <c r="AW871" s="2"/>
      <c r="AX871" s="2"/>
      <c r="AY871" s="2"/>
      <c r="AZ871" s="2"/>
      <c r="BA871" s="29"/>
    </row>
    <row r="872" spans="1:53" ht="21" customHeight="1">
      <c r="A872" s="19">
        <f>SUBTOTAL(3,$AO$7:AO872)</f>
        <v>866</v>
      </c>
      <c r="B872" s="44" t="s">
        <v>3182</v>
      </c>
      <c r="C872" s="45" t="s">
        <v>3183</v>
      </c>
      <c r="D872" s="22" t="s">
        <v>977</v>
      </c>
      <c r="E872" s="22" t="s">
        <v>522</v>
      </c>
      <c r="F872" s="19" t="s">
        <v>1490</v>
      </c>
      <c r="G872" s="22" t="s">
        <v>67</v>
      </c>
      <c r="H872" s="19" t="str">
        <f t="shared" si="137"/>
        <v>009</v>
      </c>
      <c r="I872" s="22" t="s">
        <v>3120</v>
      </c>
      <c r="J872" s="22" t="s">
        <v>3121</v>
      </c>
      <c r="K872" s="22"/>
      <c r="L872" s="27">
        <v>0</v>
      </c>
      <c r="M872" s="26">
        <v>0</v>
      </c>
      <c r="N872" s="25">
        <v>7050000</v>
      </c>
      <c r="O872" s="25"/>
      <c r="P872" s="25"/>
      <c r="Q872" s="25"/>
      <c r="R872" s="25"/>
      <c r="S872" s="25">
        <v>7050000</v>
      </c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>
        <f t="shared" si="144"/>
        <v>0</v>
      </c>
      <c r="AE872" s="25">
        <f>IF(SUM(R872:T872)-M872&lt;SUM(N872),SUM(N872)-SUM(R872:T872)-M872,)</f>
        <v>0</v>
      </c>
      <c r="AF872" s="25"/>
      <c r="AG872" s="27"/>
      <c r="AH872" s="27"/>
      <c r="AI872" s="27"/>
      <c r="AJ872" s="32"/>
      <c r="AK872" s="27"/>
      <c r="AL872" s="32"/>
      <c r="AM872" s="27"/>
      <c r="AN872" s="25">
        <f t="shared" si="140"/>
        <v>0</v>
      </c>
      <c r="AO872" s="27">
        <f t="shared" si="143"/>
        <v>0</v>
      </c>
      <c r="AP872" s="28"/>
      <c r="AR872" s="28"/>
      <c r="AS872" s="28"/>
      <c r="AT872" s="2"/>
      <c r="AU872" s="2"/>
      <c r="AV872" s="2"/>
      <c r="AW872" s="2"/>
      <c r="AX872" s="2"/>
      <c r="AY872" s="2"/>
      <c r="AZ872" s="2"/>
      <c r="BA872" s="29"/>
    </row>
    <row r="873" spans="1:53" ht="21" customHeight="1">
      <c r="A873" s="19">
        <f>SUBTOTAL(3,$AO$7:AO873)</f>
        <v>867</v>
      </c>
      <c r="B873" s="44" t="s">
        <v>3184</v>
      </c>
      <c r="C873" s="45" t="s">
        <v>3185</v>
      </c>
      <c r="D873" s="22" t="s">
        <v>3186</v>
      </c>
      <c r="E873" s="22" t="s">
        <v>226</v>
      </c>
      <c r="F873" s="19" t="s">
        <v>1402</v>
      </c>
      <c r="G873" s="22" t="s">
        <v>67</v>
      </c>
      <c r="H873" s="19" t="str">
        <f t="shared" si="137"/>
        <v>009</v>
      </c>
      <c r="I873" s="22" t="s">
        <v>3120</v>
      </c>
      <c r="J873" s="22" t="s">
        <v>3121</v>
      </c>
      <c r="K873" s="22"/>
      <c r="L873" s="27">
        <v>0</v>
      </c>
      <c r="M873" s="26">
        <v>0</v>
      </c>
      <c r="N873" s="25">
        <v>7050000</v>
      </c>
      <c r="O873" s="25"/>
      <c r="P873" s="25"/>
      <c r="Q873" s="25"/>
      <c r="R873" s="25"/>
      <c r="S873" s="25">
        <v>7050000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>
        <f t="shared" si="144"/>
        <v>0</v>
      </c>
      <c r="AE873" s="25">
        <f>IF(SUM(R873:T873)-M873&lt;SUM(N873),SUM(N873)-SUM(R873:T873)-M873,)</f>
        <v>0</v>
      </c>
      <c r="AF873" s="25"/>
      <c r="AG873" s="27"/>
      <c r="AH873" s="27"/>
      <c r="AI873" s="27"/>
      <c r="AJ873" s="32"/>
      <c r="AK873" s="27"/>
      <c r="AL873" s="32"/>
      <c r="AM873" s="27"/>
      <c r="AN873" s="25">
        <f t="shared" si="140"/>
        <v>0</v>
      </c>
      <c r="AO873" s="27">
        <f t="shared" si="143"/>
        <v>0</v>
      </c>
      <c r="AP873" s="28"/>
      <c r="AR873" s="28"/>
      <c r="AS873" s="28"/>
      <c r="AT873" s="2"/>
      <c r="AU873" s="2"/>
      <c r="AV873" s="2"/>
      <c r="AW873" s="2"/>
      <c r="AX873" s="2"/>
      <c r="AY873" s="2"/>
      <c r="AZ873" s="2"/>
      <c r="BA873" s="29"/>
    </row>
    <row r="874" spans="1:53" ht="21" customHeight="1">
      <c r="A874" s="19">
        <f>SUBTOTAL(3,$AO$7:AO874)</f>
        <v>868</v>
      </c>
      <c r="B874" s="44" t="s">
        <v>3187</v>
      </c>
      <c r="C874" s="45" t="s">
        <v>3188</v>
      </c>
      <c r="D874" s="22" t="s">
        <v>3189</v>
      </c>
      <c r="E874" s="22" t="s">
        <v>1112</v>
      </c>
      <c r="F874" s="19" t="s">
        <v>1104</v>
      </c>
      <c r="G874" s="22" t="s">
        <v>67</v>
      </c>
      <c r="H874" s="19" t="str">
        <f t="shared" si="137"/>
        <v>009</v>
      </c>
      <c r="I874" s="22" t="s">
        <v>3120</v>
      </c>
      <c r="J874" s="22" t="s">
        <v>3121</v>
      </c>
      <c r="K874" s="22"/>
      <c r="L874" s="27">
        <v>0</v>
      </c>
      <c r="M874" s="26">
        <v>0</v>
      </c>
      <c r="N874" s="25">
        <v>7050000</v>
      </c>
      <c r="O874" s="25"/>
      <c r="P874" s="25"/>
      <c r="Q874" s="25"/>
      <c r="R874" s="25"/>
      <c r="S874" s="25"/>
      <c r="T874" s="25"/>
      <c r="U874" s="25">
        <v>7050000</v>
      </c>
      <c r="V874" s="25"/>
      <c r="W874" s="25"/>
      <c r="X874" s="25"/>
      <c r="Y874" s="25"/>
      <c r="Z874" s="25"/>
      <c r="AA874" s="25"/>
      <c r="AB874" s="25"/>
      <c r="AC874" s="25"/>
      <c r="AD874" s="25">
        <f t="shared" si="144"/>
        <v>0</v>
      </c>
      <c r="AE874" s="25">
        <f>IF(SUM(R874:U874)-M874&lt;SUM(N874),SUM(N874)-SUM(R874:U874)-M874,)</f>
        <v>0</v>
      </c>
      <c r="AF874" s="25"/>
      <c r="AG874" s="27"/>
      <c r="AH874" s="27"/>
      <c r="AI874" s="27"/>
      <c r="AJ874" s="32"/>
      <c r="AK874" s="27"/>
      <c r="AL874" s="32"/>
      <c r="AM874" s="27"/>
      <c r="AN874" s="25">
        <f t="shared" si="140"/>
        <v>0</v>
      </c>
      <c r="AO874" s="27">
        <f t="shared" si="143"/>
        <v>0</v>
      </c>
      <c r="AP874" s="28"/>
      <c r="AR874" s="28"/>
      <c r="AS874" s="28"/>
      <c r="AT874" s="2"/>
      <c r="AU874" s="2"/>
      <c r="AV874" s="2"/>
      <c r="AW874" s="2"/>
      <c r="AX874" s="2"/>
      <c r="AY874" s="2"/>
      <c r="AZ874" s="2"/>
      <c r="BA874" s="29"/>
    </row>
    <row r="875" spans="1:53" ht="21" customHeight="1">
      <c r="A875" s="19">
        <f>SUBTOTAL(3,$AO$7:AO875)</f>
        <v>869</v>
      </c>
      <c r="B875" s="44" t="s">
        <v>3190</v>
      </c>
      <c r="C875" s="45" t="s">
        <v>3191</v>
      </c>
      <c r="D875" s="22" t="s">
        <v>3192</v>
      </c>
      <c r="E875" s="22" t="s">
        <v>1236</v>
      </c>
      <c r="F875" s="19" t="s">
        <v>2619</v>
      </c>
      <c r="G875" s="22" t="s">
        <v>67</v>
      </c>
      <c r="H875" s="19" t="str">
        <f t="shared" si="137"/>
        <v>009</v>
      </c>
      <c r="I875" s="22" t="s">
        <v>2930</v>
      </c>
      <c r="J875" s="22" t="s">
        <v>3121</v>
      </c>
      <c r="K875" s="22"/>
      <c r="L875" s="27">
        <v>0</v>
      </c>
      <c r="M875" s="26">
        <v>0</v>
      </c>
      <c r="N875" s="25">
        <v>7050000</v>
      </c>
      <c r="O875" s="25"/>
      <c r="P875" s="25"/>
      <c r="Q875" s="25"/>
      <c r="R875" s="25"/>
      <c r="S875" s="25"/>
      <c r="T875" s="25"/>
      <c r="U875" s="25">
        <v>7050000</v>
      </c>
      <c r="V875" s="25"/>
      <c r="W875" s="25"/>
      <c r="X875" s="25"/>
      <c r="Y875" s="25"/>
      <c r="Z875" s="25"/>
      <c r="AA875" s="25"/>
      <c r="AB875" s="25"/>
      <c r="AC875" s="25"/>
      <c r="AD875" s="25">
        <f t="shared" si="144"/>
        <v>0</v>
      </c>
      <c r="AE875" s="25">
        <f>IF(SUM(R875:U875)-M875&lt;SUM(N875),SUM(N875)-SUM(R875:U875)-M875,)</f>
        <v>0</v>
      </c>
      <c r="AF875" s="25"/>
      <c r="AG875" s="27"/>
      <c r="AH875" s="27"/>
      <c r="AI875" s="27"/>
      <c r="AJ875" s="32"/>
      <c r="AK875" s="27"/>
      <c r="AL875" s="32"/>
      <c r="AM875" s="27"/>
      <c r="AN875" s="25">
        <f t="shared" si="140"/>
        <v>0</v>
      </c>
      <c r="AO875" s="27">
        <f t="shared" si="143"/>
        <v>0</v>
      </c>
      <c r="AP875" s="28"/>
      <c r="AR875" s="28"/>
      <c r="AS875" s="28"/>
      <c r="AT875" s="2"/>
      <c r="AU875" s="2"/>
      <c r="AV875" s="2"/>
      <c r="AW875" s="2"/>
      <c r="AX875" s="2"/>
      <c r="AY875" s="2"/>
      <c r="AZ875" s="2"/>
      <c r="BA875" s="29"/>
    </row>
    <row r="876" spans="1:53" ht="21" customHeight="1">
      <c r="A876" s="19">
        <f>SUBTOTAL(3,$AO$7:AO876)</f>
        <v>870</v>
      </c>
      <c r="B876" s="44" t="s">
        <v>3193</v>
      </c>
      <c r="C876" s="45" t="s">
        <v>3194</v>
      </c>
      <c r="D876" s="22" t="s">
        <v>3195</v>
      </c>
      <c r="E876" s="22" t="s">
        <v>689</v>
      </c>
      <c r="F876" s="19" t="s">
        <v>1017</v>
      </c>
      <c r="G876" s="22" t="s">
        <v>67</v>
      </c>
      <c r="H876" s="19" t="str">
        <f t="shared" ref="H876:H938" si="145">MID(B876,4,3)</f>
        <v>009</v>
      </c>
      <c r="I876" s="22" t="s">
        <v>3120</v>
      </c>
      <c r="J876" s="22" t="s">
        <v>3121</v>
      </c>
      <c r="K876" s="22"/>
      <c r="L876" s="27">
        <v>0</v>
      </c>
      <c r="M876" s="26">
        <v>0</v>
      </c>
      <c r="N876" s="25">
        <v>7050000</v>
      </c>
      <c r="O876" s="25"/>
      <c r="P876" s="25"/>
      <c r="Q876" s="25"/>
      <c r="R876" s="25"/>
      <c r="S876" s="25">
        <v>7050000</v>
      </c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>
        <f t="shared" si="144"/>
        <v>0</v>
      </c>
      <c r="AE876" s="25">
        <f>IF(SUM(R876:T876)-M876&lt;SUM(N876),SUM(N876)-SUM(R876:T876)-M876,)</f>
        <v>0</v>
      </c>
      <c r="AF876" s="25"/>
      <c r="AG876" s="27"/>
      <c r="AH876" s="27"/>
      <c r="AI876" s="27"/>
      <c r="AJ876" s="32"/>
      <c r="AK876" s="27"/>
      <c r="AL876" s="32"/>
      <c r="AM876" s="27"/>
      <c r="AN876" s="25">
        <f t="shared" si="140"/>
        <v>0</v>
      </c>
      <c r="AO876" s="27">
        <f t="shared" si="143"/>
        <v>0</v>
      </c>
      <c r="AP876" s="28"/>
      <c r="AR876" s="28"/>
      <c r="AS876" s="28"/>
      <c r="AT876" s="2"/>
      <c r="AU876" s="2"/>
      <c r="AV876" s="2"/>
      <c r="AW876" s="2"/>
      <c r="AX876" s="2"/>
      <c r="AY876" s="2"/>
      <c r="AZ876" s="2"/>
      <c r="BA876" s="29"/>
    </row>
    <row r="877" spans="1:53" ht="21" customHeight="1">
      <c r="A877" s="19">
        <f>SUBTOTAL(3,$AO$7:AO877)</f>
        <v>871</v>
      </c>
      <c r="B877" s="44" t="s">
        <v>3196</v>
      </c>
      <c r="C877" s="45" t="s">
        <v>3197</v>
      </c>
      <c r="D877" s="22" t="s">
        <v>3198</v>
      </c>
      <c r="E877" s="22" t="s">
        <v>3199</v>
      </c>
      <c r="F877" s="19" t="s">
        <v>1793</v>
      </c>
      <c r="G877" s="22" t="s">
        <v>67</v>
      </c>
      <c r="H877" s="19" t="str">
        <f t="shared" si="145"/>
        <v>009</v>
      </c>
      <c r="I877" s="22" t="s">
        <v>3120</v>
      </c>
      <c r="J877" s="22" t="s">
        <v>3121</v>
      </c>
      <c r="K877" s="22"/>
      <c r="L877" s="27">
        <v>0</v>
      </c>
      <c r="M877" s="26">
        <v>0</v>
      </c>
      <c r="N877" s="25">
        <v>7050000</v>
      </c>
      <c r="O877" s="25"/>
      <c r="P877" s="25"/>
      <c r="Q877" s="25"/>
      <c r="R877" s="25"/>
      <c r="S877" s="25"/>
      <c r="T877" s="25"/>
      <c r="U877" s="25">
        <v>7050000</v>
      </c>
      <c r="V877" s="25"/>
      <c r="W877" s="25"/>
      <c r="X877" s="25"/>
      <c r="Y877" s="25"/>
      <c r="Z877" s="25"/>
      <c r="AA877" s="25"/>
      <c r="AB877" s="25"/>
      <c r="AC877" s="25"/>
      <c r="AD877" s="25">
        <f t="shared" si="144"/>
        <v>0</v>
      </c>
      <c r="AE877" s="25">
        <f>IF(SUM(R877:U877)-M877&lt;SUM(N877),SUM(N877)-SUM(R877:U877)-M877,)</f>
        <v>0</v>
      </c>
      <c r="AF877" s="25"/>
      <c r="AG877" s="27"/>
      <c r="AH877" s="27"/>
      <c r="AI877" s="27"/>
      <c r="AJ877" s="32"/>
      <c r="AK877" s="27"/>
      <c r="AL877" s="32"/>
      <c r="AM877" s="27"/>
      <c r="AN877" s="25">
        <f t="shared" si="140"/>
        <v>0</v>
      </c>
      <c r="AO877" s="27">
        <f t="shared" si="143"/>
        <v>0</v>
      </c>
      <c r="AP877" s="28"/>
      <c r="AR877" s="28"/>
      <c r="AS877" s="28"/>
      <c r="AT877" s="2"/>
      <c r="AU877" s="2"/>
      <c r="AV877" s="2"/>
      <c r="AW877" s="2"/>
      <c r="AX877" s="2"/>
      <c r="AY877" s="2"/>
      <c r="AZ877" s="2"/>
      <c r="BA877" s="29"/>
    </row>
    <row r="878" spans="1:53" ht="21" customHeight="1">
      <c r="A878" s="19">
        <f>SUBTOTAL(3,$AO$7:AO878)</f>
        <v>872</v>
      </c>
      <c r="B878" s="44" t="s">
        <v>3200</v>
      </c>
      <c r="C878" s="45" t="s">
        <v>3201</v>
      </c>
      <c r="D878" s="22" t="s">
        <v>1631</v>
      </c>
      <c r="E878" s="22" t="s">
        <v>3202</v>
      </c>
      <c r="F878" s="19" t="s">
        <v>1661</v>
      </c>
      <c r="G878" s="22" t="s">
        <v>67</v>
      </c>
      <c r="H878" s="19" t="str">
        <f t="shared" si="145"/>
        <v>009</v>
      </c>
      <c r="I878" s="22" t="s">
        <v>2930</v>
      </c>
      <c r="J878" s="22" t="s">
        <v>3121</v>
      </c>
      <c r="K878" s="22"/>
      <c r="L878" s="27">
        <v>0</v>
      </c>
      <c r="M878" s="26">
        <v>0</v>
      </c>
      <c r="N878" s="25">
        <v>7050000</v>
      </c>
      <c r="O878" s="25"/>
      <c r="P878" s="25"/>
      <c r="Q878" s="25"/>
      <c r="R878" s="25"/>
      <c r="S878" s="25"/>
      <c r="T878" s="25"/>
      <c r="U878" s="25">
        <v>7050000</v>
      </c>
      <c r="V878" s="25"/>
      <c r="W878" s="25"/>
      <c r="X878" s="25"/>
      <c r="Y878" s="25"/>
      <c r="Z878" s="25"/>
      <c r="AA878" s="25"/>
      <c r="AB878" s="25"/>
      <c r="AC878" s="25"/>
      <c r="AD878" s="25">
        <f t="shared" si="144"/>
        <v>0</v>
      </c>
      <c r="AE878" s="25">
        <f>IF(SUM(R878:U878)-M878&lt;SUM(N878),SUM(N878)-SUM(R878:U878)-M878,)</f>
        <v>0</v>
      </c>
      <c r="AF878" s="25"/>
      <c r="AG878" s="27"/>
      <c r="AH878" s="27"/>
      <c r="AI878" s="27"/>
      <c r="AJ878" s="32"/>
      <c r="AK878" s="27"/>
      <c r="AL878" s="32"/>
      <c r="AM878" s="27"/>
      <c r="AN878" s="25">
        <f t="shared" si="140"/>
        <v>0</v>
      </c>
      <c r="AO878" s="27">
        <f t="shared" si="143"/>
        <v>0</v>
      </c>
      <c r="AP878" s="28"/>
      <c r="AR878" s="28"/>
      <c r="AS878" s="28"/>
      <c r="AT878" s="2"/>
      <c r="AU878" s="2"/>
      <c r="AV878" s="2"/>
      <c r="AW878" s="2"/>
      <c r="AX878" s="2"/>
      <c r="AY878" s="2"/>
      <c r="AZ878" s="2"/>
      <c r="BA878" s="29"/>
    </row>
    <row r="879" spans="1:53" ht="21" customHeight="1">
      <c r="A879" s="19">
        <f>SUBTOTAL(3,$AO$7:AO879)</f>
        <v>873</v>
      </c>
      <c r="B879" s="44" t="s">
        <v>3203</v>
      </c>
      <c r="C879" s="45" t="s">
        <v>3204</v>
      </c>
      <c r="D879" s="22" t="s">
        <v>724</v>
      </c>
      <c r="E879" s="22" t="s">
        <v>1763</v>
      </c>
      <c r="F879" s="19" t="s">
        <v>1338</v>
      </c>
      <c r="G879" s="22" t="s">
        <v>67</v>
      </c>
      <c r="H879" s="19" t="str">
        <f t="shared" si="145"/>
        <v>009</v>
      </c>
      <c r="I879" s="22" t="s">
        <v>3120</v>
      </c>
      <c r="J879" s="22" t="s">
        <v>3121</v>
      </c>
      <c r="K879" s="22"/>
      <c r="L879" s="27">
        <v>0</v>
      </c>
      <c r="M879" s="26">
        <v>0</v>
      </c>
      <c r="N879" s="25">
        <v>7050000</v>
      </c>
      <c r="O879" s="25"/>
      <c r="P879" s="25"/>
      <c r="Q879" s="25"/>
      <c r="R879" s="25"/>
      <c r="S879" s="25">
        <v>7050000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>
        <f t="shared" si="144"/>
        <v>0</v>
      </c>
      <c r="AE879" s="25">
        <f>IF(SUM(R879:T879)-M879&lt;SUM(N879),SUM(N879)-SUM(R879:T879)-M879,)</f>
        <v>0</v>
      </c>
      <c r="AF879" s="25"/>
      <c r="AG879" s="27"/>
      <c r="AH879" s="27"/>
      <c r="AI879" s="27"/>
      <c r="AJ879" s="32"/>
      <c r="AK879" s="27"/>
      <c r="AL879" s="32"/>
      <c r="AM879" s="27"/>
      <c r="AN879" s="25">
        <f t="shared" si="140"/>
        <v>0</v>
      </c>
      <c r="AO879" s="27">
        <f t="shared" si="143"/>
        <v>0</v>
      </c>
      <c r="AP879" s="28"/>
      <c r="AR879" s="28"/>
      <c r="AS879" s="28"/>
      <c r="AT879" s="2"/>
      <c r="AU879" s="2"/>
      <c r="AV879" s="2"/>
      <c r="AW879" s="2"/>
      <c r="AX879" s="2"/>
      <c r="AY879" s="2"/>
      <c r="AZ879" s="2"/>
      <c r="BA879" s="29"/>
    </row>
    <row r="880" spans="1:53" ht="21" customHeight="1">
      <c r="A880" s="19">
        <f>SUBTOTAL(3,$AO$7:AO880)</f>
        <v>874</v>
      </c>
      <c r="B880" s="44" t="s">
        <v>3205</v>
      </c>
      <c r="C880" s="45" t="s">
        <v>3206</v>
      </c>
      <c r="D880" s="22" t="s">
        <v>3207</v>
      </c>
      <c r="E880" s="22" t="s">
        <v>3208</v>
      </c>
      <c r="F880" s="19" t="s">
        <v>2095</v>
      </c>
      <c r="G880" s="22" t="s">
        <v>67</v>
      </c>
      <c r="H880" s="19" t="str">
        <f t="shared" si="145"/>
        <v>009</v>
      </c>
      <c r="I880" s="22" t="s">
        <v>3120</v>
      </c>
      <c r="J880" s="22" t="s">
        <v>3121</v>
      </c>
      <c r="K880" s="22"/>
      <c r="L880" s="27">
        <v>0</v>
      </c>
      <c r="M880" s="26">
        <v>0</v>
      </c>
      <c r="N880" s="25">
        <v>7050000</v>
      </c>
      <c r="O880" s="25"/>
      <c r="P880" s="25"/>
      <c r="Q880" s="25"/>
      <c r="R880" s="25"/>
      <c r="S880" s="25"/>
      <c r="T880" s="25"/>
      <c r="U880" s="25">
        <v>7050000</v>
      </c>
      <c r="V880" s="25"/>
      <c r="W880" s="25"/>
      <c r="X880" s="25"/>
      <c r="Y880" s="25"/>
      <c r="Z880" s="25"/>
      <c r="AA880" s="25"/>
      <c r="AB880" s="25"/>
      <c r="AC880" s="25"/>
      <c r="AD880" s="25">
        <f t="shared" si="144"/>
        <v>0</v>
      </c>
      <c r="AE880" s="25">
        <f>IF(SUM(R880:U880)-M880&lt;SUM(N880),SUM(N880)-SUM(R880:U880)-M880,)</f>
        <v>0</v>
      </c>
      <c r="AF880" s="25"/>
      <c r="AG880" s="27"/>
      <c r="AH880" s="27"/>
      <c r="AI880" s="27"/>
      <c r="AJ880" s="32"/>
      <c r="AK880" s="27"/>
      <c r="AL880" s="32"/>
      <c r="AM880" s="27"/>
      <c r="AN880" s="25">
        <f t="shared" si="140"/>
        <v>0</v>
      </c>
      <c r="AO880" s="27">
        <f t="shared" si="143"/>
        <v>0</v>
      </c>
      <c r="AP880" s="28"/>
      <c r="AR880" s="28"/>
      <c r="AS880" s="28"/>
      <c r="AT880" s="2"/>
      <c r="AU880" s="2"/>
      <c r="AV880" s="2"/>
      <c r="AW880" s="2"/>
      <c r="AX880" s="2"/>
      <c r="AY880" s="2"/>
      <c r="AZ880" s="2"/>
      <c r="BA880" s="29"/>
    </row>
    <row r="881" spans="1:53" ht="21" customHeight="1">
      <c r="A881" s="19">
        <f>SUBTOTAL(3,$AO$7:AO881)</f>
        <v>875</v>
      </c>
      <c r="B881" s="44" t="s">
        <v>3209</v>
      </c>
      <c r="C881" s="45" t="s">
        <v>3210</v>
      </c>
      <c r="D881" s="22" t="s">
        <v>1012</v>
      </c>
      <c r="E881" s="22" t="s">
        <v>709</v>
      </c>
      <c r="F881" s="19" t="s">
        <v>2237</v>
      </c>
      <c r="G881" s="22" t="s">
        <v>67</v>
      </c>
      <c r="H881" s="19" t="str">
        <f t="shared" si="145"/>
        <v>009</v>
      </c>
      <c r="I881" s="22" t="s">
        <v>3120</v>
      </c>
      <c r="J881" s="22" t="s">
        <v>3121</v>
      </c>
      <c r="K881" s="22"/>
      <c r="L881" s="27">
        <v>0</v>
      </c>
      <c r="M881" s="26">
        <v>0</v>
      </c>
      <c r="N881" s="25">
        <v>7050000</v>
      </c>
      <c r="O881" s="25"/>
      <c r="P881" s="25"/>
      <c r="Q881" s="25"/>
      <c r="R881" s="25"/>
      <c r="S881" s="25">
        <v>7050000</v>
      </c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>
        <f t="shared" si="144"/>
        <v>0</v>
      </c>
      <c r="AE881" s="25">
        <f>IF(SUM(R881:T881)-M881&lt;SUM(N881),SUM(N881)-SUM(R881:T881)-M881,)</f>
        <v>0</v>
      </c>
      <c r="AF881" s="25"/>
      <c r="AG881" s="27"/>
      <c r="AH881" s="27"/>
      <c r="AI881" s="27"/>
      <c r="AJ881" s="32"/>
      <c r="AK881" s="27"/>
      <c r="AL881" s="32"/>
      <c r="AM881" s="27"/>
      <c r="AN881" s="25">
        <f t="shared" si="140"/>
        <v>0</v>
      </c>
      <c r="AO881" s="27">
        <f t="shared" si="143"/>
        <v>0</v>
      </c>
      <c r="AP881" s="28"/>
      <c r="AR881" s="28"/>
      <c r="AS881" s="28"/>
      <c r="AT881" s="2"/>
      <c r="AU881" s="2"/>
      <c r="AV881" s="2"/>
      <c r="AW881" s="2"/>
      <c r="AX881" s="2"/>
      <c r="AY881" s="2"/>
      <c r="AZ881" s="2"/>
      <c r="BA881" s="29"/>
    </row>
    <row r="882" spans="1:53" ht="21" customHeight="1">
      <c r="A882" s="19">
        <f>SUBTOTAL(3,$AO$7:AO882)</f>
        <v>876</v>
      </c>
      <c r="B882" s="44" t="s">
        <v>3211</v>
      </c>
      <c r="C882" s="45" t="s">
        <v>3212</v>
      </c>
      <c r="D882" s="22" t="s">
        <v>3213</v>
      </c>
      <c r="E882" s="22" t="s">
        <v>2176</v>
      </c>
      <c r="F882" s="19" t="s">
        <v>263</v>
      </c>
      <c r="G882" s="22" t="s">
        <v>67</v>
      </c>
      <c r="H882" s="19" t="str">
        <f t="shared" si="145"/>
        <v>009</v>
      </c>
      <c r="I882" s="22" t="s">
        <v>3120</v>
      </c>
      <c r="J882" s="22" t="s">
        <v>3121</v>
      </c>
      <c r="K882" s="22"/>
      <c r="L882" s="27">
        <v>0</v>
      </c>
      <c r="M882" s="26">
        <v>0</v>
      </c>
      <c r="N882" s="25">
        <v>7050000</v>
      </c>
      <c r="O882" s="25"/>
      <c r="P882" s="25"/>
      <c r="Q882" s="25"/>
      <c r="R882" s="25"/>
      <c r="S882" s="25"/>
      <c r="T882" s="25"/>
      <c r="U882" s="25">
        <v>7050000</v>
      </c>
      <c r="V882" s="25"/>
      <c r="W882" s="25"/>
      <c r="X882" s="25"/>
      <c r="Y882" s="25"/>
      <c r="Z882" s="25"/>
      <c r="AA882" s="25"/>
      <c r="AB882" s="25"/>
      <c r="AC882" s="25"/>
      <c r="AD882" s="25">
        <f t="shared" si="144"/>
        <v>0</v>
      </c>
      <c r="AE882" s="25">
        <f>IF(SUM(R882:U882)-M882&lt;SUM(N882),SUM(N882)-SUM(R882:U882)-M882,)</f>
        <v>0</v>
      </c>
      <c r="AF882" s="25"/>
      <c r="AG882" s="27"/>
      <c r="AH882" s="27"/>
      <c r="AI882" s="27"/>
      <c r="AJ882" s="32"/>
      <c r="AK882" s="27"/>
      <c r="AL882" s="32"/>
      <c r="AM882" s="27"/>
      <c r="AN882" s="25">
        <f t="shared" si="140"/>
        <v>0</v>
      </c>
      <c r="AO882" s="27">
        <f t="shared" si="143"/>
        <v>0</v>
      </c>
      <c r="AP882" s="28"/>
      <c r="AR882" s="28"/>
      <c r="AS882" s="28"/>
      <c r="AT882" s="2"/>
      <c r="AU882" s="2"/>
      <c r="AV882" s="2"/>
      <c r="AW882" s="2"/>
      <c r="AX882" s="2"/>
      <c r="AY882" s="2"/>
      <c r="AZ882" s="2"/>
      <c r="BA882" s="29"/>
    </row>
    <row r="883" spans="1:53" ht="21" customHeight="1">
      <c r="A883" s="19">
        <f>SUBTOTAL(3,$AO$7:AO883)</f>
        <v>877</v>
      </c>
      <c r="B883" s="44" t="s">
        <v>3214</v>
      </c>
      <c r="C883" s="45" t="s">
        <v>3215</v>
      </c>
      <c r="D883" s="22" t="s">
        <v>3216</v>
      </c>
      <c r="E883" s="22" t="s">
        <v>360</v>
      </c>
      <c r="F883" s="19" t="s">
        <v>3217</v>
      </c>
      <c r="G883" s="22" t="s">
        <v>67</v>
      </c>
      <c r="H883" s="19" t="str">
        <f t="shared" si="145"/>
        <v>009</v>
      </c>
      <c r="I883" s="22" t="s">
        <v>3120</v>
      </c>
      <c r="J883" s="22" t="s">
        <v>3121</v>
      </c>
      <c r="K883" s="22"/>
      <c r="L883" s="27">
        <v>0</v>
      </c>
      <c r="M883" s="26">
        <v>0</v>
      </c>
      <c r="N883" s="25">
        <v>7050000</v>
      </c>
      <c r="O883" s="25"/>
      <c r="P883" s="25"/>
      <c r="Q883" s="25"/>
      <c r="R883" s="25"/>
      <c r="S883" s="25"/>
      <c r="T883" s="25"/>
      <c r="U883" s="25">
        <v>7050000</v>
      </c>
      <c r="V883" s="25"/>
      <c r="W883" s="25"/>
      <c r="X883" s="25"/>
      <c r="Y883" s="25"/>
      <c r="Z883" s="25"/>
      <c r="AA883" s="25"/>
      <c r="AB883" s="25"/>
      <c r="AC883" s="25"/>
      <c r="AD883" s="25">
        <f t="shared" si="144"/>
        <v>0</v>
      </c>
      <c r="AE883" s="25">
        <f>IF(SUM(R883:U883)-M883&lt;SUM(N883),SUM(N883)-SUM(R883:U883)-M883,)</f>
        <v>0</v>
      </c>
      <c r="AF883" s="25"/>
      <c r="AG883" s="27"/>
      <c r="AH883" s="27"/>
      <c r="AI883" s="27"/>
      <c r="AJ883" s="32"/>
      <c r="AK883" s="27"/>
      <c r="AL883" s="32"/>
      <c r="AM883" s="27"/>
      <c r="AN883" s="25">
        <f t="shared" si="140"/>
        <v>0</v>
      </c>
      <c r="AO883" s="27">
        <f t="shared" si="143"/>
        <v>0</v>
      </c>
      <c r="AP883" s="28"/>
      <c r="AR883" s="28"/>
      <c r="AS883" s="28"/>
      <c r="AT883" s="2"/>
      <c r="AU883" s="2"/>
      <c r="AV883" s="2"/>
      <c r="AW883" s="2"/>
      <c r="AX883" s="2"/>
      <c r="AY883" s="2"/>
      <c r="AZ883" s="2"/>
      <c r="BA883" s="29"/>
    </row>
    <row r="884" spans="1:53" ht="21" customHeight="1">
      <c r="A884" s="19">
        <f>SUBTOTAL(3,$AO$7:AO884)</f>
        <v>878</v>
      </c>
      <c r="B884" s="44" t="s">
        <v>3218</v>
      </c>
      <c r="C884" s="45" t="s">
        <v>3219</v>
      </c>
      <c r="D884" s="22" t="s">
        <v>3220</v>
      </c>
      <c r="E884" s="22" t="s">
        <v>1021</v>
      </c>
      <c r="F884" s="19" t="s">
        <v>3221</v>
      </c>
      <c r="G884" s="22" t="s">
        <v>67</v>
      </c>
      <c r="H884" s="19" t="str">
        <f t="shared" si="145"/>
        <v>009</v>
      </c>
      <c r="I884" s="22" t="s">
        <v>3120</v>
      </c>
      <c r="J884" s="22" t="s">
        <v>3121</v>
      </c>
      <c r="K884" s="22"/>
      <c r="L884" s="27">
        <v>0</v>
      </c>
      <c r="M884" s="26">
        <v>0</v>
      </c>
      <c r="N884" s="25">
        <v>7050000</v>
      </c>
      <c r="O884" s="25"/>
      <c r="P884" s="25"/>
      <c r="Q884" s="25"/>
      <c r="R884" s="25"/>
      <c r="S884" s="25">
        <v>7050000</v>
      </c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>
        <f t="shared" si="144"/>
        <v>0</v>
      </c>
      <c r="AE884" s="25">
        <f>IF(SUM(R884:T884)-M884&lt;SUM(N884),SUM(N884)-SUM(R884:T884)-M884,)</f>
        <v>0</v>
      </c>
      <c r="AF884" s="25"/>
      <c r="AG884" s="27"/>
      <c r="AH884" s="27"/>
      <c r="AI884" s="27"/>
      <c r="AJ884" s="32"/>
      <c r="AK884" s="27"/>
      <c r="AL884" s="32"/>
      <c r="AM884" s="27"/>
      <c r="AN884" s="25">
        <f t="shared" si="140"/>
        <v>0</v>
      </c>
      <c r="AO884" s="27">
        <f t="shared" si="143"/>
        <v>0</v>
      </c>
      <c r="AP884" s="28"/>
      <c r="AR884" s="28"/>
      <c r="AS884" s="28"/>
      <c r="AT884" s="2"/>
      <c r="AU884" s="2"/>
      <c r="AV884" s="2"/>
      <c r="AW884" s="2"/>
      <c r="AX884" s="2"/>
      <c r="AY884" s="2"/>
      <c r="AZ884" s="2"/>
      <c r="BA884" s="29"/>
    </row>
    <row r="885" spans="1:53" ht="21" customHeight="1">
      <c r="A885" s="19">
        <f>SUBTOTAL(3,$AO$7:AO885)</f>
        <v>879</v>
      </c>
      <c r="B885" s="44" t="s">
        <v>3222</v>
      </c>
      <c r="C885" s="45" t="s">
        <v>3223</v>
      </c>
      <c r="D885" s="22" t="s">
        <v>2146</v>
      </c>
      <c r="E885" s="22" t="s">
        <v>1021</v>
      </c>
      <c r="F885" s="19" t="s">
        <v>392</v>
      </c>
      <c r="G885" s="22" t="s">
        <v>67</v>
      </c>
      <c r="H885" s="19" t="str">
        <f t="shared" si="145"/>
        <v>009</v>
      </c>
      <c r="I885" s="22" t="s">
        <v>3120</v>
      </c>
      <c r="J885" s="22" t="s">
        <v>3121</v>
      </c>
      <c r="K885" s="22"/>
      <c r="L885" s="27">
        <v>0</v>
      </c>
      <c r="M885" s="26">
        <v>0</v>
      </c>
      <c r="N885" s="25">
        <v>7050000</v>
      </c>
      <c r="O885" s="25"/>
      <c r="P885" s="25"/>
      <c r="Q885" s="25"/>
      <c r="R885" s="25"/>
      <c r="S885" s="25">
        <v>7050000</v>
      </c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>
        <f t="shared" si="144"/>
        <v>0</v>
      </c>
      <c r="AE885" s="25">
        <f>IF(SUM(R885:T885)-M885&lt;SUM(N885),SUM(N885)-SUM(R885:T885)-M885,)</f>
        <v>0</v>
      </c>
      <c r="AF885" s="25"/>
      <c r="AG885" s="27"/>
      <c r="AH885" s="27"/>
      <c r="AI885" s="27"/>
      <c r="AJ885" s="32"/>
      <c r="AK885" s="27"/>
      <c r="AL885" s="32"/>
      <c r="AM885" s="27"/>
      <c r="AN885" s="25">
        <f t="shared" si="140"/>
        <v>0</v>
      </c>
      <c r="AO885" s="27">
        <f t="shared" si="143"/>
        <v>0</v>
      </c>
      <c r="AP885" s="28"/>
      <c r="AR885" s="28"/>
      <c r="AS885" s="28"/>
      <c r="AT885" s="2"/>
      <c r="AU885" s="2"/>
      <c r="AV885" s="2"/>
      <c r="AW885" s="2"/>
      <c r="AX885" s="2"/>
      <c r="AY885" s="2"/>
      <c r="AZ885" s="2"/>
      <c r="BA885" s="29"/>
    </row>
    <row r="886" spans="1:53" ht="21" customHeight="1">
      <c r="A886" s="19">
        <f>SUBTOTAL(3,$AO$7:AO886)</f>
        <v>880</v>
      </c>
      <c r="B886" s="44" t="s">
        <v>3224</v>
      </c>
      <c r="C886" s="45" t="s">
        <v>3225</v>
      </c>
      <c r="D886" s="22" t="s">
        <v>3226</v>
      </c>
      <c r="E886" s="22" t="s">
        <v>571</v>
      </c>
      <c r="F886" s="19" t="s">
        <v>2288</v>
      </c>
      <c r="G886" s="22" t="s">
        <v>67</v>
      </c>
      <c r="H886" s="19" t="str">
        <f t="shared" si="145"/>
        <v>009</v>
      </c>
      <c r="I886" s="22" t="s">
        <v>3120</v>
      </c>
      <c r="J886" s="22" t="s">
        <v>3121</v>
      </c>
      <c r="K886" s="22"/>
      <c r="L886" s="27">
        <v>0</v>
      </c>
      <c r="M886" s="26">
        <v>0</v>
      </c>
      <c r="N886" s="25">
        <v>7050000</v>
      </c>
      <c r="O886" s="25"/>
      <c r="P886" s="25"/>
      <c r="Q886" s="25"/>
      <c r="R886" s="25"/>
      <c r="S886" s="25"/>
      <c r="T886" s="25"/>
      <c r="U886" s="25">
        <v>7050000</v>
      </c>
      <c r="V886" s="25"/>
      <c r="W886" s="25"/>
      <c r="X886" s="25"/>
      <c r="Y886" s="25"/>
      <c r="Z886" s="25"/>
      <c r="AA886" s="25"/>
      <c r="AB886" s="25"/>
      <c r="AC886" s="25"/>
      <c r="AD886" s="25">
        <f t="shared" si="144"/>
        <v>0</v>
      </c>
      <c r="AE886" s="25">
        <f>IF(SUM(R886:U886)-M886&lt;SUM(N886),SUM(N886)-SUM(R886:U886)-M886,)</f>
        <v>0</v>
      </c>
      <c r="AF886" s="25"/>
      <c r="AG886" s="27"/>
      <c r="AH886" s="27"/>
      <c r="AI886" s="27"/>
      <c r="AJ886" s="32"/>
      <c r="AK886" s="27"/>
      <c r="AL886" s="32"/>
      <c r="AM886" s="27"/>
      <c r="AN886" s="25">
        <f t="shared" si="140"/>
        <v>0</v>
      </c>
      <c r="AO886" s="27">
        <f t="shared" si="143"/>
        <v>0</v>
      </c>
      <c r="AP886" s="28"/>
      <c r="AR886" s="28"/>
      <c r="AS886" s="28"/>
      <c r="AT886" s="2"/>
      <c r="AU886" s="2"/>
      <c r="AV886" s="2"/>
      <c r="AW886" s="2"/>
      <c r="AX886" s="2"/>
      <c r="AY886" s="2"/>
      <c r="AZ886" s="2"/>
      <c r="BA886" s="29"/>
    </row>
    <row r="887" spans="1:53" ht="21" customHeight="1">
      <c r="A887" s="19">
        <f>SUBTOTAL(3,$AO$7:AO887)</f>
        <v>881</v>
      </c>
      <c r="B887" s="44" t="s">
        <v>3227</v>
      </c>
      <c r="C887" s="45" t="s">
        <v>3228</v>
      </c>
      <c r="D887" s="22" t="s">
        <v>174</v>
      </c>
      <c r="E887" s="22" t="s">
        <v>1537</v>
      </c>
      <c r="F887" s="19" t="s">
        <v>2761</v>
      </c>
      <c r="G887" s="22" t="s">
        <v>67</v>
      </c>
      <c r="H887" s="19" t="str">
        <f t="shared" si="145"/>
        <v>009</v>
      </c>
      <c r="I887" s="22" t="s">
        <v>3120</v>
      </c>
      <c r="J887" s="22" t="s">
        <v>3121</v>
      </c>
      <c r="K887" s="22"/>
      <c r="L887" s="27">
        <v>0</v>
      </c>
      <c r="M887" s="26">
        <v>0</v>
      </c>
      <c r="N887" s="25">
        <v>7050000</v>
      </c>
      <c r="O887" s="25"/>
      <c r="P887" s="25"/>
      <c r="Q887" s="25"/>
      <c r="R887" s="25"/>
      <c r="S887" s="25">
        <v>7050000</v>
      </c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>
        <f t="shared" si="144"/>
        <v>0</v>
      </c>
      <c r="AE887" s="25">
        <f>IF(SUM(R887:T887)-M887&lt;SUM(N887),SUM(N887)-SUM(R887:T887)-M887,)</f>
        <v>0</v>
      </c>
      <c r="AF887" s="25"/>
      <c r="AG887" s="27"/>
      <c r="AH887" s="27"/>
      <c r="AI887" s="27"/>
      <c r="AJ887" s="32"/>
      <c r="AK887" s="27"/>
      <c r="AL887" s="32"/>
      <c r="AM887" s="27"/>
      <c r="AN887" s="25">
        <f t="shared" si="140"/>
        <v>0</v>
      </c>
      <c r="AO887" s="27">
        <f t="shared" si="143"/>
        <v>0</v>
      </c>
      <c r="AP887" s="28"/>
      <c r="AR887" s="28"/>
      <c r="AS887" s="28"/>
      <c r="AT887" s="2"/>
      <c r="AU887" s="2"/>
      <c r="AV887" s="2"/>
      <c r="AW887" s="2"/>
      <c r="AX887" s="2"/>
      <c r="AY887" s="2"/>
      <c r="AZ887" s="2"/>
      <c r="BA887" s="29"/>
    </row>
    <row r="888" spans="1:53" ht="21" customHeight="1">
      <c r="A888" s="19">
        <f>SUBTOTAL(3,$AO$7:AO888)</f>
        <v>882</v>
      </c>
      <c r="B888" s="44" t="s">
        <v>3229</v>
      </c>
      <c r="C888" s="45" t="s">
        <v>3230</v>
      </c>
      <c r="D888" s="22" t="s">
        <v>3231</v>
      </c>
      <c r="E888" s="22" t="s">
        <v>1028</v>
      </c>
      <c r="F888" s="19" t="s">
        <v>1709</v>
      </c>
      <c r="G888" s="22" t="s">
        <v>67</v>
      </c>
      <c r="H888" s="19" t="str">
        <f t="shared" si="145"/>
        <v>009</v>
      </c>
      <c r="I888" s="22" t="s">
        <v>3120</v>
      </c>
      <c r="J888" s="22" t="s">
        <v>3121</v>
      </c>
      <c r="K888" s="22"/>
      <c r="L888" s="27">
        <v>0</v>
      </c>
      <c r="M888" s="26">
        <v>0</v>
      </c>
      <c r="N888" s="25">
        <v>7050000</v>
      </c>
      <c r="O888" s="25"/>
      <c r="P888" s="25"/>
      <c r="Q888" s="25"/>
      <c r="R888" s="25"/>
      <c r="S888" s="25"/>
      <c r="T888" s="25"/>
      <c r="U888" s="25">
        <v>7050000</v>
      </c>
      <c r="V888" s="25"/>
      <c r="W888" s="25"/>
      <c r="X888" s="25"/>
      <c r="Y888" s="25"/>
      <c r="Z888" s="25"/>
      <c r="AA888" s="25"/>
      <c r="AB888" s="25"/>
      <c r="AC888" s="25"/>
      <c r="AD888" s="25">
        <f t="shared" si="144"/>
        <v>0</v>
      </c>
      <c r="AE888" s="25">
        <f>IF(SUM(R888:U888)-M888&lt;SUM(N888),SUM(N888)-SUM(R888:U888)-M888,)</f>
        <v>0</v>
      </c>
      <c r="AF888" s="25"/>
      <c r="AG888" s="27"/>
      <c r="AH888" s="27"/>
      <c r="AI888" s="27"/>
      <c r="AJ888" s="32"/>
      <c r="AK888" s="27"/>
      <c r="AL888" s="32"/>
      <c r="AM888" s="27"/>
      <c r="AN888" s="25">
        <f t="shared" si="140"/>
        <v>0</v>
      </c>
      <c r="AO888" s="27">
        <f t="shared" si="143"/>
        <v>0</v>
      </c>
      <c r="AP888" s="28"/>
      <c r="AR888" s="28"/>
      <c r="AS888" s="28"/>
      <c r="AT888" s="2"/>
      <c r="AU888" s="2"/>
      <c r="AV888" s="2"/>
      <c r="AW888" s="2"/>
      <c r="AX888" s="2"/>
      <c r="AY888" s="2"/>
      <c r="AZ888" s="2"/>
      <c r="BA888" s="29"/>
    </row>
    <row r="889" spans="1:53" ht="21" customHeight="1">
      <c r="A889" s="19">
        <f>SUBTOTAL(3,$AO$7:AO889)</f>
        <v>883</v>
      </c>
      <c r="B889" s="44" t="s">
        <v>3232</v>
      </c>
      <c r="C889" s="45" t="s">
        <v>3233</v>
      </c>
      <c r="D889" s="22" t="s">
        <v>3234</v>
      </c>
      <c r="E889" s="22" t="s">
        <v>737</v>
      </c>
      <c r="F889" s="19" t="s">
        <v>685</v>
      </c>
      <c r="G889" s="22" t="s">
        <v>67</v>
      </c>
      <c r="H889" s="19" t="str">
        <f t="shared" si="145"/>
        <v>009</v>
      </c>
      <c r="I889" s="22" t="s">
        <v>2980</v>
      </c>
      <c r="J889" s="22" t="s">
        <v>3235</v>
      </c>
      <c r="K889" s="22"/>
      <c r="L889" s="27">
        <v>0</v>
      </c>
      <c r="M889" s="26">
        <v>18480</v>
      </c>
      <c r="N889" s="25">
        <v>7050000</v>
      </c>
      <c r="O889" s="25"/>
      <c r="P889" s="25"/>
      <c r="Q889" s="25"/>
      <c r="R889" s="25"/>
      <c r="S889" s="25"/>
      <c r="T889" s="25"/>
      <c r="U889" s="25">
        <v>7031520</v>
      </c>
      <c r="V889" s="25"/>
      <c r="W889" s="25"/>
      <c r="X889" s="25"/>
      <c r="Y889" s="25"/>
      <c r="Z889" s="25"/>
      <c r="AA889" s="25"/>
      <c r="AB889" s="25"/>
      <c r="AC889" s="25"/>
      <c r="AD889" s="25">
        <f t="shared" si="144"/>
        <v>0</v>
      </c>
      <c r="AE889" s="25">
        <f>IF(SUM(R889:U889)-M889&lt;SUM(N889),SUM(N889)-SUM(R889:U889)-M889,)</f>
        <v>0</v>
      </c>
      <c r="AF889" s="25"/>
      <c r="AG889" s="27"/>
      <c r="AH889" s="27"/>
      <c r="AI889" s="27"/>
      <c r="AJ889" s="32"/>
      <c r="AK889" s="27"/>
      <c r="AL889" s="32"/>
      <c r="AM889" s="27"/>
      <c r="AN889" s="25">
        <f t="shared" si="140"/>
        <v>0</v>
      </c>
      <c r="AO889" s="27">
        <f t="shared" si="143"/>
        <v>0</v>
      </c>
      <c r="AP889" s="28"/>
      <c r="AR889" s="28"/>
      <c r="AS889" s="28"/>
      <c r="AT889" s="2"/>
      <c r="AU889" s="2"/>
      <c r="AV889" s="2"/>
      <c r="AW889" s="2"/>
      <c r="AX889" s="2"/>
      <c r="AY889" s="2"/>
      <c r="AZ889" s="2"/>
      <c r="BA889" s="29"/>
    </row>
    <row r="890" spans="1:53" ht="21" customHeight="1">
      <c r="A890" s="19">
        <f>SUBTOTAL(3,$AO$7:AO890)</f>
        <v>884</v>
      </c>
      <c r="B890" s="44" t="s">
        <v>3236</v>
      </c>
      <c r="C890" s="45" t="s">
        <v>3237</v>
      </c>
      <c r="D890" s="22" t="s">
        <v>3238</v>
      </c>
      <c r="E890" s="22" t="s">
        <v>742</v>
      </c>
      <c r="F890" s="19" t="s">
        <v>1470</v>
      </c>
      <c r="G890" s="22" t="s">
        <v>67</v>
      </c>
      <c r="H890" s="19" t="str">
        <f t="shared" si="145"/>
        <v>009</v>
      </c>
      <c r="I890" s="22" t="s">
        <v>2980</v>
      </c>
      <c r="J890" s="22" t="s">
        <v>3235</v>
      </c>
      <c r="K890" s="22"/>
      <c r="L890" s="27">
        <v>0</v>
      </c>
      <c r="M890" s="26">
        <v>0</v>
      </c>
      <c r="N890" s="25">
        <v>7050000</v>
      </c>
      <c r="O890" s="25"/>
      <c r="P890" s="25"/>
      <c r="Q890" s="25"/>
      <c r="R890" s="25"/>
      <c r="S890" s="25">
        <v>7050000</v>
      </c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>
        <f t="shared" si="144"/>
        <v>0</v>
      </c>
      <c r="AE890" s="25">
        <f>IF(SUM(R890:T890)-M890&lt;SUM(N890),SUM(N890)-SUM(R890:T890)-M890,)</f>
        <v>0</v>
      </c>
      <c r="AF890" s="25"/>
      <c r="AG890" s="27"/>
      <c r="AH890" s="27"/>
      <c r="AI890" s="27"/>
      <c r="AJ890" s="32"/>
      <c r="AK890" s="27"/>
      <c r="AL890" s="32"/>
      <c r="AM890" s="27"/>
      <c r="AN890" s="25">
        <f t="shared" si="140"/>
        <v>0</v>
      </c>
      <c r="AO890" s="27">
        <f t="shared" si="143"/>
        <v>0</v>
      </c>
      <c r="AP890" s="28"/>
      <c r="AR890" s="28"/>
      <c r="AS890" s="28"/>
      <c r="AT890" s="2"/>
      <c r="AU890" s="2"/>
      <c r="AV890" s="2"/>
      <c r="AW890" s="2"/>
      <c r="AX890" s="2"/>
      <c r="AY890" s="2"/>
      <c r="AZ890" s="2"/>
      <c r="BA890" s="29"/>
    </row>
    <row r="891" spans="1:53" ht="21" customHeight="1">
      <c r="A891" s="19">
        <f>SUBTOTAL(3,$AO$7:AO891)</f>
        <v>885</v>
      </c>
      <c r="B891" s="44" t="s">
        <v>3242</v>
      </c>
      <c r="C891" s="45" t="s">
        <v>3243</v>
      </c>
      <c r="D891" s="22" t="s">
        <v>3244</v>
      </c>
      <c r="E891" s="22" t="s">
        <v>411</v>
      </c>
      <c r="F891" s="19" t="s">
        <v>3245</v>
      </c>
      <c r="G891" s="22" t="s">
        <v>67</v>
      </c>
      <c r="H891" s="19" t="str">
        <f t="shared" si="145"/>
        <v>009</v>
      </c>
      <c r="I891" s="22" t="s">
        <v>2980</v>
      </c>
      <c r="J891" s="22" t="s">
        <v>3235</v>
      </c>
      <c r="K891" s="22"/>
      <c r="L891" s="27">
        <v>0</v>
      </c>
      <c r="M891" s="26">
        <v>0</v>
      </c>
      <c r="N891" s="25">
        <v>7050000</v>
      </c>
      <c r="O891" s="25"/>
      <c r="P891" s="25"/>
      <c r="Q891" s="25"/>
      <c r="R891" s="25"/>
      <c r="S891" s="25">
        <v>7050000</v>
      </c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>
        <f t="shared" si="144"/>
        <v>0</v>
      </c>
      <c r="AE891" s="25">
        <f>IF(SUM(R891:T891)-M891&lt;SUM(N891),SUM(N891)-SUM(R891:T891)-M891,)</f>
        <v>0</v>
      </c>
      <c r="AF891" s="25"/>
      <c r="AG891" s="27"/>
      <c r="AH891" s="27"/>
      <c r="AI891" s="27"/>
      <c r="AJ891" s="32"/>
      <c r="AK891" s="27"/>
      <c r="AL891" s="32"/>
      <c r="AM891" s="27"/>
      <c r="AN891" s="25">
        <f t="shared" si="140"/>
        <v>0</v>
      </c>
      <c r="AO891" s="27">
        <f t="shared" si="143"/>
        <v>0</v>
      </c>
      <c r="AP891" s="28"/>
      <c r="AR891" s="28"/>
      <c r="AS891" s="28"/>
      <c r="AT891" s="2"/>
      <c r="AU891" s="2"/>
      <c r="AV891" s="2"/>
      <c r="AW891" s="2"/>
      <c r="AX891" s="2"/>
      <c r="AY891" s="2"/>
      <c r="AZ891" s="2"/>
      <c r="BA891" s="29"/>
    </row>
    <row r="892" spans="1:53" ht="21" customHeight="1">
      <c r="A892" s="19">
        <f>SUBTOTAL(3,$AO$7:AO892)</f>
        <v>886</v>
      </c>
      <c r="B892" s="44" t="s">
        <v>3246</v>
      </c>
      <c r="C892" s="45" t="s">
        <v>3247</v>
      </c>
      <c r="D892" s="22" t="s">
        <v>59</v>
      </c>
      <c r="E892" s="22" t="s">
        <v>255</v>
      </c>
      <c r="F892" s="19" t="s">
        <v>870</v>
      </c>
      <c r="G892" s="22" t="s">
        <v>67</v>
      </c>
      <c r="H892" s="19" t="str">
        <f t="shared" si="145"/>
        <v>009</v>
      </c>
      <c r="I892" s="22" t="s">
        <v>2980</v>
      </c>
      <c r="J892" s="22" t="s">
        <v>3235</v>
      </c>
      <c r="K892" s="22"/>
      <c r="L892" s="27">
        <v>0</v>
      </c>
      <c r="M892" s="26">
        <v>0</v>
      </c>
      <c r="N892" s="25">
        <v>7050000</v>
      </c>
      <c r="O892" s="25"/>
      <c r="P892" s="25"/>
      <c r="Q892" s="25"/>
      <c r="R892" s="25"/>
      <c r="S892" s="25"/>
      <c r="T892" s="25"/>
      <c r="U892" s="25">
        <v>7050000</v>
      </c>
      <c r="V892" s="25"/>
      <c r="W892" s="25"/>
      <c r="X892" s="25"/>
      <c r="Y892" s="25"/>
      <c r="Z892" s="25"/>
      <c r="AA892" s="25"/>
      <c r="AB892" s="25"/>
      <c r="AC892" s="25"/>
      <c r="AD892" s="25">
        <f t="shared" si="144"/>
        <v>0</v>
      </c>
      <c r="AE892" s="25">
        <f>IF(SUM(R892:U892)-M892&lt;SUM(N892),SUM(N892)-SUM(R892:U892)-M892,)</f>
        <v>0</v>
      </c>
      <c r="AF892" s="25"/>
      <c r="AG892" s="27"/>
      <c r="AH892" s="27"/>
      <c r="AI892" s="27"/>
      <c r="AJ892" s="32"/>
      <c r="AK892" s="27"/>
      <c r="AL892" s="32"/>
      <c r="AM892" s="27"/>
      <c r="AN892" s="25">
        <f t="shared" si="140"/>
        <v>0</v>
      </c>
      <c r="AO892" s="27">
        <f t="shared" si="143"/>
        <v>0</v>
      </c>
      <c r="AP892" s="28"/>
      <c r="AR892" s="28"/>
      <c r="AS892" s="28"/>
      <c r="AT892" s="2"/>
      <c r="AU892" s="2"/>
      <c r="AV892" s="2"/>
      <c r="AW892" s="2"/>
      <c r="AX892" s="2"/>
      <c r="AY892" s="2"/>
      <c r="AZ892" s="2"/>
      <c r="BA892" s="29"/>
    </row>
    <row r="893" spans="1:53" ht="21" customHeight="1">
      <c r="A893" s="19">
        <f>SUBTOTAL(3,$AO$7:AO893)</f>
        <v>887</v>
      </c>
      <c r="B893" s="44" t="s">
        <v>3248</v>
      </c>
      <c r="C893" s="45" t="s">
        <v>3249</v>
      </c>
      <c r="D893" s="22" t="s">
        <v>3250</v>
      </c>
      <c r="E893" s="22" t="s">
        <v>43</v>
      </c>
      <c r="F893" s="19" t="s">
        <v>2428</v>
      </c>
      <c r="G893" s="22" t="s">
        <v>67</v>
      </c>
      <c r="H893" s="19" t="str">
        <f t="shared" si="145"/>
        <v>009</v>
      </c>
      <c r="I893" s="22" t="s">
        <v>2980</v>
      </c>
      <c r="J893" s="22" t="s">
        <v>3235</v>
      </c>
      <c r="K893" s="22"/>
      <c r="L893" s="27">
        <v>0</v>
      </c>
      <c r="M893" s="26">
        <v>0</v>
      </c>
      <c r="N893" s="25">
        <v>7050000</v>
      </c>
      <c r="O893" s="25"/>
      <c r="P893" s="25"/>
      <c r="Q893" s="25"/>
      <c r="R893" s="25"/>
      <c r="S893" s="25">
        <v>7050000</v>
      </c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>
        <f t="shared" si="144"/>
        <v>0</v>
      </c>
      <c r="AE893" s="25">
        <f>IF(SUM(R893:T893)-M893&lt;SUM(N893),SUM(N893)-SUM(R893:T893)-M893,)</f>
        <v>0</v>
      </c>
      <c r="AF893" s="25"/>
      <c r="AG893" s="27"/>
      <c r="AH893" s="27"/>
      <c r="AI893" s="27"/>
      <c r="AJ893" s="32"/>
      <c r="AK893" s="27"/>
      <c r="AL893" s="32"/>
      <c r="AM893" s="27"/>
      <c r="AN893" s="25">
        <f t="shared" si="140"/>
        <v>0</v>
      </c>
      <c r="AO893" s="27">
        <f t="shared" si="143"/>
        <v>0</v>
      </c>
      <c r="AP893" s="28"/>
      <c r="AR893" s="28"/>
      <c r="AS893" s="28"/>
      <c r="AT893" s="2"/>
      <c r="AU893" s="2"/>
      <c r="AV893" s="2"/>
      <c r="AW893" s="2"/>
      <c r="AX893" s="2"/>
      <c r="AY893" s="2"/>
      <c r="AZ893" s="2"/>
      <c r="BA893" s="29"/>
    </row>
    <row r="894" spans="1:53" ht="21" customHeight="1">
      <c r="A894" s="19">
        <f>SUBTOTAL(3,$AO$7:AO894)</f>
        <v>888</v>
      </c>
      <c r="B894" s="44" t="s">
        <v>3251</v>
      </c>
      <c r="C894" s="45" t="s">
        <v>3252</v>
      </c>
      <c r="D894" s="22" t="s">
        <v>304</v>
      </c>
      <c r="E894" s="22" t="s">
        <v>43</v>
      </c>
      <c r="F894" s="19" t="s">
        <v>526</v>
      </c>
      <c r="G894" s="22" t="s">
        <v>67</v>
      </c>
      <c r="H894" s="19" t="str">
        <f t="shared" si="145"/>
        <v>009</v>
      </c>
      <c r="I894" s="22" t="s">
        <v>2980</v>
      </c>
      <c r="J894" s="22" t="s">
        <v>3235</v>
      </c>
      <c r="K894" s="22"/>
      <c r="L894" s="27">
        <v>0</v>
      </c>
      <c r="M894" s="26">
        <v>0</v>
      </c>
      <c r="N894" s="25">
        <v>7050000</v>
      </c>
      <c r="O894" s="25"/>
      <c r="P894" s="25"/>
      <c r="Q894" s="25"/>
      <c r="R894" s="25"/>
      <c r="S894" s="25"/>
      <c r="T894" s="25"/>
      <c r="U894" s="25">
        <v>7050000</v>
      </c>
      <c r="V894" s="25"/>
      <c r="W894" s="25"/>
      <c r="X894" s="25"/>
      <c r="Y894" s="25"/>
      <c r="Z894" s="25"/>
      <c r="AA894" s="25"/>
      <c r="AB894" s="25"/>
      <c r="AC894" s="25"/>
      <c r="AD894" s="25">
        <f t="shared" si="144"/>
        <v>0</v>
      </c>
      <c r="AE894" s="25">
        <f>IF(SUM(R894:U894)-M894&lt;SUM(N894),SUM(N894)-SUM(R894:U894)-M894,)</f>
        <v>0</v>
      </c>
      <c r="AF894" s="25"/>
      <c r="AG894" s="27"/>
      <c r="AH894" s="27"/>
      <c r="AI894" s="27"/>
      <c r="AJ894" s="32"/>
      <c r="AK894" s="27"/>
      <c r="AL894" s="32"/>
      <c r="AM894" s="27"/>
      <c r="AN894" s="25">
        <f t="shared" si="140"/>
        <v>0</v>
      </c>
      <c r="AO894" s="27">
        <f t="shared" si="143"/>
        <v>0</v>
      </c>
      <c r="AP894" s="28"/>
      <c r="AR894" s="28"/>
      <c r="AS894" s="28"/>
      <c r="AT894" s="2"/>
      <c r="AU894" s="2"/>
      <c r="AV894" s="2"/>
      <c r="AW894" s="2"/>
      <c r="AX894" s="2"/>
      <c r="AY894" s="2"/>
      <c r="AZ894" s="2"/>
      <c r="BA894" s="29"/>
    </row>
    <row r="895" spans="1:53" ht="21" customHeight="1">
      <c r="A895" s="19">
        <f>SUBTOTAL(3,$AO$7:AO895)</f>
        <v>889</v>
      </c>
      <c r="B895" s="44" t="s">
        <v>3253</v>
      </c>
      <c r="C895" s="45" t="s">
        <v>3254</v>
      </c>
      <c r="D895" s="22" t="s">
        <v>2589</v>
      </c>
      <c r="E895" s="22" t="s">
        <v>421</v>
      </c>
      <c r="F895" s="19" t="s">
        <v>1525</v>
      </c>
      <c r="G895" s="22" t="s">
        <v>67</v>
      </c>
      <c r="H895" s="19" t="str">
        <f t="shared" si="145"/>
        <v>009</v>
      </c>
      <c r="I895" s="22" t="s">
        <v>2980</v>
      </c>
      <c r="J895" s="22" t="s">
        <v>3235</v>
      </c>
      <c r="K895" s="22"/>
      <c r="L895" s="27">
        <v>0</v>
      </c>
      <c r="M895" s="26">
        <v>0</v>
      </c>
      <c r="N895" s="25">
        <v>7050000</v>
      </c>
      <c r="O895" s="25"/>
      <c r="P895" s="25"/>
      <c r="Q895" s="25"/>
      <c r="R895" s="25"/>
      <c r="S895" s="25"/>
      <c r="T895" s="25"/>
      <c r="U895" s="25">
        <v>7050000</v>
      </c>
      <c r="V895" s="25"/>
      <c r="W895" s="25"/>
      <c r="X895" s="25"/>
      <c r="Y895" s="25"/>
      <c r="Z895" s="25"/>
      <c r="AA895" s="25"/>
      <c r="AB895" s="25"/>
      <c r="AC895" s="25"/>
      <c r="AD895" s="25">
        <f t="shared" si="144"/>
        <v>0</v>
      </c>
      <c r="AE895" s="25">
        <f>IF(SUM(R895:U895)-M895&lt;SUM(N895),SUM(N895)-SUM(R895:U895)-M895,)</f>
        <v>0</v>
      </c>
      <c r="AF895" s="25"/>
      <c r="AG895" s="27"/>
      <c r="AH895" s="27"/>
      <c r="AI895" s="27"/>
      <c r="AJ895" s="32"/>
      <c r="AK895" s="27"/>
      <c r="AL895" s="32"/>
      <c r="AM895" s="27"/>
      <c r="AN895" s="25">
        <f t="shared" ref="AN895:AN958" si="146">IF(SUM(AH895:AI895)&lt;SUM(AG895),SUM(AG895)-SUM(AH895:AI895),)</f>
        <v>0</v>
      </c>
      <c r="AO895" s="27">
        <f t="shared" si="143"/>
        <v>0</v>
      </c>
      <c r="AP895" s="28"/>
      <c r="AR895" s="28"/>
      <c r="AS895" s="28"/>
      <c r="AT895" s="2"/>
      <c r="AU895" s="2"/>
      <c r="AV895" s="2"/>
      <c r="AW895" s="2"/>
      <c r="AX895" s="2"/>
      <c r="AY895" s="2"/>
      <c r="AZ895" s="2"/>
      <c r="BA895" s="29"/>
    </row>
    <row r="896" spans="1:53" ht="21" customHeight="1">
      <c r="A896" s="19">
        <f>SUBTOTAL(3,$AO$7:AO896)</f>
        <v>890</v>
      </c>
      <c r="B896" s="44" t="s">
        <v>3255</v>
      </c>
      <c r="C896" s="45" t="s">
        <v>3256</v>
      </c>
      <c r="D896" s="22" t="s">
        <v>59</v>
      </c>
      <c r="E896" s="22" t="s">
        <v>262</v>
      </c>
      <c r="F896" s="19" t="s">
        <v>1564</v>
      </c>
      <c r="G896" s="22" t="s">
        <v>67</v>
      </c>
      <c r="H896" s="19" t="str">
        <f t="shared" si="145"/>
        <v>009</v>
      </c>
      <c r="I896" s="22" t="s">
        <v>2980</v>
      </c>
      <c r="J896" s="22" t="s">
        <v>3235</v>
      </c>
      <c r="K896" s="22"/>
      <c r="L896" s="27">
        <v>0</v>
      </c>
      <c r="M896" s="26">
        <v>0</v>
      </c>
      <c r="N896" s="25">
        <v>7050000</v>
      </c>
      <c r="O896" s="25"/>
      <c r="P896" s="25"/>
      <c r="Q896" s="25"/>
      <c r="R896" s="25"/>
      <c r="S896" s="25">
        <v>7050000</v>
      </c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>
        <f t="shared" si="144"/>
        <v>0</v>
      </c>
      <c r="AE896" s="25">
        <f>IF(SUM(R896:T896)-M896&lt;SUM(N896),SUM(N896)-SUM(R896:T896)-M896,)</f>
        <v>0</v>
      </c>
      <c r="AF896" s="25"/>
      <c r="AG896" s="27"/>
      <c r="AH896" s="27"/>
      <c r="AI896" s="27"/>
      <c r="AJ896" s="32"/>
      <c r="AK896" s="27"/>
      <c r="AL896" s="32"/>
      <c r="AM896" s="27"/>
      <c r="AN896" s="25">
        <f t="shared" si="146"/>
        <v>0</v>
      </c>
      <c r="AO896" s="27">
        <f t="shared" si="143"/>
        <v>0</v>
      </c>
      <c r="AP896" s="28"/>
      <c r="AR896" s="28"/>
      <c r="AS896" s="28"/>
      <c r="AT896" s="2"/>
      <c r="AU896" s="2"/>
      <c r="AV896" s="2"/>
      <c r="AW896" s="2"/>
      <c r="AX896" s="2"/>
      <c r="AY896" s="2"/>
      <c r="AZ896" s="2"/>
      <c r="BA896" s="29"/>
    </row>
    <row r="897" spans="1:53" ht="21" customHeight="1">
      <c r="A897" s="19">
        <f>SUBTOTAL(3,$AO$7:AO897)</f>
        <v>891</v>
      </c>
      <c r="B897" s="44" t="s">
        <v>3257</v>
      </c>
      <c r="C897" s="45" t="s">
        <v>3258</v>
      </c>
      <c r="D897" s="22" t="s">
        <v>3259</v>
      </c>
      <c r="E897" s="22" t="s">
        <v>262</v>
      </c>
      <c r="F897" s="19" t="s">
        <v>1470</v>
      </c>
      <c r="G897" s="22" t="s">
        <v>67</v>
      </c>
      <c r="H897" s="19" t="str">
        <f t="shared" si="145"/>
        <v>009</v>
      </c>
      <c r="I897" s="22" t="s">
        <v>2980</v>
      </c>
      <c r="J897" s="22" t="s">
        <v>3235</v>
      </c>
      <c r="K897" s="22"/>
      <c r="L897" s="27">
        <v>0</v>
      </c>
      <c r="M897" s="26">
        <v>0</v>
      </c>
      <c r="N897" s="25">
        <v>7050000</v>
      </c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7050000</v>
      </c>
      <c r="Z897" s="25"/>
      <c r="AA897" s="25"/>
      <c r="AB897" s="25"/>
      <c r="AC897" s="25"/>
      <c r="AD897" s="25">
        <f t="shared" si="144"/>
        <v>0</v>
      </c>
      <c r="AE897" s="25">
        <f>IF(SUM(R897:AD897)-M897&lt;SUM(N897),SUM(N897)-SUM(R897:AD897)-M897,)</f>
        <v>0</v>
      </c>
      <c r="AF897" s="25"/>
      <c r="AG897" s="27"/>
      <c r="AH897" s="27"/>
      <c r="AI897" s="27"/>
      <c r="AJ897" s="32"/>
      <c r="AK897" s="27"/>
      <c r="AL897" s="32"/>
      <c r="AM897" s="27"/>
      <c r="AN897" s="25">
        <f t="shared" si="146"/>
        <v>0</v>
      </c>
      <c r="AO897" s="27">
        <f>IF(SUM(R897:AD897)-M897&lt;(K897+L897+N897),(K897+L897+N897)-SUM(R897:AD897)-M897,)</f>
        <v>0</v>
      </c>
      <c r="AP897" s="28"/>
      <c r="AR897" s="28"/>
      <c r="AS897" s="28"/>
      <c r="AT897" s="2"/>
      <c r="AU897" s="2"/>
      <c r="AV897" s="2"/>
      <c r="AW897" s="2"/>
      <c r="AX897" s="2"/>
      <c r="AY897" s="2"/>
      <c r="AZ897" s="2"/>
      <c r="BA897" s="29"/>
    </row>
    <row r="898" spans="1:53" ht="21" customHeight="1">
      <c r="A898" s="19">
        <f>SUBTOTAL(3,$AO$7:AO898)</f>
        <v>892</v>
      </c>
      <c r="B898" s="44" t="s">
        <v>3260</v>
      </c>
      <c r="C898" s="45" t="s">
        <v>3261</v>
      </c>
      <c r="D898" s="22" t="s">
        <v>3262</v>
      </c>
      <c r="E898" s="22" t="s">
        <v>3263</v>
      </c>
      <c r="F898" s="19" t="s">
        <v>3264</v>
      </c>
      <c r="G898" s="22" t="s">
        <v>67</v>
      </c>
      <c r="H898" s="19" t="str">
        <f t="shared" si="145"/>
        <v>009</v>
      </c>
      <c r="I898" s="22" t="s">
        <v>2980</v>
      </c>
      <c r="J898" s="22" t="s">
        <v>3235</v>
      </c>
      <c r="K898" s="22"/>
      <c r="L898" s="27">
        <v>0</v>
      </c>
      <c r="M898" s="26">
        <v>0</v>
      </c>
      <c r="N898" s="25">
        <v>7050000</v>
      </c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>
        <v>7050000</v>
      </c>
      <c r="Z898" s="25"/>
      <c r="AA898" s="25"/>
      <c r="AB898" s="25"/>
      <c r="AC898" s="25"/>
      <c r="AD898" s="25">
        <f t="shared" si="144"/>
        <v>0</v>
      </c>
      <c r="AE898" s="25">
        <f>IF(SUM(R898:AD898)-M898&lt;SUM(N898),SUM(N898)-SUM(R898:AD898)-M898,)</f>
        <v>0</v>
      </c>
      <c r="AF898" s="25"/>
      <c r="AG898" s="27"/>
      <c r="AH898" s="27"/>
      <c r="AI898" s="27"/>
      <c r="AJ898" s="32"/>
      <c r="AK898" s="27"/>
      <c r="AL898" s="32"/>
      <c r="AM898" s="27"/>
      <c r="AN898" s="25">
        <f t="shared" si="146"/>
        <v>0</v>
      </c>
      <c r="AO898" s="27">
        <f>IF(SUM(R898:AD898)-M898&lt;(K898+L898+N898),(K898+L898+N898)-SUM(R898:AD898)-M898,)</f>
        <v>0</v>
      </c>
      <c r="AP898" s="28"/>
      <c r="AR898" s="28"/>
      <c r="AS898" s="28"/>
      <c r="AT898" s="2"/>
      <c r="AU898" s="2"/>
      <c r="AV898" s="2"/>
      <c r="AW898" s="2"/>
      <c r="AX898" s="2"/>
      <c r="AY898" s="2"/>
      <c r="AZ898" s="2"/>
      <c r="BA898" s="29"/>
    </row>
    <row r="899" spans="1:53" ht="21" customHeight="1">
      <c r="A899" s="19">
        <f>SUBTOTAL(3,$AO$7:AO899)</f>
        <v>893</v>
      </c>
      <c r="B899" s="44" t="s">
        <v>3265</v>
      </c>
      <c r="C899" s="45" t="s">
        <v>3266</v>
      </c>
      <c r="D899" s="22" t="s">
        <v>3267</v>
      </c>
      <c r="E899" s="22" t="s">
        <v>1447</v>
      </c>
      <c r="F899" s="19" t="s">
        <v>2421</v>
      </c>
      <c r="G899" s="22" t="s">
        <v>67</v>
      </c>
      <c r="H899" s="19" t="str">
        <f t="shared" si="145"/>
        <v>009</v>
      </c>
      <c r="I899" s="22" t="s">
        <v>2980</v>
      </c>
      <c r="J899" s="22" t="s">
        <v>3235</v>
      </c>
      <c r="K899" s="22"/>
      <c r="L899" s="27">
        <v>0</v>
      </c>
      <c r="M899" s="26">
        <v>0</v>
      </c>
      <c r="N899" s="25">
        <v>7050000</v>
      </c>
      <c r="O899" s="25"/>
      <c r="P899" s="25"/>
      <c r="Q899" s="25"/>
      <c r="R899" s="25"/>
      <c r="S899" s="25"/>
      <c r="T899" s="25"/>
      <c r="U899" s="25">
        <v>7050000</v>
      </c>
      <c r="V899" s="25"/>
      <c r="W899" s="25"/>
      <c r="X899" s="25"/>
      <c r="Y899" s="25"/>
      <c r="Z899" s="25"/>
      <c r="AA899" s="25"/>
      <c r="AB899" s="25"/>
      <c r="AC899" s="25"/>
      <c r="AD899" s="25">
        <f t="shared" si="144"/>
        <v>0</v>
      </c>
      <c r="AE899" s="25">
        <f>IF(SUM(R899:U899)-M899&lt;SUM(N899),SUM(N899)-SUM(R899:U899)-M899,)</f>
        <v>0</v>
      </c>
      <c r="AF899" s="25"/>
      <c r="AG899" s="27"/>
      <c r="AH899" s="27"/>
      <c r="AI899" s="27"/>
      <c r="AJ899" s="32"/>
      <c r="AK899" s="27"/>
      <c r="AL899" s="32"/>
      <c r="AM899" s="27"/>
      <c r="AN899" s="25">
        <f t="shared" si="146"/>
        <v>0</v>
      </c>
      <c r="AO899" s="27">
        <f t="shared" ref="AO899:AO909" si="147">IF(SUM(R899:U899)-M899&lt;(K899+L899+N899),(K899+L899+N899)-SUM(R899:U899)-M899,)</f>
        <v>0</v>
      </c>
      <c r="AP899" s="28"/>
      <c r="AR899" s="28"/>
      <c r="AS899" s="28"/>
      <c r="AT899" s="2"/>
      <c r="AU899" s="2"/>
      <c r="AV899" s="2"/>
      <c r="AW899" s="2"/>
      <c r="AX899" s="2"/>
      <c r="AY899" s="2"/>
      <c r="AZ899" s="2"/>
      <c r="BA899" s="29"/>
    </row>
    <row r="900" spans="1:53" ht="21" customHeight="1">
      <c r="A900" s="19">
        <f>SUBTOTAL(3,$AO$7:AO900)</f>
        <v>894</v>
      </c>
      <c r="B900" s="44" t="s">
        <v>3268</v>
      </c>
      <c r="C900" s="45" t="s">
        <v>3269</v>
      </c>
      <c r="D900" s="22" t="s">
        <v>3270</v>
      </c>
      <c r="E900" s="22" t="s">
        <v>1447</v>
      </c>
      <c r="F900" s="19" t="s">
        <v>79</v>
      </c>
      <c r="G900" s="22" t="s">
        <v>67</v>
      </c>
      <c r="H900" s="19" t="str">
        <f t="shared" si="145"/>
        <v>009</v>
      </c>
      <c r="I900" s="22" t="s">
        <v>2980</v>
      </c>
      <c r="J900" s="22" t="s">
        <v>3235</v>
      </c>
      <c r="K900" s="22"/>
      <c r="L900" s="27">
        <v>0</v>
      </c>
      <c r="M900" s="26">
        <v>0</v>
      </c>
      <c r="N900" s="25">
        <v>7050000</v>
      </c>
      <c r="O900" s="25"/>
      <c r="P900" s="25"/>
      <c r="Q900" s="25"/>
      <c r="R900" s="25"/>
      <c r="S900" s="25"/>
      <c r="T900" s="25"/>
      <c r="U900" s="25">
        <v>7050000</v>
      </c>
      <c r="V900" s="25"/>
      <c r="W900" s="25"/>
      <c r="X900" s="25"/>
      <c r="Y900" s="25"/>
      <c r="Z900" s="25"/>
      <c r="AA900" s="25"/>
      <c r="AB900" s="25"/>
      <c r="AC900" s="25"/>
      <c r="AD900" s="25">
        <f t="shared" si="144"/>
        <v>0</v>
      </c>
      <c r="AE900" s="25">
        <f>IF(SUM(R900:U900)-M900&lt;SUM(N900),SUM(N900)-SUM(R900:U900)-M900,)</f>
        <v>0</v>
      </c>
      <c r="AF900" s="25"/>
      <c r="AG900" s="27"/>
      <c r="AH900" s="27"/>
      <c r="AI900" s="27"/>
      <c r="AJ900" s="32"/>
      <c r="AK900" s="27"/>
      <c r="AL900" s="32"/>
      <c r="AM900" s="27"/>
      <c r="AN900" s="25">
        <f t="shared" si="146"/>
        <v>0</v>
      </c>
      <c r="AO900" s="27">
        <f t="shared" si="147"/>
        <v>0</v>
      </c>
      <c r="AP900" s="28"/>
      <c r="AR900" s="28"/>
      <c r="AS900" s="28"/>
      <c r="AT900" s="2"/>
      <c r="AU900" s="2"/>
      <c r="AV900" s="2"/>
      <c r="AW900" s="2"/>
      <c r="AX900" s="2"/>
      <c r="AY900" s="2"/>
      <c r="AZ900" s="2"/>
      <c r="BA900" s="29"/>
    </row>
    <row r="901" spans="1:53" ht="21" customHeight="1">
      <c r="A901" s="19">
        <f>SUBTOTAL(3,$AO$7:AO901)</f>
        <v>895</v>
      </c>
      <c r="B901" s="44" t="s">
        <v>3271</v>
      </c>
      <c r="C901" s="45" t="s">
        <v>3272</v>
      </c>
      <c r="D901" s="22" t="s">
        <v>3273</v>
      </c>
      <c r="E901" s="22" t="s">
        <v>36</v>
      </c>
      <c r="F901" s="19" t="s">
        <v>685</v>
      </c>
      <c r="G901" s="22" t="s">
        <v>67</v>
      </c>
      <c r="H901" s="19" t="str">
        <f t="shared" si="145"/>
        <v>009</v>
      </c>
      <c r="I901" s="22" t="s">
        <v>2980</v>
      </c>
      <c r="J901" s="22" t="s">
        <v>3235</v>
      </c>
      <c r="K901" s="22"/>
      <c r="L901" s="27">
        <v>0</v>
      </c>
      <c r="M901" s="26">
        <v>0</v>
      </c>
      <c r="N901" s="25">
        <v>7050000</v>
      </c>
      <c r="O901" s="25"/>
      <c r="P901" s="25"/>
      <c r="Q901" s="25"/>
      <c r="R901" s="25"/>
      <c r="S901" s="25"/>
      <c r="T901" s="25"/>
      <c r="U901" s="25">
        <v>7050000</v>
      </c>
      <c r="V901" s="25"/>
      <c r="W901" s="25"/>
      <c r="X901" s="25"/>
      <c r="Y901" s="25"/>
      <c r="Z901" s="25"/>
      <c r="AA901" s="25"/>
      <c r="AB901" s="25"/>
      <c r="AC901" s="25"/>
      <c r="AD901" s="25">
        <f t="shared" si="144"/>
        <v>0</v>
      </c>
      <c r="AE901" s="25">
        <f>IF(SUM(R901:U901)-M901&lt;SUM(N901),SUM(N901)-SUM(R901:U901)-M901,)</f>
        <v>0</v>
      </c>
      <c r="AF901" s="25"/>
      <c r="AG901" s="27"/>
      <c r="AH901" s="27"/>
      <c r="AI901" s="27"/>
      <c r="AJ901" s="32"/>
      <c r="AK901" s="27"/>
      <c r="AL901" s="32"/>
      <c r="AM901" s="27"/>
      <c r="AN901" s="25">
        <f t="shared" si="146"/>
        <v>0</v>
      </c>
      <c r="AO901" s="27">
        <f t="shared" si="147"/>
        <v>0</v>
      </c>
      <c r="AP901" s="28"/>
      <c r="AR901" s="28"/>
      <c r="AS901" s="28"/>
      <c r="AT901" s="2"/>
      <c r="AU901" s="2"/>
      <c r="AV901" s="2"/>
      <c r="AW901" s="2"/>
      <c r="AX901" s="2"/>
      <c r="AY901" s="2"/>
      <c r="AZ901" s="2"/>
      <c r="BA901" s="29"/>
    </row>
    <row r="902" spans="1:53" ht="21" customHeight="1">
      <c r="A902" s="19">
        <f>SUBTOTAL(3,$AO$7:AO902)</f>
        <v>896</v>
      </c>
      <c r="B902" s="44" t="s">
        <v>3274</v>
      </c>
      <c r="C902" s="45" t="s">
        <v>3275</v>
      </c>
      <c r="D902" s="22" t="s">
        <v>708</v>
      </c>
      <c r="E902" s="22" t="s">
        <v>491</v>
      </c>
      <c r="F902" s="19" t="s">
        <v>339</v>
      </c>
      <c r="G902" s="22" t="s">
        <v>67</v>
      </c>
      <c r="H902" s="19" t="str">
        <f t="shared" si="145"/>
        <v>009</v>
      </c>
      <c r="I902" s="22" t="s">
        <v>2980</v>
      </c>
      <c r="J902" s="22" t="s">
        <v>3235</v>
      </c>
      <c r="K902" s="22"/>
      <c r="L902" s="27">
        <v>0</v>
      </c>
      <c r="M902" s="26">
        <v>0</v>
      </c>
      <c r="N902" s="25">
        <v>7050000</v>
      </c>
      <c r="O902" s="25"/>
      <c r="P902" s="25"/>
      <c r="Q902" s="25"/>
      <c r="R902" s="25"/>
      <c r="S902" s="25"/>
      <c r="T902" s="25"/>
      <c r="U902" s="25">
        <v>7050000</v>
      </c>
      <c r="V902" s="25"/>
      <c r="W902" s="25"/>
      <c r="X902" s="25"/>
      <c r="Y902" s="25"/>
      <c r="Z902" s="25"/>
      <c r="AA902" s="25"/>
      <c r="AB902" s="25"/>
      <c r="AC902" s="25"/>
      <c r="AD902" s="25">
        <f t="shared" si="144"/>
        <v>0</v>
      </c>
      <c r="AE902" s="25">
        <f>IF(SUM(R902:U902)-M902&lt;SUM(N902),SUM(N902)-SUM(R902:U902)-M902,)</f>
        <v>0</v>
      </c>
      <c r="AF902" s="25"/>
      <c r="AG902" s="27"/>
      <c r="AH902" s="27"/>
      <c r="AI902" s="27"/>
      <c r="AJ902" s="32"/>
      <c r="AK902" s="27"/>
      <c r="AL902" s="32"/>
      <c r="AM902" s="27"/>
      <c r="AN902" s="25">
        <f t="shared" si="146"/>
        <v>0</v>
      </c>
      <c r="AO902" s="27">
        <f t="shared" si="147"/>
        <v>0</v>
      </c>
      <c r="AP902" s="28"/>
      <c r="AR902" s="28"/>
      <c r="AS902" s="28"/>
      <c r="AT902" s="2"/>
      <c r="AU902" s="2"/>
      <c r="AV902" s="2"/>
      <c r="AW902" s="2"/>
      <c r="AX902" s="2"/>
      <c r="AY902" s="2"/>
      <c r="AZ902" s="2"/>
      <c r="BA902" s="29"/>
    </row>
    <row r="903" spans="1:53" ht="21" customHeight="1">
      <c r="A903" s="19">
        <f>SUBTOTAL(3,$AO$7:AO903)</f>
        <v>897</v>
      </c>
      <c r="B903" s="44" t="s">
        <v>3276</v>
      </c>
      <c r="C903" s="45" t="s">
        <v>3277</v>
      </c>
      <c r="D903" s="22" t="s">
        <v>3030</v>
      </c>
      <c r="E903" s="22" t="s">
        <v>201</v>
      </c>
      <c r="F903" s="19" t="s">
        <v>2193</v>
      </c>
      <c r="G903" s="22" t="s">
        <v>67</v>
      </c>
      <c r="H903" s="19" t="str">
        <f t="shared" si="145"/>
        <v>009</v>
      </c>
      <c r="I903" s="22" t="s">
        <v>2980</v>
      </c>
      <c r="J903" s="22" t="s">
        <v>3235</v>
      </c>
      <c r="K903" s="22"/>
      <c r="L903" s="27">
        <v>0</v>
      </c>
      <c r="M903" s="26">
        <v>0</v>
      </c>
      <c r="N903" s="25">
        <v>7050000</v>
      </c>
      <c r="O903" s="25"/>
      <c r="P903" s="25"/>
      <c r="Q903" s="25"/>
      <c r="R903" s="25"/>
      <c r="S903" s="25">
        <v>7050000</v>
      </c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>
        <f t="shared" si="144"/>
        <v>0</v>
      </c>
      <c r="AE903" s="25">
        <f>IF(SUM(R903:T903)-M903&lt;SUM(N903),SUM(N903)-SUM(R903:T903)-M903,)</f>
        <v>0</v>
      </c>
      <c r="AF903" s="25"/>
      <c r="AG903" s="27"/>
      <c r="AH903" s="27"/>
      <c r="AI903" s="27"/>
      <c r="AJ903" s="32"/>
      <c r="AK903" s="27"/>
      <c r="AL903" s="32"/>
      <c r="AM903" s="27"/>
      <c r="AN903" s="25">
        <f t="shared" si="146"/>
        <v>0</v>
      </c>
      <c r="AO903" s="27">
        <f t="shared" si="147"/>
        <v>0</v>
      </c>
      <c r="AP903" s="28"/>
      <c r="AR903" s="28"/>
      <c r="AS903" s="28"/>
      <c r="AT903" s="2"/>
      <c r="AU903" s="2"/>
      <c r="AV903" s="2"/>
      <c r="AW903" s="2"/>
      <c r="AX903" s="2"/>
      <c r="AY903" s="2"/>
      <c r="AZ903" s="2"/>
      <c r="BA903" s="29"/>
    </row>
    <row r="904" spans="1:53" ht="21" customHeight="1">
      <c r="A904" s="19">
        <f>SUBTOTAL(3,$AO$7:AO904)</f>
        <v>898</v>
      </c>
      <c r="B904" s="44" t="s">
        <v>3278</v>
      </c>
      <c r="C904" s="45" t="s">
        <v>3279</v>
      </c>
      <c r="D904" s="22" t="s">
        <v>1729</v>
      </c>
      <c r="E904" s="22" t="s">
        <v>201</v>
      </c>
      <c r="F904" s="19" t="s">
        <v>623</v>
      </c>
      <c r="G904" s="22" t="s">
        <v>67</v>
      </c>
      <c r="H904" s="19" t="str">
        <f t="shared" si="145"/>
        <v>009</v>
      </c>
      <c r="I904" s="22" t="s">
        <v>2980</v>
      </c>
      <c r="J904" s="22" t="s">
        <v>3235</v>
      </c>
      <c r="K904" s="22"/>
      <c r="L904" s="27">
        <v>0</v>
      </c>
      <c r="M904" s="26">
        <v>0</v>
      </c>
      <c r="N904" s="25">
        <v>7050000</v>
      </c>
      <c r="O904" s="25"/>
      <c r="P904" s="25"/>
      <c r="Q904" s="25"/>
      <c r="R904" s="25"/>
      <c r="S904" s="25">
        <v>7050000</v>
      </c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>
        <f t="shared" si="144"/>
        <v>0</v>
      </c>
      <c r="AE904" s="25">
        <f>IF(SUM(R904:T904)-M904&lt;SUM(N904),SUM(N904)-SUM(R904:T904)-M904,)</f>
        <v>0</v>
      </c>
      <c r="AF904" s="25"/>
      <c r="AG904" s="27"/>
      <c r="AH904" s="27"/>
      <c r="AI904" s="27"/>
      <c r="AJ904" s="32"/>
      <c r="AK904" s="27"/>
      <c r="AL904" s="32"/>
      <c r="AM904" s="27"/>
      <c r="AN904" s="25">
        <f t="shared" si="146"/>
        <v>0</v>
      </c>
      <c r="AO904" s="27">
        <f t="shared" si="147"/>
        <v>0</v>
      </c>
      <c r="AP904" s="28"/>
      <c r="AR904" s="28"/>
      <c r="AS904" s="28"/>
      <c r="AT904" s="2"/>
      <c r="AU904" s="2"/>
      <c r="AV904" s="2"/>
      <c r="AW904" s="2"/>
      <c r="AX904" s="2"/>
      <c r="AY904" s="2"/>
      <c r="AZ904" s="2"/>
      <c r="BA904" s="29"/>
    </row>
    <row r="905" spans="1:53" ht="21" customHeight="1">
      <c r="A905" s="19">
        <f>SUBTOTAL(3,$AO$7:AO905)</f>
        <v>899</v>
      </c>
      <c r="B905" s="44" t="s">
        <v>3280</v>
      </c>
      <c r="C905" s="45" t="s">
        <v>3281</v>
      </c>
      <c r="D905" s="22" t="s">
        <v>3282</v>
      </c>
      <c r="E905" s="22" t="s">
        <v>3283</v>
      </c>
      <c r="F905" s="19" t="s">
        <v>526</v>
      </c>
      <c r="G905" s="22" t="s">
        <v>67</v>
      </c>
      <c r="H905" s="19" t="str">
        <f t="shared" si="145"/>
        <v>009</v>
      </c>
      <c r="I905" s="22" t="s">
        <v>2980</v>
      </c>
      <c r="J905" s="22" t="s">
        <v>3235</v>
      </c>
      <c r="K905" s="22"/>
      <c r="L905" s="27">
        <v>0</v>
      </c>
      <c r="M905" s="26">
        <v>0</v>
      </c>
      <c r="N905" s="25">
        <v>7050000</v>
      </c>
      <c r="O905" s="25"/>
      <c r="P905" s="25"/>
      <c r="Q905" s="25"/>
      <c r="R905" s="25"/>
      <c r="S905" s="25"/>
      <c r="T905" s="25"/>
      <c r="U905" s="25">
        <v>7050000</v>
      </c>
      <c r="V905" s="25"/>
      <c r="W905" s="25"/>
      <c r="X905" s="25"/>
      <c r="Y905" s="25"/>
      <c r="Z905" s="25"/>
      <c r="AA905" s="25"/>
      <c r="AB905" s="25"/>
      <c r="AC905" s="25"/>
      <c r="AD905" s="25">
        <f t="shared" si="144"/>
        <v>0</v>
      </c>
      <c r="AE905" s="25">
        <f>IF(SUM(R905:U905)-M905&lt;SUM(N905),SUM(N905)-SUM(R905:U905)-M905,)</f>
        <v>0</v>
      </c>
      <c r="AF905" s="25"/>
      <c r="AG905" s="27"/>
      <c r="AH905" s="27"/>
      <c r="AI905" s="27"/>
      <c r="AJ905" s="32"/>
      <c r="AK905" s="27"/>
      <c r="AL905" s="32"/>
      <c r="AM905" s="27"/>
      <c r="AN905" s="25">
        <f t="shared" si="146"/>
        <v>0</v>
      </c>
      <c r="AO905" s="27">
        <f t="shared" si="147"/>
        <v>0</v>
      </c>
      <c r="AP905" s="28"/>
      <c r="AR905" s="28"/>
      <c r="AS905" s="28"/>
      <c r="AT905" s="2"/>
      <c r="AU905" s="2"/>
      <c r="AV905" s="2"/>
      <c r="AW905" s="2"/>
      <c r="AX905" s="2"/>
      <c r="AY905" s="2"/>
      <c r="AZ905" s="2"/>
      <c r="BA905" s="29"/>
    </row>
    <row r="906" spans="1:53" ht="21" customHeight="1">
      <c r="A906" s="19">
        <f>SUBTOTAL(3,$AO$7:AO906)</f>
        <v>900</v>
      </c>
      <c r="B906" s="44" t="s">
        <v>3284</v>
      </c>
      <c r="C906" s="45" t="s">
        <v>3285</v>
      </c>
      <c r="D906" s="22" t="s">
        <v>3286</v>
      </c>
      <c r="E906" s="22" t="s">
        <v>212</v>
      </c>
      <c r="F906" s="19" t="s">
        <v>1453</v>
      </c>
      <c r="G906" s="22" t="s">
        <v>67</v>
      </c>
      <c r="H906" s="19" t="str">
        <f t="shared" si="145"/>
        <v>009</v>
      </c>
      <c r="I906" s="22" t="s">
        <v>2980</v>
      </c>
      <c r="J906" s="22" t="s">
        <v>3235</v>
      </c>
      <c r="K906" s="22"/>
      <c r="L906" s="27">
        <v>0</v>
      </c>
      <c r="M906" s="26">
        <v>0</v>
      </c>
      <c r="N906" s="25">
        <v>7050000</v>
      </c>
      <c r="O906" s="25"/>
      <c r="P906" s="25"/>
      <c r="Q906" s="25"/>
      <c r="R906" s="25"/>
      <c r="S906" s="25">
        <v>7050000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>
        <f t="shared" si="144"/>
        <v>0</v>
      </c>
      <c r="AE906" s="25">
        <f>IF(SUM(R906:T906)-M906&lt;SUM(N906),SUM(N906)-SUM(R906:T906)-M906,)</f>
        <v>0</v>
      </c>
      <c r="AF906" s="25"/>
      <c r="AG906" s="27"/>
      <c r="AH906" s="27"/>
      <c r="AI906" s="27"/>
      <c r="AJ906" s="32"/>
      <c r="AK906" s="27"/>
      <c r="AL906" s="32"/>
      <c r="AM906" s="27"/>
      <c r="AN906" s="25">
        <f t="shared" si="146"/>
        <v>0</v>
      </c>
      <c r="AO906" s="27">
        <f t="shared" si="147"/>
        <v>0</v>
      </c>
      <c r="AP906" s="28"/>
      <c r="AR906" s="28"/>
      <c r="AS906" s="28"/>
      <c r="AT906" s="2"/>
      <c r="AU906" s="2"/>
      <c r="AV906" s="2"/>
      <c r="AW906" s="2"/>
      <c r="AX906" s="2"/>
      <c r="AY906" s="2"/>
      <c r="AZ906" s="2"/>
      <c r="BA906" s="29"/>
    </row>
    <row r="907" spans="1:53" ht="21" customHeight="1">
      <c r="A907" s="19">
        <f>SUBTOTAL(3,$AO$7:AO907)</f>
        <v>901</v>
      </c>
      <c r="B907" s="44" t="s">
        <v>3287</v>
      </c>
      <c r="C907" s="45" t="s">
        <v>3288</v>
      </c>
      <c r="D907" s="22" t="s">
        <v>3289</v>
      </c>
      <c r="E907" s="22" t="s">
        <v>1217</v>
      </c>
      <c r="F907" s="19" t="s">
        <v>3290</v>
      </c>
      <c r="G907" s="22" t="s">
        <v>67</v>
      </c>
      <c r="H907" s="19" t="str">
        <f t="shared" si="145"/>
        <v>009</v>
      </c>
      <c r="I907" s="22" t="s">
        <v>2980</v>
      </c>
      <c r="J907" s="22" t="s">
        <v>3235</v>
      </c>
      <c r="K907" s="22"/>
      <c r="L907" s="27">
        <v>0</v>
      </c>
      <c r="M907" s="26">
        <v>0</v>
      </c>
      <c r="N907" s="25">
        <v>7050000</v>
      </c>
      <c r="O907" s="25"/>
      <c r="P907" s="25"/>
      <c r="Q907" s="25"/>
      <c r="R907" s="25"/>
      <c r="S907" s="25"/>
      <c r="T907" s="25"/>
      <c r="U907" s="25">
        <v>7050000</v>
      </c>
      <c r="V907" s="25"/>
      <c r="W907" s="25"/>
      <c r="X907" s="25"/>
      <c r="Y907" s="25"/>
      <c r="Z907" s="25"/>
      <c r="AA907" s="25"/>
      <c r="AB907" s="25"/>
      <c r="AC907" s="25"/>
      <c r="AD907" s="25">
        <f t="shared" si="144"/>
        <v>0</v>
      </c>
      <c r="AE907" s="25">
        <f>IF(SUM(R907:U907)-M907&lt;SUM(N907),SUM(N907)-SUM(R907:U907)-M907,)</f>
        <v>0</v>
      </c>
      <c r="AF907" s="25"/>
      <c r="AG907" s="27"/>
      <c r="AH907" s="27"/>
      <c r="AI907" s="27"/>
      <c r="AJ907" s="32"/>
      <c r="AK907" s="27"/>
      <c r="AL907" s="32"/>
      <c r="AM907" s="27"/>
      <c r="AN907" s="25">
        <f t="shared" si="146"/>
        <v>0</v>
      </c>
      <c r="AO907" s="27">
        <f t="shared" si="147"/>
        <v>0</v>
      </c>
      <c r="AP907" s="28"/>
      <c r="AR907" s="28"/>
      <c r="AS907" s="28"/>
      <c r="AT907" s="2"/>
      <c r="AU907" s="2"/>
      <c r="AV907" s="2"/>
      <c r="AW907" s="2"/>
      <c r="AX907" s="2"/>
      <c r="AY907" s="2"/>
      <c r="AZ907" s="2"/>
      <c r="BA907" s="29"/>
    </row>
    <row r="908" spans="1:53" ht="21" customHeight="1">
      <c r="A908" s="19">
        <f>SUBTOTAL(3,$AO$7:AO908)</f>
        <v>902</v>
      </c>
      <c r="B908" s="44" t="s">
        <v>3291</v>
      </c>
      <c r="C908" s="45" t="s">
        <v>3292</v>
      </c>
      <c r="D908" s="22" t="s">
        <v>59</v>
      </c>
      <c r="E908" s="22" t="s">
        <v>217</v>
      </c>
      <c r="F908" s="19" t="s">
        <v>2599</v>
      </c>
      <c r="G908" s="22" t="s">
        <v>67</v>
      </c>
      <c r="H908" s="19" t="str">
        <f t="shared" si="145"/>
        <v>009</v>
      </c>
      <c r="I908" s="22" t="s">
        <v>2980</v>
      </c>
      <c r="J908" s="22" t="s">
        <v>3235</v>
      </c>
      <c r="K908" s="22"/>
      <c r="L908" s="27">
        <v>0</v>
      </c>
      <c r="M908" s="26">
        <v>0</v>
      </c>
      <c r="N908" s="25">
        <v>7050000</v>
      </c>
      <c r="O908" s="25"/>
      <c r="P908" s="25"/>
      <c r="Q908" s="25"/>
      <c r="R908" s="25"/>
      <c r="S908" s="25">
        <v>7050000</v>
      </c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>
        <f t="shared" si="144"/>
        <v>0</v>
      </c>
      <c r="AE908" s="25">
        <f>IF(SUM(R908:T908)-M908&lt;SUM(N908),SUM(N908)-SUM(R908:T908)-M908,)</f>
        <v>0</v>
      </c>
      <c r="AF908" s="25"/>
      <c r="AG908" s="27"/>
      <c r="AH908" s="27"/>
      <c r="AI908" s="27"/>
      <c r="AJ908" s="32"/>
      <c r="AK908" s="27"/>
      <c r="AL908" s="32"/>
      <c r="AM908" s="27"/>
      <c r="AN908" s="25">
        <f t="shared" si="146"/>
        <v>0</v>
      </c>
      <c r="AO908" s="27">
        <f t="shared" si="147"/>
        <v>0</v>
      </c>
      <c r="AP908" s="28"/>
      <c r="AR908" s="28"/>
      <c r="AS908" s="28"/>
      <c r="AT908" s="2"/>
      <c r="AU908" s="2"/>
      <c r="AV908" s="2"/>
      <c r="AW908" s="2"/>
      <c r="AX908" s="2"/>
      <c r="AY908" s="2"/>
      <c r="AZ908" s="2"/>
      <c r="BA908" s="29"/>
    </row>
    <row r="909" spans="1:53" ht="21" customHeight="1">
      <c r="A909" s="19">
        <f>SUBTOTAL(3,$AO$7:AO909)</f>
        <v>903</v>
      </c>
      <c r="B909" s="44" t="s">
        <v>3293</v>
      </c>
      <c r="C909" s="45" t="s">
        <v>3294</v>
      </c>
      <c r="D909" s="22" t="s">
        <v>3295</v>
      </c>
      <c r="E909" s="22" t="s">
        <v>1741</v>
      </c>
      <c r="F909" s="19" t="s">
        <v>572</v>
      </c>
      <c r="G909" s="22" t="s">
        <v>67</v>
      </c>
      <c r="H909" s="19" t="str">
        <f t="shared" si="145"/>
        <v>009</v>
      </c>
      <c r="I909" s="22" t="s">
        <v>2930</v>
      </c>
      <c r="J909" s="22" t="s">
        <v>3235</v>
      </c>
      <c r="K909" s="22"/>
      <c r="L909" s="27">
        <v>0</v>
      </c>
      <c r="M909" s="26">
        <v>0</v>
      </c>
      <c r="N909" s="25">
        <v>7050000</v>
      </c>
      <c r="O909" s="25"/>
      <c r="P909" s="25"/>
      <c r="Q909" s="25"/>
      <c r="R909" s="25"/>
      <c r="S909" s="25"/>
      <c r="T909" s="25"/>
      <c r="U909" s="25">
        <v>7050000</v>
      </c>
      <c r="V909" s="25"/>
      <c r="W909" s="25"/>
      <c r="X909" s="25"/>
      <c r="Y909" s="25"/>
      <c r="Z909" s="25"/>
      <c r="AA909" s="25"/>
      <c r="AB909" s="25"/>
      <c r="AC909" s="25"/>
      <c r="AD909" s="25">
        <f t="shared" si="144"/>
        <v>0</v>
      </c>
      <c r="AE909" s="25">
        <f>IF(SUM(R909:U909)-M909&lt;SUM(N909),SUM(N909)-SUM(R909:U909)-M909,)</f>
        <v>0</v>
      </c>
      <c r="AF909" s="25"/>
      <c r="AG909" s="27"/>
      <c r="AH909" s="27"/>
      <c r="AI909" s="27"/>
      <c r="AJ909" s="32"/>
      <c r="AK909" s="27"/>
      <c r="AL909" s="32"/>
      <c r="AM909" s="27"/>
      <c r="AN909" s="25">
        <f t="shared" si="146"/>
        <v>0</v>
      </c>
      <c r="AO909" s="27">
        <f t="shared" si="147"/>
        <v>0</v>
      </c>
      <c r="AP909" s="28"/>
      <c r="AR909" s="28"/>
      <c r="AS909" s="28"/>
      <c r="AT909" s="2"/>
      <c r="AU909" s="2"/>
      <c r="AV909" s="2"/>
      <c r="AW909" s="2"/>
      <c r="AX909" s="2"/>
      <c r="AY909" s="2"/>
      <c r="AZ909" s="2"/>
      <c r="BA909" s="29"/>
    </row>
    <row r="910" spans="1:53" ht="21" customHeight="1">
      <c r="A910" s="19">
        <f>SUBTOTAL(3,$AO$7:AO910)</f>
        <v>904</v>
      </c>
      <c r="B910" s="44" t="s">
        <v>3296</v>
      </c>
      <c r="C910" s="45" t="s">
        <v>3297</v>
      </c>
      <c r="D910" s="22" t="s">
        <v>3298</v>
      </c>
      <c r="E910" s="22" t="s">
        <v>841</v>
      </c>
      <c r="F910" s="19" t="s">
        <v>1321</v>
      </c>
      <c r="G910" s="22" t="s">
        <v>67</v>
      </c>
      <c r="H910" s="19" t="str">
        <f t="shared" si="145"/>
        <v>009</v>
      </c>
      <c r="I910" s="22" t="s">
        <v>2980</v>
      </c>
      <c r="J910" s="22" t="s">
        <v>3235</v>
      </c>
      <c r="K910" s="22"/>
      <c r="L910" s="27">
        <v>0</v>
      </c>
      <c r="M910" s="26">
        <v>0</v>
      </c>
      <c r="N910" s="25">
        <v>7050000</v>
      </c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>
        <v>7050000</v>
      </c>
      <c r="AB910" s="25"/>
      <c r="AC910" s="25"/>
      <c r="AD910" s="25">
        <f t="shared" si="144"/>
        <v>0</v>
      </c>
      <c r="AE910" s="25">
        <f>IF(SUM(R910:AA910)-M910&lt;SUM(N910),SUM(N910)-SUM(R910:AA910)-M910,)</f>
        <v>0</v>
      </c>
      <c r="AF910" s="25"/>
      <c r="AG910" s="27"/>
      <c r="AH910" s="27"/>
      <c r="AI910" s="27"/>
      <c r="AJ910" s="32"/>
      <c r="AK910" s="27"/>
      <c r="AL910" s="32"/>
      <c r="AM910" s="27"/>
      <c r="AN910" s="25">
        <f t="shared" si="146"/>
        <v>0</v>
      </c>
      <c r="AO910" s="27">
        <f>IF(SUM(R910:AA910)-M910&lt;(K910+L910+N910),(K910+L910+N910)-SUM(R910:AA910)-M910,)</f>
        <v>0</v>
      </c>
      <c r="AP910" s="28"/>
      <c r="AR910" s="28"/>
      <c r="AS910" s="28"/>
      <c r="AT910" s="2"/>
      <c r="AU910" s="2"/>
      <c r="AV910" s="2"/>
      <c r="AW910" s="2"/>
      <c r="AX910" s="2"/>
      <c r="AY910" s="2"/>
      <c r="AZ910" s="2"/>
      <c r="BA910" s="29"/>
    </row>
    <row r="911" spans="1:53" ht="21" customHeight="1">
      <c r="A911" s="19">
        <f>SUBTOTAL(3,$AO$7:AO911)</f>
        <v>905</v>
      </c>
      <c r="B911" s="44" t="s">
        <v>3299</v>
      </c>
      <c r="C911" s="45" t="s">
        <v>3300</v>
      </c>
      <c r="D911" s="22" t="s">
        <v>3301</v>
      </c>
      <c r="E911" s="22" t="s">
        <v>3302</v>
      </c>
      <c r="F911" s="19" t="s">
        <v>1525</v>
      </c>
      <c r="G911" s="22" t="s">
        <v>67</v>
      </c>
      <c r="H911" s="19" t="str">
        <f t="shared" si="145"/>
        <v>009</v>
      </c>
      <c r="I911" s="22" t="s">
        <v>2980</v>
      </c>
      <c r="J911" s="22" t="s">
        <v>3235</v>
      </c>
      <c r="K911" s="22"/>
      <c r="L911" s="27">
        <v>0</v>
      </c>
      <c r="M911" s="26">
        <v>0</v>
      </c>
      <c r="N911" s="25">
        <v>7050000</v>
      </c>
      <c r="O911" s="25"/>
      <c r="P911" s="25"/>
      <c r="Q911" s="25"/>
      <c r="R911" s="25"/>
      <c r="S911" s="25"/>
      <c r="T911" s="25"/>
      <c r="U911" s="25"/>
      <c r="V911" s="25"/>
      <c r="W911" s="25">
        <v>7050000</v>
      </c>
      <c r="X911" s="25"/>
      <c r="Y911" s="25"/>
      <c r="Z911" s="25"/>
      <c r="AA911" s="25"/>
      <c r="AB911" s="25"/>
      <c r="AC911" s="25"/>
      <c r="AD911" s="25">
        <f t="shared" si="144"/>
        <v>0</v>
      </c>
      <c r="AE911" s="25">
        <f>IF(SUM(R911:W911)-M911&lt;SUM(N911),SUM(N911)-SUM(R911:W911)-M911,)</f>
        <v>0</v>
      </c>
      <c r="AF911" s="25"/>
      <c r="AG911" s="27"/>
      <c r="AH911" s="27"/>
      <c r="AI911" s="27"/>
      <c r="AJ911" s="32"/>
      <c r="AK911" s="27"/>
      <c r="AL911" s="32"/>
      <c r="AM911" s="27"/>
      <c r="AN911" s="25">
        <f t="shared" si="146"/>
        <v>0</v>
      </c>
      <c r="AO911" s="27">
        <f>IF(SUM(R911:W911)-M911&lt;(K911+L911+N911),(K911+L911+N911)-SUM(R911:W911)-M911,)</f>
        <v>0</v>
      </c>
      <c r="AP911" s="28"/>
      <c r="AR911" s="28"/>
      <c r="AS911" s="28"/>
      <c r="AT911" s="2"/>
      <c r="AU911" s="2"/>
      <c r="AV911" s="2"/>
      <c r="AW911" s="2"/>
      <c r="AX911" s="2"/>
      <c r="AY911" s="2"/>
      <c r="AZ911" s="2"/>
      <c r="BA911" s="29"/>
    </row>
    <row r="912" spans="1:53" ht="21" customHeight="1">
      <c r="A912" s="19">
        <f>SUBTOTAL(3,$AO$7:AO912)</f>
        <v>906</v>
      </c>
      <c r="B912" s="44" t="s">
        <v>3303</v>
      </c>
      <c r="C912" s="45" t="s">
        <v>3304</v>
      </c>
      <c r="D912" s="22" t="s">
        <v>3305</v>
      </c>
      <c r="E912" s="22" t="s">
        <v>316</v>
      </c>
      <c r="F912" s="19" t="s">
        <v>101</v>
      </c>
      <c r="G912" s="22" t="s">
        <v>67</v>
      </c>
      <c r="H912" s="19" t="str">
        <f t="shared" si="145"/>
        <v>009</v>
      </c>
      <c r="I912" s="22" t="s">
        <v>2980</v>
      </c>
      <c r="J912" s="22" t="s">
        <v>3235</v>
      </c>
      <c r="K912" s="22"/>
      <c r="L912" s="27">
        <v>0</v>
      </c>
      <c r="M912" s="26">
        <v>0</v>
      </c>
      <c r="N912" s="25">
        <v>7050000</v>
      </c>
      <c r="O912" s="25"/>
      <c r="P912" s="25"/>
      <c r="Q912" s="25"/>
      <c r="R912" s="25"/>
      <c r="S912" s="25"/>
      <c r="T912" s="25"/>
      <c r="U912" s="25">
        <v>7050000</v>
      </c>
      <c r="V912" s="25"/>
      <c r="W912" s="25"/>
      <c r="X912" s="25"/>
      <c r="Y912" s="25"/>
      <c r="Z912" s="25"/>
      <c r="AA912" s="25"/>
      <c r="AB912" s="25"/>
      <c r="AC912" s="25"/>
      <c r="AD912" s="25">
        <f t="shared" si="144"/>
        <v>0</v>
      </c>
      <c r="AE912" s="25">
        <f>IF(SUM(R912:U912)-M912&lt;SUM(N912),SUM(N912)-SUM(R912:U912)-M912,)</f>
        <v>0</v>
      </c>
      <c r="AF912" s="25"/>
      <c r="AG912" s="27"/>
      <c r="AH912" s="27"/>
      <c r="AI912" s="27"/>
      <c r="AJ912" s="32"/>
      <c r="AK912" s="27"/>
      <c r="AL912" s="32"/>
      <c r="AM912" s="27"/>
      <c r="AN912" s="25">
        <f t="shared" si="146"/>
        <v>0</v>
      </c>
      <c r="AO912" s="27">
        <f t="shared" ref="AO912:AO943" si="148">IF(SUM(R912:U912)-M912&lt;(K912+L912+N912),(K912+L912+N912)-SUM(R912:U912)-M912,)</f>
        <v>0</v>
      </c>
      <c r="AP912" s="28"/>
      <c r="AR912" s="28"/>
      <c r="AS912" s="28"/>
      <c r="AT912" s="2"/>
      <c r="AU912" s="2"/>
      <c r="AV912" s="2"/>
      <c r="AW912" s="2"/>
      <c r="AX912" s="2"/>
      <c r="AY912" s="2"/>
      <c r="AZ912" s="2"/>
      <c r="BA912" s="29"/>
    </row>
    <row r="913" spans="1:53" ht="21" customHeight="1">
      <c r="A913" s="19">
        <f>SUBTOTAL(3,$AO$7:AO913)</f>
        <v>907</v>
      </c>
      <c r="B913" s="44" t="s">
        <v>3306</v>
      </c>
      <c r="C913" s="45" t="s">
        <v>3307</v>
      </c>
      <c r="D913" s="22" t="s">
        <v>3308</v>
      </c>
      <c r="E913" s="22" t="s">
        <v>556</v>
      </c>
      <c r="F913" s="19" t="s">
        <v>478</v>
      </c>
      <c r="G913" s="22" t="s">
        <v>67</v>
      </c>
      <c r="H913" s="19" t="str">
        <f t="shared" si="145"/>
        <v>009</v>
      </c>
      <c r="I913" s="22" t="s">
        <v>2980</v>
      </c>
      <c r="J913" s="22" t="s">
        <v>3235</v>
      </c>
      <c r="K913" s="22"/>
      <c r="L913" s="27">
        <v>0</v>
      </c>
      <c r="M913" s="26">
        <v>0</v>
      </c>
      <c r="N913" s="25">
        <v>7050000</v>
      </c>
      <c r="O913" s="25"/>
      <c r="P913" s="25"/>
      <c r="Q913" s="25"/>
      <c r="R913" s="25"/>
      <c r="S913" s="25"/>
      <c r="T913" s="25"/>
      <c r="U913" s="25">
        <v>7050000</v>
      </c>
      <c r="V913" s="25"/>
      <c r="W913" s="25"/>
      <c r="X913" s="25"/>
      <c r="Y913" s="25"/>
      <c r="Z913" s="25"/>
      <c r="AA913" s="25"/>
      <c r="AB913" s="25"/>
      <c r="AC913" s="25"/>
      <c r="AD913" s="25">
        <f t="shared" si="144"/>
        <v>0</v>
      </c>
      <c r="AE913" s="25">
        <f>IF(SUM(R913:U913)-M913&lt;SUM(N913),SUM(N913)-SUM(R913:U913)-M913,)</f>
        <v>0</v>
      </c>
      <c r="AF913" s="25"/>
      <c r="AG913" s="27"/>
      <c r="AH913" s="27"/>
      <c r="AI913" s="27"/>
      <c r="AJ913" s="32"/>
      <c r="AK913" s="27"/>
      <c r="AL913" s="32"/>
      <c r="AM913" s="27"/>
      <c r="AN913" s="25">
        <f t="shared" si="146"/>
        <v>0</v>
      </c>
      <c r="AO913" s="27">
        <f t="shared" si="148"/>
        <v>0</v>
      </c>
      <c r="AP913" s="28"/>
      <c r="AR913" s="28"/>
      <c r="AS913" s="28"/>
      <c r="AT913" s="2"/>
      <c r="AU913" s="2"/>
      <c r="AV913" s="2"/>
      <c r="AW913" s="2"/>
      <c r="AX913" s="2"/>
      <c r="AY913" s="2"/>
      <c r="AZ913" s="2"/>
      <c r="BA913" s="29"/>
    </row>
    <row r="914" spans="1:53" ht="21" customHeight="1">
      <c r="A914" s="19">
        <f>SUBTOTAL(3,$AO$7:AO914)</f>
        <v>908</v>
      </c>
      <c r="B914" s="44" t="s">
        <v>3309</v>
      </c>
      <c r="C914" s="45" t="s">
        <v>3310</v>
      </c>
      <c r="D914" s="22" t="s">
        <v>3311</v>
      </c>
      <c r="E914" s="22" t="s">
        <v>1763</v>
      </c>
      <c r="F914" s="19" t="s">
        <v>96</v>
      </c>
      <c r="G914" s="22" t="s">
        <v>67</v>
      </c>
      <c r="H914" s="19" t="str">
        <f t="shared" si="145"/>
        <v>009</v>
      </c>
      <c r="I914" s="22" t="s">
        <v>2980</v>
      </c>
      <c r="J914" s="22" t="s">
        <v>3235</v>
      </c>
      <c r="K914" s="22"/>
      <c r="L914" s="27">
        <v>29520</v>
      </c>
      <c r="M914" s="26">
        <v>0</v>
      </c>
      <c r="N914" s="25">
        <v>7050000</v>
      </c>
      <c r="O914" s="25"/>
      <c r="P914" s="25"/>
      <c r="Q914" s="25"/>
      <c r="R914" s="25"/>
      <c r="S914" s="25"/>
      <c r="T914" s="25"/>
      <c r="U914" s="25">
        <v>7079520</v>
      </c>
      <c r="V914" s="25"/>
      <c r="W914" s="25"/>
      <c r="X914" s="25"/>
      <c r="Y914" s="25"/>
      <c r="Z914" s="25"/>
      <c r="AA914" s="25"/>
      <c r="AB914" s="25"/>
      <c r="AC914" s="25"/>
      <c r="AD914" s="25"/>
      <c r="AE914" s="25">
        <f>IF(SUM(R914:U914)-M914&lt;SUM(N914),SUM(N914)-SUM(R914:U914)-M914,)</f>
        <v>0</v>
      </c>
      <c r="AF914" s="25"/>
      <c r="AG914" s="27"/>
      <c r="AH914" s="27"/>
      <c r="AI914" s="27"/>
      <c r="AJ914" s="32"/>
      <c r="AK914" s="27"/>
      <c r="AL914" s="32"/>
      <c r="AM914" s="27"/>
      <c r="AN914" s="25">
        <f t="shared" si="146"/>
        <v>0</v>
      </c>
      <c r="AO914" s="27">
        <f t="shared" si="148"/>
        <v>0</v>
      </c>
      <c r="AP914" s="28"/>
      <c r="AR914" s="28"/>
      <c r="AS914" s="28"/>
      <c r="AT914" s="2"/>
      <c r="AU914" s="2"/>
      <c r="AV914" s="2"/>
      <c r="AW914" s="2"/>
      <c r="AX914" s="2"/>
      <c r="AY914" s="2"/>
      <c r="AZ914" s="2"/>
      <c r="BA914" s="29"/>
    </row>
    <row r="915" spans="1:53" ht="21" customHeight="1">
      <c r="A915" s="19">
        <f>SUBTOTAL(3,$AO$7:AO915)</f>
        <v>909</v>
      </c>
      <c r="B915" s="44" t="s">
        <v>3312</v>
      </c>
      <c r="C915" s="45" t="s">
        <v>3313</v>
      </c>
      <c r="D915" s="22" t="s">
        <v>2811</v>
      </c>
      <c r="E915" s="22" t="s">
        <v>346</v>
      </c>
      <c r="F915" s="19" t="s">
        <v>1968</v>
      </c>
      <c r="G915" s="22" t="s">
        <v>67</v>
      </c>
      <c r="H915" s="19" t="str">
        <f t="shared" si="145"/>
        <v>009</v>
      </c>
      <c r="I915" s="22" t="s">
        <v>2980</v>
      </c>
      <c r="J915" s="22" t="s">
        <v>3235</v>
      </c>
      <c r="K915" s="22"/>
      <c r="L915" s="27">
        <v>0</v>
      </c>
      <c r="M915" s="26">
        <v>0</v>
      </c>
      <c r="N915" s="25">
        <v>7050000</v>
      </c>
      <c r="O915" s="25"/>
      <c r="P915" s="25"/>
      <c r="Q915" s="25"/>
      <c r="R915" s="25"/>
      <c r="S915" s="25">
        <v>7050000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>
        <f t="shared" ref="AD915:AD946" si="149">IF(SUM(O915:U915)&gt;SUM(M915:N915),SUM(O915:U915)-SUM(M915:N915),)</f>
        <v>0</v>
      </c>
      <c r="AE915" s="25">
        <f>IF(SUM(R915:T915)-M915&lt;SUM(N915),SUM(N915)-SUM(R915:T915)-M915,)</f>
        <v>0</v>
      </c>
      <c r="AF915" s="25"/>
      <c r="AG915" s="27"/>
      <c r="AH915" s="27"/>
      <c r="AI915" s="27"/>
      <c r="AJ915" s="32"/>
      <c r="AK915" s="27"/>
      <c r="AL915" s="32"/>
      <c r="AM915" s="27"/>
      <c r="AN915" s="25">
        <f t="shared" si="146"/>
        <v>0</v>
      </c>
      <c r="AO915" s="27">
        <f t="shared" si="148"/>
        <v>0</v>
      </c>
      <c r="AP915" s="28"/>
      <c r="AR915" s="28"/>
      <c r="AS915" s="28"/>
      <c r="AT915" s="2"/>
      <c r="AU915" s="2"/>
      <c r="AV915" s="2"/>
      <c r="AW915" s="2"/>
      <c r="AX915" s="2"/>
      <c r="AY915" s="2"/>
      <c r="AZ915" s="2"/>
      <c r="BA915" s="29"/>
    </row>
    <row r="916" spans="1:53" ht="21" customHeight="1">
      <c r="A916" s="19">
        <f>SUBTOTAL(3,$AO$7:AO916)</f>
        <v>910</v>
      </c>
      <c r="B916" s="44" t="s">
        <v>3314</v>
      </c>
      <c r="C916" s="45" t="s">
        <v>3315</v>
      </c>
      <c r="D916" s="22" t="s">
        <v>3316</v>
      </c>
      <c r="E916" s="22" t="s">
        <v>346</v>
      </c>
      <c r="F916" s="19" t="s">
        <v>3317</v>
      </c>
      <c r="G916" s="22" t="s">
        <v>67</v>
      </c>
      <c r="H916" s="19" t="str">
        <f t="shared" si="145"/>
        <v>009</v>
      </c>
      <c r="I916" s="22" t="s">
        <v>68</v>
      </c>
      <c r="J916" s="22" t="s">
        <v>3235</v>
      </c>
      <c r="K916" s="22"/>
      <c r="L916" s="27">
        <v>0</v>
      </c>
      <c r="M916" s="26">
        <v>0</v>
      </c>
      <c r="N916" s="25">
        <v>7050000</v>
      </c>
      <c r="O916" s="25"/>
      <c r="P916" s="25"/>
      <c r="Q916" s="25"/>
      <c r="R916" s="25"/>
      <c r="S916" s="25">
        <v>7050000</v>
      </c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>
        <f t="shared" si="149"/>
        <v>0</v>
      </c>
      <c r="AE916" s="25">
        <f>IF(SUM(R916:T916)-M916&lt;SUM(N916),SUM(N916)-SUM(R916:T916)-M916,)</f>
        <v>0</v>
      </c>
      <c r="AF916" s="25"/>
      <c r="AG916" s="27"/>
      <c r="AH916" s="27"/>
      <c r="AI916" s="27"/>
      <c r="AJ916" s="32"/>
      <c r="AK916" s="27"/>
      <c r="AL916" s="32"/>
      <c r="AM916" s="27"/>
      <c r="AN916" s="25">
        <f t="shared" si="146"/>
        <v>0</v>
      </c>
      <c r="AO916" s="27">
        <f t="shared" si="148"/>
        <v>0</v>
      </c>
      <c r="AP916" s="28"/>
      <c r="AR916" s="28"/>
      <c r="AS916" s="28"/>
      <c r="AT916" s="2"/>
      <c r="AU916" s="2"/>
      <c r="AV916" s="2"/>
      <c r="AW916" s="2"/>
      <c r="AX916" s="2"/>
      <c r="AY916" s="2"/>
      <c r="AZ916" s="2"/>
      <c r="BA916" s="29"/>
    </row>
    <row r="917" spans="1:53" ht="21" customHeight="1">
      <c r="A917" s="19">
        <f>SUBTOTAL(3,$AO$7:AO917)</f>
        <v>911</v>
      </c>
      <c r="B917" s="44" t="s">
        <v>3318</v>
      </c>
      <c r="C917" s="45" t="s">
        <v>3319</v>
      </c>
      <c r="D917" s="22" t="s">
        <v>3062</v>
      </c>
      <c r="E917" s="22" t="s">
        <v>709</v>
      </c>
      <c r="F917" s="19" t="s">
        <v>867</v>
      </c>
      <c r="G917" s="22" t="s">
        <v>67</v>
      </c>
      <c r="H917" s="19" t="str">
        <f t="shared" si="145"/>
        <v>009</v>
      </c>
      <c r="I917" s="22" t="s">
        <v>2980</v>
      </c>
      <c r="J917" s="22" t="s">
        <v>3235</v>
      </c>
      <c r="K917" s="22"/>
      <c r="L917" s="27">
        <v>0</v>
      </c>
      <c r="M917" s="26">
        <v>0</v>
      </c>
      <c r="N917" s="25">
        <v>7050000</v>
      </c>
      <c r="O917" s="25"/>
      <c r="P917" s="25"/>
      <c r="Q917" s="25"/>
      <c r="R917" s="25"/>
      <c r="S917" s="25"/>
      <c r="T917" s="25"/>
      <c r="U917" s="25">
        <v>7050000</v>
      </c>
      <c r="V917" s="25"/>
      <c r="W917" s="25"/>
      <c r="X917" s="25"/>
      <c r="Y917" s="25"/>
      <c r="Z917" s="25"/>
      <c r="AA917" s="25"/>
      <c r="AB917" s="25"/>
      <c r="AC917" s="25"/>
      <c r="AD917" s="25">
        <f t="shared" si="149"/>
        <v>0</v>
      </c>
      <c r="AE917" s="25">
        <f>IF(SUM(R917:U917)-M917&lt;SUM(N917),SUM(N917)-SUM(R917:U917)-M917,)</f>
        <v>0</v>
      </c>
      <c r="AF917" s="25"/>
      <c r="AG917" s="27"/>
      <c r="AH917" s="27"/>
      <c r="AI917" s="27"/>
      <c r="AJ917" s="32"/>
      <c r="AK917" s="27"/>
      <c r="AL917" s="32"/>
      <c r="AM917" s="27"/>
      <c r="AN917" s="25">
        <f t="shared" si="146"/>
        <v>0</v>
      </c>
      <c r="AO917" s="27">
        <f t="shared" si="148"/>
        <v>0</v>
      </c>
      <c r="AP917" s="28"/>
      <c r="AR917" s="28"/>
      <c r="AS917" s="28"/>
      <c r="AT917" s="2"/>
      <c r="AU917" s="2"/>
      <c r="AV917" s="2"/>
      <c r="AW917" s="2"/>
      <c r="AX917" s="2"/>
      <c r="AY917" s="2"/>
      <c r="AZ917" s="2"/>
      <c r="BA917" s="29"/>
    </row>
    <row r="918" spans="1:53" ht="21" customHeight="1">
      <c r="A918" s="19">
        <f>SUBTOTAL(3,$AO$7:AO918)</f>
        <v>912</v>
      </c>
      <c r="B918" s="44" t="s">
        <v>3320</v>
      </c>
      <c r="C918" s="45" t="s">
        <v>3321</v>
      </c>
      <c r="D918" s="22" t="s">
        <v>3322</v>
      </c>
      <c r="E918" s="22" t="s">
        <v>2176</v>
      </c>
      <c r="F918" s="19" t="s">
        <v>1104</v>
      </c>
      <c r="G918" s="22" t="s">
        <v>67</v>
      </c>
      <c r="H918" s="19" t="str">
        <f t="shared" si="145"/>
        <v>009</v>
      </c>
      <c r="I918" s="22" t="s">
        <v>2980</v>
      </c>
      <c r="J918" s="22" t="s">
        <v>3235</v>
      </c>
      <c r="K918" s="22"/>
      <c r="L918" s="27">
        <v>0</v>
      </c>
      <c r="M918" s="26">
        <v>0</v>
      </c>
      <c r="N918" s="25">
        <v>7050000</v>
      </c>
      <c r="O918" s="25"/>
      <c r="P918" s="25"/>
      <c r="Q918" s="25"/>
      <c r="R918" s="25"/>
      <c r="S918" s="25">
        <v>7050000</v>
      </c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>
        <f t="shared" si="149"/>
        <v>0</v>
      </c>
      <c r="AE918" s="25">
        <f>IF(SUM(R918:T918)-M918&lt;SUM(N918),SUM(N918)-SUM(R918:T918)-M918,)</f>
        <v>0</v>
      </c>
      <c r="AF918" s="25"/>
      <c r="AG918" s="27"/>
      <c r="AH918" s="27"/>
      <c r="AI918" s="27"/>
      <c r="AJ918" s="32"/>
      <c r="AK918" s="27"/>
      <c r="AL918" s="32"/>
      <c r="AM918" s="27"/>
      <c r="AN918" s="25">
        <f t="shared" si="146"/>
        <v>0</v>
      </c>
      <c r="AO918" s="27">
        <f t="shared" si="148"/>
        <v>0</v>
      </c>
      <c r="AP918" s="28"/>
      <c r="AR918" s="28"/>
      <c r="AS918" s="28"/>
      <c r="AT918" s="2"/>
      <c r="AU918" s="2"/>
      <c r="AV918" s="2"/>
      <c r="AW918" s="2"/>
      <c r="AX918" s="2"/>
      <c r="AY918" s="2"/>
      <c r="AZ918" s="2"/>
      <c r="BA918" s="29"/>
    </row>
    <row r="919" spans="1:53" ht="21" customHeight="1">
      <c r="A919" s="19">
        <f>SUBTOTAL(3,$AO$7:AO919)</f>
        <v>913</v>
      </c>
      <c r="B919" s="44" t="s">
        <v>3323</v>
      </c>
      <c r="C919" s="45" t="s">
        <v>3324</v>
      </c>
      <c r="D919" s="22" t="s">
        <v>3325</v>
      </c>
      <c r="E919" s="22" t="s">
        <v>2176</v>
      </c>
      <c r="F919" s="19" t="s">
        <v>1459</v>
      </c>
      <c r="G919" s="22" t="s">
        <v>67</v>
      </c>
      <c r="H919" s="19" t="str">
        <f t="shared" si="145"/>
        <v>009</v>
      </c>
      <c r="I919" s="22" t="s">
        <v>2980</v>
      </c>
      <c r="J919" s="22" t="s">
        <v>3235</v>
      </c>
      <c r="K919" s="22"/>
      <c r="L919" s="27">
        <v>0</v>
      </c>
      <c r="M919" s="26">
        <v>0</v>
      </c>
      <c r="N919" s="25">
        <v>7050000</v>
      </c>
      <c r="O919" s="25"/>
      <c r="P919" s="25"/>
      <c r="Q919" s="25"/>
      <c r="R919" s="25"/>
      <c r="S919" s="25">
        <v>7050000</v>
      </c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>
        <f t="shared" si="149"/>
        <v>0</v>
      </c>
      <c r="AE919" s="25">
        <f>IF(SUM(R919:T919)-M919&lt;SUM(N919),SUM(N919)-SUM(R919:T919)-M919,)</f>
        <v>0</v>
      </c>
      <c r="AF919" s="25"/>
      <c r="AG919" s="27"/>
      <c r="AH919" s="27"/>
      <c r="AI919" s="27"/>
      <c r="AJ919" s="32"/>
      <c r="AK919" s="27"/>
      <c r="AL919" s="32"/>
      <c r="AM919" s="27"/>
      <c r="AN919" s="25">
        <f t="shared" si="146"/>
        <v>0</v>
      </c>
      <c r="AO919" s="27">
        <f t="shared" si="148"/>
        <v>0</v>
      </c>
      <c r="AP919" s="28"/>
      <c r="AR919" s="28"/>
      <c r="AS919" s="28"/>
      <c r="AT919" s="2"/>
      <c r="AU919" s="2"/>
      <c r="AV919" s="2"/>
      <c r="AW919" s="2"/>
      <c r="AX919" s="2"/>
      <c r="AY919" s="2"/>
      <c r="AZ919" s="2"/>
      <c r="BA919" s="29"/>
    </row>
    <row r="920" spans="1:53" ht="21" customHeight="1">
      <c r="A920" s="19">
        <f>SUBTOTAL(3,$AO$7:AO920)</f>
        <v>914</v>
      </c>
      <c r="B920" s="44" t="s">
        <v>3326</v>
      </c>
      <c r="C920" s="45" t="s">
        <v>3327</v>
      </c>
      <c r="D920" s="22" t="s">
        <v>3328</v>
      </c>
      <c r="E920" s="22" t="s">
        <v>115</v>
      </c>
      <c r="F920" s="19" t="s">
        <v>1793</v>
      </c>
      <c r="G920" s="22" t="s">
        <v>67</v>
      </c>
      <c r="H920" s="19" t="str">
        <f t="shared" si="145"/>
        <v>009</v>
      </c>
      <c r="I920" s="22" t="s">
        <v>2980</v>
      </c>
      <c r="J920" s="22" t="s">
        <v>3235</v>
      </c>
      <c r="K920" s="22"/>
      <c r="L920" s="27">
        <v>0</v>
      </c>
      <c r="M920" s="26">
        <v>0</v>
      </c>
      <c r="N920" s="25">
        <v>7050000</v>
      </c>
      <c r="O920" s="25"/>
      <c r="P920" s="25"/>
      <c r="Q920" s="25"/>
      <c r="R920" s="25"/>
      <c r="S920" s="25"/>
      <c r="T920" s="25"/>
      <c r="U920" s="25">
        <v>7050000</v>
      </c>
      <c r="V920" s="25"/>
      <c r="W920" s="25"/>
      <c r="X920" s="25"/>
      <c r="Y920" s="25"/>
      <c r="Z920" s="25"/>
      <c r="AA920" s="25"/>
      <c r="AB920" s="25"/>
      <c r="AC920" s="25"/>
      <c r="AD920" s="25">
        <f t="shared" si="149"/>
        <v>0</v>
      </c>
      <c r="AE920" s="25">
        <f>IF(SUM(R920:U920)-M920&lt;SUM(N920),SUM(N920)-SUM(R920:U920)-M920,)</f>
        <v>0</v>
      </c>
      <c r="AF920" s="25"/>
      <c r="AG920" s="27"/>
      <c r="AH920" s="27"/>
      <c r="AI920" s="27"/>
      <c r="AJ920" s="32"/>
      <c r="AK920" s="27"/>
      <c r="AL920" s="32"/>
      <c r="AM920" s="27"/>
      <c r="AN920" s="25">
        <f t="shared" si="146"/>
        <v>0</v>
      </c>
      <c r="AO920" s="27">
        <f t="shared" si="148"/>
        <v>0</v>
      </c>
      <c r="AP920" s="28"/>
      <c r="AR920" s="28"/>
      <c r="AS920" s="28"/>
      <c r="AT920" s="2"/>
      <c r="AU920" s="2"/>
      <c r="AV920" s="2"/>
      <c r="AW920" s="2"/>
      <c r="AX920" s="2"/>
      <c r="AY920" s="2"/>
      <c r="AZ920" s="2"/>
      <c r="BA920" s="29"/>
    </row>
    <row r="921" spans="1:53" ht="21" customHeight="1">
      <c r="A921" s="19">
        <f>SUBTOTAL(3,$AO$7:AO921)</f>
        <v>915</v>
      </c>
      <c r="B921" s="44" t="s">
        <v>3329</v>
      </c>
      <c r="C921" s="45" t="s">
        <v>3330</v>
      </c>
      <c r="D921" s="22" t="s">
        <v>2731</v>
      </c>
      <c r="E921" s="22" t="s">
        <v>571</v>
      </c>
      <c r="F921" s="19" t="s">
        <v>1669</v>
      </c>
      <c r="G921" s="22" t="s">
        <v>67</v>
      </c>
      <c r="H921" s="19" t="str">
        <f t="shared" si="145"/>
        <v>009</v>
      </c>
      <c r="I921" s="22" t="s">
        <v>2980</v>
      </c>
      <c r="J921" s="22" t="s">
        <v>3235</v>
      </c>
      <c r="K921" s="22"/>
      <c r="L921" s="27">
        <v>0</v>
      </c>
      <c r="M921" s="26">
        <v>1000000</v>
      </c>
      <c r="N921" s="25">
        <v>7050000</v>
      </c>
      <c r="O921" s="25"/>
      <c r="P921" s="25"/>
      <c r="Q921" s="25"/>
      <c r="R921" s="25"/>
      <c r="S921" s="25"/>
      <c r="T921" s="25"/>
      <c r="U921" s="25">
        <v>6050000</v>
      </c>
      <c r="V921" s="25"/>
      <c r="W921" s="25"/>
      <c r="X921" s="25"/>
      <c r="Y921" s="25"/>
      <c r="Z921" s="25"/>
      <c r="AA921" s="25"/>
      <c r="AB921" s="25"/>
      <c r="AC921" s="25"/>
      <c r="AD921" s="25">
        <f t="shared" si="149"/>
        <v>0</v>
      </c>
      <c r="AE921" s="25">
        <f>IF(SUM(R921:U921)-M921&lt;SUM(N921),SUM(N921)-SUM(R921:U921)-M921,)</f>
        <v>0</v>
      </c>
      <c r="AF921" s="25"/>
      <c r="AG921" s="27"/>
      <c r="AH921" s="27"/>
      <c r="AI921" s="27"/>
      <c r="AJ921" s="32"/>
      <c r="AK921" s="27"/>
      <c r="AL921" s="32"/>
      <c r="AM921" s="27"/>
      <c r="AN921" s="25">
        <f t="shared" si="146"/>
        <v>0</v>
      </c>
      <c r="AO921" s="27">
        <f t="shared" si="148"/>
        <v>0</v>
      </c>
      <c r="AP921" s="28"/>
      <c r="AR921" s="28"/>
      <c r="AS921" s="28"/>
      <c r="AT921" s="2"/>
      <c r="AU921" s="2"/>
      <c r="AV921" s="2"/>
      <c r="AW921" s="2"/>
      <c r="AX921" s="2"/>
      <c r="AY921" s="2"/>
      <c r="AZ921" s="2"/>
      <c r="BA921" s="29"/>
    </row>
    <row r="922" spans="1:53" ht="21" customHeight="1">
      <c r="A922" s="19">
        <f>SUBTOTAL(3,$AO$7:AO922)</f>
        <v>916</v>
      </c>
      <c r="B922" s="44" t="s">
        <v>3331</v>
      </c>
      <c r="C922" s="45" t="s">
        <v>3332</v>
      </c>
      <c r="D922" s="22" t="s">
        <v>3333</v>
      </c>
      <c r="E922" s="22" t="s">
        <v>372</v>
      </c>
      <c r="F922" s="19" t="s">
        <v>2672</v>
      </c>
      <c r="G922" s="22" t="s">
        <v>67</v>
      </c>
      <c r="H922" s="19" t="str">
        <f t="shared" si="145"/>
        <v>009</v>
      </c>
      <c r="I922" s="22" t="s">
        <v>2980</v>
      </c>
      <c r="J922" s="22" t="s">
        <v>3235</v>
      </c>
      <c r="K922" s="22"/>
      <c r="L922" s="27">
        <v>0</v>
      </c>
      <c r="M922" s="26">
        <v>0</v>
      </c>
      <c r="N922" s="25">
        <v>7050000</v>
      </c>
      <c r="O922" s="25"/>
      <c r="P922" s="25"/>
      <c r="Q922" s="25"/>
      <c r="R922" s="25"/>
      <c r="S922" s="25"/>
      <c r="T922" s="25"/>
      <c r="U922" s="25">
        <v>7050000</v>
      </c>
      <c r="V922" s="25"/>
      <c r="W922" s="25"/>
      <c r="X922" s="25"/>
      <c r="Y922" s="25"/>
      <c r="Z922" s="25"/>
      <c r="AA922" s="25"/>
      <c r="AB922" s="25"/>
      <c r="AC922" s="25"/>
      <c r="AD922" s="25">
        <f t="shared" si="149"/>
        <v>0</v>
      </c>
      <c r="AE922" s="25">
        <f>IF(SUM(R922:U922)-M922&lt;SUM(N922),SUM(N922)-SUM(R922:U922)-M922,)</f>
        <v>0</v>
      </c>
      <c r="AF922" s="25"/>
      <c r="AG922" s="27"/>
      <c r="AH922" s="27"/>
      <c r="AI922" s="27"/>
      <c r="AJ922" s="32"/>
      <c r="AK922" s="27"/>
      <c r="AL922" s="32"/>
      <c r="AM922" s="27"/>
      <c r="AN922" s="25">
        <f t="shared" si="146"/>
        <v>0</v>
      </c>
      <c r="AO922" s="27">
        <f t="shared" si="148"/>
        <v>0</v>
      </c>
      <c r="AP922" s="28"/>
      <c r="AR922" s="28"/>
      <c r="AS922" s="28"/>
      <c r="AT922" s="2"/>
      <c r="AU922" s="2"/>
      <c r="AV922" s="2"/>
      <c r="AW922" s="2"/>
      <c r="AX922" s="2"/>
      <c r="AY922" s="2"/>
      <c r="AZ922" s="2"/>
      <c r="BA922" s="29"/>
    </row>
    <row r="923" spans="1:53" ht="21" customHeight="1">
      <c r="A923" s="19">
        <f>SUBTOTAL(3,$AO$7:AO923)</f>
        <v>917</v>
      </c>
      <c r="B923" s="44" t="s">
        <v>3334</v>
      </c>
      <c r="C923" s="45" t="s">
        <v>3335</v>
      </c>
      <c r="D923" s="22" t="s">
        <v>575</v>
      </c>
      <c r="E923" s="22" t="s">
        <v>581</v>
      </c>
      <c r="F923" s="19" t="s">
        <v>763</v>
      </c>
      <c r="G923" s="22" t="s">
        <v>67</v>
      </c>
      <c r="H923" s="19" t="str">
        <f t="shared" si="145"/>
        <v>009</v>
      </c>
      <c r="I923" s="22" t="s">
        <v>3336</v>
      </c>
      <c r="J923" s="22" t="s">
        <v>3337</v>
      </c>
      <c r="K923" s="22"/>
      <c r="L923" s="27">
        <v>0</v>
      </c>
      <c r="M923" s="26">
        <v>0</v>
      </c>
      <c r="N923" s="25">
        <v>7050000</v>
      </c>
      <c r="O923" s="25"/>
      <c r="P923" s="25"/>
      <c r="Q923" s="25"/>
      <c r="R923" s="25"/>
      <c r="S923" s="25">
        <v>7050000</v>
      </c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>
        <f t="shared" si="149"/>
        <v>0</v>
      </c>
      <c r="AE923" s="25">
        <f>IF(SUM(R923:T923)-M923&lt;SUM(N923),SUM(N923)-SUM(R923:T923)-M923,)</f>
        <v>0</v>
      </c>
      <c r="AF923" s="25"/>
      <c r="AG923" s="27"/>
      <c r="AH923" s="27"/>
      <c r="AI923" s="27"/>
      <c r="AJ923" s="32"/>
      <c r="AK923" s="27"/>
      <c r="AL923" s="32"/>
      <c r="AM923" s="27"/>
      <c r="AN923" s="25">
        <f t="shared" si="146"/>
        <v>0</v>
      </c>
      <c r="AO923" s="27">
        <f t="shared" si="148"/>
        <v>0</v>
      </c>
      <c r="AP923" s="28"/>
      <c r="AR923" s="28"/>
      <c r="AS923" s="28"/>
      <c r="AT923" s="2"/>
      <c r="AU923" s="2"/>
      <c r="AV923" s="2"/>
      <c r="AW923" s="2"/>
      <c r="AX923" s="2"/>
      <c r="AY923" s="2"/>
      <c r="AZ923" s="2"/>
      <c r="BA923" s="29"/>
    </row>
    <row r="924" spans="1:53" ht="21" customHeight="1">
      <c r="A924" s="19">
        <f>SUBTOTAL(3,$AO$7:AO924)</f>
        <v>918</v>
      </c>
      <c r="B924" s="44" t="s">
        <v>3338</v>
      </c>
      <c r="C924" s="45" t="s">
        <v>3339</v>
      </c>
      <c r="D924" s="22" t="s">
        <v>457</v>
      </c>
      <c r="E924" s="22" t="s">
        <v>52</v>
      </c>
      <c r="F924" s="19" t="s">
        <v>3340</v>
      </c>
      <c r="G924" s="22" t="s">
        <v>67</v>
      </c>
      <c r="H924" s="19" t="str">
        <f t="shared" si="145"/>
        <v>009</v>
      </c>
      <c r="I924" s="22" t="s">
        <v>3336</v>
      </c>
      <c r="J924" s="22" t="s">
        <v>3337</v>
      </c>
      <c r="K924" s="22"/>
      <c r="L924" s="27">
        <v>0</v>
      </c>
      <c r="M924" s="26">
        <v>0</v>
      </c>
      <c r="N924" s="25">
        <v>7050000</v>
      </c>
      <c r="O924" s="25"/>
      <c r="P924" s="25"/>
      <c r="Q924" s="25"/>
      <c r="R924" s="25"/>
      <c r="S924" s="25"/>
      <c r="T924" s="25"/>
      <c r="U924" s="25">
        <v>7050000</v>
      </c>
      <c r="V924" s="25"/>
      <c r="W924" s="25"/>
      <c r="X924" s="25"/>
      <c r="Y924" s="25"/>
      <c r="Z924" s="25"/>
      <c r="AA924" s="25"/>
      <c r="AB924" s="25"/>
      <c r="AC924" s="25"/>
      <c r="AD924" s="25">
        <f t="shared" si="149"/>
        <v>0</v>
      </c>
      <c r="AE924" s="25">
        <f>IF(SUM(R924:U924)-M924&lt;SUM(N924),SUM(N924)-SUM(R924:U924)-M924,)</f>
        <v>0</v>
      </c>
      <c r="AF924" s="25"/>
      <c r="AG924" s="27"/>
      <c r="AH924" s="27"/>
      <c r="AI924" s="27"/>
      <c r="AJ924" s="32"/>
      <c r="AK924" s="27"/>
      <c r="AL924" s="32"/>
      <c r="AM924" s="27"/>
      <c r="AN924" s="25">
        <f t="shared" si="146"/>
        <v>0</v>
      </c>
      <c r="AO924" s="27">
        <f t="shared" si="148"/>
        <v>0</v>
      </c>
      <c r="AP924" s="28"/>
      <c r="AR924" s="28"/>
      <c r="AS924" s="28"/>
      <c r="AT924" s="2"/>
      <c r="AU924" s="2"/>
      <c r="AV924" s="2"/>
      <c r="AW924" s="2"/>
      <c r="AX924" s="2"/>
      <c r="AY924" s="2"/>
      <c r="AZ924" s="2"/>
      <c r="BA924" s="29"/>
    </row>
    <row r="925" spans="1:53" ht="21" customHeight="1">
      <c r="A925" s="19">
        <f>SUBTOTAL(3,$AO$7:AO925)</f>
        <v>919</v>
      </c>
      <c r="B925" s="44" t="s">
        <v>3341</v>
      </c>
      <c r="C925" s="45" t="s">
        <v>3342</v>
      </c>
      <c r="D925" s="22" t="s">
        <v>3343</v>
      </c>
      <c r="E925" s="22" t="s">
        <v>1559</v>
      </c>
      <c r="F925" s="19" t="s">
        <v>361</v>
      </c>
      <c r="G925" s="22" t="s">
        <v>67</v>
      </c>
      <c r="H925" s="19" t="str">
        <f t="shared" si="145"/>
        <v>009</v>
      </c>
      <c r="I925" s="22" t="s">
        <v>3336</v>
      </c>
      <c r="J925" s="22" t="s">
        <v>3337</v>
      </c>
      <c r="K925" s="22"/>
      <c r="L925" s="27">
        <v>0</v>
      </c>
      <c r="M925" s="26">
        <v>0</v>
      </c>
      <c r="N925" s="25">
        <v>7050000</v>
      </c>
      <c r="O925" s="25"/>
      <c r="P925" s="25"/>
      <c r="Q925" s="25"/>
      <c r="R925" s="25"/>
      <c r="S925" s="25">
        <v>7050000</v>
      </c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>
        <f t="shared" si="149"/>
        <v>0</v>
      </c>
      <c r="AE925" s="25">
        <f>IF(SUM(R925:T925)-M925&lt;SUM(N925),SUM(N925)-SUM(R925:T925)-M925,)</f>
        <v>0</v>
      </c>
      <c r="AF925" s="25"/>
      <c r="AG925" s="27"/>
      <c r="AH925" s="27"/>
      <c r="AI925" s="27"/>
      <c r="AJ925" s="32"/>
      <c r="AK925" s="27"/>
      <c r="AL925" s="32"/>
      <c r="AM925" s="27"/>
      <c r="AN925" s="25">
        <f t="shared" si="146"/>
        <v>0</v>
      </c>
      <c r="AO925" s="27">
        <f t="shared" si="148"/>
        <v>0</v>
      </c>
      <c r="AP925" s="28"/>
      <c r="AR925" s="28"/>
      <c r="AS925" s="28"/>
      <c r="AT925" s="2"/>
      <c r="AU925" s="2"/>
      <c r="AV925" s="2"/>
      <c r="AW925" s="2"/>
      <c r="AX925" s="2"/>
      <c r="AY925" s="2"/>
      <c r="AZ925" s="2"/>
      <c r="BA925" s="29"/>
    </row>
    <row r="926" spans="1:53" ht="21" customHeight="1">
      <c r="A926" s="19">
        <f>SUBTOTAL(3,$AO$7:AO926)</f>
        <v>920</v>
      </c>
      <c r="B926" s="44" t="s">
        <v>3344</v>
      </c>
      <c r="C926" s="45" t="s">
        <v>3345</v>
      </c>
      <c r="D926" s="22" t="s">
        <v>3346</v>
      </c>
      <c r="E926" s="22" t="s">
        <v>1563</v>
      </c>
      <c r="F926" s="19" t="s">
        <v>3347</v>
      </c>
      <c r="G926" s="22" t="s">
        <v>67</v>
      </c>
      <c r="H926" s="19" t="str">
        <f t="shared" si="145"/>
        <v>009</v>
      </c>
      <c r="I926" s="22" t="s">
        <v>2930</v>
      </c>
      <c r="J926" s="22" t="s">
        <v>3337</v>
      </c>
      <c r="K926" s="22"/>
      <c r="L926" s="27">
        <v>0</v>
      </c>
      <c r="M926" s="26">
        <v>0</v>
      </c>
      <c r="N926" s="25">
        <v>7050000</v>
      </c>
      <c r="O926" s="25"/>
      <c r="P926" s="25"/>
      <c r="Q926" s="25"/>
      <c r="R926" s="25"/>
      <c r="S926" s="25"/>
      <c r="T926" s="25"/>
      <c r="U926" s="25">
        <v>7050000</v>
      </c>
      <c r="V926" s="25"/>
      <c r="W926" s="25"/>
      <c r="X926" s="25"/>
      <c r="Y926" s="25"/>
      <c r="Z926" s="25"/>
      <c r="AA926" s="25"/>
      <c r="AB926" s="25"/>
      <c r="AC926" s="25"/>
      <c r="AD926" s="25">
        <f t="shared" si="149"/>
        <v>0</v>
      </c>
      <c r="AE926" s="25">
        <f>IF(SUM(R926:U926)-M926&lt;SUM(N926),SUM(N926)-SUM(R926:U926)-M926,)</f>
        <v>0</v>
      </c>
      <c r="AF926" s="25"/>
      <c r="AG926" s="27"/>
      <c r="AH926" s="27"/>
      <c r="AI926" s="27"/>
      <c r="AJ926" s="32"/>
      <c r="AK926" s="27"/>
      <c r="AL926" s="32"/>
      <c r="AM926" s="27"/>
      <c r="AN926" s="25">
        <f t="shared" si="146"/>
        <v>0</v>
      </c>
      <c r="AO926" s="27">
        <f t="shared" si="148"/>
        <v>0</v>
      </c>
      <c r="AP926" s="28"/>
      <c r="AR926" s="28"/>
      <c r="AS926" s="28"/>
      <c r="AT926" s="2"/>
      <c r="AU926" s="2"/>
      <c r="AV926" s="2"/>
      <c r="AW926" s="2"/>
      <c r="AX926" s="2"/>
      <c r="AY926" s="2"/>
      <c r="AZ926" s="2"/>
      <c r="BA926" s="29"/>
    </row>
    <row r="927" spans="1:53" ht="21" customHeight="1">
      <c r="A927" s="19">
        <f>SUBTOTAL(3,$AO$7:AO927)</f>
        <v>921</v>
      </c>
      <c r="B927" s="44" t="s">
        <v>3348</v>
      </c>
      <c r="C927" s="45" t="s">
        <v>3349</v>
      </c>
      <c r="D927" s="22" t="s">
        <v>2548</v>
      </c>
      <c r="E927" s="22" t="s">
        <v>151</v>
      </c>
      <c r="F927" s="19" t="s">
        <v>1066</v>
      </c>
      <c r="G927" s="22" t="s">
        <v>67</v>
      </c>
      <c r="H927" s="19" t="str">
        <f t="shared" si="145"/>
        <v>009</v>
      </c>
      <c r="I927" s="22" t="s">
        <v>3336</v>
      </c>
      <c r="J927" s="22" t="s">
        <v>3337</v>
      </c>
      <c r="K927" s="22"/>
      <c r="L927" s="27">
        <v>0</v>
      </c>
      <c r="M927" s="26">
        <v>0</v>
      </c>
      <c r="N927" s="25">
        <v>7050000</v>
      </c>
      <c r="O927" s="25"/>
      <c r="P927" s="25"/>
      <c r="Q927" s="25"/>
      <c r="R927" s="25"/>
      <c r="S927" s="25">
        <v>7050000</v>
      </c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>
        <f t="shared" si="149"/>
        <v>0</v>
      </c>
      <c r="AE927" s="25">
        <f>IF(SUM(R927:T927)-M927&lt;SUM(N927),SUM(N927)-SUM(R927:T927)-M927,)</f>
        <v>0</v>
      </c>
      <c r="AF927" s="25"/>
      <c r="AG927" s="27"/>
      <c r="AH927" s="27"/>
      <c r="AI927" s="27"/>
      <c r="AJ927" s="32"/>
      <c r="AK927" s="27"/>
      <c r="AL927" s="32"/>
      <c r="AM927" s="27"/>
      <c r="AN927" s="25">
        <f t="shared" si="146"/>
        <v>0</v>
      </c>
      <c r="AO927" s="27">
        <f t="shared" si="148"/>
        <v>0</v>
      </c>
      <c r="AP927" s="28"/>
      <c r="AR927" s="28"/>
      <c r="AS927" s="28"/>
      <c r="AT927" s="2"/>
      <c r="AU927" s="2"/>
      <c r="AV927" s="2"/>
      <c r="AW927" s="2"/>
      <c r="AX927" s="2"/>
      <c r="AY927" s="2"/>
      <c r="AZ927" s="2"/>
      <c r="BA927" s="29"/>
    </row>
    <row r="928" spans="1:53" ht="21" customHeight="1">
      <c r="A928" s="19">
        <f>SUBTOTAL(3,$AO$7:AO928)</f>
        <v>922</v>
      </c>
      <c r="B928" s="44" t="s">
        <v>3350</v>
      </c>
      <c r="C928" s="45" t="s">
        <v>3351</v>
      </c>
      <c r="D928" s="22" t="s">
        <v>3352</v>
      </c>
      <c r="E928" s="22" t="s">
        <v>151</v>
      </c>
      <c r="F928" s="19" t="s">
        <v>251</v>
      </c>
      <c r="G928" s="22" t="s">
        <v>67</v>
      </c>
      <c r="H928" s="19" t="str">
        <f t="shared" si="145"/>
        <v>009</v>
      </c>
      <c r="I928" s="22" t="s">
        <v>3336</v>
      </c>
      <c r="J928" s="22" t="s">
        <v>3337</v>
      </c>
      <c r="K928" s="22"/>
      <c r="L928" s="27">
        <v>0</v>
      </c>
      <c r="M928" s="26">
        <v>0</v>
      </c>
      <c r="N928" s="25">
        <v>7050000</v>
      </c>
      <c r="O928" s="25"/>
      <c r="P928" s="25"/>
      <c r="Q928" s="25"/>
      <c r="R928" s="25"/>
      <c r="S928" s="25">
        <v>7050000</v>
      </c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>
        <f t="shared" si="149"/>
        <v>0</v>
      </c>
      <c r="AE928" s="25">
        <f>IF(SUM(R928:T928)-M928&lt;SUM(N928),SUM(N928)-SUM(R928:T928)-M928,)</f>
        <v>0</v>
      </c>
      <c r="AF928" s="25"/>
      <c r="AG928" s="27"/>
      <c r="AH928" s="27"/>
      <c r="AI928" s="27"/>
      <c r="AJ928" s="32"/>
      <c r="AK928" s="27"/>
      <c r="AL928" s="32"/>
      <c r="AM928" s="27"/>
      <c r="AN928" s="25">
        <f t="shared" si="146"/>
        <v>0</v>
      </c>
      <c r="AO928" s="27">
        <f t="shared" si="148"/>
        <v>0</v>
      </c>
      <c r="AP928" s="28"/>
      <c r="AR928" s="28"/>
      <c r="AS928" s="28"/>
      <c r="AT928" s="2"/>
      <c r="AU928" s="2"/>
      <c r="AV928" s="2"/>
      <c r="AW928" s="2"/>
      <c r="AX928" s="2"/>
      <c r="AY928" s="2"/>
      <c r="AZ928" s="2"/>
      <c r="BA928" s="29"/>
    </row>
    <row r="929" spans="1:53" ht="21" customHeight="1">
      <c r="A929" s="19">
        <f>SUBTOTAL(3,$AO$7:AO929)</f>
        <v>923</v>
      </c>
      <c r="B929" s="44" t="s">
        <v>3353</v>
      </c>
      <c r="C929" s="45" t="s">
        <v>3354</v>
      </c>
      <c r="D929" s="22" t="s">
        <v>3355</v>
      </c>
      <c r="E929" s="22" t="s">
        <v>2040</v>
      </c>
      <c r="F929" s="19" t="s">
        <v>3217</v>
      </c>
      <c r="G929" s="22" t="s">
        <v>67</v>
      </c>
      <c r="H929" s="19" t="str">
        <f t="shared" si="145"/>
        <v>009</v>
      </c>
      <c r="I929" s="22" t="s">
        <v>3336</v>
      </c>
      <c r="J929" s="22" t="s">
        <v>3337</v>
      </c>
      <c r="K929" s="22"/>
      <c r="L929" s="27">
        <v>0</v>
      </c>
      <c r="M929" s="26">
        <v>0</v>
      </c>
      <c r="N929" s="25">
        <v>7050000</v>
      </c>
      <c r="O929" s="25"/>
      <c r="P929" s="25"/>
      <c r="Q929" s="25"/>
      <c r="R929" s="25"/>
      <c r="S929" s="25">
        <v>7050000</v>
      </c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>
        <f t="shared" si="149"/>
        <v>0</v>
      </c>
      <c r="AE929" s="25">
        <f>IF(SUM(R929:T929)-M929&lt;SUM(N929),SUM(N929)-SUM(R929:T929)-M929,)</f>
        <v>0</v>
      </c>
      <c r="AF929" s="25"/>
      <c r="AG929" s="27"/>
      <c r="AH929" s="27"/>
      <c r="AI929" s="27"/>
      <c r="AJ929" s="32"/>
      <c r="AK929" s="27"/>
      <c r="AL929" s="32"/>
      <c r="AM929" s="27"/>
      <c r="AN929" s="25">
        <f t="shared" si="146"/>
        <v>0</v>
      </c>
      <c r="AO929" s="27">
        <f t="shared" si="148"/>
        <v>0</v>
      </c>
      <c r="AP929" s="28"/>
      <c r="AR929" s="28"/>
      <c r="AS929" s="28"/>
      <c r="AT929" s="2"/>
      <c r="AU929" s="2"/>
      <c r="AV929" s="2"/>
      <c r="AW929" s="2"/>
      <c r="AX929" s="2"/>
      <c r="AY929" s="2"/>
      <c r="AZ929" s="2"/>
      <c r="BA929" s="29"/>
    </row>
    <row r="930" spans="1:53" ht="21" customHeight="1">
      <c r="A930" s="19">
        <f>SUBTOTAL(3,$AO$7:AO930)</f>
        <v>924</v>
      </c>
      <c r="B930" s="44" t="s">
        <v>3356</v>
      </c>
      <c r="C930" s="45" t="s">
        <v>3357</v>
      </c>
      <c r="D930" s="22" t="s">
        <v>3358</v>
      </c>
      <c r="E930" s="22" t="s">
        <v>166</v>
      </c>
      <c r="F930" s="19" t="s">
        <v>361</v>
      </c>
      <c r="G930" s="22" t="s">
        <v>67</v>
      </c>
      <c r="H930" s="19" t="str">
        <f t="shared" si="145"/>
        <v>009</v>
      </c>
      <c r="I930" s="22" t="s">
        <v>3336</v>
      </c>
      <c r="J930" s="22" t="s">
        <v>3337</v>
      </c>
      <c r="K930" s="22"/>
      <c r="L930" s="27">
        <v>0</v>
      </c>
      <c r="M930" s="26">
        <v>0</v>
      </c>
      <c r="N930" s="25">
        <v>7050000</v>
      </c>
      <c r="O930" s="25"/>
      <c r="P930" s="25"/>
      <c r="Q930" s="25"/>
      <c r="R930" s="25"/>
      <c r="S930" s="25">
        <v>7050000</v>
      </c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>
        <f t="shared" si="149"/>
        <v>0</v>
      </c>
      <c r="AE930" s="25">
        <f>IF(SUM(R930:T930)-M930&lt;SUM(N930),SUM(N930)-SUM(R930:T930)-M930,)</f>
        <v>0</v>
      </c>
      <c r="AF930" s="25"/>
      <c r="AG930" s="27"/>
      <c r="AH930" s="27"/>
      <c r="AI930" s="27"/>
      <c r="AJ930" s="32"/>
      <c r="AK930" s="27"/>
      <c r="AL930" s="32"/>
      <c r="AM930" s="27"/>
      <c r="AN930" s="25">
        <f t="shared" si="146"/>
        <v>0</v>
      </c>
      <c r="AO930" s="27">
        <f t="shared" si="148"/>
        <v>0</v>
      </c>
      <c r="AP930" s="28"/>
      <c r="AR930" s="28"/>
      <c r="AS930" s="28"/>
      <c r="AT930" s="2"/>
      <c r="AU930" s="2"/>
      <c r="AV930" s="2"/>
      <c r="AW930" s="2"/>
      <c r="AX930" s="2"/>
      <c r="AY930" s="2"/>
      <c r="AZ930" s="2"/>
      <c r="BA930" s="29"/>
    </row>
    <row r="931" spans="1:53" ht="21" customHeight="1">
      <c r="A931" s="19">
        <f>SUBTOTAL(3,$AO$7:AO931)</f>
        <v>925</v>
      </c>
      <c r="B931" s="44" t="s">
        <v>3359</v>
      </c>
      <c r="C931" s="45" t="s">
        <v>3360</v>
      </c>
      <c r="D931" s="22" t="s">
        <v>3361</v>
      </c>
      <c r="E931" s="22" t="s">
        <v>166</v>
      </c>
      <c r="F931" s="19" t="s">
        <v>386</v>
      </c>
      <c r="G931" s="22" t="s">
        <v>67</v>
      </c>
      <c r="H931" s="19" t="str">
        <f t="shared" si="145"/>
        <v>009</v>
      </c>
      <c r="I931" s="22" t="s">
        <v>3336</v>
      </c>
      <c r="J931" s="22" t="s">
        <v>3337</v>
      </c>
      <c r="K931" s="22"/>
      <c r="L931" s="27">
        <v>0</v>
      </c>
      <c r="M931" s="26">
        <v>0</v>
      </c>
      <c r="N931" s="25">
        <v>7050000</v>
      </c>
      <c r="O931" s="25"/>
      <c r="P931" s="25"/>
      <c r="Q931" s="25"/>
      <c r="R931" s="25"/>
      <c r="S931" s="25">
        <v>7050000</v>
      </c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>
        <f t="shared" si="149"/>
        <v>0</v>
      </c>
      <c r="AE931" s="25">
        <f>IF(SUM(R931:T931)-M931&lt;SUM(N931),SUM(N931)-SUM(R931:T931)-M931,)</f>
        <v>0</v>
      </c>
      <c r="AF931" s="25">
        <v>3054000</v>
      </c>
      <c r="AG931" s="27"/>
      <c r="AH931" s="27"/>
      <c r="AI931" s="27"/>
      <c r="AJ931" s="32"/>
      <c r="AK931" s="27"/>
      <c r="AL931" s="32"/>
      <c r="AM931" s="27"/>
      <c r="AN931" s="25">
        <f t="shared" si="146"/>
        <v>0</v>
      </c>
      <c r="AO931" s="27">
        <f t="shared" si="148"/>
        <v>0</v>
      </c>
      <c r="AP931" s="28"/>
      <c r="AR931" s="28"/>
      <c r="AS931" s="28"/>
      <c r="AT931" s="2"/>
      <c r="AU931" s="2"/>
      <c r="AV931" s="2"/>
      <c r="AW931" s="2"/>
      <c r="AX931" s="2"/>
      <c r="AY931" s="2"/>
      <c r="AZ931" s="2"/>
      <c r="BA931" s="29"/>
    </row>
    <row r="932" spans="1:53" ht="21" customHeight="1">
      <c r="A932" s="19">
        <f>SUBTOTAL(3,$AO$7:AO932)</f>
        <v>926</v>
      </c>
      <c r="B932" s="44" t="s">
        <v>3362</v>
      </c>
      <c r="C932" s="45" t="s">
        <v>3363</v>
      </c>
      <c r="D932" s="22" t="s">
        <v>165</v>
      </c>
      <c r="E932" s="22" t="s">
        <v>638</v>
      </c>
      <c r="F932" s="19" t="s">
        <v>213</v>
      </c>
      <c r="G932" s="22" t="s">
        <v>67</v>
      </c>
      <c r="H932" s="19" t="str">
        <f t="shared" si="145"/>
        <v>009</v>
      </c>
      <c r="I932" s="22" t="s">
        <v>3336</v>
      </c>
      <c r="J932" s="22" t="s">
        <v>3337</v>
      </c>
      <c r="K932" s="22"/>
      <c r="L932" s="27">
        <v>0</v>
      </c>
      <c r="M932" s="26">
        <v>0</v>
      </c>
      <c r="N932" s="25">
        <v>7050000</v>
      </c>
      <c r="O932" s="25"/>
      <c r="P932" s="25"/>
      <c r="Q932" s="25"/>
      <c r="R932" s="25"/>
      <c r="S932" s="25"/>
      <c r="T932" s="25"/>
      <c r="U932" s="25">
        <v>7050000</v>
      </c>
      <c r="V932" s="25"/>
      <c r="W932" s="25"/>
      <c r="X932" s="25"/>
      <c r="Y932" s="25"/>
      <c r="Z932" s="25"/>
      <c r="AA932" s="25"/>
      <c r="AB932" s="25"/>
      <c r="AC932" s="25"/>
      <c r="AD932" s="25">
        <f t="shared" si="149"/>
        <v>0</v>
      </c>
      <c r="AE932" s="25">
        <f>IF(SUM(R932:U932)-M932&lt;SUM(N932),SUM(N932)-SUM(R932:U932)-M932,)</f>
        <v>0</v>
      </c>
      <c r="AF932" s="25"/>
      <c r="AG932" s="27"/>
      <c r="AH932" s="27"/>
      <c r="AI932" s="27"/>
      <c r="AJ932" s="32"/>
      <c r="AK932" s="27"/>
      <c r="AL932" s="32"/>
      <c r="AM932" s="27"/>
      <c r="AN932" s="25">
        <f t="shared" si="146"/>
        <v>0</v>
      </c>
      <c r="AO932" s="27">
        <f t="shared" si="148"/>
        <v>0</v>
      </c>
      <c r="AP932" s="28"/>
      <c r="AR932" s="28"/>
      <c r="AS932" s="28"/>
      <c r="AT932" s="2"/>
      <c r="AU932" s="2"/>
      <c r="AV932" s="2"/>
      <c r="AW932" s="2"/>
      <c r="AX932" s="2"/>
      <c r="AY932" s="2"/>
      <c r="AZ932" s="2"/>
      <c r="BA932" s="29"/>
    </row>
    <row r="933" spans="1:53" ht="21" customHeight="1">
      <c r="A933" s="19">
        <f>SUBTOTAL(3,$AO$7:AO933)</f>
        <v>927</v>
      </c>
      <c r="B933" s="44" t="s">
        <v>3364</v>
      </c>
      <c r="C933" s="45" t="s">
        <v>3365</v>
      </c>
      <c r="D933" s="22" t="s">
        <v>3366</v>
      </c>
      <c r="E933" s="22" t="s">
        <v>804</v>
      </c>
      <c r="F933" s="19" t="s">
        <v>1070</v>
      </c>
      <c r="G933" s="22" t="s">
        <v>67</v>
      </c>
      <c r="H933" s="19" t="str">
        <f t="shared" si="145"/>
        <v>009</v>
      </c>
      <c r="I933" s="22" t="s">
        <v>3336</v>
      </c>
      <c r="J933" s="22" t="s">
        <v>3337</v>
      </c>
      <c r="K933" s="22"/>
      <c r="L933" s="27">
        <v>0</v>
      </c>
      <c r="M933" s="26">
        <v>0</v>
      </c>
      <c r="N933" s="25">
        <v>7050000</v>
      </c>
      <c r="O933" s="25"/>
      <c r="P933" s="25"/>
      <c r="Q933" s="25"/>
      <c r="R933" s="25"/>
      <c r="S933" s="25">
        <v>7050000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>
        <f t="shared" si="149"/>
        <v>0</v>
      </c>
      <c r="AE933" s="25">
        <f>IF(SUM(R933:T933)-M933&lt;SUM(N933),SUM(N933)-SUM(R933:T933)-M933,)</f>
        <v>0</v>
      </c>
      <c r="AF933" s="25"/>
      <c r="AG933" s="27"/>
      <c r="AH933" s="27"/>
      <c r="AI933" s="27"/>
      <c r="AJ933" s="32"/>
      <c r="AK933" s="27"/>
      <c r="AL933" s="32"/>
      <c r="AM933" s="27"/>
      <c r="AN933" s="25">
        <f t="shared" si="146"/>
        <v>0</v>
      </c>
      <c r="AO933" s="27">
        <f t="shared" si="148"/>
        <v>0</v>
      </c>
      <c r="AP933" s="28"/>
      <c r="AR933" s="28"/>
      <c r="AS933" s="28"/>
      <c r="AT933" s="2"/>
      <c r="AU933" s="2"/>
      <c r="AV933" s="2"/>
      <c r="AW933" s="2"/>
      <c r="AX933" s="2"/>
      <c r="AY933" s="2"/>
      <c r="AZ933" s="2"/>
      <c r="BA933" s="29"/>
    </row>
    <row r="934" spans="1:53" ht="21" customHeight="1">
      <c r="A934" s="19">
        <f>SUBTOTAL(3,$AO$7:AO934)</f>
        <v>928</v>
      </c>
      <c r="B934" s="44" t="s">
        <v>3367</v>
      </c>
      <c r="C934" s="45" t="s">
        <v>3368</v>
      </c>
      <c r="D934" s="22" t="s">
        <v>3369</v>
      </c>
      <c r="E934" s="22" t="s">
        <v>3370</v>
      </c>
      <c r="F934" s="19" t="s">
        <v>1831</v>
      </c>
      <c r="G934" s="22" t="s">
        <v>67</v>
      </c>
      <c r="H934" s="19" t="str">
        <f t="shared" si="145"/>
        <v>009</v>
      </c>
      <c r="I934" s="22" t="s">
        <v>3336</v>
      </c>
      <c r="J934" s="22" t="s">
        <v>3337</v>
      </c>
      <c r="K934" s="22"/>
      <c r="L934" s="27">
        <v>0</v>
      </c>
      <c r="M934" s="26">
        <v>0</v>
      </c>
      <c r="N934" s="25">
        <v>7050000</v>
      </c>
      <c r="O934" s="25"/>
      <c r="P934" s="25"/>
      <c r="Q934" s="25"/>
      <c r="R934" s="25"/>
      <c r="S934" s="25"/>
      <c r="T934" s="25"/>
      <c r="U934" s="25">
        <v>7050000</v>
      </c>
      <c r="V934" s="25"/>
      <c r="W934" s="25"/>
      <c r="X934" s="25"/>
      <c r="Y934" s="25"/>
      <c r="Z934" s="25"/>
      <c r="AA934" s="25"/>
      <c r="AB934" s="25"/>
      <c r="AC934" s="25"/>
      <c r="AD934" s="25">
        <f t="shared" si="149"/>
        <v>0</v>
      </c>
      <c r="AE934" s="25">
        <f>IF(SUM(R934:U934)-M934&lt;SUM(N934),SUM(N934)-SUM(R934:U934)-M934,)</f>
        <v>0</v>
      </c>
      <c r="AF934" s="25"/>
      <c r="AG934" s="27"/>
      <c r="AH934" s="27"/>
      <c r="AI934" s="27"/>
      <c r="AJ934" s="32"/>
      <c r="AK934" s="27"/>
      <c r="AL934" s="32"/>
      <c r="AM934" s="27"/>
      <c r="AN934" s="25">
        <f t="shared" si="146"/>
        <v>0</v>
      </c>
      <c r="AO934" s="27">
        <f t="shared" si="148"/>
        <v>0</v>
      </c>
      <c r="AP934" s="28"/>
      <c r="AR934" s="28"/>
      <c r="AS934" s="28"/>
      <c r="AT934" s="2"/>
      <c r="AU934" s="2"/>
      <c r="AV934" s="2"/>
      <c r="AW934" s="2"/>
      <c r="AX934" s="2"/>
      <c r="AY934" s="2"/>
      <c r="AZ934" s="2"/>
      <c r="BA934" s="29"/>
    </row>
    <row r="935" spans="1:53" ht="21" customHeight="1">
      <c r="A935" s="19">
        <f>SUBTOTAL(3,$AO$7:AO935)</f>
        <v>929</v>
      </c>
      <c r="B935" s="44" t="s">
        <v>3371</v>
      </c>
      <c r="C935" s="45" t="s">
        <v>3372</v>
      </c>
      <c r="D935" s="22" t="s">
        <v>2146</v>
      </c>
      <c r="E935" s="22" t="s">
        <v>2329</v>
      </c>
      <c r="F935" s="19" t="s">
        <v>3166</v>
      </c>
      <c r="G935" s="22" t="s">
        <v>67</v>
      </c>
      <c r="H935" s="19" t="str">
        <f t="shared" si="145"/>
        <v>009</v>
      </c>
      <c r="I935" s="22" t="s">
        <v>3336</v>
      </c>
      <c r="J935" s="22" t="s">
        <v>3337</v>
      </c>
      <c r="K935" s="22"/>
      <c r="L935" s="27">
        <v>0</v>
      </c>
      <c r="M935" s="26">
        <v>0</v>
      </c>
      <c r="N935" s="25">
        <v>7050000</v>
      </c>
      <c r="O935" s="25"/>
      <c r="P935" s="25"/>
      <c r="Q935" s="25"/>
      <c r="R935" s="25"/>
      <c r="S935" s="25">
        <v>7050000</v>
      </c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>
        <f t="shared" si="149"/>
        <v>0</v>
      </c>
      <c r="AE935" s="25">
        <f>IF(SUM(R935:T935)-M935&lt;SUM(N935),SUM(N935)-SUM(R935:T935)-M935,)</f>
        <v>0</v>
      </c>
      <c r="AF935" s="25"/>
      <c r="AG935" s="27"/>
      <c r="AH935" s="27"/>
      <c r="AI935" s="27"/>
      <c r="AJ935" s="32"/>
      <c r="AK935" s="27"/>
      <c r="AL935" s="32"/>
      <c r="AM935" s="27"/>
      <c r="AN935" s="25">
        <f t="shared" si="146"/>
        <v>0</v>
      </c>
      <c r="AO935" s="27">
        <f t="shared" si="148"/>
        <v>0</v>
      </c>
      <c r="AP935" s="28"/>
      <c r="AR935" s="28"/>
      <c r="AS935" s="28"/>
      <c r="AT935" s="2"/>
      <c r="AU935" s="2"/>
      <c r="AV935" s="2"/>
      <c r="AW935" s="2"/>
      <c r="AX935" s="2"/>
      <c r="AY935" s="2"/>
      <c r="AZ935" s="2"/>
      <c r="BA935" s="29"/>
    </row>
    <row r="936" spans="1:53" ht="21" customHeight="1">
      <c r="A936" s="19">
        <f>SUBTOTAL(3,$AO$7:AO936)</f>
        <v>930</v>
      </c>
      <c r="B936" s="44" t="s">
        <v>3373</v>
      </c>
      <c r="C936" s="45" t="s">
        <v>3374</v>
      </c>
      <c r="D936" s="22" t="s">
        <v>3375</v>
      </c>
      <c r="E936" s="22" t="s">
        <v>3376</v>
      </c>
      <c r="F936" s="19" t="s">
        <v>2540</v>
      </c>
      <c r="G936" s="22" t="s">
        <v>67</v>
      </c>
      <c r="H936" s="19" t="str">
        <f t="shared" si="145"/>
        <v>009</v>
      </c>
      <c r="I936" s="22" t="s">
        <v>3336</v>
      </c>
      <c r="J936" s="22" t="s">
        <v>3337</v>
      </c>
      <c r="K936" s="22"/>
      <c r="L936" s="27">
        <v>0</v>
      </c>
      <c r="M936" s="26">
        <v>0</v>
      </c>
      <c r="N936" s="25">
        <v>7050000</v>
      </c>
      <c r="O936" s="25"/>
      <c r="P936" s="25"/>
      <c r="Q936" s="25"/>
      <c r="R936" s="25"/>
      <c r="S936" s="25">
        <v>7050000</v>
      </c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>
        <f t="shared" si="149"/>
        <v>0</v>
      </c>
      <c r="AE936" s="25">
        <f>IF(SUM(R936:T936)-M936&lt;SUM(N936),SUM(N936)-SUM(R936:T936)-M936,)</f>
        <v>0</v>
      </c>
      <c r="AF936" s="25"/>
      <c r="AG936" s="27"/>
      <c r="AH936" s="27"/>
      <c r="AI936" s="27"/>
      <c r="AJ936" s="32"/>
      <c r="AK936" s="27"/>
      <c r="AL936" s="32"/>
      <c r="AM936" s="27"/>
      <c r="AN936" s="25">
        <f t="shared" si="146"/>
        <v>0</v>
      </c>
      <c r="AO936" s="27">
        <f t="shared" si="148"/>
        <v>0</v>
      </c>
      <c r="AP936" s="28"/>
      <c r="AR936" s="28"/>
      <c r="AS936" s="28"/>
      <c r="AT936" s="2"/>
      <c r="AU936" s="2"/>
      <c r="AV936" s="2"/>
      <c r="AW936" s="2"/>
      <c r="AX936" s="2"/>
      <c r="AY936" s="2"/>
      <c r="AZ936" s="2"/>
      <c r="BA936" s="29"/>
    </row>
    <row r="937" spans="1:53" ht="21" customHeight="1">
      <c r="A937" s="19">
        <f>SUBTOTAL(3,$AO$7:AO937)</f>
        <v>931</v>
      </c>
      <c r="B937" s="44" t="s">
        <v>3377</v>
      </c>
      <c r="C937" s="45" t="s">
        <v>3378</v>
      </c>
      <c r="D937" s="22" t="s">
        <v>3151</v>
      </c>
      <c r="E937" s="22" t="s">
        <v>818</v>
      </c>
      <c r="F937" s="19" t="s">
        <v>557</v>
      </c>
      <c r="G937" s="22" t="s">
        <v>67</v>
      </c>
      <c r="H937" s="19" t="str">
        <f t="shared" si="145"/>
        <v>009</v>
      </c>
      <c r="I937" s="22" t="s">
        <v>3336</v>
      </c>
      <c r="J937" s="22" t="s">
        <v>3337</v>
      </c>
      <c r="K937" s="22"/>
      <c r="L937" s="27">
        <v>0</v>
      </c>
      <c r="M937" s="26">
        <v>0</v>
      </c>
      <c r="N937" s="25">
        <v>7050000</v>
      </c>
      <c r="O937" s="25"/>
      <c r="P937" s="25"/>
      <c r="Q937" s="25"/>
      <c r="R937" s="25"/>
      <c r="S937" s="25"/>
      <c r="T937" s="25"/>
      <c r="U937" s="25">
        <v>7050000</v>
      </c>
      <c r="V937" s="25"/>
      <c r="W937" s="25"/>
      <c r="X937" s="25"/>
      <c r="Y937" s="25"/>
      <c r="Z937" s="25"/>
      <c r="AA937" s="25"/>
      <c r="AB937" s="25"/>
      <c r="AC937" s="25"/>
      <c r="AD937" s="25">
        <f t="shared" si="149"/>
        <v>0</v>
      </c>
      <c r="AE937" s="25">
        <f>IF(SUM(R937:U937)-M937&lt;SUM(N937),SUM(N937)-SUM(R937:U937)-M937,)</f>
        <v>0</v>
      </c>
      <c r="AF937" s="25"/>
      <c r="AG937" s="27"/>
      <c r="AH937" s="27"/>
      <c r="AI937" s="27"/>
      <c r="AJ937" s="32"/>
      <c r="AK937" s="27"/>
      <c r="AL937" s="32"/>
      <c r="AM937" s="27"/>
      <c r="AN937" s="25">
        <f t="shared" si="146"/>
        <v>0</v>
      </c>
      <c r="AO937" s="27">
        <f t="shared" si="148"/>
        <v>0</v>
      </c>
      <c r="AP937" s="28"/>
      <c r="AR937" s="28"/>
      <c r="AS937" s="28"/>
      <c r="AT937" s="2"/>
      <c r="AU937" s="2"/>
      <c r="AV937" s="2"/>
      <c r="AW937" s="2"/>
      <c r="AX937" s="2"/>
      <c r="AY937" s="2"/>
      <c r="AZ937" s="2"/>
      <c r="BA937" s="29"/>
    </row>
    <row r="938" spans="1:53" ht="21" customHeight="1">
      <c r="A938" s="19">
        <f>SUBTOTAL(3,$AO$7:AO938)</f>
        <v>932</v>
      </c>
      <c r="B938" s="44" t="s">
        <v>3379</v>
      </c>
      <c r="C938" s="45" t="s">
        <v>3380</v>
      </c>
      <c r="D938" s="22" t="s">
        <v>813</v>
      </c>
      <c r="E938" s="22" t="s">
        <v>105</v>
      </c>
      <c r="F938" s="19" t="s">
        <v>3381</v>
      </c>
      <c r="G938" s="22" t="s">
        <v>67</v>
      </c>
      <c r="H938" s="19" t="str">
        <f t="shared" si="145"/>
        <v>009</v>
      </c>
      <c r="I938" s="22" t="s">
        <v>3336</v>
      </c>
      <c r="J938" s="22" t="s">
        <v>3337</v>
      </c>
      <c r="K938" s="22"/>
      <c r="L938" s="27">
        <v>0</v>
      </c>
      <c r="M938" s="26">
        <v>0</v>
      </c>
      <c r="N938" s="25">
        <v>7050000</v>
      </c>
      <c r="O938" s="25"/>
      <c r="P938" s="25"/>
      <c r="Q938" s="25"/>
      <c r="R938" s="25"/>
      <c r="S938" s="25">
        <v>7050000</v>
      </c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>
        <f t="shared" si="149"/>
        <v>0</v>
      </c>
      <c r="AE938" s="25">
        <f t="shared" ref="AE938:AE944" si="150">IF(SUM(R938:T938)-M938&lt;SUM(N938),SUM(N938)-SUM(R938:T938)-M938,)</f>
        <v>0</v>
      </c>
      <c r="AF938" s="25"/>
      <c r="AG938" s="27"/>
      <c r="AH938" s="27"/>
      <c r="AI938" s="27"/>
      <c r="AJ938" s="32"/>
      <c r="AK938" s="27"/>
      <c r="AL938" s="32"/>
      <c r="AM938" s="27"/>
      <c r="AN938" s="25">
        <f t="shared" si="146"/>
        <v>0</v>
      </c>
      <c r="AO938" s="27">
        <f t="shared" si="148"/>
        <v>0</v>
      </c>
      <c r="AP938" s="28"/>
      <c r="AR938" s="28"/>
      <c r="AS938" s="28"/>
      <c r="AT938" s="2"/>
      <c r="AU938" s="2"/>
      <c r="AV938" s="2"/>
      <c r="AW938" s="2"/>
      <c r="AX938" s="2"/>
      <c r="AY938" s="2"/>
      <c r="AZ938" s="2"/>
      <c r="BA938" s="29"/>
    </row>
    <row r="939" spans="1:53" ht="21" customHeight="1">
      <c r="A939" s="19">
        <f>SUBTOTAL(3,$AO$7:AO939)</f>
        <v>933</v>
      </c>
      <c r="B939" s="44" t="s">
        <v>3382</v>
      </c>
      <c r="C939" s="45" t="s">
        <v>3383</v>
      </c>
      <c r="D939" s="22" t="s">
        <v>3384</v>
      </c>
      <c r="E939" s="22" t="s">
        <v>276</v>
      </c>
      <c r="F939" s="19" t="s">
        <v>343</v>
      </c>
      <c r="G939" s="22" t="s">
        <v>67</v>
      </c>
      <c r="H939" s="19" t="str">
        <f t="shared" ref="H939:H1002" si="151">MID(B939,4,3)</f>
        <v>009</v>
      </c>
      <c r="I939" s="22" t="s">
        <v>3336</v>
      </c>
      <c r="J939" s="22" t="s">
        <v>3337</v>
      </c>
      <c r="K939" s="22"/>
      <c r="L939" s="27">
        <v>0</v>
      </c>
      <c r="M939" s="26">
        <v>0</v>
      </c>
      <c r="N939" s="25">
        <v>7050000</v>
      </c>
      <c r="O939" s="25"/>
      <c r="P939" s="25"/>
      <c r="Q939" s="25"/>
      <c r="R939" s="25"/>
      <c r="S939" s="25">
        <v>7050000</v>
      </c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>
        <f t="shared" si="149"/>
        <v>0</v>
      </c>
      <c r="AE939" s="25">
        <f t="shared" si="150"/>
        <v>0</v>
      </c>
      <c r="AF939" s="25"/>
      <c r="AG939" s="27"/>
      <c r="AH939" s="27"/>
      <c r="AI939" s="27"/>
      <c r="AJ939" s="32"/>
      <c r="AK939" s="27"/>
      <c r="AL939" s="32"/>
      <c r="AM939" s="27"/>
      <c r="AN939" s="25">
        <f t="shared" si="146"/>
        <v>0</v>
      </c>
      <c r="AO939" s="27">
        <f t="shared" si="148"/>
        <v>0</v>
      </c>
      <c r="AP939" s="28"/>
      <c r="AR939" s="28"/>
      <c r="AS939" s="28"/>
      <c r="AT939" s="2"/>
      <c r="AU939" s="2"/>
      <c r="AV939" s="2"/>
      <c r="AW939" s="2"/>
      <c r="AX939" s="2"/>
      <c r="AY939" s="2"/>
      <c r="AZ939" s="2"/>
      <c r="BA939" s="29"/>
    </row>
    <row r="940" spans="1:53" ht="21" customHeight="1">
      <c r="A940" s="19">
        <f>SUBTOTAL(3,$AO$7:AO940)</f>
        <v>934</v>
      </c>
      <c r="B940" s="44" t="s">
        <v>3385</v>
      </c>
      <c r="C940" s="45" t="s">
        <v>3386</v>
      </c>
      <c r="D940" s="22" t="s">
        <v>3387</v>
      </c>
      <c r="E940" s="22" t="s">
        <v>212</v>
      </c>
      <c r="F940" s="19" t="s">
        <v>3388</v>
      </c>
      <c r="G940" s="22" t="s">
        <v>67</v>
      </c>
      <c r="H940" s="19" t="str">
        <f t="shared" si="151"/>
        <v>009</v>
      </c>
      <c r="I940" s="22" t="s">
        <v>3336</v>
      </c>
      <c r="J940" s="22" t="s">
        <v>3337</v>
      </c>
      <c r="K940" s="22"/>
      <c r="L940" s="27">
        <v>0</v>
      </c>
      <c r="M940" s="26">
        <v>0</v>
      </c>
      <c r="N940" s="25">
        <v>7050000</v>
      </c>
      <c r="O940" s="25"/>
      <c r="P940" s="25"/>
      <c r="Q940" s="25"/>
      <c r="R940" s="25"/>
      <c r="S940" s="25">
        <v>7050000</v>
      </c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>
        <f t="shared" si="149"/>
        <v>0</v>
      </c>
      <c r="AE940" s="25">
        <f t="shared" si="150"/>
        <v>0</v>
      </c>
      <c r="AF940" s="25"/>
      <c r="AG940" s="27"/>
      <c r="AH940" s="27"/>
      <c r="AI940" s="27"/>
      <c r="AJ940" s="32"/>
      <c r="AK940" s="27"/>
      <c r="AL940" s="32"/>
      <c r="AM940" s="27"/>
      <c r="AN940" s="25">
        <f t="shared" si="146"/>
        <v>0</v>
      </c>
      <c r="AO940" s="27">
        <f t="shared" si="148"/>
        <v>0</v>
      </c>
      <c r="AP940" s="28"/>
      <c r="AR940" s="28"/>
      <c r="AS940" s="28"/>
      <c r="AT940" s="2"/>
      <c r="AU940" s="2"/>
      <c r="AV940" s="2"/>
      <c r="AW940" s="2"/>
      <c r="AX940" s="2"/>
      <c r="AY940" s="2"/>
      <c r="AZ940" s="2"/>
      <c r="BA940" s="29"/>
    </row>
    <row r="941" spans="1:53" ht="21" customHeight="1">
      <c r="A941" s="19">
        <f>SUBTOTAL(3,$AO$7:AO941)</f>
        <v>935</v>
      </c>
      <c r="B941" s="44" t="s">
        <v>3389</v>
      </c>
      <c r="C941" s="45" t="s">
        <v>3390</v>
      </c>
      <c r="D941" s="22" t="s">
        <v>832</v>
      </c>
      <c r="E941" s="22" t="s">
        <v>212</v>
      </c>
      <c r="F941" s="19" t="s">
        <v>1721</v>
      </c>
      <c r="G941" s="22" t="s">
        <v>67</v>
      </c>
      <c r="H941" s="19" t="str">
        <f t="shared" si="151"/>
        <v>009</v>
      </c>
      <c r="I941" s="22" t="s">
        <v>3336</v>
      </c>
      <c r="J941" s="22" t="s">
        <v>3337</v>
      </c>
      <c r="K941" s="22"/>
      <c r="L941" s="27">
        <v>0</v>
      </c>
      <c r="M941" s="26">
        <v>0</v>
      </c>
      <c r="N941" s="25">
        <v>7050000</v>
      </c>
      <c r="O941" s="25"/>
      <c r="P941" s="25"/>
      <c r="Q941" s="25"/>
      <c r="R941" s="25"/>
      <c r="S941" s="25">
        <v>7050000</v>
      </c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>
        <f t="shared" si="149"/>
        <v>0</v>
      </c>
      <c r="AE941" s="25">
        <f t="shared" si="150"/>
        <v>0</v>
      </c>
      <c r="AF941" s="25"/>
      <c r="AG941" s="27"/>
      <c r="AH941" s="27"/>
      <c r="AI941" s="27"/>
      <c r="AJ941" s="32"/>
      <c r="AK941" s="27"/>
      <c r="AL941" s="32"/>
      <c r="AM941" s="27"/>
      <c r="AN941" s="25">
        <f t="shared" si="146"/>
        <v>0</v>
      </c>
      <c r="AO941" s="27">
        <f t="shared" si="148"/>
        <v>0</v>
      </c>
      <c r="AP941" s="28"/>
      <c r="AR941" s="28"/>
      <c r="AS941" s="28"/>
      <c r="AT941" s="2"/>
      <c r="AU941" s="2"/>
      <c r="AV941" s="2"/>
      <c r="AW941" s="2"/>
      <c r="AX941" s="2"/>
      <c r="AY941" s="2"/>
      <c r="AZ941" s="2"/>
      <c r="BA941" s="29"/>
    </row>
    <row r="942" spans="1:53" ht="21" customHeight="1">
      <c r="A942" s="19">
        <f>SUBTOTAL(3,$AO$7:AO942)</f>
        <v>936</v>
      </c>
      <c r="B942" s="44" t="s">
        <v>3391</v>
      </c>
      <c r="C942" s="45" t="s">
        <v>3392</v>
      </c>
      <c r="D942" s="22" t="s">
        <v>3393</v>
      </c>
      <c r="E942" s="22" t="s">
        <v>671</v>
      </c>
      <c r="F942" s="19" t="s">
        <v>1285</v>
      </c>
      <c r="G942" s="22" t="s">
        <v>67</v>
      </c>
      <c r="H942" s="19" t="str">
        <f t="shared" si="151"/>
        <v>009</v>
      </c>
      <c r="I942" s="22" t="s">
        <v>3336</v>
      </c>
      <c r="J942" s="22" t="s">
        <v>3337</v>
      </c>
      <c r="K942" s="22"/>
      <c r="L942" s="27">
        <v>0</v>
      </c>
      <c r="M942" s="26">
        <v>0</v>
      </c>
      <c r="N942" s="25">
        <v>7050000</v>
      </c>
      <c r="O942" s="25"/>
      <c r="P942" s="25"/>
      <c r="Q942" s="25"/>
      <c r="R942" s="25"/>
      <c r="S942" s="25">
        <v>7050000</v>
      </c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>
        <f t="shared" si="149"/>
        <v>0</v>
      </c>
      <c r="AE942" s="25">
        <f t="shared" si="150"/>
        <v>0</v>
      </c>
      <c r="AF942" s="25"/>
      <c r="AG942" s="27"/>
      <c r="AH942" s="27"/>
      <c r="AI942" s="27"/>
      <c r="AJ942" s="32"/>
      <c r="AK942" s="27"/>
      <c r="AL942" s="32"/>
      <c r="AM942" s="27"/>
      <c r="AN942" s="25">
        <f t="shared" si="146"/>
        <v>0</v>
      </c>
      <c r="AO942" s="27">
        <f t="shared" si="148"/>
        <v>0</v>
      </c>
      <c r="AP942" s="28"/>
      <c r="AR942" s="28"/>
      <c r="AS942" s="28"/>
      <c r="AT942" s="2"/>
      <c r="AU942" s="2"/>
      <c r="AV942" s="2"/>
      <c r="AW942" s="2"/>
      <c r="AX942" s="2"/>
      <c r="AY942" s="2"/>
      <c r="AZ942" s="2"/>
      <c r="BA942" s="29"/>
    </row>
    <row r="943" spans="1:53" ht="21" customHeight="1">
      <c r="A943" s="19">
        <f>SUBTOTAL(3,$AO$7:AO943)</f>
        <v>937</v>
      </c>
      <c r="B943" s="44" t="s">
        <v>3394</v>
      </c>
      <c r="C943" s="45" t="s">
        <v>3395</v>
      </c>
      <c r="D943" s="22" t="s">
        <v>3396</v>
      </c>
      <c r="E943" s="22" t="s">
        <v>3397</v>
      </c>
      <c r="F943" s="19" t="s">
        <v>896</v>
      </c>
      <c r="G943" s="22" t="s">
        <v>67</v>
      </c>
      <c r="H943" s="19" t="str">
        <f t="shared" si="151"/>
        <v>009</v>
      </c>
      <c r="I943" s="22" t="s">
        <v>3336</v>
      </c>
      <c r="J943" s="22" t="s">
        <v>3337</v>
      </c>
      <c r="K943" s="22"/>
      <c r="L943" s="27">
        <v>0</v>
      </c>
      <c r="M943" s="26">
        <v>0</v>
      </c>
      <c r="N943" s="25">
        <v>7050000</v>
      </c>
      <c r="O943" s="25"/>
      <c r="P943" s="25"/>
      <c r="Q943" s="25"/>
      <c r="R943" s="25"/>
      <c r="S943" s="25">
        <v>7050000</v>
      </c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>
        <f t="shared" si="149"/>
        <v>0</v>
      </c>
      <c r="AE943" s="25">
        <f t="shared" si="150"/>
        <v>0</v>
      </c>
      <c r="AF943" s="25"/>
      <c r="AG943" s="27"/>
      <c r="AH943" s="27"/>
      <c r="AI943" s="27"/>
      <c r="AJ943" s="32"/>
      <c r="AK943" s="27"/>
      <c r="AL943" s="32"/>
      <c r="AM943" s="27"/>
      <c r="AN943" s="25">
        <f t="shared" si="146"/>
        <v>0</v>
      </c>
      <c r="AO943" s="27">
        <f t="shared" si="148"/>
        <v>0</v>
      </c>
      <c r="AP943" s="28"/>
      <c r="AR943" s="28"/>
      <c r="AS943" s="28"/>
      <c r="AT943" s="2"/>
      <c r="AU943" s="2"/>
      <c r="AV943" s="2"/>
      <c r="AW943" s="2"/>
      <c r="AX943" s="2"/>
      <c r="AY943" s="2"/>
      <c r="AZ943" s="2"/>
      <c r="BA943" s="29"/>
    </row>
    <row r="944" spans="1:53" ht="21" customHeight="1">
      <c r="A944" s="19">
        <f>SUBTOTAL(3,$AO$7:AO944)</f>
        <v>938</v>
      </c>
      <c r="B944" s="44" t="s">
        <v>3398</v>
      </c>
      <c r="C944" s="45" t="s">
        <v>3399</v>
      </c>
      <c r="D944" s="22" t="s">
        <v>2624</v>
      </c>
      <c r="E944" s="22" t="s">
        <v>236</v>
      </c>
      <c r="F944" s="19" t="s">
        <v>357</v>
      </c>
      <c r="G944" s="22" t="s">
        <v>67</v>
      </c>
      <c r="H944" s="19" t="str">
        <f t="shared" si="151"/>
        <v>009</v>
      </c>
      <c r="I944" s="22" t="s">
        <v>3336</v>
      </c>
      <c r="J944" s="22" t="s">
        <v>3337</v>
      </c>
      <c r="K944" s="24">
        <v>5653000</v>
      </c>
      <c r="L944" s="27">
        <v>7050000</v>
      </c>
      <c r="M944" s="26">
        <v>0</v>
      </c>
      <c r="N944" s="25">
        <v>7050000</v>
      </c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>
        <f t="shared" si="149"/>
        <v>0</v>
      </c>
      <c r="AE944" s="25">
        <f t="shared" si="150"/>
        <v>7050000</v>
      </c>
      <c r="AF944" s="25"/>
      <c r="AG944" s="27"/>
      <c r="AH944" s="27"/>
      <c r="AI944" s="27"/>
      <c r="AJ944" s="32"/>
      <c r="AK944" s="27"/>
      <c r="AL944" s="32"/>
      <c r="AM944" s="27"/>
      <c r="AN944" s="25">
        <f t="shared" si="146"/>
        <v>0</v>
      </c>
      <c r="AO944" s="27">
        <f t="shared" ref="AO944:AO973" si="152">IF(SUM(R944:U944)-M944&lt;(K944+L944+N944),(K944+L944+N944)-SUM(R944:U944)-M944,)</f>
        <v>19753000</v>
      </c>
      <c r="AP944" s="28"/>
      <c r="AR944" s="28"/>
      <c r="AS944" s="28"/>
      <c r="AT944" s="2"/>
      <c r="AU944" s="2"/>
      <c r="AV944" s="2"/>
      <c r="AW944" s="2"/>
      <c r="AX944" s="2"/>
      <c r="AY944" s="2"/>
      <c r="AZ944" s="2"/>
      <c r="BA944" s="29"/>
    </row>
    <row r="945" spans="1:53" ht="21" customHeight="1">
      <c r="A945" s="19">
        <f>SUBTOTAL(3,$AO$7:AO945)</f>
        <v>939</v>
      </c>
      <c r="B945" s="44" t="s">
        <v>3400</v>
      </c>
      <c r="C945" s="45" t="s">
        <v>3401</v>
      </c>
      <c r="D945" s="22" t="s">
        <v>3402</v>
      </c>
      <c r="E945" s="22" t="s">
        <v>841</v>
      </c>
      <c r="F945" s="19" t="s">
        <v>3403</v>
      </c>
      <c r="G945" s="22" t="s">
        <v>67</v>
      </c>
      <c r="H945" s="19" t="str">
        <f t="shared" si="151"/>
        <v>009</v>
      </c>
      <c r="I945" s="22" t="s">
        <v>2930</v>
      </c>
      <c r="J945" s="22" t="s">
        <v>3337</v>
      </c>
      <c r="K945" s="22"/>
      <c r="L945" s="27">
        <v>0</v>
      </c>
      <c r="M945" s="26">
        <v>0</v>
      </c>
      <c r="N945" s="25">
        <v>7050000</v>
      </c>
      <c r="O945" s="25"/>
      <c r="P945" s="25"/>
      <c r="Q945" s="25"/>
      <c r="R945" s="25"/>
      <c r="S945" s="25"/>
      <c r="T945" s="25"/>
      <c r="U945" s="25">
        <v>7050000</v>
      </c>
      <c r="V945" s="25"/>
      <c r="W945" s="25"/>
      <c r="X945" s="25"/>
      <c r="Y945" s="25"/>
      <c r="Z945" s="25"/>
      <c r="AA945" s="25"/>
      <c r="AB945" s="25"/>
      <c r="AC945" s="25"/>
      <c r="AD945" s="25">
        <f t="shared" si="149"/>
        <v>0</v>
      </c>
      <c r="AE945" s="25">
        <f>IF(SUM(R945:U945)-M945&lt;SUM(N945),SUM(N945)-SUM(R945:U945)-M945,)</f>
        <v>0</v>
      </c>
      <c r="AF945" s="25"/>
      <c r="AG945" s="27"/>
      <c r="AH945" s="27"/>
      <c r="AI945" s="27"/>
      <c r="AJ945" s="32"/>
      <c r="AK945" s="27"/>
      <c r="AL945" s="32"/>
      <c r="AM945" s="27"/>
      <c r="AN945" s="25">
        <f t="shared" si="146"/>
        <v>0</v>
      </c>
      <c r="AO945" s="27">
        <f t="shared" si="152"/>
        <v>0</v>
      </c>
      <c r="AP945" s="28"/>
      <c r="AR945" s="28"/>
      <c r="AS945" s="28"/>
      <c r="AT945" s="2"/>
      <c r="AU945" s="2"/>
      <c r="AV945" s="2"/>
      <c r="AW945" s="2"/>
      <c r="AX945" s="2"/>
      <c r="AY945" s="2"/>
      <c r="AZ945" s="2"/>
      <c r="BA945" s="29"/>
    </row>
    <row r="946" spans="1:53" ht="21" customHeight="1">
      <c r="A946" s="19">
        <f>SUBTOTAL(3,$AO$7:AO946)</f>
        <v>940</v>
      </c>
      <c r="B946" s="44" t="s">
        <v>3404</v>
      </c>
      <c r="C946" s="45" t="s">
        <v>3405</v>
      </c>
      <c r="D946" s="22" t="s">
        <v>3406</v>
      </c>
      <c r="E946" s="22" t="s">
        <v>689</v>
      </c>
      <c r="F946" s="19" t="s">
        <v>142</v>
      </c>
      <c r="G946" s="22" t="s">
        <v>67</v>
      </c>
      <c r="H946" s="19" t="str">
        <f t="shared" si="151"/>
        <v>009</v>
      </c>
      <c r="I946" s="22" t="s">
        <v>3336</v>
      </c>
      <c r="J946" s="22" t="s">
        <v>3337</v>
      </c>
      <c r="K946" s="22"/>
      <c r="L946" s="27">
        <v>0</v>
      </c>
      <c r="M946" s="26">
        <v>0</v>
      </c>
      <c r="N946" s="25">
        <v>7050000</v>
      </c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C946" s="25">
        <v>7050000</v>
      </c>
      <c r="AD946" s="25">
        <f t="shared" si="149"/>
        <v>0</v>
      </c>
      <c r="AE946" s="25">
        <f>IF(SUM(R946:AC946)-M946&lt;SUM(N946),SUM(N946)-SUM(R946:AC946)-M946,)</f>
        <v>0</v>
      </c>
      <c r="AF946" s="25"/>
      <c r="AG946" s="27"/>
      <c r="AH946" s="27"/>
      <c r="AI946" s="27"/>
      <c r="AJ946" s="32"/>
      <c r="AK946" s="27"/>
      <c r="AL946" s="32"/>
      <c r="AM946" s="27"/>
      <c r="AN946" s="25">
        <f t="shared" si="146"/>
        <v>0</v>
      </c>
      <c r="AO946" s="27">
        <f>IF(SUM(R946:AC946)-M946&lt;(K946+L946+N946),(K946+L946+N946)-SUM(R946:AC946)-M946,)</f>
        <v>0</v>
      </c>
      <c r="AP946" s="28"/>
      <c r="AR946" s="28"/>
      <c r="AS946" s="28"/>
      <c r="AT946" s="2"/>
      <c r="AU946" s="2"/>
      <c r="AV946" s="2"/>
      <c r="AW946" s="2"/>
      <c r="AX946" s="2"/>
      <c r="AY946" s="2"/>
      <c r="AZ946" s="2"/>
      <c r="BA946" s="29"/>
    </row>
    <row r="947" spans="1:53" ht="21" customHeight="1">
      <c r="A947" s="19">
        <f>SUBTOTAL(3,$AO$7:AO947)</f>
        <v>941</v>
      </c>
      <c r="B947" s="44" t="s">
        <v>3407</v>
      </c>
      <c r="C947" s="45" t="s">
        <v>3408</v>
      </c>
      <c r="D947" s="22" t="s">
        <v>59</v>
      </c>
      <c r="E947" s="22" t="s">
        <v>1763</v>
      </c>
      <c r="F947" s="19" t="s">
        <v>1113</v>
      </c>
      <c r="G947" s="22" t="s">
        <v>67</v>
      </c>
      <c r="H947" s="19" t="str">
        <f t="shared" si="151"/>
        <v>009</v>
      </c>
      <c r="I947" s="22" t="s">
        <v>3336</v>
      </c>
      <c r="J947" s="22" t="s">
        <v>3337</v>
      </c>
      <c r="K947" s="22"/>
      <c r="L947" s="27">
        <v>0</v>
      </c>
      <c r="M947" s="26">
        <v>0</v>
      </c>
      <c r="N947" s="25">
        <v>7050000</v>
      </c>
      <c r="O947" s="25"/>
      <c r="P947" s="25"/>
      <c r="Q947" s="25"/>
      <c r="R947" s="25"/>
      <c r="S947" s="25">
        <v>7050000</v>
      </c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>
        <f t="shared" ref="AD947:AD981" si="153">IF(SUM(O947:U947)&gt;SUM(M947:N947),SUM(O947:U947)-SUM(M947:N947),)</f>
        <v>0</v>
      </c>
      <c r="AE947" s="25">
        <f>IF(SUM(R947:T947)-M947&lt;SUM(N947),SUM(N947)-SUM(R947:T947)-M947,)</f>
        <v>0</v>
      </c>
      <c r="AF947" s="25"/>
      <c r="AG947" s="27"/>
      <c r="AH947" s="27"/>
      <c r="AI947" s="27"/>
      <c r="AJ947" s="32"/>
      <c r="AK947" s="27"/>
      <c r="AL947" s="32"/>
      <c r="AM947" s="27"/>
      <c r="AN947" s="25">
        <f t="shared" si="146"/>
        <v>0</v>
      </c>
      <c r="AO947" s="27">
        <f t="shared" si="152"/>
        <v>0</v>
      </c>
      <c r="AP947" s="28"/>
      <c r="AR947" s="28"/>
      <c r="AS947" s="28"/>
      <c r="AT947" s="2"/>
      <c r="AU947" s="2"/>
      <c r="AV947" s="2"/>
      <c r="AW947" s="2"/>
      <c r="AX947" s="2"/>
      <c r="AY947" s="2"/>
      <c r="AZ947" s="2"/>
      <c r="BA947" s="29"/>
    </row>
    <row r="948" spans="1:53" ht="21" customHeight="1">
      <c r="A948" s="19">
        <f>SUBTOTAL(3,$AO$7:AO948)</f>
        <v>942</v>
      </c>
      <c r="B948" s="44" t="s">
        <v>3409</v>
      </c>
      <c r="C948" s="45" t="s">
        <v>3410</v>
      </c>
      <c r="D948" s="22" t="s">
        <v>59</v>
      </c>
      <c r="E948" s="22" t="s">
        <v>3208</v>
      </c>
      <c r="F948" s="19" t="s">
        <v>3411</v>
      </c>
      <c r="G948" s="22" t="s">
        <v>67</v>
      </c>
      <c r="H948" s="19" t="str">
        <f t="shared" si="151"/>
        <v>009</v>
      </c>
      <c r="I948" s="22" t="s">
        <v>3336</v>
      </c>
      <c r="J948" s="22" t="s">
        <v>3337</v>
      </c>
      <c r="K948" s="22"/>
      <c r="L948" s="27">
        <v>0</v>
      </c>
      <c r="M948" s="49"/>
      <c r="N948" s="25">
        <v>7050000</v>
      </c>
      <c r="O948" s="25"/>
      <c r="P948" s="25"/>
      <c r="Q948" s="25"/>
      <c r="R948" s="25"/>
      <c r="S948" s="25">
        <v>7050000</v>
      </c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>
        <f t="shared" si="153"/>
        <v>0</v>
      </c>
      <c r="AE948" s="25">
        <f>IF(SUM(R948:T948)-M948&lt;SUM(N948),SUM(N948)-SUM(R948:T948)-M948,)</f>
        <v>0</v>
      </c>
      <c r="AF948" s="25"/>
      <c r="AG948" s="27"/>
      <c r="AH948" s="27"/>
      <c r="AI948" s="27"/>
      <c r="AJ948" s="32"/>
      <c r="AK948" s="27"/>
      <c r="AL948" s="32"/>
      <c r="AM948" s="27"/>
      <c r="AN948" s="25">
        <f t="shared" si="146"/>
        <v>0</v>
      </c>
      <c r="AO948" s="27">
        <f t="shared" si="152"/>
        <v>0</v>
      </c>
      <c r="AP948" s="28"/>
      <c r="AR948" s="28"/>
      <c r="AS948" s="28" t="s">
        <v>3412</v>
      </c>
      <c r="AT948" s="2"/>
      <c r="AU948" s="2"/>
      <c r="AV948" s="2"/>
      <c r="AW948" s="2"/>
      <c r="AX948" s="2"/>
      <c r="AY948" s="2"/>
      <c r="AZ948" s="2"/>
      <c r="BA948" s="29"/>
    </row>
    <row r="949" spans="1:53" ht="21" customHeight="1">
      <c r="A949" s="19">
        <f>SUBTOTAL(3,$AO$7:AO949)</f>
        <v>943</v>
      </c>
      <c r="B949" s="44" t="s">
        <v>3413</v>
      </c>
      <c r="C949" s="45" t="s">
        <v>3414</v>
      </c>
      <c r="D949" s="22" t="s">
        <v>3415</v>
      </c>
      <c r="E949" s="22" t="s">
        <v>3416</v>
      </c>
      <c r="F949" s="19" t="s">
        <v>1243</v>
      </c>
      <c r="G949" s="22" t="s">
        <v>67</v>
      </c>
      <c r="H949" s="19" t="str">
        <f t="shared" si="151"/>
        <v>009</v>
      </c>
      <c r="I949" s="22" t="s">
        <v>3336</v>
      </c>
      <c r="J949" s="22" t="s">
        <v>3337</v>
      </c>
      <c r="K949" s="22"/>
      <c r="L949" s="27">
        <v>0</v>
      </c>
      <c r="M949" s="26">
        <v>0</v>
      </c>
      <c r="N949" s="25">
        <v>7050000</v>
      </c>
      <c r="O949" s="25"/>
      <c r="P949" s="25"/>
      <c r="Q949" s="25"/>
      <c r="R949" s="25"/>
      <c r="S949" s="25"/>
      <c r="T949" s="25"/>
      <c r="U949" s="25">
        <v>7050000</v>
      </c>
      <c r="V949" s="25"/>
      <c r="W949" s="25"/>
      <c r="X949" s="25"/>
      <c r="Y949" s="25"/>
      <c r="Z949" s="25"/>
      <c r="AA949" s="25"/>
      <c r="AB949" s="25"/>
      <c r="AC949" s="25"/>
      <c r="AD949" s="25">
        <f t="shared" si="153"/>
        <v>0</v>
      </c>
      <c r="AE949" s="25">
        <f>IF(SUM(R949:U949)-M949&lt;SUM(N949),SUM(N949)-SUM(R949:U949)-M949,)</f>
        <v>0</v>
      </c>
      <c r="AF949" s="25"/>
      <c r="AG949" s="27"/>
      <c r="AH949" s="27"/>
      <c r="AI949" s="27"/>
      <c r="AJ949" s="32"/>
      <c r="AK949" s="27"/>
      <c r="AL949" s="32"/>
      <c r="AM949" s="27"/>
      <c r="AN949" s="25">
        <f t="shared" si="146"/>
        <v>0</v>
      </c>
      <c r="AO949" s="27">
        <f t="shared" si="152"/>
        <v>0</v>
      </c>
      <c r="AP949" s="28"/>
      <c r="AR949" s="28"/>
      <c r="AS949" s="28"/>
      <c r="AT949" s="2"/>
      <c r="AU949" s="2"/>
      <c r="AV949" s="2"/>
      <c r="AW949" s="2"/>
      <c r="AX949" s="2"/>
      <c r="AY949" s="2"/>
      <c r="AZ949" s="2"/>
      <c r="BA949" s="29"/>
    </row>
    <row r="950" spans="1:53" ht="21" customHeight="1">
      <c r="A950" s="19">
        <f>SUBTOTAL(3,$AO$7:AO950)</f>
        <v>944</v>
      </c>
      <c r="B950" s="44" t="s">
        <v>3417</v>
      </c>
      <c r="C950" s="45" t="s">
        <v>3418</v>
      </c>
      <c r="D950" s="22" t="s">
        <v>3419</v>
      </c>
      <c r="E950" s="22" t="s">
        <v>329</v>
      </c>
      <c r="F950" s="19" t="s">
        <v>870</v>
      </c>
      <c r="G950" s="22" t="s">
        <v>67</v>
      </c>
      <c r="H950" s="19" t="str">
        <f t="shared" si="151"/>
        <v>009</v>
      </c>
      <c r="I950" s="22" t="s">
        <v>3336</v>
      </c>
      <c r="J950" s="22" t="s">
        <v>3337</v>
      </c>
      <c r="K950" s="22"/>
      <c r="L950" s="27">
        <v>0</v>
      </c>
      <c r="M950" s="26">
        <v>0</v>
      </c>
      <c r="N950" s="25">
        <v>7050000</v>
      </c>
      <c r="O950" s="25"/>
      <c r="P950" s="25"/>
      <c r="Q950" s="25"/>
      <c r="R950" s="25"/>
      <c r="S950" s="25"/>
      <c r="T950" s="25"/>
      <c r="U950" s="25">
        <v>7050000</v>
      </c>
      <c r="V950" s="25"/>
      <c r="W950" s="25"/>
      <c r="X950" s="25"/>
      <c r="Y950" s="25"/>
      <c r="Z950" s="25"/>
      <c r="AA950" s="25"/>
      <c r="AB950" s="25"/>
      <c r="AC950" s="25"/>
      <c r="AD950" s="25">
        <f t="shared" si="153"/>
        <v>0</v>
      </c>
      <c r="AE950" s="25">
        <f>IF(SUM(R950:U950)-M950&lt;SUM(N950),SUM(N950)-SUM(R950:U950)-M950,)</f>
        <v>0</v>
      </c>
      <c r="AF950" s="25"/>
      <c r="AG950" s="27"/>
      <c r="AH950" s="27"/>
      <c r="AI950" s="27"/>
      <c r="AJ950" s="32"/>
      <c r="AK950" s="27"/>
      <c r="AL950" s="32"/>
      <c r="AM950" s="27"/>
      <c r="AN950" s="25">
        <f t="shared" si="146"/>
        <v>0</v>
      </c>
      <c r="AO950" s="27">
        <f t="shared" si="152"/>
        <v>0</v>
      </c>
      <c r="AP950" s="28"/>
      <c r="AR950" s="28"/>
      <c r="AS950" s="28"/>
      <c r="AT950" s="2"/>
      <c r="AU950" s="2"/>
      <c r="AV950" s="2"/>
      <c r="AW950" s="2"/>
      <c r="AX950" s="2"/>
      <c r="AY950" s="2"/>
      <c r="AZ950" s="2"/>
      <c r="BA950" s="29"/>
    </row>
    <row r="951" spans="1:53" ht="21" customHeight="1">
      <c r="A951" s="19">
        <f>SUBTOTAL(3,$AO$7:AO951)</f>
        <v>945</v>
      </c>
      <c r="B951" s="44" t="s">
        <v>3420</v>
      </c>
      <c r="C951" s="45" t="s">
        <v>3421</v>
      </c>
      <c r="D951" s="22" t="s">
        <v>3422</v>
      </c>
      <c r="E951" s="22" t="s">
        <v>699</v>
      </c>
      <c r="F951" s="19" t="s">
        <v>2761</v>
      </c>
      <c r="G951" s="22" t="s">
        <v>67</v>
      </c>
      <c r="H951" s="19" t="str">
        <f t="shared" si="151"/>
        <v>009</v>
      </c>
      <c r="I951" s="22" t="s">
        <v>3336</v>
      </c>
      <c r="J951" s="22" t="s">
        <v>3337</v>
      </c>
      <c r="K951" s="22"/>
      <c r="L951" s="27">
        <v>0</v>
      </c>
      <c r="M951" s="26">
        <v>0</v>
      </c>
      <c r="N951" s="25">
        <v>7050000</v>
      </c>
      <c r="O951" s="25"/>
      <c r="P951" s="25"/>
      <c r="Q951" s="25"/>
      <c r="R951" s="25"/>
      <c r="S951" s="25"/>
      <c r="T951" s="25"/>
      <c r="U951" s="25">
        <v>7050000</v>
      </c>
      <c r="V951" s="25"/>
      <c r="W951" s="25"/>
      <c r="X951" s="25"/>
      <c r="Y951" s="25"/>
      <c r="Z951" s="25"/>
      <c r="AA951" s="25"/>
      <c r="AB951" s="25"/>
      <c r="AC951" s="25"/>
      <c r="AD951" s="25">
        <f t="shared" si="153"/>
        <v>0</v>
      </c>
      <c r="AE951" s="25">
        <f>IF(SUM(R951:U951)-M951&lt;SUM(N951),SUM(N951)-SUM(R951:U951)-M951,)</f>
        <v>0</v>
      </c>
      <c r="AF951" s="25"/>
      <c r="AG951" s="27"/>
      <c r="AH951" s="27"/>
      <c r="AI951" s="27"/>
      <c r="AJ951" s="32"/>
      <c r="AK951" s="27"/>
      <c r="AL951" s="32"/>
      <c r="AM951" s="27"/>
      <c r="AN951" s="25">
        <f t="shared" si="146"/>
        <v>0</v>
      </c>
      <c r="AO951" s="27">
        <f t="shared" si="152"/>
        <v>0</v>
      </c>
      <c r="AP951" s="28"/>
      <c r="AR951" s="28"/>
      <c r="AS951" s="28"/>
      <c r="AT951" s="2"/>
      <c r="AU951" s="2"/>
      <c r="AV951" s="2"/>
      <c r="AW951" s="2"/>
      <c r="AX951" s="2"/>
      <c r="AY951" s="2"/>
      <c r="AZ951" s="2"/>
      <c r="BA951" s="29"/>
    </row>
    <row r="952" spans="1:53" ht="21" customHeight="1">
      <c r="A952" s="19">
        <f>SUBTOTAL(3,$AO$7:AO952)</f>
        <v>946</v>
      </c>
      <c r="B952" s="44" t="s">
        <v>3423</v>
      </c>
      <c r="C952" s="45" t="s">
        <v>3424</v>
      </c>
      <c r="D952" s="22" t="s">
        <v>3425</v>
      </c>
      <c r="E952" s="22" t="s">
        <v>2176</v>
      </c>
      <c r="F952" s="19" t="s">
        <v>291</v>
      </c>
      <c r="G952" s="22" t="s">
        <v>67</v>
      </c>
      <c r="H952" s="19" t="str">
        <f t="shared" si="151"/>
        <v>009</v>
      </c>
      <c r="I952" s="22" t="s">
        <v>3336</v>
      </c>
      <c r="J952" s="22" t="s">
        <v>3337</v>
      </c>
      <c r="K952" s="24">
        <v>5653000</v>
      </c>
      <c r="L952" s="27">
        <v>7050000</v>
      </c>
      <c r="M952" s="26">
        <v>0</v>
      </c>
      <c r="N952" s="25">
        <v>7050000</v>
      </c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>
        <f t="shared" si="153"/>
        <v>0</v>
      </c>
      <c r="AE952" s="25">
        <f>IF(SUM(R952:T952)-M952&lt;SUM(N952),SUM(N952)-SUM(R952:T952)-M952,)</f>
        <v>7050000</v>
      </c>
      <c r="AF952" s="25"/>
      <c r="AG952" s="27"/>
      <c r="AH952" s="27"/>
      <c r="AI952" s="27"/>
      <c r="AJ952" s="32"/>
      <c r="AK952" s="27"/>
      <c r="AL952" s="32"/>
      <c r="AM952" s="27"/>
      <c r="AN952" s="25">
        <f t="shared" si="146"/>
        <v>0</v>
      </c>
      <c r="AO952" s="27">
        <f t="shared" si="152"/>
        <v>19753000</v>
      </c>
      <c r="AP952" s="28"/>
      <c r="AR952" s="28"/>
      <c r="AS952" s="28"/>
      <c r="AT952" s="2"/>
      <c r="AU952" s="2"/>
      <c r="AV952" s="2"/>
      <c r="AW952" s="2"/>
      <c r="AX952" s="2"/>
      <c r="AY952" s="2"/>
      <c r="AZ952" s="2"/>
      <c r="BA952" s="29"/>
    </row>
    <row r="953" spans="1:53" ht="21" customHeight="1">
      <c r="A953" s="19">
        <f>SUBTOTAL(3,$AO$7:AO953)</f>
        <v>947</v>
      </c>
      <c r="B953" s="44" t="s">
        <v>3426</v>
      </c>
      <c r="C953" s="45" t="s">
        <v>3427</v>
      </c>
      <c r="D953" s="22" t="s">
        <v>3428</v>
      </c>
      <c r="E953" s="22" t="s">
        <v>360</v>
      </c>
      <c r="F953" s="19" t="s">
        <v>1127</v>
      </c>
      <c r="G953" s="22" t="s">
        <v>67</v>
      </c>
      <c r="H953" s="19" t="str">
        <f t="shared" si="151"/>
        <v>009</v>
      </c>
      <c r="I953" s="22" t="s">
        <v>3336</v>
      </c>
      <c r="J953" s="22" t="s">
        <v>3337</v>
      </c>
      <c r="K953" s="22"/>
      <c r="L953" s="27">
        <v>0</v>
      </c>
      <c r="M953" s="26">
        <v>0</v>
      </c>
      <c r="N953" s="25">
        <v>7050000</v>
      </c>
      <c r="O953" s="25"/>
      <c r="P953" s="25"/>
      <c r="Q953" s="25"/>
      <c r="R953" s="25"/>
      <c r="S953" s="25">
        <v>7050000</v>
      </c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>
        <f t="shared" si="153"/>
        <v>0</v>
      </c>
      <c r="AE953" s="25">
        <f>IF(SUM(R953:T953)-M953&lt;SUM(N953),SUM(N953)-SUM(R953:T953)-M953,)</f>
        <v>0</v>
      </c>
      <c r="AF953" s="25"/>
      <c r="AG953" s="27"/>
      <c r="AH953" s="27"/>
      <c r="AI953" s="27"/>
      <c r="AJ953" s="32"/>
      <c r="AK953" s="27"/>
      <c r="AL953" s="32"/>
      <c r="AM953" s="27"/>
      <c r="AN953" s="25">
        <f t="shared" si="146"/>
        <v>0</v>
      </c>
      <c r="AO953" s="27">
        <f t="shared" si="152"/>
        <v>0</v>
      </c>
      <c r="AP953" s="28"/>
      <c r="AR953" s="28"/>
      <c r="AS953" s="28"/>
      <c r="AT953" s="2"/>
      <c r="AU953" s="2"/>
      <c r="AV953" s="2"/>
      <c r="AW953" s="2"/>
      <c r="AX953" s="2"/>
      <c r="AY953" s="2"/>
      <c r="AZ953" s="2"/>
      <c r="BA953" s="29"/>
    </row>
    <row r="954" spans="1:53" ht="21" customHeight="1">
      <c r="A954" s="19">
        <f>SUBTOTAL(3,$AO$7:AO954)</f>
        <v>948</v>
      </c>
      <c r="B954" s="44" t="s">
        <v>3429</v>
      </c>
      <c r="C954" s="45" t="s">
        <v>3430</v>
      </c>
      <c r="D954" s="22" t="s">
        <v>3431</v>
      </c>
      <c r="E954" s="22" t="s">
        <v>360</v>
      </c>
      <c r="F954" s="19" t="s">
        <v>1867</v>
      </c>
      <c r="G954" s="22" t="s">
        <v>67</v>
      </c>
      <c r="H954" s="19" t="str">
        <f t="shared" si="151"/>
        <v>009</v>
      </c>
      <c r="I954" s="22" t="s">
        <v>3336</v>
      </c>
      <c r="J954" s="22" t="s">
        <v>3337</v>
      </c>
      <c r="K954" s="22"/>
      <c r="L954" s="27">
        <v>0</v>
      </c>
      <c r="M954" s="26">
        <v>0</v>
      </c>
      <c r="N954" s="25">
        <v>7050000</v>
      </c>
      <c r="O954" s="25"/>
      <c r="P954" s="25"/>
      <c r="Q954" s="25"/>
      <c r="R954" s="25"/>
      <c r="S954" s="25">
        <v>7050000</v>
      </c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>
        <f t="shared" si="153"/>
        <v>0</v>
      </c>
      <c r="AE954" s="25">
        <f>IF(SUM(R954:T954)-M954&lt;SUM(N954),SUM(N954)-SUM(R954:T954)-M954,)</f>
        <v>0</v>
      </c>
      <c r="AF954" s="25"/>
      <c r="AG954" s="27"/>
      <c r="AH954" s="27"/>
      <c r="AI954" s="27"/>
      <c r="AJ954" s="32"/>
      <c r="AK954" s="27"/>
      <c r="AL954" s="32"/>
      <c r="AM954" s="27"/>
      <c r="AN954" s="25">
        <f t="shared" si="146"/>
        <v>0</v>
      </c>
      <c r="AO954" s="27">
        <f t="shared" si="152"/>
        <v>0</v>
      </c>
      <c r="AP954" s="28"/>
      <c r="AR954" s="28"/>
      <c r="AS954" s="28"/>
      <c r="AT954" s="2"/>
      <c r="AU954" s="2"/>
      <c r="AV954" s="2"/>
      <c r="AW954" s="2"/>
      <c r="AX954" s="2"/>
      <c r="AY954" s="2"/>
      <c r="AZ954" s="2"/>
      <c r="BA954" s="29"/>
    </row>
    <row r="955" spans="1:53" ht="21" customHeight="1">
      <c r="A955" s="19">
        <f>SUBTOTAL(3,$AO$7:AO955)</f>
        <v>949</v>
      </c>
      <c r="B955" s="44" t="s">
        <v>3432</v>
      </c>
      <c r="C955" s="45" t="s">
        <v>3433</v>
      </c>
      <c r="D955" s="22" t="s">
        <v>2589</v>
      </c>
      <c r="E955" s="22" t="s">
        <v>1262</v>
      </c>
      <c r="F955" s="19" t="s">
        <v>2686</v>
      </c>
      <c r="G955" s="22" t="s">
        <v>67</v>
      </c>
      <c r="H955" s="19" t="str">
        <f t="shared" si="151"/>
        <v>009</v>
      </c>
      <c r="I955" s="22" t="s">
        <v>3336</v>
      </c>
      <c r="J955" s="22" t="s">
        <v>3337</v>
      </c>
      <c r="K955" s="22"/>
      <c r="L955" s="27">
        <v>0</v>
      </c>
      <c r="M955" s="26">
        <v>0</v>
      </c>
      <c r="N955" s="25">
        <v>7050000</v>
      </c>
      <c r="O955" s="25"/>
      <c r="P955" s="25"/>
      <c r="Q955" s="25"/>
      <c r="R955" s="25"/>
      <c r="S955" s="25"/>
      <c r="T955" s="25"/>
      <c r="U955" s="25">
        <v>7050000</v>
      </c>
      <c r="V955" s="25"/>
      <c r="W955" s="25"/>
      <c r="X955" s="25"/>
      <c r="Y955" s="25"/>
      <c r="Z955" s="25"/>
      <c r="AA955" s="25"/>
      <c r="AB955" s="25"/>
      <c r="AC955" s="25"/>
      <c r="AD955" s="25">
        <f t="shared" si="153"/>
        <v>0</v>
      </c>
      <c r="AE955" s="25">
        <f>IF(SUM(R955:U955)-M955&lt;SUM(N955),SUM(N955)-SUM(R955:U955)-M955,)</f>
        <v>0</v>
      </c>
      <c r="AF955" s="25"/>
      <c r="AG955" s="27"/>
      <c r="AH955" s="27"/>
      <c r="AI955" s="27"/>
      <c r="AJ955" s="32"/>
      <c r="AK955" s="27"/>
      <c r="AL955" s="32"/>
      <c r="AM955" s="27"/>
      <c r="AN955" s="25">
        <f t="shared" si="146"/>
        <v>0</v>
      </c>
      <c r="AO955" s="27">
        <f t="shared" si="152"/>
        <v>0</v>
      </c>
      <c r="AP955" s="28"/>
      <c r="AR955" s="28"/>
      <c r="AS955" s="28"/>
      <c r="AT955" s="2"/>
      <c r="AU955" s="2"/>
      <c r="AV955" s="2"/>
      <c r="AW955" s="2"/>
      <c r="AX955" s="2"/>
      <c r="AY955" s="2"/>
      <c r="AZ955" s="2"/>
      <c r="BA955" s="29"/>
    </row>
    <row r="956" spans="1:53" ht="21" customHeight="1">
      <c r="A956" s="19">
        <f>SUBTOTAL(3,$AO$7:AO956)</f>
        <v>950</v>
      </c>
      <c r="B956" s="44" t="s">
        <v>3434</v>
      </c>
      <c r="C956" s="45" t="s">
        <v>3435</v>
      </c>
      <c r="D956" s="22" t="s">
        <v>3436</v>
      </c>
      <c r="E956" s="22" t="s">
        <v>2593</v>
      </c>
      <c r="F956" s="19" t="s">
        <v>738</v>
      </c>
      <c r="G956" s="22" t="s">
        <v>67</v>
      </c>
      <c r="H956" s="19" t="str">
        <f t="shared" si="151"/>
        <v>009</v>
      </c>
      <c r="I956" s="22" t="s">
        <v>3336</v>
      </c>
      <c r="J956" s="22" t="s">
        <v>3337</v>
      </c>
      <c r="K956" s="22"/>
      <c r="L956" s="27">
        <v>0</v>
      </c>
      <c r="M956" s="26">
        <v>0</v>
      </c>
      <c r="N956" s="25">
        <v>7050000</v>
      </c>
      <c r="O956" s="25"/>
      <c r="P956" s="25"/>
      <c r="Q956" s="25"/>
      <c r="R956" s="25"/>
      <c r="S956" s="25">
        <v>7050000</v>
      </c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>
        <f t="shared" si="153"/>
        <v>0</v>
      </c>
      <c r="AE956" s="25">
        <f>IF(SUM(R956:T956)-M956&lt;SUM(N956),SUM(N956)-SUM(R956:T956)-M956,)</f>
        <v>0</v>
      </c>
      <c r="AF956" s="25"/>
      <c r="AG956" s="27"/>
      <c r="AH956" s="27"/>
      <c r="AI956" s="27"/>
      <c r="AJ956" s="32"/>
      <c r="AK956" s="27"/>
      <c r="AL956" s="32"/>
      <c r="AM956" s="27"/>
      <c r="AN956" s="25">
        <f t="shared" si="146"/>
        <v>0</v>
      </c>
      <c r="AO956" s="27">
        <f t="shared" si="152"/>
        <v>0</v>
      </c>
      <c r="AP956" s="28"/>
      <c r="AR956" s="28"/>
      <c r="AS956" s="28"/>
      <c r="AT956" s="2"/>
      <c r="AU956" s="2"/>
      <c r="AV956" s="2"/>
      <c r="AW956" s="2"/>
      <c r="AX956" s="2"/>
      <c r="AY956" s="2"/>
      <c r="AZ956" s="2"/>
      <c r="BA956" s="29"/>
    </row>
    <row r="957" spans="1:53" ht="21" customHeight="1">
      <c r="A957" s="19">
        <f>SUBTOTAL(3,$AO$7:AO957)</f>
        <v>951</v>
      </c>
      <c r="B957" s="44" t="s">
        <v>3437</v>
      </c>
      <c r="C957" s="45" t="s">
        <v>3438</v>
      </c>
      <c r="D957" s="22" t="s">
        <v>3439</v>
      </c>
      <c r="E957" s="22" t="s">
        <v>1021</v>
      </c>
      <c r="F957" s="19" t="s">
        <v>478</v>
      </c>
      <c r="G957" s="22" t="s">
        <v>67</v>
      </c>
      <c r="H957" s="19" t="str">
        <f t="shared" si="151"/>
        <v>009</v>
      </c>
      <c r="I957" s="22" t="s">
        <v>3336</v>
      </c>
      <c r="J957" s="22" t="s">
        <v>3337</v>
      </c>
      <c r="K957" s="22"/>
      <c r="L957" s="27">
        <v>0</v>
      </c>
      <c r="M957" s="26">
        <v>0</v>
      </c>
      <c r="N957" s="25">
        <v>7050000</v>
      </c>
      <c r="O957" s="25"/>
      <c r="P957" s="25"/>
      <c r="Q957" s="25"/>
      <c r="R957" s="25"/>
      <c r="S957" s="25"/>
      <c r="T957" s="25"/>
      <c r="U957" s="25">
        <v>7050000</v>
      </c>
      <c r="V957" s="25"/>
      <c r="W957" s="25"/>
      <c r="X957" s="25"/>
      <c r="Y957" s="25"/>
      <c r="Z957" s="25"/>
      <c r="AA957" s="25"/>
      <c r="AB957" s="25"/>
      <c r="AC957" s="25"/>
      <c r="AD957" s="25">
        <f t="shared" si="153"/>
        <v>0</v>
      </c>
      <c r="AE957" s="25">
        <f>IF(SUM(R957:U957)-M957&lt;SUM(N957),SUM(N957)-SUM(R957:U957)-M957,)</f>
        <v>0</v>
      </c>
      <c r="AF957" s="25"/>
      <c r="AG957" s="27"/>
      <c r="AH957" s="27"/>
      <c r="AI957" s="27"/>
      <c r="AJ957" s="32"/>
      <c r="AK957" s="27"/>
      <c r="AL957" s="32"/>
      <c r="AM957" s="27"/>
      <c r="AN957" s="25">
        <f t="shared" si="146"/>
        <v>0</v>
      </c>
      <c r="AO957" s="27">
        <f t="shared" si="152"/>
        <v>0</v>
      </c>
      <c r="AP957" s="28"/>
      <c r="AR957" s="28"/>
      <c r="AS957" s="28"/>
      <c r="AT957" s="2"/>
      <c r="AU957" s="2"/>
      <c r="AV957" s="2"/>
      <c r="AW957" s="2"/>
      <c r="AX957" s="2"/>
      <c r="AY957" s="2"/>
      <c r="AZ957" s="2"/>
      <c r="BA957" s="29"/>
    </row>
    <row r="958" spans="1:53" ht="21" customHeight="1">
      <c r="A958" s="19">
        <f>SUBTOTAL(3,$AO$7:AO958)</f>
        <v>952</v>
      </c>
      <c r="B958" s="44" t="s">
        <v>3440</v>
      </c>
      <c r="C958" s="45" t="s">
        <v>3441</v>
      </c>
      <c r="D958" s="22" t="s">
        <v>3442</v>
      </c>
      <c r="E958" s="22" t="s">
        <v>571</v>
      </c>
      <c r="F958" s="19" t="s">
        <v>1730</v>
      </c>
      <c r="G958" s="22" t="s">
        <v>67</v>
      </c>
      <c r="H958" s="19" t="str">
        <f t="shared" si="151"/>
        <v>009</v>
      </c>
      <c r="I958" s="22" t="s">
        <v>3336</v>
      </c>
      <c r="J958" s="22" t="s">
        <v>3337</v>
      </c>
      <c r="K958" s="22"/>
      <c r="L958" s="27">
        <v>0</v>
      </c>
      <c r="M958" s="26">
        <v>0</v>
      </c>
      <c r="N958" s="25">
        <v>7050000</v>
      </c>
      <c r="O958" s="25"/>
      <c r="P958" s="25"/>
      <c r="Q958" s="25"/>
      <c r="R958" s="25"/>
      <c r="S958" s="25">
        <v>7050000</v>
      </c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>
        <f t="shared" si="153"/>
        <v>0</v>
      </c>
      <c r="AE958" s="25">
        <f>IF(SUM(R958:T958)-M958&lt;SUM(N958),SUM(N958)-SUM(R958:T958)-M958,)</f>
        <v>0</v>
      </c>
      <c r="AF958" s="25"/>
      <c r="AG958" s="27"/>
      <c r="AH958" s="27"/>
      <c r="AI958" s="27"/>
      <c r="AJ958" s="32"/>
      <c r="AK958" s="27"/>
      <c r="AL958" s="32"/>
      <c r="AM958" s="27"/>
      <c r="AN958" s="25">
        <f t="shared" si="146"/>
        <v>0</v>
      </c>
      <c r="AO958" s="27">
        <f t="shared" si="152"/>
        <v>0</v>
      </c>
      <c r="AP958" s="28"/>
      <c r="AR958" s="28"/>
      <c r="AS958" s="28"/>
      <c r="AT958" s="2"/>
      <c r="AU958" s="2"/>
      <c r="AV958" s="2"/>
      <c r="AW958" s="2"/>
      <c r="AX958" s="2"/>
      <c r="AY958" s="2"/>
      <c r="AZ958" s="2"/>
      <c r="BA958" s="29"/>
    </row>
    <row r="959" spans="1:53" ht="21" customHeight="1">
      <c r="A959" s="19">
        <f>SUBTOTAL(3,$AO$7:AO959)</f>
        <v>953</v>
      </c>
      <c r="B959" s="44" t="s">
        <v>3443</v>
      </c>
      <c r="C959" s="45" t="s">
        <v>3444</v>
      </c>
      <c r="D959" s="22" t="s">
        <v>3445</v>
      </c>
      <c r="E959" s="22" t="s">
        <v>52</v>
      </c>
      <c r="F959" s="19" t="s">
        <v>267</v>
      </c>
      <c r="G959" s="22" t="s">
        <v>67</v>
      </c>
      <c r="H959" s="19" t="str">
        <f t="shared" si="151"/>
        <v>009</v>
      </c>
      <c r="I959" s="22" t="s">
        <v>3446</v>
      </c>
      <c r="J959" s="22" t="s">
        <v>3447</v>
      </c>
      <c r="K959" s="22"/>
      <c r="L959" s="27">
        <v>0</v>
      </c>
      <c r="M959" s="26">
        <v>0</v>
      </c>
      <c r="N959" s="25">
        <v>7050000</v>
      </c>
      <c r="O959" s="25"/>
      <c r="P959" s="25"/>
      <c r="Q959" s="25"/>
      <c r="R959" s="25"/>
      <c r="S959" s="25">
        <v>7050000</v>
      </c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>
        <f t="shared" si="153"/>
        <v>0</v>
      </c>
      <c r="AE959" s="25">
        <f>IF(SUM(R959:T959)-M959&lt;SUM(N959),SUM(N959)-SUM(R959:T959)-M959,)</f>
        <v>0</v>
      </c>
      <c r="AF959" s="25"/>
      <c r="AG959" s="27"/>
      <c r="AH959" s="27"/>
      <c r="AI959" s="27"/>
      <c r="AJ959" s="32"/>
      <c r="AK959" s="27"/>
      <c r="AL959" s="32"/>
      <c r="AM959" s="27"/>
      <c r="AN959" s="25">
        <f t="shared" ref="AN959:AN1022" si="154">IF(SUM(AH959:AI959)&lt;SUM(AG959),SUM(AG959)-SUM(AH959:AI959),)</f>
        <v>0</v>
      </c>
      <c r="AO959" s="27">
        <f t="shared" si="152"/>
        <v>0</v>
      </c>
      <c r="AP959" s="28"/>
      <c r="AR959" s="28"/>
      <c r="AS959" s="28"/>
      <c r="AT959" s="2"/>
      <c r="AU959" s="2"/>
      <c r="AV959" s="2"/>
      <c r="AW959" s="2"/>
      <c r="AX959" s="2"/>
      <c r="AY959" s="2"/>
      <c r="AZ959" s="2"/>
      <c r="BA959" s="29"/>
    </row>
    <row r="960" spans="1:53" ht="21" customHeight="1">
      <c r="A960" s="19">
        <f>SUBTOTAL(3,$AO$7:AO960)</f>
        <v>954</v>
      </c>
      <c r="B960" s="44" t="s">
        <v>3448</v>
      </c>
      <c r="C960" s="45" t="s">
        <v>3449</v>
      </c>
      <c r="D960" s="22" t="s">
        <v>3450</v>
      </c>
      <c r="E960" s="22" t="s">
        <v>52</v>
      </c>
      <c r="F960" s="19" t="s">
        <v>1097</v>
      </c>
      <c r="G960" s="22" t="s">
        <v>67</v>
      </c>
      <c r="H960" s="19" t="str">
        <f t="shared" si="151"/>
        <v>009</v>
      </c>
      <c r="I960" s="22" t="s">
        <v>3446</v>
      </c>
      <c r="J960" s="22" t="s">
        <v>3447</v>
      </c>
      <c r="K960" s="22"/>
      <c r="L960" s="27">
        <v>0</v>
      </c>
      <c r="M960" s="26">
        <v>0</v>
      </c>
      <c r="N960" s="25">
        <v>7050000</v>
      </c>
      <c r="O960" s="25"/>
      <c r="P960" s="25"/>
      <c r="Q960" s="25"/>
      <c r="R960" s="25"/>
      <c r="S960" s="25">
        <v>7050000</v>
      </c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>
        <f t="shared" si="153"/>
        <v>0</v>
      </c>
      <c r="AE960" s="25">
        <f>IF(SUM(R960:T960)-M960&lt;SUM(N960),SUM(N960)-SUM(R960:T960)-M960,)</f>
        <v>0</v>
      </c>
      <c r="AF960" s="25"/>
      <c r="AG960" s="27"/>
      <c r="AH960" s="27"/>
      <c r="AI960" s="27"/>
      <c r="AJ960" s="32"/>
      <c r="AK960" s="27"/>
      <c r="AL960" s="32"/>
      <c r="AM960" s="27"/>
      <c r="AN960" s="25">
        <f t="shared" si="154"/>
        <v>0</v>
      </c>
      <c r="AO960" s="27">
        <f t="shared" si="152"/>
        <v>0</v>
      </c>
      <c r="AP960" s="28"/>
      <c r="AR960" s="28"/>
      <c r="AS960" s="28"/>
      <c r="AT960" s="2"/>
      <c r="AU960" s="2"/>
      <c r="AV960" s="2"/>
      <c r="AW960" s="2"/>
      <c r="AX960" s="2"/>
      <c r="AY960" s="2"/>
      <c r="AZ960" s="2"/>
      <c r="BA960" s="29"/>
    </row>
    <row r="961" spans="1:53" ht="21" customHeight="1">
      <c r="A961" s="19">
        <f>SUBTOTAL(3,$AO$7:AO961)</f>
        <v>955</v>
      </c>
      <c r="B961" s="44" t="s">
        <v>3451</v>
      </c>
      <c r="C961" s="45" t="s">
        <v>3452</v>
      </c>
      <c r="D961" s="22" t="s">
        <v>1797</v>
      </c>
      <c r="E961" s="22" t="s">
        <v>2603</v>
      </c>
      <c r="F961" s="19" t="s">
        <v>654</v>
      </c>
      <c r="G961" s="22" t="s">
        <v>67</v>
      </c>
      <c r="H961" s="19" t="str">
        <f t="shared" si="151"/>
        <v>009</v>
      </c>
      <c r="I961" s="22" t="s">
        <v>3446</v>
      </c>
      <c r="J961" s="22" t="s">
        <v>3447</v>
      </c>
      <c r="K961" s="22"/>
      <c r="L961" s="27">
        <v>0</v>
      </c>
      <c r="M961" s="26">
        <v>0</v>
      </c>
      <c r="N961" s="25">
        <v>7050000</v>
      </c>
      <c r="O961" s="25"/>
      <c r="P961" s="25"/>
      <c r="Q961" s="25"/>
      <c r="R961" s="25"/>
      <c r="S961" s="25">
        <v>7050000</v>
      </c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>
        <f t="shared" si="153"/>
        <v>0</v>
      </c>
      <c r="AE961" s="25">
        <f>IF(SUM(R961:T961)-M961&lt;SUM(N961),SUM(N961)-SUM(R961:T961)-M961,)</f>
        <v>0</v>
      </c>
      <c r="AF961" s="25"/>
      <c r="AG961" s="27"/>
      <c r="AH961" s="27"/>
      <c r="AI961" s="27"/>
      <c r="AJ961" s="32"/>
      <c r="AK961" s="27"/>
      <c r="AL961" s="32"/>
      <c r="AM961" s="27"/>
      <c r="AN961" s="25">
        <f t="shared" si="154"/>
        <v>0</v>
      </c>
      <c r="AO961" s="27">
        <f t="shared" si="152"/>
        <v>0</v>
      </c>
      <c r="AP961" s="28"/>
      <c r="AR961" s="28"/>
      <c r="AS961" s="28"/>
      <c r="AT961" s="2"/>
      <c r="AU961" s="2"/>
      <c r="AV961" s="2"/>
      <c r="AW961" s="2"/>
      <c r="AX961" s="2"/>
      <c r="AY961" s="2"/>
      <c r="AZ961" s="2"/>
      <c r="BA961" s="29"/>
    </row>
    <row r="962" spans="1:53" ht="21" customHeight="1">
      <c r="A962" s="19">
        <f>SUBTOTAL(3,$AO$7:AO962)</f>
        <v>956</v>
      </c>
      <c r="B962" s="44" t="s">
        <v>3453</v>
      </c>
      <c r="C962" s="45" t="s">
        <v>3454</v>
      </c>
      <c r="D962" s="22" t="s">
        <v>3455</v>
      </c>
      <c r="E962" s="22" t="s">
        <v>60</v>
      </c>
      <c r="F962" s="19" t="s">
        <v>1564</v>
      </c>
      <c r="G962" s="22" t="s">
        <v>67</v>
      </c>
      <c r="H962" s="19" t="str">
        <f t="shared" si="151"/>
        <v>009</v>
      </c>
      <c r="I962" s="22" t="s">
        <v>3446</v>
      </c>
      <c r="J962" s="22" t="s">
        <v>3447</v>
      </c>
      <c r="K962" s="22"/>
      <c r="L962" s="27">
        <v>0</v>
      </c>
      <c r="M962" s="26">
        <v>0</v>
      </c>
      <c r="N962" s="25">
        <v>7050000</v>
      </c>
      <c r="O962" s="25"/>
      <c r="P962" s="25"/>
      <c r="Q962" s="25"/>
      <c r="R962" s="25"/>
      <c r="S962" s="25"/>
      <c r="T962" s="25"/>
      <c r="U962" s="25">
        <v>7050000</v>
      </c>
      <c r="V962" s="25"/>
      <c r="W962" s="25"/>
      <c r="X962" s="25"/>
      <c r="Y962" s="25"/>
      <c r="Z962" s="25"/>
      <c r="AA962" s="25"/>
      <c r="AB962" s="25"/>
      <c r="AC962" s="25"/>
      <c r="AD962" s="25">
        <f t="shared" si="153"/>
        <v>0</v>
      </c>
      <c r="AE962" s="25">
        <f>IF(SUM(R962:U962)-M962&lt;SUM(N962),SUM(N962)-SUM(R962:U962)-M962,)</f>
        <v>0</v>
      </c>
      <c r="AF962" s="25"/>
      <c r="AG962" s="27"/>
      <c r="AH962" s="27"/>
      <c r="AI962" s="27"/>
      <c r="AJ962" s="32"/>
      <c r="AK962" s="27"/>
      <c r="AL962" s="32"/>
      <c r="AM962" s="27"/>
      <c r="AN962" s="25">
        <f t="shared" si="154"/>
        <v>0</v>
      </c>
      <c r="AO962" s="27">
        <f t="shared" si="152"/>
        <v>0</v>
      </c>
      <c r="AP962" s="28"/>
      <c r="AR962" s="28"/>
      <c r="AS962" s="28"/>
      <c r="AT962" s="2"/>
      <c r="AU962" s="2"/>
      <c r="AV962" s="2"/>
      <c r="AW962" s="2"/>
      <c r="AX962" s="2"/>
      <c r="AY962" s="2"/>
      <c r="AZ962" s="2"/>
      <c r="BA962" s="29"/>
    </row>
    <row r="963" spans="1:53" ht="21" customHeight="1">
      <c r="A963" s="19">
        <f>SUBTOTAL(3,$AO$7:AO963)</f>
        <v>957</v>
      </c>
      <c r="B963" s="44" t="s">
        <v>3456</v>
      </c>
      <c r="C963" s="45" t="s">
        <v>3457</v>
      </c>
      <c r="D963" s="22" t="s">
        <v>1956</v>
      </c>
      <c r="E963" s="22" t="s">
        <v>2084</v>
      </c>
      <c r="F963" s="19" t="s">
        <v>1717</v>
      </c>
      <c r="G963" s="22" t="s">
        <v>67</v>
      </c>
      <c r="H963" s="19" t="str">
        <f t="shared" si="151"/>
        <v>009</v>
      </c>
      <c r="I963" s="22" t="s">
        <v>3446</v>
      </c>
      <c r="J963" s="22" t="s">
        <v>3447</v>
      </c>
      <c r="K963" s="22"/>
      <c r="L963" s="27">
        <v>0</v>
      </c>
      <c r="M963" s="26">
        <v>0</v>
      </c>
      <c r="N963" s="25">
        <v>7050000</v>
      </c>
      <c r="O963" s="25"/>
      <c r="P963" s="25"/>
      <c r="Q963" s="25"/>
      <c r="R963" s="25"/>
      <c r="S963" s="25">
        <v>7050000</v>
      </c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>
        <f t="shared" si="153"/>
        <v>0</v>
      </c>
      <c r="AE963" s="25">
        <f>IF(SUM(R963:T963)-M963&lt;SUM(N963),SUM(N963)-SUM(R963:T963)-M963,)</f>
        <v>0</v>
      </c>
      <c r="AF963" s="25"/>
      <c r="AG963" s="27"/>
      <c r="AH963" s="27"/>
      <c r="AI963" s="27"/>
      <c r="AJ963" s="32"/>
      <c r="AK963" s="27"/>
      <c r="AL963" s="32"/>
      <c r="AM963" s="27"/>
      <c r="AN963" s="25">
        <f t="shared" si="154"/>
        <v>0</v>
      </c>
      <c r="AO963" s="27">
        <f t="shared" si="152"/>
        <v>0</v>
      </c>
      <c r="AP963" s="28"/>
      <c r="AR963" s="28"/>
      <c r="AS963" s="28"/>
      <c r="AT963" s="2"/>
      <c r="AU963" s="2"/>
      <c r="AV963" s="2"/>
      <c r="AW963" s="2"/>
      <c r="AX963" s="2"/>
      <c r="AY963" s="2"/>
      <c r="AZ963" s="2"/>
      <c r="BA963" s="29"/>
    </row>
    <row r="964" spans="1:53" ht="21" customHeight="1">
      <c r="A964" s="19">
        <f>SUBTOTAL(3,$AO$7:AO964)</f>
        <v>958</v>
      </c>
      <c r="B964" s="44" t="s">
        <v>3458</v>
      </c>
      <c r="C964" s="45" t="s">
        <v>3459</v>
      </c>
      <c r="D964" s="22" t="s">
        <v>3460</v>
      </c>
      <c r="E964" s="22" t="s">
        <v>3461</v>
      </c>
      <c r="F964" s="19" t="s">
        <v>1127</v>
      </c>
      <c r="G964" s="22" t="s">
        <v>67</v>
      </c>
      <c r="H964" s="19" t="str">
        <f t="shared" si="151"/>
        <v>009</v>
      </c>
      <c r="I964" s="22" t="s">
        <v>3446</v>
      </c>
      <c r="J964" s="22" t="s">
        <v>3447</v>
      </c>
      <c r="K964" s="22"/>
      <c r="L964" s="27">
        <v>0</v>
      </c>
      <c r="M964" s="26">
        <v>0</v>
      </c>
      <c r="N964" s="25">
        <v>7050000</v>
      </c>
      <c r="O964" s="25"/>
      <c r="P964" s="25"/>
      <c r="Q964" s="25"/>
      <c r="R964" s="25"/>
      <c r="S964" s="25">
        <v>7050000</v>
      </c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>
        <f t="shared" si="153"/>
        <v>0</v>
      </c>
      <c r="AE964" s="25">
        <f>IF(SUM(R964:T964)-M964&lt;SUM(N964),SUM(N964)-SUM(R964:T964)-M964,)</f>
        <v>0</v>
      </c>
      <c r="AF964" s="25"/>
      <c r="AG964" s="27"/>
      <c r="AH964" s="27"/>
      <c r="AI964" s="27"/>
      <c r="AJ964" s="32"/>
      <c r="AK964" s="27"/>
      <c r="AL964" s="32"/>
      <c r="AM964" s="27"/>
      <c r="AN964" s="25">
        <f t="shared" si="154"/>
        <v>0</v>
      </c>
      <c r="AO964" s="27">
        <f t="shared" si="152"/>
        <v>0</v>
      </c>
      <c r="AP964" s="28"/>
      <c r="AR964" s="28"/>
      <c r="AS964" s="28"/>
      <c r="AT964" s="2"/>
      <c r="AU964" s="2"/>
      <c r="AV964" s="2"/>
      <c r="AW964" s="2"/>
      <c r="AX964" s="2"/>
      <c r="AY964" s="2"/>
      <c r="AZ964" s="2"/>
      <c r="BA964" s="29"/>
    </row>
    <row r="965" spans="1:53" ht="21" customHeight="1">
      <c r="A965" s="19">
        <f>SUBTOTAL(3,$AO$7:AO965)</f>
        <v>959</v>
      </c>
      <c r="B965" s="44" t="s">
        <v>3462</v>
      </c>
      <c r="C965" s="45" t="s">
        <v>3463</v>
      </c>
      <c r="D965" s="22" t="s">
        <v>3464</v>
      </c>
      <c r="E965" s="22" t="s">
        <v>3465</v>
      </c>
      <c r="F965" s="19" t="s">
        <v>1221</v>
      </c>
      <c r="G965" s="22" t="s">
        <v>67</v>
      </c>
      <c r="H965" s="19" t="str">
        <f t="shared" si="151"/>
        <v>009</v>
      </c>
      <c r="I965" s="22" t="s">
        <v>3446</v>
      </c>
      <c r="J965" s="22" t="s">
        <v>3447</v>
      </c>
      <c r="K965" s="22"/>
      <c r="L965" s="27">
        <v>0</v>
      </c>
      <c r="M965" s="26">
        <v>0</v>
      </c>
      <c r="N965" s="25">
        <v>7050000</v>
      </c>
      <c r="O965" s="25"/>
      <c r="P965" s="25"/>
      <c r="Q965" s="25"/>
      <c r="R965" s="25"/>
      <c r="S965" s="25">
        <v>7050000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>
        <f t="shared" si="153"/>
        <v>0</v>
      </c>
      <c r="AE965" s="25">
        <f>IF(SUM(R965:T965)-M965&lt;SUM(N965),SUM(N965)-SUM(R965:T965)-M965,)</f>
        <v>0</v>
      </c>
      <c r="AF965" s="25"/>
      <c r="AG965" s="27"/>
      <c r="AH965" s="27"/>
      <c r="AI965" s="27"/>
      <c r="AJ965" s="32"/>
      <c r="AK965" s="27"/>
      <c r="AL965" s="32"/>
      <c r="AM965" s="27"/>
      <c r="AN965" s="25">
        <f t="shared" si="154"/>
        <v>0</v>
      </c>
      <c r="AO965" s="27">
        <f t="shared" si="152"/>
        <v>0</v>
      </c>
      <c r="AP965" s="28"/>
      <c r="AR965" s="28"/>
      <c r="AS965" s="28"/>
      <c r="AT965" s="2"/>
      <c r="AU965" s="2"/>
      <c r="AV965" s="2"/>
      <c r="AW965" s="2"/>
      <c r="AX965" s="2"/>
      <c r="AY965" s="2"/>
      <c r="AZ965" s="2"/>
      <c r="BA965" s="29"/>
    </row>
    <row r="966" spans="1:53" ht="21" customHeight="1">
      <c r="A966" s="19">
        <f>SUBTOTAL(3,$AO$7:AO966)</f>
        <v>960</v>
      </c>
      <c r="B966" s="44" t="s">
        <v>3466</v>
      </c>
      <c r="C966" s="45" t="s">
        <v>3467</v>
      </c>
      <c r="D966" s="22" t="s">
        <v>3468</v>
      </c>
      <c r="E966" s="22" t="s">
        <v>2522</v>
      </c>
      <c r="F966" s="19" t="s">
        <v>837</v>
      </c>
      <c r="G966" s="22" t="s">
        <v>67</v>
      </c>
      <c r="H966" s="19" t="str">
        <f t="shared" si="151"/>
        <v>009</v>
      </c>
      <c r="I966" s="22" t="s">
        <v>3446</v>
      </c>
      <c r="J966" s="22" t="s">
        <v>3447</v>
      </c>
      <c r="K966" s="22"/>
      <c r="L966" s="27">
        <v>0</v>
      </c>
      <c r="M966" s="26">
        <v>0</v>
      </c>
      <c r="N966" s="25">
        <v>7050000</v>
      </c>
      <c r="O966" s="25"/>
      <c r="P966" s="25"/>
      <c r="Q966" s="25"/>
      <c r="R966" s="25"/>
      <c r="S966" s="25">
        <v>7050000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>
        <f t="shared" si="153"/>
        <v>0</v>
      </c>
      <c r="AE966" s="25">
        <f>IF(SUM(R966:T966)-M966&lt;SUM(N966),SUM(N966)-SUM(R966:T966)-M966,)</f>
        <v>0</v>
      </c>
      <c r="AF966" s="25"/>
      <c r="AG966" s="27"/>
      <c r="AH966" s="27"/>
      <c r="AI966" s="27"/>
      <c r="AJ966" s="32"/>
      <c r="AK966" s="27"/>
      <c r="AL966" s="32"/>
      <c r="AM966" s="27"/>
      <c r="AN966" s="25">
        <f t="shared" si="154"/>
        <v>0</v>
      </c>
      <c r="AO966" s="27">
        <f t="shared" si="152"/>
        <v>0</v>
      </c>
      <c r="AP966" s="28"/>
      <c r="AR966" s="28"/>
      <c r="AS966" s="28"/>
      <c r="AT966" s="2"/>
      <c r="AU966" s="2"/>
      <c r="AV966" s="2"/>
      <c r="AW966" s="2"/>
      <c r="AX966" s="2"/>
      <c r="AY966" s="2"/>
      <c r="AZ966" s="2"/>
      <c r="BA966" s="29"/>
    </row>
    <row r="967" spans="1:53" ht="21" customHeight="1">
      <c r="A967" s="19">
        <f>SUBTOTAL(3,$AO$7:AO967)</f>
        <v>961</v>
      </c>
      <c r="B967" s="44" t="s">
        <v>3469</v>
      </c>
      <c r="C967" s="45" t="s">
        <v>3470</v>
      </c>
      <c r="D967" s="22" t="s">
        <v>1125</v>
      </c>
      <c r="E967" s="22" t="s">
        <v>2040</v>
      </c>
      <c r="F967" s="19" t="s">
        <v>2050</v>
      </c>
      <c r="G967" s="22" t="s">
        <v>67</v>
      </c>
      <c r="H967" s="19" t="str">
        <f t="shared" si="151"/>
        <v>009</v>
      </c>
      <c r="I967" s="22" t="s">
        <v>3446</v>
      </c>
      <c r="J967" s="22" t="s">
        <v>3447</v>
      </c>
      <c r="K967" s="22"/>
      <c r="L967" s="27">
        <v>0</v>
      </c>
      <c r="M967" s="26">
        <v>0</v>
      </c>
      <c r="N967" s="25">
        <v>7050000</v>
      </c>
      <c r="O967" s="25"/>
      <c r="P967" s="25"/>
      <c r="Q967" s="25"/>
      <c r="R967" s="25"/>
      <c r="S967" s="25"/>
      <c r="T967" s="25"/>
      <c r="U967" s="25">
        <v>7050000</v>
      </c>
      <c r="V967" s="25"/>
      <c r="W967" s="25"/>
      <c r="X967" s="25"/>
      <c r="Y967" s="25"/>
      <c r="Z967" s="25"/>
      <c r="AA967" s="25"/>
      <c r="AB967" s="25"/>
      <c r="AC967" s="25"/>
      <c r="AD967" s="25">
        <f t="shared" si="153"/>
        <v>0</v>
      </c>
      <c r="AE967" s="25">
        <f>IF(SUM(R967:U967)-M967&lt;SUM(N967),SUM(N967)-SUM(R967:U967)-M967,)</f>
        <v>0</v>
      </c>
      <c r="AF967" s="25"/>
      <c r="AG967" s="27"/>
      <c r="AH967" s="27"/>
      <c r="AI967" s="27"/>
      <c r="AJ967" s="32"/>
      <c r="AK967" s="27"/>
      <c r="AL967" s="32"/>
      <c r="AM967" s="27"/>
      <c r="AN967" s="25">
        <f t="shared" si="154"/>
        <v>0</v>
      </c>
      <c r="AO967" s="27">
        <f t="shared" si="152"/>
        <v>0</v>
      </c>
      <c r="AP967" s="28"/>
      <c r="AR967" s="28"/>
      <c r="AS967" s="28"/>
      <c r="AT967" s="2"/>
      <c r="AU967" s="2"/>
      <c r="AV967" s="2"/>
      <c r="AW967" s="2"/>
      <c r="AX967" s="2"/>
      <c r="AY967" s="2"/>
      <c r="AZ967" s="2"/>
      <c r="BA967" s="29"/>
    </row>
    <row r="968" spans="1:53" ht="21" customHeight="1">
      <c r="A968" s="19">
        <f>SUBTOTAL(3,$AO$7:AO968)</f>
        <v>962</v>
      </c>
      <c r="B968" s="44" t="s">
        <v>3471</v>
      </c>
      <c r="C968" s="45" t="s">
        <v>3472</v>
      </c>
      <c r="D968" s="22" t="s">
        <v>1631</v>
      </c>
      <c r="E968" s="22" t="s">
        <v>156</v>
      </c>
      <c r="F968" s="19" t="s">
        <v>3473</v>
      </c>
      <c r="G968" s="22" t="s">
        <v>67</v>
      </c>
      <c r="H968" s="19" t="str">
        <f t="shared" si="151"/>
        <v>009</v>
      </c>
      <c r="I968" s="22" t="s">
        <v>3446</v>
      </c>
      <c r="J968" s="22" t="s">
        <v>3447</v>
      </c>
      <c r="K968" s="22"/>
      <c r="L968" s="27">
        <v>0</v>
      </c>
      <c r="M968" s="26"/>
      <c r="N968" s="25">
        <v>7050000</v>
      </c>
      <c r="O968" s="25"/>
      <c r="P968" s="25"/>
      <c r="Q968" s="25"/>
      <c r="R968" s="25"/>
      <c r="S968" s="25">
        <v>7050000</v>
      </c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>
        <f t="shared" si="153"/>
        <v>0</v>
      </c>
      <c r="AE968" s="25">
        <f>IF(SUM(R968:T968)-M968&lt;SUM(N968),SUM(N968)-SUM(R968:T968)-M968,)</f>
        <v>0</v>
      </c>
      <c r="AF968" s="25"/>
      <c r="AG968" s="27"/>
      <c r="AH968" s="27"/>
      <c r="AI968" s="27"/>
      <c r="AJ968" s="32"/>
      <c r="AK968" s="27"/>
      <c r="AL968" s="32"/>
      <c r="AM968" s="27"/>
      <c r="AN968" s="25">
        <f t="shared" si="154"/>
        <v>0</v>
      </c>
      <c r="AO968" s="27">
        <f t="shared" si="152"/>
        <v>0</v>
      </c>
      <c r="AP968" s="28"/>
      <c r="AR968" s="28"/>
      <c r="AS968" s="28"/>
      <c r="AT968" s="2"/>
      <c r="AU968" s="2"/>
      <c r="AV968" s="2"/>
      <c r="AW968" s="2"/>
      <c r="AX968" s="2"/>
      <c r="AY968" s="2"/>
      <c r="AZ968" s="2"/>
      <c r="BA968" s="29"/>
    </row>
    <row r="969" spans="1:53" ht="21" customHeight="1">
      <c r="A969" s="19">
        <f>SUBTOTAL(3,$AO$7:AO969)</f>
        <v>963</v>
      </c>
      <c r="B969" s="44" t="s">
        <v>3474</v>
      </c>
      <c r="C969" s="45" t="s">
        <v>3475</v>
      </c>
      <c r="D969" s="22" t="s">
        <v>3186</v>
      </c>
      <c r="E969" s="22" t="s">
        <v>161</v>
      </c>
      <c r="F969" s="19" t="s">
        <v>3476</v>
      </c>
      <c r="G969" s="22" t="s">
        <v>67</v>
      </c>
      <c r="H969" s="19" t="str">
        <f t="shared" si="151"/>
        <v>009</v>
      </c>
      <c r="I969" s="22" t="s">
        <v>2930</v>
      </c>
      <c r="J969" s="22" t="s">
        <v>3447</v>
      </c>
      <c r="K969" s="22"/>
      <c r="L969" s="27">
        <v>0</v>
      </c>
      <c r="M969" s="26">
        <v>0</v>
      </c>
      <c r="N969" s="25">
        <v>7050000</v>
      </c>
      <c r="O969" s="25"/>
      <c r="P969" s="25"/>
      <c r="Q969" s="25"/>
      <c r="R969" s="25"/>
      <c r="S969" s="25"/>
      <c r="T969" s="25"/>
      <c r="U969" s="25">
        <v>7050000</v>
      </c>
      <c r="V969" s="25"/>
      <c r="W969" s="25"/>
      <c r="X969" s="25"/>
      <c r="Y969" s="25"/>
      <c r="Z969" s="25"/>
      <c r="AA969" s="25"/>
      <c r="AB969" s="25"/>
      <c r="AC969" s="25"/>
      <c r="AD969" s="25">
        <f t="shared" si="153"/>
        <v>0</v>
      </c>
      <c r="AE969" s="25">
        <f>IF(SUM(R969:U969)-M969&lt;SUM(N969),SUM(N969)-SUM(R969:U969)-M969,)</f>
        <v>0</v>
      </c>
      <c r="AF969" s="25"/>
      <c r="AG969" s="27"/>
      <c r="AH969" s="27"/>
      <c r="AI969" s="27"/>
      <c r="AJ969" s="32"/>
      <c r="AK969" s="27"/>
      <c r="AL969" s="32"/>
      <c r="AM969" s="27"/>
      <c r="AN969" s="25">
        <f t="shared" si="154"/>
        <v>0</v>
      </c>
      <c r="AO969" s="27">
        <f t="shared" si="152"/>
        <v>0</v>
      </c>
      <c r="AP969" s="28"/>
      <c r="AR969" s="28"/>
      <c r="AS969" s="28"/>
      <c r="AT969" s="2"/>
      <c r="AU969" s="2"/>
      <c r="AV969" s="2"/>
      <c r="AW969" s="2"/>
      <c r="AX969" s="2"/>
      <c r="AY969" s="2"/>
      <c r="AZ969" s="2"/>
      <c r="BA969" s="29"/>
    </row>
    <row r="970" spans="1:53" ht="21" customHeight="1">
      <c r="A970" s="19">
        <f>SUBTOTAL(3,$AO$7:AO970)</f>
        <v>964</v>
      </c>
      <c r="B970" s="44" t="s">
        <v>3477</v>
      </c>
      <c r="C970" s="45" t="s">
        <v>3478</v>
      </c>
      <c r="D970" s="22" t="s">
        <v>3479</v>
      </c>
      <c r="E970" s="22" t="s">
        <v>1325</v>
      </c>
      <c r="F970" s="19" t="s">
        <v>3480</v>
      </c>
      <c r="G970" s="22" t="s">
        <v>67</v>
      </c>
      <c r="H970" s="19" t="str">
        <f t="shared" si="151"/>
        <v>009</v>
      </c>
      <c r="I970" s="22" t="s">
        <v>3446</v>
      </c>
      <c r="J970" s="22" t="s">
        <v>3447</v>
      </c>
      <c r="K970" s="22"/>
      <c r="L970" s="27">
        <v>0</v>
      </c>
      <c r="M970" s="26">
        <v>0</v>
      </c>
      <c r="N970" s="25">
        <v>7050000</v>
      </c>
      <c r="O970" s="25"/>
      <c r="P970" s="25"/>
      <c r="Q970" s="25"/>
      <c r="R970" s="25"/>
      <c r="S970" s="25">
        <v>7050000</v>
      </c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>
        <f t="shared" si="153"/>
        <v>0</v>
      </c>
      <c r="AE970" s="25">
        <f>IF(SUM(R970:T970)-M970&lt;SUM(N970),SUM(N970)-SUM(R970:T970)-M970,)</f>
        <v>0</v>
      </c>
      <c r="AF970" s="25"/>
      <c r="AG970" s="27"/>
      <c r="AH970" s="27"/>
      <c r="AI970" s="27"/>
      <c r="AJ970" s="32"/>
      <c r="AK970" s="27"/>
      <c r="AL970" s="32"/>
      <c r="AM970" s="27"/>
      <c r="AN970" s="25">
        <f t="shared" si="154"/>
        <v>0</v>
      </c>
      <c r="AO970" s="27">
        <f t="shared" si="152"/>
        <v>0</v>
      </c>
      <c r="AP970" s="28"/>
      <c r="AR970" s="28"/>
      <c r="AS970" s="28"/>
      <c r="AT970" s="2"/>
      <c r="AU970" s="2"/>
      <c r="AV970" s="2"/>
      <c r="AW970" s="2"/>
      <c r="AX970" s="2"/>
      <c r="AY970" s="2"/>
      <c r="AZ970" s="2"/>
      <c r="BA970" s="29"/>
    </row>
    <row r="971" spans="1:53" ht="21" customHeight="1">
      <c r="A971" s="19">
        <f>SUBTOTAL(3,$AO$7:AO971)</f>
        <v>965</v>
      </c>
      <c r="B971" s="44" t="s">
        <v>3481</v>
      </c>
      <c r="C971" s="45" t="s">
        <v>3482</v>
      </c>
      <c r="D971" s="22" t="s">
        <v>3135</v>
      </c>
      <c r="E971" s="22" t="s">
        <v>1325</v>
      </c>
      <c r="F971" s="19" t="s">
        <v>3483</v>
      </c>
      <c r="G971" s="22" t="s">
        <v>67</v>
      </c>
      <c r="H971" s="19" t="str">
        <f t="shared" si="151"/>
        <v>009</v>
      </c>
      <c r="I971" s="22" t="s">
        <v>3446</v>
      </c>
      <c r="J971" s="22" t="s">
        <v>3447</v>
      </c>
      <c r="K971" s="22"/>
      <c r="L971" s="27">
        <v>0</v>
      </c>
      <c r="M971" s="26">
        <v>0</v>
      </c>
      <c r="N971" s="25">
        <v>7050000</v>
      </c>
      <c r="O971" s="25"/>
      <c r="P971" s="25"/>
      <c r="Q971" s="25"/>
      <c r="R971" s="25"/>
      <c r="S971" s="25">
        <v>7050000</v>
      </c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>
        <f t="shared" si="153"/>
        <v>0</v>
      </c>
      <c r="AE971" s="25">
        <f>IF(SUM(R971:T971)-M971&lt;SUM(N971),SUM(N971)-SUM(R971:T971)-M971,)</f>
        <v>0</v>
      </c>
      <c r="AF971" s="25"/>
      <c r="AG971" s="27"/>
      <c r="AH971" s="27"/>
      <c r="AI971" s="27"/>
      <c r="AJ971" s="32"/>
      <c r="AK971" s="27"/>
      <c r="AL971" s="32"/>
      <c r="AM971" s="27"/>
      <c r="AN971" s="25">
        <f t="shared" si="154"/>
        <v>0</v>
      </c>
      <c r="AO971" s="27">
        <f t="shared" si="152"/>
        <v>0</v>
      </c>
      <c r="AP971" s="28"/>
      <c r="AR971" s="28"/>
      <c r="AS971" s="28"/>
      <c r="AT971" s="2"/>
      <c r="AU971" s="2"/>
      <c r="AV971" s="2"/>
      <c r="AW971" s="2"/>
      <c r="AX971" s="2"/>
      <c r="AY971" s="2"/>
      <c r="AZ971" s="2"/>
      <c r="BA971" s="29"/>
    </row>
    <row r="972" spans="1:53" ht="21" customHeight="1">
      <c r="A972" s="19">
        <f>SUBTOTAL(3,$AO$7:AO972)</f>
        <v>966</v>
      </c>
      <c r="B972" s="44" t="s">
        <v>3484</v>
      </c>
      <c r="C972" s="45" t="s">
        <v>3485</v>
      </c>
      <c r="D972" s="22" t="s">
        <v>3486</v>
      </c>
      <c r="E972" s="22" t="s">
        <v>1325</v>
      </c>
      <c r="F972" s="19" t="s">
        <v>3487</v>
      </c>
      <c r="G972" s="22" t="s">
        <v>67</v>
      </c>
      <c r="H972" s="19" t="str">
        <f t="shared" si="151"/>
        <v>009</v>
      </c>
      <c r="I972" s="22" t="s">
        <v>3446</v>
      </c>
      <c r="J972" s="22" t="s">
        <v>3447</v>
      </c>
      <c r="K972" s="22"/>
      <c r="L972" s="27">
        <v>0</v>
      </c>
      <c r="M972" s="26">
        <v>0</v>
      </c>
      <c r="N972" s="25">
        <v>7050000</v>
      </c>
      <c r="O972" s="25"/>
      <c r="P972" s="25"/>
      <c r="Q972" s="25"/>
      <c r="R972" s="25"/>
      <c r="S972" s="25">
        <v>7050000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>
        <f t="shared" si="153"/>
        <v>0</v>
      </c>
      <c r="AE972" s="25">
        <f>IF(SUM(R972:T972)-M972&lt;SUM(N972),SUM(N972)-SUM(R972:T972)-M972,)</f>
        <v>0</v>
      </c>
      <c r="AF972" s="25"/>
      <c r="AG972" s="27"/>
      <c r="AH972" s="27"/>
      <c r="AI972" s="27"/>
      <c r="AJ972" s="32"/>
      <c r="AK972" s="27"/>
      <c r="AL972" s="32"/>
      <c r="AM972" s="27"/>
      <c r="AN972" s="25">
        <f t="shared" si="154"/>
        <v>0</v>
      </c>
      <c r="AO972" s="27">
        <f t="shared" si="152"/>
        <v>0</v>
      </c>
      <c r="AP972" s="28"/>
      <c r="AR972" s="28"/>
      <c r="AS972" s="28"/>
      <c r="AT972" s="2"/>
      <c r="AU972" s="2"/>
      <c r="AV972" s="2"/>
      <c r="AW972" s="2"/>
      <c r="AX972" s="2"/>
      <c r="AY972" s="2"/>
      <c r="AZ972" s="2"/>
      <c r="BA972" s="29"/>
    </row>
    <row r="973" spans="1:53" ht="21" customHeight="1">
      <c r="A973" s="19">
        <f>SUBTOTAL(3,$AO$7:AO973)</f>
        <v>967</v>
      </c>
      <c r="B973" s="44" t="s">
        <v>3488</v>
      </c>
      <c r="C973" s="45" t="s">
        <v>3489</v>
      </c>
      <c r="D973" s="22" t="s">
        <v>474</v>
      </c>
      <c r="E973" s="22" t="s">
        <v>166</v>
      </c>
      <c r="F973" s="19" t="s">
        <v>3490</v>
      </c>
      <c r="G973" s="22" t="s">
        <v>67</v>
      </c>
      <c r="H973" s="19" t="str">
        <f t="shared" si="151"/>
        <v>009</v>
      </c>
      <c r="I973" s="22" t="s">
        <v>2930</v>
      </c>
      <c r="J973" s="22" t="s">
        <v>3447</v>
      </c>
      <c r="K973" s="22"/>
      <c r="L973" s="27">
        <v>0</v>
      </c>
      <c r="M973" s="26">
        <v>0</v>
      </c>
      <c r="N973" s="25">
        <v>7050000</v>
      </c>
      <c r="O973" s="25"/>
      <c r="P973" s="25"/>
      <c r="Q973" s="25"/>
      <c r="R973" s="25"/>
      <c r="S973" s="25">
        <v>7050000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>
        <f t="shared" si="153"/>
        <v>0</v>
      </c>
      <c r="AE973" s="25">
        <f>IF(SUM(R973:T973)-M973&lt;SUM(N973),SUM(N973)-SUM(R973:T973)-M973,)</f>
        <v>0</v>
      </c>
      <c r="AF973" s="25"/>
      <c r="AG973" s="27"/>
      <c r="AH973" s="27"/>
      <c r="AI973" s="27"/>
      <c r="AJ973" s="32"/>
      <c r="AK973" s="27"/>
      <c r="AL973" s="32"/>
      <c r="AM973" s="27"/>
      <c r="AN973" s="25">
        <f t="shared" si="154"/>
        <v>0</v>
      </c>
      <c r="AO973" s="27">
        <f t="shared" si="152"/>
        <v>0</v>
      </c>
      <c r="AP973" s="28"/>
      <c r="AR973" s="28"/>
      <c r="AS973" s="28"/>
      <c r="AT973" s="2"/>
      <c r="AU973" s="2"/>
      <c r="AV973" s="2"/>
      <c r="AW973" s="2"/>
      <c r="AX973" s="2"/>
      <c r="AY973" s="2"/>
      <c r="AZ973" s="2"/>
      <c r="BA973" s="29"/>
    </row>
    <row r="974" spans="1:53" ht="21" customHeight="1">
      <c r="A974" s="19">
        <f>SUBTOTAL(3,$AO$7:AO974)</f>
        <v>968</v>
      </c>
      <c r="B974" s="44" t="s">
        <v>3491</v>
      </c>
      <c r="C974" s="45" t="s">
        <v>3492</v>
      </c>
      <c r="D974" s="22" t="s">
        <v>799</v>
      </c>
      <c r="E974" s="22" t="s">
        <v>449</v>
      </c>
      <c r="F974" s="19" t="s">
        <v>343</v>
      </c>
      <c r="G974" s="22" t="s">
        <v>67</v>
      </c>
      <c r="H974" s="19" t="str">
        <f t="shared" si="151"/>
        <v>009</v>
      </c>
      <c r="I974" s="22" t="s">
        <v>3446</v>
      </c>
      <c r="J974" s="22" t="s">
        <v>3447</v>
      </c>
      <c r="K974" s="22"/>
      <c r="L974" s="27">
        <v>0</v>
      </c>
      <c r="M974" s="26">
        <v>0</v>
      </c>
      <c r="N974" s="25">
        <v>7050000</v>
      </c>
      <c r="O974" s="25"/>
      <c r="P974" s="25"/>
      <c r="Q974" s="25"/>
      <c r="R974" s="25"/>
      <c r="S974" s="25"/>
      <c r="T974" s="25"/>
      <c r="U974" s="25"/>
      <c r="V974" s="25"/>
      <c r="W974" s="25">
        <v>7050000</v>
      </c>
      <c r="X974" s="25"/>
      <c r="Y974" s="25"/>
      <c r="Z974" s="25"/>
      <c r="AA974" s="25"/>
      <c r="AB974" s="25"/>
      <c r="AC974" s="25"/>
      <c r="AD974" s="25">
        <f t="shared" si="153"/>
        <v>0</v>
      </c>
      <c r="AE974" s="25">
        <f>IF(SUM(R974:W974)-M974&lt;SUM(N974),SUM(N974)-SUM(R974:W974)-M974,)</f>
        <v>0</v>
      </c>
      <c r="AF974" s="25"/>
      <c r="AG974" s="27"/>
      <c r="AH974" s="27"/>
      <c r="AI974" s="27"/>
      <c r="AJ974" s="32"/>
      <c r="AK974" s="27"/>
      <c r="AL974" s="32"/>
      <c r="AM974" s="27"/>
      <c r="AN974" s="25">
        <f t="shared" si="154"/>
        <v>0</v>
      </c>
      <c r="AO974" s="27">
        <f>IF(SUM(R974:W974)-M974&lt;(K974+L974+N974),(K974+L974+N974)-SUM(R974:W974)-M974,)</f>
        <v>0</v>
      </c>
      <c r="AP974" s="28"/>
      <c r="AR974" s="28"/>
      <c r="AS974" s="28"/>
      <c r="AT974" s="2"/>
      <c r="AU974" s="2"/>
      <c r="AV974" s="2"/>
      <c r="AW974" s="2"/>
      <c r="AX974" s="2"/>
      <c r="AY974" s="2"/>
      <c r="AZ974" s="2"/>
      <c r="BA974" s="29"/>
    </row>
    <row r="975" spans="1:53" ht="21" customHeight="1">
      <c r="A975" s="19">
        <f>SUBTOTAL(3,$AO$7:AO975)</f>
        <v>969</v>
      </c>
      <c r="B975" s="44" t="s">
        <v>3493</v>
      </c>
      <c r="C975" s="45" t="s">
        <v>3494</v>
      </c>
      <c r="D975" s="22" t="s">
        <v>350</v>
      </c>
      <c r="E975" s="22" t="s">
        <v>449</v>
      </c>
      <c r="F975" s="19" t="s">
        <v>3495</v>
      </c>
      <c r="G975" s="22" t="s">
        <v>67</v>
      </c>
      <c r="H975" s="19" t="str">
        <f t="shared" si="151"/>
        <v>009</v>
      </c>
      <c r="I975" s="22" t="s">
        <v>3446</v>
      </c>
      <c r="J975" s="22" t="s">
        <v>3447</v>
      </c>
      <c r="K975" s="22"/>
      <c r="L975" s="27">
        <v>0</v>
      </c>
      <c r="M975" s="26">
        <v>0</v>
      </c>
      <c r="N975" s="25">
        <v>7050000</v>
      </c>
      <c r="O975" s="25"/>
      <c r="P975" s="25"/>
      <c r="Q975" s="25"/>
      <c r="R975" s="25"/>
      <c r="S975" s="25"/>
      <c r="T975" s="25"/>
      <c r="U975" s="25">
        <v>7050000</v>
      </c>
      <c r="V975" s="25"/>
      <c r="W975" s="25"/>
      <c r="X975" s="25"/>
      <c r="Y975" s="25"/>
      <c r="Z975" s="25"/>
      <c r="AA975" s="25"/>
      <c r="AB975" s="25"/>
      <c r="AC975" s="25"/>
      <c r="AD975" s="25">
        <f t="shared" si="153"/>
        <v>0</v>
      </c>
      <c r="AE975" s="25">
        <f>IF(SUM(R975:U975)-M975&lt;SUM(N975),SUM(N975)-SUM(R975:U975)-M975,)</f>
        <v>0</v>
      </c>
      <c r="AF975" s="25"/>
      <c r="AG975" s="27"/>
      <c r="AH975" s="27"/>
      <c r="AI975" s="27"/>
      <c r="AJ975" s="32"/>
      <c r="AK975" s="27"/>
      <c r="AL975" s="32"/>
      <c r="AM975" s="27"/>
      <c r="AN975" s="25">
        <f t="shared" si="154"/>
        <v>0</v>
      </c>
      <c r="AO975" s="27">
        <f t="shared" ref="AO975:AO980" si="155">IF(SUM(R975:U975)-M975&lt;(K975+L975+N975),(K975+L975+N975)-SUM(R975:U975)-M975,)</f>
        <v>0</v>
      </c>
      <c r="AP975" s="28"/>
      <c r="AR975" s="28"/>
      <c r="AS975" s="28"/>
      <c r="AT975" s="2"/>
      <c r="AU975" s="2"/>
      <c r="AV975" s="2"/>
      <c r="AW975" s="2"/>
      <c r="AX975" s="2"/>
      <c r="AY975" s="2"/>
      <c r="AZ975" s="2"/>
      <c r="BA975" s="29"/>
    </row>
    <row r="976" spans="1:53" ht="21" customHeight="1">
      <c r="A976" s="19">
        <f>SUBTOTAL(3,$AO$7:AO976)</f>
        <v>970</v>
      </c>
      <c r="B976" s="44" t="s">
        <v>3496</v>
      </c>
      <c r="C976" s="45" t="s">
        <v>3497</v>
      </c>
      <c r="D976" s="22" t="s">
        <v>3498</v>
      </c>
      <c r="E976" s="22" t="s">
        <v>36</v>
      </c>
      <c r="F976" s="19" t="s">
        <v>771</v>
      </c>
      <c r="G976" s="22" t="s">
        <v>67</v>
      </c>
      <c r="H976" s="19" t="str">
        <f t="shared" si="151"/>
        <v>009</v>
      </c>
      <c r="I976" s="22" t="s">
        <v>3446</v>
      </c>
      <c r="J976" s="22" t="s">
        <v>3447</v>
      </c>
      <c r="K976" s="22"/>
      <c r="L976" s="27">
        <v>0</v>
      </c>
      <c r="M976" s="26">
        <v>0</v>
      </c>
      <c r="N976" s="25">
        <v>7050000</v>
      </c>
      <c r="O976" s="25"/>
      <c r="P976" s="25"/>
      <c r="Q976" s="25"/>
      <c r="R976" s="25"/>
      <c r="S976" s="25">
        <v>7050000</v>
      </c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>
        <f t="shared" si="153"/>
        <v>0</v>
      </c>
      <c r="AE976" s="25">
        <f>IF(SUM(R976:T976)-M976&lt;SUM(N976),SUM(N976)-SUM(R976:T976)-M976,)</f>
        <v>0</v>
      </c>
      <c r="AF976" s="25"/>
      <c r="AG976" s="27"/>
      <c r="AH976" s="27"/>
      <c r="AI976" s="27"/>
      <c r="AJ976" s="32"/>
      <c r="AK976" s="27"/>
      <c r="AL976" s="32"/>
      <c r="AM976" s="27"/>
      <c r="AN976" s="25">
        <f t="shared" si="154"/>
        <v>0</v>
      </c>
      <c r="AO976" s="27">
        <f t="shared" si="155"/>
        <v>0</v>
      </c>
      <c r="AP976" s="28"/>
      <c r="AR976" s="28"/>
      <c r="AS976" s="28"/>
      <c r="AT976" s="2"/>
      <c r="AU976" s="2"/>
      <c r="AV976" s="2"/>
      <c r="AW976" s="2"/>
      <c r="AX976" s="2"/>
      <c r="AY976" s="2"/>
      <c r="AZ976" s="2"/>
      <c r="BA976" s="29"/>
    </row>
    <row r="977" spans="1:53" ht="21" customHeight="1">
      <c r="A977" s="19">
        <f>SUBTOTAL(3,$AO$7:AO977)</f>
        <v>971</v>
      </c>
      <c r="B977" s="71" t="s">
        <v>3499</v>
      </c>
      <c r="C977" s="53" t="s">
        <v>3500</v>
      </c>
      <c r="D977" s="57" t="s">
        <v>3501</v>
      </c>
      <c r="E977" s="57" t="s">
        <v>3502</v>
      </c>
      <c r="F977" s="19" t="s">
        <v>1066</v>
      </c>
      <c r="G977" s="22" t="s">
        <v>67</v>
      </c>
      <c r="H977" s="19" t="str">
        <f t="shared" si="151"/>
        <v>009</v>
      </c>
      <c r="I977" s="22" t="s">
        <v>3446</v>
      </c>
      <c r="J977" s="22" t="s">
        <v>3447</v>
      </c>
      <c r="K977" s="22"/>
      <c r="L977" s="27">
        <v>0</v>
      </c>
      <c r="M977" s="26">
        <v>0</v>
      </c>
      <c r="N977" s="25">
        <v>7050000</v>
      </c>
      <c r="O977" s="25"/>
      <c r="P977" s="25"/>
      <c r="Q977" s="25"/>
      <c r="R977" s="25"/>
      <c r="S977" s="25">
        <v>7050000</v>
      </c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>
        <f t="shared" si="153"/>
        <v>0</v>
      </c>
      <c r="AE977" s="25">
        <f>IF(SUM(R977:T977)-M977&lt;SUM(N977),SUM(N977)-SUM(R977:T977)-M977,)</f>
        <v>0</v>
      </c>
      <c r="AF977" s="25"/>
      <c r="AG977" s="27"/>
      <c r="AH977" s="27"/>
      <c r="AI977" s="27"/>
      <c r="AJ977" s="32"/>
      <c r="AK977" s="27"/>
      <c r="AL977" s="32"/>
      <c r="AM977" s="27"/>
      <c r="AN977" s="25">
        <f t="shared" si="154"/>
        <v>0</v>
      </c>
      <c r="AO977" s="27">
        <f t="shared" si="155"/>
        <v>0</v>
      </c>
      <c r="AP977" s="28"/>
      <c r="AR977" s="28"/>
      <c r="AS977" s="28"/>
      <c r="AT977" s="2"/>
      <c r="AU977" s="2"/>
      <c r="AV977" s="2"/>
      <c r="AW977" s="2"/>
      <c r="AX977" s="2"/>
      <c r="AY977" s="2"/>
      <c r="AZ977" s="2"/>
      <c r="BA977" s="29"/>
    </row>
    <row r="978" spans="1:53" ht="21" customHeight="1">
      <c r="A978" s="19">
        <f>SUBTOTAL(3,$AO$7:AO978)</f>
        <v>972</v>
      </c>
      <c r="B978" s="44" t="s">
        <v>3503</v>
      </c>
      <c r="C978" s="45" t="s">
        <v>3504</v>
      </c>
      <c r="D978" s="22" t="s">
        <v>3505</v>
      </c>
      <c r="E978" s="22" t="s">
        <v>201</v>
      </c>
      <c r="F978" s="19" t="s">
        <v>1964</v>
      </c>
      <c r="G978" s="22" t="s">
        <v>67</v>
      </c>
      <c r="H978" s="19" t="str">
        <f t="shared" si="151"/>
        <v>009</v>
      </c>
      <c r="I978" s="22" t="s">
        <v>3446</v>
      </c>
      <c r="J978" s="22" t="s">
        <v>3447</v>
      </c>
      <c r="K978" s="22"/>
      <c r="L978" s="27">
        <v>0</v>
      </c>
      <c r="M978" s="26">
        <v>0</v>
      </c>
      <c r="N978" s="25">
        <v>7050000</v>
      </c>
      <c r="O978" s="25"/>
      <c r="P978" s="25"/>
      <c r="Q978" s="25"/>
      <c r="R978" s="25"/>
      <c r="S978" s="25">
        <v>7050000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>
        <f t="shared" si="153"/>
        <v>0</v>
      </c>
      <c r="AE978" s="25">
        <f>IF(SUM(R978:T978)-M978&lt;SUM(N978),SUM(N978)-SUM(R978:T978)-M978,)</f>
        <v>0</v>
      </c>
      <c r="AF978" s="25"/>
      <c r="AG978" s="27"/>
      <c r="AH978" s="27"/>
      <c r="AI978" s="27"/>
      <c r="AJ978" s="32"/>
      <c r="AK978" s="27"/>
      <c r="AL978" s="32"/>
      <c r="AM978" s="27"/>
      <c r="AN978" s="25">
        <f t="shared" si="154"/>
        <v>0</v>
      </c>
      <c r="AO978" s="27">
        <f t="shared" si="155"/>
        <v>0</v>
      </c>
      <c r="AP978" s="28"/>
      <c r="AR978" s="28"/>
      <c r="AS978" s="28"/>
      <c r="AT978" s="2"/>
      <c r="AU978" s="2"/>
      <c r="AV978" s="2"/>
      <c r="AW978" s="2"/>
      <c r="AX978" s="2"/>
      <c r="AY978" s="2"/>
      <c r="AZ978" s="2"/>
      <c r="BA978" s="29"/>
    </row>
    <row r="979" spans="1:53" ht="21" customHeight="1">
      <c r="A979" s="19">
        <f>SUBTOTAL(3,$AO$7:AO979)</f>
        <v>973</v>
      </c>
      <c r="B979" s="44" t="s">
        <v>3506</v>
      </c>
      <c r="C979" s="45" t="s">
        <v>3507</v>
      </c>
      <c r="D979" s="22" t="s">
        <v>3508</v>
      </c>
      <c r="E979" s="22" t="s">
        <v>671</v>
      </c>
      <c r="F979" s="19" t="s">
        <v>914</v>
      </c>
      <c r="G979" s="22" t="s">
        <v>67</v>
      </c>
      <c r="H979" s="19" t="str">
        <f t="shared" si="151"/>
        <v>009</v>
      </c>
      <c r="I979" s="22" t="s">
        <v>3446</v>
      </c>
      <c r="J979" s="22" t="s">
        <v>3447</v>
      </c>
      <c r="K979" s="22"/>
      <c r="L979" s="27">
        <v>0</v>
      </c>
      <c r="M979" s="26">
        <v>0</v>
      </c>
      <c r="N979" s="25">
        <v>7050000</v>
      </c>
      <c r="O979" s="25"/>
      <c r="P979" s="25"/>
      <c r="Q979" s="25"/>
      <c r="R979" s="25"/>
      <c r="S979" s="25">
        <v>7050000</v>
      </c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>
        <f t="shared" si="153"/>
        <v>0</v>
      </c>
      <c r="AE979" s="25">
        <f>IF(SUM(R979:T979)-M979&lt;SUM(N979),SUM(N979)-SUM(R979:T979)-M979,)</f>
        <v>0</v>
      </c>
      <c r="AF979" s="25"/>
      <c r="AG979" s="27"/>
      <c r="AH979" s="27"/>
      <c r="AI979" s="27"/>
      <c r="AJ979" s="32"/>
      <c r="AK979" s="27"/>
      <c r="AL979" s="32"/>
      <c r="AM979" s="27"/>
      <c r="AN979" s="25">
        <f t="shared" si="154"/>
        <v>0</v>
      </c>
      <c r="AO979" s="27">
        <f t="shared" si="155"/>
        <v>0</v>
      </c>
      <c r="AP979" s="28"/>
      <c r="AR979" s="28"/>
      <c r="AS979" s="28"/>
      <c r="AT979" s="2"/>
      <c r="AU979" s="2"/>
      <c r="AV979" s="2"/>
      <c r="AW979" s="2"/>
      <c r="AX979" s="2"/>
      <c r="AY979" s="2"/>
      <c r="AZ979" s="2"/>
      <c r="BA979" s="29"/>
    </row>
    <row r="980" spans="1:53" ht="21" customHeight="1">
      <c r="A980" s="19">
        <f>SUBTOTAL(3,$AO$7:AO980)</f>
        <v>974</v>
      </c>
      <c r="B980" s="44" t="s">
        <v>3509</v>
      </c>
      <c r="C980" s="45" t="s">
        <v>3510</v>
      </c>
      <c r="D980" s="22" t="s">
        <v>3511</v>
      </c>
      <c r="E980" s="22" t="s">
        <v>2561</v>
      </c>
      <c r="F980" s="19" t="s">
        <v>306</v>
      </c>
      <c r="G980" s="22" t="s">
        <v>67</v>
      </c>
      <c r="H980" s="19" t="str">
        <f t="shared" si="151"/>
        <v>009</v>
      </c>
      <c r="I980" s="22" t="s">
        <v>3446</v>
      </c>
      <c r="J980" s="22" t="s">
        <v>3447</v>
      </c>
      <c r="K980" s="22"/>
      <c r="L980" s="27">
        <v>0</v>
      </c>
      <c r="M980" s="26">
        <v>0</v>
      </c>
      <c r="N980" s="25">
        <v>7050000</v>
      </c>
      <c r="O980" s="25"/>
      <c r="P980" s="25"/>
      <c r="Q980" s="25"/>
      <c r="R980" s="25"/>
      <c r="S980" s="25">
        <v>7050000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>
        <f t="shared" si="153"/>
        <v>0</v>
      </c>
      <c r="AE980" s="25">
        <f>IF(SUM(R980:T980)-M980&lt;SUM(N980),SUM(N980)-SUM(R980:T980)-M980,)</f>
        <v>0</v>
      </c>
      <c r="AF980" s="25"/>
      <c r="AG980" s="27"/>
      <c r="AH980" s="27"/>
      <c r="AI980" s="27"/>
      <c r="AJ980" s="32"/>
      <c r="AK980" s="27"/>
      <c r="AL980" s="32"/>
      <c r="AM980" s="27"/>
      <c r="AN980" s="25">
        <f t="shared" si="154"/>
        <v>0</v>
      </c>
      <c r="AO980" s="27">
        <f t="shared" si="155"/>
        <v>0</v>
      </c>
      <c r="AP980" s="28"/>
      <c r="AR980" s="28"/>
      <c r="AS980" s="28"/>
      <c r="AT980" s="2"/>
      <c r="AU980" s="2"/>
      <c r="AV980" s="2"/>
      <c r="AW980" s="2"/>
      <c r="AX980" s="2"/>
      <c r="AY980" s="2"/>
      <c r="AZ980" s="2"/>
      <c r="BA980" s="29"/>
    </row>
    <row r="981" spans="1:53" ht="21" customHeight="1">
      <c r="A981" s="19">
        <f>SUBTOTAL(3,$AO$7:AO981)</f>
        <v>975</v>
      </c>
      <c r="B981" s="44" t="s">
        <v>3512</v>
      </c>
      <c r="C981" s="45" t="s">
        <v>3513</v>
      </c>
      <c r="D981" s="22" t="s">
        <v>908</v>
      </c>
      <c r="E981" s="22" t="s">
        <v>509</v>
      </c>
      <c r="F981" s="19" t="s">
        <v>3514</v>
      </c>
      <c r="G981" s="22" t="s">
        <v>67</v>
      </c>
      <c r="H981" s="19" t="str">
        <f t="shared" si="151"/>
        <v>009</v>
      </c>
      <c r="I981" s="22" t="s">
        <v>3446</v>
      </c>
      <c r="J981" s="22" t="s">
        <v>3447</v>
      </c>
      <c r="K981" s="22"/>
      <c r="L981" s="27">
        <v>0</v>
      </c>
      <c r="M981" s="26">
        <v>0</v>
      </c>
      <c r="N981" s="25">
        <v>7050000</v>
      </c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>
        <v>7050000</v>
      </c>
      <c r="AB981" s="25"/>
      <c r="AC981" s="25"/>
      <c r="AD981" s="25">
        <f t="shared" si="153"/>
        <v>0</v>
      </c>
      <c r="AE981" s="25">
        <f>IF(SUM(R981:AA981)-M981&lt;SUM(N981),SUM(N981)-SUM(R981:AA981)-M981,)</f>
        <v>0</v>
      </c>
      <c r="AF981" s="25"/>
      <c r="AG981" s="27"/>
      <c r="AH981" s="27"/>
      <c r="AI981" s="27"/>
      <c r="AJ981" s="32"/>
      <c r="AK981" s="27"/>
      <c r="AL981" s="32"/>
      <c r="AM981" s="27"/>
      <c r="AN981" s="25">
        <f t="shared" si="154"/>
        <v>0</v>
      </c>
      <c r="AO981" s="27">
        <f>IF(SUM(R981:AA981)-M981&lt;(K981+L981+N981),(K981+L981+N981)-SUM(R981:AA981)-M981,)</f>
        <v>0</v>
      </c>
      <c r="AP981" s="28"/>
      <c r="AR981" s="28"/>
      <c r="AS981" s="28"/>
      <c r="AT981" s="2"/>
      <c r="AU981" s="2"/>
      <c r="AV981" s="2"/>
      <c r="AW981" s="2"/>
      <c r="AX981" s="2"/>
      <c r="AY981" s="2"/>
      <c r="AZ981" s="2"/>
      <c r="BA981" s="29"/>
    </row>
    <row r="982" spans="1:53" ht="21" customHeight="1">
      <c r="A982" s="19">
        <f>SUBTOTAL(3,$AO$7:AO982)</f>
        <v>976</v>
      </c>
      <c r="B982" s="44" t="s">
        <v>3515</v>
      </c>
      <c r="C982" s="45" t="s">
        <v>3516</v>
      </c>
      <c r="D982" s="22" t="s">
        <v>1908</v>
      </c>
      <c r="E982" s="22" t="s">
        <v>2983</v>
      </c>
      <c r="F982" s="19" t="s">
        <v>467</v>
      </c>
      <c r="G982" s="22" t="s">
        <v>67</v>
      </c>
      <c r="H982" s="19" t="str">
        <f t="shared" si="151"/>
        <v>009</v>
      </c>
      <c r="I982" s="22" t="s">
        <v>3446</v>
      </c>
      <c r="J982" s="22" t="s">
        <v>3447</v>
      </c>
      <c r="K982" s="22"/>
      <c r="L982" s="27">
        <v>0</v>
      </c>
      <c r="M982" s="26">
        <v>9000</v>
      </c>
      <c r="N982" s="25">
        <v>7050000</v>
      </c>
      <c r="O982" s="25"/>
      <c r="P982" s="25"/>
      <c r="Q982" s="25"/>
      <c r="R982" s="25"/>
      <c r="S982" s="25">
        <v>7050000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6">
        <v>9000</v>
      </c>
      <c r="AE982" s="25">
        <f>IF(SUM(R982:T982)&lt;SUM(N982),SUM(N982)-SUM(R982:T982),)</f>
        <v>0</v>
      </c>
      <c r="AF982" s="26"/>
      <c r="AG982" s="27"/>
      <c r="AH982" s="27"/>
      <c r="AI982" s="27"/>
      <c r="AJ982" s="32"/>
      <c r="AK982" s="27"/>
      <c r="AL982" s="32"/>
      <c r="AM982" s="27"/>
      <c r="AN982" s="25">
        <f t="shared" si="154"/>
        <v>0</v>
      </c>
      <c r="AO982" s="27">
        <f>IF(SUM(R982:U982)&lt;(K982+L982+N982),(K982+L982+N982)-SUM(R982:U982),)</f>
        <v>0</v>
      </c>
      <c r="AP982" s="28"/>
      <c r="AR982" s="28"/>
      <c r="AS982" s="28"/>
      <c r="AT982" s="2"/>
      <c r="AU982" s="2"/>
      <c r="AV982" s="2"/>
      <c r="AW982" s="2"/>
      <c r="AX982" s="2"/>
      <c r="AY982" s="2"/>
      <c r="AZ982" s="2"/>
      <c r="BA982" s="29"/>
    </row>
    <row r="983" spans="1:53" ht="21" customHeight="1">
      <c r="A983" s="19">
        <f>SUBTOTAL(3,$AO$7:AO983)</f>
        <v>977</v>
      </c>
      <c r="B983" s="44" t="s">
        <v>3517</v>
      </c>
      <c r="C983" s="45" t="s">
        <v>3518</v>
      </c>
      <c r="D983" s="22" t="s">
        <v>3519</v>
      </c>
      <c r="E983" s="22" t="s">
        <v>290</v>
      </c>
      <c r="F983" s="19" t="s">
        <v>2761</v>
      </c>
      <c r="G983" s="22" t="s">
        <v>67</v>
      </c>
      <c r="H983" s="19" t="str">
        <f t="shared" si="151"/>
        <v>009</v>
      </c>
      <c r="I983" s="22" t="s">
        <v>3446</v>
      </c>
      <c r="J983" s="22" t="s">
        <v>3447</v>
      </c>
      <c r="K983" s="22"/>
      <c r="L983" s="27">
        <v>0</v>
      </c>
      <c r="M983" s="26">
        <v>0</v>
      </c>
      <c r="N983" s="25">
        <v>7050000</v>
      </c>
      <c r="O983" s="25"/>
      <c r="P983" s="25"/>
      <c r="Q983" s="25"/>
      <c r="R983" s="25"/>
      <c r="S983" s="25">
        <v>7050000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>
        <f>IF(SUM(O983:U983)&gt;SUM(M983:N983),SUM(O983:U983)-SUM(M983:N983),)</f>
        <v>0</v>
      </c>
      <c r="AE983" s="25">
        <f>IF(SUM(R983:T983)-M983&lt;SUM(N983),SUM(N983)-SUM(R983:T983)-M983,)</f>
        <v>0</v>
      </c>
      <c r="AF983" s="25"/>
      <c r="AG983" s="27"/>
      <c r="AH983" s="27"/>
      <c r="AI983" s="27"/>
      <c r="AJ983" s="32"/>
      <c r="AK983" s="27"/>
      <c r="AL983" s="32"/>
      <c r="AM983" s="27"/>
      <c r="AN983" s="25">
        <f t="shared" si="154"/>
        <v>0</v>
      </c>
      <c r="AO983" s="27">
        <f>IF(SUM(R983:U983)-M983&lt;(K983+L983+N983),(K983+L983+N983)-SUM(R983:U983)-M983,)</f>
        <v>0</v>
      </c>
      <c r="AP983" s="28"/>
      <c r="AR983" s="28"/>
      <c r="AS983" s="28"/>
      <c r="AT983" s="2"/>
      <c r="AU983" s="2"/>
      <c r="AV983" s="2"/>
      <c r="AW983" s="2"/>
      <c r="AX983" s="2"/>
      <c r="AY983" s="2"/>
      <c r="AZ983" s="2"/>
      <c r="BA983" s="29"/>
    </row>
    <row r="984" spans="1:53" ht="21" customHeight="1">
      <c r="A984" s="19">
        <f>SUBTOTAL(3,$AO$7:AO984)</f>
        <v>978</v>
      </c>
      <c r="B984" s="44" t="s">
        <v>3520</v>
      </c>
      <c r="C984" s="45" t="s">
        <v>3521</v>
      </c>
      <c r="D984" s="22" t="s">
        <v>1605</v>
      </c>
      <c r="E984" s="22" t="s">
        <v>1496</v>
      </c>
      <c r="F984" s="19" t="s">
        <v>3522</v>
      </c>
      <c r="G984" s="22" t="s">
        <v>67</v>
      </c>
      <c r="H984" s="19" t="str">
        <f t="shared" si="151"/>
        <v>009</v>
      </c>
      <c r="I984" s="22" t="s">
        <v>3446</v>
      </c>
      <c r="J984" s="22" t="s">
        <v>3447</v>
      </c>
      <c r="K984" s="22"/>
      <c r="L984" s="27">
        <v>0</v>
      </c>
      <c r="M984" s="26">
        <v>5480</v>
      </c>
      <c r="N984" s="25">
        <v>7050000</v>
      </c>
      <c r="O984" s="25"/>
      <c r="P984" s="25"/>
      <c r="Q984" s="25"/>
      <c r="R984" s="25"/>
      <c r="S984" s="25">
        <v>7050000</v>
      </c>
      <c r="T984" s="25"/>
      <c r="U984" s="25"/>
      <c r="V984" s="25"/>
      <c r="W984" s="25"/>
      <c r="X984" s="26"/>
      <c r="Y984" s="26"/>
      <c r="Z984" s="26"/>
      <c r="AA984" s="26"/>
      <c r="AB984" s="26"/>
      <c r="AC984" s="26"/>
      <c r="AD984" s="26">
        <v>5480</v>
      </c>
      <c r="AE984" s="25">
        <f>IF(SUM(R984:T984)&lt;SUM(N984),SUM(N984)-SUM(R984:T984),)</f>
        <v>0</v>
      </c>
      <c r="AF984" s="26"/>
      <c r="AG984" s="27"/>
      <c r="AH984" s="27"/>
      <c r="AI984" s="27"/>
      <c r="AJ984" s="32"/>
      <c r="AK984" s="27"/>
      <c r="AL984" s="32"/>
      <c r="AM984" s="27"/>
      <c r="AN984" s="25">
        <f t="shared" si="154"/>
        <v>0</v>
      </c>
      <c r="AO984" s="27">
        <f>IF(SUM(R984:U984)&lt;(K984+L984+N984),(K984+L984+N984)-SUM(R984:U984),)</f>
        <v>0</v>
      </c>
      <c r="AP984" s="28"/>
      <c r="AR984" s="28"/>
      <c r="AS984" s="28"/>
      <c r="AT984" s="2"/>
      <c r="AU984" s="2"/>
      <c r="AV984" s="2"/>
      <c r="AW984" s="2"/>
      <c r="AX984" s="2"/>
      <c r="AY984" s="2"/>
      <c r="AZ984" s="2"/>
      <c r="BA984" s="29"/>
    </row>
    <row r="985" spans="1:53" ht="21" customHeight="1">
      <c r="A985" s="19">
        <f>SUBTOTAL(3,$AO$7:AO985)</f>
        <v>979</v>
      </c>
      <c r="B985" s="44" t="s">
        <v>3523</v>
      </c>
      <c r="C985" s="45" t="s">
        <v>3524</v>
      </c>
      <c r="D985" s="22" t="s">
        <v>2007</v>
      </c>
      <c r="E985" s="22" t="s">
        <v>295</v>
      </c>
      <c r="F985" s="19" t="s">
        <v>101</v>
      </c>
      <c r="G985" s="22" t="s">
        <v>67</v>
      </c>
      <c r="H985" s="19" t="str">
        <f t="shared" si="151"/>
        <v>009</v>
      </c>
      <c r="I985" s="22" t="s">
        <v>3446</v>
      </c>
      <c r="J985" s="22" t="s">
        <v>3447</v>
      </c>
      <c r="K985" s="22"/>
      <c r="L985" s="27">
        <v>0</v>
      </c>
      <c r="M985" s="26">
        <v>0</v>
      </c>
      <c r="N985" s="25">
        <v>7050000</v>
      </c>
      <c r="O985" s="25"/>
      <c r="P985" s="25"/>
      <c r="Q985" s="25"/>
      <c r="R985" s="25"/>
      <c r="S985" s="25">
        <v>7050000</v>
      </c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>
        <f t="shared" ref="AD985:AD1016" si="156">IF(SUM(O985:U985)&gt;SUM(M985:N985),SUM(O985:U985)-SUM(M985:N985),)</f>
        <v>0</v>
      </c>
      <c r="AE985" s="25">
        <f t="shared" ref="AE985:AE995" si="157">IF(SUM(R985:T985)-M985&lt;SUM(N985),SUM(N985)-SUM(R985:T985)-M985,)</f>
        <v>0</v>
      </c>
      <c r="AF985" s="25"/>
      <c r="AG985" s="27"/>
      <c r="AH985" s="27"/>
      <c r="AI985" s="27"/>
      <c r="AJ985" s="32"/>
      <c r="AK985" s="27"/>
      <c r="AL985" s="32"/>
      <c r="AM985" s="27"/>
      <c r="AN985" s="25">
        <f t="shared" si="154"/>
        <v>0</v>
      </c>
      <c r="AO985" s="27">
        <f t="shared" ref="AO985:AO1016" si="158">IF(SUM(R985:U985)-M985&lt;(K985+L985+N985),(K985+L985+N985)-SUM(R985:U985)-M985,)</f>
        <v>0</v>
      </c>
      <c r="AP985" s="28"/>
      <c r="AR985" s="28"/>
      <c r="AS985" s="28"/>
      <c r="AT985" s="2"/>
      <c r="AU985" s="2"/>
      <c r="AV985" s="2"/>
      <c r="AW985" s="2"/>
      <c r="AX985" s="2"/>
      <c r="AY985" s="2"/>
      <c r="AZ985" s="2"/>
      <c r="BA985" s="29"/>
    </row>
    <row r="986" spans="1:53" ht="21" customHeight="1">
      <c r="A986" s="19">
        <f>SUBTOTAL(3,$AO$7:AO986)</f>
        <v>980</v>
      </c>
      <c r="B986" s="44" t="s">
        <v>3525</v>
      </c>
      <c r="C986" s="45" t="s">
        <v>3526</v>
      </c>
      <c r="D986" s="22" t="s">
        <v>323</v>
      </c>
      <c r="E986" s="22" t="s">
        <v>841</v>
      </c>
      <c r="F986" s="19" t="s">
        <v>3527</v>
      </c>
      <c r="G986" s="22" t="s">
        <v>67</v>
      </c>
      <c r="H986" s="19" t="str">
        <f t="shared" si="151"/>
        <v>009</v>
      </c>
      <c r="I986" s="22" t="s">
        <v>3446</v>
      </c>
      <c r="J986" s="22" t="s">
        <v>3447</v>
      </c>
      <c r="K986" s="22"/>
      <c r="L986" s="27">
        <v>0</v>
      </c>
      <c r="M986" s="26">
        <v>0</v>
      </c>
      <c r="N986" s="25">
        <v>7050000</v>
      </c>
      <c r="O986" s="25"/>
      <c r="P986" s="25"/>
      <c r="Q986" s="25"/>
      <c r="R986" s="25"/>
      <c r="S986" s="25">
        <v>7050000</v>
      </c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>
        <f t="shared" si="156"/>
        <v>0</v>
      </c>
      <c r="AE986" s="25">
        <f t="shared" si="157"/>
        <v>0</v>
      </c>
      <c r="AF986" s="25"/>
      <c r="AG986" s="27"/>
      <c r="AH986" s="27"/>
      <c r="AI986" s="27"/>
      <c r="AJ986" s="32"/>
      <c r="AK986" s="27"/>
      <c r="AL986" s="32"/>
      <c r="AM986" s="27"/>
      <c r="AN986" s="25">
        <f t="shared" si="154"/>
        <v>0</v>
      </c>
      <c r="AO986" s="27">
        <f t="shared" si="158"/>
        <v>0</v>
      </c>
      <c r="AP986" s="28"/>
      <c r="AR986" s="28"/>
      <c r="AS986" s="28"/>
      <c r="AT986" s="2"/>
      <c r="AU986" s="2"/>
      <c r="AV986" s="2"/>
      <c r="AW986" s="2"/>
      <c r="AX986" s="2"/>
      <c r="AY986" s="2"/>
      <c r="AZ986" s="2"/>
      <c r="BA986" s="29"/>
    </row>
    <row r="987" spans="1:53" ht="21" customHeight="1">
      <c r="A987" s="19">
        <f>SUBTOTAL(3,$AO$7:AO987)</f>
        <v>981</v>
      </c>
      <c r="B987" s="44" t="s">
        <v>3528</v>
      </c>
      <c r="C987" s="45" t="s">
        <v>3529</v>
      </c>
      <c r="D987" s="22" t="s">
        <v>1462</v>
      </c>
      <c r="E987" s="22" t="s">
        <v>689</v>
      </c>
      <c r="F987" s="19" t="s">
        <v>2654</v>
      </c>
      <c r="G987" s="22" t="s">
        <v>67</v>
      </c>
      <c r="H987" s="19" t="str">
        <f t="shared" si="151"/>
        <v>009</v>
      </c>
      <c r="I987" s="22" t="s">
        <v>3446</v>
      </c>
      <c r="J987" s="22" t="s">
        <v>3447</v>
      </c>
      <c r="K987" s="22"/>
      <c r="L987" s="27">
        <v>0</v>
      </c>
      <c r="M987" s="26">
        <v>0</v>
      </c>
      <c r="N987" s="25">
        <v>7050000</v>
      </c>
      <c r="O987" s="25"/>
      <c r="P987" s="25"/>
      <c r="Q987" s="25"/>
      <c r="R987" s="25"/>
      <c r="S987" s="25">
        <v>7050000</v>
      </c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>
        <f t="shared" si="156"/>
        <v>0</v>
      </c>
      <c r="AE987" s="25">
        <f t="shared" si="157"/>
        <v>0</v>
      </c>
      <c r="AF987" s="25"/>
      <c r="AG987" s="27"/>
      <c r="AH987" s="27"/>
      <c r="AI987" s="27"/>
      <c r="AJ987" s="32"/>
      <c r="AK987" s="27"/>
      <c r="AL987" s="32"/>
      <c r="AM987" s="27"/>
      <c r="AN987" s="25">
        <f t="shared" si="154"/>
        <v>0</v>
      </c>
      <c r="AO987" s="27">
        <f t="shared" si="158"/>
        <v>0</v>
      </c>
      <c r="AP987" s="28"/>
      <c r="AR987" s="28"/>
      <c r="AS987" s="28"/>
      <c r="AT987" s="2"/>
      <c r="AU987" s="2"/>
      <c r="AV987" s="2"/>
      <c r="AW987" s="2"/>
      <c r="AX987" s="2"/>
      <c r="AY987" s="2"/>
      <c r="AZ987" s="2"/>
      <c r="BA987" s="29"/>
    </row>
    <row r="988" spans="1:53" ht="21" customHeight="1">
      <c r="A988" s="19">
        <f>SUBTOTAL(3,$AO$7:AO988)</f>
        <v>982</v>
      </c>
      <c r="B988" s="44" t="s">
        <v>3530</v>
      </c>
      <c r="C988" s="45" t="s">
        <v>3531</v>
      </c>
      <c r="D988" s="22" t="s">
        <v>3532</v>
      </c>
      <c r="E988" s="22" t="s">
        <v>316</v>
      </c>
      <c r="F988" s="19" t="s">
        <v>1043</v>
      </c>
      <c r="G988" s="22" t="s">
        <v>67</v>
      </c>
      <c r="H988" s="19" t="str">
        <f t="shared" si="151"/>
        <v>009</v>
      </c>
      <c r="I988" s="22" t="s">
        <v>3446</v>
      </c>
      <c r="J988" s="22" t="s">
        <v>3447</v>
      </c>
      <c r="K988" s="22"/>
      <c r="L988" s="27">
        <v>0</v>
      </c>
      <c r="M988" s="26">
        <v>0</v>
      </c>
      <c r="N988" s="25">
        <v>7050000</v>
      </c>
      <c r="O988" s="25"/>
      <c r="P988" s="25"/>
      <c r="Q988" s="25"/>
      <c r="R988" s="25"/>
      <c r="S988" s="25">
        <v>7050000</v>
      </c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>
        <f t="shared" si="156"/>
        <v>0</v>
      </c>
      <c r="AE988" s="25">
        <f t="shared" si="157"/>
        <v>0</v>
      </c>
      <c r="AF988" s="25"/>
      <c r="AG988" s="27"/>
      <c r="AH988" s="27"/>
      <c r="AI988" s="27"/>
      <c r="AJ988" s="32"/>
      <c r="AK988" s="27"/>
      <c r="AL988" s="32"/>
      <c r="AM988" s="27"/>
      <c r="AN988" s="25">
        <f t="shared" si="154"/>
        <v>0</v>
      </c>
      <c r="AO988" s="27">
        <f t="shared" si="158"/>
        <v>0</v>
      </c>
      <c r="AP988" s="28"/>
      <c r="AR988" s="28"/>
      <c r="AS988" s="28"/>
      <c r="AT988" s="2"/>
      <c r="AU988" s="2"/>
      <c r="AV988" s="2"/>
      <c r="AW988" s="2"/>
      <c r="AX988" s="2"/>
      <c r="AY988" s="2"/>
      <c r="AZ988" s="2"/>
      <c r="BA988" s="29"/>
    </row>
    <row r="989" spans="1:53" ht="21" customHeight="1">
      <c r="A989" s="19">
        <f>SUBTOTAL(3,$AO$7:AO989)</f>
        <v>983</v>
      </c>
      <c r="B989" s="44" t="s">
        <v>3533</v>
      </c>
      <c r="C989" s="45" t="s">
        <v>3534</v>
      </c>
      <c r="D989" s="22" t="s">
        <v>3535</v>
      </c>
      <c r="E989" s="22" t="s">
        <v>3208</v>
      </c>
      <c r="F989" s="19" t="s">
        <v>3042</v>
      </c>
      <c r="G989" s="22" t="s">
        <v>67</v>
      </c>
      <c r="H989" s="19" t="str">
        <f t="shared" si="151"/>
        <v>009</v>
      </c>
      <c r="I989" s="22" t="s">
        <v>3446</v>
      </c>
      <c r="J989" s="22" t="s">
        <v>3447</v>
      </c>
      <c r="K989" s="22"/>
      <c r="L989" s="27">
        <v>0</v>
      </c>
      <c r="M989" s="26">
        <v>0</v>
      </c>
      <c r="N989" s="25">
        <v>7050000</v>
      </c>
      <c r="O989" s="25"/>
      <c r="P989" s="25"/>
      <c r="Q989" s="25"/>
      <c r="R989" s="25"/>
      <c r="S989" s="25">
        <v>7050000</v>
      </c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>
        <f t="shared" si="156"/>
        <v>0</v>
      </c>
      <c r="AE989" s="25">
        <f t="shared" si="157"/>
        <v>0</v>
      </c>
      <c r="AF989" s="25"/>
      <c r="AG989" s="27"/>
      <c r="AH989" s="27"/>
      <c r="AI989" s="27"/>
      <c r="AJ989" s="32"/>
      <c r="AK989" s="27"/>
      <c r="AL989" s="32"/>
      <c r="AM989" s="27"/>
      <c r="AN989" s="25">
        <f t="shared" si="154"/>
        <v>0</v>
      </c>
      <c r="AO989" s="27">
        <f t="shared" si="158"/>
        <v>0</v>
      </c>
      <c r="AP989" s="28"/>
      <c r="AR989" s="28"/>
      <c r="AS989" s="28"/>
      <c r="AT989" s="2"/>
      <c r="AU989" s="2"/>
      <c r="AV989" s="2"/>
      <c r="AW989" s="2"/>
      <c r="AX989" s="2"/>
      <c r="AY989" s="2"/>
      <c r="AZ989" s="2"/>
      <c r="BA989" s="29"/>
    </row>
    <row r="990" spans="1:53" ht="21" customHeight="1">
      <c r="A990" s="19">
        <f>SUBTOTAL(3,$AO$7:AO990)</f>
        <v>984</v>
      </c>
      <c r="B990" s="44" t="s">
        <v>3536</v>
      </c>
      <c r="C990" s="45" t="s">
        <v>3537</v>
      </c>
      <c r="D990" s="22" t="s">
        <v>3538</v>
      </c>
      <c r="E990" s="22" t="s">
        <v>329</v>
      </c>
      <c r="F990" s="19" t="s">
        <v>856</v>
      </c>
      <c r="G990" s="22" t="s">
        <v>67</v>
      </c>
      <c r="H990" s="19" t="str">
        <f t="shared" si="151"/>
        <v>009</v>
      </c>
      <c r="I990" s="22" t="s">
        <v>3539</v>
      </c>
      <c r="J990" s="22" t="s">
        <v>3447</v>
      </c>
      <c r="K990" s="22"/>
      <c r="L990" s="27">
        <v>0</v>
      </c>
      <c r="M990" s="26">
        <v>0</v>
      </c>
      <c r="N990" s="25">
        <v>7050000</v>
      </c>
      <c r="O990" s="25"/>
      <c r="P990" s="25"/>
      <c r="Q990" s="25"/>
      <c r="R990" s="25"/>
      <c r="S990" s="25">
        <v>7050000</v>
      </c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>
        <f t="shared" si="156"/>
        <v>0</v>
      </c>
      <c r="AE990" s="25">
        <f t="shared" si="157"/>
        <v>0</v>
      </c>
      <c r="AF990" s="25"/>
      <c r="AG990" s="27"/>
      <c r="AH990" s="27"/>
      <c r="AI990" s="27"/>
      <c r="AJ990" s="32"/>
      <c r="AK990" s="27"/>
      <c r="AL990" s="32"/>
      <c r="AM990" s="27"/>
      <c r="AN990" s="25">
        <f t="shared" si="154"/>
        <v>0</v>
      </c>
      <c r="AO990" s="27">
        <f t="shared" si="158"/>
        <v>0</v>
      </c>
      <c r="AP990" s="28"/>
      <c r="AR990" s="28"/>
      <c r="AS990" s="28"/>
      <c r="AT990" s="2"/>
      <c r="AU990" s="2"/>
      <c r="AV990" s="2"/>
      <c r="AW990" s="2"/>
      <c r="AX990" s="2"/>
      <c r="AY990" s="2"/>
      <c r="AZ990" s="2"/>
      <c r="BA990" s="29"/>
    </row>
    <row r="991" spans="1:53" ht="21" customHeight="1">
      <c r="A991" s="19">
        <f>SUBTOTAL(3,$AO$7:AO991)</f>
        <v>985</v>
      </c>
      <c r="B991" s="44" t="s">
        <v>3540</v>
      </c>
      <c r="C991" s="45" t="s">
        <v>3541</v>
      </c>
      <c r="D991" s="22" t="s">
        <v>3542</v>
      </c>
      <c r="E991" s="22" t="s">
        <v>1879</v>
      </c>
      <c r="F991" s="19" t="s">
        <v>263</v>
      </c>
      <c r="G991" s="22" t="s">
        <v>67</v>
      </c>
      <c r="H991" s="19" t="str">
        <f t="shared" si="151"/>
        <v>009</v>
      </c>
      <c r="I991" s="22" t="s">
        <v>3446</v>
      </c>
      <c r="J991" s="22" t="s">
        <v>3447</v>
      </c>
      <c r="K991" s="22"/>
      <c r="L991" s="27">
        <v>0</v>
      </c>
      <c r="M991" s="26">
        <v>0</v>
      </c>
      <c r="N991" s="25">
        <v>7050000</v>
      </c>
      <c r="O991" s="25"/>
      <c r="P991" s="25"/>
      <c r="Q991" s="25"/>
      <c r="R991" s="25"/>
      <c r="S991" s="25">
        <v>7050000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>
        <f t="shared" si="156"/>
        <v>0</v>
      </c>
      <c r="AE991" s="25">
        <f t="shared" si="157"/>
        <v>0</v>
      </c>
      <c r="AF991" s="25"/>
      <c r="AG991" s="27"/>
      <c r="AH991" s="27"/>
      <c r="AI991" s="27"/>
      <c r="AJ991" s="32"/>
      <c r="AK991" s="27"/>
      <c r="AL991" s="32"/>
      <c r="AM991" s="27"/>
      <c r="AN991" s="25">
        <f t="shared" si="154"/>
        <v>0</v>
      </c>
      <c r="AO991" s="27">
        <f t="shared" si="158"/>
        <v>0</v>
      </c>
      <c r="AP991" s="28"/>
      <c r="AR991" s="28"/>
      <c r="AS991" s="28"/>
      <c r="AT991" s="2"/>
      <c r="AU991" s="2"/>
      <c r="AV991" s="2"/>
      <c r="AW991" s="2"/>
      <c r="AX991" s="2"/>
      <c r="AY991" s="2"/>
      <c r="AZ991" s="2"/>
      <c r="BA991" s="29"/>
    </row>
    <row r="992" spans="1:53" ht="21" customHeight="1">
      <c r="A992" s="19">
        <f>SUBTOTAL(3,$AO$7:AO992)</f>
        <v>986</v>
      </c>
      <c r="B992" s="44" t="s">
        <v>3543</v>
      </c>
      <c r="C992" s="45" t="s">
        <v>3544</v>
      </c>
      <c r="D992" s="22" t="s">
        <v>3545</v>
      </c>
      <c r="E992" s="22" t="s">
        <v>704</v>
      </c>
      <c r="F992" s="19" t="s">
        <v>2184</v>
      </c>
      <c r="G992" s="22" t="s">
        <v>67</v>
      </c>
      <c r="H992" s="19" t="str">
        <f t="shared" si="151"/>
        <v>009</v>
      </c>
      <c r="I992" s="22" t="s">
        <v>3446</v>
      </c>
      <c r="J992" s="22" t="s">
        <v>3447</v>
      </c>
      <c r="K992" s="22"/>
      <c r="L992" s="27">
        <v>0</v>
      </c>
      <c r="M992" s="26">
        <v>0</v>
      </c>
      <c r="N992" s="25">
        <v>7050000</v>
      </c>
      <c r="O992" s="25"/>
      <c r="P992" s="25"/>
      <c r="Q992" s="25"/>
      <c r="R992" s="25"/>
      <c r="S992" s="25">
        <v>7050000</v>
      </c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>
        <f t="shared" si="156"/>
        <v>0</v>
      </c>
      <c r="AE992" s="25">
        <f t="shared" si="157"/>
        <v>0</v>
      </c>
      <c r="AF992" s="25"/>
      <c r="AG992" s="27"/>
      <c r="AH992" s="27"/>
      <c r="AI992" s="27"/>
      <c r="AJ992" s="32"/>
      <c r="AK992" s="27"/>
      <c r="AL992" s="32"/>
      <c r="AM992" s="27"/>
      <c r="AN992" s="25">
        <f t="shared" si="154"/>
        <v>0</v>
      </c>
      <c r="AO992" s="27">
        <f t="shared" si="158"/>
        <v>0</v>
      </c>
      <c r="AP992" s="28"/>
      <c r="AR992" s="28"/>
      <c r="AS992" s="28"/>
      <c r="AT992" s="2"/>
      <c r="AU992" s="2"/>
      <c r="AV992" s="2"/>
      <c r="AW992" s="2"/>
      <c r="AX992" s="2"/>
      <c r="AY992" s="2"/>
      <c r="AZ992" s="2"/>
      <c r="BA992" s="29"/>
    </row>
    <row r="993" spans="1:53" ht="21" customHeight="1">
      <c r="A993" s="19">
        <f>SUBTOTAL(3,$AO$7:AO993)</f>
        <v>987</v>
      </c>
      <c r="B993" s="44" t="s">
        <v>3546</v>
      </c>
      <c r="C993" s="45" t="s">
        <v>3547</v>
      </c>
      <c r="D993" s="22" t="s">
        <v>3548</v>
      </c>
      <c r="E993" s="22" t="s">
        <v>346</v>
      </c>
      <c r="F993" s="19" t="s">
        <v>948</v>
      </c>
      <c r="G993" s="22" t="s">
        <v>67</v>
      </c>
      <c r="H993" s="19" t="str">
        <f t="shared" si="151"/>
        <v>009</v>
      </c>
      <c r="I993" s="22" t="s">
        <v>3446</v>
      </c>
      <c r="J993" s="22" t="s">
        <v>3447</v>
      </c>
      <c r="K993" s="22"/>
      <c r="L993" s="27">
        <v>0</v>
      </c>
      <c r="M993" s="26">
        <v>0</v>
      </c>
      <c r="N993" s="25">
        <v>7050000</v>
      </c>
      <c r="O993" s="25"/>
      <c r="P993" s="25"/>
      <c r="Q993" s="25"/>
      <c r="R993" s="25"/>
      <c r="S993" s="25">
        <v>7050000</v>
      </c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>
        <f t="shared" si="156"/>
        <v>0</v>
      </c>
      <c r="AE993" s="25">
        <f t="shared" si="157"/>
        <v>0</v>
      </c>
      <c r="AF993" s="25"/>
      <c r="AG993" s="27"/>
      <c r="AH993" s="27"/>
      <c r="AI993" s="27"/>
      <c r="AJ993" s="32"/>
      <c r="AK993" s="27"/>
      <c r="AL993" s="32"/>
      <c r="AM993" s="27"/>
      <c r="AN993" s="25">
        <f t="shared" si="154"/>
        <v>0</v>
      </c>
      <c r="AO993" s="27">
        <f t="shared" si="158"/>
        <v>0</v>
      </c>
      <c r="AP993" s="28"/>
      <c r="AR993" s="28"/>
      <c r="AS993" s="28"/>
      <c r="AT993" s="2"/>
      <c r="AU993" s="2"/>
      <c r="AV993" s="2"/>
      <c r="AW993" s="2"/>
      <c r="AX993" s="2"/>
      <c r="AY993" s="2"/>
      <c r="AZ993" s="2"/>
      <c r="BA993" s="29"/>
    </row>
    <row r="994" spans="1:53" ht="21" customHeight="1">
      <c r="A994" s="19">
        <f>SUBTOTAL(3,$AO$7:AO994)</f>
        <v>988</v>
      </c>
      <c r="B994" s="44" t="s">
        <v>3549</v>
      </c>
      <c r="C994" s="45" t="s">
        <v>3550</v>
      </c>
      <c r="D994" s="22" t="s">
        <v>2811</v>
      </c>
      <c r="E994" s="22" t="s">
        <v>346</v>
      </c>
      <c r="F994" s="19" t="s">
        <v>1538</v>
      </c>
      <c r="G994" s="22" t="s">
        <v>67</v>
      </c>
      <c r="H994" s="19" t="str">
        <f t="shared" si="151"/>
        <v>009</v>
      </c>
      <c r="I994" s="22" t="s">
        <v>3446</v>
      </c>
      <c r="J994" s="22" t="s">
        <v>3447</v>
      </c>
      <c r="K994" s="22"/>
      <c r="L994" s="27">
        <v>0</v>
      </c>
      <c r="M994" s="26">
        <v>0</v>
      </c>
      <c r="N994" s="25">
        <v>7050000</v>
      </c>
      <c r="O994" s="25"/>
      <c r="P994" s="25"/>
      <c r="Q994" s="25"/>
      <c r="R994" s="25"/>
      <c r="S994" s="25">
        <v>7050000</v>
      </c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>
        <f t="shared" si="156"/>
        <v>0</v>
      </c>
      <c r="AE994" s="25">
        <f t="shared" si="157"/>
        <v>0</v>
      </c>
      <c r="AF994" s="25"/>
      <c r="AG994" s="27"/>
      <c r="AH994" s="27"/>
      <c r="AI994" s="27"/>
      <c r="AJ994" s="32"/>
      <c r="AK994" s="27"/>
      <c r="AL994" s="32"/>
      <c r="AM994" s="27"/>
      <c r="AN994" s="25">
        <f t="shared" si="154"/>
        <v>0</v>
      </c>
      <c r="AO994" s="27">
        <f t="shared" si="158"/>
        <v>0</v>
      </c>
      <c r="AP994" s="28"/>
      <c r="AR994" s="28"/>
      <c r="AS994" s="28"/>
      <c r="AT994" s="2"/>
      <c r="AU994" s="2"/>
      <c r="AV994" s="2"/>
      <c r="AW994" s="2"/>
      <c r="AX994" s="2"/>
      <c r="AY994" s="2"/>
      <c r="AZ994" s="2"/>
      <c r="BA994" s="29"/>
    </row>
    <row r="995" spans="1:53" ht="21" customHeight="1">
      <c r="A995" s="19">
        <f>SUBTOTAL(3,$AO$7:AO995)</f>
        <v>989</v>
      </c>
      <c r="B995" s="44" t="s">
        <v>3551</v>
      </c>
      <c r="C995" s="45" t="s">
        <v>3552</v>
      </c>
      <c r="D995" s="22" t="s">
        <v>3553</v>
      </c>
      <c r="E995" s="22" t="s">
        <v>709</v>
      </c>
      <c r="F995" s="19" t="s">
        <v>137</v>
      </c>
      <c r="G995" s="22" t="s">
        <v>67</v>
      </c>
      <c r="H995" s="19" t="str">
        <f t="shared" si="151"/>
        <v>009</v>
      </c>
      <c r="I995" s="22" t="s">
        <v>3446</v>
      </c>
      <c r="J995" s="22" t="s">
        <v>3447</v>
      </c>
      <c r="K995" s="22"/>
      <c r="L995" s="27">
        <v>0</v>
      </c>
      <c r="M995" s="26">
        <v>0</v>
      </c>
      <c r="N995" s="25">
        <v>7050000</v>
      </c>
      <c r="O995" s="25"/>
      <c r="P995" s="25"/>
      <c r="Q995" s="25"/>
      <c r="R995" s="25"/>
      <c r="S995" s="25">
        <v>7050000</v>
      </c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>
        <f t="shared" si="156"/>
        <v>0</v>
      </c>
      <c r="AE995" s="25">
        <f t="shared" si="157"/>
        <v>0</v>
      </c>
      <c r="AF995" s="25"/>
      <c r="AG995" s="27"/>
      <c r="AH995" s="27"/>
      <c r="AI995" s="27"/>
      <c r="AJ995" s="32"/>
      <c r="AK995" s="27"/>
      <c r="AL995" s="32"/>
      <c r="AM995" s="27"/>
      <c r="AN995" s="25">
        <f t="shared" si="154"/>
        <v>0</v>
      </c>
      <c r="AO995" s="27">
        <f t="shared" si="158"/>
        <v>0</v>
      </c>
      <c r="AP995" s="28"/>
      <c r="AR995" s="28"/>
      <c r="AS995" s="28"/>
      <c r="AT995" s="2"/>
      <c r="AU995" s="2"/>
      <c r="AV995" s="2"/>
      <c r="AW995" s="2"/>
      <c r="AX995" s="2"/>
      <c r="AY995" s="2"/>
      <c r="AZ995" s="2"/>
      <c r="BA995" s="29"/>
    </row>
    <row r="996" spans="1:53" ht="21" customHeight="1">
      <c r="A996" s="19">
        <f>SUBTOTAL(3,$AO$7:AO996)</f>
        <v>990</v>
      </c>
      <c r="B996" s="44" t="s">
        <v>3554</v>
      </c>
      <c r="C996" s="45" t="s">
        <v>3555</v>
      </c>
      <c r="D996" s="22" t="s">
        <v>3556</v>
      </c>
      <c r="E996" s="22" t="s">
        <v>717</v>
      </c>
      <c r="F996" s="19" t="s">
        <v>1831</v>
      </c>
      <c r="G996" s="22" t="s">
        <v>67</v>
      </c>
      <c r="H996" s="19" t="str">
        <f t="shared" si="151"/>
        <v>009</v>
      </c>
      <c r="I996" s="22" t="s">
        <v>3446</v>
      </c>
      <c r="J996" s="22" t="s">
        <v>3447</v>
      </c>
      <c r="K996" s="22"/>
      <c r="L996" s="27">
        <v>0</v>
      </c>
      <c r="M996" s="26">
        <v>884520</v>
      </c>
      <c r="N996" s="25">
        <v>7050000</v>
      </c>
      <c r="O996" s="25"/>
      <c r="P996" s="25"/>
      <c r="Q996" s="25"/>
      <c r="R996" s="25"/>
      <c r="S996" s="25"/>
      <c r="T996" s="25"/>
      <c r="U996" s="25">
        <v>6165480</v>
      </c>
      <c r="V996" s="25"/>
      <c r="W996" s="25"/>
      <c r="X996" s="25"/>
      <c r="Y996" s="25"/>
      <c r="Z996" s="25"/>
      <c r="AA996" s="25"/>
      <c r="AB996" s="25"/>
      <c r="AC996" s="25"/>
      <c r="AD996" s="25">
        <f t="shared" si="156"/>
        <v>0</v>
      </c>
      <c r="AE996" s="25">
        <f>IF(SUM(R996:U996)-M996&lt;SUM(N996),SUM(N996)-SUM(R996:U996)-M996,)</f>
        <v>0</v>
      </c>
      <c r="AF996" s="25"/>
      <c r="AG996" s="27"/>
      <c r="AH996" s="27"/>
      <c r="AI996" s="27"/>
      <c r="AJ996" s="32"/>
      <c r="AK996" s="27"/>
      <c r="AL996" s="32"/>
      <c r="AM996" s="27"/>
      <c r="AN996" s="25">
        <f t="shared" si="154"/>
        <v>0</v>
      </c>
      <c r="AO996" s="27">
        <f t="shared" si="158"/>
        <v>0</v>
      </c>
      <c r="AP996" s="28"/>
      <c r="AR996" s="28"/>
      <c r="AS996" s="28"/>
      <c r="AT996" s="2"/>
      <c r="AU996" s="2"/>
      <c r="AV996" s="2"/>
      <c r="AW996" s="2"/>
      <c r="AX996" s="2"/>
      <c r="AY996" s="2"/>
      <c r="AZ996" s="2"/>
      <c r="BA996" s="29"/>
    </row>
    <row r="997" spans="1:53" ht="21" customHeight="1">
      <c r="A997" s="19">
        <f>SUBTOTAL(3,$AO$7:AO997)</f>
        <v>991</v>
      </c>
      <c r="B997" s="44" t="s">
        <v>3557</v>
      </c>
      <c r="C997" s="45" t="s">
        <v>3558</v>
      </c>
      <c r="D997" s="22" t="s">
        <v>3559</v>
      </c>
      <c r="E997" s="22" t="s">
        <v>1021</v>
      </c>
      <c r="F997" s="19" t="s">
        <v>1822</v>
      </c>
      <c r="G997" s="22" t="s">
        <v>67</v>
      </c>
      <c r="H997" s="19" t="str">
        <f t="shared" si="151"/>
        <v>009</v>
      </c>
      <c r="I997" s="22" t="s">
        <v>3446</v>
      </c>
      <c r="J997" s="22" t="s">
        <v>3447</v>
      </c>
      <c r="K997" s="22"/>
      <c r="L997" s="27">
        <v>0</v>
      </c>
      <c r="M997" s="26">
        <v>0</v>
      </c>
      <c r="N997" s="25">
        <v>7050000</v>
      </c>
      <c r="O997" s="25"/>
      <c r="P997" s="25"/>
      <c r="Q997" s="25"/>
      <c r="R997" s="25"/>
      <c r="S997" s="25">
        <v>7050000</v>
      </c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>
        <f t="shared" si="156"/>
        <v>0</v>
      </c>
      <c r="AE997" s="25">
        <f>IF(SUM(R997:T997)-M997&lt;SUM(N997),SUM(N997)-SUM(R997:T997)-M997,)</f>
        <v>0</v>
      </c>
      <c r="AF997" s="25"/>
      <c r="AG997" s="27"/>
      <c r="AH997" s="27"/>
      <c r="AI997" s="27"/>
      <c r="AJ997" s="32"/>
      <c r="AK997" s="27"/>
      <c r="AL997" s="32"/>
      <c r="AM997" s="27"/>
      <c r="AN997" s="25">
        <f t="shared" si="154"/>
        <v>0</v>
      </c>
      <c r="AO997" s="27">
        <f t="shared" si="158"/>
        <v>0</v>
      </c>
      <c r="AP997" s="28"/>
      <c r="AR997" s="28"/>
      <c r="AS997" s="28"/>
      <c r="AT997" s="2"/>
      <c r="AU997" s="2"/>
      <c r="AV997" s="2"/>
      <c r="AW997" s="2"/>
      <c r="AX997" s="2"/>
      <c r="AY997" s="2"/>
      <c r="AZ997" s="2"/>
      <c r="BA997" s="29"/>
    </row>
    <row r="998" spans="1:53" ht="21" customHeight="1">
      <c r="A998" s="19">
        <f>SUBTOTAL(3,$AO$7:AO998)</f>
        <v>992</v>
      </c>
      <c r="B998" s="44" t="s">
        <v>3560</v>
      </c>
      <c r="C998" s="45" t="s">
        <v>3561</v>
      </c>
      <c r="D998" s="22" t="s">
        <v>3562</v>
      </c>
      <c r="E998" s="22" t="s">
        <v>1895</v>
      </c>
      <c r="F998" s="19" t="s">
        <v>1033</v>
      </c>
      <c r="G998" s="22" t="s">
        <v>67</v>
      </c>
      <c r="H998" s="19" t="str">
        <f t="shared" si="151"/>
        <v>009</v>
      </c>
      <c r="I998" s="22" t="s">
        <v>3446</v>
      </c>
      <c r="J998" s="22" t="s">
        <v>3447</v>
      </c>
      <c r="K998" s="22"/>
      <c r="L998" s="27">
        <v>0</v>
      </c>
      <c r="M998" s="26">
        <v>0</v>
      </c>
      <c r="N998" s="25">
        <v>7050000</v>
      </c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>
        <f t="shared" si="156"/>
        <v>0</v>
      </c>
      <c r="AE998" s="25">
        <f>IF(SUM(R998:T998)-M998&lt;SUM(N998),SUM(N998)-SUM(R998:T998)-M998,)</f>
        <v>7050000</v>
      </c>
      <c r="AF998" s="25"/>
      <c r="AG998" s="27"/>
      <c r="AH998" s="27"/>
      <c r="AI998" s="27"/>
      <c r="AJ998" s="32"/>
      <c r="AK998" s="27"/>
      <c r="AL998" s="32"/>
      <c r="AM998" s="27"/>
      <c r="AN998" s="25">
        <f t="shared" si="154"/>
        <v>0</v>
      </c>
      <c r="AO998" s="27">
        <f t="shared" si="158"/>
        <v>7050000</v>
      </c>
      <c r="AP998" s="28"/>
      <c r="AR998" s="28"/>
      <c r="AS998" s="28"/>
      <c r="AT998" s="2"/>
      <c r="AU998" s="2"/>
      <c r="AV998" s="2"/>
      <c r="AW998" s="2"/>
      <c r="AX998" s="2"/>
      <c r="AY998" s="2"/>
      <c r="AZ998" s="2"/>
      <c r="BA998" s="29"/>
    </row>
    <row r="999" spans="1:53" ht="21" customHeight="1">
      <c r="A999" s="19">
        <f>SUBTOTAL(3,$AO$7:AO999)</f>
        <v>993</v>
      </c>
      <c r="B999" s="44" t="s">
        <v>3563</v>
      </c>
      <c r="C999" s="45" t="s">
        <v>3564</v>
      </c>
      <c r="D999" s="22" t="s">
        <v>3565</v>
      </c>
      <c r="E999" s="22" t="s">
        <v>66</v>
      </c>
      <c r="F999" s="19" t="s">
        <v>454</v>
      </c>
      <c r="G999" s="22" t="s">
        <v>67</v>
      </c>
      <c r="H999" s="19" t="str">
        <f t="shared" si="151"/>
        <v>009</v>
      </c>
      <c r="I999" s="22" t="s">
        <v>3539</v>
      </c>
      <c r="J999" s="22" t="s">
        <v>3566</v>
      </c>
      <c r="K999" s="22"/>
      <c r="L999" s="27">
        <v>0</v>
      </c>
      <c r="M999" s="26">
        <v>0</v>
      </c>
      <c r="N999" s="25">
        <v>7050000</v>
      </c>
      <c r="O999" s="25"/>
      <c r="P999" s="25"/>
      <c r="Q999" s="25"/>
      <c r="R999" s="25"/>
      <c r="S999" s="25">
        <v>7050000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>
        <f t="shared" si="156"/>
        <v>0</v>
      </c>
      <c r="AE999" s="25">
        <f>IF(SUM(R999:T999)-M999&lt;SUM(N999),SUM(N999)-SUM(R999:T999)-M999,)</f>
        <v>0</v>
      </c>
      <c r="AF999" s="25"/>
      <c r="AG999" s="27"/>
      <c r="AH999" s="27"/>
      <c r="AI999" s="27"/>
      <c r="AJ999" s="32"/>
      <c r="AK999" s="27"/>
      <c r="AL999" s="32"/>
      <c r="AM999" s="27"/>
      <c r="AN999" s="25">
        <f t="shared" si="154"/>
        <v>0</v>
      </c>
      <c r="AO999" s="27">
        <f t="shared" si="158"/>
        <v>0</v>
      </c>
      <c r="AP999" s="28"/>
      <c r="AR999" s="28"/>
      <c r="AS999" s="28"/>
      <c r="AT999" s="2"/>
      <c r="AU999" s="2"/>
      <c r="AV999" s="2"/>
      <c r="AW999" s="2"/>
      <c r="AX999" s="2"/>
      <c r="AY999" s="2"/>
      <c r="AZ999" s="2"/>
      <c r="BA999" s="29"/>
    </row>
    <row r="1000" spans="1:53" ht="21" customHeight="1">
      <c r="A1000" s="19">
        <f>SUBTOTAL(3,$AO$7:AO1000)</f>
        <v>994</v>
      </c>
      <c r="B1000" s="44" t="s">
        <v>3567</v>
      </c>
      <c r="C1000" s="45" t="s">
        <v>3568</v>
      </c>
      <c r="D1000" s="22" t="s">
        <v>3569</v>
      </c>
      <c r="E1000" s="22" t="s">
        <v>1559</v>
      </c>
      <c r="F1000" s="19" t="s">
        <v>3570</v>
      </c>
      <c r="G1000" s="22" t="s">
        <v>67</v>
      </c>
      <c r="H1000" s="19" t="str">
        <f t="shared" si="151"/>
        <v>009</v>
      </c>
      <c r="I1000" s="22" t="s">
        <v>3336</v>
      </c>
      <c r="J1000" s="22" t="s">
        <v>3566</v>
      </c>
      <c r="K1000" s="22"/>
      <c r="L1000" s="27">
        <v>0</v>
      </c>
      <c r="M1000" s="26">
        <v>0</v>
      </c>
      <c r="N1000" s="25">
        <v>7050000</v>
      </c>
      <c r="O1000" s="25"/>
      <c r="P1000" s="25"/>
      <c r="Q1000" s="25"/>
      <c r="R1000" s="25"/>
      <c r="S1000" s="25"/>
      <c r="T1000" s="25"/>
      <c r="U1000" s="25">
        <v>7050000</v>
      </c>
      <c r="V1000" s="25"/>
      <c r="W1000" s="25"/>
      <c r="X1000" s="25"/>
      <c r="Y1000" s="25"/>
      <c r="Z1000" s="25"/>
      <c r="AA1000" s="25"/>
      <c r="AB1000" s="25"/>
      <c r="AC1000" s="25"/>
      <c r="AD1000" s="25">
        <f t="shared" si="156"/>
        <v>0</v>
      </c>
      <c r="AE1000" s="25">
        <f>IF(SUM(R1000:U1000)-M1000&lt;SUM(N1000),SUM(N1000)-SUM(R1000:U1000)-M1000,)</f>
        <v>0</v>
      </c>
      <c r="AF1000" s="25"/>
      <c r="AG1000" s="27"/>
      <c r="AH1000" s="27"/>
      <c r="AI1000" s="27"/>
      <c r="AJ1000" s="32"/>
      <c r="AK1000" s="27"/>
      <c r="AL1000" s="32"/>
      <c r="AM1000" s="27"/>
      <c r="AN1000" s="25">
        <f t="shared" si="154"/>
        <v>0</v>
      </c>
      <c r="AO1000" s="27">
        <f t="shared" si="158"/>
        <v>0</v>
      </c>
      <c r="AP1000" s="28"/>
      <c r="AR1000" s="28"/>
      <c r="AS1000" s="28"/>
      <c r="AT1000" s="2"/>
      <c r="AU1000" s="2"/>
      <c r="AV1000" s="2"/>
      <c r="AW1000" s="2"/>
      <c r="AX1000" s="2"/>
      <c r="AY1000" s="2"/>
      <c r="AZ1000" s="2"/>
      <c r="BA1000" s="29"/>
    </row>
    <row r="1001" spans="1:53" ht="21" customHeight="1">
      <c r="A1001" s="19">
        <f>SUBTOTAL(3,$AO$7:AO1001)</f>
        <v>995</v>
      </c>
      <c r="B1001" s="44" t="s">
        <v>3571</v>
      </c>
      <c r="C1001" s="45" t="s">
        <v>3572</v>
      </c>
      <c r="D1001" s="22" t="s">
        <v>3573</v>
      </c>
      <c r="E1001" s="22" t="s">
        <v>391</v>
      </c>
      <c r="F1001" s="19" t="s">
        <v>2227</v>
      </c>
      <c r="G1001" s="22" t="s">
        <v>67</v>
      </c>
      <c r="H1001" s="19" t="str">
        <f t="shared" si="151"/>
        <v>009</v>
      </c>
      <c r="I1001" s="22" t="s">
        <v>3539</v>
      </c>
      <c r="J1001" s="22" t="s">
        <v>3566</v>
      </c>
      <c r="K1001" s="22"/>
      <c r="L1001" s="27">
        <v>7050000</v>
      </c>
      <c r="M1001" s="26">
        <v>0</v>
      </c>
      <c r="N1001" s="25">
        <v>7050000</v>
      </c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>
        <f t="shared" si="156"/>
        <v>0</v>
      </c>
      <c r="AE1001" s="25">
        <f>IF(SUM(R1001:T1001)-M1001&lt;SUM(N1001),SUM(N1001)-SUM(R1001:T1001)-M1001,)</f>
        <v>7050000</v>
      </c>
      <c r="AF1001" s="25"/>
      <c r="AG1001" s="27"/>
      <c r="AH1001" s="27"/>
      <c r="AI1001" s="27"/>
      <c r="AJ1001" s="32"/>
      <c r="AK1001" s="27"/>
      <c r="AL1001" s="32"/>
      <c r="AM1001" s="27"/>
      <c r="AN1001" s="25">
        <f t="shared" si="154"/>
        <v>0</v>
      </c>
      <c r="AO1001" s="27">
        <f t="shared" si="158"/>
        <v>14100000</v>
      </c>
      <c r="AP1001" s="28"/>
      <c r="AR1001" s="28"/>
      <c r="AS1001" s="28"/>
      <c r="AT1001" s="2"/>
      <c r="AU1001" s="2"/>
      <c r="AV1001" s="2"/>
      <c r="AW1001" s="2"/>
      <c r="AX1001" s="2"/>
      <c r="AY1001" s="2"/>
      <c r="AZ1001" s="2"/>
      <c r="BA1001" s="29"/>
    </row>
    <row r="1002" spans="1:53" ht="21" customHeight="1">
      <c r="A1002" s="19">
        <f>SUBTOTAL(3,$AO$7:AO1002)</f>
        <v>996</v>
      </c>
      <c r="B1002" s="44" t="s">
        <v>3574</v>
      </c>
      <c r="C1002" s="45" t="s">
        <v>3575</v>
      </c>
      <c r="D1002" s="22" t="s">
        <v>3576</v>
      </c>
      <c r="E1002" s="22" t="s">
        <v>411</v>
      </c>
      <c r="F1002" s="19" t="s">
        <v>654</v>
      </c>
      <c r="G1002" s="22" t="s">
        <v>67</v>
      </c>
      <c r="H1002" s="19" t="str">
        <f t="shared" si="151"/>
        <v>009</v>
      </c>
      <c r="I1002" s="22" t="s">
        <v>3539</v>
      </c>
      <c r="J1002" s="22" t="s">
        <v>3566</v>
      </c>
      <c r="K1002" s="22"/>
      <c r="L1002" s="27">
        <v>0</v>
      </c>
      <c r="M1002" s="26">
        <v>0</v>
      </c>
      <c r="N1002" s="25">
        <v>7050000</v>
      </c>
      <c r="O1002" s="25"/>
      <c r="P1002" s="25"/>
      <c r="Q1002" s="25"/>
      <c r="R1002" s="25"/>
      <c r="S1002" s="25"/>
      <c r="T1002" s="25"/>
      <c r="U1002" s="25">
        <v>7050000</v>
      </c>
      <c r="V1002" s="25"/>
      <c r="W1002" s="25"/>
      <c r="X1002" s="25"/>
      <c r="Y1002" s="25"/>
      <c r="Z1002" s="25"/>
      <c r="AA1002" s="25"/>
      <c r="AB1002" s="25"/>
      <c r="AC1002" s="25"/>
      <c r="AD1002" s="25">
        <f t="shared" si="156"/>
        <v>0</v>
      </c>
      <c r="AE1002" s="25">
        <f>IF(SUM(R1002:U1002)-M1002&lt;SUM(N1002),SUM(N1002)-SUM(R1002:U1002)-M1002,)</f>
        <v>0</v>
      </c>
      <c r="AF1002" s="25"/>
      <c r="AG1002" s="27"/>
      <c r="AH1002" s="27"/>
      <c r="AI1002" s="27"/>
      <c r="AJ1002" s="32"/>
      <c r="AK1002" s="27"/>
      <c r="AL1002" s="32"/>
      <c r="AM1002" s="27"/>
      <c r="AN1002" s="25">
        <f t="shared" si="154"/>
        <v>0</v>
      </c>
      <c r="AO1002" s="27">
        <f t="shared" si="158"/>
        <v>0</v>
      </c>
      <c r="AP1002" s="28"/>
      <c r="AR1002" s="28"/>
      <c r="AS1002" s="28"/>
      <c r="AT1002" s="2"/>
      <c r="AU1002" s="2"/>
      <c r="AV1002" s="2"/>
      <c r="AW1002" s="2"/>
      <c r="AX1002" s="2"/>
      <c r="AY1002" s="2"/>
      <c r="AZ1002" s="2"/>
      <c r="BA1002" s="29"/>
    </row>
    <row r="1003" spans="1:53" ht="21" customHeight="1">
      <c r="A1003" s="19">
        <f>SUBTOTAL(3,$AO$7:AO1003)</f>
        <v>997</v>
      </c>
      <c r="B1003" s="44" t="s">
        <v>3577</v>
      </c>
      <c r="C1003" s="45" t="s">
        <v>3578</v>
      </c>
      <c r="D1003" s="22" t="s">
        <v>3579</v>
      </c>
      <c r="E1003" s="22" t="s">
        <v>2522</v>
      </c>
      <c r="F1003" s="19" t="s">
        <v>1661</v>
      </c>
      <c r="G1003" s="22" t="s">
        <v>67</v>
      </c>
      <c r="H1003" s="19" t="str">
        <f t="shared" ref="H1003:H1064" si="159">MID(B1003,4,3)</f>
        <v>009</v>
      </c>
      <c r="I1003" s="22" t="s">
        <v>3539</v>
      </c>
      <c r="J1003" s="22" t="s">
        <v>3566</v>
      </c>
      <c r="K1003" s="22"/>
      <c r="L1003" s="27">
        <v>0</v>
      </c>
      <c r="M1003" s="26">
        <v>0</v>
      </c>
      <c r="N1003" s="25">
        <v>7050000</v>
      </c>
      <c r="O1003" s="25"/>
      <c r="P1003" s="25"/>
      <c r="Q1003" s="25"/>
      <c r="R1003" s="25"/>
      <c r="S1003" s="25"/>
      <c r="T1003" s="25"/>
      <c r="U1003" s="25">
        <v>7050000</v>
      </c>
      <c r="V1003" s="25"/>
      <c r="W1003" s="25"/>
      <c r="X1003" s="25"/>
      <c r="Y1003" s="25"/>
      <c r="Z1003" s="25"/>
      <c r="AA1003" s="25"/>
      <c r="AB1003" s="25"/>
      <c r="AC1003" s="25"/>
      <c r="AD1003" s="25">
        <f t="shared" si="156"/>
        <v>0</v>
      </c>
      <c r="AE1003" s="25">
        <f>IF(SUM(R1003:U1003)-M1003&lt;SUM(N1003),SUM(N1003)-SUM(R1003:U1003)-M1003,)</f>
        <v>0</v>
      </c>
      <c r="AF1003" s="25"/>
      <c r="AG1003" s="27"/>
      <c r="AH1003" s="27"/>
      <c r="AI1003" s="27"/>
      <c r="AJ1003" s="32"/>
      <c r="AK1003" s="27"/>
      <c r="AL1003" s="32"/>
      <c r="AM1003" s="27"/>
      <c r="AN1003" s="25">
        <f t="shared" si="154"/>
        <v>0</v>
      </c>
      <c r="AO1003" s="27">
        <f t="shared" si="158"/>
        <v>0</v>
      </c>
      <c r="AP1003" s="28"/>
      <c r="AR1003" s="28"/>
      <c r="AS1003" s="28"/>
      <c r="AT1003" s="2"/>
      <c r="AU1003" s="2"/>
      <c r="AV1003" s="2"/>
      <c r="AW1003" s="2"/>
      <c r="AX1003" s="2"/>
      <c r="AY1003" s="2"/>
      <c r="AZ1003" s="2"/>
      <c r="BA1003" s="29"/>
    </row>
    <row r="1004" spans="1:53" ht="21" customHeight="1">
      <c r="A1004" s="19">
        <f>SUBTOTAL(3,$AO$7:AO1004)</f>
        <v>998</v>
      </c>
      <c r="B1004" s="44" t="s">
        <v>3580</v>
      </c>
      <c r="C1004" s="45" t="s">
        <v>3581</v>
      </c>
      <c r="D1004" s="22" t="s">
        <v>3582</v>
      </c>
      <c r="E1004" s="22" t="s">
        <v>2522</v>
      </c>
      <c r="F1004" s="19" t="s">
        <v>277</v>
      </c>
      <c r="G1004" s="22" t="s">
        <v>67</v>
      </c>
      <c r="H1004" s="19" t="str">
        <f t="shared" si="159"/>
        <v>009</v>
      </c>
      <c r="I1004" s="22" t="s">
        <v>3539</v>
      </c>
      <c r="J1004" s="22" t="s">
        <v>3566</v>
      </c>
      <c r="K1004" s="22"/>
      <c r="L1004" s="27">
        <v>0</v>
      </c>
      <c r="M1004" s="26">
        <v>0</v>
      </c>
      <c r="N1004" s="25">
        <v>7050000</v>
      </c>
      <c r="O1004" s="25"/>
      <c r="P1004" s="25"/>
      <c r="Q1004" s="25"/>
      <c r="R1004" s="25"/>
      <c r="S1004" s="25">
        <v>7050000</v>
      </c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>
        <f t="shared" si="156"/>
        <v>0</v>
      </c>
      <c r="AE1004" s="25">
        <f>IF(SUM(R1004:T1004)-M1004&lt;SUM(N1004),SUM(N1004)-SUM(R1004:T1004)-M1004,)</f>
        <v>0</v>
      </c>
      <c r="AF1004" s="25"/>
      <c r="AG1004" s="27"/>
      <c r="AH1004" s="27"/>
      <c r="AI1004" s="27"/>
      <c r="AJ1004" s="32"/>
      <c r="AK1004" s="27"/>
      <c r="AL1004" s="32"/>
      <c r="AM1004" s="27"/>
      <c r="AN1004" s="25">
        <f t="shared" si="154"/>
        <v>0</v>
      </c>
      <c r="AO1004" s="27">
        <f t="shared" si="158"/>
        <v>0</v>
      </c>
      <c r="AP1004" s="28"/>
      <c r="AR1004" s="28"/>
      <c r="AS1004" s="28"/>
      <c r="AT1004" s="2"/>
      <c r="AU1004" s="2"/>
      <c r="AV1004" s="2"/>
      <c r="AW1004" s="2"/>
      <c r="AX1004" s="2"/>
      <c r="AY1004" s="2"/>
      <c r="AZ1004" s="2"/>
      <c r="BA1004" s="29"/>
    </row>
    <row r="1005" spans="1:53" ht="21" customHeight="1">
      <c r="A1005" s="19">
        <f>SUBTOTAL(3,$AO$7:AO1005)</f>
        <v>999</v>
      </c>
      <c r="B1005" s="44" t="s">
        <v>3583</v>
      </c>
      <c r="C1005" s="45" t="s">
        <v>3584</v>
      </c>
      <c r="D1005" s="22" t="s">
        <v>3585</v>
      </c>
      <c r="E1005" s="22" t="s">
        <v>1585</v>
      </c>
      <c r="F1005" s="19" t="s">
        <v>241</v>
      </c>
      <c r="G1005" s="22" t="s">
        <v>67</v>
      </c>
      <c r="H1005" s="19" t="str">
        <f t="shared" si="159"/>
        <v>009</v>
      </c>
      <c r="I1005" s="22" t="s">
        <v>3539</v>
      </c>
      <c r="J1005" s="22" t="s">
        <v>3566</v>
      </c>
      <c r="K1005" s="22"/>
      <c r="L1005" s="27">
        <v>0</v>
      </c>
      <c r="M1005" s="26">
        <v>0</v>
      </c>
      <c r="N1005" s="25">
        <v>7050000</v>
      </c>
      <c r="O1005" s="25"/>
      <c r="P1005" s="25"/>
      <c r="Q1005" s="25"/>
      <c r="R1005" s="25"/>
      <c r="S1005" s="25"/>
      <c r="T1005" s="25"/>
      <c r="U1005" s="25">
        <v>7050000</v>
      </c>
      <c r="V1005" s="25"/>
      <c r="W1005" s="25"/>
      <c r="X1005" s="25"/>
      <c r="Y1005" s="25"/>
      <c r="Z1005" s="25"/>
      <c r="AA1005" s="25"/>
      <c r="AB1005" s="25"/>
      <c r="AC1005" s="25"/>
      <c r="AD1005" s="25">
        <f t="shared" si="156"/>
        <v>0</v>
      </c>
      <c r="AE1005" s="25">
        <f>IF(SUM(R1005:U1005)-M1005&lt;SUM(N1005),SUM(N1005)-SUM(R1005:U1005)-M1005,)</f>
        <v>0</v>
      </c>
      <c r="AF1005" s="25"/>
      <c r="AG1005" s="27"/>
      <c r="AH1005" s="27"/>
      <c r="AI1005" s="27"/>
      <c r="AJ1005" s="32"/>
      <c r="AK1005" s="27"/>
      <c r="AL1005" s="32"/>
      <c r="AM1005" s="27"/>
      <c r="AN1005" s="25">
        <f t="shared" si="154"/>
        <v>0</v>
      </c>
      <c r="AO1005" s="27">
        <f t="shared" si="158"/>
        <v>0</v>
      </c>
      <c r="AP1005" s="28"/>
      <c r="AR1005" s="28"/>
      <c r="AS1005" s="28"/>
      <c r="AT1005" s="2"/>
      <c r="AU1005" s="2"/>
      <c r="AV1005" s="2"/>
      <c r="AW1005" s="2"/>
      <c r="AX1005" s="2"/>
      <c r="AY1005" s="2"/>
      <c r="AZ1005" s="2"/>
      <c r="BA1005" s="29"/>
    </row>
    <row r="1006" spans="1:53" ht="21" customHeight="1">
      <c r="A1006" s="19">
        <f>SUBTOTAL(3,$AO$7:AO1006)</f>
        <v>1000</v>
      </c>
      <c r="B1006" s="44" t="s">
        <v>3586</v>
      </c>
      <c r="C1006" s="45" t="s">
        <v>3587</v>
      </c>
      <c r="D1006" s="22" t="s">
        <v>3588</v>
      </c>
      <c r="E1006" s="22" t="s">
        <v>1585</v>
      </c>
      <c r="F1006" s="19" t="s">
        <v>3089</v>
      </c>
      <c r="G1006" s="22" t="s">
        <v>67</v>
      </c>
      <c r="H1006" s="19" t="str">
        <f t="shared" si="159"/>
        <v>009</v>
      </c>
      <c r="I1006" s="22" t="s">
        <v>3336</v>
      </c>
      <c r="J1006" s="22" t="s">
        <v>3566</v>
      </c>
      <c r="K1006" s="22"/>
      <c r="L1006" s="27">
        <v>0</v>
      </c>
      <c r="M1006" s="26">
        <v>0</v>
      </c>
      <c r="N1006" s="25">
        <v>7050000</v>
      </c>
      <c r="O1006" s="25"/>
      <c r="P1006" s="25"/>
      <c r="Q1006" s="25"/>
      <c r="R1006" s="25"/>
      <c r="S1006" s="25"/>
      <c r="T1006" s="25"/>
      <c r="U1006" s="25">
        <v>7050000</v>
      </c>
      <c r="V1006" s="25"/>
      <c r="W1006" s="25"/>
      <c r="X1006" s="25"/>
      <c r="Y1006" s="25"/>
      <c r="Z1006" s="25"/>
      <c r="AA1006" s="25"/>
      <c r="AB1006" s="25"/>
      <c r="AC1006" s="25"/>
      <c r="AD1006" s="25">
        <f t="shared" si="156"/>
        <v>0</v>
      </c>
      <c r="AE1006" s="25">
        <f>IF(SUM(R1006:U1006)-M1006&lt;SUM(N1006),SUM(N1006)-SUM(R1006:U1006)-M1006,)</f>
        <v>0</v>
      </c>
      <c r="AF1006" s="25"/>
      <c r="AG1006" s="27"/>
      <c r="AH1006" s="27"/>
      <c r="AI1006" s="27"/>
      <c r="AJ1006" s="32"/>
      <c r="AK1006" s="27"/>
      <c r="AL1006" s="32"/>
      <c r="AM1006" s="27"/>
      <c r="AN1006" s="25">
        <f t="shared" si="154"/>
        <v>0</v>
      </c>
      <c r="AO1006" s="27">
        <f t="shared" si="158"/>
        <v>0</v>
      </c>
      <c r="AP1006" s="28"/>
      <c r="AR1006" s="28"/>
      <c r="AS1006" s="28"/>
      <c r="AT1006" s="2"/>
      <c r="AU1006" s="2"/>
      <c r="AV1006" s="2"/>
      <c r="AW1006" s="2"/>
      <c r="AX1006" s="2"/>
      <c r="AY1006" s="2"/>
      <c r="AZ1006" s="2"/>
      <c r="BA1006" s="29"/>
    </row>
    <row r="1007" spans="1:53" ht="21" customHeight="1">
      <c r="A1007" s="19">
        <f>SUBTOTAL(3,$AO$7:AO1007)</f>
        <v>1001</v>
      </c>
      <c r="B1007" s="44" t="s">
        <v>3589</v>
      </c>
      <c r="C1007" s="45" t="s">
        <v>3590</v>
      </c>
      <c r="D1007" s="22" t="s">
        <v>3591</v>
      </c>
      <c r="E1007" s="22" t="s">
        <v>36</v>
      </c>
      <c r="F1007" s="19" t="s">
        <v>1602</v>
      </c>
      <c r="G1007" s="22" t="s">
        <v>67</v>
      </c>
      <c r="H1007" s="19" t="str">
        <f t="shared" si="159"/>
        <v>009</v>
      </c>
      <c r="I1007" s="22" t="s">
        <v>3539</v>
      </c>
      <c r="J1007" s="22" t="s">
        <v>3566</v>
      </c>
      <c r="K1007" s="22"/>
      <c r="L1007" s="27">
        <v>0</v>
      </c>
      <c r="M1007" s="26">
        <v>0</v>
      </c>
      <c r="N1007" s="25">
        <v>7050000</v>
      </c>
      <c r="O1007" s="25"/>
      <c r="P1007" s="25"/>
      <c r="Q1007" s="25"/>
      <c r="R1007" s="25"/>
      <c r="S1007" s="25">
        <v>7050000</v>
      </c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>
        <f t="shared" si="156"/>
        <v>0</v>
      </c>
      <c r="AE1007" s="25">
        <f>IF(SUM(R1007:T1007)-M1007&lt;SUM(N1007),SUM(N1007)-SUM(R1007:T1007)-M1007,)</f>
        <v>0</v>
      </c>
      <c r="AF1007" s="25"/>
      <c r="AG1007" s="27"/>
      <c r="AH1007" s="27"/>
      <c r="AI1007" s="27"/>
      <c r="AJ1007" s="32"/>
      <c r="AK1007" s="27"/>
      <c r="AL1007" s="32"/>
      <c r="AM1007" s="27"/>
      <c r="AN1007" s="25">
        <f t="shared" si="154"/>
        <v>0</v>
      </c>
      <c r="AO1007" s="27">
        <f t="shared" si="158"/>
        <v>0</v>
      </c>
      <c r="AP1007" s="28"/>
      <c r="AR1007" s="28"/>
      <c r="AS1007" s="28"/>
      <c r="AT1007" s="2"/>
      <c r="AU1007" s="2"/>
      <c r="AV1007" s="2"/>
      <c r="AW1007" s="2"/>
      <c r="AX1007" s="2"/>
      <c r="AY1007" s="2"/>
      <c r="AZ1007" s="2"/>
      <c r="BA1007" s="29"/>
    </row>
    <row r="1008" spans="1:53" ht="21" customHeight="1">
      <c r="A1008" s="19">
        <f>SUBTOTAL(3,$AO$7:AO1008)</f>
        <v>1002</v>
      </c>
      <c r="B1008" s="44" t="s">
        <v>3592</v>
      </c>
      <c r="C1008" s="45" t="s">
        <v>3593</v>
      </c>
      <c r="D1008" s="22" t="s">
        <v>3594</v>
      </c>
      <c r="E1008" s="22" t="s">
        <v>36</v>
      </c>
      <c r="F1008" s="19" t="s">
        <v>863</v>
      </c>
      <c r="G1008" s="22" t="s">
        <v>67</v>
      </c>
      <c r="H1008" s="19" t="str">
        <f t="shared" si="159"/>
        <v>009</v>
      </c>
      <c r="I1008" s="22" t="s">
        <v>3539</v>
      </c>
      <c r="J1008" s="22" t="s">
        <v>3566</v>
      </c>
      <c r="K1008" s="22"/>
      <c r="L1008" s="27">
        <v>0</v>
      </c>
      <c r="M1008" s="26">
        <v>0</v>
      </c>
      <c r="N1008" s="25">
        <v>7050000</v>
      </c>
      <c r="O1008" s="25"/>
      <c r="P1008" s="25"/>
      <c r="Q1008" s="25"/>
      <c r="R1008" s="25"/>
      <c r="S1008" s="25">
        <v>7050000</v>
      </c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>
        <f t="shared" si="156"/>
        <v>0</v>
      </c>
      <c r="AE1008" s="25">
        <f>IF(SUM(R1008:T1008)-M1008&lt;SUM(N1008),SUM(N1008)-SUM(R1008:T1008)-M1008,)</f>
        <v>0</v>
      </c>
      <c r="AF1008" s="25"/>
      <c r="AG1008" s="27"/>
      <c r="AH1008" s="27"/>
      <c r="AI1008" s="27"/>
      <c r="AJ1008" s="32"/>
      <c r="AK1008" s="27"/>
      <c r="AL1008" s="32"/>
      <c r="AM1008" s="27"/>
      <c r="AN1008" s="25">
        <f t="shared" si="154"/>
        <v>0</v>
      </c>
      <c r="AO1008" s="27">
        <f t="shared" si="158"/>
        <v>0</v>
      </c>
      <c r="AP1008" s="28"/>
      <c r="AR1008" s="28"/>
      <c r="AS1008" s="28"/>
      <c r="AT1008" s="2"/>
      <c r="AU1008" s="2"/>
      <c r="AV1008" s="2"/>
      <c r="AW1008" s="2"/>
      <c r="AX1008" s="2"/>
      <c r="AY1008" s="2"/>
      <c r="AZ1008" s="2"/>
      <c r="BA1008" s="29"/>
    </row>
    <row r="1009" spans="1:53" ht="21" customHeight="1">
      <c r="A1009" s="19">
        <f>SUBTOTAL(3,$AO$7:AO1009)</f>
        <v>1003</v>
      </c>
      <c r="B1009" s="44" t="s">
        <v>3595</v>
      </c>
      <c r="C1009" s="45" t="s">
        <v>3596</v>
      </c>
      <c r="D1009" s="22" t="s">
        <v>855</v>
      </c>
      <c r="E1009" s="22" t="s">
        <v>818</v>
      </c>
      <c r="F1009" s="19" t="s">
        <v>519</v>
      </c>
      <c r="G1009" s="22" t="s">
        <v>67</v>
      </c>
      <c r="H1009" s="19" t="str">
        <f t="shared" si="159"/>
        <v>009</v>
      </c>
      <c r="I1009" s="22" t="s">
        <v>3539</v>
      </c>
      <c r="J1009" s="22" t="s">
        <v>3566</v>
      </c>
      <c r="K1009" s="22"/>
      <c r="L1009" s="27">
        <v>0</v>
      </c>
      <c r="M1009" s="26">
        <v>0</v>
      </c>
      <c r="N1009" s="25">
        <v>7050000</v>
      </c>
      <c r="O1009" s="25"/>
      <c r="P1009" s="25"/>
      <c r="Q1009" s="25"/>
      <c r="R1009" s="25"/>
      <c r="S1009" s="25">
        <v>7050000</v>
      </c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>
        <f t="shared" si="156"/>
        <v>0</v>
      </c>
      <c r="AE1009" s="25">
        <f>IF(SUM(R1009:T1009)-M1009&lt;SUM(N1009),SUM(N1009)-SUM(R1009:T1009)-M1009,)</f>
        <v>0</v>
      </c>
      <c r="AF1009" s="25"/>
      <c r="AG1009" s="27"/>
      <c r="AH1009" s="27"/>
      <c r="AI1009" s="27"/>
      <c r="AJ1009" s="32"/>
      <c r="AK1009" s="27"/>
      <c r="AL1009" s="32"/>
      <c r="AM1009" s="27"/>
      <c r="AN1009" s="25">
        <f t="shared" si="154"/>
        <v>0</v>
      </c>
      <c r="AO1009" s="27">
        <f t="shared" si="158"/>
        <v>0</v>
      </c>
      <c r="AP1009" s="28"/>
      <c r="AR1009" s="28"/>
      <c r="AS1009" s="28"/>
      <c r="AT1009" s="2"/>
      <c r="AU1009" s="2"/>
      <c r="AV1009" s="2"/>
      <c r="AW1009" s="2"/>
      <c r="AX1009" s="2"/>
      <c r="AY1009" s="2"/>
      <c r="AZ1009" s="2"/>
      <c r="BA1009" s="29"/>
    </row>
    <row r="1010" spans="1:53" ht="21" customHeight="1">
      <c r="A1010" s="19">
        <f>SUBTOTAL(3,$AO$7:AO1010)</f>
        <v>1004</v>
      </c>
      <c r="B1010" s="44" t="s">
        <v>3597</v>
      </c>
      <c r="C1010" s="45" t="s">
        <v>3598</v>
      </c>
      <c r="D1010" s="22" t="s">
        <v>3599</v>
      </c>
      <c r="E1010" s="22" t="s">
        <v>105</v>
      </c>
      <c r="F1010" s="19" t="s">
        <v>1366</v>
      </c>
      <c r="G1010" s="22" t="s">
        <v>67</v>
      </c>
      <c r="H1010" s="19" t="str">
        <f t="shared" si="159"/>
        <v>009</v>
      </c>
      <c r="I1010" s="22" t="s">
        <v>3539</v>
      </c>
      <c r="J1010" s="22" t="s">
        <v>3566</v>
      </c>
      <c r="K1010" s="22"/>
      <c r="L1010" s="27">
        <v>0</v>
      </c>
      <c r="M1010" s="26">
        <v>0</v>
      </c>
      <c r="N1010" s="25">
        <v>7050000</v>
      </c>
      <c r="O1010" s="25"/>
      <c r="P1010" s="25"/>
      <c r="Q1010" s="25"/>
      <c r="R1010" s="25"/>
      <c r="S1010" s="25"/>
      <c r="T1010" s="25"/>
      <c r="U1010" s="25">
        <v>7050000</v>
      </c>
      <c r="V1010" s="25"/>
      <c r="W1010" s="25"/>
      <c r="X1010" s="25"/>
      <c r="Y1010" s="25"/>
      <c r="Z1010" s="25"/>
      <c r="AA1010" s="25"/>
      <c r="AB1010" s="25"/>
      <c r="AC1010" s="25"/>
      <c r="AD1010" s="25">
        <f t="shared" si="156"/>
        <v>0</v>
      </c>
      <c r="AE1010" s="25">
        <f>IF(SUM(R1010:U1010)-M1010&lt;SUM(N1010),SUM(N1010)-SUM(R1010:U1010)-M1010,)</f>
        <v>0</v>
      </c>
      <c r="AF1010" s="25"/>
      <c r="AG1010" s="27"/>
      <c r="AH1010" s="27"/>
      <c r="AI1010" s="27"/>
      <c r="AJ1010" s="32"/>
      <c r="AK1010" s="27"/>
      <c r="AL1010" s="32"/>
      <c r="AM1010" s="27"/>
      <c r="AN1010" s="25">
        <f t="shared" si="154"/>
        <v>0</v>
      </c>
      <c r="AO1010" s="27">
        <f t="shared" si="158"/>
        <v>0</v>
      </c>
      <c r="AP1010" s="28"/>
      <c r="AR1010" s="28"/>
      <c r="AS1010" s="28"/>
      <c r="AT1010" s="2"/>
      <c r="AU1010" s="2"/>
      <c r="AV1010" s="2"/>
      <c r="AW1010" s="2"/>
      <c r="AX1010" s="2"/>
      <c r="AY1010" s="2"/>
      <c r="AZ1010" s="2"/>
      <c r="BA1010" s="29"/>
    </row>
    <row r="1011" spans="1:53" ht="21" customHeight="1">
      <c r="A1011" s="19">
        <f>SUBTOTAL(3,$AO$7:AO1011)</f>
        <v>1005</v>
      </c>
      <c r="B1011" s="44" t="s">
        <v>3600</v>
      </c>
      <c r="C1011" s="45" t="s">
        <v>3601</v>
      </c>
      <c r="D1011" s="22" t="s">
        <v>3602</v>
      </c>
      <c r="E1011" s="22" t="s">
        <v>105</v>
      </c>
      <c r="F1011" s="19" t="s">
        <v>593</v>
      </c>
      <c r="G1011" s="22" t="s">
        <v>67</v>
      </c>
      <c r="H1011" s="19" t="str">
        <f t="shared" si="159"/>
        <v>009</v>
      </c>
      <c r="I1011" s="22" t="s">
        <v>3539</v>
      </c>
      <c r="J1011" s="22" t="s">
        <v>3566</v>
      </c>
      <c r="K1011" s="22"/>
      <c r="L1011" s="27">
        <v>0</v>
      </c>
      <c r="M1011" s="26">
        <v>0</v>
      </c>
      <c r="N1011" s="25">
        <v>7050000</v>
      </c>
      <c r="O1011" s="25"/>
      <c r="P1011" s="25"/>
      <c r="Q1011" s="25"/>
      <c r="R1011" s="25"/>
      <c r="S1011" s="25"/>
      <c r="T1011" s="25"/>
      <c r="U1011" s="25">
        <v>7050000</v>
      </c>
      <c r="V1011" s="25"/>
      <c r="W1011" s="25"/>
      <c r="X1011" s="25"/>
      <c r="Y1011" s="25"/>
      <c r="Z1011" s="25"/>
      <c r="AA1011" s="25"/>
      <c r="AB1011" s="25"/>
      <c r="AC1011" s="25"/>
      <c r="AD1011" s="25">
        <f t="shared" si="156"/>
        <v>0</v>
      </c>
      <c r="AE1011" s="25">
        <f>IF(SUM(R1011:U1011)-M1011&lt;SUM(N1011),SUM(N1011)-SUM(R1011:U1011)-M1011,)</f>
        <v>0</v>
      </c>
      <c r="AF1011" s="25"/>
      <c r="AG1011" s="27"/>
      <c r="AH1011" s="27"/>
      <c r="AI1011" s="27"/>
      <c r="AJ1011" s="32"/>
      <c r="AK1011" s="27"/>
      <c r="AL1011" s="32"/>
      <c r="AM1011" s="27"/>
      <c r="AN1011" s="25">
        <f t="shared" si="154"/>
        <v>0</v>
      </c>
      <c r="AO1011" s="27">
        <f t="shared" si="158"/>
        <v>0</v>
      </c>
      <c r="AP1011" s="28"/>
      <c r="AR1011" s="28"/>
      <c r="AS1011" s="28"/>
      <c r="AT1011" s="2"/>
      <c r="AU1011" s="2"/>
      <c r="AV1011" s="2"/>
      <c r="AW1011" s="2"/>
      <c r="AX1011" s="2"/>
      <c r="AY1011" s="2"/>
      <c r="AZ1011" s="2"/>
      <c r="BA1011" s="29"/>
    </row>
    <row r="1012" spans="1:53" ht="21" customHeight="1">
      <c r="A1012" s="19">
        <f>SUBTOTAL(3,$AO$7:AO1012)</f>
        <v>1006</v>
      </c>
      <c r="B1012" s="44" t="s">
        <v>3603</v>
      </c>
      <c r="C1012" s="45" t="s">
        <v>3604</v>
      </c>
      <c r="D1012" s="22" t="s">
        <v>2960</v>
      </c>
      <c r="E1012" s="22" t="s">
        <v>105</v>
      </c>
      <c r="F1012" s="19" t="s">
        <v>1097</v>
      </c>
      <c r="G1012" s="22" t="s">
        <v>67</v>
      </c>
      <c r="H1012" s="19" t="str">
        <f t="shared" si="159"/>
        <v>009</v>
      </c>
      <c r="I1012" s="22" t="s">
        <v>3539</v>
      </c>
      <c r="J1012" s="22" t="s">
        <v>3566</v>
      </c>
      <c r="K1012" s="22"/>
      <c r="L1012" s="27">
        <v>0</v>
      </c>
      <c r="M1012" s="26">
        <v>0</v>
      </c>
      <c r="N1012" s="25">
        <v>7050000</v>
      </c>
      <c r="O1012" s="25"/>
      <c r="P1012" s="25"/>
      <c r="Q1012" s="25"/>
      <c r="R1012" s="25"/>
      <c r="S1012" s="25">
        <v>7050000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>
        <f t="shared" si="156"/>
        <v>0</v>
      </c>
      <c r="AE1012" s="25">
        <f>IF(SUM(R1012:T1012)-M1012&lt;SUM(N1012),SUM(N1012)-SUM(R1012:T1012)-M1012,)</f>
        <v>0</v>
      </c>
      <c r="AF1012" s="25"/>
      <c r="AG1012" s="27"/>
      <c r="AH1012" s="27"/>
      <c r="AI1012" s="27"/>
      <c r="AJ1012" s="32"/>
      <c r="AK1012" s="27"/>
      <c r="AL1012" s="32"/>
      <c r="AM1012" s="27"/>
      <c r="AN1012" s="25">
        <f t="shared" si="154"/>
        <v>0</v>
      </c>
      <c r="AO1012" s="27">
        <f t="shared" si="158"/>
        <v>0</v>
      </c>
      <c r="AP1012" s="28"/>
      <c r="AR1012" s="28"/>
      <c r="AS1012" s="28"/>
      <c r="AT1012" s="2"/>
      <c r="AU1012" s="2"/>
      <c r="AV1012" s="2"/>
      <c r="AW1012" s="2"/>
      <c r="AX1012" s="2"/>
      <c r="AY1012" s="2"/>
      <c r="AZ1012" s="2"/>
      <c r="BA1012" s="29"/>
    </row>
    <row r="1013" spans="1:53" ht="21" customHeight="1">
      <c r="A1013" s="19">
        <f>SUBTOTAL(3,$AO$7:AO1013)</f>
        <v>1007</v>
      </c>
      <c r="B1013" s="44" t="s">
        <v>3605</v>
      </c>
      <c r="C1013" s="45" t="s">
        <v>3606</v>
      </c>
      <c r="D1013" s="22" t="s">
        <v>1595</v>
      </c>
      <c r="E1013" s="22" t="s">
        <v>3283</v>
      </c>
      <c r="F1013" s="19" t="s">
        <v>343</v>
      </c>
      <c r="G1013" s="22" t="s">
        <v>67</v>
      </c>
      <c r="H1013" s="19" t="str">
        <f t="shared" si="159"/>
        <v>009</v>
      </c>
      <c r="I1013" s="22" t="s">
        <v>3539</v>
      </c>
      <c r="J1013" s="22" t="s">
        <v>3566</v>
      </c>
      <c r="K1013" s="22"/>
      <c r="L1013" s="27">
        <v>0</v>
      </c>
      <c r="M1013" s="26">
        <v>0</v>
      </c>
      <c r="N1013" s="25">
        <v>7050000</v>
      </c>
      <c r="O1013" s="25"/>
      <c r="P1013" s="25"/>
      <c r="Q1013" s="25"/>
      <c r="R1013" s="25"/>
      <c r="S1013" s="25">
        <v>7050000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>
        <f t="shared" si="156"/>
        <v>0</v>
      </c>
      <c r="AE1013" s="25">
        <f>IF(SUM(R1013:T1013)-M1013&lt;SUM(N1013),SUM(N1013)-SUM(R1013:T1013)-M1013,)</f>
        <v>0</v>
      </c>
      <c r="AF1013" s="25"/>
      <c r="AG1013" s="27"/>
      <c r="AH1013" s="27"/>
      <c r="AI1013" s="27"/>
      <c r="AJ1013" s="32"/>
      <c r="AK1013" s="27"/>
      <c r="AL1013" s="32"/>
      <c r="AM1013" s="27"/>
      <c r="AN1013" s="25">
        <f t="shared" si="154"/>
        <v>0</v>
      </c>
      <c r="AO1013" s="27">
        <f t="shared" si="158"/>
        <v>0</v>
      </c>
      <c r="AP1013" s="28"/>
      <c r="AR1013" s="28"/>
      <c r="AS1013" s="28"/>
      <c r="AT1013" s="2"/>
      <c r="AU1013" s="2"/>
      <c r="AV1013" s="2"/>
      <c r="AW1013" s="2"/>
      <c r="AX1013" s="2"/>
      <c r="AY1013" s="2"/>
      <c r="AZ1013" s="2"/>
      <c r="BA1013" s="29"/>
    </row>
    <row r="1014" spans="1:53" ht="21" customHeight="1">
      <c r="A1014" s="19">
        <f>SUBTOTAL(3,$AO$7:AO1014)</f>
        <v>1008</v>
      </c>
      <c r="B1014" s="44" t="s">
        <v>3607</v>
      </c>
      <c r="C1014" s="45" t="s">
        <v>3608</v>
      </c>
      <c r="D1014" s="22" t="s">
        <v>3609</v>
      </c>
      <c r="E1014" s="22" t="s">
        <v>212</v>
      </c>
      <c r="F1014" s="19" t="s">
        <v>296</v>
      </c>
      <c r="G1014" s="22" t="s">
        <v>67</v>
      </c>
      <c r="H1014" s="19" t="str">
        <f t="shared" si="159"/>
        <v>009</v>
      </c>
      <c r="I1014" s="22" t="s">
        <v>3539</v>
      </c>
      <c r="J1014" s="22" t="s">
        <v>3566</v>
      </c>
      <c r="K1014" s="22"/>
      <c r="L1014" s="27">
        <v>0</v>
      </c>
      <c r="M1014" s="26">
        <v>0</v>
      </c>
      <c r="N1014" s="25">
        <v>7050000</v>
      </c>
      <c r="O1014" s="25"/>
      <c r="P1014" s="25"/>
      <c r="Q1014" s="25"/>
      <c r="R1014" s="25"/>
      <c r="S1014" s="25">
        <v>7050000</v>
      </c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>
        <f t="shared" si="156"/>
        <v>0</v>
      </c>
      <c r="AE1014" s="25">
        <f>IF(SUM(R1014:T1014)-M1014&lt;SUM(N1014),SUM(N1014)-SUM(R1014:T1014)-M1014,)</f>
        <v>0</v>
      </c>
      <c r="AF1014" s="25"/>
      <c r="AG1014" s="27"/>
      <c r="AH1014" s="27"/>
      <c r="AI1014" s="27"/>
      <c r="AJ1014" s="32"/>
      <c r="AK1014" s="27"/>
      <c r="AL1014" s="32"/>
      <c r="AM1014" s="27"/>
      <c r="AN1014" s="25">
        <f t="shared" si="154"/>
        <v>0</v>
      </c>
      <c r="AO1014" s="27">
        <f t="shared" si="158"/>
        <v>0</v>
      </c>
      <c r="AP1014" s="28"/>
      <c r="AR1014" s="28"/>
      <c r="AS1014" s="28"/>
      <c r="AT1014" s="2"/>
      <c r="AU1014" s="2"/>
      <c r="AV1014" s="2"/>
      <c r="AW1014" s="2"/>
      <c r="AX1014" s="2"/>
      <c r="AY1014" s="2"/>
      <c r="AZ1014" s="2"/>
      <c r="BA1014" s="29"/>
    </row>
    <row r="1015" spans="1:53" ht="21" customHeight="1">
      <c r="A1015" s="19">
        <f>SUBTOTAL(3,$AO$7:AO1015)</f>
        <v>1009</v>
      </c>
      <c r="B1015" s="44" t="s">
        <v>3610</v>
      </c>
      <c r="C1015" s="45" t="s">
        <v>3611</v>
      </c>
      <c r="D1015" s="22" t="s">
        <v>832</v>
      </c>
      <c r="E1015" s="22" t="s">
        <v>212</v>
      </c>
      <c r="F1015" s="19" t="s">
        <v>347</v>
      </c>
      <c r="G1015" s="22" t="s">
        <v>67</v>
      </c>
      <c r="H1015" s="19" t="str">
        <f t="shared" si="159"/>
        <v>009</v>
      </c>
      <c r="I1015" s="22" t="s">
        <v>3539</v>
      </c>
      <c r="J1015" s="22" t="s">
        <v>3566</v>
      </c>
      <c r="K1015" s="22"/>
      <c r="L1015" s="27">
        <v>0</v>
      </c>
      <c r="M1015" s="26">
        <v>0</v>
      </c>
      <c r="N1015" s="25">
        <v>7050000</v>
      </c>
      <c r="O1015" s="25"/>
      <c r="P1015" s="25"/>
      <c r="Q1015" s="25"/>
      <c r="R1015" s="25"/>
      <c r="S1015" s="25"/>
      <c r="T1015" s="25"/>
      <c r="U1015" s="25">
        <v>7050000</v>
      </c>
      <c r="V1015" s="25"/>
      <c r="W1015" s="25"/>
      <c r="X1015" s="25"/>
      <c r="Y1015" s="25"/>
      <c r="Z1015" s="25"/>
      <c r="AA1015" s="25"/>
      <c r="AB1015" s="25"/>
      <c r="AC1015" s="25"/>
      <c r="AD1015" s="25">
        <f t="shared" si="156"/>
        <v>0</v>
      </c>
      <c r="AE1015" s="25">
        <f>IF(SUM(R1015:U1015)-M1015&lt;SUM(N1015),SUM(N1015)-SUM(R1015:U1015)-M1015,)</f>
        <v>0</v>
      </c>
      <c r="AF1015" s="25"/>
      <c r="AG1015" s="27"/>
      <c r="AH1015" s="27"/>
      <c r="AI1015" s="27"/>
      <c r="AJ1015" s="32"/>
      <c r="AK1015" s="27"/>
      <c r="AL1015" s="32"/>
      <c r="AM1015" s="27"/>
      <c r="AN1015" s="25">
        <f t="shared" si="154"/>
        <v>0</v>
      </c>
      <c r="AO1015" s="27">
        <f t="shared" si="158"/>
        <v>0</v>
      </c>
      <c r="AP1015" s="28"/>
      <c r="AR1015" s="28"/>
      <c r="AS1015" s="28"/>
      <c r="AT1015" s="2"/>
      <c r="AU1015" s="2"/>
      <c r="AV1015" s="2"/>
      <c r="AW1015" s="2"/>
      <c r="AX1015" s="2"/>
      <c r="AY1015" s="2"/>
      <c r="AZ1015" s="2"/>
      <c r="BA1015" s="29"/>
    </row>
    <row r="1016" spans="1:53" ht="21" customHeight="1">
      <c r="A1016" s="19">
        <f>SUBTOTAL(3,$AO$7:AO1016)</f>
        <v>1010</v>
      </c>
      <c r="B1016" s="44" t="s">
        <v>3612</v>
      </c>
      <c r="C1016" s="45" t="s">
        <v>3613</v>
      </c>
      <c r="D1016" s="22" t="s">
        <v>3289</v>
      </c>
      <c r="E1016" s="22" t="s">
        <v>671</v>
      </c>
      <c r="F1016" s="19" t="s">
        <v>392</v>
      </c>
      <c r="G1016" s="22" t="s">
        <v>67</v>
      </c>
      <c r="H1016" s="19" t="str">
        <f t="shared" si="159"/>
        <v>009</v>
      </c>
      <c r="I1016" s="22" t="s">
        <v>3539</v>
      </c>
      <c r="J1016" s="22" t="s">
        <v>3566</v>
      </c>
      <c r="K1016" s="22"/>
      <c r="L1016" s="27">
        <v>0</v>
      </c>
      <c r="M1016" s="26">
        <v>0</v>
      </c>
      <c r="N1016" s="25">
        <v>7050000</v>
      </c>
      <c r="O1016" s="25"/>
      <c r="P1016" s="25"/>
      <c r="Q1016" s="25"/>
      <c r="R1016" s="25"/>
      <c r="S1016" s="25"/>
      <c r="T1016" s="25"/>
      <c r="U1016" s="25">
        <v>7050000</v>
      </c>
      <c r="V1016" s="25"/>
      <c r="W1016" s="25"/>
      <c r="X1016" s="25"/>
      <c r="Y1016" s="25"/>
      <c r="Z1016" s="25"/>
      <c r="AA1016" s="25"/>
      <c r="AB1016" s="25"/>
      <c r="AC1016" s="25"/>
      <c r="AD1016" s="25">
        <f t="shared" si="156"/>
        <v>0</v>
      </c>
      <c r="AE1016" s="25">
        <f>IF(SUM(R1016:U1016)-M1016&lt;SUM(N1016),SUM(N1016)-SUM(R1016:U1016)-M1016,)</f>
        <v>0</v>
      </c>
      <c r="AF1016" s="25"/>
      <c r="AG1016" s="27"/>
      <c r="AH1016" s="27"/>
      <c r="AI1016" s="27"/>
      <c r="AJ1016" s="32"/>
      <c r="AK1016" s="27"/>
      <c r="AL1016" s="32"/>
      <c r="AM1016" s="27"/>
      <c r="AN1016" s="25">
        <f t="shared" si="154"/>
        <v>0</v>
      </c>
      <c r="AO1016" s="27">
        <f t="shared" si="158"/>
        <v>0</v>
      </c>
      <c r="AP1016" s="28"/>
      <c r="AR1016" s="28"/>
      <c r="AS1016" s="28"/>
      <c r="AT1016" s="2"/>
      <c r="AU1016" s="2"/>
      <c r="AV1016" s="2"/>
      <c r="AW1016" s="2"/>
      <c r="AX1016" s="2"/>
      <c r="AY1016" s="2"/>
      <c r="AZ1016" s="2"/>
      <c r="BA1016" s="29"/>
    </row>
    <row r="1017" spans="1:53" ht="21" customHeight="1">
      <c r="A1017" s="19">
        <f>SUBTOTAL(3,$AO$7:AO1017)</f>
        <v>1011</v>
      </c>
      <c r="B1017" s="44" t="s">
        <v>3614</v>
      </c>
      <c r="C1017" s="45" t="s">
        <v>3615</v>
      </c>
      <c r="D1017" s="22" t="s">
        <v>114</v>
      </c>
      <c r="E1017" s="22" t="s">
        <v>671</v>
      </c>
      <c r="F1017" s="19" t="s">
        <v>576</v>
      </c>
      <c r="G1017" s="22" t="s">
        <v>67</v>
      </c>
      <c r="H1017" s="19" t="str">
        <f t="shared" si="159"/>
        <v>009</v>
      </c>
      <c r="I1017" s="22" t="s">
        <v>3539</v>
      </c>
      <c r="J1017" s="22" t="s">
        <v>3566</v>
      </c>
      <c r="K1017" s="22"/>
      <c r="L1017" s="27">
        <v>0</v>
      </c>
      <c r="M1017" s="26">
        <v>0</v>
      </c>
      <c r="N1017" s="25">
        <v>7050000</v>
      </c>
      <c r="O1017" s="25"/>
      <c r="P1017" s="25"/>
      <c r="Q1017" s="25"/>
      <c r="R1017" s="25"/>
      <c r="S1017" s="25">
        <v>7050000</v>
      </c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>
        <f t="shared" ref="AD1017:AD1050" si="160">IF(SUM(O1017:U1017)&gt;SUM(M1017:N1017),SUM(O1017:U1017)-SUM(M1017:N1017),)</f>
        <v>0</v>
      </c>
      <c r="AE1017" s="25">
        <f>IF(SUM(R1017:T1017)-M1017&lt;SUM(N1017),SUM(N1017)-SUM(R1017:T1017)-M1017,)</f>
        <v>0</v>
      </c>
      <c r="AF1017" s="25"/>
      <c r="AG1017" s="27"/>
      <c r="AH1017" s="27"/>
      <c r="AI1017" s="27"/>
      <c r="AJ1017" s="32"/>
      <c r="AK1017" s="27"/>
      <c r="AL1017" s="32"/>
      <c r="AM1017" s="27"/>
      <c r="AN1017" s="25">
        <f t="shared" si="154"/>
        <v>0</v>
      </c>
      <c r="AO1017" s="27">
        <f t="shared" ref="AO1017:AO1041" si="161">IF(SUM(R1017:U1017)-M1017&lt;(K1017+L1017+N1017),(K1017+L1017+N1017)-SUM(R1017:U1017)-M1017,)</f>
        <v>0</v>
      </c>
      <c r="AP1017" s="28"/>
      <c r="AR1017" s="28"/>
      <c r="AS1017" s="28"/>
      <c r="AT1017" s="2"/>
      <c r="AU1017" s="2"/>
      <c r="AV1017" s="2"/>
      <c r="AW1017" s="2"/>
      <c r="AX1017" s="2"/>
      <c r="AY1017" s="2"/>
      <c r="AZ1017" s="2"/>
      <c r="BA1017" s="29"/>
    </row>
    <row r="1018" spans="1:53" ht="21" customHeight="1">
      <c r="A1018" s="19">
        <f>SUBTOTAL(3,$AO$7:AO1018)</f>
        <v>1012</v>
      </c>
      <c r="B1018" s="44" t="s">
        <v>3616</v>
      </c>
      <c r="C1018" s="45" t="s">
        <v>3617</v>
      </c>
      <c r="D1018" s="22" t="s">
        <v>3618</v>
      </c>
      <c r="E1018" s="22" t="s">
        <v>671</v>
      </c>
      <c r="F1018" s="19" t="s">
        <v>605</v>
      </c>
      <c r="G1018" s="22" t="s">
        <v>67</v>
      </c>
      <c r="H1018" s="19" t="str">
        <f t="shared" si="159"/>
        <v>009</v>
      </c>
      <c r="I1018" s="22" t="s">
        <v>3539</v>
      </c>
      <c r="J1018" s="22" t="s">
        <v>3566</v>
      </c>
      <c r="K1018" s="22"/>
      <c r="L1018" s="27">
        <v>0</v>
      </c>
      <c r="M1018" s="26">
        <v>0</v>
      </c>
      <c r="N1018" s="25">
        <v>7050000</v>
      </c>
      <c r="O1018" s="25"/>
      <c r="P1018" s="25"/>
      <c r="Q1018" s="25"/>
      <c r="R1018" s="25"/>
      <c r="S1018" s="25"/>
      <c r="T1018" s="25"/>
      <c r="U1018" s="25">
        <v>7050000</v>
      </c>
      <c r="V1018" s="25"/>
      <c r="W1018" s="25"/>
      <c r="X1018" s="25"/>
      <c r="Y1018" s="25"/>
      <c r="Z1018" s="25"/>
      <c r="AA1018" s="25"/>
      <c r="AB1018" s="25"/>
      <c r="AC1018" s="25"/>
      <c r="AD1018" s="25">
        <f t="shared" si="160"/>
        <v>0</v>
      </c>
      <c r="AE1018" s="25">
        <f>IF(SUM(R1018:U1018)-M1018&lt;SUM(N1018),SUM(N1018)-SUM(R1018:U1018)-M1018,)</f>
        <v>0</v>
      </c>
      <c r="AF1018" s="25"/>
      <c r="AG1018" s="27"/>
      <c r="AH1018" s="27"/>
      <c r="AI1018" s="27"/>
      <c r="AJ1018" s="32"/>
      <c r="AK1018" s="27"/>
      <c r="AL1018" s="32"/>
      <c r="AM1018" s="27"/>
      <c r="AN1018" s="25">
        <f t="shared" si="154"/>
        <v>0</v>
      </c>
      <c r="AO1018" s="27">
        <f t="shared" si="161"/>
        <v>0</v>
      </c>
      <c r="AP1018" s="28"/>
      <c r="AR1018" s="28"/>
      <c r="AS1018" s="28"/>
      <c r="AT1018" s="2"/>
      <c r="AU1018" s="2"/>
      <c r="AV1018" s="2"/>
      <c r="AW1018" s="2"/>
      <c r="AX1018" s="2"/>
      <c r="AY1018" s="2"/>
      <c r="AZ1018" s="2"/>
      <c r="BA1018" s="29"/>
    </row>
    <row r="1019" spans="1:53" ht="21" customHeight="1">
      <c r="A1019" s="19">
        <f>SUBTOTAL(3,$AO$7:AO1019)</f>
        <v>1013</v>
      </c>
      <c r="B1019" s="44" t="s">
        <v>3619</v>
      </c>
      <c r="C1019" s="45" t="s">
        <v>3620</v>
      </c>
      <c r="D1019" s="22" t="s">
        <v>766</v>
      </c>
      <c r="E1019" s="22" t="s">
        <v>522</v>
      </c>
      <c r="F1019" s="19" t="s">
        <v>1571</v>
      </c>
      <c r="G1019" s="22" t="s">
        <v>67</v>
      </c>
      <c r="H1019" s="19" t="str">
        <f t="shared" si="159"/>
        <v>009</v>
      </c>
      <c r="I1019" s="22" t="s">
        <v>3539</v>
      </c>
      <c r="J1019" s="22" t="s">
        <v>3566</v>
      </c>
      <c r="K1019" s="22"/>
      <c r="L1019" s="27">
        <v>0</v>
      </c>
      <c r="M1019" s="26">
        <v>884520</v>
      </c>
      <c r="N1019" s="25">
        <v>7050000</v>
      </c>
      <c r="O1019" s="25"/>
      <c r="P1019" s="25"/>
      <c r="Q1019" s="25"/>
      <c r="R1019" s="25"/>
      <c r="S1019" s="25">
        <v>6165480</v>
      </c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>
        <f t="shared" si="160"/>
        <v>0</v>
      </c>
      <c r="AE1019" s="25">
        <f>IF(SUM(R1019:T1019)-M1019&lt;SUM(N1019),SUM(N1019)-SUM(R1019:T1019)-M1019,)</f>
        <v>0</v>
      </c>
      <c r="AF1019" s="25"/>
      <c r="AG1019" s="27"/>
      <c r="AH1019" s="27"/>
      <c r="AI1019" s="27"/>
      <c r="AJ1019" s="32"/>
      <c r="AK1019" s="27"/>
      <c r="AL1019" s="32"/>
      <c r="AM1019" s="27"/>
      <c r="AN1019" s="25">
        <f t="shared" si="154"/>
        <v>0</v>
      </c>
      <c r="AO1019" s="27">
        <f t="shared" si="161"/>
        <v>0</v>
      </c>
      <c r="AP1019" s="28"/>
      <c r="AR1019" s="28"/>
      <c r="AS1019" s="28"/>
      <c r="AT1019" s="2"/>
      <c r="AU1019" s="2"/>
      <c r="AV1019" s="2"/>
      <c r="AW1019" s="2"/>
      <c r="AX1019" s="2"/>
      <c r="AY1019" s="2"/>
      <c r="AZ1019" s="2"/>
      <c r="BA1019" s="29"/>
    </row>
    <row r="1020" spans="1:53" ht="21" customHeight="1">
      <c r="A1020" s="19">
        <f>SUBTOTAL(3,$AO$7:AO1020)</f>
        <v>1014</v>
      </c>
      <c r="B1020" s="44" t="s">
        <v>3621</v>
      </c>
      <c r="C1020" s="45" t="s">
        <v>3622</v>
      </c>
      <c r="D1020" s="22" t="s">
        <v>85</v>
      </c>
      <c r="E1020" s="22" t="s">
        <v>2365</v>
      </c>
      <c r="F1020" s="19" t="s">
        <v>311</v>
      </c>
      <c r="G1020" s="22" t="s">
        <v>67</v>
      </c>
      <c r="H1020" s="19" t="str">
        <f t="shared" si="159"/>
        <v>009</v>
      </c>
      <c r="I1020" s="22" t="s">
        <v>3539</v>
      </c>
      <c r="J1020" s="22" t="s">
        <v>3566</v>
      </c>
      <c r="K1020" s="22"/>
      <c r="L1020" s="27">
        <v>0</v>
      </c>
      <c r="M1020" s="26">
        <v>0</v>
      </c>
      <c r="N1020" s="25">
        <v>7050000</v>
      </c>
      <c r="O1020" s="25"/>
      <c r="P1020" s="25"/>
      <c r="Q1020" s="25"/>
      <c r="R1020" s="25"/>
      <c r="S1020" s="25"/>
      <c r="T1020" s="25"/>
      <c r="U1020" s="25">
        <v>7050000</v>
      </c>
      <c r="V1020" s="25"/>
      <c r="W1020" s="25"/>
      <c r="X1020" s="25"/>
      <c r="Y1020" s="25"/>
      <c r="Z1020" s="25"/>
      <c r="AA1020" s="25"/>
      <c r="AB1020" s="25"/>
      <c r="AC1020" s="25"/>
      <c r="AD1020" s="25">
        <f t="shared" si="160"/>
        <v>0</v>
      </c>
      <c r="AE1020" s="25">
        <f>IF(SUM(R1020:U1020)-M1020&lt;SUM(N1020),SUM(N1020)-SUM(R1020:U1020)-M1020,)</f>
        <v>0</v>
      </c>
      <c r="AF1020" s="25"/>
      <c r="AG1020" s="27"/>
      <c r="AH1020" s="27"/>
      <c r="AI1020" s="27"/>
      <c r="AJ1020" s="32"/>
      <c r="AK1020" s="27"/>
      <c r="AL1020" s="32"/>
      <c r="AM1020" s="27"/>
      <c r="AN1020" s="25">
        <f t="shared" si="154"/>
        <v>0</v>
      </c>
      <c r="AO1020" s="27">
        <f t="shared" si="161"/>
        <v>0</v>
      </c>
      <c r="AP1020" s="28"/>
      <c r="AR1020" s="28"/>
      <c r="AS1020" s="28"/>
      <c r="AT1020" s="2"/>
      <c r="AU1020" s="2"/>
      <c r="AV1020" s="2"/>
      <c r="AW1020" s="2"/>
      <c r="AX1020" s="2"/>
      <c r="AY1020" s="2"/>
      <c r="AZ1020" s="2"/>
      <c r="BA1020" s="29"/>
    </row>
    <row r="1021" spans="1:53" ht="21" customHeight="1">
      <c r="A1021" s="19">
        <f>SUBTOTAL(3,$AO$7:AO1021)</f>
        <v>1015</v>
      </c>
      <c r="B1021" s="44" t="s">
        <v>3623</v>
      </c>
      <c r="C1021" s="45" t="s">
        <v>3624</v>
      </c>
      <c r="D1021" s="22" t="s">
        <v>3625</v>
      </c>
      <c r="E1021" s="22" t="s">
        <v>222</v>
      </c>
      <c r="F1021" s="19" t="s">
        <v>874</v>
      </c>
      <c r="G1021" s="22" t="s">
        <v>67</v>
      </c>
      <c r="H1021" s="19" t="str">
        <f t="shared" si="159"/>
        <v>009</v>
      </c>
      <c r="I1021" s="22" t="s">
        <v>3539</v>
      </c>
      <c r="J1021" s="22" t="s">
        <v>3566</v>
      </c>
      <c r="K1021" s="22"/>
      <c r="L1021" s="27">
        <v>0</v>
      </c>
      <c r="M1021" s="26">
        <v>0</v>
      </c>
      <c r="N1021" s="25">
        <v>7050000</v>
      </c>
      <c r="O1021" s="25"/>
      <c r="P1021" s="25"/>
      <c r="Q1021" s="25"/>
      <c r="R1021" s="25"/>
      <c r="S1021" s="25"/>
      <c r="T1021" s="25"/>
      <c r="U1021" s="25">
        <v>7050000</v>
      </c>
      <c r="V1021" s="25"/>
      <c r="W1021" s="25"/>
      <c r="X1021" s="25"/>
      <c r="Y1021" s="25"/>
      <c r="Z1021" s="25"/>
      <c r="AA1021" s="25"/>
      <c r="AB1021" s="25"/>
      <c r="AC1021" s="25"/>
      <c r="AD1021" s="25">
        <f t="shared" si="160"/>
        <v>0</v>
      </c>
      <c r="AE1021" s="25">
        <f>IF(SUM(R1021:U1021)-M1021&lt;SUM(N1021),SUM(N1021)-SUM(R1021:U1021)-M1021,)</f>
        <v>0</v>
      </c>
      <c r="AF1021" s="25"/>
      <c r="AG1021" s="27"/>
      <c r="AH1021" s="27"/>
      <c r="AI1021" s="27"/>
      <c r="AJ1021" s="32"/>
      <c r="AK1021" s="27"/>
      <c r="AL1021" s="32"/>
      <c r="AM1021" s="27"/>
      <c r="AN1021" s="25">
        <f t="shared" si="154"/>
        <v>0</v>
      </c>
      <c r="AO1021" s="27">
        <f t="shared" si="161"/>
        <v>0</v>
      </c>
      <c r="AP1021" s="28"/>
      <c r="AR1021" s="28"/>
      <c r="AS1021" s="28"/>
      <c r="AT1021" s="2"/>
      <c r="AU1021" s="2"/>
      <c r="AV1021" s="2"/>
      <c r="AW1021" s="2"/>
      <c r="AX1021" s="2"/>
      <c r="AY1021" s="2"/>
      <c r="AZ1021" s="2"/>
      <c r="BA1021" s="29"/>
    </row>
    <row r="1022" spans="1:53" ht="21" customHeight="1">
      <c r="A1022" s="19">
        <f>SUBTOTAL(3,$AO$7:AO1022)</f>
        <v>1016</v>
      </c>
      <c r="B1022" s="44" t="s">
        <v>3626</v>
      </c>
      <c r="C1022" s="45" t="s">
        <v>3627</v>
      </c>
      <c r="D1022" s="22" t="s">
        <v>1580</v>
      </c>
      <c r="E1022" s="22" t="s">
        <v>226</v>
      </c>
      <c r="F1022" s="19" t="s">
        <v>2110</v>
      </c>
      <c r="G1022" s="22" t="s">
        <v>67</v>
      </c>
      <c r="H1022" s="19" t="str">
        <f t="shared" si="159"/>
        <v>009</v>
      </c>
      <c r="I1022" s="22" t="s">
        <v>3446</v>
      </c>
      <c r="J1022" s="22" t="s">
        <v>3566</v>
      </c>
      <c r="K1022" s="22"/>
      <c r="L1022" s="27">
        <v>0</v>
      </c>
      <c r="M1022" s="26">
        <v>0</v>
      </c>
      <c r="N1022" s="25">
        <v>7050000</v>
      </c>
      <c r="O1022" s="25"/>
      <c r="P1022" s="25"/>
      <c r="Q1022" s="25"/>
      <c r="R1022" s="25"/>
      <c r="S1022" s="25">
        <v>7050000</v>
      </c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>
        <f t="shared" si="160"/>
        <v>0</v>
      </c>
      <c r="AE1022" s="25">
        <f>IF(SUM(R1022:T1022)-M1022&lt;SUM(N1022),SUM(N1022)-SUM(R1022:T1022)-M1022,)</f>
        <v>0</v>
      </c>
      <c r="AF1022" s="25"/>
      <c r="AG1022" s="27"/>
      <c r="AH1022" s="27"/>
      <c r="AI1022" s="27"/>
      <c r="AJ1022" s="32"/>
      <c r="AK1022" s="27"/>
      <c r="AL1022" s="32"/>
      <c r="AM1022" s="27"/>
      <c r="AN1022" s="25">
        <f t="shared" si="154"/>
        <v>0</v>
      </c>
      <c r="AO1022" s="27">
        <f t="shared" si="161"/>
        <v>0</v>
      </c>
      <c r="AP1022" s="28"/>
      <c r="AR1022" s="28"/>
      <c r="AS1022" s="28"/>
      <c r="AT1022" s="2"/>
      <c r="AU1022" s="2"/>
      <c r="AV1022" s="2"/>
      <c r="AW1022" s="2"/>
      <c r="AX1022" s="2"/>
      <c r="AY1022" s="2"/>
      <c r="AZ1022" s="2"/>
      <c r="BA1022" s="29"/>
    </row>
    <row r="1023" spans="1:53" ht="21" customHeight="1">
      <c r="A1023" s="19">
        <f>SUBTOTAL(3,$AO$7:AO1023)</f>
        <v>1017</v>
      </c>
      <c r="B1023" s="44" t="s">
        <v>3628</v>
      </c>
      <c r="C1023" s="45" t="s">
        <v>3629</v>
      </c>
      <c r="D1023" s="22" t="s">
        <v>3630</v>
      </c>
      <c r="E1023" s="22" t="s">
        <v>231</v>
      </c>
      <c r="F1023" s="19" t="s">
        <v>1295</v>
      </c>
      <c r="G1023" s="22" t="s">
        <v>67</v>
      </c>
      <c r="H1023" s="19" t="str">
        <f t="shared" si="159"/>
        <v>009</v>
      </c>
      <c r="I1023" s="22" t="s">
        <v>3539</v>
      </c>
      <c r="J1023" s="22" t="s">
        <v>3566</v>
      </c>
      <c r="K1023" s="22"/>
      <c r="L1023" s="27">
        <v>0</v>
      </c>
      <c r="M1023" s="26">
        <v>0</v>
      </c>
      <c r="N1023" s="25">
        <v>7050000</v>
      </c>
      <c r="O1023" s="25"/>
      <c r="P1023" s="25"/>
      <c r="Q1023" s="25"/>
      <c r="R1023" s="25"/>
      <c r="S1023" s="25"/>
      <c r="T1023" s="25"/>
      <c r="U1023" s="25">
        <v>7050000</v>
      </c>
      <c r="V1023" s="25"/>
      <c r="W1023" s="25"/>
      <c r="X1023" s="25"/>
      <c r="Y1023" s="25"/>
      <c r="Z1023" s="25"/>
      <c r="AA1023" s="25"/>
      <c r="AB1023" s="25"/>
      <c r="AC1023" s="25"/>
      <c r="AD1023" s="25">
        <f t="shared" si="160"/>
        <v>0</v>
      </c>
      <c r="AE1023" s="25">
        <f>IF(SUM(R1023:U1023)-M1023&lt;SUM(N1023),SUM(N1023)-SUM(R1023:U1023)-M1023,)</f>
        <v>0</v>
      </c>
      <c r="AF1023" s="25"/>
      <c r="AG1023" s="27"/>
      <c r="AH1023" s="27"/>
      <c r="AI1023" s="27"/>
      <c r="AJ1023" s="32"/>
      <c r="AK1023" s="27"/>
      <c r="AL1023" s="32"/>
      <c r="AM1023" s="27"/>
      <c r="AN1023" s="25">
        <f t="shared" ref="AN1023:AN1086" si="162">IF(SUM(AH1023:AI1023)&lt;SUM(AG1023),SUM(AG1023)-SUM(AH1023:AI1023),)</f>
        <v>0</v>
      </c>
      <c r="AO1023" s="27">
        <f t="shared" si="161"/>
        <v>0</v>
      </c>
      <c r="AP1023" s="28"/>
      <c r="AR1023" s="28"/>
      <c r="AS1023" s="28"/>
      <c r="AT1023" s="2"/>
      <c r="AU1023" s="2"/>
      <c r="AV1023" s="2"/>
      <c r="AW1023" s="2"/>
      <c r="AX1023" s="2"/>
      <c r="AY1023" s="2"/>
      <c r="AZ1023" s="2"/>
      <c r="BA1023" s="29"/>
    </row>
    <row r="1024" spans="1:53" ht="21" customHeight="1">
      <c r="A1024" s="19">
        <f>SUBTOTAL(3,$AO$7:AO1024)</f>
        <v>1018</v>
      </c>
      <c r="B1024" s="44" t="s">
        <v>3631</v>
      </c>
      <c r="C1024" s="45" t="s">
        <v>3632</v>
      </c>
      <c r="D1024" s="22" t="s">
        <v>350</v>
      </c>
      <c r="E1024" s="22" t="s">
        <v>1236</v>
      </c>
      <c r="F1024" s="19" t="s">
        <v>1198</v>
      </c>
      <c r="G1024" s="22" t="s">
        <v>67</v>
      </c>
      <c r="H1024" s="19" t="str">
        <f t="shared" si="159"/>
        <v>009</v>
      </c>
      <c r="I1024" s="22" t="s">
        <v>3539</v>
      </c>
      <c r="J1024" s="22" t="s">
        <v>3566</v>
      </c>
      <c r="K1024" s="22"/>
      <c r="L1024" s="27">
        <v>0</v>
      </c>
      <c r="M1024" s="26">
        <v>0</v>
      </c>
      <c r="N1024" s="25">
        <v>7050000</v>
      </c>
      <c r="O1024" s="25"/>
      <c r="P1024" s="25"/>
      <c r="Q1024" s="25"/>
      <c r="R1024" s="25"/>
      <c r="S1024" s="25"/>
      <c r="T1024" s="25"/>
      <c r="U1024" s="25">
        <v>7050000</v>
      </c>
      <c r="V1024" s="25"/>
      <c r="W1024" s="25"/>
      <c r="X1024" s="25"/>
      <c r="Y1024" s="25"/>
      <c r="Z1024" s="25"/>
      <c r="AA1024" s="25"/>
      <c r="AB1024" s="25"/>
      <c r="AC1024" s="25"/>
      <c r="AD1024" s="25">
        <f t="shared" si="160"/>
        <v>0</v>
      </c>
      <c r="AE1024" s="25">
        <f>IF(SUM(R1024:U1024)-M1024&lt;SUM(N1024),SUM(N1024)-SUM(R1024:U1024)-M1024,)</f>
        <v>0</v>
      </c>
      <c r="AF1024" s="25"/>
      <c r="AG1024" s="27"/>
      <c r="AH1024" s="27"/>
      <c r="AI1024" s="27"/>
      <c r="AJ1024" s="32"/>
      <c r="AK1024" s="27"/>
      <c r="AL1024" s="32"/>
      <c r="AM1024" s="27"/>
      <c r="AN1024" s="25">
        <f t="shared" si="162"/>
        <v>0</v>
      </c>
      <c r="AO1024" s="27">
        <f t="shared" si="161"/>
        <v>0</v>
      </c>
      <c r="AP1024" s="28"/>
      <c r="AR1024" s="28"/>
      <c r="AS1024" s="28"/>
      <c r="AT1024" s="2"/>
      <c r="AU1024" s="2"/>
      <c r="AV1024" s="2"/>
      <c r="AW1024" s="2"/>
      <c r="AX1024" s="2"/>
      <c r="AY1024" s="2"/>
      <c r="AZ1024" s="2"/>
      <c r="BA1024" s="29"/>
    </row>
    <row r="1025" spans="1:53" ht="21" customHeight="1">
      <c r="A1025" s="19">
        <f>SUBTOTAL(3,$AO$7:AO1025)</f>
        <v>1019</v>
      </c>
      <c r="B1025" s="44" t="s">
        <v>3633</v>
      </c>
      <c r="C1025" s="45" t="s">
        <v>3634</v>
      </c>
      <c r="D1025" s="22" t="s">
        <v>3585</v>
      </c>
      <c r="E1025" s="22" t="s">
        <v>295</v>
      </c>
      <c r="F1025" s="19" t="s">
        <v>1207</v>
      </c>
      <c r="G1025" s="22" t="s">
        <v>67</v>
      </c>
      <c r="H1025" s="19" t="str">
        <f t="shared" si="159"/>
        <v>009</v>
      </c>
      <c r="I1025" s="22" t="s">
        <v>3539</v>
      </c>
      <c r="J1025" s="22" t="s">
        <v>3566</v>
      </c>
      <c r="K1025" s="22"/>
      <c r="L1025" s="27">
        <v>0</v>
      </c>
      <c r="M1025" s="26">
        <v>0</v>
      </c>
      <c r="N1025" s="25">
        <v>7050000</v>
      </c>
      <c r="O1025" s="25"/>
      <c r="P1025" s="25"/>
      <c r="Q1025" s="25"/>
      <c r="R1025" s="25"/>
      <c r="S1025" s="25">
        <v>7050000</v>
      </c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>
        <f t="shared" si="160"/>
        <v>0</v>
      </c>
      <c r="AE1025" s="25">
        <f>IF(SUM(R1025:T1025)-M1025&lt;SUM(N1025),SUM(N1025)-SUM(R1025:T1025)-M1025,)</f>
        <v>0</v>
      </c>
      <c r="AF1025" s="25"/>
      <c r="AG1025" s="27"/>
      <c r="AH1025" s="27"/>
      <c r="AI1025" s="27"/>
      <c r="AJ1025" s="32"/>
      <c r="AK1025" s="27"/>
      <c r="AL1025" s="32"/>
      <c r="AM1025" s="27"/>
      <c r="AN1025" s="25">
        <f t="shared" si="162"/>
        <v>0</v>
      </c>
      <c r="AO1025" s="27">
        <f t="shared" si="161"/>
        <v>0</v>
      </c>
      <c r="AP1025" s="28"/>
      <c r="AR1025" s="28"/>
      <c r="AS1025" s="28"/>
      <c r="AT1025" s="2"/>
      <c r="AU1025" s="2"/>
      <c r="AV1025" s="2"/>
      <c r="AW1025" s="2"/>
      <c r="AX1025" s="2"/>
      <c r="AY1025" s="2"/>
      <c r="AZ1025" s="2"/>
      <c r="BA1025" s="29"/>
    </row>
    <row r="1026" spans="1:53" ht="21" customHeight="1">
      <c r="A1026" s="19">
        <f>SUBTOTAL(3,$AO$7:AO1026)</f>
        <v>1020</v>
      </c>
      <c r="B1026" s="44" t="s">
        <v>3635</v>
      </c>
      <c r="C1026" s="45" t="s">
        <v>3636</v>
      </c>
      <c r="D1026" s="22" t="s">
        <v>1908</v>
      </c>
      <c r="E1026" s="22" t="s">
        <v>295</v>
      </c>
      <c r="F1026" s="19" t="s">
        <v>1207</v>
      </c>
      <c r="G1026" s="22" t="s">
        <v>67</v>
      </c>
      <c r="H1026" s="19" t="str">
        <f t="shared" si="159"/>
        <v>009</v>
      </c>
      <c r="I1026" s="22" t="s">
        <v>3539</v>
      </c>
      <c r="J1026" s="22" t="s">
        <v>3566</v>
      </c>
      <c r="K1026" s="22"/>
      <c r="L1026" s="27">
        <v>0</v>
      </c>
      <c r="M1026" s="26">
        <v>0</v>
      </c>
      <c r="N1026" s="25">
        <v>7050000</v>
      </c>
      <c r="O1026" s="25"/>
      <c r="P1026" s="25"/>
      <c r="Q1026" s="25"/>
      <c r="R1026" s="25"/>
      <c r="S1026" s="25">
        <v>7050000</v>
      </c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>
        <f t="shared" si="160"/>
        <v>0</v>
      </c>
      <c r="AE1026" s="25">
        <f>IF(SUM(R1026:T1026)-M1026&lt;SUM(N1026),SUM(N1026)-SUM(R1026:T1026)-M1026,)</f>
        <v>0</v>
      </c>
      <c r="AF1026" s="25"/>
      <c r="AG1026" s="27"/>
      <c r="AH1026" s="27"/>
      <c r="AI1026" s="27"/>
      <c r="AJ1026" s="32"/>
      <c r="AK1026" s="27"/>
      <c r="AL1026" s="32"/>
      <c r="AM1026" s="27"/>
      <c r="AN1026" s="25">
        <f t="shared" si="162"/>
        <v>0</v>
      </c>
      <c r="AO1026" s="27">
        <f t="shared" si="161"/>
        <v>0</v>
      </c>
      <c r="AP1026" s="28"/>
      <c r="AR1026" s="28"/>
      <c r="AS1026" s="28"/>
      <c r="AT1026" s="2"/>
      <c r="AU1026" s="2"/>
      <c r="AV1026" s="2"/>
      <c r="AW1026" s="2"/>
      <c r="AX1026" s="2"/>
      <c r="AY1026" s="2"/>
      <c r="AZ1026" s="2"/>
      <c r="BA1026" s="29"/>
    </row>
    <row r="1027" spans="1:53" ht="21" customHeight="1">
      <c r="A1027" s="19">
        <f>SUBTOTAL(3,$AO$7:AO1027)</f>
        <v>1021</v>
      </c>
      <c r="B1027" s="44" t="s">
        <v>3637</v>
      </c>
      <c r="C1027" s="45" t="s">
        <v>3638</v>
      </c>
      <c r="D1027" s="22" t="s">
        <v>995</v>
      </c>
      <c r="E1027" s="22" t="s">
        <v>547</v>
      </c>
      <c r="F1027" s="19" t="s">
        <v>738</v>
      </c>
      <c r="G1027" s="22" t="s">
        <v>67</v>
      </c>
      <c r="H1027" s="19" t="str">
        <f t="shared" si="159"/>
        <v>009</v>
      </c>
      <c r="I1027" s="22" t="s">
        <v>3539</v>
      </c>
      <c r="J1027" s="22" t="s">
        <v>3566</v>
      </c>
      <c r="K1027" s="22"/>
      <c r="L1027" s="27">
        <v>0</v>
      </c>
      <c r="M1027" s="26">
        <v>0</v>
      </c>
      <c r="N1027" s="25">
        <v>7050000</v>
      </c>
      <c r="O1027" s="25"/>
      <c r="P1027" s="25"/>
      <c r="Q1027" s="25"/>
      <c r="R1027" s="25"/>
      <c r="S1027" s="25">
        <v>7050000</v>
      </c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>
        <f t="shared" si="160"/>
        <v>0</v>
      </c>
      <c r="AE1027" s="25">
        <f>IF(SUM(R1027:T1027)-M1027&lt;SUM(N1027),SUM(N1027)-SUM(R1027:T1027)-M1027,)</f>
        <v>0</v>
      </c>
      <c r="AF1027" s="25"/>
      <c r="AG1027" s="27"/>
      <c r="AH1027" s="27"/>
      <c r="AI1027" s="27"/>
      <c r="AJ1027" s="32"/>
      <c r="AK1027" s="27"/>
      <c r="AL1027" s="32"/>
      <c r="AM1027" s="27"/>
      <c r="AN1027" s="25">
        <f t="shared" si="162"/>
        <v>0</v>
      </c>
      <c r="AO1027" s="27">
        <f t="shared" si="161"/>
        <v>0</v>
      </c>
      <c r="AP1027" s="28"/>
      <c r="AR1027" s="28"/>
      <c r="AS1027" s="28"/>
      <c r="AT1027" s="2"/>
      <c r="AU1027" s="2"/>
      <c r="AV1027" s="2"/>
      <c r="AW1027" s="2"/>
      <c r="AX1027" s="2"/>
      <c r="AY1027" s="2"/>
      <c r="AZ1027" s="2"/>
      <c r="BA1027" s="29"/>
    </row>
    <row r="1028" spans="1:53" ht="21" customHeight="1">
      <c r="A1028" s="19">
        <f>SUBTOTAL(3,$AO$7:AO1028)</f>
        <v>1022</v>
      </c>
      <c r="B1028" s="44" t="s">
        <v>3639</v>
      </c>
      <c r="C1028" s="45" t="s">
        <v>3640</v>
      </c>
      <c r="D1028" s="22" t="s">
        <v>3641</v>
      </c>
      <c r="E1028" s="22" t="s">
        <v>547</v>
      </c>
      <c r="F1028" s="19" t="s">
        <v>1564</v>
      </c>
      <c r="G1028" s="22" t="s">
        <v>67</v>
      </c>
      <c r="H1028" s="19" t="str">
        <f t="shared" si="159"/>
        <v>009</v>
      </c>
      <c r="I1028" s="22" t="s">
        <v>3539</v>
      </c>
      <c r="J1028" s="22" t="s">
        <v>3566</v>
      </c>
      <c r="K1028" s="22"/>
      <c r="L1028" s="27">
        <v>0</v>
      </c>
      <c r="M1028" s="26">
        <v>0</v>
      </c>
      <c r="N1028" s="25">
        <v>7050000</v>
      </c>
      <c r="O1028" s="25"/>
      <c r="P1028" s="25"/>
      <c r="Q1028" s="25"/>
      <c r="R1028" s="25"/>
      <c r="S1028" s="25"/>
      <c r="T1028" s="25"/>
      <c r="U1028" s="25">
        <v>7050000</v>
      </c>
      <c r="V1028" s="25"/>
      <c r="W1028" s="25"/>
      <c r="X1028" s="25"/>
      <c r="Y1028" s="25"/>
      <c r="Z1028" s="25"/>
      <c r="AA1028" s="25"/>
      <c r="AB1028" s="25"/>
      <c r="AC1028" s="25"/>
      <c r="AD1028" s="25">
        <f t="shared" si="160"/>
        <v>0</v>
      </c>
      <c r="AE1028" s="25">
        <f>IF(SUM(R1028:U1028)-M1028&lt;SUM(N1028),SUM(N1028)-SUM(R1028:U1028)-M1028,)</f>
        <v>0</v>
      </c>
      <c r="AF1028" s="25"/>
      <c r="AG1028" s="27"/>
      <c r="AH1028" s="27"/>
      <c r="AI1028" s="27"/>
      <c r="AJ1028" s="32"/>
      <c r="AK1028" s="27"/>
      <c r="AL1028" s="32"/>
      <c r="AM1028" s="27"/>
      <c r="AN1028" s="25">
        <f t="shared" si="162"/>
        <v>0</v>
      </c>
      <c r="AO1028" s="27">
        <f t="shared" si="161"/>
        <v>0</v>
      </c>
      <c r="AP1028" s="28"/>
      <c r="AR1028" s="28"/>
      <c r="AS1028" s="28"/>
      <c r="AT1028" s="2"/>
      <c r="AU1028" s="2"/>
      <c r="AV1028" s="2"/>
      <c r="AW1028" s="2"/>
      <c r="AX1028" s="2"/>
      <c r="AY1028" s="2"/>
      <c r="AZ1028" s="2"/>
      <c r="BA1028" s="29"/>
    </row>
    <row r="1029" spans="1:53" ht="21" customHeight="1">
      <c r="A1029" s="19">
        <f>SUBTOTAL(3,$AO$7:AO1029)</f>
        <v>1023</v>
      </c>
      <c r="B1029" s="44" t="s">
        <v>3642</v>
      </c>
      <c r="C1029" s="45" t="s">
        <v>3643</v>
      </c>
      <c r="D1029" s="22" t="s">
        <v>3644</v>
      </c>
      <c r="E1029" s="22" t="s">
        <v>699</v>
      </c>
      <c r="F1029" s="19" t="s">
        <v>3522</v>
      </c>
      <c r="G1029" s="22" t="s">
        <v>67</v>
      </c>
      <c r="H1029" s="19" t="str">
        <f t="shared" si="159"/>
        <v>009</v>
      </c>
      <c r="I1029" s="22" t="s">
        <v>3336</v>
      </c>
      <c r="J1029" s="22" t="s">
        <v>3566</v>
      </c>
      <c r="K1029" s="22"/>
      <c r="L1029" s="27">
        <v>0</v>
      </c>
      <c r="M1029" s="26">
        <v>0</v>
      </c>
      <c r="N1029" s="25">
        <v>7050000</v>
      </c>
      <c r="O1029" s="25"/>
      <c r="P1029" s="25"/>
      <c r="Q1029" s="25"/>
      <c r="R1029" s="25"/>
      <c r="S1029" s="25"/>
      <c r="T1029" s="25"/>
      <c r="U1029" s="25">
        <v>7050000</v>
      </c>
      <c r="V1029" s="25"/>
      <c r="W1029" s="25"/>
      <c r="X1029" s="25"/>
      <c r="Y1029" s="25"/>
      <c r="Z1029" s="25"/>
      <c r="AA1029" s="25"/>
      <c r="AB1029" s="25"/>
      <c r="AC1029" s="25"/>
      <c r="AD1029" s="25">
        <f t="shared" si="160"/>
        <v>0</v>
      </c>
      <c r="AE1029" s="25">
        <f>IF(SUM(R1029:U1029)-M1029&lt;SUM(N1029),SUM(N1029)-SUM(R1029:U1029)-M1029,)</f>
        <v>0</v>
      </c>
      <c r="AF1029" s="25"/>
      <c r="AG1029" s="27"/>
      <c r="AH1029" s="27"/>
      <c r="AI1029" s="27"/>
      <c r="AJ1029" s="32"/>
      <c r="AK1029" s="27"/>
      <c r="AL1029" s="32"/>
      <c r="AM1029" s="27"/>
      <c r="AN1029" s="25">
        <f t="shared" si="162"/>
        <v>0</v>
      </c>
      <c r="AO1029" s="27">
        <f t="shared" si="161"/>
        <v>0</v>
      </c>
      <c r="AP1029" s="28"/>
      <c r="AR1029" s="28"/>
      <c r="AS1029" s="28"/>
      <c r="AT1029" s="2"/>
      <c r="AU1029" s="2"/>
      <c r="AV1029" s="2"/>
      <c r="AW1029" s="2"/>
      <c r="AX1029" s="2"/>
      <c r="AY1029" s="2"/>
      <c r="AZ1029" s="2"/>
      <c r="BA1029" s="29"/>
    </row>
    <row r="1030" spans="1:53" ht="21" customHeight="1">
      <c r="A1030" s="19">
        <f>SUBTOTAL(3,$AO$7:AO1030)</f>
        <v>1024</v>
      </c>
      <c r="B1030" s="44" t="s">
        <v>3645</v>
      </c>
      <c r="C1030" s="45" t="s">
        <v>3646</v>
      </c>
      <c r="D1030" s="22" t="s">
        <v>3647</v>
      </c>
      <c r="E1030" s="22" t="s">
        <v>704</v>
      </c>
      <c r="F1030" s="19" t="s">
        <v>330</v>
      </c>
      <c r="G1030" s="22" t="s">
        <v>67</v>
      </c>
      <c r="H1030" s="19" t="str">
        <f t="shared" si="159"/>
        <v>009</v>
      </c>
      <c r="I1030" s="22" t="s">
        <v>3539</v>
      </c>
      <c r="J1030" s="22" t="s">
        <v>3566</v>
      </c>
      <c r="K1030" s="22"/>
      <c r="L1030" s="27">
        <v>0</v>
      </c>
      <c r="M1030" s="26">
        <v>0</v>
      </c>
      <c r="N1030" s="25">
        <v>7050000</v>
      </c>
      <c r="O1030" s="25"/>
      <c r="P1030" s="25"/>
      <c r="Q1030" s="25"/>
      <c r="R1030" s="25"/>
      <c r="S1030" s="25">
        <v>7050000</v>
      </c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>
        <f t="shared" si="160"/>
        <v>0</v>
      </c>
      <c r="AE1030" s="25">
        <f>IF(SUM(R1030:T1030)-M1030&lt;SUM(N1030),SUM(N1030)-SUM(R1030:T1030)-M1030,)</f>
        <v>0</v>
      </c>
      <c r="AF1030" s="25"/>
      <c r="AG1030" s="27"/>
      <c r="AH1030" s="27"/>
      <c r="AI1030" s="27"/>
      <c r="AJ1030" s="32"/>
      <c r="AK1030" s="27"/>
      <c r="AL1030" s="32"/>
      <c r="AM1030" s="27"/>
      <c r="AN1030" s="25">
        <f t="shared" si="162"/>
        <v>0</v>
      </c>
      <c r="AO1030" s="27">
        <f t="shared" si="161"/>
        <v>0</v>
      </c>
      <c r="AP1030" s="28"/>
      <c r="AR1030" s="28"/>
      <c r="AS1030" s="28"/>
      <c r="AT1030" s="2"/>
      <c r="AU1030" s="2"/>
      <c r="AV1030" s="2"/>
      <c r="AW1030" s="2"/>
      <c r="AX1030" s="2"/>
      <c r="AY1030" s="2"/>
      <c r="AZ1030" s="2"/>
      <c r="BA1030" s="29"/>
    </row>
    <row r="1031" spans="1:53" ht="21" customHeight="1">
      <c r="A1031" s="19">
        <f>SUBTOTAL(3,$AO$7:AO1031)</f>
        <v>1025</v>
      </c>
      <c r="B1031" s="44" t="s">
        <v>3648</v>
      </c>
      <c r="C1031" s="45" t="s">
        <v>3649</v>
      </c>
      <c r="D1031" s="22" t="s">
        <v>3650</v>
      </c>
      <c r="E1031" s="22" t="s">
        <v>2593</v>
      </c>
      <c r="F1031" s="19" t="s">
        <v>325</v>
      </c>
      <c r="G1031" s="22" t="s">
        <v>67</v>
      </c>
      <c r="H1031" s="19" t="str">
        <f t="shared" si="159"/>
        <v>009</v>
      </c>
      <c r="I1031" s="22" t="s">
        <v>3539</v>
      </c>
      <c r="J1031" s="22" t="s">
        <v>3566</v>
      </c>
      <c r="K1031" s="22"/>
      <c r="L1031" s="27">
        <v>0</v>
      </c>
      <c r="M1031" s="26">
        <v>0</v>
      </c>
      <c r="N1031" s="25">
        <v>7050000</v>
      </c>
      <c r="O1031" s="25"/>
      <c r="P1031" s="25"/>
      <c r="Q1031" s="25"/>
      <c r="R1031" s="25"/>
      <c r="S1031" s="25">
        <v>7050000</v>
      </c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>
        <f t="shared" si="160"/>
        <v>0</v>
      </c>
      <c r="AE1031" s="25">
        <f>IF(SUM(R1031:T1031)-M1031&lt;SUM(N1031),SUM(N1031)-SUM(R1031:T1031)-M1031,)</f>
        <v>0</v>
      </c>
      <c r="AF1031" s="25"/>
      <c r="AG1031" s="27"/>
      <c r="AH1031" s="27"/>
      <c r="AI1031" s="27"/>
      <c r="AJ1031" s="32"/>
      <c r="AK1031" s="27"/>
      <c r="AL1031" s="32"/>
      <c r="AM1031" s="27"/>
      <c r="AN1031" s="25">
        <f t="shared" si="162"/>
        <v>0</v>
      </c>
      <c r="AO1031" s="27">
        <f t="shared" si="161"/>
        <v>0</v>
      </c>
      <c r="AP1031" s="28"/>
      <c r="AR1031" s="28"/>
      <c r="AS1031" s="28"/>
      <c r="AT1031" s="2"/>
      <c r="AU1031" s="2"/>
      <c r="AV1031" s="2"/>
      <c r="AW1031" s="2"/>
      <c r="AX1031" s="2"/>
      <c r="AY1031" s="2"/>
      <c r="AZ1031" s="2"/>
      <c r="BA1031" s="29"/>
    </row>
    <row r="1032" spans="1:53" ht="21" customHeight="1">
      <c r="A1032" s="19">
        <f>SUBTOTAL(3,$AO$7:AO1032)</f>
        <v>1026</v>
      </c>
      <c r="B1032" s="44" t="s">
        <v>3651</v>
      </c>
      <c r="C1032" s="45" t="s">
        <v>3652</v>
      </c>
      <c r="D1032" s="22" t="s">
        <v>3653</v>
      </c>
      <c r="E1032" s="22" t="s">
        <v>124</v>
      </c>
      <c r="F1032" s="19" t="s">
        <v>263</v>
      </c>
      <c r="G1032" s="22" t="s">
        <v>67</v>
      </c>
      <c r="H1032" s="19" t="str">
        <f t="shared" si="159"/>
        <v>009</v>
      </c>
      <c r="I1032" s="22" t="s">
        <v>3539</v>
      </c>
      <c r="J1032" s="22" t="s">
        <v>3566</v>
      </c>
      <c r="K1032" s="22"/>
      <c r="L1032" s="27">
        <v>0</v>
      </c>
      <c r="M1032" s="26">
        <v>0</v>
      </c>
      <c r="N1032" s="25">
        <v>7050000</v>
      </c>
      <c r="O1032" s="25"/>
      <c r="P1032" s="25"/>
      <c r="Q1032" s="25"/>
      <c r="R1032" s="25"/>
      <c r="S1032" s="25"/>
      <c r="T1032" s="25"/>
      <c r="U1032" s="25">
        <v>7050000</v>
      </c>
      <c r="V1032" s="25"/>
      <c r="W1032" s="25"/>
      <c r="X1032" s="25"/>
      <c r="Y1032" s="25"/>
      <c r="Z1032" s="25"/>
      <c r="AA1032" s="25"/>
      <c r="AB1032" s="25"/>
      <c r="AC1032" s="25"/>
      <c r="AD1032" s="25">
        <f t="shared" si="160"/>
        <v>0</v>
      </c>
      <c r="AE1032" s="25">
        <f>IF(SUM(R1032:U1032)-M1032&lt;SUM(N1032),SUM(N1032)-SUM(R1032:U1032)-M1032,)</f>
        <v>0</v>
      </c>
      <c r="AF1032" s="25"/>
      <c r="AG1032" s="27"/>
      <c r="AH1032" s="27"/>
      <c r="AI1032" s="27"/>
      <c r="AJ1032" s="32"/>
      <c r="AK1032" s="27"/>
      <c r="AL1032" s="32"/>
      <c r="AM1032" s="27"/>
      <c r="AN1032" s="25">
        <f t="shared" si="162"/>
        <v>0</v>
      </c>
      <c r="AO1032" s="27">
        <f t="shared" si="161"/>
        <v>0</v>
      </c>
      <c r="AP1032" s="28"/>
      <c r="AR1032" s="28"/>
      <c r="AS1032" s="28"/>
      <c r="AT1032" s="2"/>
      <c r="AU1032" s="2"/>
      <c r="AV1032" s="2"/>
      <c r="AW1032" s="2"/>
      <c r="AX1032" s="2"/>
      <c r="AY1032" s="2"/>
      <c r="AZ1032" s="2"/>
      <c r="BA1032" s="29"/>
    </row>
    <row r="1033" spans="1:53" ht="21" customHeight="1">
      <c r="A1033" s="19">
        <f>SUBTOTAL(3,$AO$7:AO1033)</f>
        <v>1027</v>
      </c>
      <c r="B1033" s="44" t="s">
        <v>3654</v>
      </c>
      <c r="C1033" s="45" t="s">
        <v>3655</v>
      </c>
      <c r="D1033" s="22" t="s">
        <v>1908</v>
      </c>
      <c r="E1033" s="22" t="s">
        <v>1028</v>
      </c>
      <c r="F1033" s="19" t="s">
        <v>3656</v>
      </c>
      <c r="G1033" s="22" t="s">
        <v>67</v>
      </c>
      <c r="H1033" s="19" t="str">
        <f t="shared" si="159"/>
        <v>009</v>
      </c>
      <c r="I1033" s="22" t="s">
        <v>3446</v>
      </c>
      <c r="J1033" s="22" t="s">
        <v>3566</v>
      </c>
      <c r="K1033" s="22"/>
      <c r="L1033" s="27">
        <v>0</v>
      </c>
      <c r="M1033" s="26">
        <v>0</v>
      </c>
      <c r="N1033" s="25">
        <v>7050000</v>
      </c>
      <c r="O1033" s="25"/>
      <c r="P1033" s="25"/>
      <c r="Q1033" s="25"/>
      <c r="R1033" s="25"/>
      <c r="S1033" s="25"/>
      <c r="T1033" s="25"/>
      <c r="U1033" s="25">
        <v>7050000</v>
      </c>
      <c r="V1033" s="25"/>
      <c r="W1033" s="25"/>
      <c r="X1033" s="25"/>
      <c r="Y1033" s="25"/>
      <c r="Z1033" s="25"/>
      <c r="AA1033" s="25"/>
      <c r="AB1033" s="25"/>
      <c r="AC1033" s="25"/>
      <c r="AD1033" s="25">
        <f t="shared" si="160"/>
        <v>0</v>
      </c>
      <c r="AE1033" s="25">
        <f>IF(SUM(R1033:U1033)-M1033&lt;SUM(N1033),SUM(N1033)-SUM(R1033:U1033)-M1033,)</f>
        <v>0</v>
      </c>
      <c r="AF1033" s="25"/>
      <c r="AG1033" s="27"/>
      <c r="AH1033" s="27"/>
      <c r="AI1033" s="27"/>
      <c r="AJ1033" s="32"/>
      <c r="AK1033" s="27"/>
      <c r="AL1033" s="32"/>
      <c r="AM1033" s="27"/>
      <c r="AN1033" s="25">
        <f t="shared" si="162"/>
        <v>0</v>
      </c>
      <c r="AO1033" s="27">
        <f t="shared" si="161"/>
        <v>0</v>
      </c>
      <c r="AP1033" s="28"/>
      <c r="AR1033" s="28"/>
      <c r="AS1033" s="28"/>
      <c r="AT1033" s="2"/>
      <c r="AU1033" s="2"/>
      <c r="AV1033" s="2"/>
      <c r="AW1033" s="2"/>
      <c r="AX1033" s="2"/>
      <c r="AY1033" s="2"/>
      <c r="AZ1033" s="2"/>
      <c r="BA1033" s="29"/>
    </row>
    <row r="1034" spans="1:53" ht="21" customHeight="1">
      <c r="A1034" s="19">
        <f>SUBTOTAL(3,$AO$7:AO1034)</f>
        <v>1028</v>
      </c>
      <c r="B1034" s="44" t="s">
        <v>3657</v>
      </c>
      <c r="C1034" s="45" t="s">
        <v>3658</v>
      </c>
      <c r="D1034" s="22" t="s">
        <v>3659</v>
      </c>
      <c r="E1034" s="22" t="s">
        <v>52</v>
      </c>
      <c r="F1034" s="19" t="s">
        <v>1122</v>
      </c>
      <c r="G1034" s="22" t="s">
        <v>67</v>
      </c>
      <c r="H1034" s="19" t="str">
        <f t="shared" si="159"/>
        <v>009</v>
      </c>
      <c r="I1034" s="22" t="s">
        <v>3660</v>
      </c>
      <c r="J1034" s="22" t="s">
        <v>3661</v>
      </c>
      <c r="K1034" s="22"/>
      <c r="L1034" s="27">
        <v>0</v>
      </c>
      <c r="M1034" s="26">
        <v>0</v>
      </c>
      <c r="N1034" s="25">
        <v>7050000</v>
      </c>
      <c r="O1034" s="25"/>
      <c r="P1034" s="25"/>
      <c r="Q1034" s="25"/>
      <c r="R1034" s="25"/>
      <c r="S1034" s="25"/>
      <c r="T1034" s="25"/>
      <c r="U1034" s="25">
        <v>7050000</v>
      </c>
      <c r="V1034" s="25"/>
      <c r="W1034" s="25"/>
      <c r="X1034" s="25"/>
      <c r="Y1034" s="25"/>
      <c r="Z1034" s="25"/>
      <c r="AA1034" s="25"/>
      <c r="AB1034" s="25"/>
      <c r="AC1034" s="25"/>
      <c r="AD1034" s="25">
        <f t="shared" si="160"/>
        <v>0</v>
      </c>
      <c r="AE1034" s="25">
        <f>IF(SUM(R1034:U1034)-M1034&lt;SUM(N1034),SUM(N1034)-SUM(R1034:U1034)-M1034,)</f>
        <v>0</v>
      </c>
      <c r="AF1034" s="25"/>
      <c r="AG1034" s="27"/>
      <c r="AH1034" s="27"/>
      <c r="AI1034" s="27"/>
      <c r="AJ1034" s="32"/>
      <c r="AK1034" s="27"/>
      <c r="AL1034" s="32"/>
      <c r="AM1034" s="27"/>
      <c r="AN1034" s="25">
        <f t="shared" si="162"/>
        <v>0</v>
      </c>
      <c r="AO1034" s="27">
        <f t="shared" si="161"/>
        <v>0</v>
      </c>
      <c r="AP1034" s="28"/>
      <c r="AR1034" s="28"/>
      <c r="AS1034" s="28"/>
      <c r="AT1034" s="2"/>
      <c r="AU1034" s="2"/>
      <c r="AV1034" s="2"/>
      <c r="AW1034" s="2"/>
      <c r="AX1034" s="2"/>
      <c r="AY1034" s="2"/>
      <c r="AZ1034" s="2"/>
      <c r="BA1034" s="29"/>
    </row>
    <row r="1035" spans="1:53" ht="21" customHeight="1">
      <c r="A1035" s="19">
        <f>SUBTOTAL(3,$AO$7:AO1035)</f>
        <v>1029</v>
      </c>
      <c r="B1035" s="44" t="s">
        <v>3662</v>
      </c>
      <c r="C1035" s="45" t="s">
        <v>3663</v>
      </c>
      <c r="D1035" s="22" t="s">
        <v>3664</v>
      </c>
      <c r="E1035" s="22" t="s">
        <v>52</v>
      </c>
      <c r="F1035" s="19" t="s">
        <v>576</v>
      </c>
      <c r="G1035" s="22" t="s">
        <v>67</v>
      </c>
      <c r="H1035" s="19" t="str">
        <f t="shared" si="159"/>
        <v>009</v>
      </c>
      <c r="I1035" s="22" t="s">
        <v>2930</v>
      </c>
      <c r="J1035" s="22" t="s">
        <v>3661</v>
      </c>
      <c r="K1035" s="22"/>
      <c r="L1035" s="27">
        <v>0</v>
      </c>
      <c r="M1035" s="26">
        <v>0</v>
      </c>
      <c r="N1035" s="25">
        <v>7050000</v>
      </c>
      <c r="O1035" s="25"/>
      <c r="P1035" s="25"/>
      <c r="Q1035" s="25"/>
      <c r="R1035" s="25"/>
      <c r="S1035" s="25">
        <v>7050000</v>
      </c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>
        <f t="shared" si="160"/>
        <v>0</v>
      </c>
      <c r="AE1035" s="25">
        <f>IF(SUM(R1035:T1035)-M1035&lt;SUM(N1035),SUM(N1035)-SUM(R1035:T1035)-M1035,)</f>
        <v>0</v>
      </c>
      <c r="AF1035" s="25"/>
      <c r="AG1035" s="27"/>
      <c r="AH1035" s="27"/>
      <c r="AI1035" s="27"/>
      <c r="AJ1035" s="32"/>
      <c r="AK1035" s="27"/>
      <c r="AL1035" s="32"/>
      <c r="AM1035" s="27"/>
      <c r="AN1035" s="25">
        <f t="shared" si="162"/>
        <v>0</v>
      </c>
      <c r="AO1035" s="27">
        <f t="shared" si="161"/>
        <v>0</v>
      </c>
      <c r="AP1035" s="28"/>
      <c r="AR1035" s="28"/>
      <c r="AS1035" s="28"/>
      <c r="AT1035" s="2"/>
      <c r="AU1035" s="2"/>
      <c r="AV1035" s="2"/>
      <c r="AW1035" s="2"/>
      <c r="AX1035" s="2"/>
      <c r="AY1035" s="2"/>
      <c r="AZ1035" s="2"/>
      <c r="BA1035" s="29"/>
    </row>
    <row r="1036" spans="1:53" ht="21" customHeight="1">
      <c r="A1036" s="19">
        <f>SUBTOTAL(3,$AO$7:AO1036)</f>
        <v>1030</v>
      </c>
      <c r="B1036" s="44" t="s">
        <v>3665</v>
      </c>
      <c r="C1036" s="45" t="s">
        <v>3666</v>
      </c>
      <c r="D1036" s="22" t="s">
        <v>1843</v>
      </c>
      <c r="E1036" s="22" t="s">
        <v>52</v>
      </c>
      <c r="F1036" s="19" t="s">
        <v>882</v>
      </c>
      <c r="G1036" s="22" t="s">
        <v>67</v>
      </c>
      <c r="H1036" s="19" t="str">
        <f t="shared" si="159"/>
        <v>009</v>
      </c>
      <c r="I1036" s="22" t="s">
        <v>3660</v>
      </c>
      <c r="J1036" s="22" t="s">
        <v>3661</v>
      </c>
      <c r="K1036" s="22"/>
      <c r="L1036" s="27">
        <v>0</v>
      </c>
      <c r="M1036" s="26">
        <v>0</v>
      </c>
      <c r="N1036" s="25">
        <v>7050000</v>
      </c>
      <c r="O1036" s="25"/>
      <c r="P1036" s="25"/>
      <c r="Q1036" s="25"/>
      <c r="R1036" s="25"/>
      <c r="S1036" s="25"/>
      <c r="T1036" s="25"/>
      <c r="U1036" s="25">
        <v>7050000</v>
      </c>
      <c r="V1036" s="25"/>
      <c r="W1036" s="25"/>
      <c r="X1036" s="25"/>
      <c r="Y1036" s="25"/>
      <c r="Z1036" s="25"/>
      <c r="AA1036" s="25"/>
      <c r="AB1036" s="25"/>
      <c r="AC1036" s="25"/>
      <c r="AD1036" s="25">
        <f t="shared" si="160"/>
        <v>0</v>
      </c>
      <c r="AE1036" s="25">
        <f>IF(SUM(R1036:U1036)-M1036&lt;SUM(N1036),SUM(N1036)-SUM(R1036:U1036)-M1036,)</f>
        <v>0</v>
      </c>
      <c r="AF1036" s="25"/>
      <c r="AG1036" s="27"/>
      <c r="AH1036" s="27"/>
      <c r="AI1036" s="27"/>
      <c r="AJ1036" s="32"/>
      <c r="AK1036" s="27"/>
      <c r="AL1036" s="32"/>
      <c r="AM1036" s="27"/>
      <c r="AN1036" s="25">
        <f t="shared" si="162"/>
        <v>0</v>
      </c>
      <c r="AO1036" s="27">
        <f t="shared" si="161"/>
        <v>0</v>
      </c>
      <c r="AP1036" s="28"/>
      <c r="AR1036" s="28"/>
      <c r="AS1036" s="28"/>
      <c r="AT1036" s="2"/>
      <c r="AU1036" s="2"/>
      <c r="AV1036" s="2"/>
      <c r="AW1036" s="2"/>
      <c r="AX1036" s="2"/>
      <c r="AY1036" s="2"/>
      <c r="AZ1036" s="2"/>
      <c r="BA1036" s="29"/>
    </row>
    <row r="1037" spans="1:53" ht="21" customHeight="1">
      <c r="A1037" s="19">
        <f>SUBTOTAL(3,$AO$7:AO1037)</f>
        <v>1031</v>
      </c>
      <c r="B1037" s="44" t="s">
        <v>3667</v>
      </c>
      <c r="C1037" s="45" t="s">
        <v>3668</v>
      </c>
      <c r="D1037" s="22" t="s">
        <v>813</v>
      </c>
      <c r="E1037" s="22" t="s">
        <v>3669</v>
      </c>
      <c r="F1037" s="19" t="s">
        <v>1159</v>
      </c>
      <c r="G1037" s="22" t="s">
        <v>67</v>
      </c>
      <c r="H1037" s="19" t="str">
        <f t="shared" si="159"/>
        <v>009</v>
      </c>
      <c r="I1037" s="22" t="s">
        <v>3660</v>
      </c>
      <c r="J1037" s="22" t="s">
        <v>3661</v>
      </c>
      <c r="K1037" s="22"/>
      <c r="L1037" s="27">
        <v>0</v>
      </c>
      <c r="M1037" s="26">
        <v>0</v>
      </c>
      <c r="N1037" s="25">
        <v>7050000</v>
      </c>
      <c r="O1037" s="25"/>
      <c r="P1037" s="25"/>
      <c r="Q1037" s="25"/>
      <c r="R1037" s="25"/>
      <c r="S1037" s="25">
        <v>7050000</v>
      </c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>
        <f t="shared" si="160"/>
        <v>0</v>
      </c>
      <c r="AE1037" s="25">
        <f>IF(SUM(R1037:T1037)-M1037&lt;SUM(N1037),SUM(N1037)-SUM(R1037:T1037)-M1037,)</f>
        <v>0</v>
      </c>
      <c r="AF1037" s="25"/>
      <c r="AG1037" s="27"/>
      <c r="AH1037" s="27"/>
      <c r="AI1037" s="27"/>
      <c r="AJ1037" s="32"/>
      <c r="AK1037" s="27"/>
      <c r="AL1037" s="32"/>
      <c r="AM1037" s="27"/>
      <c r="AN1037" s="25">
        <f t="shared" si="162"/>
        <v>0</v>
      </c>
      <c r="AO1037" s="27">
        <f t="shared" si="161"/>
        <v>0</v>
      </c>
      <c r="AP1037" s="28"/>
      <c r="AR1037" s="28"/>
      <c r="AS1037" s="28"/>
      <c r="AT1037" s="2"/>
      <c r="AU1037" s="2"/>
      <c r="AV1037" s="2"/>
      <c r="AW1037" s="2"/>
      <c r="AX1037" s="2"/>
      <c r="AY1037" s="2"/>
      <c r="AZ1037" s="2"/>
      <c r="BA1037" s="29"/>
    </row>
    <row r="1038" spans="1:53" ht="21" customHeight="1">
      <c r="A1038" s="19">
        <f>SUBTOTAL(3,$AO$7:AO1038)</f>
        <v>1032</v>
      </c>
      <c r="B1038" s="44" t="s">
        <v>3670</v>
      </c>
      <c r="C1038" s="45" t="s">
        <v>3671</v>
      </c>
      <c r="D1038" s="22" t="s">
        <v>3672</v>
      </c>
      <c r="E1038" s="22" t="s">
        <v>895</v>
      </c>
      <c r="F1038" s="19" t="s">
        <v>2646</v>
      </c>
      <c r="G1038" s="22" t="s">
        <v>67</v>
      </c>
      <c r="H1038" s="19" t="str">
        <f t="shared" si="159"/>
        <v>009</v>
      </c>
      <c r="I1038" s="22" t="s">
        <v>3660</v>
      </c>
      <c r="J1038" s="22" t="s">
        <v>3661</v>
      </c>
      <c r="K1038" s="22"/>
      <c r="L1038" s="27">
        <v>0</v>
      </c>
      <c r="M1038" s="26">
        <v>0</v>
      </c>
      <c r="N1038" s="25">
        <v>7050000</v>
      </c>
      <c r="O1038" s="25"/>
      <c r="P1038" s="25"/>
      <c r="Q1038" s="25"/>
      <c r="R1038" s="25"/>
      <c r="S1038" s="25"/>
      <c r="T1038" s="25"/>
      <c r="U1038" s="25">
        <v>7050000</v>
      </c>
      <c r="V1038" s="25"/>
      <c r="W1038" s="25"/>
      <c r="X1038" s="25"/>
      <c r="Y1038" s="25"/>
      <c r="Z1038" s="25"/>
      <c r="AA1038" s="25"/>
      <c r="AB1038" s="25"/>
      <c r="AC1038" s="25"/>
      <c r="AD1038" s="25">
        <f t="shared" si="160"/>
        <v>0</v>
      </c>
      <c r="AE1038" s="25">
        <f>IF(SUM(R1038:U1038)-M1038&lt;SUM(N1038),SUM(N1038)-SUM(R1038:U1038)-M1038,)</f>
        <v>0</v>
      </c>
      <c r="AF1038" s="25"/>
      <c r="AG1038" s="27"/>
      <c r="AH1038" s="27"/>
      <c r="AI1038" s="27"/>
      <c r="AJ1038" s="32"/>
      <c r="AK1038" s="27"/>
      <c r="AL1038" s="32"/>
      <c r="AM1038" s="27"/>
      <c r="AN1038" s="25">
        <f t="shared" si="162"/>
        <v>0</v>
      </c>
      <c r="AO1038" s="27">
        <f t="shared" si="161"/>
        <v>0</v>
      </c>
      <c r="AP1038" s="28"/>
      <c r="AR1038" s="28"/>
      <c r="AS1038" s="28"/>
      <c r="AT1038" s="2"/>
      <c r="AU1038" s="2"/>
      <c r="AV1038" s="2"/>
      <c r="AW1038" s="2"/>
      <c r="AX1038" s="2"/>
      <c r="AY1038" s="2"/>
      <c r="AZ1038" s="2"/>
      <c r="BA1038" s="29"/>
    </row>
    <row r="1039" spans="1:53" ht="21" customHeight="1">
      <c r="A1039" s="19">
        <f>SUBTOTAL(3,$AO$7:AO1039)</f>
        <v>1033</v>
      </c>
      <c r="B1039" s="44" t="s">
        <v>3673</v>
      </c>
      <c r="C1039" s="45" t="s">
        <v>3674</v>
      </c>
      <c r="D1039" s="22" t="s">
        <v>3675</v>
      </c>
      <c r="E1039" s="22" t="s">
        <v>895</v>
      </c>
      <c r="F1039" s="19" t="s">
        <v>3411</v>
      </c>
      <c r="G1039" s="22" t="s">
        <v>67</v>
      </c>
      <c r="H1039" s="19" t="str">
        <f t="shared" si="159"/>
        <v>009</v>
      </c>
      <c r="I1039" s="22" t="s">
        <v>3660</v>
      </c>
      <c r="J1039" s="22" t="s">
        <v>3661</v>
      </c>
      <c r="K1039" s="22"/>
      <c r="L1039" s="27">
        <v>0</v>
      </c>
      <c r="M1039" s="26">
        <v>0</v>
      </c>
      <c r="N1039" s="25">
        <v>7050000</v>
      </c>
      <c r="O1039" s="25"/>
      <c r="P1039" s="25"/>
      <c r="Q1039" s="25"/>
      <c r="R1039" s="25"/>
      <c r="S1039" s="25">
        <v>7050000</v>
      </c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>
        <f t="shared" si="160"/>
        <v>0</v>
      </c>
      <c r="AE1039" s="25">
        <f>IF(SUM(R1039:T1039)-M1039&lt;SUM(N1039),SUM(N1039)-SUM(R1039:T1039)-M1039,)</f>
        <v>0</v>
      </c>
      <c r="AF1039" s="25"/>
      <c r="AG1039" s="27"/>
      <c r="AH1039" s="27"/>
      <c r="AI1039" s="27"/>
      <c r="AJ1039" s="32"/>
      <c r="AK1039" s="27"/>
      <c r="AL1039" s="32"/>
      <c r="AM1039" s="27"/>
      <c r="AN1039" s="25">
        <f t="shared" si="162"/>
        <v>0</v>
      </c>
      <c r="AO1039" s="27">
        <f t="shared" si="161"/>
        <v>0</v>
      </c>
      <c r="AP1039" s="28"/>
      <c r="AR1039" s="28"/>
      <c r="AS1039" s="28"/>
      <c r="AT1039" s="2"/>
      <c r="AU1039" s="2"/>
      <c r="AV1039" s="2"/>
      <c r="AW1039" s="2"/>
      <c r="AX1039" s="2"/>
      <c r="AY1039" s="2"/>
      <c r="AZ1039" s="2"/>
      <c r="BA1039" s="29"/>
    </row>
    <row r="1040" spans="1:53" ht="21" customHeight="1">
      <c r="A1040" s="19">
        <f>SUBTOTAL(3,$AO$7:AO1040)</f>
        <v>1034</v>
      </c>
      <c r="B1040" s="44" t="s">
        <v>3676</v>
      </c>
      <c r="C1040" s="45" t="s">
        <v>3677</v>
      </c>
      <c r="D1040" s="22" t="s">
        <v>221</v>
      </c>
      <c r="E1040" s="22" t="s">
        <v>900</v>
      </c>
      <c r="F1040" s="19" t="s">
        <v>1039</v>
      </c>
      <c r="G1040" s="22" t="s">
        <v>67</v>
      </c>
      <c r="H1040" s="19" t="str">
        <f t="shared" si="159"/>
        <v>009</v>
      </c>
      <c r="I1040" s="22" t="s">
        <v>3660</v>
      </c>
      <c r="J1040" s="22" t="s">
        <v>3661</v>
      </c>
      <c r="K1040" s="22"/>
      <c r="L1040" s="27">
        <v>0</v>
      </c>
      <c r="M1040" s="26">
        <v>0</v>
      </c>
      <c r="N1040" s="25">
        <v>7050000</v>
      </c>
      <c r="O1040" s="25"/>
      <c r="P1040" s="25"/>
      <c r="Q1040" s="25"/>
      <c r="R1040" s="25"/>
      <c r="S1040" s="25"/>
      <c r="T1040" s="25"/>
      <c r="U1040" s="25">
        <v>7050000</v>
      </c>
      <c r="V1040" s="25"/>
      <c r="W1040" s="25"/>
      <c r="X1040" s="25"/>
      <c r="Y1040" s="25"/>
      <c r="Z1040" s="25"/>
      <c r="AA1040" s="25"/>
      <c r="AB1040" s="25"/>
      <c r="AC1040" s="25"/>
      <c r="AD1040" s="25">
        <f t="shared" si="160"/>
        <v>0</v>
      </c>
      <c r="AE1040" s="25">
        <f>IF(SUM(R1040:U1040)-M1040&lt;SUM(N1040),SUM(N1040)-SUM(R1040:U1040)-M1040,)</f>
        <v>0</v>
      </c>
      <c r="AF1040" s="25"/>
      <c r="AG1040" s="27"/>
      <c r="AH1040" s="27"/>
      <c r="AI1040" s="27"/>
      <c r="AJ1040" s="32"/>
      <c r="AK1040" s="27"/>
      <c r="AL1040" s="32"/>
      <c r="AM1040" s="27"/>
      <c r="AN1040" s="25">
        <f t="shared" si="162"/>
        <v>0</v>
      </c>
      <c r="AO1040" s="27">
        <f t="shared" si="161"/>
        <v>0</v>
      </c>
      <c r="AP1040" s="28"/>
      <c r="AR1040" s="28"/>
      <c r="AS1040" s="28"/>
      <c r="AT1040" s="2"/>
      <c r="AU1040" s="2"/>
      <c r="AV1040" s="2"/>
      <c r="AW1040" s="2"/>
      <c r="AX1040" s="2"/>
      <c r="AY1040" s="2"/>
      <c r="AZ1040" s="2"/>
      <c r="BA1040" s="29"/>
    </row>
    <row r="1041" spans="1:53" ht="21" customHeight="1">
      <c r="A1041" s="19">
        <f>SUBTOTAL(3,$AO$7:AO1041)</f>
        <v>1035</v>
      </c>
      <c r="B1041" s="44" t="s">
        <v>3678</v>
      </c>
      <c r="C1041" s="45" t="s">
        <v>3679</v>
      </c>
      <c r="D1041" s="22" t="s">
        <v>205</v>
      </c>
      <c r="E1041" s="22" t="s">
        <v>737</v>
      </c>
      <c r="F1041" s="19" t="s">
        <v>1321</v>
      </c>
      <c r="G1041" s="22" t="s">
        <v>67</v>
      </c>
      <c r="H1041" s="19" t="str">
        <f t="shared" si="159"/>
        <v>009</v>
      </c>
      <c r="I1041" s="22" t="s">
        <v>3660</v>
      </c>
      <c r="J1041" s="22" t="s">
        <v>3661</v>
      </c>
      <c r="K1041" s="22"/>
      <c r="L1041" s="27">
        <v>0</v>
      </c>
      <c r="M1041" s="26">
        <v>0</v>
      </c>
      <c r="N1041" s="25">
        <v>7050000</v>
      </c>
      <c r="O1041" s="25"/>
      <c r="P1041" s="25"/>
      <c r="Q1041" s="25"/>
      <c r="R1041" s="25"/>
      <c r="S1041" s="25">
        <v>7050000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>
        <f t="shared" si="160"/>
        <v>0</v>
      </c>
      <c r="AE1041" s="25">
        <f>IF(SUM(R1041:T1041)-M1041&lt;SUM(N1041),SUM(N1041)-SUM(R1041:T1041)-M1041,)</f>
        <v>0</v>
      </c>
      <c r="AF1041" s="25"/>
      <c r="AG1041" s="27"/>
      <c r="AH1041" s="27"/>
      <c r="AI1041" s="27"/>
      <c r="AJ1041" s="32"/>
      <c r="AK1041" s="27"/>
      <c r="AL1041" s="32"/>
      <c r="AM1041" s="27"/>
      <c r="AN1041" s="25">
        <f t="shared" si="162"/>
        <v>0</v>
      </c>
      <c r="AO1041" s="27">
        <f t="shared" si="161"/>
        <v>0</v>
      </c>
      <c r="AP1041" s="28"/>
      <c r="AR1041" s="28"/>
      <c r="AS1041" s="28"/>
      <c r="AT1041" s="2"/>
      <c r="AU1041" s="2"/>
      <c r="AV1041" s="2"/>
      <c r="AW1041" s="2"/>
      <c r="AX1041" s="2"/>
      <c r="AY1041" s="2"/>
      <c r="AZ1041" s="2"/>
      <c r="BA1041" s="29"/>
    </row>
    <row r="1042" spans="1:53" ht="21" customHeight="1">
      <c r="A1042" s="19">
        <f>SUBTOTAL(3,$AO$7:AO1042)</f>
        <v>1036</v>
      </c>
      <c r="B1042" s="44" t="s">
        <v>3680</v>
      </c>
      <c r="C1042" s="45" t="s">
        <v>3681</v>
      </c>
      <c r="D1042" s="22" t="s">
        <v>3682</v>
      </c>
      <c r="E1042" s="22" t="s">
        <v>151</v>
      </c>
      <c r="F1042" s="19" t="s">
        <v>1043</v>
      </c>
      <c r="G1042" s="22" t="s">
        <v>67</v>
      </c>
      <c r="H1042" s="19" t="str">
        <f t="shared" si="159"/>
        <v>009</v>
      </c>
      <c r="I1042" s="22" t="s">
        <v>3660</v>
      </c>
      <c r="J1042" s="22" t="s">
        <v>3661</v>
      </c>
      <c r="K1042" s="22"/>
      <c r="L1042" s="27">
        <v>0</v>
      </c>
      <c r="M1042" s="26">
        <v>0</v>
      </c>
      <c r="N1042" s="25">
        <v>7050000</v>
      </c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>
        <v>7050000</v>
      </c>
      <c r="Z1042" s="25"/>
      <c r="AA1042" s="25"/>
      <c r="AB1042" s="25"/>
      <c r="AC1042" s="25"/>
      <c r="AD1042" s="25">
        <f t="shared" si="160"/>
        <v>0</v>
      </c>
      <c r="AE1042" s="25">
        <f>IF(SUM(R1042:AD1042)-M1042&lt;SUM(N1042),SUM(N1042)-SUM(R1042:AD1042)-M1042,)</f>
        <v>0</v>
      </c>
      <c r="AF1042" s="25"/>
      <c r="AG1042" s="27"/>
      <c r="AH1042" s="27"/>
      <c r="AI1042" s="27"/>
      <c r="AJ1042" s="32"/>
      <c r="AK1042" s="27"/>
      <c r="AL1042" s="32"/>
      <c r="AM1042" s="27"/>
      <c r="AN1042" s="25">
        <f t="shared" si="162"/>
        <v>0</v>
      </c>
      <c r="AO1042" s="27">
        <f>IF(SUM(R1042:AD1042)-M1042&lt;(K1042+L1042+N1042),(K1042+L1042+N1042)-SUM(R1042:AD1042)-M1042,)</f>
        <v>0</v>
      </c>
      <c r="AP1042" s="28"/>
      <c r="AR1042" s="28"/>
      <c r="AS1042" s="28"/>
      <c r="AT1042" s="2"/>
      <c r="AU1042" s="2"/>
      <c r="AV1042" s="2"/>
      <c r="AW1042" s="2"/>
      <c r="AX1042" s="2"/>
      <c r="AY1042" s="2"/>
      <c r="AZ1042" s="2"/>
      <c r="BA1042" s="29"/>
    </row>
    <row r="1043" spans="1:53" ht="21" customHeight="1">
      <c r="A1043" s="19">
        <f>SUBTOTAL(3,$AO$7:AO1043)</f>
        <v>1037</v>
      </c>
      <c r="B1043" s="44" t="s">
        <v>3683</v>
      </c>
      <c r="C1043" s="45" t="s">
        <v>3684</v>
      </c>
      <c r="D1043" s="22" t="s">
        <v>3685</v>
      </c>
      <c r="E1043" s="22" t="s">
        <v>43</v>
      </c>
      <c r="F1043" s="19" t="s">
        <v>467</v>
      </c>
      <c r="G1043" s="22" t="s">
        <v>67</v>
      </c>
      <c r="H1043" s="19" t="str">
        <f t="shared" si="159"/>
        <v>009</v>
      </c>
      <c r="I1043" s="22" t="s">
        <v>3336</v>
      </c>
      <c r="J1043" s="22" t="s">
        <v>3661</v>
      </c>
      <c r="K1043" s="22"/>
      <c r="L1043" s="27">
        <v>0</v>
      </c>
      <c r="M1043" s="26">
        <v>0</v>
      </c>
      <c r="N1043" s="25">
        <v>7050000</v>
      </c>
      <c r="O1043" s="25"/>
      <c r="P1043" s="25"/>
      <c r="Q1043" s="25"/>
      <c r="R1043" s="25"/>
      <c r="S1043" s="25"/>
      <c r="T1043" s="25"/>
      <c r="U1043" s="25">
        <v>7050000</v>
      </c>
      <c r="V1043" s="25"/>
      <c r="W1043" s="25"/>
      <c r="X1043" s="25"/>
      <c r="Y1043" s="25"/>
      <c r="Z1043" s="25"/>
      <c r="AA1043" s="25"/>
      <c r="AB1043" s="25"/>
      <c r="AC1043" s="25"/>
      <c r="AD1043" s="25">
        <f t="shared" si="160"/>
        <v>0</v>
      </c>
      <c r="AE1043" s="25">
        <f>IF(SUM(R1043:U1043)-M1043&lt;SUM(N1043),SUM(N1043)-SUM(R1043:U1043)-M1043,)</f>
        <v>0</v>
      </c>
      <c r="AF1043" s="25"/>
      <c r="AG1043" s="27"/>
      <c r="AH1043" s="27"/>
      <c r="AI1043" s="27"/>
      <c r="AJ1043" s="32"/>
      <c r="AK1043" s="27"/>
      <c r="AL1043" s="32"/>
      <c r="AM1043" s="27"/>
      <c r="AN1043" s="25">
        <f t="shared" si="162"/>
        <v>0</v>
      </c>
      <c r="AO1043" s="27">
        <f>IF(SUM(R1043:U1043)-M1043&lt;(K1043+L1043+N1043),(K1043+L1043+N1043)-SUM(R1043:U1043)-M1043,)</f>
        <v>0</v>
      </c>
      <c r="AP1043" s="28"/>
      <c r="AR1043" s="28"/>
      <c r="AS1043" s="28"/>
      <c r="AT1043" s="2"/>
      <c r="AU1043" s="2"/>
      <c r="AV1043" s="2"/>
      <c r="AW1043" s="2"/>
      <c r="AX1043" s="2"/>
      <c r="AY1043" s="2"/>
      <c r="AZ1043" s="2"/>
      <c r="BA1043" s="29"/>
    </row>
    <row r="1044" spans="1:53" ht="21" customHeight="1">
      <c r="A1044" s="19">
        <f>SUBTOTAL(3,$AO$7:AO1044)</f>
        <v>1038</v>
      </c>
      <c r="B1044" s="44" t="s">
        <v>3686</v>
      </c>
      <c r="C1044" s="45" t="s">
        <v>3687</v>
      </c>
      <c r="D1044" s="22" t="s">
        <v>1536</v>
      </c>
      <c r="E1044" s="22" t="s">
        <v>2522</v>
      </c>
      <c r="F1044" s="19" t="s">
        <v>1141</v>
      </c>
      <c r="G1044" s="22" t="s">
        <v>67</v>
      </c>
      <c r="H1044" s="19" t="str">
        <f t="shared" si="159"/>
        <v>009</v>
      </c>
      <c r="I1044" s="22" t="s">
        <v>3660</v>
      </c>
      <c r="J1044" s="22" t="s">
        <v>3661</v>
      </c>
      <c r="K1044" s="22"/>
      <c r="L1044" s="27">
        <v>0</v>
      </c>
      <c r="M1044" s="26">
        <v>0</v>
      </c>
      <c r="N1044" s="25">
        <v>7050000</v>
      </c>
      <c r="O1044" s="25"/>
      <c r="P1044" s="25"/>
      <c r="Q1044" s="25"/>
      <c r="R1044" s="25"/>
      <c r="S1044" s="25">
        <v>7050000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>
        <f t="shared" si="160"/>
        <v>0</v>
      </c>
      <c r="AE1044" s="25">
        <f>IF(SUM(R1044:T1044)-M1044&lt;SUM(N1044),SUM(N1044)-SUM(R1044:T1044)-M1044,)</f>
        <v>0</v>
      </c>
      <c r="AF1044" s="25"/>
      <c r="AG1044" s="27"/>
      <c r="AH1044" s="27"/>
      <c r="AI1044" s="27"/>
      <c r="AJ1044" s="32"/>
      <c r="AK1044" s="27"/>
      <c r="AL1044" s="32"/>
      <c r="AM1044" s="27"/>
      <c r="AN1044" s="25">
        <f t="shared" si="162"/>
        <v>0</v>
      </c>
      <c r="AO1044" s="27">
        <f>IF(SUM(R1044:U1044)-M1044&lt;(K1044+L1044+N1044),(K1044+L1044+N1044)-SUM(R1044:U1044)-M1044,)</f>
        <v>0</v>
      </c>
      <c r="AP1044" s="28"/>
      <c r="AR1044" s="28"/>
      <c r="AS1044" s="28"/>
      <c r="AT1044" s="2"/>
      <c r="AU1044" s="2"/>
      <c r="AV1044" s="2"/>
      <c r="AW1044" s="2"/>
      <c r="AX1044" s="2"/>
      <c r="AY1044" s="2"/>
      <c r="AZ1044" s="2"/>
      <c r="BA1044" s="29"/>
    </row>
    <row r="1045" spans="1:53" ht="21" customHeight="1">
      <c r="A1045" s="19">
        <f>SUBTOTAL(3,$AO$7:AO1045)</f>
        <v>1039</v>
      </c>
      <c r="B1045" s="44" t="s">
        <v>3688</v>
      </c>
      <c r="C1045" s="45" t="s">
        <v>3689</v>
      </c>
      <c r="D1045" s="22" t="s">
        <v>3690</v>
      </c>
      <c r="E1045" s="22" t="s">
        <v>2307</v>
      </c>
      <c r="F1045" s="19" t="s">
        <v>2902</v>
      </c>
      <c r="G1045" s="22" t="s">
        <v>67</v>
      </c>
      <c r="H1045" s="19" t="str">
        <f t="shared" si="159"/>
        <v>009</v>
      </c>
      <c r="I1045" s="22" t="s">
        <v>3660</v>
      </c>
      <c r="J1045" s="22" t="s">
        <v>3661</v>
      </c>
      <c r="K1045" s="22"/>
      <c r="L1045" s="27">
        <v>0</v>
      </c>
      <c r="M1045" s="26">
        <v>0</v>
      </c>
      <c r="N1045" s="25">
        <v>7050000</v>
      </c>
      <c r="O1045" s="25"/>
      <c r="P1045" s="25"/>
      <c r="Q1045" s="25"/>
      <c r="R1045" s="25"/>
      <c r="S1045" s="25"/>
      <c r="T1045" s="25"/>
      <c r="U1045" s="25">
        <v>7050000</v>
      </c>
      <c r="V1045" s="25"/>
      <c r="W1045" s="25"/>
      <c r="X1045" s="25"/>
      <c r="Y1045" s="25"/>
      <c r="Z1045" s="25"/>
      <c r="AA1045" s="25"/>
      <c r="AB1045" s="25"/>
      <c r="AC1045" s="25"/>
      <c r="AD1045" s="25">
        <f t="shared" si="160"/>
        <v>0</v>
      </c>
      <c r="AE1045" s="25">
        <f>IF(SUM(R1045:U1045)-M1045&lt;SUM(N1045),SUM(N1045)-SUM(R1045:U1045)-M1045,)</f>
        <v>0</v>
      </c>
      <c r="AF1045" s="25"/>
      <c r="AG1045" s="27"/>
      <c r="AH1045" s="27"/>
      <c r="AI1045" s="27"/>
      <c r="AJ1045" s="32"/>
      <c r="AK1045" s="27"/>
      <c r="AL1045" s="32"/>
      <c r="AM1045" s="27"/>
      <c r="AN1045" s="25">
        <f t="shared" si="162"/>
        <v>0</v>
      </c>
      <c r="AO1045" s="27">
        <f>IF(SUM(R1045:U1045)-M1045&lt;(K1045+L1045+N1045),(K1045+L1045+N1045)-SUM(R1045:U1045)-M1045,)</f>
        <v>0</v>
      </c>
      <c r="AP1045" s="28"/>
      <c r="AR1045" s="28"/>
      <c r="AS1045" s="28"/>
      <c r="AT1045" s="2"/>
      <c r="AU1045" s="2"/>
      <c r="AV1045" s="2"/>
      <c r="AW1045" s="2"/>
      <c r="AX1045" s="2"/>
      <c r="AY1045" s="2"/>
      <c r="AZ1045" s="2"/>
      <c r="BA1045" s="29"/>
    </row>
    <row r="1046" spans="1:53" ht="21" customHeight="1">
      <c r="A1046" s="19">
        <f>SUBTOTAL(3,$AO$7:AO1046)</f>
        <v>1040</v>
      </c>
      <c r="B1046" s="44" t="s">
        <v>3691</v>
      </c>
      <c r="C1046" s="45" t="s">
        <v>3692</v>
      </c>
      <c r="D1046" s="22" t="s">
        <v>3693</v>
      </c>
      <c r="E1046" s="22" t="s">
        <v>781</v>
      </c>
      <c r="F1046" s="19" t="s">
        <v>2275</v>
      </c>
      <c r="G1046" s="22" t="s">
        <v>67</v>
      </c>
      <c r="H1046" s="19" t="str">
        <f t="shared" si="159"/>
        <v>009</v>
      </c>
      <c r="I1046" s="22" t="s">
        <v>3660</v>
      </c>
      <c r="J1046" s="22" t="s">
        <v>3661</v>
      </c>
      <c r="K1046" s="22"/>
      <c r="L1046" s="27">
        <v>0</v>
      </c>
      <c r="M1046" s="26">
        <v>0</v>
      </c>
      <c r="N1046" s="25">
        <v>7050000</v>
      </c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>
        <f t="shared" si="160"/>
        <v>0</v>
      </c>
      <c r="AE1046" s="25">
        <f>IF(SUM(R1046:T1046)-M1046&lt;SUM(N1046),SUM(N1046)-SUM(R1046:T1046)-M1046,)</f>
        <v>7050000</v>
      </c>
      <c r="AF1046" s="25"/>
      <c r="AG1046" s="27"/>
      <c r="AH1046" s="27"/>
      <c r="AI1046" s="27"/>
      <c r="AJ1046" s="32"/>
      <c r="AK1046" s="27"/>
      <c r="AL1046" s="32"/>
      <c r="AM1046" s="27">
        <v>7050000</v>
      </c>
      <c r="AN1046" s="25">
        <f t="shared" si="162"/>
        <v>0</v>
      </c>
      <c r="AO1046" s="27">
        <f>IF(SUM(R1046:U1046)+AM1046&lt;(K1046+L1046+N1046),(K1046+L1046+N1046)-SUM(R1046:U1046)+AM1046,)</f>
        <v>0</v>
      </c>
      <c r="AP1046" s="28"/>
      <c r="AR1046" s="28"/>
      <c r="AS1046" s="28"/>
      <c r="AT1046" s="2"/>
      <c r="AU1046" s="2"/>
      <c r="AV1046" s="2"/>
      <c r="AW1046" s="2"/>
      <c r="AX1046" s="2"/>
      <c r="AY1046" s="2"/>
      <c r="AZ1046" s="2"/>
      <c r="BA1046" s="29"/>
    </row>
    <row r="1047" spans="1:53" ht="21" customHeight="1">
      <c r="A1047" s="19">
        <f>SUBTOTAL(3,$AO$7:AO1047)</f>
        <v>1041</v>
      </c>
      <c r="B1047" s="44" t="s">
        <v>3694</v>
      </c>
      <c r="C1047" s="45" t="s">
        <v>3695</v>
      </c>
      <c r="D1047" s="22" t="s">
        <v>1096</v>
      </c>
      <c r="E1047" s="22" t="s">
        <v>781</v>
      </c>
      <c r="F1047" s="19" t="s">
        <v>441</v>
      </c>
      <c r="G1047" s="22" t="s">
        <v>67</v>
      </c>
      <c r="H1047" s="19" t="str">
        <f t="shared" si="159"/>
        <v>009</v>
      </c>
      <c r="I1047" s="22" t="s">
        <v>3660</v>
      </c>
      <c r="J1047" s="22" t="s">
        <v>3661</v>
      </c>
      <c r="K1047" s="22"/>
      <c r="L1047" s="27">
        <v>0</v>
      </c>
      <c r="M1047" s="26">
        <v>0</v>
      </c>
      <c r="N1047" s="25">
        <v>7050000</v>
      </c>
      <c r="O1047" s="25"/>
      <c r="P1047" s="25"/>
      <c r="Q1047" s="25"/>
      <c r="R1047" s="25"/>
      <c r="S1047" s="25"/>
      <c r="T1047" s="25"/>
      <c r="U1047" s="25">
        <v>7050000</v>
      </c>
      <c r="V1047" s="25"/>
      <c r="W1047" s="25"/>
      <c r="X1047" s="25"/>
      <c r="Y1047" s="25"/>
      <c r="Z1047" s="25"/>
      <c r="AA1047" s="25"/>
      <c r="AB1047" s="25"/>
      <c r="AC1047" s="25"/>
      <c r="AD1047" s="25">
        <f t="shared" si="160"/>
        <v>0</v>
      </c>
      <c r="AE1047" s="25">
        <f>IF(SUM(R1047:U1047)-M1047&lt;SUM(N1047),SUM(N1047)-SUM(R1047:U1047)-M1047,)</f>
        <v>0</v>
      </c>
      <c r="AF1047" s="25"/>
      <c r="AG1047" s="27"/>
      <c r="AH1047" s="27"/>
      <c r="AI1047" s="27"/>
      <c r="AJ1047" s="32"/>
      <c r="AK1047" s="27"/>
      <c r="AL1047" s="32"/>
      <c r="AM1047" s="27"/>
      <c r="AN1047" s="25">
        <f t="shared" si="162"/>
        <v>0</v>
      </c>
      <c r="AO1047" s="27">
        <f>IF(SUM(R1047:U1047)-M1047&lt;(K1047+L1047+N1047),(K1047+L1047+N1047)-SUM(R1047:U1047)-M1047,)</f>
        <v>0</v>
      </c>
      <c r="AP1047" s="28"/>
      <c r="AR1047" s="28"/>
      <c r="AS1047" s="28"/>
      <c r="AT1047" s="2"/>
      <c r="AU1047" s="2"/>
      <c r="AV1047" s="2"/>
      <c r="AW1047" s="2"/>
      <c r="AX1047" s="2"/>
      <c r="AY1047" s="2"/>
      <c r="AZ1047" s="2"/>
      <c r="BA1047" s="29"/>
    </row>
    <row r="1048" spans="1:53" ht="21" customHeight="1">
      <c r="A1048" s="19">
        <f>SUBTOTAL(3,$AO$7:AO1048)</f>
        <v>1042</v>
      </c>
      <c r="B1048" s="44" t="s">
        <v>3696</v>
      </c>
      <c r="C1048" s="45" t="s">
        <v>3697</v>
      </c>
      <c r="D1048" s="22" t="s">
        <v>3698</v>
      </c>
      <c r="E1048" s="22" t="s">
        <v>449</v>
      </c>
      <c r="F1048" s="19" t="s">
        <v>3699</v>
      </c>
      <c r="G1048" s="22" t="s">
        <v>67</v>
      </c>
      <c r="H1048" s="19" t="str">
        <f t="shared" si="159"/>
        <v>009</v>
      </c>
      <c r="I1048" s="22" t="s">
        <v>3660</v>
      </c>
      <c r="J1048" s="22" t="s">
        <v>3661</v>
      </c>
      <c r="K1048" s="22"/>
      <c r="L1048" s="27">
        <v>0</v>
      </c>
      <c r="M1048" s="26">
        <v>0</v>
      </c>
      <c r="N1048" s="25">
        <v>7050000</v>
      </c>
      <c r="O1048" s="25"/>
      <c r="P1048" s="25"/>
      <c r="Q1048" s="25"/>
      <c r="R1048" s="25"/>
      <c r="S1048" s="25"/>
      <c r="T1048" s="25"/>
      <c r="U1048" s="25"/>
      <c r="V1048" s="25"/>
      <c r="W1048" s="25">
        <v>7050000</v>
      </c>
      <c r="X1048" s="25"/>
      <c r="Y1048" s="25"/>
      <c r="Z1048" s="25"/>
      <c r="AA1048" s="25"/>
      <c r="AB1048" s="25"/>
      <c r="AC1048" s="25"/>
      <c r="AD1048" s="25">
        <f t="shared" si="160"/>
        <v>0</v>
      </c>
      <c r="AE1048" s="25">
        <f>IF(SUM(R1048:W1048)-M1048&lt;SUM(N1048),SUM(N1048)-SUM(R1048:W1048)-M1048,)</f>
        <v>0</v>
      </c>
      <c r="AF1048" s="25"/>
      <c r="AG1048" s="27"/>
      <c r="AH1048" s="27"/>
      <c r="AI1048" s="27"/>
      <c r="AJ1048" s="32"/>
      <c r="AK1048" s="27"/>
      <c r="AL1048" s="32"/>
      <c r="AM1048" s="27"/>
      <c r="AN1048" s="25">
        <f t="shared" si="162"/>
        <v>0</v>
      </c>
      <c r="AO1048" s="27">
        <f>IF(SUM(R1048:W1048)-M1048&lt;(K1048+L1048+N1048),(K1048+L1048+N1048)-SUM(R1048:W1048)-M1048,)</f>
        <v>0</v>
      </c>
      <c r="AP1048" s="28"/>
      <c r="AR1048" s="28"/>
      <c r="AS1048" s="28"/>
      <c r="AT1048" s="2"/>
      <c r="AU1048" s="2"/>
      <c r="AV1048" s="2"/>
      <c r="AW1048" s="2"/>
      <c r="AX1048" s="2"/>
      <c r="AY1048" s="2"/>
      <c r="AZ1048" s="2"/>
      <c r="BA1048" s="29"/>
    </row>
    <row r="1049" spans="1:53" ht="21" customHeight="1">
      <c r="A1049" s="19">
        <f>SUBTOTAL(3,$AO$7:AO1049)</f>
        <v>1043</v>
      </c>
      <c r="B1049" s="44" t="s">
        <v>3700</v>
      </c>
      <c r="C1049" s="45" t="s">
        <v>3701</v>
      </c>
      <c r="D1049" s="22" t="s">
        <v>3702</v>
      </c>
      <c r="E1049" s="22" t="s">
        <v>36</v>
      </c>
      <c r="F1049" s="19" t="s">
        <v>1232</v>
      </c>
      <c r="G1049" s="22" t="s">
        <v>67</v>
      </c>
      <c r="H1049" s="19" t="str">
        <f t="shared" si="159"/>
        <v>009</v>
      </c>
      <c r="I1049" s="22" t="s">
        <v>3660</v>
      </c>
      <c r="J1049" s="22" t="s">
        <v>3661</v>
      </c>
      <c r="K1049" s="22"/>
      <c r="L1049" s="27">
        <v>0</v>
      </c>
      <c r="M1049" s="26">
        <v>0</v>
      </c>
      <c r="N1049" s="25">
        <v>7050000</v>
      </c>
      <c r="O1049" s="25"/>
      <c r="P1049" s="25"/>
      <c r="Q1049" s="25"/>
      <c r="R1049" s="25"/>
      <c r="S1049" s="25"/>
      <c r="T1049" s="25"/>
      <c r="U1049" s="25">
        <v>7050000</v>
      </c>
      <c r="V1049" s="25"/>
      <c r="W1049" s="25"/>
      <c r="X1049" s="25"/>
      <c r="Y1049" s="25"/>
      <c r="Z1049" s="25"/>
      <c r="AA1049" s="25"/>
      <c r="AB1049" s="25"/>
      <c r="AC1049" s="25"/>
      <c r="AD1049" s="25">
        <f t="shared" si="160"/>
        <v>0</v>
      </c>
      <c r="AE1049" s="25">
        <f>IF(SUM(R1049:U1049)-M1049&lt;SUM(N1049),SUM(N1049)-SUM(R1049:U1049)-M1049,)</f>
        <v>0</v>
      </c>
      <c r="AF1049" s="25"/>
      <c r="AG1049" s="27"/>
      <c r="AH1049" s="27"/>
      <c r="AI1049" s="27"/>
      <c r="AJ1049" s="32"/>
      <c r="AK1049" s="27"/>
      <c r="AL1049" s="32"/>
      <c r="AM1049" s="27"/>
      <c r="AN1049" s="25">
        <f t="shared" si="162"/>
        <v>0</v>
      </c>
      <c r="AO1049" s="27">
        <f>IF(SUM(R1049:U1049)-M1049&lt;(K1049+L1049+N1049),(K1049+L1049+N1049)-SUM(R1049:U1049)-M1049,)</f>
        <v>0</v>
      </c>
      <c r="AP1049" s="28"/>
      <c r="AR1049" s="28"/>
      <c r="AS1049" s="28"/>
      <c r="AT1049" s="2"/>
      <c r="AU1049" s="2"/>
      <c r="AV1049" s="2"/>
      <c r="AW1049" s="2"/>
      <c r="AX1049" s="2"/>
      <c r="AY1049" s="2"/>
      <c r="AZ1049" s="2"/>
      <c r="BA1049" s="29"/>
    </row>
    <row r="1050" spans="1:53" ht="21" customHeight="1">
      <c r="A1050" s="19">
        <f>SUBTOTAL(3,$AO$7:AO1050)</f>
        <v>1044</v>
      </c>
      <c r="B1050" s="44" t="s">
        <v>3703</v>
      </c>
      <c r="C1050" s="45" t="s">
        <v>3704</v>
      </c>
      <c r="D1050" s="22" t="s">
        <v>3705</v>
      </c>
      <c r="E1050" s="22" t="s">
        <v>36</v>
      </c>
      <c r="F1050" s="19" t="s">
        <v>1733</v>
      </c>
      <c r="G1050" s="22" t="s">
        <v>67</v>
      </c>
      <c r="H1050" s="19" t="str">
        <f t="shared" si="159"/>
        <v>009</v>
      </c>
      <c r="I1050" s="22" t="s">
        <v>3660</v>
      </c>
      <c r="J1050" s="22" t="s">
        <v>3661</v>
      </c>
      <c r="K1050" s="22"/>
      <c r="L1050" s="27">
        <v>0</v>
      </c>
      <c r="M1050" s="26">
        <v>0</v>
      </c>
      <c r="N1050" s="25">
        <v>7050000</v>
      </c>
      <c r="O1050" s="25"/>
      <c r="P1050" s="25"/>
      <c r="Q1050" s="25"/>
      <c r="R1050" s="25"/>
      <c r="S1050" s="25">
        <v>7050000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>
        <f t="shared" si="160"/>
        <v>0</v>
      </c>
      <c r="AE1050" s="25">
        <f>IF(SUM(R1050:T1050)-M1050&lt;SUM(N1050),SUM(N1050)-SUM(R1050:T1050)-M1050,)</f>
        <v>0</v>
      </c>
      <c r="AF1050" s="25"/>
      <c r="AG1050" s="27"/>
      <c r="AH1050" s="27"/>
      <c r="AI1050" s="27"/>
      <c r="AJ1050" s="32"/>
      <c r="AK1050" s="27"/>
      <c r="AL1050" s="32"/>
      <c r="AM1050" s="27"/>
      <c r="AN1050" s="25">
        <f t="shared" si="162"/>
        <v>0</v>
      </c>
      <c r="AO1050" s="27">
        <f>IF(SUM(R1050:U1050)-M1050&lt;(K1050+L1050+N1050),(K1050+L1050+N1050)-SUM(R1050:U1050)-M1050,)</f>
        <v>0</v>
      </c>
      <c r="AP1050" s="28"/>
      <c r="AR1050" s="28"/>
      <c r="AS1050" s="28"/>
      <c r="AT1050" s="2"/>
      <c r="AU1050" s="2"/>
      <c r="AV1050" s="2"/>
      <c r="AW1050" s="2"/>
      <c r="AX1050" s="2"/>
      <c r="AY1050" s="2"/>
      <c r="AZ1050" s="2"/>
      <c r="BA1050" s="29"/>
    </row>
    <row r="1051" spans="1:53" ht="21" customHeight="1">
      <c r="A1051" s="19">
        <f>SUBTOTAL(3,$AO$7:AO1051)</f>
        <v>1045</v>
      </c>
      <c r="B1051" s="44" t="s">
        <v>3706</v>
      </c>
      <c r="C1051" s="45" t="s">
        <v>3707</v>
      </c>
      <c r="D1051" s="22" t="s">
        <v>3708</v>
      </c>
      <c r="E1051" s="22" t="s">
        <v>1342</v>
      </c>
      <c r="F1051" s="19" t="s">
        <v>2934</v>
      </c>
      <c r="G1051" s="22" t="s">
        <v>67</v>
      </c>
      <c r="H1051" s="19" t="str">
        <f t="shared" si="159"/>
        <v>009</v>
      </c>
      <c r="I1051" s="22" t="s">
        <v>3660</v>
      </c>
      <c r="J1051" s="22" t="s">
        <v>3661</v>
      </c>
      <c r="K1051" s="22"/>
      <c r="L1051" s="27">
        <v>7050000</v>
      </c>
      <c r="M1051" s="26">
        <v>0</v>
      </c>
      <c r="N1051" s="25">
        <v>7050000</v>
      </c>
      <c r="O1051" s="25">
        <v>7050000</v>
      </c>
      <c r="P1051" s="25"/>
      <c r="Q1051" s="25"/>
      <c r="R1051" s="25"/>
      <c r="S1051" s="25"/>
      <c r="T1051" s="25"/>
      <c r="U1051" s="25">
        <v>7050000</v>
      </c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>
        <f>IF(SUM(R1051:U1051)-M1051&lt;SUM(N1051),SUM(N1051)-SUM(R1051:U1051)-M1051,)</f>
        <v>0</v>
      </c>
      <c r="AF1051" s="25"/>
      <c r="AG1051" s="27"/>
      <c r="AH1051" s="27"/>
      <c r="AI1051" s="27"/>
      <c r="AJ1051" s="32"/>
      <c r="AK1051" s="27"/>
      <c r="AL1051" s="32"/>
      <c r="AM1051" s="27"/>
      <c r="AN1051" s="25">
        <f t="shared" si="162"/>
        <v>0</v>
      </c>
      <c r="AO1051" s="27">
        <f>IF(SUM(O1051:U1051)-M1051&lt;(K1051+L1051+N1051),(K1051+L1051+N1051)-SUM(O1051:U1051)-M1051,)</f>
        <v>0</v>
      </c>
      <c r="AP1051" s="28"/>
      <c r="AR1051" s="28"/>
      <c r="AS1051" s="28"/>
      <c r="AT1051" s="2"/>
      <c r="AU1051" s="2"/>
      <c r="AV1051" s="2"/>
      <c r="AW1051" s="2"/>
      <c r="AX1051" s="2"/>
      <c r="AY1051" s="2"/>
      <c r="AZ1051" s="2"/>
      <c r="BA1051" s="29"/>
    </row>
    <row r="1052" spans="1:53" ht="21" customHeight="1">
      <c r="A1052" s="19">
        <f>SUBTOTAL(3,$AO$7:AO1052)</f>
        <v>1046</v>
      </c>
      <c r="B1052" s="44" t="s">
        <v>3709</v>
      </c>
      <c r="C1052" s="45" t="s">
        <v>3710</v>
      </c>
      <c r="D1052" s="22" t="s">
        <v>490</v>
      </c>
      <c r="E1052" s="22" t="s">
        <v>483</v>
      </c>
      <c r="F1052" s="19" t="s">
        <v>1899</v>
      </c>
      <c r="G1052" s="22" t="s">
        <v>67</v>
      </c>
      <c r="H1052" s="19" t="str">
        <f t="shared" si="159"/>
        <v>009</v>
      </c>
      <c r="I1052" s="22" t="s">
        <v>3660</v>
      </c>
      <c r="J1052" s="22" t="s">
        <v>3661</v>
      </c>
      <c r="K1052" s="22"/>
      <c r="L1052" s="27">
        <v>0</v>
      </c>
      <c r="M1052" s="26">
        <v>0</v>
      </c>
      <c r="N1052" s="25">
        <v>7050000</v>
      </c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>
        <f t="shared" ref="AD1052:AD1083" si="163">IF(SUM(O1052:U1052)&gt;SUM(M1052:N1052),SUM(O1052:U1052)-SUM(M1052:N1052),)</f>
        <v>0</v>
      </c>
      <c r="AE1052" s="25">
        <f>IF(SUM(R1052:T1052)-M1052&lt;SUM(N1052),SUM(N1052)-SUM(R1052:T1052)-M1052,)</f>
        <v>7050000</v>
      </c>
      <c r="AF1052" s="25"/>
      <c r="AG1052" s="27"/>
      <c r="AH1052" s="27"/>
      <c r="AI1052" s="27"/>
      <c r="AJ1052" s="32"/>
      <c r="AK1052" s="27"/>
      <c r="AL1052" s="32"/>
      <c r="AM1052" s="27"/>
      <c r="AN1052" s="25">
        <f t="shared" si="162"/>
        <v>0</v>
      </c>
      <c r="AO1052" s="27">
        <f>IF(SUM(R1052:U1052)-M1052&lt;(K1052+L1052+N1052),(K1052+L1052+N1052)-SUM(R1052:U1052)-M1052,)</f>
        <v>7050000</v>
      </c>
      <c r="AP1052" s="28"/>
      <c r="AR1052" s="28"/>
      <c r="AS1052" s="28"/>
      <c r="AT1052" s="2"/>
      <c r="AU1052" s="2"/>
      <c r="AV1052" s="2"/>
      <c r="AW1052" s="2"/>
      <c r="AX1052" s="2"/>
      <c r="AY1052" s="2"/>
      <c r="AZ1052" s="2"/>
      <c r="BA1052" s="29"/>
    </row>
    <row r="1053" spans="1:53" ht="21" customHeight="1">
      <c r="A1053" s="19">
        <f>SUBTOTAL(3,$AO$7:AO1053)</f>
        <v>1047</v>
      </c>
      <c r="B1053" s="44" t="s">
        <v>3713</v>
      </c>
      <c r="C1053" s="45" t="s">
        <v>3714</v>
      </c>
      <c r="D1053" s="22" t="s">
        <v>3715</v>
      </c>
      <c r="E1053" s="22" t="s">
        <v>818</v>
      </c>
      <c r="F1053" s="19" t="s">
        <v>3716</v>
      </c>
      <c r="G1053" s="22" t="s">
        <v>67</v>
      </c>
      <c r="H1053" s="19" t="str">
        <f t="shared" si="159"/>
        <v>009</v>
      </c>
      <c r="I1053" s="22" t="s">
        <v>3660</v>
      </c>
      <c r="J1053" s="22" t="s">
        <v>3661</v>
      </c>
      <c r="K1053" s="22"/>
      <c r="L1053" s="27">
        <v>0</v>
      </c>
      <c r="M1053" s="26">
        <v>0</v>
      </c>
      <c r="N1053" s="25">
        <v>7050000</v>
      </c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>
        <v>7050000</v>
      </c>
      <c r="Z1053" s="25"/>
      <c r="AA1053" s="25"/>
      <c r="AB1053" s="25"/>
      <c r="AC1053" s="25"/>
      <c r="AD1053" s="25">
        <f t="shared" si="163"/>
        <v>0</v>
      </c>
      <c r="AE1053" s="25">
        <f>IF(SUM(R1053:AD1053)-M1053&lt;SUM(N1053),SUM(N1053)-SUM(R1053:AD1053)-M1053,)</f>
        <v>0</v>
      </c>
      <c r="AF1053" s="25"/>
      <c r="AG1053" s="27"/>
      <c r="AH1053" s="27"/>
      <c r="AI1053" s="27"/>
      <c r="AJ1053" s="32"/>
      <c r="AK1053" s="27"/>
      <c r="AL1053" s="32"/>
      <c r="AM1053" s="27"/>
      <c r="AN1053" s="25">
        <f t="shared" si="162"/>
        <v>0</v>
      </c>
      <c r="AO1053" s="27">
        <f>IF(SUM(R1053:AD1053)-M1053&lt;(K1053+L1053+N1053),(K1053+L1053+N1053)-SUM(R1053:AD1053)-M1053,)</f>
        <v>0</v>
      </c>
      <c r="AP1053" s="28"/>
      <c r="AR1053" s="28"/>
      <c r="AS1053" s="28"/>
      <c r="AT1053" s="2"/>
      <c r="AU1053" s="2"/>
      <c r="AV1053" s="2"/>
      <c r="AW1053" s="2"/>
      <c r="AX1053" s="2"/>
      <c r="AY1053" s="2"/>
      <c r="AZ1053" s="2"/>
      <c r="BA1053" s="29"/>
    </row>
    <row r="1054" spans="1:53" ht="21" customHeight="1">
      <c r="A1054" s="19">
        <f>SUBTOTAL(3,$AO$7:AO1054)</f>
        <v>1048</v>
      </c>
      <c r="B1054" s="44" t="s">
        <v>3717</v>
      </c>
      <c r="C1054" s="45" t="s">
        <v>3718</v>
      </c>
      <c r="D1054" s="22" t="s">
        <v>1462</v>
      </c>
      <c r="E1054" s="22" t="s">
        <v>1716</v>
      </c>
      <c r="F1054" s="19" t="s">
        <v>1914</v>
      </c>
      <c r="G1054" s="22" t="s">
        <v>67</v>
      </c>
      <c r="H1054" s="19" t="str">
        <f t="shared" si="159"/>
        <v>009</v>
      </c>
      <c r="I1054" s="22" t="s">
        <v>3660</v>
      </c>
      <c r="J1054" s="22" t="s">
        <v>3661</v>
      </c>
      <c r="K1054" s="22"/>
      <c r="L1054" s="27">
        <v>0</v>
      </c>
      <c r="M1054" s="26">
        <v>0</v>
      </c>
      <c r="N1054" s="25">
        <v>7050000</v>
      </c>
      <c r="O1054" s="25"/>
      <c r="P1054" s="25"/>
      <c r="Q1054" s="25"/>
      <c r="R1054" s="25"/>
      <c r="S1054" s="25">
        <v>7050000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>
        <f t="shared" si="163"/>
        <v>0</v>
      </c>
      <c r="AE1054" s="25">
        <f>IF(SUM(R1054:T1054)-M1054&lt;SUM(N1054),SUM(N1054)-SUM(R1054:T1054)-M1054,)</f>
        <v>0</v>
      </c>
      <c r="AF1054" s="25"/>
      <c r="AG1054" s="27"/>
      <c r="AH1054" s="27"/>
      <c r="AI1054" s="27"/>
      <c r="AJ1054" s="32"/>
      <c r="AK1054" s="27"/>
      <c r="AL1054" s="32"/>
      <c r="AM1054" s="27"/>
      <c r="AN1054" s="25">
        <f t="shared" si="162"/>
        <v>0</v>
      </c>
      <c r="AO1054" s="27">
        <f>IF(SUM(R1054:U1054)-M1054&lt;(K1054+L1054+N1054),(K1054+L1054+N1054)-SUM(R1054:U1054)-M1054,)</f>
        <v>0</v>
      </c>
      <c r="AP1054" s="28"/>
      <c r="AR1054" s="28"/>
      <c r="AS1054" s="28"/>
      <c r="AT1054" s="2"/>
      <c r="AU1054" s="2"/>
      <c r="AV1054" s="2"/>
      <c r="AW1054" s="2"/>
      <c r="AX1054" s="2"/>
      <c r="AY1054" s="2"/>
      <c r="AZ1054" s="2"/>
      <c r="BA1054" s="29"/>
    </row>
    <row r="1055" spans="1:53" ht="21" customHeight="1">
      <c r="A1055" s="19">
        <f>SUBTOTAL(3,$AO$7:AO1055)</f>
        <v>1049</v>
      </c>
      <c r="B1055" s="44" t="s">
        <v>3719</v>
      </c>
      <c r="C1055" s="45" t="s">
        <v>3720</v>
      </c>
      <c r="D1055" s="22" t="s">
        <v>3721</v>
      </c>
      <c r="E1055" s="22" t="s">
        <v>105</v>
      </c>
      <c r="F1055" s="19" t="s">
        <v>1295</v>
      </c>
      <c r="G1055" s="22" t="s">
        <v>67</v>
      </c>
      <c r="H1055" s="19" t="str">
        <f t="shared" si="159"/>
        <v>009</v>
      </c>
      <c r="I1055" s="22" t="s">
        <v>3660</v>
      </c>
      <c r="J1055" s="22" t="s">
        <v>3661</v>
      </c>
      <c r="K1055" s="22"/>
      <c r="L1055" s="27">
        <v>0</v>
      </c>
      <c r="M1055" s="26">
        <v>0</v>
      </c>
      <c r="N1055" s="25">
        <v>7050000</v>
      </c>
      <c r="O1055" s="25"/>
      <c r="P1055" s="25"/>
      <c r="Q1055" s="25"/>
      <c r="R1055" s="25"/>
      <c r="S1055" s="25"/>
      <c r="T1055" s="25"/>
      <c r="U1055" s="25">
        <v>7050000</v>
      </c>
      <c r="V1055" s="25"/>
      <c r="W1055" s="25"/>
      <c r="X1055" s="25"/>
      <c r="Y1055" s="25"/>
      <c r="Z1055" s="25"/>
      <c r="AA1055" s="25"/>
      <c r="AB1055" s="25"/>
      <c r="AC1055" s="25"/>
      <c r="AD1055" s="25">
        <f t="shared" si="163"/>
        <v>0</v>
      </c>
      <c r="AE1055" s="25">
        <f>IF(SUM(R1055:U1055)-M1055&lt;SUM(N1055),SUM(N1055)-SUM(R1055:U1055)-M1055,)</f>
        <v>0</v>
      </c>
      <c r="AF1055" s="25"/>
      <c r="AG1055" s="27"/>
      <c r="AH1055" s="27"/>
      <c r="AI1055" s="27"/>
      <c r="AJ1055" s="32"/>
      <c r="AK1055" s="27"/>
      <c r="AL1055" s="32"/>
      <c r="AM1055" s="27"/>
      <c r="AN1055" s="25">
        <f t="shared" si="162"/>
        <v>0</v>
      </c>
      <c r="AO1055" s="27">
        <f>IF(SUM(R1055:U1055)-M1055&lt;(K1055+L1055+N1055),(K1055+L1055+N1055)-SUM(R1055:U1055)-M1055,)</f>
        <v>0</v>
      </c>
      <c r="AP1055" s="28"/>
      <c r="AR1055" s="28"/>
      <c r="AS1055" s="28"/>
      <c r="AT1055" s="2"/>
      <c r="AU1055" s="2"/>
      <c r="AV1055" s="2"/>
      <c r="AW1055" s="2"/>
      <c r="AX1055" s="2"/>
      <c r="AY1055" s="2"/>
      <c r="AZ1055" s="2"/>
      <c r="BA1055" s="29"/>
    </row>
    <row r="1056" spans="1:53" ht="21" customHeight="1">
      <c r="A1056" s="19">
        <f>SUBTOTAL(3,$AO$7:AO1056)</f>
        <v>1050</v>
      </c>
      <c r="B1056" s="44" t="s">
        <v>3722</v>
      </c>
      <c r="C1056" s="45" t="s">
        <v>3723</v>
      </c>
      <c r="D1056" s="22" t="s">
        <v>3724</v>
      </c>
      <c r="E1056" s="22" t="s">
        <v>201</v>
      </c>
      <c r="F1056" s="19" t="s">
        <v>3725</v>
      </c>
      <c r="G1056" s="22" t="s">
        <v>67</v>
      </c>
      <c r="H1056" s="19" t="str">
        <f t="shared" si="159"/>
        <v>009</v>
      </c>
      <c r="I1056" s="22" t="s">
        <v>3660</v>
      </c>
      <c r="J1056" s="22" t="s">
        <v>3661</v>
      </c>
      <c r="K1056" s="22"/>
      <c r="L1056" s="27">
        <v>0</v>
      </c>
      <c r="M1056" s="26">
        <v>0</v>
      </c>
      <c r="N1056" s="25">
        <v>7050000</v>
      </c>
      <c r="O1056" s="25"/>
      <c r="P1056" s="25"/>
      <c r="Q1056" s="25"/>
      <c r="R1056" s="25"/>
      <c r="S1056" s="25">
        <v>7050000</v>
      </c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>
        <f t="shared" si="163"/>
        <v>0</v>
      </c>
      <c r="AE1056" s="25">
        <f>IF(SUM(R1056:T1056)-M1056&lt;SUM(N1056),SUM(N1056)-SUM(R1056:T1056)-M1056,)</f>
        <v>0</v>
      </c>
      <c r="AF1056" s="25"/>
      <c r="AG1056" s="27"/>
      <c r="AH1056" s="27"/>
      <c r="AI1056" s="27"/>
      <c r="AJ1056" s="32"/>
      <c r="AK1056" s="27"/>
      <c r="AL1056" s="32"/>
      <c r="AM1056" s="27"/>
      <c r="AN1056" s="25">
        <f t="shared" si="162"/>
        <v>0</v>
      </c>
      <c r="AO1056" s="27">
        <f>IF(SUM(R1056:U1056)-M1056&lt;(K1056+L1056+N1056),(K1056+L1056+N1056)-SUM(R1056:U1056)-M1056,)</f>
        <v>0</v>
      </c>
      <c r="AP1056" s="28"/>
      <c r="AR1056" s="28"/>
      <c r="AS1056" s="28"/>
      <c r="AT1056" s="2"/>
      <c r="AU1056" s="2"/>
      <c r="AV1056" s="2"/>
      <c r="AW1056" s="2"/>
      <c r="AX1056" s="2"/>
      <c r="AY1056" s="2"/>
      <c r="AZ1056" s="2"/>
      <c r="BA1056" s="29"/>
    </row>
    <row r="1057" spans="1:53" ht="21" customHeight="1">
      <c r="A1057" s="19">
        <f>SUBTOTAL(3,$AO$7:AO1057)</f>
        <v>1051</v>
      </c>
      <c r="B1057" s="44" t="s">
        <v>3726</v>
      </c>
      <c r="C1057" s="45" t="s">
        <v>3727</v>
      </c>
      <c r="D1057" s="22" t="s">
        <v>3728</v>
      </c>
      <c r="E1057" s="22" t="s">
        <v>667</v>
      </c>
      <c r="F1057" s="19" t="s">
        <v>3729</v>
      </c>
      <c r="G1057" s="22" t="s">
        <v>67</v>
      </c>
      <c r="H1057" s="19" t="str">
        <f t="shared" si="159"/>
        <v>009</v>
      </c>
      <c r="I1057" s="22" t="s">
        <v>3660</v>
      </c>
      <c r="J1057" s="22" t="s">
        <v>3661</v>
      </c>
      <c r="K1057" s="22"/>
      <c r="L1057" s="27">
        <v>0</v>
      </c>
      <c r="M1057" s="26">
        <v>0</v>
      </c>
      <c r="N1057" s="25">
        <v>7050000</v>
      </c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>
        <v>7050000</v>
      </c>
      <c r="Z1057" s="25"/>
      <c r="AA1057" s="25"/>
      <c r="AB1057" s="25"/>
      <c r="AC1057" s="25"/>
      <c r="AD1057" s="25">
        <f t="shared" si="163"/>
        <v>0</v>
      </c>
      <c r="AE1057" s="25">
        <f>IF(SUM(R1057:AD1057)-M1057&lt;SUM(N1057),SUM(N1057)-SUM(R1057:AD1057)-M1057,)</f>
        <v>0</v>
      </c>
      <c r="AF1057" s="25"/>
      <c r="AG1057" s="27"/>
      <c r="AH1057" s="27"/>
      <c r="AI1057" s="27"/>
      <c r="AJ1057" s="32"/>
      <c r="AK1057" s="27"/>
      <c r="AL1057" s="32"/>
      <c r="AM1057" s="27"/>
      <c r="AN1057" s="25">
        <f t="shared" si="162"/>
        <v>0</v>
      </c>
      <c r="AO1057" s="27">
        <f>IF(SUM(R1057:AD1057)-M1057&lt;(K1057+L1057+N1057),(K1057+L1057+N1057)-SUM(R1057:AD1057)-M1057,)</f>
        <v>0</v>
      </c>
      <c r="AP1057" s="28"/>
      <c r="AR1057" s="28"/>
      <c r="AS1057" s="28"/>
      <c r="AT1057" s="2"/>
      <c r="AU1057" s="2"/>
      <c r="AV1057" s="2"/>
      <c r="AW1057" s="2"/>
      <c r="AX1057" s="2"/>
      <c r="AY1057" s="2"/>
      <c r="AZ1057" s="2"/>
      <c r="BA1057" s="29"/>
    </row>
    <row r="1058" spans="1:53" ht="21" customHeight="1">
      <c r="A1058" s="19">
        <f>SUBTOTAL(3,$AO$7:AO1058)</f>
        <v>1052</v>
      </c>
      <c r="B1058" s="44" t="s">
        <v>3730</v>
      </c>
      <c r="C1058" s="45" t="s">
        <v>3731</v>
      </c>
      <c r="D1058" s="22" t="s">
        <v>852</v>
      </c>
      <c r="E1058" s="22" t="s">
        <v>2561</v>
      </c>
      <c r="F1058" s="19" t="s">
        <v>1964</v>
      </c>
      <c r="G1058" s="22" t="s">
        <v>67</v>
      </c>
      <c r="H1058" s="19" t="str">
        <f t="shared" si="159"/>
        <v>009</v>
      </c>
      <c r="I1058" s="22" t="s">
        <v>3660</v>
      </c>
      <c r="J1058" s="22" t="s">
        <v>3661</v>
      </c>
      <c r="K1058" s="22"/>
      <c r="L1058" s="27">
        <v>0</v>
      </c>
      <c r="M1058" s="26">
        <v>0</v>
      </c>
      <c r="N1058" s="25">
        <v>7050000</v>
      </c>
      <c r="O1058" s="25"/>
      <c r="P1058" s="25"/>
      <c r="Q1058" s="25"/>
      <c r="R1058" s="25"/>
      <c r="S1058" s="25"/>
      <c r="T1058" s="25"/>
      <c r="U1058" s="25">
        <v>7050000</v>
      </c>
      <c r="V1058" s="25"/>
      <c r="W1058" s="25"/>
      <c r="X1058" s="25"/>
      <c r="Y1058" s="25"/>
      <c r="Z1058" s="25"/>
      <c r="AA1058" s="25"/>
      <c r="AB1058" s="25"/>
      <c r="AC1058" s="25"/>
      <c r="AD1058" s="25">
        <f t="shared" si="163"/>
        <v>0</v>
      </c>
      <c r="AE1058" s="25">
        <f>IF(SUM(R1058:U1058)-M1058&lt;SUM(N1058),SUM(N1058)-SUM(R1058:U1058)-M1058,)</f>
        <v>0</v>
      </c>
      <c r="AF1058" s="25"/>
      <c r="AG1058" s="27"/>
      <c r="AH1058" s="27"/>
      <c r="AI1058" s="27"/>
      <c r="AJ1058" s="32"/>
      <c r="AK1058" s="27"/>
      <c r="AL1058" s="32"/>
      <c r="AM1058" s="27"/>
      <c r="AN1058" s="25">
        <f t="shared" si="162"/>
        <v>0</v>
      </c>
      <c r="AO1058" s="27">
        <f>IF(SUM(R1058:U1058)-M1058&lt;(K1058+L1058+N1058),(K1058+L1058+N1058)-SUM(R1058:U1058)-M1058,)</f>
        <v>0</v>
      </c>
      <c r="AP1058" s="28"/>
      <c r="AR1058" s="408"/>
      <c r="AS1058" s="27"/>
      <c r="AT1058" s="2"/>
      <c r="AU1058" s="2"/>
      <c r="AV1058" s="2"/>
      <c r="AW1058" s="2"/>
      <c r="AX1058" s="2"/>
      <c r="AY1058" s="2"/>
      <c r="AZ1058" s="2"/>
      <c r="BA1058" s="29"/>
    </row>
    <row r="1059" spans="1:53" ht="21" customHeight="1">
      <c r="A1059" s="19">
        <f>SUBTOTAL(3,$AO$7:AO1059)</f>
        <v>1053</v>
      </c>
      <c r="B1059" s="44" t="s">
        <v>3732</v>
      </c>
      <c r="C1059" s="45" t="s">
        <v>3733</v>
      </c>
      <c r="D1059" s="22" t="s">
        <v>3734</v>
      </c>
      <c r="E1059" s="22" t="s">
        <v>2769</v>
      </c>
      <c r="F1059" s="19" t="s">
        <v>330</v>
      </c>
      <c r="G1059" s="22" t="s">
        <v>67</v>
      </c>
      <c r="H1059" s="19" t="str">
        <f t="shared" si="159"/>
        <v>009</v>
      </c>
      <c r="I1059" s="22" t="s">
        <v>3660</v>
      </c>
      <c r="J1059" s="22" t="s">
        <v>3661</v>
      </c>
      <c r="K1059" s="22"/>
      <c r="L1059" s="27">
        <v>0</v>
      </c>
      <c r="M1059" s="26">
        <v>0</v>
      </c>
      <c r="N1059" s="25">
        <v>7050000</v>
      </c>
      <c r="O1059" s="25"/>
      <c r="P1059" s="25"/>
      <c r="Q1059" s="25"/>
      <c r="R1059" s="25"/>
      <c r="S1059" s="25">
        <v>7050000</v>
      </c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>
        <f t="shared" si="163"/>
        <v>0</v>
      </c>
      <c r="AE1059" s="25">
        <f>IF(SUM(R1059:T1059)-M1059&lt;SUM(N1059),SUM(N1059)-SUM(R1059:T1059)-M1059,)</f>
        <v>0</v>
      </c>
      <c r="AF1059" s="25"/>
      <c r="AG1059" s="27"/>
      <c r="AH1059" s="27"/>
      <c r="AI1059" s="27"/>
      <c r="AJ1059" s="32"/>
      <c r="AK1059" s="27"/>
      <c r="AL1059" s="32"/>
      <c r="AM1059" s="27"/>
      <c r="AN1059" s="25">
        <f t="shared" si="162"/>
        <v>0</v>
      </c>
      <c r="AO1059" s="27">
        <f>IF(SUM(R1059:U1059)-M1059&lt;(K1059+L1059+N1059),(K1059+L1059+N1059)-SUM(R1059:U1059)-M1059,)</f>
        <v>0</v>
      </c>
      <c r="AP1059" s="28"/>
      <c r="AR1059" s="28"/>
      <c r="AS1059" s="28"/>
      <c r="AT1059" s="2"/>
      <c r="AU1059" s="2"/>
      <c r="AV1059" s="2"/>
      <c r="AW1059" s="2"/>
      <c r="AX1059" s="2"/>
      <c r="AY1059" s="2"/>
      <c r="AZ1059" s="2"/>
      <c r="BA1059" s="29"/>
    </row>
    <row r="1060" spans="1:53" ht="21" customHeight="1">
      <c r="A1060" s="19">
        <f>SUBTOTAL(3,$AO$7:AO1060)</f>
        <v>1054</v>
      </c>
      <c r="B1060" s="44" t="s">
        <v>3735</v>
      </c>
      <c r="C1060" s="45" t="s">
        <v>3736</v>
      </c>
      <c r="D1060" s="22" t="s">
        <v>3737</v>
      </c>
      <c r="E1060" s="22" t="s">
        <v>236</v>
      </c>
      <c r="F1060" s="19" t="s">
        <v>856</v>
      </c>
      <c r="G1060" s="22" t="s">
        <v>67</v>
      </c>
      <c r="H1060" s="19" t="str">
        <f t="shared" si="159"/>
        <v>009</v>
      </c>
      <c r="I1060" s="22" t="s">
        <v>3660</v>
      </c>
      <c r="J1060" s="22" t="s">
        <v>3661</v>
      </c>
      <c r="K1060" s="22"/>
      <c r="L1060" s="27">
        <v>0</v>
      </c>
      <c r="M1060" s="26">
        <v>0</v>
      </c>
      <c r="N1060" s="25">
        <v>7050000</v>
      </c>
      <c r="O1060" s="25"/>
      <c r="P1060" s="25"/>
      <c r="Q1060" s="25"/>
      <c r="R1060" s="25"/>
      <c r="S1060" s="25">
        <v>7050000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>
        <f t="shared" si="163"/>
        <v>0</v>
      </c>
      <c r="AE1060" s="25">
        <f>IF(SUM(R1060:T1060)-M1060&lt;SUM(N1060),SUM(N1060)-SUM(R1060:T1060)-M1060,)</f>
        <v>0</v>
      </c>
      <c r="AF1060" s="25"/>
      <c r="AG1060" s="27"/>
      <c r="AH1060" s="27"/>
      <c r="AI1060" s="27"/>
      <c r="AJ1060" s="32"/>
      <c r="AK1060" s="27"/>
      <c r="AL1060" s="32"/>
      <c r="AM1060" s="27"/>
      <c r="AN1060" s="25">
        <f t="shared" si="162"/>
        <v>0</v>
      </c>
      <c r="AO1060" s="27">
        <f>IF(SUM(R1060:U1060)-M1060&lt;(K1060+L1060+N1060),(K1060+L1060+N1060)-SUM(R1060:U1060)-M1060,)</f>
        <v>0</v>
      </c>
      <c r="AP1060" s="28"/>
      <c r="AR1060" s="28"/>
      <c r="AS1060" s="28"/>
      <c r="AT1060" s="2"/>
      <c r="AU1060" s="2"/>
      <c r="AV1060" s="2"/>
      <c r="AW1060" s="2"/>
      <c r="AX1060" s="2"/>
      <c r="AY1060" s="2"/>
      <c r="AZ1060" s="2"/>
      <c r="BA1060" s="29"/>
    </row>
    <row r="1061" spans="1:53" ht="21" customHeight="1">
      <c r="A1061" s="19">
        <f>SUBTOTAL(3,$AO$7:AO1061)</f>
        <v>1055</v>
      </c>
      <c r="B1061" s="44" t="s">
        <v>3738</v>
      </c>
      <c r="C1061" s="45" t="s">
        <v>3739</v>
      </c>
      <c r="D1061" s="22" t="s">
        <v>3740</v>
      </c>
      <c r="E1061" s="22" t="s">
        <v>295</v>
      </c>
      <c r="F1061" s="19" t="s">
        <v>2638</v>
      </c>
      <c r="G1061" s="22" t="s">
        <v>67</v>
      </c>
      <c r="H1061" s="19" t="str">
        <f t="shared" si="159"/>
        <v>009</v>
      </c>
      <c r="I1061" s="22" t="s">
        <v>3660</v>
      </c>
      <c r="J1061" s="22" t="s">
        <v>3661</v>
      </c>
      <c r="K1061" s="22"/>
      <c r="L1061" s="27">
        <v>0</v>
      </c>
      <c r="M1061" s="26">
        <v>0</v>
      </c>
      <c r="N1061" s="25">
        <v>7050000</v>
      </c>
      <c r="O1061" s="25"/>
      <c r="P1061" s="25"/>
      <c r="Q1061" s="25"/>
      <c r="R1061" s="25"/>
      <c r="S1061" s="25"/>
      <c r="T1061" s="25"/>
      <c r="U1061" s="25"/>
      <c r="V1061" s="25"/>
      <c r="W1061" s="25">
        <v>7050000</v>
      </c>
      <c r="X1061" s="25"/>
      <c r="Y1061" s="25"/>
      <c r="Z1061" s="25"/>
      <c r="AA1061" s="25"/>
      <c r="AB1061" s="25"/>
      <c r="AC1061" s="25"/>
      <c r="AD1061" s="25">
        <f t="shared" si="163"/>
        <v>0</v>
      </c>
      <c r="AE1061" s="25">
        <f>IF(SUM(R1061:W1061)-M1061&lt;SUM(N1061),SUM(N1061)-SUM(R1061:W1061)-M1061,)</f>
        <v>0</v>
      </c>
      <c r="AF1061" s="25"/>
      <c r="AG1061" s="27"/>
      <c r="AH1061" s="27"/>
      <c r="AI1061" s="27"/>
      <c r="AJ1061" s="32"/>
      <c r="AK1061" s="27"/>
      <c r="AL1061" s="32"/>
      <c r="AM1061" s="27"/>
      <c r="AN1061" s="25">
        <f t="shared" si="162"/>
        <v>0</v>
      </c>
      <c r="AO1061" s="27">
        <f>IF(SUM(R1061:W1061)-M1061&lt;(K1061+L1061+N1061),(K1061+L1061+N1061)-SUM(R1061:W1061)-M1061,)</f>
        <v>0</v>
      </c>
      <c r="AP1061" s="28"/>
      <c r="AR1061" s="28"/>
      <c r="AS1061" s="28"/>
      <c r="AT1061" s="2"/>
      <c r="AU1061" s="2"/>
      <c r="AV1061" s="2"/>
      <c r="AW1061" s="2"/>
      <c r="AX1061" s="2"/>
      <c r="AY1061" s="2"/>
      <c r="AZ1061" s="2"/>
      <c r="BA1061" s="29"/>
    </row>
    <row r="1062" spans="1:53" ht="21" customHeight="1">
      <c r="A1062" s="19">
        <f>SUBTOTAL(3,$AO$7:AO1062)</f>
        <v>1056</v>
      </c>
      <c r="B1062" s="44" t="s">
        <v>3741</v>
      </c>
      <c r="C1062" s="45" t="s">
        <v>3742</v>
      </c>
      <c r="D1062" s="22" t="s">
        <v>3743</v>
      </c>
      <c r="E1062" s="22" t="s">
        <v>1373</v>
      </c>
      <c r="F1062" s="19" t="s">
        <v>882</v>
      </c>
      <c r="G1062" s="22" t="s">
        <v>67</v>
      </c>
      <c r="H1062" s="19" t="str">
        <f t="shared" si="159"/>
        <v>009</v>
      </c>
      <c r="I1062" s="22" t="s">
        <v>3660</v>
      </c>
      <c r="J1062" s="22" t="s">
        <v>3661</v>
      </c>
      <c r="K1062" s="22"/>
      <c r="L1062" s="27">
        <v>0</v>
      </c>
      <c r="M1062" s="26">
        <v>0</v>
      </c>
      <c r="N1062" s="25">
        <v>7050000</v>
      </c>
      <c r="O1062" s="25"/>
      <c r="P1062" s="25"/>
      <c r="Q1062" s="25"/>
      <c r="R1062" s="25"/>
      <c r="S1062" s="25">
        <v>7050000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>
        <f t="shared" si="163"/>
        <v>0</v>
      </c>
      <c r="AE1062" s="25">
        <f>IF(SUM(R1062:T1062)-M1062&lt;SUM(N1062),SUM(N1062)-SUM(R1062:T1062)-M1062,)</f>
        <v>0</v>
      </c>
      <c r="AF1062" s="25"/>
      <c r="AG1062" s="27"/>
      <c r="AH1062" s="27"/>
      <c r="AI1062" s="27"/>
      <c r="AJ1062" s="32"/>
      <c r="AK1062" s="27"/>
      <c r="AL1062" s="32"/>
      <c r="AM1062" s="27"/>
      <c r="AN1062" s="25">
        <f t="shared" si="162"/>
        <v>0</v>
      </c>
      <c r="AO1062" s="27">
        <f>IF(SUM(R1062:U1062)-M1062&lt;(K1062+L1062+N1062),(K1062+L1062+N1062)-SUM(R1062:U1062)-M1062,)</f>
        <v>0</v>
      </c>
      <c r="AP1062" s="28"/>
      <c r="AR1062" s="28"/>
      <c r="AS1062" s="28"/>
      <c r="AT1062" s="2"/>
      <c r="AU1062" s="2"/>
      <c r="AV1062" s="2"/>
      <c r="AW1062" s="2"/>
      <c r="AX1062" s="2"/>
      <c r="AY1062" s="2"/>
      <c r="AZ1062" s="2"/>
      <c r="BA1062" s="29"/>
    </row>
    <row r="1063" spans="1:53" ht="21" customHeight="1">
      <c r="A1063" s="19">
        <f>SUBTOTAL(3,$AO$7:AO1063)</f>
        <v>1057</v>
      </c>
      <c r="B1063" s="44" t="s">
        <v>3744</v>
      </c>
      <c r="C1063" s="45" t="s">
        <v>3745</v>
      </c>
      <c r="D1063" s="22" t="s">
        <v>3746</v>
      </c>
      <c r="E1063" s="22" t="s">
        <v>329</v>
      </c>
      <c r="F1063" s="19" t="s">
        <v>1084</v>
      </c>
      <c r="G1063" s="22" t="s">
        <v>67</v>
      </c>
      <c r="H1063" s="19" t="str">
        <f t="shared" si="159"/>
        <v>009</v>
      </c>
      <c r="I1063" s="22" t="s">
        <v>3660</v>
      </c>
      <c r="J1063" s="22" t="s">
        <v>3661</v>
      </c>
      <c r="K1063" s="22"/>
      <c r="L1063" s="27">
        <v>0</v>
      </c>
      <c r="M1063" s="26">
        <v>0</v>
      </c>
      <c r="N1063" s="25">
        <v>7050000</v>
      </c>
      <c r="O1063" s="25"/>
      <c r="P1063" s="25"/>
      <c r="Q1063" s="25"/>
      <c r="R1063" s="25"/>
      <c r="S1063" s="25">
        <v>7050000</v>
      </c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>
        <f t="shared" si="163"/>
        <v>0</v>
      </c>
      <c r="AE1063" s="25">
        <f>IF(SUM(R1063:T1063)-M1063&lt;SUM(N1063),SUM(N1063)-SUM(R1063:T1063)-M1063,)</f>
        <v>0</v>
      </c>
      <c r="AF1063" s="25"/>
      <c r="AG1063" s="27"/>
      <c r="AH1063" s="27"/>
      <c r="AI1063" s="27"/>
      <c r="AJ1063" s="32"/>
      <c r="AK1063" s="27"/>
      <c r="AL1063" s="32"/>
      <c r="AM1063" s="27"/>
      <c r="AN1063" s="25">
        <f t="shared" si="162"/>
        <v>0</v>
      </c>
      <c r="AO1063" s="27">
        <f>IF(SUM(R1063:U1063)-M1063&lt;(K1063+L1063+N1063),(K1063+L1063+N1063)-SUM(R1063:U1063)-M1063,)</f>
        <v>0</v>
      </c>
      <c r="AP1063" s="28"/>
      <c r="AR1063" s="28"/>
      <c r="AS1063" s="28"/>
      <c r="AT1063" s="2"/>
      <c r="AU1063" s="2"/>
      <c r="AV1063" s="2"/>
      <c r="AW1063" s="2"/>
      <c r="AX1063" s="2"/>
      <c r="AY1063" s="2"/>
      <c r="AZ1063" s="2"/>
      <c r="BA1063" s="29"/>
    </row>
    <row r="1064" spans="1:53" ht="21" customHeight="1">
      <c r="A1064" s="19">
        <f>SUBTOTAL(3,$AO$7:AO1064)</f>
        <v>1058</v>
      </c>
      <c r="B1064" s="44" t="s">
        <v>3750</v>
      </c>
      <c r="C1064" s="45" t="s">
        <v>3751</v>
      </c>
      <c r="D1064" s="22" t="s">
        <v>1096</v>
      </c>
      <c r="E1064" s="22" t="s">
        <v>124</v>
      </c>
      <c r="F1064" s="19" t="s">
        <v>597</v>
      </c>
      <c r="G1064" s="22" t="s">
        <v>67</v>
      </c>
      <c r="H1064" s="19" t="str">
        <f t="shared" si="159"/>
        <v>009</v>
      </c>
      <c r="I1064" s="22" t="s">
        <v>3660</v>
      </c>
      <c r="J1064" s="22" t="s">
        <v>3661</v>
      </c>
      <c r="K1064" s="22"/>
      <c r="L1064" s="27">
        <v>0</v>
      </c>
      <c r="M1064" s="26">
        <v>0</v>
      </c>
      <c r="N1064" s="25">
        <v>7050000</v>
      </c>
      <c r="O1064" s="25"/>
      <c r="P1064" s="25"/>
      <c r="Q1064" s="25"/>
      <c r="R1064" s="25"/>
      <c r="S1064" s="25"/>
      <c r="T1064" s="25"/>
      <c r="U1064" s="25">
        <v>7050000</v>
      </c>
      <c r="V1064" s="25"/>
      <c r="W1064" s="25"/>
      <c r="X1064" s="25"/>
      <c r="Y1064" s="25"/>
      <c r="Z1064" s="25"/>
      <c r="AA1064" s="25"/>
      <c r="AB1064" s="25"/>
      <c r="AC1064" s="25"/>
      <c r="AD1064" s="25">
        <f t="shared" si="163"/>
        <v>0</v>
      </c>
      <c r="AE1064" s="25">
        <f>IF(SUM(R1064:U1064)-M1064&lt;SUM(N1064),SUM(N1064)-SUM(R1064:U1064)-M1064,)</f>
        <v>0</v>
      </c>
      <c r="AF1064" s="25"/>
      <c r="AG1064" s="27"/>
      <c r="AH1064" s="27"/>
      <c r="AI1064" s="27"/>
      <c r="AJ1064" s="32"/>
      <c r="AK1064" s="27"/>
      <c r="AL1064" s="32"/>
      <c r="AM1064" s="27"/>
      <c r="AN1064" s="25">
        <f t="shared" si="162"/>
        <v>0</v>
      </c>
      <c r="AO1064" s="27">
        <f>IF(SUM(R1064:U1064)-M1064&lt;(K1064+L1064+N1064),(K1064+L1064+N1064)-SUM(R1064:U1064)-M1064,)</f>
        <v>0</v>
      </c>
      <c r="AP1064" s="28"/>
      <c r="AR1064" s="28"/>
      <c r="AS1064" s="28"/>
      <c r="AT1064" s="2"/>
      <c r="AU1064" s="2"/>
      <c r="AV1064" s="2"/>
      <c r="AW1064" s="2"/>
      <c r="AX1064" s="2"/>
      <c r="AY1064" s="2"/>
      <c r="AZ1064" s="2"/>
      <c r="BA1064" s="29"/>
    </row>
    <row r="1065" spans="1:53" ht="21" customHeight="1">
      <c r="A1065" s="19">
        <f>SUBTOTAL(3,$AO$7:AO1065)</f>
        <v>1059</v>
      </c>
      <c r="B1065" s="44" t="s">
        <v>3752</v>
      </c>
      <c r="C1065" s="45" t="s">
        <v>3753</v>
      </c>
      <c r="D1065" s="22" t="s">
        <v>575</v>
      </c>
      <c r="E1065" s="22" t="s">
        <v>124</v>
      </c>
      <c r="F1065" s="19" t="s">
        <v>1122</v>
      </c>
      <c r="G1065" s="22" t="s">
        <v>67</v>
      </c>
      <c r="H1065" s="19" t="str">
        <f t="shared" ref="H1065:H1128" si="164">MID(B1065,4,3)</f>
        <v>009</v>
      </c>
      <c r="I1065" s="22" t="s">
        <v>3660</v>
      </c>
      <c r="J1065" s="22" t="s">
        <v>3661</v>
      </c>
      <c r="K1065" s="22"/>
      <c r="L1065" s="27">
        <v>0</v>
      </c>
      <c r="M1065" s="26">
        <v>0</v>
      </c>
      <c r="N1065" s="25">
        <v>7050000</v>
      </c>
      <c r="O1065" s="25"/>
      <c r="P1065" s="25"/>
      <c r="Q1065" s="25"/>
      <c r="R1065" s="25"/>
      <c r="S1065" s="25">
        <v>7050000</v>
      </c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>
        <f t="shared" si="163"/>
        <v>0</v>
      </c>
      <c r="AE1065" s="25">
        <f>IF(SUM(R1065:T1065)-M1065&lt;SUM(N1065),SUM(N1065)-SUM(R1065:T1065)-M1065,)</f>
        <v>0</v>
      </c>
      <c r="AF1065" s="25"/>
      <c r="AG1065" s="27"/>
      <c r="AH1065" s="27"/>
      <c r="AI1065" s="27"/>
      <c r="AJ1065" s="32"/>
      <c r="AK1065" s="27"/>
      <c r="AL1065" s="32"/>
      <c r="AM1065" s="27"/>
      <c r="AN1065" s="25">
        <f t="shared" si="162"/>
        <v>0</v>
      </c>
      <c r="AO1065" s="27">
        <f>IF(SUM(R1065:U1065)-M1065&lt;(K1065+L1065+N1065),(K1065+L1065+N1065)-SUM(R1065:U1065)-M1065,)</f>
        <v>0</v>
      </c>
      <c r="AP1065" s="28"/>
      <c r="AR1065" s="28"/>
      <c r="AS1065" s="28"/>
      <c r="AT1065" s="2"/>
      <c r="AU1065" s="2"/>
      <c r="AV1065" s="2"/>
      <c r="AW1065" s="2"/>
      <c r="AX1065" s="2"/>
      <c r="AY1065" s="2"/>
      <c r="AZ1065" s="2"/>
      <c r="BA1065" s="29"/>
    </row>
    <row r="1066" spans="1:53" ht="21" customHeight="1">
      <c r="A1066" s="19">
        <f>SUBTOTAL(3,$AO$7:AO1066)</f>
        <v>1060</v>
      </c>
      <c r="B1066" s="44" t="s">
        <v>3754</v>
      </c>
      <c r="C1066" s="45" t="s">
        <v>3755</v>
      </c>
      <c r="D1066" s="22" t="s">
        <v>3756</v>
      </c>
      <c r="E1066" s="22" t="s">
        <v>52</v>
      </c>
      <c r="F1066" s="19" t="s">
        <v>291</v>
      </c>
      <c r="G1066" s="22" t="s">
        <v>67</v>
      </c>
      <c r="H1066" s="19" t="str">
        <f t="shared" si="164"/>
        <v>009</v>
      </c>
      <c r="I1066" s="22" t="s">
        <v>68</v>
      </c>
      <c r="J1066" s="22" t="s">
        <v>3757</v>
      </c>
      <c r="K1066" s="22"/>
      <c r="L1066" s="27">
        <v>7050000</v>
      </c>
      <c r="M1066" s="26">
        <v>0</v>
      </c>
      <c r="N1066" s="25">
        <v>7050000</v>
      </c>
      <c r="O1066" s="25"/>
      <c r="P1066" s="25"/>
      <c r="Q1066" s="25"/>
      <c r="R1066" s="25"/>
      <c r="S1066" s="25"/>
      <c r="T1066" s="25"/>
      <c r="U1066" s="25"/>
      <c r="V1066" s="25"/>
      <c r="W1066" s="25">
        <v>14100000</v>
      </c>
      <c r="X1066" s="25"/>
      <c r="Y1066" s="25"/>
      <c r="Z1066" s="25"/>
      <c r="AA1066" s="25"/>
      <c r="AB1066" s="25"/>
      <c r="AC1066" s="25"/>
      <c r="AD1066" s="25">
        <f t="shared" si="163"/>
        <v>0</v>
      </c>
      <c r="AE1066" s="25">
        <f>IF(SUM(R1066:W1066)-M1066&lt;SUM(N1066),SUM(N1066)-SUM(R1066:W1066)-M1066,)</f>
        <v>0</v>
      </c>
      <c r="AF1066" s="25"/>
      <c r="AG1066" s="27"/>
      <c r="AH1066" s="27"/>
      <c r="AI1066" s="27"/>
      <c r="AJ1066" s="32"/>
      <c r="AK1066" s="27"/>
      <c r="AL1066" s="32"/>
      <c r="AM1066" s="27"/>
      <c r="AN1066" s="25">
        <f t="shared" si="162"/>
        <v>0</v>
      </c>
      <c r="AO1066" s="27">
        <f>IF(SUM(R1066:W1066)-M1066&lt;(K1066+L1066+N1066),(K1066+L1066+N1066)-SUM(R1066:W1066)-M1066,)</f>
        <v>0</v>
      </c>
      <c r="AP1066" s="28"/>
      <c r="AR1066" s="28"/>
      <c r="AS1066" s="28"/>
      <c r="AT1066" s="2"/>
      <c r="AU1066" s="2"/>
      <c r="AV1066" s="2"/>
      <c r="AW1066" s="2"/>
      <c r="AX1066" s="2"/>
      <c r="AY1066" s="2"/>
      <c r="AZ1066" s="2"/>
      <c r="BA1066" s="29"/>
    </row>
    <row r="1067" spans="1:53" ht="21" customHeight="1">
      <c r="A1067" s="19">
        <f>SUBTOTAL(3,$AO$7:AO1067)</f>
        <v>1061</v>
      </c>
      <c r="B1067" s="44" t="s">
        <v>3758</v>
      </c>
      <c r="C1067" s="45" t="s">
        <v>3759</v>
      </c>
      <c r="D1067" s="22" t="s">
        <v>3760</v>
      </c>
      <c r="E1067" s="22" t="s">
        <v>3761</v>
      </c>
      <c r="F1067" s="19" t="s">
        <v>886</v>
      </c>
      <c r="G1067" s="22" t="s">
        <v>67</v>
      </c>
      <c r="H1067" s="19" t="str">
        <f t="shared" si="164"/>
        <v>009</v>
      </c>
      <c r="I1067" s="22" t="s">
        <v>3027</v>
      </c>
      <c r="J1067" s="22" t="s">
        <v>3757</v>
      </c>
      <c r="K1067" s="22"/>
      <c r="L1067" s="27">
        <v>0</v>
      </c>
      <c r="M1067" s="26">
        <v>0</v>
      </c>
      <c r="N1067" s="25">
        <v>7050000</v>
      </c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>
        <v>7050000</v>
      </c>
      <c r="Z1067" s="25"/>
      <c r="AA1067" s="25"/>
      <c r="AB1067" s="25"/>
      <c r="AC1067" s="25"/>
      <c r="AD1067" s="25">
        <f t="shared" si="163"/>
        <v>0</v>
      </c>
      <c r="AE1067" s="25">
        <f>IF(SUM(R1067:AD1067)-M1067&lt;SUM(N1067),SUM(N1067)-SUM(R1067:AD1067)-M1067,)</f>
        <v>0</v>
      </c>
      <c r="AF1067" s="25"/>
      <c r="AG1067" s="27"/>
      <c r="AH1067" s="27"/>
      <c r="AI1067" s="27"/>
      <c r="AJ1067" s="32"/>
      <c r="AK1067" s="27"/>
      <c r="AL1067" s="32"/>
      <c r="AM1067" s="27"/>
      <c r="AN1067" s="25">
        <f t="shared" si="162"/>
        <v>0</v>
      </c>
      <c r="AO1067" s="27">
        <f>IF(SUM(R1067:AD1067)-M1067&lt;(K1067+L1067+N1067),(K1067+L1067+N1067)-SUM(R1067:AD1067)-M1067,)</f>
        <v>0</v>
      </c>
      <c r="AP1067" s="28"/>
      <c r="AR1067" s="28"/>
      <c r="AS1067" s="28"/>
      <c r="AT1067" s="2"/>
      <c r="AU1067" s="2"/>
      <c r="AV1067" s="2"/>
      <c r="AW1067" s="2"/>
      <c r="AX1067" s="2"/>
      <c r="AY1067" s="2"/>
      <c r="AZ1067" s="2"/>
      <c r="BA1067" s="29"/>
    </row>
    <row r="1068" spans="1:53" ht="21" customHeight="1">
      <c r="A1068" s="19">
        <f>SUBTOTAL(3,$AO$7:AO1068)</f>
        <v>1062</v>
      </c>
      <c r="B1068" s="44" t="s">
        <v>3762</v>
      </c>
      <c r="C1068" s="45" t="s">
        <v>3763</v>
      </c>
      <c r="D1068" s="22" t="s">
        <v>3764</v>
      </c>
      <c r="E1068" s="22" t="s">
        <v>895</v>
      </c>
      <c r="F1068" s="19" t="s">
        <v>142</v>
      </c>
      <c r="G1068" s="22" t="s">
        <v>67</v>
      </c>
      <c r="H1068" s="19" t="str">
        <f t="shared" si="164"/>
        <v>009</v>
      </c>
      <c r="I1068" s="22" t="s">
        <v>3539</v>
      </c>
      <c r="J1068" s="22" t="s">
        <v>3757</v>
      </c>
      <c r="K1068" s="22"/>
      <c r="L1068" s="27">
        <v>0</v>
      </c>
      <c r="M1068" s="26">
        <v>0</v>
      </c>
      <c r="N1068" s="25">
        <v>7050000</v>
      </c>
      <c r="O1068" s="25"/>
      <c r="P1068" s="25"/>
      <c r="Q1068" s="25"/>
      <c r="R1068" s="25"/>
      <c r="S1068" s="25">
        <v>7050000</v>
      </c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>
        <f t="shared" si="163"/>
        <v>0</v>
      </c>
      <c r="AE1068" s="25">
        <f>IF(SUM(R1068:T1068)-M1068&lt;SUM(N1068),SUM(N1068)-SUM(R1068:T1068)-M1068,)</f>
        <v>0</v>
      </c>
      <c r="AF1068" s="25"/>
      <c r="AG1068" s="27"/>
      <c r="AH1068" s="27"/>
      <c r="AI1068" s="27"/>
      <c r="AJ1068" s="32"/>
      <c r="AK1068" s="27"/>
      <c r="AL1068" s="32"/>
      <c r="AM1068" s="27"/>
      <c r="AN1068" s="25">
        <f t="shared" si="162"/>
        <v>0</v>
      </c>
      <c r="AO1068" s="27">
        <f t="shared" ref="AO1068:AO1075" si="165">IF(SUM(R1068:U1068)-M1068&lt;(K1068+L1068+N1068),(K1068+L1068+N1068)-SUM(R1068:U1068)-M1068,)</f>
        <v>0</v>
      </c>
      <c r="AP1068" s="28"/>
      <c r="AR1068" s="28"/>
      <c r="AS1068" s="28"/>
      <c r="AT1068" s="2"/>
      <c r="AU1068" s="2"/>
      <c r="AV1068" s="2"/>
      <c r="AW1068" s="2"/>
      <c r="AX1068" s="2"/>
      <c r="AY1068" s="2"/>
      <c r="AZ1068" s="2"/>
      <c r="BA1068" s="29"/>
    </row>
    <row r="1069" spans="1:53" ht="21" customHeight="1">
      <c r="A1069" s="19">
        <f>SUBTOTAL(3,$AO$7:AO1069)</f>
        <v>1063</v>
      </c>
      <c r="B1069" s="44" t="s">
        <v>3765</v>
      </c>
      <c r="C1069" s="45" t="s">
        <v>3766</v>
      </c>
      <c r="D1069" s="22" t="s">
        <v>3618</v>
      </c>
      <c r="E1069" s="22" t="s">
        <v>385</v>
      </c>
      <c r="F1069" s="19" t="s">
        <v>256</v>
      </c>
      <c r="G1069" s="22" t="s">
        <v>67</v>
      </c>
      <c r="H1069" s="19" t="str">
        <f t="shared" si="164"/>
        <v>009</v>
      </c>
      <c r="I1069" s="22" t="s">
        <v>2930</v>
      </c>
      <c r="J1069" s="22" t="s">
        <v>3757</v>
      </c>
      <c r="K1069" s="22"/>
      <c r="L1069" s="27">
        <v>0</v>
      </c>
      <c r="M1069" s="26">
        <v>0</v>
      </c>
      <c r="N1069" s="25">
        <v>7050000</v>
      </c>
      <c r="O1069" s="25"/>
      <c r="P1069" s="25"/>
      <c r="Q1069" s="25"/>
      <c r="R1069" s="25"/>
      <c r="S1069" s="25"/>
      <c r="T1069" s="25">
        <v>7050000</v>
      </c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>
        <f t="shared" si="163"/>
        <v>0</v>
      </c>
      <c r="AE1069" s="25">
        <f>IF(SUM(R1069:T1069)-M1069&lt;SUM(N1069),SUM(N1069)-SUM(R1069:T1069)-M1069,)</f>
        <v>0</v>
      </c>
      <c r="AF1069" s="25"/>
      <c r="AG1069" s="27"/>
      <c r="AH1069" s="27"/>
      <c r="AI1069" s="27"/>
      <c r="AJ1069" s="32"/>
      <c r="AK1069" s="27"/>
      <c r="AL1069" s="32"/>
      <c r="AM1069" s="27"/>
      <c r="AN1069" s="25">
        <f t="shared" si="162"/>
        <v>0</v>
      </c>
      <c r="AO1069" s="27">
        <f t="shared" si="165"/>
        <v>0</v>
      </c>
      <c r="AP1069" s="28"/>
      <c r="AR1069" s="28"/>
      <c r="AS1069" s="28"/>
      <c r="AT1069" s="2"/>
      <c r="AU1069" s="2"/>
      <c r="AV1069" s="2"/>
      <c r="AW1069" s="2"/>
      <c r="AX1069" s="2"/>
      <c r="AY1069" s="2"/>
      <c r="AZ1069" s="2"/>
      <c r="BA1069" s="29"/>
    </row>
    <row r="1070" spans="1:53" ht="21" customHeight="1">
      <c r="A1070" s="19">
        <f>SUBTOTAL(3,$AO$7:AO1070)</f>
        <v>1064</v>
      </c>
      <c r="B1070" s="44" t="s">
        <v>3767</v>
      </c>
      <c r="C1070" s="45" t="s">
        <v>3768</v>
      </c>
      <c r="D1070" s="22" t="s">
        <v>2146</v>
      </c>
      <c r="E1070" s="22" t="s">
        <v>1167</v>
      </c>
      <c r="F1070" s="19" t="s">
        <v>441</v>
      </c>
      <c r="G1070" s="22" t="s">
        <v>67</v>
      </c>
      <c r="H1070" s="19" t="str">
        <f t="shared" si="164"/>
        <v>009</v>
      </c>
      <c r="I1070" s="22" t="s">
        <v>3336</v>
      </c>
      <c r="J1070" s="22" t="s">
        <v>3757</v>
      </c>
      <c r="K1070" s="22"/>
      <c r="L1070" s="27">
        <v>0</v>
      </c>
      <c r="M1070" s="26">
        <v>0</v>
      </c>
      <c r="N1070" s="25">
        <v>7050000</v>
      </c>
      <c r="O1070" s="25"/>
      <c r="P1070" s="25"/>
      <c r="Q1070" s="25"/>
      <c r="R1070" s="25"/>
      <c r="S1070" s="25"/>
      <c r="T1070" s="25"/>
      <c r="U1070" s="25">
        <v>7050000</v>
      </c>
      <c r="V1070" s="25"/>
      <c r="W1070" s="25"/>
      <c r="X1070" s="25"/>
      <c r="Y1070" s="25"/>
      <c r="Z1070" s="25"/>
      <c r="AA1070" s="25"/>
      <c r="AB1070" s="25"/>
      <c r="AC1070" s="25"/>
      <c r="AD1070" s="25">
        <f t="shared" si="163"/>
        <v>0</v>
      </c>
      <c r="AE1070" s="25">
        <f>IF(SUM(R1070:U1070)-M1070&lt;SUM(N1070),SUM(N1070)-SUM(R1070:U1070)-M1070,)</f>
        <v>0</v>
      </c>
      <c r="AF1070" s="25"/>
      <c r="AG1070" s="27"/>
      <c r="AH1070" s="27"/>
      <c r="AI1070" s="27"/>
      <c r="AJ1070" s="32"/>
      <c r="AK1070" s="27"/>
      <c r="AL1070" s="32"/>
      <c r="AM1070" s="27"/>
      <c r="AN1070" s="25">
        <f t="shared" si="162"/>
        <v>0</v>
      </c>
      <c r="AO1070" s="27">
        <f t="shared" si="165"/>
        <v>0</v>
      </c>
      <c r="AP1070" s="28"/>
      <c r="AR1070" s="28"/>
      <c r="AS1070" s="28"/>
      <c r="AT1070" s="2"/>
      <c r="AU1070" s="2"/>
      <c r="AV1070" s="2"/>
      <c r="AW1070" s="2"/>
      <c r="AX1070" s="2"/>
      <c r="AY1070" s="2"/>
      <c r="AZ1070" s="2"/>
      <c r="BA1070" s="29"/>
    </row>
    <row r="1071" spans="1:53" ht="21" customHeight="1">
      <c r="A1071" s="19">
        <f>SUBTOTAL(3,$AO$7:AO1071)</f>
        <v>1065</v>
      </c>
      <c r="B1071" s="44" t="s">
        <v>3769</v>
      </c>
      <c r="C1071" s="45" t="s">
        <v>3770</v>
      </c>
      <c r="D1071" s="22" t="s">
        <v>1956</v>
      </c>
      <c r="E1071" s="22" t="s">
        <v>1171</v>
      </c>
      <c r="F1071" s="19" t="s">
        <v>923</v>
      </c>
      <c r="G1071" s="22" t="s">
        <v>67</v>
      </c>
      <c r="H1071" s="19" t="str">
        <f t="shared" si="164"/>
        <v>009</v>
      </c>
      <c r="I1071" s="22" t="s">
        <v>68</v>
      </c>
      <c r="J1071" s="22" t="s">
        <v>3757</v>
      </c>
      <c r="K1071" s="22"/>
      <c r="L1071" s="27">
        <v>0</v>
      </c>
      <c r="M1071" s="26">
        <v>0</v>
      </c>
      <c r="N1071" s="25">
        <v>7050000</v>
      </c>
      <c r="O1071" s="25"/>
      <c r="P1071" s="25"/>
      <c r="Q1071" s="25"/>
      <c r="R1071" s="25"/>
      <c r="S1071" s="25">
        <v>7050000</v>
      </c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>
        <f t="shared" si="163"/>
        <v>0</v>
      </c>
      <c r="AE1071" s="25">
        <f>IF(SUM(R1071:T1071)-M1071&lt;SUM(N1071),SUM(N1071)-SUM(R1071:T1071)-M1071,)</f>
        <v>0</v>
      </c>
      <c r="AF1071" s="25"/>
      <c r="AG1071" s="27"/>
      <c r="AH1071" s="27"/>
      <c r="AI1071" s="27"/>
      <c r="AJ1071" s="32"/>
      <c r="AK1071" s="27"/>
      <c r="AL1071" s="32"/>
      <c r="AM1071" s="27"/>
      <c r="AN1071" s="25">
        <f t="shared" si="162"/>
        <v>0</v>
      </c>
      <c r="AO1071" s="27">
        <f t="shared" si="165"/>
        <v>0</v>
      </c>
      <c r="AP1071" s="28"/>
      <c r="AR1071" s="28"/>
      <c r="AS1071" s="28"/>
      <c r="AT1071" s="2"/>
      <c r="AU1071" s="2"/>
      <c r="AV1071" s="2"/>
      <c r="AW1071" s="2"/>
      <c r="AX1071" s="2"/>
      <c r="AY1071" s="2"/>
      <c r="AZ1071" s="2"/>
      <c r="BA1071" s="29"/>
    </row>
    <row r="1072" spans="1:53" ht="21" customHeight="1">
      <c r="A1072" s="19">
        <f>SUBTOTAL(3,$AO$7:AO1072)</f>
        <v>1066</v>
      </c>
      <c r="B1072" s="44" t="s">
        <v>3771</v>
      </c>
      <c r="C1072" s="45" t="s">
        <v>3772</v>
      </c>
      <c r="D1072" s="22" t="s">
        <v>3773</v>
      </c>
      <c r="E1072" s="22" t="s">
        <v>1325</v>
      </c>
      <c r="F1072" s="19" t="s">
        <v>1047</v>
      </c>
      <c r="G1072" s="22" t="s">
        <v>67</v>
      </c>
      <c r="H1072" s="19" t="str">
        <f t="shared" si="164"/>
        <v>009</v>
      </c>
      <c r="I1072" s="22" t="s">
        <v>3539</v>
      </c>
      <c r="J1072" s="22" t="s">
        <v>3757</v>
      </c>
      <c r="K1072" s="22"/>
      <c r="L1072" s="27">
        <v>0</v>
      </c>
      <c r="M1072" s="26">
        <v>0</v>
      </c>
      <c r="N1072" s="25">
        <v>7050000</v>
      </c>
      <c r="O1072" s="25"/>
      <c r="P1072" s="25"/>
      <c r="Q1072" s="25"/>
      <c r="R1072" s="25"/>
      <c r="S1072" s="25">
        <v>7050000</v>
      </c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>
        <f t="shared" si="163"/>
        <v>0</v>
      </c>
      <c r="AE1072" s="25">
        <f>IF(SUM(R1072:T1072)-M1072&lt;SUM(N1072),SUM(N1072)-SUM(R1072:T1072)-M1072,)</f>
        <v>0</v>
      </c>
      <c r="AF1072" s="25"/>
      <c r="AG1072" s="27"/>
      <c r="AH1072" s="27"/>
      <c r="AI1072" s="27"/>
      <c r="AJ1072" s="32"/>
      <c r="AK1072" s="27"/>
      <c r="AL1072" s="32"/>
      <c r="AM1072" s="27"/>
      <c r="AN1072" s="25">
        <f t="shared" si="162"/>
        <v>0</v>
      </c>
      <c r="AO1072" s="27">
        <f t="shared" si="165"/>
        <v>0</v>
      </c>
      <c r="AP1072" s="28"/>
      <c r="AR1072" s="28"/>
      <c r="AS1072" s="28"/>
      <c r="AT1072" s="2"/>
      <c r="AU1072" s="2"/>
      <c r="AV1072" s="2"/>
      <c r="AW1072" s="2"/>
      <c r="AX1072" s="2"/>
      <c r="AY1072" s="2"/>
      <c r="AZ1072" s="2"/>
      <c r="BA1072" s="29"/>
    </row>
    <row r="1073" spans="1:53" ht="21" customHeight="1">
      <c r="A1073" s="19">
        <f>SUBTOTAL(3,$AO$7:AO1073)</f>
        <v>1067</v>
      </c>
      <c r="B1073" s="44" t="s">
        <v>3774</v>
      </c>
      <c r="C1073" s="45" t="s">
        <v>3775</v>
      </c>
      <c r="D1073" s="22" t="s">
        <v>3776</v>
      </c>
      <c r="E1073" s="22" t="s">
        <v>767</v>
      </c>
      <c r="F1073" s="19" t="s">
        <v>3221</v>
      </c>
      <c r="G1073" s="22" t="s">
        <v>67</v>
      </c>
      <c r="H1073" s="19" t="str">
        <f t="shared" si="164"/>
        <v>009</v>
      </c>
      <c r="I1073" s="22" t="s">
        <v>3336</v>
      </c>
      <c r="J1073" s="22" t="s">
        <v>3757</v>
      </c>
      <c r="K1073" s="22"/>
      <c r="L1073" s="27">
        <v>0</v>
      </c>
      <c r="M1073" s="26">
        <v>0</v>
      </c>
      <c r="N1073" s="25">
        <v>7050000</v>
      </c>
      <c r="O1073" s="25"/>
      <c r="P1073" s="25"/>
      <c r="Q1073" s="25"/>
      <c r="R1073" s="25"/>
      <c r="S1073" s="25">
        <v>7050000</v>
      </c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>
        <f t="shared" si="163"/>
        <v>0</v>
      </c>
      <c r="AE1073" s="25">
        <f>IF(SUM(R1073:T1073)-M1073&lt;SUM(N1073),SUM(N1073)-SUM(R1073:T1073)-M1073,)</f>
        <v>0</v>
      </c>
      <c r="AF1073" s="25"/>
      <c r="AG1073" s="27"/>
      <c r="AH1073" s="27"/>
      <c r="AI1073" s="27"/>
      <c r="AJ1073" s="32"/>
      <c r="AK1073" s="27"/>
      <c r="AL1073" s="32"/>
      <c r="AM1073" s="27"/>
      <c r="AN1073" s="25">
        <f t="shared" si="162"/>
        <v>0</v>
      </c>
      <c r="AO1073" s="27">
        <f t="shared" si="165"/>
        <v>0</v>
      </c>
      <c r="AP1073" s="28"/>
      <c r="AR1073" s="28"/>
      <c r="AS1073" s="28"/>
      <c r="AT1073" s="2"/>
      <c r="AU1073" s="2"/>
      <c r="AV1073" s="2"/>
      <c r="AW1073" s="2"/>
      <c r="AX1073" s="2"/>
      <c r="AY1073" s="2"/>
      <c r="AZ1073" s="2"/>
      <c r="BA1073" s="29"/>
    </row>
    <row r="1074" spans="1:53" ht="21" customHeight="1">
      <c r="A1074" s="19">
        <f>SUBTOTAL(3,$AO$7:AO1074)</f>
        <v>1068</v>
      </c>
      <c r="B1074" s="44" t="s">
        <v>3777</v>
      </c>
      <c r="C1074" s="45" t="s">
        <v>3778</v>
      </c>
      <c r="D1074" s="22" t="s">
        <v>1096</v>
      </c>
      <c r="E1074" s="22" t="s">
        <v>166</v>
      </c>
      <c r="F1074" s="19" t="s">
        <v>286</v>
      </c>
      <c r="G1074" s="22" t="s">
        <v>67</v>
      </c>
      <c r="H1074" s="19" t="str">
        <f t="shared" si="164"/>
        <v>009</v>
      </c>
      <c r="I1074" s="22" t="s">
        <v>3336</v>
      </c>
      <c r="J1074" s="22" t="s">
        <v>3757</v>
      </c>
      <c r="K1074" s="22"/>
      <c r="L1074" s="27">
        <v>0</v>
      </c>
      <c r="M1074" s="26">
        <v>0</v>
      </c>
      <c r="N1074" s="25">
        <v>7050000</v>
      </c>
      <c r="O1074" s="25"/>
      <c r="P1074" s="25"/>
      <c r="Q1074" s="25"/>
      <c r="R1074" s="25"/>
      <c r="S1074" s="25">
        <v>7050000</v>
      </c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>
        <f t="shared" si="163"/>
        <v>0</v>
      </c>
      <c r="AE1074" s="25">
        <f>IF(SUM(R1074:T1074)-M1074&lt;SUM(N1074),SUM(N1074)-SUM(R1074:T1074)-M1074,)</f>
        <v>0</v>
      </c>
      <c r="AF1074" s="25"/>
      <c r="AG1074" s="27"/>
      <c r="AH1074" s="27"/>
      <c r="AI1074" s="27"/>
      <c r="AJ1074" s="32"/>
      <c r="AK1074" s="27"/>
      <c r="AL1074" s="32"/>
      <c r="AM1074" s="27"/>
      <c r="AN1074" s="25">
        <f t="shared" si="162"/>
        <v>0</v>
      </c>
      <c r="AO1074" s="27">
        <f t="shared" si="165"/>
        <v>0</v>
      </c>
      <c r="AP1074" s="28"/>
      <c r="AR1074" s="28"/>
      <c r="AS1074" s="28"/>
      <c r="AT1074" s="2"/>
      <c r="AU1074" s="2"/>
      <c r="AV1074" s="2"/>
      <c r="AW1074" s="2"/>
      <c r="AX1074" s="2"/>
      <c r="AY1074" s="2"/>
      <c r="AZ1074" s="2"/>
      <c r="BA1074" s="29"/>
    </row>
    <row r="1075" spans="1:53" ht="21" customHeight="1">
      <c r="A1075" s="19">
        <f>SUBTOTAL(3,$AO$7:AO1075)</f>
        <v>1069</v>
      </c>
      <c r="B1075" s="44" t="s">
        <v>3779</v>
      </c>
      <c r="C1075" s="45" t="s">
        <v>3780</v>
      </c>
      <c r="D1075" s="22" t="s">
        <v>490</v>
      </c>
      <c r="E1075" s="22" t="s">
        <v>166</v>
      </c>
      <c r="F1075" s="19" t="s">
        <v>3781</v>
      </c>
      <c r="G1075" s="22" t="s">
        <v>67</v>
      </c>
      <c r="H1075" s="19" t="str">
        <f t="shared" si="164"/>
        <v>009</v>
      </c>
      <c r="I1075" s="22" t="s">
        <v>3027</v>
      </c>
      <c r="J1075" s="22" t="s">
        <v>3757</v>
      </c>
      <c r="K1075" s="22"/>
      <c r="L1075" s="27">
        <v>0</v>
      </c>
      <c r="M1075" s="26">
        <v>0</v>
      </c>
      <c r="N1075" s="25">
        <v>7050000</v>
      </c>
      <c r="O1075" s="25"/>
      <c r="P1075" s="25"/>
      <c r="Q1075" s="25"/>
      <c r="R1075" s="25"/>
      <c r="S1075" s="25">
        <v>7050000</v>
      </c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>
        <f t="shared" si="163"/>
        <v>0</v>
      </c>
      <c r="AE1075" s="25">
        <f>IF(SUM(R1075:T1075)-M1075&lt;SUM(N1075),SUM(N1075)-SUM(R1075:T1075)-M1075,)</f>
        <v>0</v>
      </c>
      <c r="AF1075" s="25"/>
      <c r="AG1075" s="27"/>
      <c r="AH1075" s="27"/>
      <c r="AI1075" s="27"/>
      <c r="AJ1075" s="32"/>
      <c r="AK1075" s="27"/>
      <c r="AL1075" s="32"/>
      <c r="AM1075" s="27"/>
      <c r="AN1075" s="25">
        <f t="shared" si="162"/>
        <v>0</v>
      </c>
      <c r="AO1075" s="27">
        <f t="shared" si="165"/>
        <v>0</v>
      </c>
      <c r="AP1075" s="28"/>
      <c r="AR1075" s="28"/>
      <c r="AS1075" s="28"/>
      <c r="AT1075" s="2"/>
      <c r="AU1075" s="2"/>
      <c r="AV1075" s="2"/>
      <c r="AW1075" s="2"/>
      <c r="AX1075" s="2"/>
      <c r="AY1075" s="2"/>
      <c r="AZ1075" s="2"/>
      <c r="BA1075" s="29"/>
    </row>
    <row r="1076" spans="1:53" ht="21" customHeight="1">
      <c r="A1076" s="19">
        <f>SUBTOTAL(3,$AO$7:AO1076)</f>
        <v>1070</v>
      </c>
      <c r="B1076" s="44" t="s">
        <v>3782</v>
      </c>
      <c r="C1076" s="45" t="s">
        <v>3783</v>
      </c>
      <c r="D1076" s="22" t="s">
        <v>3784</v>
      </c>
      <c r="E1076" s="22" t="s">
        <v>3370</v>
      </c>
      <c r="F1076" s="19" t="s">
        <v>3785</v>
      </c>
      <c r="G1076" s="22" t="s">
        <v>67</v>
      </c>
      <c r="H1076" s="19" t="str">
        <f t="shared" si="164"/>
        <v>009</v>
      </c>
      <c r="I1076" s="22" t="s">
        <v>3446</v>
      </c>
      <c r="J1076" s="22" t="s">
        <v>3757</v>
      </c>
      <c r="K1076" s="22"/>
      <c r="L1076" s="27">
        <v>7050000</v>
      </c>
      <c r="M1076" s="26">
        <v>0</v>
      </c>
      <c r="N1076" s="25">
        <v>7050000</v>
      </c>
      <c r="O1076" s="25"/>
      <c r="P1076" s="25">
        <v>7050000</v>
      </c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>
        <v>7050000</v>
      </c>
      <c r="AB1076" s="25"/>
      <c r="AC1076" s="25"/>
      <c r="AD1076" s="25">
        <f t="shared" si="163"/>
        <v>0</v>
      </c>
      <c r="AE1076" s="25">
        <f>IF(SUM(R1076:T1076)-M1076-N1076&lt;SUM(N1076),SUM(N1076)-SUM(R1076:T1076)-M1076-N1076,)</f>
        <v>0</v>
      </c>
      <c r="AF1076" s="25"/>
      <c r="AG1076" s="27"/>
      <c r="AH1076" s="27"/>
      <c r="AI1076" s="27"/>
      <c r="AJ1076" s="32"/>
      <c r="AK1076" s="27"/>
      <c r="AL1076" s="32"/>
      <c r="AM1076" s="27"/>
      <c r="AN1076" s="25">
        <f t="shared" si="162"/>
        <v>0</v>
      </c>
      <c r="AO1076" s="27">
        <f>IF(SUM(R1076:AA1076)-M1076-P1076&lt;(K1076+L1076+N1076),(K1076+L1076+N1076)-SUM(R1076:AA1076)-M1076-P1076,)</f>
        <v>0</v>
      </c>
      <c r="AP1076" s="28"/>
      <c r="AR1076" s="2"/>
      <c r="AS1076" s="28"/>
      <c r="AT1076" s="2"/>
      <c r="AU1076" s="2"/>
      <c r="AV1076" s="2"/>
      <c r="AW1076" s="2"/>
      <c r="AX1076" s="2"/>
      <c r="AY1076" s="2"/>
      <c r="AZ1076" s="2"/>
      <c r="BA1076" s="29"/>
    </row>
    <row r="1077" spans="1:53" ht="21" customHeight="1">
      <c r="A1077" s="19">
        <f>SUBTOTAL(3,$AO$7:AO1077)</f>
        <v>1071</v>
      </c>
      <c r="B1077" s="44" t="s">
        <v>3786</v>
      </c>
      <c r="C1077" s="45" t="s">
        <v>3787</v>
      </c>
      <c r="D1077" s="22" t="s">
        <v>3788</v>
      </c>
      <c r="E1077" s="22" t="s">
        <v>36</v>
      </c>
      <c r="F1077" s="19" t="s">
        <v>1240</v>
      </c>
      <c r="G1077" s="22" t="s">
        <v>67</v>
      </c>
      <c r="H1077" s="19" t="str">
        <f t="shared" si="164"/>
        <v>009</v>
      </c>
      <c r="I1077" s="22" t="s">
        <v>3446</v>
      </c>
      <c r="J1077" s="22" t="s">
        <v>3757</v>
      </c>
      <c r="K1077" s="22"/>
      <c r="L1077" s="27">
        <v>0</v>
      </c>
      <c r="M1077" s="26">
        <v>0</v>
      </c>
      <c r="N1077" s="25">
        <v>7050000</v>
      </c>
      <c r="O1077" s="25"/>
      <c r="P1077" s="25"/>
      <c r="Q1077" s="25"/>
      <c r="R1077" s="25"/>
      <c r="S1077" s="25"/>
      <c r="T1077" s="25"/>
      <c r="U1077" s="25">
        <v>7050000</v>
      </c>
      <c r="V1077" s="25"/>
      <c r="W1077" s="25"/>
      <c r="X1077" s="25"/>
      <c r="Y1077" s="25"/>
      <c r="Z1077" s="25"/>
      <c r="AA1077" s="25"/>
      <c r="AB1077" s="25"/>
      <c r="AC1077" s="25"/>
      <c r="AD1077" s="25">
        <f t="shared" si="163"/>
        <v>0</v>
      </c>
      <c r="AE1077" s="25">
        <f>IF(SUM(R1077:U1077)-M1077&lt;SUM(N1077),SUM(N1077)-SUM(R1077:U1077)-M1077,)</f>
        <v>0</v>
      </c>
      <c r="AF1077" s="25"/>
      <c r="AG1077" s="27"/>
      <c r="AH1077" s="27"/>
      <c r="AI1077" s="27"/>
      <c r="AJ1077" s="32"/>
      <c r="AK1077" s="27"/>
      <c r="AL1077" s="32"/>
      <c r="AM1077" s="27"/>
      <c r="AN1077" s="25">
        <f t="shared" si="162"/>
        <v>0</v>
      </c>
      <c r="AO1077" s="27">
        <f t="shared" ref="AO1077:AO1113" si="166">IF(SUM(R1077:U1077)-M1077&lt;(K1077+L1077+N1077),(K1077+L1077+N1077)-SUM(R1077:U1077)-M1077,)</f>
        <v>0</v>
      </c>
      <c r="AP1077" s="28"/>
      <c r="AR1077" s="28"/>
      <c r="AS1077" s="28"/>
      <c r="AT1077" s="2"/>
      <c r="AU1077" s="2"/>
      <c r="AV1077" s="2"/>
      <c r="AW1077" s="2"/>
      <c r="AX1077" s="2"/>
      <c r="AY1077" s="2"/>
      <c r="AZ1077" s="2"/>
      <c r="BA1077" s="29"/>
    </row>
    <row r="1078" spans="1:53" ht="21" customHeight="1">
      <c r="A1078" s="19">
        <f>SUBTOTAL(3,$AO$7:AO1078)</f>
        <v>1072</v>
      </c>
      <c r="B1078" s="44" t="s">
        <v>3789</v>
      </c>
      <c r="C1078" s="45" t="s">
        <v>3790</v>
      </c>
      <c r="D1078" s="22" t="s">
        <v>3791</v>
      </c>
      <c r="E1078" s="22" t="s">
        <v>818</v>
      </c>
      <c r="F1078" s="19" t="s">
        <v>171</v>
      </c>
      <c r="G1078" s="22" t="s">
        <v>67</v>
      </c>
      <c r="H1078" s="19" t="str">
        <f t="shared" si="164"/>
        <v>009</v>
      </c>
      <c r="I1078" s="22" t="s">
        <v>3539</v>
      </c>
      <c r="J1078" s="22" t="s">
        <v>3757</v>
      </c>
      <c r="K1078" s="22"/>
      <c r="L1078" s="27">
        <v>0</v>
      </c>
      <c r="M1078" s="26">
        <v>0</v>
      </c>
      <c r="N1078" s="25">
        <v>7050000</v>
      </c>
      <c r="O1078" s="25"/>
      <c r="P1078" s="25"/>
      <c r="Q1078" s="25"/>
      <c r="R1078" s="25"/>
      <c r="S1078" s="25">
        <v>7050000</v>
      </c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>
        <f t="shared" si="163"/>
        <v>0</v>
      </c>
      <c r="AE1078" s="25">
        <f>IF(SUM(R1078:T1078)-M1078&lt;SUM(N1078),SUM(N1078)-SUM(R1078:T1078)-M1078,)</f>
        <v>0</v>
      </c>
      <c r="AF1078" s="25"/>
      <c r="AG1078" s="27"/>
      <c r="AH1078" s="27"/>
      <c r="AI1078" s="27"/>
      <c r="AJ1078" s="32"/>
      <c r="AK1078" s="27"/>
      <c r="AL1078" s="32"/>
      <c r="AM1078" s="27"/>
      <c r="AN1078" s="25">
        <f t="shared" si="162"/>
        <v>0</v>
      </c>
      <c r="AO1078" s="27">
        <f t="shared" si="166"/>
        <v>0</v>
      </c>
      <c r="AP1078" s="28"/>
      <c r="AR1078" s="28"/>
      <c r="AS1078" s="28"/>
      <c r="AT1078" s="2"/>
      <c r="AU1078" s="2"/>
      <c r="AV1078" s="2"/>
      <c r="AW1078" s="2"/>
      <c r="AX1078" s="2"/>
      <c r="AY1078" s="2"/>
      <c r="AZ1078" s="2"/>
      <c r="BA1078" s="29"/>
    </row>
    <row r="1079" spans="1:53" ht="21" customHeight="1">
      <c r="A1079" s="19">
        <f>SUBTOTAL(3,$AO$7:AO1079)</f>
        <v>1073</v>
      </c>
      <c r="B1079" s="44" t="s">
        <v>3792</v>
      </c>
      <c r="C1079" s="45" t="s">
        <v>3793</v>
      </c>
      <c r="D1079" s="22" t="s">
        <v>3794</v>
      </c>
      <c r="E1079" s="22" t="s">
        <v>1716</v>
      </c>
      <c r="F1079" s="19" t="s">
        <v>597</v>
      </c>
      <c r="G1079" s="22" t="s">
        <v>67</v>
      </c>
      <c r="H1079" s="19" t="str">
        <f t="shared" si="164"/>
        <v>009</v>
      </c>
      <c r="I1079" s="22" t="s">
        <v>3336</v>
      </c>
      <c r="J1079" s="22" t="s">
        <v>3757</v>
      </c>
      <c r="K1079" s="22"/>
      <c r="L1079" s="27">
        <v>0</v>
      </c>
      <c r="M1079" s="26">
        <v>0</v>
      </c>
      <c r="N1079" s="25">
        <v>7050000</v>
      </c>
      <c r="O1079" s="25"/>
      <c r="P1079" s="25"/>
      <c r="Q1079" s="25"/>
      <c r="R1079" s="25"/>
      <c r="S1079" s="25">
        <v>7050000</v>
      </c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>
        <f t="shared" si="163"/>
        <v>0</v>
      </c>
      <c r="AE1079" s="25">
        <f>IF(SUM(R1079:T1079)-M1079&lt;SUM(N1079),SUM(N1079)-SUM(R1079:T1079)-M1079,)</f>
        <v>0</v>
      </c>
      <c r="AF1079" s="25"/>
      <c r="AG1079" s="27"/>
      <c r="AH1079" s="27"/>
      <c r="AI1079" s="27"/>
      <c r="AJ1079" s="32"/>
      <c r="AK1079" s="27"/>
      <c r="AL1079" s="32"/>
      <c r="AM1079" s="27"/>
      <c r="AN1079" s="25">
        <f t="shared" si="162"/>
        <v>0</v>
      </c>
      <c r="AO1079" s="27">
        <f t="shared" si="166"/>
        <v>0</v>
      </c>
      <c r="AP1079" s="28"/>
      <c r="AR1079" s="28"/>
      <c r="AS1079" s="28"/>
      <c r="AT1079" s="2"/>
      <c r="AU1079" s="2"/>
      <c r="AV1079" s="2"/>
      <c r="AW1079" s="2"/>
      <c r="AX1079" s="2"/>
      <c r="AY1079" s="2"/>
      <c r="AZ1079" s="2"/>
      <c r="BA1079" s="29"/>
    </row>
    <row r="1080" spans="1:53" ht="21" customHeight="1">
      <c r="A1080" s="19">
        <f>SUBTOTAL(3,$AO$7:AO1080)</f>
        <v>1074</v>
      </c>
      <c r="B1080" s="44" t="s">
        <v>3795</v>
      </c>
      <c r="C1080" s="45" t="s">
        <v>3796</v>
      </c>
      <c r="D1080" s="22" t="s">
        <v>1536</v>
      </c>
      <c r="E1080" s="22" t="s">
        <v>105</v>
      </c>
      <c r="F1080" s="19" t="s">
        <v>1298</v>
      </c>
      <c r="G1080" s="22" t="s">
        <v>67</v>
      </c>
      <c r="H1080" s="19" t="str">
        <f t="shared" si="164"/>
        <v>009</v>
      </c>
      <c r="I1080" s="22" t="s">
        <v>3797</v>
      </c>
      <c r="J1080" s="22" t="s">
        <v>3757</v>
      </c>
      <c r="K1080" s="22"/>
      <c r="L1080" s="27">
        <v>0</v>
      </c>
      <c r="M1080" s="26">
        <v>0</v>
      </c>
      <c r="N1080" s="25">
        <v>7050000</v>
      </c>
      <c r="O1080" s="25"/>
      <c r="P1080" s="25"/>
      <c r="Q1080" s="25"/>
      <c r="R1080" s="25"/>
      <c r="S1080" s="25">
        <v>7050000</v>
      </c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>
        <f t="shared" si="163"/>
        <v>0</v>
      </c>
      <c r="AE1080" s="25">
        <f>IF(SUM(R1080:T1080)-M1080&lt;SUM(N1080),SUM(N1080)-SUM(R1080:T1080)-M1080,)</f>
        <v>0</v>
      </c>
      <c r="AF1080" s="25"/>
      <c r="AG1080" s="27"/>
      <c r="AH1080" s="27"/>
      <c r="AI1080" s="27"/>
      <c r="AJ1080" s="32"/>
      <c r="AK1080" s="27"/>
      <c r="AL1080" s="32"/>
      <c r="AM1080" s="27"/>
      <c r="AN1080" s="25">
        <f t="shared" si="162"/>
        <v>0</v>
      </c>
      <c r="AO1080" s="27">
        <f t="shared" si="166"/>
        <v>0</v>
      </c>
      <c r="AP1080" s="28"/>
      <c r="AR1080" s="28"/>
      <c r="AS1080" s="28"/>
      <c r="AT1080" s="2"/>
      <c r="AU1080" s="2"/>
      <c r="AV1080" s="2"/>
      <c r="AW1080" s="2"/>
      <c r="AX1080" s="2"/>
      <c r="AY1080" s="2"/>
      <c r="AZ1080" s="2"/>
      <c r="BA1080" s="29"/>
    </row>
    <row r="1081" spans="1:53" ht="21" customHeight="1">
      <c r="A1081" s="19">
        <f>SUBTOTAL(3,$AO$7:AO1081)</f>
        <v>1075</v>
      </c>
      <c r="B1081" s="44" t="s">
        <v>3798</v>
      </c>
      <c r="C1081" s="45" t="s">
        <v>3799</v>
      </c>
      <c r="D1081" s="22" t="s">
        <v>3800</v>
      </c>
      <c r="E1081" s="22" t="s">
        <v>206</v>
      </c>
      <c r="F1081" s="19" t="s">
        <v>193</v>
      </c>
      <c r="G1081" s="22" t="s">
        <v>67</v>
      </c>
      <c r="H1081" s="19" t="str">
        <f t="shared" si="164"/>
        <v>009</v>
      </c>
      <c r="I1081" s="22" t="s">
        <v>68</v>
      </c>
      <c r="J1081" s="22" t="s">
        <v>3757</v>
      </c>
      <c r="K1081" s="22"/>
      <c r="L1081" s="27">
        <v>0</v>
      </c>
      <c r="M1081" s="26">
        <v>0</v>
      </c>
      <c r="N1081" s="25">
        <v>7050000</v>
      </c>
      <c r="O1081" s="25"/>
      <c r="P1081" s="25"/>
      <c r="Q1081" s="25"/>
      <c r="R1081" s="25"/>
      <c r="S1081" s="25"/>
      <c r="T1081" s="25"/>
      <c r="U1081" s="25">
        <v>7050000</v>
      </c>
      <c r="V1081" s="25"/>
      <c r="W1081" s="25"/>
      <c r="X1081" s="25"/>
      <c r="Y1081" s="25"/>
      <c r="Z1081" s="25"/>
      <c r="AA1081" s="25"/>
      <c r="AB1081" s="25"/>
      <c r="AC1081" s="25"/>
      <c r="AD1081" s="25">
        <f t="shared" si="163"/>
        <v>0</v>
      </c>
      <c r="AE1081" s="25">
        <f>IF(SUM(R1081:U1081)-M1081&lt;SUM(N1081),SUM(N1081)-SUM(R1081:U1081)-M1081,)</f>
        <v>0</v>
      </c>
      <c r="AF1081" s="25"/>
      <c r="AG1081" s="27"/>
      <c r="AH1081" s="27"/>
      <c r="AI1081" s="27"/>
      <c r="AJ1081" s="32"/>
      <c r="AK1081" s="27"/>
      <c r="AL1081" s="32"/>
      <c r="AM1081" s="27"/>
      <c r="AN1081" s="25">
        <f t="shared" si="162"/>
        <v>0</v>
      </c>
      <c r="AO1081" s="27">
        <f t="shared" si="166"/>
        <v>0</v>
      </c>
      <c r="AP1081" s="28"/>
      <c r="AR1081" s="28"/>
      <c r="AS1081" s="28"/>
      <c r="AT1081" s="2"/>
      <c r="AU1081" s="2"/>
      <c r="AV1081" s="2"/>
      <c r="AW1081" s="2"/>
      <c r="AX1081" s="2"/>
      <c r="AY1081" s="2"/>
      <c r="AZ1081" s="2"/>
      <c r="BA1081" s="29"/>
    </row>
    <row r="1082" spans="1:53" ht="21" customHeight="1">
      <c r="A1082" s="19">
        <f>SUBTOTAL(3,$AO$7:AO1082)</f>
        <v>1076</v>
      </c>
      <c r="B1082" s="44" t="s">
        <v>3801</v>
      </c>
      <c r="C1082" s="45" t="s">
        <v>3802</v>
      </c>
      <c r="D1082" s="22" t="s">
        <v>3803</v>
      </c>
      <c r="E1082" s="22" t="s">
        <v>212</v>
      </c>
      <c r="F1082" s="19" t="s">
        <v>92</v>
      </c>
      <c r="G1082" s="22" t="s">
        <v>67</v>
      </c>
      <c r="H1082" s="19" t="str">
        <f t="shared" si="164"/>
        <v>009</v>
      </c>
      <c r="I1082" s="22" t="s">
        <v>3446</v>
      </c>
      <c r="J1082" s="22" t="s">
        <v>3757</v>
      </c>
      <c r="K1082" s="22"/>
      <c r="L1082" s="27">
        <v>0</v>
      </c>
      <c r="M1082" s="26">
        <v>0</v>
      </c>
      <c r="N1082" s="25">
        <v>7050000</v>
      </c>
      <c r="O1082" s="25"/>
      <c r="P1082" s="25"/>
      <c r="Q1082" s="25"/>
      <c r="R1082" s="25"/>
      <c r="S1082" s="25"/>
      <c r="T1082" s="25"/>
      <c r="U1082" s="25">
        <v>7050000</v>
      </c>
      <c r="V1082" s="25"/>
      <c r="W1082" s="25"/>
      <c r="X1082" s="25"/>
      <c r="Y1082" s="25"/>
      <c r="Z1082" s="25"/>
      <c r="AA1082" s="25"/>
      <c r="AB1082" s="25"/>
      <c r="AC1082" s="25"/>
      <c r="AD1082" s="25">
        <f t="shared" si="163"/>
        <v>0</v>
      </c>
      <c r="AE1082" s="25">
        <f>IF(SUM(R1082:U1082)-M1082&lt;SUM(N1082),SUM(N1082)-SUM(R1082:U1082)-M1082,)</f>
        <v>0</v>
      </c>
      <c r="AF1082" s="25"/>
      <c r="AG1082" s="27"/>
      <c r="AH1082" s="27"/>
      <c r="AI1082" s="27"/>
      <c r="AJ1082" s="32"/>
      <c r="AK1082" s="27"/>
      <c r="AL1082" s="32"/>
      <c r="AM1082" s="27"/>
      <c r="AN1082" s="25">
        <f t="shared" si="162"/>
        <v>0</v>
      </c>
      <c r="AO1082" s="27">
        <f t="shared" si="166"/>
        <v>0</v>
      </c>
      <c r="AP1082" s="28"/>
      <c r="AR1082" s="28"/>
      <c r="AS1082" s="28"/>
      <c r="AT1082" s="2"/>
      <c r="AU1082" s="2"/>
      <c r="AV1082" s="2"/>
      <c r="AW1082" s="2"/>
      <c r="AX1082" s="2"/>
      <c r="AY1082" s="2"/>
      <c r="AZ1082" s="2"/>
      <c r="BA1082" s="29"/>
    </row>
    <row r="1083" spans="1:53" ht="21" customHeight="1">
      <c r="A1083" s="19">
        <f>SUBTOTAL(3,$AO$7:AO1083)</f>
        <v>1077</v>
      </c>
      <c r="B1083" s="44" t="s">
        <v>3804</v>
      </c>
      <c r="C1083" s="45" t="s">
        <v>3805</v>
      </c>
      <c r="D1083" s="22" t="s">
        <v>3806</v>
      </c>
      <c r="E1083" s="22" t="s">
        <v>212</v>
      </c>
      <c r="F1083" s="19" t="s">
        <v>1193</v>
      </c>
      <c r="G1083" s="22" t="s">
        <v>67</v>
      </c>
      <c r="H1083" s="19" t="str">
        <f t="shared" si="164"/>
        <v>009</v>
      </c>
      <c r="I1083" s="22" t="s">
        <v>3120</v>
      </c>
      <c r="J1083" s="22" t="s">
        <v>3757</v>
      </c>
      <c r="K1083" s="22"/>
      <c r="L1083" s="27">
        <v>0</v>
      </c>
      <c r="M1083" s="26">
        <v>0</v>
      </c>
      <c r="N1083" s="25">
        <v>7050000</v>
      </c>
      <c r="O1083" s="25"/>
      <c r="P1083" s="25"/>
      <c r="Q1083" s="25"/>
      <c r="R1083" s="25"/>
      <c r="S1083" s="25">
        <v>7050000</v>
      </c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>
        <f t="shared" si="163"/>
        <v>0</v>
      </c>
      <c r="AE1083" s="25">
        <f>IF(SUM(R1083:T1083)-M1083&lt;SUM(N1083),SUM(N1083)-SUM(R1083:T1083)-M1083,)</f>
        <v>0</v>
      </c>
      <c r="AF1083" s="25"/>
      <c r="AG1083" s="27"/>
      <c r="AH1083" s="27"/>
      <c r="AI1083" s="27"/>
      <c r="AJ1083" s="32"/>
      <c r="AK1083" s="27"/>
      <c r="AL1083" s="32"/>
      <c r="AM1083" s="27"/>
      <c r="AN1083" s="25">
        <f t="shared" si="162"/>
        <v>0</v>
      </c>
      <c r="AO1083" s="27">
        <f t="shared" si="166"/>
        <v>0</v>
      </c>
      <c r="AP1083" s="28"/>
      <c r="AR1083" s="28"/>
      <c r="AS1083" s="28"/>
      <c r="AT1083" s="2"/>
      <c r="AU1083" s="2"/>
      <c r="AV1083" s="2"/>
      <c r="AW1083" s="2"/>
      <c r="AX1083" s="2"/>
      <c r="AY1083" s="2"/>
      <c r="AZ1083" s="2"/>
      <c r="BA1083" s="29"/>
    </row>
    <row r="1084" spans="1:53" ht="21" customHeight="1">
      <c r="A1084" s="19">
        <f>SUBTOTAL(3,$AO$7:AO1084)</f>
        <v>1078</v>
      </c>
      <c r="B1084" s="44" t="s">
        <v>3807</v>
      </c>
      <c r="C1084" s="45" t="s">
        <v>3808</v>
      </c>
      <c r="D1084" s="22" t="s">
        <v>3809</v>
      </c>
      <c r="E1084" s="22" t="s">
        <v>212</v>
      </c>
      <c r="F1084" s="19" t="s">
        <v>1397</v>
      </c>
      <c r="G1084" s="22" t="s">
        <v>67</v>
      </c>
      <c r="H1084" s="19" t="str">
        <f t="shared" si="164"/>
        <v>009</v>
      </c>
      <c r="I1084" s="22" t="s">
        <v>3539</v>
      </c>
      <c r="J1084" s="22" t="s">
        <v>3757</v>
      </c>
      <c r="K1084" s="22"/>
      <c r="L1084" s="27">
        <v>0</v>
      </c>
      <c r="M1084" s="26">
        <v>0</v>
      </c>
      <c r="N1084" s="25">
        <v>7050000</v>
      </c>
      <c r="O1084" s="25"/>
      <c r="P1084" s="25"/>
      <c r="Q1084" s="25"/>
      <c r="R1084" s="25"/>
      <c r="S1084" s="25">
        <v>7050000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>
        <f t="shared" ref="AD1084:AD1115" si="167">IF(SUM(O1084:U1084)&gt;SUM(M1084:N1084),SUM(O1084:U1084)-SUM(M1084:N1084),)</f>
        <v>0</v>
      </c>
      <c r="AE1084" s="25">
        <f>IF(SUM(R1084:T1084)-M1084&lt;SUM(N1084),SUM(N1084)-SUM(R1084:T1084)-M1084,)</f>
        <v>0</v>
      </c>
      <c r="AF1084" s="25"/>
      <c r="AG1084" s="27"/>
      <c r="AH1084" s="27"/>
      <c r="AI1084" s="27"/>
      <c r="AJ1084" s="32"/>
      <c r="AK1084" s="27"/>
      <c r="AL1084" s="32"/>
      <c r="AM1084" s="27"/>
      <c r="AN1084" s="25">
        <f t="shared" si="162"/>
        <v>0</v>
      </c>
      <c r="AO1084" s="27">
        <f t="shared" si="166"/>
        <v>0</v>
      </c>
      <c r="AP1084" s="28"/>
      <c r="AR1084" s="28"/>
      <c r="AS1084" s="28"/>
      <c r="AT1084" s="2"/>
      <c r="AU1084" s="2"/>
      <c r="AV1084" s="2"/>
      <c r="AW1084" s="2"/>
      <c r="AX1084" s="2"/>
      <c r="AY1084" s="2"/>
      <c r="AZ1084" s="2"/>
      <c r="BA1084" s="29"/>
    </row>
    <row r="1085" spans="1:53" ht="21" customHeight="1">
      <c r="A1085" s="19">
        <f>SUBTOTAL(3,$AO$7:AO1085)</f>
        <v>1079</v>
      </c>
      <c r="B1085" s="44" t="s">
        <v>3810</v>
      </c>
      <c r="C1085" s="45" t="s">
        <v>3811</v>
      </c>
      <c r="D1085" s="22" t="s">
        <v>420</v>
      </c>
      <c r="E1085" s="22" t="s">
        <v>226</v>
      </c>
      <c r="F1085" s="19" t="s">
        <v>1835</v>
      </c>
      <c r="G1085" s="22" t="s">
        <v>67</v>
      </c>
      <c r="H1085" s="19" t="str">
        <f t="shared" si="164"/>
        <v>009</v>
      </c>
      <c r="I1085" s="22" t="s">
        <v>3660</v>
      </c>
      <c r="J1085" s="22" t="s">
        <v>3757</v>
      </c>
      <c r="K1085" s="22"/>
      <c r="L1085" s="27">
        <v>0</v>
      </c>
      <c r="M1085" s="26">
        <v>0</v>
      </c>
      <c r="N1085" s="25">
        <v>7050000</v>
      </c>
      <c r="O1085" s="25"/>
      <c r="P1085" s="25"/>
      <c r="Q1085" s="25"/>
      <c r="R1085" s="25"/>
      <c r="S1085" s="25"/>
      <c r="T1085" s="25"/>
      <c r="U1085" s="25">
        <v>7050000</v>
      </c>
      <c r="V1085" s="25"/>
      <c r="W1085" s="25"/>
      <c r="X1085" s="25"/>
      <c r="Y1085" s="25"/>
      <c r="Z1085" s="25"/>
      <c r="AA1085" s="25"/>
      <c r="AB1085" s="25"/>
      <c r="AC1085" s="25"/>
      <c r="AD1085" s="25">
        <f t="shared" si="167"/>
        <v>0</v>
      </c>
      <c r="AE1085" s="25">
        <f t="shared" ref="AE1085:AE1090" si="168">IF(SUM(R1085:U1085)-M1085&lt;SUM(N1085),SUM(N1085)-SUM(R1085:U1085)-M1085,)</f>
        <v>0</v>
      </c>
      <c r="AF1085" s="25"/>
      <c r="AG1085" s="27"/>
      <c r="AH1085" s="27"/>
      <c r="AI1085" s="27"/>
      <c r="AJ1085" s="32"/>
      <c r="AK1085" s="27"/>
      <c r="AL1085" s="32"/>
      <c r="AM1085" s="27"/>
      <c r="AN1085" s="25">
        <f t="shared" si="162"/>
        <v>0</v>
      </c>
      <c r="AO1085" s="27">
        <f t="shared" si="166"/>
        <v>0</v>
      </c>
      <c r="AP1085" s="28"/>
      <c r="AR1085" s="28"/>
      <c r="AS1085" s="28"/>
      <c r="AT1085" s="2"/>
      <c r="AU1085" s="2"/>
      <c r="AV1085" s="2"/>
      <c r="AW1085" s="2"/>
      <c r="AX1085" s="2"/>
      <c r="AY1085" s="2"/>
      <c r="AZ1085" s="2"/>
      <c r="BA1085" s="29"/>
    </row>
    <row r="1086" spans="1:53" ht="21" customHeight="1">
      <c r="A1086" s="19">
        <f>SUBTOTAL(3,$AO$7:AO1086)</f>
        <v>1080</v>
      </c>
      <c r="B1086" s="44" t="s">
        <v>3812</v>
      </c>
      <c r="C1086" s="45" t="s">
        <v>3813</v>
      </c>
      <c r="D1086" s="22" t="s">
        <v>1584</v>
      </c>
      <c r="E1086" s="22" t="s">
        <v>231</v>
      </c>
      <c r="F1086" s="19" t="s">
        <v>593</v>
      </c>
      <c r="G1086" s="22" t="s">
        <v>67</v>
      </c>
      <c r="H1086" s="19" t="str">
        <f t="shared" si="164"/>
        <v>009</v>
      </c>
      <c r="I1086" s="22" t="s">
        <v>3120</v>
      </c>
      <c r="J1086" s="22" t="s">
        <v>3757</v>
      </c>
      <c r="K1086" s="22"/>
      <c r="L1086" s="27">
        <v>0</v>
      </c>
      <c r="M1086" s="26">
        <v>0</v>
      </c>
      <c r="N1086" s="25">
        <v>7050000</v>
      </c>
      <c r="O1086" s="25"/>
      <c r="P1086" s="25"/>
      <c r="Q1086" s="25"/>
      <c r="R1086" s="25"/>
      <c r="S1086" s="25"/>
      <c r="T1086" s="25"/>
      <c r="U1086" s="25">
        <v>7050000</v>
      </c>
      <c r="V1086" s="25"/>
      <c r="W1086" s="25"/>
      <c r="X1086" s="25"/>
      <c r="Y1086" s="25"/>
      <c r="Z1086" s="25"/>
      <c r="AA1086" s="25"/>
      <c r="AB1086" s="25"/>
      <c r="AC1086" s="25"/>
      <c r="AD1086" s="25">
        <f t="shared" si="167"/>
        <v>0</v>
      </c>
      <c r="AE1086" s="25">
        <f t="shared" si="168"/>
        <v>0</v>
      </c>
      <c r="AF1086" s="25"/>
      <c r="AG1086" s="27"/>
      <c r="AH1086" s="27"/>
      <c r="AI1086" s="27"/>
      <c r="AJ1086" s="32"/>
      <c r="AK1086" s="27"/>
      <c r="AL1086" s="32"/>
      <c r="AM1086" s="27"/>
      <c r="AN1086" s="25">
        <f t="shared" si="162"/>
        <v>0</v>
      </c>
      <c r="AO1086" s="27">
        <f t="shared" si="166"/>
        <v>0</v>
      </c>
      <c r="AP1086" s="28"/>
      <c r="AR1086" s="28"/>
      <c r="AS1086" s="28"/>
      <c r="AT1086" s="2"/>
      <c r="AU1086" s="2"/>
      <c r="AV1086" s="2"/>
      <c r="AW1086" s="2"/>
      <c r="AX1086" s="2"/>
      <c r="AY1086" s="2"/>
      <c r="AZ1086" s="2"/>
      <c r="BA1086" s="29"/>
    </row>
    <row r="1087" spans="1:53" ht="21" customHeight="1">
      <c r="A1087" s="19">
        <f>SUBTOTAL(3,$AO$7:AO1087)</f>
        <v>1081</v>
      </c>
      <c r="B1087" s="44" t="s">
        <v>3814</v>
      </c>
      <c r="C1087" s="45" t="s">
        <v>3815</v>
      </c>
      <c r="D1087" s="22" t="s">
        <v>2434</v>
      </c>
      <c r="E1087" s="22" t="s">
        <v>1369</v>
      </c>
      <c r="F1087" s="19" t="s">
        <v>193</v>
      </c>
      <c r="G1087" s="22" t="s">
        <v>67</v>
      </c>
      <c r="H1087" s="19" t="str">
        <f t="shared" si="164"/>
        <v>009</v>
      </c>
      <c r="I1087" s="22" t="s">
        <v>3660</v>
      </c>
      <c r="J1087" s="22" t="s">
        <v>3757</v>
      </c>
      <c r="K1087" s="22"/>
      <c r="L1087" s="27">
        <v>0</v>
      </c>
      <c r="M1087" s="26">
        <v>0</v>
      </c>
      <c r="N1087" s="25">
        <v>7050000</v>
      </c>
      <c r="O1087" s="25"/>
      <c r="P1087" s="25"/>
      <c r="Q1087" s="25"/>
      <c r="R1087" s="25"/>
      <c r="S1087" s="25"/>
      <c r="T1087" s="25"/>
      <c r="U1087" s="25">
        <v>7050000</v>
      </c>
      <c r="V1087" s="25"/>
      <c r="W1087" s="25"/>
      <c r="X1087" s="25"/>
      <c r="Y1087" s="25"/>
      <c r="Z1087" s="25"/>
      <c r="AA1087" s="25"/>
      <c r="AB1087" s="25"/>
      <c r="AC1087" s="25"/>
      <c r="AD1087" s="25">
        <f t="shared" si="167"/>
        <v>0</v>
      </c>
      <c r="AE1087" s="25">
        <f t="shared" si="168"/>
        <v>0</v>
      </c>
      <c r="AF1087" s="25"/>
      <c r="AG1087" s="27"/>
      <c r="AH1087" s="27"/>
      <c r="AI1087" s="27"/>
      <c r="AJ1087" s="32"/>
      <c r="AK1087" s="27"/>
      <c r="AL1087" s="32"/>
      <c r="AM1087" s="27"/>
      <c r="AN1087" s="25">
        <f t="shared" ref="AN1087:AN1150" si="169">IF(SUM(AH1087:AI1087)&lt;SUM(AG1087),SUM(AG1087)-SUM(AH1087:AI1087),)</f>
        <v>0</v>
      </c>
      <c r="AO1087" s="27">
        <f t="shared" si="166"/>
        <v>0</v>
      </c>
      <c r="AP1087" s="28"/>
      <c r="AR1087" s="28"/>
      <c r="AS1087" s="28"/>
      <c r="AT1087" s="2"/>
      <c r="AU1087" s="2"/>
      <c r="AV1087" s="2"/>
      <c r="AW1087" s="2"/>
      <c r="AX1087" s="2"/>
      <c r="AY1087" s="2"/>
      <c r="AZ1087" s="2"/>
      <c r="BA1087" s="29"/>
    </row>
    <row r="1088" spans="1:53" ht="21" customHeight="1">
      <c r="A1088" s="19">
        <f>SUBTOTAL(3,$AO$7:AO1088)</f>
        <v>1082</v>
      </c>
      <c r="B1088" s="44" t="s">
        <v>3816</v>
      </c>
      <c r="C1088" s="45" t="s">
        <v>3817</v>
      </c>
      <c r="D1088" s="22" t="s">
        <v>3818</v>
      </c>
      <c r="E1088" s="22" t="s">
        <v>110</v>
      </c>
      <c r="F1088" s="19" t="s">
        <v>738</v>
      </c>
      <c r="G1088" s="22" t="s">
        <v>67</v>
      </c>
      <c r="H1088" s="19" t="str">
        <f t="shared" si="164"/>
        <v>009</v>
      </c>
      <c r="I1088" s="22" t="s">
        <v>3016</v>
      </c>
      <c r="J1088" s="22" t="s">
        <v>3757</v>
      </c>
      <c r="K1088" s="22"/>
      <c r="L1088" s="27">
        <v>0</v>
      </c>
      <c r="M1088" s="26">
        <v>0</v>
      </c>
      <c r="N1088" s="25">
        <v>7050000</v>
      </c>
      <c r="O1088" s="25"/>
      <c r="P1088" s="25"/>
      <c r="Q1088" s="25"/>
      <c r="R1088" s="25"/>
      <c r="S1088" s="25"/>
      <c r="T1088" s="25"/>
      <c r="U1088" s="25">
        <v>7050000</v>
      </c>
      <c r="V1088" s="25"/>
      <c r="W1088" s="25"/>
      <c r="X1088" s="25"/>
      <c r="Y1088" s="25"/>
      <c r="Z1088" s="25"/>
      <c r="AA1088" s="25"/>
      <c r="AB1088" s="25"/>
      <c r="AC1088" s="25"/>
      <c r="AD1088" s="25">
        <f t="shared" si="167"/>
        <v>0</v>
      </c>
      <c r="AE1088" s="25">
        <f t="shared" si="168"/>
        <v>0</v>
      </c>
      <c r="AF1088" s="25"/>
      <c r="AG1088" s="27"/>
      <c r="AH1088" s="27"/>
      <c r="AI1088" s="27"/>
      <c r="AJ1088" s="32"/>
      <c r="AK1088" s="27"/>
      <c r="AL1088" s="32"/>
      <c r="AM1088" s="27"/>
      <c r="AN1088" s="25">
        <f t="shared" si="169"/>
        <v>0</v>
      </c>
      <c r="AO1088" s="27">
        <f t="shared" si="166"/>
        <v>0</v>
      </c>
      <c r="AP1088" s="28"/>
      <c r="AR1088" s="28"/>
      <c r="AS1088" s="28"/>
      <c r="AT1088" s="2"/>
      <c r="AU1088" s="2"/>
      <c r="AV1088" s="2"/>
      <c r="AW1088" s="2"/>
      <c r="AX1088" s="2"/>
      <c r="AY1088" s="2"/>
      <c r="AZ1088" s="2"/>
      <c r="BA1088" s="29"/>
    </row>
    <row r="1089" spans="1:53" ht="21" customHeight="1">
      <c r="A1089" s="19">
        <f>SUBTOTAL(3,$AO$7:AO1089)</f>
        <v>1083</v>
      </c>
      <c r="B1089" s="44" t="s">
        <v>3819</v>
      </c>
      <c r="C1089" s="45" t="s">
        <v>3820</v>
      </c>
      <c r="D1089" s="22" t="s">
        <v>1206</v>
      </c>
      <c r="E1089" s="22" t="s">
        <v>841</v>
      </c>
      <c r="F1089" s="19" t="s">
        <v>1433</v>
      </c>
      <c r="G1089" s="22" t="s">
        <v>67</v>
      </c>
      <c r="H1089" s="19" t="str">
        <f t="shared" si="164"/>
        <v>009</v>
      </c>
      <c r="I1089" s="22" t="s">
        <v>3016</v>
      </c>
      <c r="J1089" s="22" t="s">
        <v>3757</v>
      </c>
      <c r="K1089" s="22"/>
      <c r="L1089" s="27">
        <v>0</v>
      </c>
      <c r="M1089" s="26">
        <v>0</v>
      </c>
      <c r="N1089" s="25">
        <v>7050000</v>
      </c>
      <c r="O1089" s="25"/>
      <c r="P1089" s="25"/>
      <c r="Q1089" s="25"/>
      <c r="R1089" s="25"/>
      <c r="S1089" s="25"/>
      <c r="T1089" s="25"/>
      <c r="U1089" s="25">
        <v>7050000</v>
      </c>
      <c r="V1089" s="25"/>
      <c r="W1089" s="25"/>
      <c r="X1089" s="25"/>
      <c r="Y1089" s="25"/>
      <c r="Z1089" s="25"/>
      <c r="AA1089" s="25"/>
      <c r="AB1089" s="25"/>
      <c r="AC1089" s="25"/>
      <c r="AD1089" s="25">
        <f t="shared" si="167"/>
        <v>0</v>
      </c>
      <c r="AE1089" s="25">
        <f t="shared" si="168"/>
        <v>0</v>
      </c>
      <c r="AF1089" s="25"/>
      <c r="AG1089" s="27"/>
      <c r="AH1089" s="27"/>
      <c r="AI1089" s="27"/>
      <c r="AJ1089" s="32"/>
      <c r="AK1089" s="27"/>
      <c r="AL1089" s="32"/>
      <c r="AM1089" s="27"/>
      <c r="AN1089" s="25">
        <f t="shared" si="169"/>
        <v>0</v>
      </c>
      <c r="AO1089" s="27">
        <f t="shared" si="166"/>
        <v>0</v>
      </c>
      <c r="AP1089" s="28"/>
      <c r="AR1089" s="28"/>
      <c r="AS1089" s="28"/>
      <c r="AT1089" s="2"/>
      <c r="AU1089" s="2"/>
      <c r="AV1089" s="2"/>
      <c r="AW1089" s="2"/>
      <c r="AX1089" s="2"/>
      <c r="AY1089" s="2"/>
      <c r="AZ1089" s="2"/>
      <c r="BA1089" s="29"/>
    </row>
    <row r="1090" spans="1:53" ht="21" customHeight="1">
      <c r="A1090" s="19">
        <f>SUBTOTAL(3,$AO$7:AO1090)</f>
        <v>1084</v>
      </c>
      <c r="B1090" s="44" t="s">
        <v>3821</v>
      </c>
      <c r="C1090" s="45" t="s">
        <v>3822</v>
      </c>
      <c r="D1090" s="22" t="s">
        <v>3823</v>
      </c>
      <c r="E1090" s="22" t="s">
        <v>305</v>
      </c>
      <c r="F1090" s="19" t="s">
        <v>2133</v>
      </c>
      <c r="G1090" s="22" t="s">
        <v>67</v>
      </c>
      <c r="H1090" s="19" t="str">
        <f t="shared" si="164"/>
        <v>009</v>
      </c>
      <c r="I1090" s="22" t="s">
        <v>3539</v>
      </c>
      <c r="J1090" s="22" t="s">
        <v>3757</v>
      </c>
      <c r="K1090" s="22"/>
      <c r="L1090" s="27">
        <v>0</v>
      </c>
      <c r="M1090" s="26">
        <v>0</v>
      </c>
      <c r="N1090" s="25">
        <v>7050000</v>
      </c>
      <c r="O1090" s="25"/>
      <c r="P1090" s="25"/>
      <c r="Q1090" s="25"/>
      <c r="R1090" s="25"/>
      <c r="S1090" s="25"/>
      <c r="T1090" s="25"/>
      <c r="U1090" s="25">
        <v>7050000</v>
      </c>
      <c r="V1090" s="25"/>
      <c r="W1090" s="25"/>
      <c r="X1090" s="25"/>
      <c r="Y1090" s="25"/>
      <c r="Z1090" s="25"/>
      <c r="AA1090" s="25"/>
      <c r="AB1090" s="25"/>
      <c r="AC1090" s="25"/>
      <c r="AD1090" s="25">
        <f t="shared" si="167"/>
        <v>0</v>
      </c>
      <c r="AE1090" s="25">
        <f t="shared" si="168"/>
        <v>0</v>
      </c>
      <c r="AF1090" s="25"/>
      <c r="AG1090" s="27"/>
      <c r="AH1090" s="27"/>
      <c r="AI1090" s="27"/>
      <c r="AJ1090" s="32"/>
      <c r="AK1090" s="27"/>
      <c r="AL1090" s="32"/>
      <c r="AM1090" s="27"/>
      <c r="AN1090" s="25">
        <f t="shared" si="169"/>
        <v>0</v>
      </c>
      <c r="AO1090" s="27">
        <f t="shared" si="166"/>
        <v>0</v>
      </c>
      <c r="AP1090" s="28"/>
      <c r="AR1090" s="28"/>
      <c r="AS1090" s="28"/>
      <c r="AT1090" s="2"/>
      <c r="AU1090" s="2"/>
      <c r="AV1090" s="2"/>
      <c r="AW1090" s="2"/>
      <c r="AX1090" s="2"/>
      <c r="AY1090" s="2"/>
      <c r="AZ1090" s="2"/>
      <c r="BA1090" s="29"/>
    </row>
    <row r="1091" spans="1:53" ht="21" customHeight="1">
      <c r="A1091" s="19">
        <f>SUBTOTAL(3,$AO$7:AO1091)</f>
        <v>1085</v>
      </c>
      <c r="B1091" s="44" t="s">
        <v>3824</v>
      </c>
      <c r="C1091" s="51" t="s">
        <v>3825</v>
      </c>
      <c r="D1091" s="22" t="s">
        <v>708</v>
      </c>
      <c r="E1091" s="22" t="s">
        <v>3826</v>
      </c>
      <c r="F1091" s="19" t="s">
        <v>1097</v>
      </c>
      <c r="G1091" s="22" t="s">
        <v>67</v>
      </c>
      <c r="H1091" s="19" t="str">
        <f t="shared" si="164"/>
        <v>009</v>
      </c>
      <c r="I1091" s="22" t="s">
        <v>3446</v>
      </c>
      <c r="J1091" s="22" t="s">
        <v>3757</v>
      </c>
      <c r="K1091" s="22"/>
      <c r="L1091" s="27">
        <v>0</v>
      </c>
      <c r="M1091" s="26">
        <v>0</v>
      </c>
      <c r="N1091" s="25">
        <v>7050000</v>
      </c>
      <c r="O1091" s="25"/>
      <c r="P1091" s="25"/>
      <c r="Q1091" s="25"/>
      <c r="R1091" s="25"/>
      <c r="S1091" s="25">
        <v>7050000</v>
      </c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>
        <f t="shared" si="167"/>
        <v>0</v>
      </c>
      <c r="AE1091" s="25">
        <f>IF(SUM(R1091:T1091)-M1091&lt;SUM(N1091),SUM(N1091)-SUM(R1091:T1091)-M1091,)</f>
        <v>0</v>
      </c>
      <c r="AF1091" s="25"/>
      <c r="AG1091" s="27"/>
      <c r="AH1091" s="27"/>
      <c r="AI1091" s="27"/>
      <c r="AJ1091" s="32"/>
      <c r="AK1091" s="27"/>
      <c r="AL1091" s="32"/>
      <c r="AM1091" s="27"/>
      <c r="AN1091" s="25">
        <f t="shared" si="169"/>
        <v>0</v>
      </c>
      <c r="AO1091" s="27">
        <f t="shared" si="166"/>
        <v>0</v>
      </c>
      <c r="AP1091" s="28"/>
      <c r="AR1091" s="28"/>
      <c r="AS1091" s="28"/>
      <c r="AT1091" s="2"/>
      <c r="AU1091" s="2"/>
      <c r="AV1091" s="2"/>
      <c r="AW1091" s="2"/>
      <c r="AX1091" s="2"/>
      <c r="AY1091" s="2"/>
      <c r="AZ1091" s="2"/>
      <c r="BA1091" s="29"/>
    </row>
    <row r="1092" spans="1:53" ht="21" customHeight="1">
      <c r="A1092" s="19">
        <f>SUBTOTAL(3,$AO$7:AO1092)</f>
        <v>1086</v>
      </c>
      <c r="B1092" s="44" t="s">
        <v>3827</v>
      </c>
      <c r="C1092" s="45" t="s">
        <v>3828</v>
      </c>
      <c r="D1092" s="22" t="s">
        <v>323</v>
      </c>
      <c r="E1092" s="22" t="s">
        <v>3208</v>
      </c>
      <c r="F1092" s="19" t="s">
        <v>1193</v>
      </c>
      <c r="G1092" s="22" t="s">
        <v>67</v>
      </c>
      <c r="H1092" s="19" t="str">
        <f t="shared" si="164"/>
        <v>009</v>
      </c>
      <c r="I1092" s="22" t="s">
        <v>3539</v>
      </c>
      <c r="J1092" s="22" t="s">
        <v>3757</v>
      </c>
      <c r="K1092" s="22"/>
      <c r="L1092" s="27">
        <v>0</v>
      </c>
      <c r="M1092" s="26">
        <v>0</v>
      </c>
      <c r="N1092" s="25">
        <v>7050000</v>
      </c>
      <c r="O1092" s="25"/>
      <c r="P1092" s="25"/>
      <c r="Q1092" s="25"/>
      <c r="R1092" s="25"/>
      <c r="S1092" s="25"/>
      <c r="T1092" s="25"/>
      <c r="U1092" s="25">
        <v>7050000</v>
      </c>
      <c r="V1092" s="25"/>
      <c r="W1092" s="25"/>
      <c r="X1092" s="25"/>
      <c r="Y1092" s="25"/>
      <c r="Z1092" s="25"/>
      <c r="AA1092" s="25"/>
      <c r="AB1092" s="25"/>
      <c r="AC1092" s="25"/>
      <c r="AD1092" s="25">
        <f t="shared" si="167"/>
        <v>0</v>
      </c>
      <c r="AE1092" s="25">
        <f>IF(SUM(R1092:U1092)-M1092&lt;SUM(N1092),SUM(N1092)-SUM(R1092:U1092)-M1092,)</f>
        <v>0</v>
      </c>
      <c r="AF1092" s="25"/>
      <c r="AG1092" s="27"/>
      <c r="AH1092" s="27"/>
      <c r="AI1092" s="27"/>
      <c r="AJ1092" s="32"/>
      <c r="AK1092" s="27"/>
      <c r="AL1092" s="32"/>
      <c r="AM1092" s="27"/>
      <c r="AN1092" s="25">
        <f t="shared" si="169"/>
        <v>0</v>
      </c>
      <c r="AO1092" s="27">
        <f t="shared" si="166"/>
        <v>0</v>
      </c>
      <c r="AP1092" s="28"/>
      <c r="AR1092" s="28"/>
      <c r="AS1092" s="28"/>
      <c r="AT1092" s="2"/>
      <c r="AU1092" s="2"/>
      <c r="AV1092" s="2"/>
      <c r="AW1092" s="2"/>
      <c r="AX1092" s="2"/>
      <c r="AY1092" s="2"/>
      <c r="AZ1092" s="2"/>
      <c r="BA1092" s="29"/>
    </row>
    <row r="1093" spans="1:53" ht="21" customHeight="1">
      <c r="A1093" s="19">
        <f>SUBTOTAL(3,$AO$7:AO1093)</f>
        <v>1087</v>
      </c>
      <c r="B1093" s="44" t="s">
        <v>3829</v>
      </c>
      <c r="C1093" s="45" t="s">
        <v>3830</v>
      </c>
      <c r="D1093" s="22" t="s">
        <v>165</v>
      </c>
      <c r="E1093" s="22" t="s">
        <v>3831</v>
      </c>
      <c r="F1093" s="19" t="s">
        <v>623</v>
      </c>
      <c r="G1093" s="22" t="s">
        <v>67</v>
      </c>
      <c r="H1093" s="19" t="str">
        <f t="shared" si="164"/>
        <v>009</v>
      </c>
      <c r="I1093" s="22" t="s">
        <v>3016</v>
      </c>
      <c r="J1093" s="22" t="s">
        <v>3757</v>
      </c>
      <c r="K1093" s="22"/>
      <c r="L1093" s="27">
        <v>0</v>
      </c>
      <c r="M1093" s="26">
        <v>0</v>
      </c>
      <c r="N1093" s="25">
        <v>7050000</v>
      </c>
      <c r="O1093" s="25"/>
      <c r="P1093" s="25"/>
      <c r="Q1093" s="25"/>
      <c r="R1093" s="25"/>
      <c r="S1093" s="25">
        <v>7050000</v>
      </c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>
        <f t="shared" si="167"/>
        <v>0</v>
      </c>
      <c r="AE1093" s="25">
        <f>IF(SUM(R1093:T1093)-M1093&lt;SUM(N1093),SUM(N1093)-SUM(R1093:T1093)-M1093,)</f>
        <v>0</v>
      </c>
      <c r="AF1093" s="25"/>
      <c r="AG1093" s="27"/>
      <c r="AH1093" s="27"/>
      <c r="AI1093" s="27"/>
      <c r="AJ1093" s="32"/>
      <c r="AK1093" s="27"/>
      <c r="AL1093" s="32"/>
      <c r="AM1093" s="27"/>
      <c r="AN1093" s="25">
        <f t="shared" si="169"/>
        <v>0</v>
      </c>
      <c r="AO1093" s="27">
        <f t="shared" si="166"/>
        <v>0</v>
      </c>
      <c r="AP1093" s="28"/>
      <c r="AR1093" s="28"/>
      <c r="AS1093" s="28"/>
      <c r="AT1093" s="2"/>
      <c r="AU1093" s="2"/>
      <c r="AV1093" s="2"/>
      <c r="AW1093" s="2"/>
      <c r="AX1093" s="2"/>
      <c r="AY1093" s="2"/>
      <c r="AZ1093" s="2"/>
      <c r="BA1093" s="29"/>
    </row>
    <row r="1094" spans="1:53" ht="21" customHeight="1">
      <c r="A1094" s="19">
        <f>SUBTOTAL(3,$AO$7:AO1094)</f>
        <v>1088</v>
      </c>
      <c r="B1094" s="44" t="s">
        <v>3832</v>
      </c>
      <c r="C1094" s="45" t="s">
        <v>3833</v>
      </c>
      <c r="D1094" s="22" t="s">
        <v>457</v>
      </c>
      <c r="E1094" s="22" t="s">
        <v>334</v>
      </c>
      <c r="F1094" s="19" t="s">
        <v>1525</v>
      </c>
      <c r="G1094" s="22" t="s">
        <v>67</v>
      </c>
      <c r="H1094" s="19" t="str">
        <f t="shared" si="164"/>
        <v>009</v>
      </c>
      <c r="I1094" s="22" t="s">
        <v>3336</v>
      </c>
      <c r="J1094" s="22" t="s">
        <v>3757</v>
      </c>
      <c r="K1094" s="22"/>
      <c r="L1094" s="27">
        <v>0</v>
      </c>
      <c r="M1094" s="26">
        <v>0</v>
      </c>
      <c r="N1094" s="25">
        <v>7050000</v>
      </c>
      <c r="O1094" s="25"/>
      <c r="P1094" s="25"/>
      <c r="Q1094" s="25"/>
      <c r="R1094" s="25"/>
      <c r="S1094" s="25"/>
      <c r="T1094" s="25"/>
      <c r="U1094" s="25">
        <v>7050000</v>
      </c>
      <c r="V1094" s="25"/>
      <c r="W1094" s="25"/>
      <c r="X1094" s="25"/>
      <c r="Y1094" s="25"/>
      <c r="Z1094" s="25"/>
      <c r="AA1094" s="25"/>
      <c r="AB1094" s="25"/>
      <c r="AC1094" s="25"/>
      <c r="AD1094" s="25">
        <f t="shared" si="167"/>
        <v>0</v>
      </c>
      <c r="AE1094" s="25">
        <f>IF(SUM(R1094:U1094)-M1094&lt;SUM(N1094),SUM(N1094)-SUM(R1094:U1094)-M1094,)</f>
        <v>0</v>
      </c>
      <c r="AF1094" s="25"/>
      <c r="AG1094" s="27"/>
      <c r="AH1094" s="27"/>
      <c r="AI1094" s="27"/>
      <c r="AJ1094" s="32"/>
      <c r="AK1094" s="27"/>
      <c r="AL1094" s="32"/>
      <c r="AM1094" s="27"/>
      <c r="AN1094" s="25">
        <f t="shared" si="169"/>
        <v>0</v>
      </c>
      <c r="AO1094" s="27">
        <f t="shared" si="166"/>
        <v>0</v>
      </c>
      <c r="AP1094" s="28"/>
      <c r="AR1094" s="28"/>
      <c r="AS1094" s="28"/>
      <c r="AT1094" s="2"/>
      <c r="AU1094" s="2"/>
      <c r="AV1094" s="2"/>
      <c r="AW1094" s="2"/>
      <c r="AX1094" s="2"/>
      <c r="AY1094" s="2"/>
      <c r="AZ1094" s="2"/>
      <c r="BA1094" s="29"/>
    </row>
    <row r="1095" spans="1:53" ht="21" customHeight="1">
      <c r="A1095" s="19">
        <f>SUBTOTAL(3,$AO$7:AO1095)</f>
        <v>1089</v>
      </c>
      <c r="B1095" s="44" t="s">
        <v>3834</v>
      </c>
      <c r="C1095" s="45" t="s">
        <v>3835</v>
      </c>
      <c r="D1095" s="22" t="s">
        <v>3836</v>
      </c>
      <c r="E1095" s="22" t="s">
        <v>699</v>
      </c>
      <c r="F1095" s="19" t="s">
        <v>682</v>
      </c>
      <c r="G1095" s="22" t="s">
        <v>67</v>
      </c>
      <c r="H1095" s="19" t="str">
        <f t="shared" si="164"/>
        <v>009</v>
      </c>
      <c r="I1095" s="22" t="s">
        <v>3027</v>
      </c>
      <c r="J1095" s="22" t="s">
        <v>3757</v>
      </c>
      <c r="K1095" s="22"/>
      <c r="L1095" s="27">
        <v>0</v>
      </c>
      <c r="M1095" s="26">
        <v>0</v>
      </c>
      <c r="N1095" s="25">
        <v>7050000</v>
      </c>
      <c r="O1095" s="25"/>
      <c r="P1095" s="25"/>
      <c r="Q1095" s="25"/>
      <c r="R1095" s="25"/>
      <c r="S1095" s="25">
        <v>7050000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>
        <f t="shared" si="167"/>
        <v>0</v>
      </c>
      <c r="AE1095" s="25">
        <f>IF(SUM(R1095:T1095)-M1095&lt;SUM(N1095),SUM(N1095)-SUM(R1095:T1095)-M1095,)</f>
        <v>0</v>
      </c>
      <c r="AF1095" s="25"/>
      <c r="AG1095" s="27"/>
      <c r="AH1095" s="27"/>
      <c r="AI1095" s="27"/>
      <c r="AJ1095" s="32"/>
      <c r="AK1095" s="27"/>
      <c r="AL1095" s="32"/>
      <c r="AM1095" s="27"/>
      <c r="AN1095" s="25">
        <f t="shared" si="169"/>
        <v>0</v>
      </c>
      <c r="AO1095" s="27">
        <f t="shared" si="166"/>
        <v>0</v>
      </c>
      <c r="AP1095" s="28"/>
      <c r="AR1095" s="28"/>
      <c r="AS1095" s="28"/>
      <c r="AT1095" s="2"/>
      <c r="AU1095" s="2"/>
      <c r="AV1095" s="2"/>
      <c r="AW1095" s="2"/>
      <c r="AX1095" s="2"/>
      <c r="AY1095" s="2"/>
      <c r="AZ1095" s="2"/>
      <c r="BA1095" s="29"/>
    </row>
    <row r="1096" spans="1:53" ht="21" customHeight="1">
      <c r="A1096" s="19">
        <f>SUBTOTAL(3,$AO$7:AO1096)</f>
        <v>1090</v>
      </c>
      <c r="B1096" s="44" t="s">
        <v>3837</v>
      </c>
      <c r="C1096" s="45" t="s">
        <v>3838</v>
      </c>
      <c r="D1096" s="22" t="s">
        <v>1012</v>
      </c>
      <c r="E1096" s="22" t="s">
        <v>709</v>
      </c>
      <c r="F1096" s="19" t="s">
        <v>343</v>
      </c>
      <c r="G1096" s="22" t="s">
        <v>67</v>
      </c>
      <c r="H1096" s="19" t="str">
        <f t="shared" si="164"/>
        <v>009</v>
      </c>
      <c r="I1096" s="22" t="s">
        <v>3539</v>
      </c>
      <c r="J1096" s="22" t="s">
        <v>3757</v>
      </c>
      <c r="K1096" s="22"/>
      <c r="L1096" s="27">
        <v>0</v>
      </c>
      <c r="M1096" s="26">
        <v>0</v>
      </c>
      <c r="N1096" s="25">
        <v>7050000</v>
      </c>
      <c r="O1096" s="25"/>
      <c r="P1096" s="25"/>
      <c r="Q1096" s="25"/>
      <c r="R1096" s="25"/>
      <c r="S1096" s="25"/>
      <c r="T1096" s="25"/>
      <c r="U1096" s="25">
        <v>7050000</v>
      </c>
      <c r="V1096" s="25"/>
      <c r="W1096" s="25"/>
      <c r="X1096" s="25"/>
      <c r="Y1096" s="25"/>
      <c r="Z1096" s="25"/>
      <c r="AA1096" s="25"/>
      <c r="AB1096" s="25"/>
      <c r="AC1096" s="25"/>
      <c r="AD1096" s="25">
        <f t="shared" si="167"/>
        <v>0</v>
      </c>
      <c r="AE1096" s="25">
        <f>IF(SUM(R1096:U1096)-M1096&lt;SUM(N1096),SUM(N1096)-SUM(R1096:U1096)-M1096,)</f>
        <v>0</v>
      </c>
      <c r="AF1096" s="25"/>
      <c r="AG1096" s="27"/>
      <c r="AH1096" s="27"/>
      <c r="AI1096" s="27"/>
      <c r="AJ1096" s="32"/>
      <c r="AK1096" s="27"/>
      <c r="AL1096" s="32"/>
      <c r="AM1096" s="27"/>
      <c r="AN1096" s="25">
        <f t="shared" si="169"/>
        <v>0</v>
      </c>
      <c r="AO1096" s="27">
        <f t="shared" si="166"/>
        <v>0</v>
      </c>
      <c r="AP1096" s="28"/>
      <c r="AR1096" s="28"/>
      <c r="AS1096" s="28"/>
      <c r="AT1096" s="2"/>
      <c r="AU1096" s="2"/>
      <c r="AV1096" s="2"/>
      <c r="AW1096" s="2"/>
      <c r="AX1096" s="2"/>
      <c r="AY1096" s="2"/>
      <c r="AZ1096" s="2"/>
      <c r="BA1096" s="29"/>
    </row>
    <row r="1097" spans="1:53" ht="21" customHeight="1">
      <c r="A1097" s="19">
        <f>SUBTOTAL(3,$AO$7:AO1097)</f>
        <v>1091</v>
      </c>
      <c r="B1097" s="44" t="s">
        <v>3839</v>
      </c>
      <c r="C1097" s="45" t="s">
        <v>3840</v>
      </c>
      <c r="D1097" s="22" t="s">
        <v>3195</v>
      </c>
      <c r="E1097" s="22" t="s">
        <v>709</v>
      </c>
      <c r="F1097" s="19" t="s">
        <v>909</v>
      </c>
      <c r="G1097" s="22" t="s">
        <v>67</v>
      </c>
      <c r="H1097" s="19" t="str">
        <f t="shared" si="164"/>
        <v>009</v>
      </c>
      <c r="I1097" s="22" t="s">
        <v>3016</v>
      </c>
      <c r="J1097" s="22" t="s">
        <v>3757</v>
      </c>
      <c r="K1097" s="22"/>
      <c r="L1097" s="27">
        <v>0</v>
      </c>
      <c r="M1097" s="26">
        <v>0</v>
      </c>
      <c r="N1097" s="25">
        <v>7050000</v>
      </c>
      <c r="O1097" s="25"/>
      <c r="P1097" s="25"/>
      <c r="Q1097" s="25"/>
      <c r="R1097" s="25"/>
      <c r="S1097" s="25">
        <v>7050000</v>
      </c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>
        <f t="shared" si="167"/>
        <v>0</v>
      </c>
      <c r="AE1097" s="25">
        <f>IF(SUM(R1097:T1097)-M1097&lt;SUM(N1097),SUM(N1097)-SUM(R1097:T1097)-M1097,)</f>
        <v>0</v>
      </c>
      <c r="AF1097" s="25"/>
      <c r="AG1097" s="27"/>
      <c r="AH1097" s="27"/>
      <c r="AI1097" s="27"/>
      <c r="AJ1097" s="32"/>
      <c r="AK1097" s="27"/>
      <c r="AL1097" s="32"/>
      <c r="AM1097" s="27"/>
      <c r="AN1097" s="25">
        <f t="shared" si="169"/>
        <v>0</v>
      </c>
      <c r="AO1097" s="27">
        <f t="shared" si="166"/>
        <v>0</v>
      </c>
      <c r="AP1097" s="28"/>
      <c r="AR1097" s="28"/>
      <c r="AS1097" s="28"/>
      <c r="AT1097" s="2"/>
      <c r="AU1097" s="2"/>
      <c r="AV1097" s="2"/>
      <c r="AW1097" s="2"/>
      <c r="AX1097" s="2"/>
      <c r="AY1097" s="2"/>
      <c r="AZ1097" s="2"/>
      <c r="BA1097" s="29"/>
    </row>
    <row r="1098" spans="1:53" ht="21" customHeight="1">
      <c r="A1098" s="19">
        <f>SUBTOTAL(3,$AO$7:AO1098)</f>
        <v>1092</v>
      </c>
      <c r="B1098" s="44" t="s">
        <v>3841</v>
      </c>
      <c r="C1098" s="45" t="s">
        <v>3842</v>
      </c>
      <c r="D1098" s="22" t="s">
        <v>299</v>
      </c>
      <c r="E1098" s="22" t="s">
        <v>1262</v>
      </c>
      <c r="F1098" s="19" t="s">
        <v>1029</v>
      </c>
      <c r="G1098" s="22" t="s">
        <v>67</v>
      </c>
      <c r="H1098" s="19" t="str">
        <f t="shared" si="164"/>
        <v>009</v>
      </c>
      <c r="I1098" s="22" t="s">
        <v>3539</v>
      </c>
      <c r="J1098" s="22" t="s">
        <v>3757</v>
      </c>
      <c r="K1098" s="22"/>
      <c r="L1098" s="27">
        <v>0</v>
      </c>
      <c r="M1098" s="26">
        <v>0</v>
      </c>
      <c r="N1098" s="25">
        <v>7050000</v>
      </c>
      <c r="O1098" s="25"/>
      <c r="P1098" s="25"/>
      <c r="Q1098" s="25"/>
      <c r="R1098" s="25"/>
      <c r="S1098" s="25"/>
      <c r="T1098" s="25"/>
      <c r="U1098" s="25">
        <v>7050000</v>
      </c>
      <c r="V1098" s="25"/>
      <c r="W1098" s="25"/>
      <c r="X1098" s="25"/>
      <c r="Y1098" s="25"/>
      <c r="Z1098" s="25"/>
      <c r="AA1098" s="25"/>
      <c r="AB1098" s="25"/>
      <c r="AC1098" s="25"/>
      <c r="AD1098" s="25">
        <f t="shared" si="167"/>
        <v>0</v>
      </c>
      <c r="AE1098" s="25">
        <f>IF(SUM(R1098:U1098)-M1098&lt;SUM(N1098),SUM(N1098)-SUM(R1098:U1098)-M1098,)</f>
        <v>0</v>
      </c>
      <c r="AF1098" s="25"/>
      <c r="AG1098" s="27"/>
      <c r="AH1098" s="27"/>
      <c r="AI1098" s="27"/>
      <c r="AJ1098" s="32"/>
      <c r="AK1098" s="27"/>
      <c r="AL1098" s="32"/>
      <c r="AM1098" s="27"/>
      <c r="AN1098" s="25">
        <f t="shared" si="169"/>
        <v>0</v>
      </c>
      <c r="AO1098" s="27">
        <f t="shared" si="166"/>
        <v>0</v>
      </c>
      <c r="AP1098" s="28"/>
      <c r="AR1098" s="28"/>
      <c r="AS1098" s="28"/>
      <c r="AT1098" s="2"/>
      <c r="AU1098" s="2"/>
      <c r="AV1098" s="2"/>
      <c r="AW1098" s="2"/>
      <c r="AX1098" s="2"/>
      <c r="AY1098" s="2"/>
      <c r="AZ1098" s="2"/>
      <c r="BA1098" s="29"/>
    </row>
    <row r="1099" spans="1:53" ht="21" customHeight="1">
      <c r="A1099" s="19">
        <f>SUBTOTAL(3,$AO$7:AO1099)</f>
        <v>1093</v>
      </c>
      <c r="B1099" s="44" t="s">
        <v>3843</v>
      </c>
      <c r="C1099" s="45" t="s">
        <v>3844</v>
      </c>
      <c r="D1099" s="22" t="s">
        <v>3845</v>
      </c>
      <c r="E1099" s="22" t="s">
        <v>1532</v>
      </c>
      <c r="F1099" s="19" t="s">
        <v>2499</v>
      </c>
      <c r="G1099" s="22" t="s">
        <v>67</v>
      </c>
      <c r="H1099" s="19" t="str">
        <f t="shared" si="164"/>
        <v>009</v>
      </c>
      <c r="I1099" s="22" t="s">
        <v>3336</v>
      </c>
      <c r="J1099" s="22" t="s">
        <v>3757</v>
      </c>
      <c r="K1099" s="22"/>
      <c r="L1099" s="27">
        <v>0</v>
      </c>
      <c r="M1099" s="26">
        <v>0</v>
      </c>
      <c r="N1099" s="25">
        <v>7050000</v>
      </c>
      <c r="O1099" s="25"/>
      <c r="P1099" s="25"/>
      <c r="Q1099" s="25"/>
      <c r="R1099" s="25"/>
      <c r="S1099" s="25">
        <v>7050000</v>
      </c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>
        <f t="shared" si="167"/>
        <v>0</v>
      </c>
      <c r="AE1099" s="25">
        <f>IF(SUM(R1099:T1099)-M1099&lt;SUM(N1099),SUM(N1099)-SUM(R1099:T1099)-M1099,)</f>
        <v>0</v>
      </c>
      <c r="AF1099" s="25"/>
      <c r="AG1099" s="27"/>
      <c r="AH1099" s="27"/>
      <c r="AI1099" s="27"/>
      <c r="AJ1099" s="32"/>
      <c r="AK1099" s="27"/>
      <c r="AL1099" s="32"/>
      <c r="AM1099" s="27"/>
      <c r="AN1099" s="25">
        <f t="shared" si="169"/>
        <v>0</v>
      </c>
      <c r="AO1099" s="27">
        <f t="shared" si="166"/>
        <v>0</v>
      </c>
      <c r="AP1099" s="28"/>
      <c r="AR1099" s="28"/>
      <c r="AS1099" s="28"/>
      <c r="AT1099" s="2"/>
      <c r="AU1099" s="2"/>
      <c r="AV1099" s="2"/>
      <c r="AW1099" s="2"/>
      <c r="AX1099" s="2"/>
      <c r="AY1099" s="2"/>
      <c r="AZ1099" s="2"/>
      <c r="BA1099" s="29"/>
    </row>
    <row r="1100" spans="1:53" ht="21" customHeight="1">
      <c r="A1100" s="19">
        <f>SUBTOTAL(3,$AO$7:AO1100)</f>
        <v>1094</v>
      </c>
      <c r="B1100" s="44" t="s">
        <v>3846</v>
      </c>
      <c r="C1100" s="45" t="s">
        <v>3847</v>
      </c>
      <c r="D1100" s="22" t="s">
        <v>3848</v>
      </c>
      <c r="E1100" s="22" t="s">
        <v>1266</v>
      </c>
      <c r="F1100" s="19" t="s">
        <v>1793</v>
      </c>
      <c r="G1100" s="22" t="s">
        <v>67</v>
      </c>
      <c r="H1100" s="19" t="str">
        <f t="shared" si="164"/>
        <v>009</v>
      </c>
      <c r="I1100" s="22" t="s">
        <v>3539</v>
      </c>
      <c r="J1100" s="22" t="s">
        <v>3757</v>
      </c>
      <c r="K1100" s="22"/>
      <c r="L1100" s="27">
        <v>0</v>
      </c>
      <c r="M1100" s="26">
        <v>0</v>
      </c>
      <c r="N1100" s="25">
        <v>7050000</v>
      </c>
      <c r="O1100" s="25"/>
      <c r="P1100" s="25"/>
      <c r="Q1100" s="25"/>
      <c r="R1100" s="25"/>
      <c r="S1100" s="25">
        <v>7050000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>
        <f t="shared" si="167"/>
        <v>0</v>
      </c>
      <c r="AE1100" s="25">
        <f>IF(SUM(R1100:T1100)-M1100&lt;SUM(N1100),SUM(N1100)-SUM(R1100:T1100)-M1100,)</f>
        <v>0</v>
      </c>
      <c r="AF1100" s="25"/>
      <c r="AG1100" s="27"/>
      <c r="AH1100" s="27"/>
      <c r="AI1100" s="27"/>
      <c r="AJ1100" s="32"/>
      <c r="AK1100" s="27"/>
      <c r="AL1100" s="32"/>
      <c r="AM1100" s="27"/>
      <c r="AN1100" s="25">
        <f t="shared" si="169"/>
        <v>0</v>
      </c>
      <c r="AO1100" s="27">
        <f t="shared" si="166"/>
        <v>0</v>
      </c>
      <c r="AP1100" s="28"/>
      <c r="AR1100" s="28"/>
      <c r="AS1100" s="28"/>
      <c r="AT1100" s="2"/>
      <c r="AU1100" s="2"/>
      <c r="AV1100" s="2"/>
      <c r="AW1100" s="2"/>
      <c r="AX1100" s="2"/>
      <c r="AY1100" s="2"/>
      <c r="AZ1100" s="2"/>
      <c r="BA1100" s="29"/>
    </row>
    <row r="1101" spans="1:53" ht="21" customHeight="1">
      <c r="A1101" s="19">
        <f>SUBTOTAL(3,$AO$7:AO1101)</f>
        <v>1095</v>
      </c>
      <c r="B1101" s="44" t="s">
        <v>3849</v>
      </c>
      <c r="C1101" s="45" t="s">
        <v>3850</v>
      </c>
      <c r="D1101" s="22" t="s">
        <v>3851</v>
      </c>
      <c r="E1101" s="22" t="s">
        <v>571</v>
      </c>
      <c r="F1101" s="19" t="s">
        <v>1831</v>
      </c>
      <c r="G1101" s="22" t="s">
        <v>67</v>
      </c>
      <c r="H1101" s="19" t="str">
        <f t="shared" si="164"/>
        <v>009</v>
      </c>
      <c r="I1101" s="22" t="s">
        <v>3539</v>
      </c>
      <c r="J1101" s="22" t="s">
        <v>3757</v>
      </c>
      <c r="K1101" s="22"/>
      <c r="L1101" s="27">
        <v>0</v>
      </c>
      <c r="M1101" s="26">
        <v>0</v>
      </c>
      <c r="N1101" s="25">
        <v>7050000</v>
      </c>
      <c r="O1101" s="25"/>
      <c r="P1101" s="25"/>
      <c r="Q1101" s="25"/>
      <c r="R1101" s="25"/>
      <c r="S1101" s="25"/>
      <c r="T1101" s="25"/>
      <c r="U1101" s="25">
        <v>7050000</v>
      </c>
      <c r="V1101" s="25"/>
      <c r="W1101" s="25"/>
      <c r="X1101" s="25"/>
      <c r="Y1101" s="25"/>
      <c r="Z1101" s="25"/>
      <c r="AA1101" s="25"/>
      <c r="AB1101" s="25"/>
      <c r="AC1101" s="25"/>
      <c r="AD1101" s="25">
        <f t="shared" si="167"/>
        <v>0</v>
      </c>
      <c r="AE1101" s="25">
        <f>IF(SUM(R1101:U1101)-M1101&lt;SUM(N1101),SUM(N1101)-SUM(R1101:U1101)-M1101,)</f>
        <v>0</v>
      </c>
      <c r="AF1101" s="25"/>
      <c r="AG1101" s="27"/>
      <c r="AH1101" s="27"/>
      <c r="AI1101" s="27"/>
      <c r="AJ1101" s="32"/>
      <c r="AK1101" s="27"/>
      <c r="AL1101" s="32"/>
      <c r="AM1101" s="27"/>
      <c r="AN1101" s="25">
        <f t="shared" si="169"/>
        <v>0</v>
      </c>
      <c r="AO1101" s="27">
        <f t="shared" si="166"/>
        <v>0</v>
      </c>
      <c r="AP1101" s="28"/>
      <c r="AR1101" s="28"/>
      <c r="AS1101" s="28"/>
      <c r="AT1101" s="2"/>
      <c r="AU1101" s="2"/>
      <c r="AV1101" s="2"/>
      <c r="AW1101" s="2"/>
      <c r="AX1101" s="2"/>
      <c r="AY1101" s="2"/>
      <c r="AZ1101" s="2"/>
      <c r="BA1101" s="29"/>
    </row>
    <row r="1102" spans="1:53" ht="21" customHeight="1">
      <c r="A1102" s="19">
        <f>SUBTOTAL(3,$AO$7:AO1102)</f>
        <v>1096</v>
      </c>
      <c r="B1102" s="44" t="s">
        <v>3852</v>
      </c>
      <c r="C1102" s="45" t="s">
        <v>3853</v>
      </c>
      <c r="D1102" s="22" t="s">
        <v>3854</v>
      </c>
      <c r="E1102" s="22" t="s">
        <v>124</v>
      </c>
      <c r="F1102" s="19" t="s">
        <v>705</v>
      </c>
      <c r="G1102" s="22" t="s">
        <v>67</v>
      </c>
      <c r="H1102" s="19" t="str">
        <f t="shared" si="164"/>
        <v>009</v>
      </c>
      <c r="I1102" s="22" t="s">
        <v>3539</v>
      </c>
      <c r="J1102" s="22" t="s">
        <v>3757</v>
      </c>
      <c r="K1102" s="22"/>
      <c r="L1102" s="27">
        <v>0</v>
      </c>
      <c r="M1102" s="26">
        <v>0</v>
      </c>
      <c r="N1102" s="25">
        <v>7050000</v>
      </c>
      <c r="O1102" s="25"/>
      <c r="P1102" s="25"/>
      <c r="Q1102" s="25"/>
      <c r="R1102" s="25"/>
      <c r="S1102" s="25"/>
      <c r="T1102" s="25"/>
      <c r="U1102" s="25">
        <v>7050000</v>
      </c>
      <c r="V1102" s="25"/>
      <c r="W1102" s="25"/>
      <c r="X1102" s="25"/>
      <c r="Y1102" s="25"/>
      <c r="Z1102" s="25"/>
      <c r="AA1102" s="25"/>
      <c r="AB1102" s="25"/>
      <c r="AC1102" s="25"/>
      <c r="AD1102" s="25">
        <f t="shared" si="167"/>
        <v>0</v>
      </c>
      <c r="AE1102" s="25">
        <f>IF(SUM(R1102:U1102)-M1102&lt;SUM(N1102),SUM(N1102)-SUM(R1102:U1102)-M1102,)</f>
        <v>0</v>
      </c>
      <c r="AF1102" s="25"/>
      <c r="AG1102" s="27"/>
      <c r="AH1102" s="27"/>
      <c r="AI1102" s="27"/>
      <c r="AJ1102" s="32"/>
      <c r="AK1102" s="27"/>
      <c r="AL1102" s="32"/>
      <c r="AM1102" s="27"/>
      <c r="AN1102" s="25">
        <f t="shared" si="169"/>
        <v>0</v>
      </c>
      <c r="AO1102" s="27">
        <f t="shared" si="166"/>
        <v>0</v>
      </c>
      <c r="AP1102" s="28"/>
      <c r="AR1102" s="28"/>
      <c r="AS1102" s="28"/>
      <c r="AT1102" s="2"/>
      <c r="AU1102" s="2"/>
      <c r="AV1102" s="2"/>
      <c r="AW1102" s="2"/>
      <c r="AX1102" s="2"/>
      <c r="AY1102" s="2"/>
      <c r="AZ1102" s="2"/>
      <c r="BA1102" s="29"/>
    </row>
    <row r="1103" spans="1:53" ht="21" customHeight="1">
      <c r="A1103" s="19">
        <f>SUBTOTAL(3,$AO$7:AO1103)</f>
        <v>1097</v>
      </c>
      <c r="B1103" s="44" t="s">
        <v>3855</v>
      </c>
      <c r="C1103" s="45" t="s">
        <v>3856</v>
      </c>
      <c r="D1103" s="22" t="s">
        <v>3857</v>
      </c>
      <c r="E1103" s="22" t="s">
        <v>2008</v>
      </c>
      <c r="F1103" s="19" t="s">
        <v>1581</v>
      </c>
      <c r="G1103" s="22" t="s">
        <v>67</v>
      </c>
      <c r="H1103" s="19" t="str">
        <f t="shared" si="164"/>
        <v>009</v>
      </c>
      <c r="I1103" s="22" t="s">
        <v>3027</v>
      </c>
      <c r="J1103" s="22" t="s">
        <v>3757</v>
      </c>
      <c r="K1103" s="22"/>
      <c r="L1103" s="27">
        <v>0</v>
      </c>
      <c r="M1103" s="26">
        <v>0</v>
      </c>
      <c r="N1103" s="25">
        <v>7050000</v>
      </c>
      <c r="O1103" s="25"/>
      <c r="P1103" s="25"/>
      <c r="Q1103" s="25"/>
      <c r="R1103" s="25"/>
      <c r="S1103" s="25">
        <v>7050000</v>
      </c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>
        <f t="shared" si="167"/>
        <v>0</v>
      </c>
      <c r="AE1103" s="25">
        <f>IF(SUM(R1103:T1103)-M1103&lt;SUM(N1103),SUM(N1103)-SUM(R1103:T1103)-M1103,)</f>
        <v>0</v>
      </c>
      <c r="AF1103" s="25"/>
      <c r="AG1103" s="27"/>
      <c r="AH1103" s="27"/>
      <c r="AI1103" s="27"/>
      <c r="AJ1103" s="32"/>
      <c r="AK1103" s="27"/>
      <c r="AL1103" s="32"/>
      <c r="AM1103" s="27"/>
      <c r="AN1103" s="25">
        <f t="shared" si="169"/>
        <v>0</v>
      </c>
      <c r="AO1103" s="27">
        <f t="shared" si="166"/>
        <v>0</v>
      </c>
      <c r="AP1103" s="28"/>
      <c r="AR1103" s="28"/>
      <c r="AS1103" s="28"/>
      <c r="AT1103" s="2"/>
      <c r="AU1103" s="2"/>
      <c r="AV1103" s="2"/>
      <c r="AW1103" s="2"/>
      <c r="AX1103" s="2"/>
      <c r="AY1103" s="2"/>
      <c r="AZ1103" s="2"/>
      <c r="BA1103" s="29"/>
    </row>
    <row r="1104" spans="1:53" ht="21" customHeight="1">
      <c r="A1104" s="19">
        <f>SUBTOTAL(3,$AO$7:AO1104)</f>
        <v>1098</v>
      </c>
      <c r="B1104" s="44" t="s">
        <v>3858</v>
      </c>
      <c r="C1104" s="45" t="s">
        <v>3859</v>
      </c>
      <c r="D1104" s="22" t="s">
        <v>3860</v>
      </c>
      <c r="E1104" s="22" t="s">
        <v>52</v>
      </c>
      <c r="F1104" s="19" t="s">
        <v>886</v>
      </c>
      <c r="G1104" s="22" t="s">
        <v>67</v>
      </c>
      <c r="H1104" s="19" t="str">
        <f t="shared" si="164"/>
        <v>009</v>
      </c>
      <c r="I1104" s="22" t="s">
        <v>3027</v>
      </c>
      <c r="J1104" s="22" t="s">
        <v>3861</v>
      </c>
      <c r="K1104" s="22"/>
      <c r="L1104" s="27">
        <v>0</v>
      </c>
      <c r="M1104" s="26">
        <v>0</v>
      </c>
      <c r="N1104" s="25">
        <v>7050000</v>
      </c>
      <c r="O1104" s="25"/>
      <c r="P1104" s="25"/>
      <c r="Q1104" s="25"/>
      <c r="R1104" s="25"/>
      <c r="S1104" s="25">
        <v>7050000</v>
      </c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>
        <f t="shared" si="167"/>
        <v>0</v>
      </c>
      <c r="AE1104" s="25">
        <f>IF(SUM(R1104:T1104)-M1104&lt;SUM(N1104),SUM(N1104)-SUM(R1104:T1104)-M1104,)</f>
        <v>0</v>
      </c>
      <c r="AF1104" s="25"/>
      <c r="AG1104" s="27"/>
      <c r="AH1104" s="27"/>
      <c r="AI1104" s="27"/>
      <c r="AJ1104" s="32"/>
      <c r="AK1104" s="27"/>
      <c r="AL1104" s="32"/>
      <c r="AM1104" s="27"/>
      <c r="AN1104" s="25">
        <f t="shared" si="169"/>
        <v>0</v>
      </c>
      <c r="AO1104" s="27">
        <f t="shared" si="166"/>
        <v>0</v>
      </c>
      <c r="AP1104" s="28"/>
      <c r="AR1104" s="28"/>
      <c r="AS1104" s="28"/>
      <c r="AT1104" s="2"/>
      <c r="AU1104" s="2"/>
      <c r="AV1104" s="2"/>
      <c r="AW1104" s="2"/>
      <c r="AX1104" s="2"/>
      <c r="AY1104" s="2"/>
      <c r="AZ1104" s="2"/>
      <c r="BA1104" s="29"/>
    </row>
    <row r="1105" spans="1:53" ht="21" customHeight="1">
      <c r="A1105" s="19">
        <f>SUBTOTAL(3,$AO$7:AO1105)</f>
        <v>1099</v>
      </c>
      <c r="B1105" s="44" t="s">
        <v>3862</v>
      </c>
      <c r="C1105" s="45" t="s">
        <v>3863</v>
      </c>
      <c r="D1105" s="22" t="s">
        <v>3864</v>
      </c>
      <c r="E1105" s="22" t="s">
        <v>52</v>
      </c>
      <c r="F1105" s="19" t="s">
        <v>3290</v>
      </c>
      <c r="G1105" s="22" t="s">
        <v>67</v>
      </c>
      <c r="H1105" s="19" t="str">
        <f t="shared" si="164"/>
        <v>009</v>
      </c>
      <c r="I1105" s="22" t="s">
        <v>3027</v>
      </c>
      <c r="J1105" s="22" t="s">
        <v>3861</v>
      </c>
      <c r="K1105" s="22"/>
      <c r="L1105" s="27">
        <v>0</v>
      </c>
      <c r="M1105" s="26">
        <v>0</v>
      </c>
      <c r="N1105" s="25">
        <v>7050000</v>
      </c>
      <c r="O1105" s="25"/>
      <c r="P1105" s="25"/>
      <c r="Q1105" s="25"/>
      <c r="R1105" s="25"/>
      <c r="S1105" s="25"/>
      <c r="T1105" s="25"/>
      <c r="U1105" s="25">
        <v>7050000</v>
      </c>
      <c r="V1105" s="25"/>
      <c r="W1105" s="25"/>
      <c r="X1105" s="25"/>
      <c r="Y1105" s="25"/>
      <c r="Z1105" s="25"/>
      <c r="AA1105" s="25"/>
      <c r="AB1105" s="25"/>
      <c r="AC1105" s="25"/>
      <c r="AD1105" s="25">
        <f t="shared" si="167"/>
        <v>0</v>
      </c>
      <c r="AE1105" s="25">
        <f>IF(SUM(R1105:U1105)-M1105&lt;SUM(N1105),SUM(N1105)-SUM(R1105:U1105)-M1105,)</f>
        <v>0</v>
      </c>
      <c r="AF1105" s="25"/>
      <c r="AG1105" s="27"/>
      <c r="AH1105" s="27"/>
      <c r="AI1105" s="27"/>
      <c r="AJ1105" s="32"/>
      <c r="AK1105" s="27"/>
      <c r="AL1105" s="32"/>
      <c r="AM1105" s="27"/>
      <c r="AN1105" s="25">
        <f t="shared" si="169"/>
        <v>0</v>
      </c>
      <c r="AO1105" s="27">
        <f t="shared" si="166"/>
        <v>0</v>
      </c>
      <c r="AP1105" s="28"/>
      <c r="AR1105" s="28"/>
      <c r="AS1105" s="28"/>
      <c r="AT1105" s="2"/>
      <c r="AU1105" s="2"/>
      <c r="AV1105" s="2"/>
      <c r="AW1105" s="2"/>
      <c r="AX1105" s="2"/>
      <c r="AY1105" s="2"/>
      <c r="AZ1105" s="2"/>
      <c r="BA1105" s="29"/>
    </row>
    <row r="1106" spans="1:53" ht="21" customHeight="1">
      <c r="A1106" s="19">
        <f>SUBTOTAL(3,$AO$7:AO1106)</f>
        <v>1100</v>
      </c>
      <c r="B1106" s="44" t="s">
        <v>3865</v>
      </c>
      <c r="C1106" s="45" t="s">
        <v>3866</v>
      </c>
      <c r="D1106" s="22" t="s">
        <v>3867</v>
      </c>
      <c r="E1106" s="22" t="s">
        <v>1559</v>
      </c>
      <c r="F1106" s="19" t="s">
        <v>167</v>
      </c>
      <c r="G1106" s="22" t="s">
        <v>67</v>
      </c>
      <c r="H1106" s="19" t="str">
        <f t="shared" si="164"/>
        <v>009</v>
      </c>
      <c r="I1106" s="22" t="s">
        <v>3797</v>
      </c>
      <c r="J1106" s="22" t="s">
        <v>3861</v>
      </c>
      <c r="K1106" s="22"/>
      <c r="L1106" s="27">
        <v>0</v>
      </c>
      <c r="M1106" s="26">
        <v>0</v>
      </c>
      <c r="N1106" s="25">
        <v>7050000</v>
      </c>
      <c r="O1106" s="25"/>
      <c r="P1106" s="25"/>
      <c r="Q1106" s="25"/>
      <c r="R1106" s="25"/>
      <c r="S1106" s="25"/>
      <c r="T1106" s="25"/>
      <c r="U1106" s="25">
        <v>7050000</v>
      </c>
      <c r="V1106" s="25"/>
      <c r="W1106" s="25"/>
      <c r="X1106" s="25"/>
      <c r="Y1106" s="25"/>
      <c r="Z1106" s="25"/>
      <c r="AA1106" s="25"/>
      <c r="AB1106" s="25"/>
      <c r="AC1106" s="25"/>
      <c r="AD1106" s="25">
        <f t="shared" si="167"/>
        <v>0</v>
      </c>
      <c r="AE1106" s="25">
        <f>IF(SUM(R1106:U1106)-M1106&lt;SUM(N1106),SUM(N1106)-SUM(R1106:U1106)-M1106,)</f>
        <v>0</v>
      </c>
      <c r="AF1106" s="25"/>
      <c r="AG1106" s="27"/>
      <c r="AH1106" s="27"/>
      <c r="AI1106" s="27"/>
      <c r="AJ1106" s="32"/>
      <c r="AK1106" s="27"/>
      <c r="AL1106" s="32"/>
      <c r="AM1106" s="27"/>
      <c r="AN1106" s="25">
        <f t="shared" si="169"/>
        <v>0</v>
      </c>
      <c r="AO1106" s="27">
        <f t="shared" si="166"/>
        <v>0</v>
      </c>
      <c r="AP1106" s="28"/>
      <c r="AR1106" s="28"/>
      <c r="AS1106" s="28"/>
      <c r="AT1106" s="2"/>
      <c r="AU1106" s="2"/>
      <c r="AV1106" s="2"/>
      <c r="AW1106" s="2"/>
      <c r="AX1106" s="2"/>
      <c r="AY1106" s="2"/>
      <c r="AZ1106" s="2"/>
      <c r="BA1106" s="29"/>
    </row>
    <row r="1107" spans="1:53" ht="21" customHeight="1">
      <c r="A1107" s="19">
        <f>SUBTOTAL(3,$AO$7:AO1107)</f>
        <v>1101</v>
      </c>
      <c r="B1107" s="44" t="s">
        <v>3868</v>
      </c>
      <c r="C1107" s="45" t="s">
        <v>3869</v>
      </c>
      <c r="D1107" s="22" t="s">
        <v>3870</v>
      </c>
      <c r="E1107" s="22" t="s">
        <v>1563</v>
      </c>
      <c r="F1107" s="19" t="s">
        <v>188</v>
      </c>
      <c r="G1107" s="22" t="s">
        <v>67</v>
      </c>
      <c r="H1107" s="19" t="str">
        <f t="shared" si="164"/>
        <v>009</v>
      </c>
      <c r="I1107" s="22" t="s">
        <v>3797</v>
      </c>
      <c r="J1107" s="22" t="s">
        <v>3861</v>
      </c>
      <c r="K1107" s="22"/>
      <c r="L1107" s="27">
        <v>0</v>
      </c>
      <c r="M1107" s="26">
        <v>0</v>
      </c>
      <c r="N1107" s="25">
        <v>7050000</v>
      </c>
      <c r="O1107" s="25"/>
      <c r="P1107" s="25"/>
      <c r="Q1107" s="25"/>
      <c r="R1107" s="25"/>
      <c r="S1107" s="25"/>
      <c r="T1107" s="25"/>
      <c r="U1107" s="25">
        <v>7050000</v>
      </c>
      <c r="V1107" s="25"/>
      <c r="W1107" s="25"/>
      <c r="X1107" s="25"/>
      <c r="Y1107" s="25"/>
      <c r="Z1107" s="25"/>
      <c r="AA1107" s="25"/>
      <c r="AB1107" s="25"/>
      <c r="AC1107" s="25"/>
      <c r="AD1107" s="25">
        <f t="shared" si="167"/>
        <v>0</v>
      </c>
      <c r="AE1107" s="25">
        <f>IF(SUM(R1107:U1107)-M1107&lt;SUM(N1107),SUM(N1107)-SUM(R1107:U1107)-M1107,)</f>
        <v>0</v>
      </c>
      <c r="AF1107" s="25"/>
      <c r="AG1107" s="409"/>
      <c r="AH1107" s="27"/>
      <c r="AI1107" s="409"/>
      <c r="AJ1107" s="32"/>
      <c r="AK1107" s="409"/>
      <c r="AL1107" s="32"/>
      <c r="AM1107" s="409"/>
      <c r="AN1107" s="25">
        <f t="shared" si="169"/>
        <v>0</v>
      </c>
      <c r="AO1107" s="27">
        <f t="shared" si="166"/>
        <v>0</v>
      </c>
      <c r="AP1107" s="28"/>
      <c r="AR1107" s="63"/>
      <c r="AS1107" s="28">
        <f>IF(SUM(M1107:M1107)&lt;SUM(N1107:N1107),SUM(N1107:N1107)-SUM(M1107:M1107),)</f>
        <v>7050000</v>
      </c>
      <c r="AT1107" s="2"/>
      <c r="AU1107" s="2"/>
      <c r="AV1107" s="2"/>
      <c r="AW1107" s="2"/>
      <c r="AX1107" s="2"/>
      <c r="AY1107" s="2"/>
      <c r="AZ1107" s="2"/>
      <c r="BA1107" s="29"/>
    </row>
    <row r="1108" spans="1:53" ht="21" customHeight="1">
      <c r="A1108" s="19">
        <f>SUBTOTAL(3,$AO$7:AO1108)</f>
        <v>1102</v>
      </c>
      <c r="B1108" s="44" t="s">
        <v>3871</v>
      </c>
      <c r="C1108" s="45" t="s">
        <v>3872</v>
      </c>
      <c r="D1108" s="22" t="s">
        <v>3873</v>
      </c>
      <c r="E1108" s="22" t="s">
        <v>1432</v>
      </c>
      <c r="F1108" s="19" t="s">
        <v>695</v>
      </c>
      <c r="G1108" s="22" t="s">
        <v>67</v>
      </c>
      <c r="H1108" s="19" t="str">
        <f t="shared" si="164"/>
        <v>009</v>
      </c>
      <c r="I1108" s="22" t="s">
        <v>3797</v>
      </c>
      <c r="J1108" s="22" t="s">
        <v>3861</v>
      </c>
      <c r="K1108" s="122">
        <v>5653000</v>
      </c>
      <c r="L1108" s="27">
        <v>0</v>
      </c>
      <c r="M1108" s="26">
        <v>0</v>
      </c>
      <c r="N1108" s="25">
        <v>7050000</v>
      </c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>
        <f t="shared" si="167"/>
        <v>0</v>
      </c>
      <c r="AE1108" s="25">
        <f>IF(SUM(R1108:T1108)-M1108&lt;SUM(N1108),SUM(N1108)-SUM(R1108:T1108)-M1108,)</f>
        <v>7050000</v>
      </c>
      <c r="AF1108" s="25"/>
      <c r="AG1108" s="27"/>
      <c r="AH1108" s="27"/>
      <c r="AI1108" s="27"/>
      <c r="AJ1108" s="32"/>
      <c r="AK1108" s="27"/>
      <c r="AL1108" s="32"/>
      <c r="AM1108" s="27"/>
      <c r="AN1108" s="25">
        <f t="shared" si="169"/>
        <v>0</v>
      </c>
      <c r="AO1108" s="27">
        <f t="shared" si="166"/>
        <v>12703000</v>
      </c>
      <c r="AP1108" s="28"/>
      <c r="AR1108" s="28"/>
      <c r="AS1108" s="28"/>
      <c r="AT1108" s="2"/>
      <c r="AU1108" s="2"/>
      <c r="AV1108" s="2"/>
      <c r="AW1108" s="2"/>
      <c r="AX1108" s="2"/>
      <c r="AY1108" s="2"/>
      <c r="AZ1108" s="2"/>
      <c r="BA1108" s="29"/>
    </row>
    <row r="1109" spans="1:53" ht="21" customHeight="1">
      <c r="A1109" s="19">
        <f>SUBTOTAL(3,$AO$7:AO1109)</f>
        <v>1103</v>
      </c>
      <c r="B1109" s="44" t="s">
        <v>3874</v>
      </c>
      <c r="C1109" s="45" t="s">
        <v>3875</v>
      </c>
      <c r="D1109" s="22" t="s">
        <v>3784</v>
      </c>
      <c r="E1109" s="22" t="s">
        <v>385</v>
      </c>
      <c r="F1109" s="19" t="s">
        <v>2133</v>
      </c>
      <c r="G1109" s="22" t="s">
        <v>67</v>
      </c>
      <c r="H1109" s="19" t="str">
        <f t="shared" si="164"/>
        <v>009</v>
      </c>
      <c r="I1109" s="22" t="s">
        <v>3797</v>
      </c>
      <c r="J1109" s="22" t="s">
        <v>3861</v>
      </c>
      <c r="K1109" s="22"/>
      <c r="L1109" s="27">
        <v>0</v>
      </c>
      <c r="M1109" s="26">
        <v>0</v>
      </c>
      <c r="N1109" s="25">
        <v>7050000</v>
      </c>
      <c r="O1109" s="25"/>
      <c r="P1109" s="25"/>
      <c r="Q1109" s="25"/>
      <c r="R1109" s="25"/>
      <c r="S1109" s="25">
        <v>7050000</v>
      </c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>
        <f t="shared" si="167"/>
        <v>0</v>
      </c>
      <c r="AE1109" s="25">
        <f>IF(SUM(R1109:T1109)-M1109&lt;SUM(N1109),SUM(N1109)-SUM(R1109:T1109)-M1109,)</f>
        <v>0</v>
      </c>
      <c r="AF1109" s="25"/>
      <c r="AG1109" s="27"/>
      <c r="AH1109" s="27"/>
      <c r="AI1109" s="27"/>
      <c r="AJ1109" s="32"/>
      <c r="AK1109" s="27"/>
      <c r="AL1109" s="32"/>
      <c r="AM1109" s="27"/>
      <c r="AN1109" s="25">
        <f t="shared" si="169"/>
        <v>0</v>
      </c>
      <c r="AO1109" s="27">
        <f t="shared" si="166"/>
        <v>0</v>
      </c>
      <c r="AP1109" s="28"/>
      <c r="AR1109" s="28"/>
      <c r="AS1109" s="28"/>
      <c r="AT1109" s="2"/>
      <c r="AU1109" s="2"/>
      <c r="AV1109" s="2"/>
      <c r="AW1109" s="2"/>
      <c r="AX1109" s="2"/>
      <c r="AY1109" s="2"/>
      <c r="AZ1109" s="2"/>
      <c r="BA1109" s="29"/>
    </row>
    <row r="1110" spans="1:53" ht="21" customHeight="1">
      <c r="A1110" s="19">
        <f>SUBTOTAL(3,$AO$7:AO1110)</f>
        <v>1104</v>
      </c>
      <c r="B1110" s="44" t="s">
        <v>3876</v>
      </c>
      <c r="C1110" s="45" t="s">
        <v>3877</v>
      </c>
      <c r="D1110" s="22" t="s">
        <v>3878</v>
      </c>
      <c r="E1110" s="22" t="s">
        <v>737</v>
      </c>
      <c r="F1110" s="19" t="s">
        <v>3317</v>
      </c>
      <c r="G1110" s="22" t="s">
        <v>67</v>
      </c>
      <c r="H1110" s="19" t="str">
        <f t="shared" si="164"/>
        <v>009</v>
      </c>
      <c r="I1110" s="22" t="s">
        <v>3027</v>
      </c>
      <c r="J1110" s="22" t="s">
        <v>3861</v>
      </c>
      <c r="K1110" s="22"/>
      <c r="L1110" s="27">
        <v>0</v>
      </c>
      <c r="M1110" s="26">
        <v>0</v>
      </c>
      <c r="N1110" s="25">
        <v>7050000</v>
      </c>
      <c r="O1110" s="25"/>
      <c r="P1110" s="25"/>
      <c r="Q1110" s="25"/>
      <c r="R1110" s="25"/>
      <c r="S1110" s="25">
        <v>7050000</v>
      </c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>
        <f t="shared" si="167"/>
        <v>0</v>
      </c>
      <c r="AE1110" s="25">
        <f>IF(SUM(R1110:T1110)-M1110&lt;SUM(N1110),SUM(N1110)-SUM(R1110:T1110)-M1110,)</f>
        <v>0</v>
      </c>
      <c r="AF1110" s="25"/>
      <c r="AG1110" s="27"/>
      <c r="AH1110" s="27"/>
      <c r="AI1110" s="27"/>
      <c r="AJ1110" s="32"/>
      <c r="AK1110" s="27"/>
      <c r="AL1110" s="32"/>
      <c r="AM1110" s="27"/>
      <c r="AN1110" s="25">
        <f t="shared" si="169"/>
        <v>0</v>
      </c>
      <c r="AO1110" s="27">
        <f t="shared" si="166"/>
        <v>0</v>
      </c>
      <c r="AP1110" s="28"/>
      <c r="AR1110" s="28"/>
      <c r="AS1110" s="28"/>
      <c r="AT1110" s="2"/>
      <c r="AU1110" s="2"/>
      <c r="AV1110" s="2"/>
      <c r="AW1110" s="2"/>
      <c r="AX1110" s="2"/>
      <c r="AY1110" s="2"/>
      <c r="AZ1110" s="2"/>
      <c r="BA1110" s="29"/>
    </row>
    <row r="1111" spans="1:53" ht="21" customHeight="1">
      <c r="A1111" s="19">
        <f>SUBTOTAL(3,$AO$7:AO1111)</f>
        <v>1105</v>
      </c>
      <c r="B1111" s="44" t="s">
        <v>3879</v>
      </c>
      <c r="C1111" s="45" t="s">
        <v>3880</v>
      </c>
      <c r="D1111" s="22" t="s">
        <v>1090</v>
      </c>
      <c r="E1111" s="22" t="s">
        <v>421</v>
      </c>
      <c r="F1111" s="19" t="s">
        <v>985</v>
      </c>
      <c r="G1111" s="22" t="s">
        <v>67</v>
      </c>
      <c r="H1111" s="19" t="str">
        <f t="shared" si="164"/>
        <v>009</v>
      </c>
      <c r="I1111" s="22" t="s">
        <v>3027</v>
      </c>
      <c r="J1111" s="22" t="s">
        <v>3861</v>
      </c>
      <c r="K1111" s="22"/>
      <c r="L1111" s="27">
        <v>0</v>
      </c>
      <c r="M1111" s="26">
        <v>0</v>
      </c>
      <c r="N1111" s="25">
        <v>7050000</v>
      </c>
      <c r="O1111" s="25"/>
      <c r="P1111" s="25"/>
      <c r="Q1111" s="25"/>
      <c r="R1111" s="25"/>
      <c r="S1111" s="25"/>
      <c r="T1111" s="25"/>
      <c r="U1111" s="25">
        <v>7050000</v>
      </c>
      <c r="V1111" s="25"/>
      <c r="W1111" s="25"/>
      <c r="X1111" s="25"/>
      <c r="Y1111" s="25"/>
      <c r="Z1111" s="25"/>
      <c r="AA1111" s="25"/>
      <c r="AB1111" s="25"/>
      <c r="AC1111" s="25"/>
      <c r="AD1111" s="25">
        <f t="shared" si="167"/>
        <v>0</v>
      </c>
      <c r="AE1111" s="25">
        <f>IF(SUM(R1111:U1111)-M1111&lt;SUM(N1111),SUM(N1111)-SUM(R1111:U1111)-M1111,)</f>
        <v>0</v>
      </c>
      <c r="AF1111" s="25"/>
      <c r="AG1111" s="27"/>
      <c r="AH1111" s="27"/>
      <c r="AI1111" s="27"/>
      <c r="AJ1111" s="32"/>
      <c r="AK1111" s="27"/>
      <c r="AL1111" s="32"/>
      <c r="AM1111" s="27"/>
      <c r="AN1111" s="25">
        <f t="shared" si="169"/>
        <v>0</v>
      </c>
      <c r="AO1111" s="27">
        <f t="shared" si="166"/>
        <v>0</v>
      </c>
      <c r="AP1111" s="28"/>
      <c r="AR1111" s="28"/>
      <c r="AS1111" s="28"/>
      <c r="AT1111" s="2"/>
      <c r="AU1111" s="2"/>
      <c r="AV1111" s="2"/>
      <c r="AW1111" s="2"/>
      <c r="AX1111" s="2"/>
      <c r="AY1111" s="2"/>
      <c r="AZ1111" s="2"/>
      <c r="BA1111" s="29"/>
    </row>
    <row r="1112" spans="1:53" ht="21" customHeight="1">
      <c r="A1112" s="19">
        <f>SUBTOTAL(3,$AO$7:AO1112)</f>
        <v>1106</v>
      </c>
      <c r="B1112" s="44" t="s">
        <v>3881</v>
      </c>
      <c r="C1112" s="45" t="s">
        <v>3882</v>
      </c>
      <c r="D1112" s="22" t="s">
        <v>3883</v>
      </c>
      <c r="E1112" s="22" t="s">
        <v>790</v>
      </c>
      <c r="F1112" s="19" t="s">
        <v>1070</v>
      </c>
      <c r="G1112" s="22" t="s">
        <v>67</v>
      </c>
      <c r="H1112" s="19" t="str">
        <f t="shared" si="164"/>
        <v>009</v>
      </c>
      <c r="I1112" s="22" t="s">
        <v>3797</v>
      </c>
      <c r="J1112" s="22" t="s">
        <v>3861</v>
      </c>
      <c r="K1112" s="22"/>
      <c r="L1112" s="27">
        <v>0</v>
      </c>
      <c r="M1112" s="26">
        <v>0</v>
      </c>
      <c r="N1112" s="25">
        <v>7050000</v>
      </c>
      <c r="O1112" s="25"/>
      <c r="P1112" s="25"/>
      <c r="Q1112" s="25"/>
      <c r="R1112" s="25"/>
      <c r="S1112" s="25">
        <v>7050000</v>
      </c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>
        <f t="shared" si="167"/>
        <v>0</v>
      </c>
      <c r="AE1112" s="25">
        <f>IF(SUM(R1112:T1112)-M1112&lt;SUM(N1112),SUM(N1112)-SUM(R1112:T1112)-M1112,)</f>
        <v>0</v>
      </c>
      <c r="AF1112" s="25"/>
      <c r="AG1112" s="27"/>
      <c r="AH1112" s="27"/>
      <c r="AI1112" s="27"/>
      <c r="AJ1112" s="32"/>
      <c r="AK1112" s="27"/>
      <c r="AL1112" s="32"/>
      <c r="AM1112" s="27"/>
      <c r="AN1112" s="25">
        <f t="shared" si="169"/>
        <v>0</v>
      </c>
      <c r="AO1112" s="27">
        <f t="shared" si="166"/>
        <v>0</v>
      </c>
      <c r="AP1112" s="28"/>
      <c r="AR1112" s="28"/>
      <c r="AS1112" s="28"/>
      <c r="AT1112" s="2"/>
      <c r="AU1112" s="2"/>
      <c r="AV1112" s="2"/>
      <c r="AW1112" s="2"/>
      <c r="AX1112" s="2"/>
      <c r="AY1112" s="2"/>
      <c r="AZ1112" s="2"/>
      <c r="BA1112" s="29"/>
    </row>
    <row r="1113" spans="1:53" ht="21" customHeight="1">
      <c r="A1113" s="19">
        <f>SUBTOTAL(3,$AO$7:AO1113)</f>
        <v>1107</v>
      </c>
      <c r="B1113" s="44" t="s">
        <v>3884</v>
      </c>
      <c r="C1113" s="45" t="s">
        <v>3885</v>
      </c>
      <c r="D1113" s="22" t="s">
        <v>3886</v>
      </c>
      <c r="E1113" s="22" t="s">
        <v>3887</v>
      </c>
      <c r="F1113" s="19" t="s">
        <v>3221</v>
      </c>
      <c r="G1113" s="22" t="s">
        <v>67</v>
      </c>
      <c r="H1113" s="19" t="str">
        <f t="shared" si="164"/>
        <v>009</v>
      </c>
      <c r="I1113" s="22" t="s">
        <v>3797</v>
      </c>
      <c r="J1113" s="22" t="s">
        <v>3861</v>
      </c>
      <c r="K1113" s="22"/>
      <c r="L1113" s="27">
        <v>0</v>
      </c>
      <c r="M1113" s="26">
        <v>0</v>
      </c>
      <c r="N1113" s="25">
        <v>7050000</v>
      </c>
      <c r="O1113" s="25"/>
      <c r="P1113" s="25"/>
      <c r="Q1113" s="25"/>
      <c r="R1113" s="25"/>
      <c r="S1113" s="25"/>
      <c r="T1113" s="25"/>
      <c r="U1113" s="25">
        <v>7050000</v>
      </c>
      <c r="V1113" s="25"/>
      <c r="W1113" s="25"/>
      <c r="X1113" s="25"/>
      <c r="Y1113" s="25"/>
      <c r="Z1113" s="25"/>
      <c r="AA1113" s="25"/>
      <c r="AB1113" s="25"/>
      <c r="AC1113" s="25"/>
      <c r="AD1113" s="25">
        <f t="shared" si="167"/>
        <v>0</v>
      </c>
      <c r="AE1113" s="25">
        <f>IF(SUM(R1113:U1113)-M1113&lt;SUM(N1113),SUM(N1113)-SUM(R1113:U1113)-M1113,)</f>
        <v>0</v>
      </c>
      <c r="AF1113" s="25"/>
      <c r="AG1113" s="27"/>
      <c r="AH1113" s="27"/>
      <c r="AI1113" s="27"/>
      <c r="AJ1113" s="32"/>
      <c r="AK1113" s="27"/>
      <c r="AL1113" s="32"/>
      <c r="AM1113" s="27"/>
      <c r="AN1113" s="25">
        <f t="shared" si="169"/>
        <v>0</v>
      </c>
      <c r="AO1113" s="27">
        <f t="shared" si="166"/>
        <v>0</v>
      </c>
      <c r="AP1113" s="28"/>
      <c r="AR1113" s="28"/>
      <c r="AS1113" s="28"/>
      <c r="AT1113" s="2"/>
      <c r="AU1113" s="2"/>
      <c r="AV1113" s="2"/>
      <c r="AW1113" s="2"/>
      <c r="AX1113" s="2"/>
      <c r="AY1113" s="2"/>
      <c r="AZ1113" s="2"/>
      <c r="BA1113" s="29"/>
    </row>
    <row r="1114" spans="1:53" ht="21" customHeight="1">
      <c r="A1114" s="19">
        <f>SUBTOTAL(3,$AO$7:AO1114)</f>
        <v>1108</v>
      </c>
      <c r="B1114" s="44" t="s">
        <v>3888</v>
      </c>
      <c r="C1114" s="45" t="s">
        <v>3889</v>
      </c>
      <c r="D1114" s="22" t="s">
        <v>3890</v>
      </c>
      <c r="E1114" s="22" t="s">
        <v>449</v>
      </c>
      <c r="F1114" s="19" t="s">
        <v>905</v>
      </c>
      <c r="G1114" s="22" t="s">
        <v>67</v>
      </c>
      <c r="H1114" s="19" t="str">
        <f t="shared" si="164"/>
        <v>009</v>
      </c>
      <c r="I1114" s="22" t="s">
        <v>3027</v>
      </c>
      <c r="J1114" s="22" t="s">
        <v>3861</v>
      </c>
      <c r="K1114" s="22"/>
      <c r="L1114" s="27">
        <v>0</v>
      </c>
      <c r="M1114" s="26">
        <v>0</v>
      </c>
      <c r="N1114" s="25">
        <v>7050000</v>
      </c>
      <c r="O1114" s="25"/>
      <c r="P1114" s="25"/>
      <c r="Q1114" s="25"/>
      <c r="R1114" s="25"/>
      <c r="S1114" s="25"/>
      <c r="T1114" s="25"/>
      <c r="U1114" s="25"/>
      <c r="V1114" s="25"/>
      <c r="W1114" s="25">
        <v>7050000</v>
      </c>
      <c r="X1114" s="25"/>
      <c r="Y1114" s="25"/>
      <c r="Z1114" s="25"/>
      <c r="AA1114" s="25"/>
      <c r="AB1114" s="25"/>
      <c r="AC1114" s="25"/>
      <c r="AD1114" s="25">
        <f t="shared" si="167"/>
        <v>0</v>
      </c>
      <c r="AE1114" s="25">
        <f>IF(SUM(R1114:W1114)-M1114&lt;SUM(N1114),SUM(N1114)-SUM(R1114:W1114)-M1114,)</f>
        <v>0</v>
      </c>
      <c r="AF1114" s="25"/>
      <c r="AG1114" s="27"/>
      <c r="AH1114" s="27"/>
      <c r="AI1114" s="27"/>
      <c r="AJ1114" s="32"/>
      <c r="AK1114" s="27"/>
      <c r="AL1114" s="32"/>
      <c r="AM1114" s="27"/>
      <c r="AN1114" s="25">
        <f t="shared" si="169"/>
        <v>0</v>
      </c>
      <c r="AO1114" s="27">
        <f>IF(SUM(R1114:W1114)-M1114&lt;(K1114+L1114+N1114),(K1114+L1114+N1114)-SUM(R1114:W1114)-M1114,)</f>
        <v>0</v>
      </c>
      <c r="AP1114" s="28"/>
      <c r="AR1114" s="28"/>
      <c r="AS1114" s="28"/>
      <c r="AT1114" s="2"/>
      <c r="AU1114" s="2"/>
      <c r="AV1114" s="2"/>
      <c r="AW1114" s="2"/>
      <c r="AX1114" s="2"/>
      <c r="AY1114" s="2"/>
      <c r="AZ1114" s="2"/>
      <c r="BA1114" s="29"/>
    </row>
    <row r="1115" spans="1:53" ht="21" customHeight="1">
      <c r="A1115" s="19">
        <f>SUBTOTAL(3,$AO$7:AO1115)</f>
        <v>1109</v>
      </c>
      <c r="B1115" s="44" t="s">
        <v>3891</v>
      </c>
      <c r="C1115" s="45" t="s">
        <v>3892</v>
      </c>
      <c r="D1115" s="22" t="s">
        <v>3893</v>
      </c>
      <c r="E1115" s="22" t="s">
        <v>804</v>
      </c>
      <c r="F1115" s="19" t="s">
        <v>1456</v>
      </c>
      <c r="G1115" s="22" t="s">
        <v>67</v>
      </c>
      <c r="H1115" s="19" t="str">
        <f t="shared" si="164"/>
        <v>009</v>
      </c>
      <c r="I1115" s="22" t="s">
        <v>3797</v>
      </c>
      <c r="J1115" s="22" t="s">
        <v>3861</v>
      </c>
      <c r="K1115" s="22"/>
      <c r="L1115" s="27">
        <v>0</v>
      </c>
      <c r="M1115" s="26">
        <v>0</v>
      </c>
      <c r="N1115" s="25">
        <v>7050000</v>
      </c>
      <c r="O1115" s="25"/>
      <c r="P1115" s="25"/>
      <c r="Q1115" s="25"/>
      <c r="R1115" s="25"/>
      <c r="S1115" s="25">
        <v>7050000</v>
      </c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>
        <f t="shared" si="167"/>
        <v>0</v>
      </c>
      <c r="AE1115" s="25">
        <f>IF(SUM(R1115:T1115)-M1115&lt;SUM(N1115),SUM(N1115)-SUM(R1115:T1115)-M1115,)</f>
        <v>0</v>
      </c>
      <c r="AF1115" s="25"/>
      <c r="AG1115" s="27"/>
      <c r="AH1115" s="27"/>
      <c r="AI1115" s="27"/>
      <c r="AJ1115" s="32"/>
      <c r="AK1115" s="27"/>
      <c r="AL1115" s="32"/>
      <c r="AM1115" s="27"/>
      <c r="AN1115" s="25">
        <f t="shared" si="169"/>
        <v>0</v>
      </c>
      <c r="AO1115" s="27">
        <f>IF(SUM(R1115:U1115)-M1115&lt;(K1115+L1115+N1115),(K1115+L1115+N1115)-SUM(R1115:U1115)-M1115,)</f>
        <v>0</v>
      </c>
      <c r="AP1115" s="28"/>
      <c r="AR1115" s="28"/>
      <c r="AS1115" s="28"/>
      <c r="AT1115" s="2"/>
      <c r="AU1115" s="2"/>
      <c r="AV1115" s="2"/>
      <c r="AW1115" s="2"/>
      <c r="AX1115" s="2"/>
      <c r="AY1115" s="2"/>
      <c r="AZ1115" s="2"/>
      <c r="BA1115" s="29"/>
    </row>
    <row r="1116" spans="1:53" ht="21" customHeight="1">
      <c r="A1116" s="19">
        <f>SUBTOTAL(3,$AO$7:AO1116)</f>
        <v>1110</v>
      </c>
      <c r="B1116" s="44" t="s">
        <v>3894</v>
      </c>
      <c r="C1116" s="45" t="s">
        <v>3895</v>
      </c>
      <c r="D1116" s="22" t="s">
        <v>3896</v>
      </c>
      <c r="E1116" s="22" t="s">
        <v>3897</v>
      </c>
      <c r="F1116" s="19" t="s">
        <v>643</v>
      </c>
      <c r="G1116" s="22" t="s">
        <v>67</v>
      </c>
      <c r="H1116" s="19" t="str">
        <f t="shared" si="164"/>
        <v>009</v>
      </c>
      <c r="I1116" s="22" t="s">
        <v>3027</v>
      </c>
      <c r="J1116" s="22" t="s">
        <v>3861</v>
      </c>
      <c r="K1116" s="22"/>
      <c r="L1116" s="27">
        <v>0</v>
      </c>
      <c r="M1116" s="26">
        <v>0</v>
      </c>
      <c r="N1116" s="25">
        <v>7050000</v>
      </c>
      <c r="O1116" s="25"/>
      <c r="P1116" s="25"/>
      <c r="Q1116" s="25"/>
      <c r="R1116" s="25"/>
      <c r="S1116" s="25">
        <v>7050000</v>
      </c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>
        <f t="shared" ref="AD1116:AD1147" si="170">IF(SUM(O1116:U1116)&gt;SUM(M1116:N1116),SUM(O1116:U1116)-SUM(M1116:N1116),)</f>
        <v>0</v>
      </c>
      <c r="AE1116" s="25">
        <f>IF(SUM(R1116:T1116)-M1116&lt;SUM(N1116),SUM(N1116)-SUM(R1116:T1116)-M1116,)</f>
        <v>0</v>
      </c>
      <c r="AF1116" s="25"/>
      <c r="AG1116" s="27"/>
      <c r="AH1116" s="27"/>
      <c r="AI1116" s="27"/>
      <c r="AJ1116" s="32"/>
      <c r="AK1116" s="27"/>
      <c r="AL1116" s="32"/>
      <c r="AM1116" s="27"/>
      <c r="AN1116" s="25">
        <f t="shared" si="169"/>
        <v>0</v>
      </c>
      <c r="AO1116" s="27">
        <f>IF(SUM(R1116:U1116)-M1116&lt;(K1116+L1116+N1116),(K1116+L1116+N1116)-SUM(R1116:U1116)-M1116,)</f>
        <v>0</v>
      </c>
      <c r="AP1116" s="28"/>
      <c r="AR1116" s="28"/>
      <c r="AS1116" s="28"/>
      <c r="AT1116" s="2"/>
      <c r="AU1116" s="2"/>
      <c r="AV1116" s="2"/>
      <c r="AW1116" s="2"/>
      <c r="AX1116" s="2"/>
      <c r="AY1116" s="2"/>
      <c r="AZ1116" s="2"/>
      <c r="BA1116" s="29"/>
    </row>
    <row r="1117" spans="1:53" ht="21" customHeight="1">
      <c r="A1117" s="19">
        <f>SUBTOTAL(3,$AO$7:AO1117)</f>
        <v>1111</v>
      </c>
      <c r="B1117" s="44" t="s">
        <v>3898</v>
      </c>
      <c r="C1117" s="45" t="s">
        <v>3899</v>
      </c>
      <c r="D1117" s="22" t="s">
        <v>3900</v>
      </c>
      <c r="E1117" s="22" t="s">
        <v>1333</v>
      </c>
      <c r="F1117" s="19" t="s">
        <v>450</v>
      </c>
      <c r="G1117" s="22" t="s">
        <v>67</v>
      </c>
      <c r="H1117" s="19" t="str">
        <f t="shared" si="164"/>
        <v>009</v>
      </c>
      <c r="I1117" s="22" t="s">
        <v>3027</v>
      </c>
      <c r="J1117" s="22" t="s">
        <v>3861</v>
      </c>
      <c r="K1117" s="22"/>
      <c r="L1117" s="27">
        <v>0</v>
      </c>
      <c r="M1117" s="26">
        <v>0</v>
      </c>
      <c r="N1117" s="25">
        <v>7050000</v>
      </c>
      <c r="O1117" s="25"/>
      <c r="P1117" s="25"/>
      <c r="Q1117" s="25"/>
      <c r="R1117" s="25"/>
      <c r="S1117" s="25">
        <v>7050000</v>
      </c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>
        <f t="shared" si="170"/>
        <v>0</v>
      </c>
      <c r="AE1117" s="25">
        <f>IF(SUM(R1117:T1117)-M1117&lt;SUM(N1117),SUM(N1117)-SUM(R1117:T1117)-M1117,)</f>
        <v>0</v>
      </c>
      <c r="AF1117" s="25"/>
      <c r="AG1117" s="27"/>
      <c r="AH1117" s="27"/>
      <c r="AI1117" s="27"/>
      <c r="AJ1117" s="32"/>
      <c r="AK1117" s="27"/>
      <c r="AL1117" s="32"/>
      <c r="AM1117" s="27"/>
      <c r="AN1117" s="25">
        <f t="shared" si="169"/>
        <v>0</v>
      </c>
      <c r="AO1117" s="27">
        <f>IF(SUM(R1117:U1117)-M1117&lt;(K1117+L1117+N1117),(K1117+L1117+N1117)-SUM(R1117:U1117)-M1117,)</f>
        <v>0</v>
      </c>
      <c r="AP1117" s="28"/>
      <c r="AR1117" s="28"/>
      <c r="AS1117" s="28"/>
      <c r="AT1117" s="2"/>
      <c r="AU1117" s="2"/>
      <c r="AV1117" s="2"/>
      <c r="AW1117" s="2"/>
      <c r="AX1117" s="2"/>
      <c r="AY1117" s="2"/>
      <c r="AZ1117" s="2"/>
      <c r="BA1117" s="29"/>
    </row>
    <row r="1118" spans="1:53" ht="21" customHeight="1">
      <c r="A1118" s="19">
        <f>SUBTOTAL(3,$AO$7:AO1118)</f>
        <v>1112</v>
      </c>
      <c r="B1118" s="44" t="s">
        <v>3901</v>
      </c>
      <c r="C1118" s="45" t="s">
        <v>3902</v>
      </c>
      <c r="D1118" s="22" t="s">
        <v>3903</v>
      </c>
      <c r="E1118" s="22" t="s">
        <v>36</v>
      </c>
      <c r="F1118" s="19" t="s">
        <v>1581</v>
      </c>
      <c r="G1118" s="22" t="s">
        <v>67</v>
      </c>
      <c r="H1118" s="19" t="str">
        <f t="shared" si="164"/>
        <v>009</v>
      </c>
      <c r="I1118" s="22" t="s">
        <v>3027</v>
      </c>
      <c r="J1118" s="22" t="s">
        <v>3861</v>
      </c>
      <c r="K1118" s="22"/>
      <c r="L1118" s="27">
        <v>0</v>
      </c>
      <c r="M1118" s="26">
        <v>0</v>
      </c>
      <c r="N1118" s="25">
        <v>7050000</v>
      </c>
      <c r="O1118" s="25"/>
      <c r="P1118" s="25"/>
      <c r="Q1118" s="25"/>
      <c r="R1118" s="25"/>
      <c r="S1118" s="25"/>
      <c r="T1118" s="25"/>
      <c r="U1118" s="25"/>
      <c r="V1118" s="25"/>
      <c r="W1118" s="25">
        <v>7050000</v>
      </c>
      <c r="X1118" s="25"/>
      <c r="Y1118" s="25"/>
      <c r="Z1118" s="25"/>
      <c r="AA1118" s="25"/>
      <c r="AB1118" s="25"/>
      <c r="AC1118" s="25"/>
      <c r="AD1118" s="25">
        <f t="shared" si="170"/>
        <v>0</v>
      </c>
      <c r="AE1118" s="25">
        <f>IF(SUM(R1118:W1118)-M1118&lt;SUM(N1118),SUM(N1118)-SUM(R1118:W1118)-M1118,)</f>
        <v>0</v>
      </c>
      <c r="AF1118" s="25"/>
      <c r="AG1118" s="27"/>
      <c r="AH1118" s="27"/>
      <c r="AI1118" s="27"/>
      <c r="AJ1118" s="32"/>
      <c r="AK1118" s="27"/>
      <c r="AL1118" s="32"/>
      <c r="AM1118" s="27"/>
      <c r="AN1118" s="25">
        <f t="shared" si="169"/>
        <v>0</v>
      </c>
      <c r="AO1118" s="27">
        <f>IF(SUM(R1118:W1118)-M1118&lt;(K1118+L1118+N1118),(K1118+L1118+N1118)-SUM(R1118:W1118)-M1118,)</f>
        <v>0</v>
      </c>
      <c r="AP1118" s="28"/>
      <c r="AR1118" s="28"/>
      <c r="AS1118" s="28"/>
      <c r="AT1118" s="2"/>
      <c r="AU1118" s="2"/>
      <c r="AV1118" s="2"/>
      <c r="AW1118" s="2"/>
      <c r="AX1118" s="2"/>
      <c r="AY1118" s="2"/>
      <c r="AZ1118" s="2"/>
      <c r="BA1118" s="29"/>
    </row>
    <row r="1119" spans="1:53" ht="21" customHeight="1">
      <c r="A1119" s="19">
        <f>SUBTOTAL(3,$AO$7:AO1119)</f>
        <v>1113</v>
      </c>
      <c r="B1119" s="44" t="s">
        <v>3904</v>
      </c>
      <c r="C1119" s="45" t="s">
        <v>3905</v>
      </c>
      <c r="D1119" s="22" t="s">
        <v>174</v>
      </c>
      <c r="E1119" s="22" t="s">
        <v>36</v>
      </c>
      <c r="F1119" s="19" t="s">
        <v>682</v>
      </c>
      <c r="G1119" s="22" t="s">
        <v>67</v>
      </c>
      <c r="H1119" s="19" t="str">
        <f t="shared" si="164"/>
        <v>009</v>
      </c>
      <c r="I1119" s="22" t="s">
        <v>3797</v>
      </c>
      <c r="J1119" s="22" t="s">
        <v>3861</v>
      </c>
      <c r="K1119" s="22"/>
      <c r="L1119" s="27">
        <v>0</v>
      </c>
      <c r="M1119" s="26">
        <v>0</v>
      </c>
      <c r="N1119" s="25">
        <v>7050000</v>
      </c>
      <c r="O1119" s="25"/>
      <c r="P1119" s="25"/>
      <c r="Q1119" s="25"/>
      <c r="R1119" s="25"/>
      <c r="S1119" s="25">
        <v>7050000</v>
      </c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>
        <f t="shared" si="170"/>
        <v>0</v>
      </c>
      <c r="AE1119" s="25">
        <f>IF(SUM(R1119:T1119)-M1119&lt;SUM(N1119),SUM(N1119)-SUM(R1119:T1119)-M1119,)</f>
        <v>0</v>
      </c>
      <c r="AF1119" s="25"/>
      <c r="AG1119" s="27"/>
      <c r="AH1119" s="27"/>
      <c r="AI1119" s="27"/>
      <c r="AJ1119" s="32"/>
      <c r="AK1119" s="27"/>
      <c r="AL1119" s="32"/>
      <c r="AM1119" s="27"/>
      <c r="AN1119" s="25">
        <f t="shared" si="169"/>
        <v>0</v>
      </c>
      <c r="AO1119" s="27">
        <f t="shared" ref="AO1119:AO1127" si="171">IF(SUM(R1119:U1119)-M1119&lt;(K1119+L1119+N1119),(K1119+L1119+N1119)-SUM(R1119:U1119)-M1119,)</f>
        <v>0</v>
      </c>
      <c r="AP1119" s="28"/>
      <c r="AR1119" s="28"/>
      <c r="AS1119" s="28"/>
      <c r="AT1119" s="2"/>
      <c r="AU1119" s="2"/>
      <c r="AV1119" s="2"/>
      <c r="AW1119" s="2"/>
      <c r="AX1119" s="2"/>
      <c r="AY1119" s="2"/>
      <c r="AZ1119" s="2"/>
      <c r="BA1119" s="29"/>
    </row>
    <row r="1120" spans="1:53" ht="21" customHeight="1">
      <c r="A1120" s="19">
        <f>SUBTOTAL(3,$AO$7:AO1120)</f>
        <v>1114</v>
      </c>
      <c r="B1120" s="44" t="s">
        <v>3906</v>
      </c>
      <c r="C1120" s="45" t="s">
        <v>3907</v>
      </c>
      <c r="D1120" s="22" t="s">
        <v>3908</v>
      </c>
      <c r="E1120" s="22" t="s">
        <v>496</v>
      </c>
      <c r="F1120" s="19" t="s">
        <v>2193</v>
      </c>
      <c r="G1120" s="22" t="s">
        <v>67</v>
      </c>
      <c r="H1120" s="19" t="str">
        <f t="shared" si="164"/>
        <v>009</v>
      </c>
      <c r="I1120" s="22" t="s">
        <v>3797</v>
      </c>
      <c r="J1120" s="22" t="s">
        <v>3861</v>
      </c>
      <c r="K1120" s="22"/>
      <c r="L1120" s="27">
        <v>0</v>
      </c>
      <c r="M1120" s="26">
        <v>0</v>
      </c>
      <c r="N1120" s="25">
        <v>7050000</v>
      </c>
      <c r="O1120" s="25"/>
      <c r="P1120" s="25"/>
      <c r="Q1120" s="25"/>
      <c r="R1120" s="25"/>
      <c r="S1120" s="25"/>
      <c r="T1120" s="25"/>
      <c r="U1120" s="25">
        <v>7050000</v>
      </c>
      <c r="V1120" s="25"/>
      <c r="W1120" s="25"/>
      <c r="X1120" s="25"/>
      <c r="Y1120" s="25"/>
      <c r="Z1120" s="25"/>
      <c r="AA1120" s="25"/>
      <c r="AB1120" s="25"/>
      <c r="AC1120" s="25"/>
      <c r="AD1120" s="25">
        <f t="shared" si="170"/>
        <v>0</v>
      </c>
      <c r="AE1120" s="25">
        <f>IF(SUM(R1120:U1120)-M1120&lt;SUM(N1120),SUM(N1120)-SUM(R1120:U1120)-M1120,)</f>
        <v>0</v>
      </c>
      <c r="AF1120" s="25"/>
      <c r="AG1120" s="27"/>
      <c r="AH1120" s="27"/>
      <c r="AI1120" s="27"/>
      <c r="AJ1120" s="32"/>
      <c r="AK1120" s="27"/>
      <c r="AL1120" s="32"/>
      <c r="AM1120" s="27"/>
      <c r="AN1120" s="25">
        <f t="shared" si="169"/>
        <v>0</v>
      </c>
      <c r="AO1120" s="27">
        <f t="shared" si="171"/>
        <v>0</v>
      </c>
      <c r="AP1120" s="28"/>
      <c r="AR1120" s="28"/>
      <c r="AS1120" s="28"/>
      <c r="AT1120" s="2"/>
      <c r="AU1120" s="2"/>
      <c r="AV1120" s="2"/>
      <c r="AW1120" s="2"/>
      <c r="AX1120" s="2"/>
      <c r="AY1120" s="2"/>
      <c r="AZ1120" s="2"/>
      <c r="BA1120" s="29"/>
    </row>
    <row r="1121" spans="1:53" ht="21" customHeight="1">
      <c r="A1121" s="19">
        <f>SUBTOTAL(3,$AO$7:AO1121)</f>
        <v>1115</v>
      </c>
      <c r="B1121" s="44" t="s">
        <v>3909</v>
      </c>
      <c r="C1121" s="45" t="s">
        <v>3910</v>
      </c>
      <c r="D1121" s="22" t="s">
        <v>3911</v>
      </c>
      <c r="E1121" s="22" t="s">
        <v>100</v>
      </c>
      <c r="F1121" s="19" t="s">
        <v>1453</v>
      </c>
      <c r="G1121" s="22" t="s">
        <v>67</v>
      </c>
      <c r="H1121" s="19" t="str">
        <f t="shared" si="164"/>
        <v>009</v>
      </c>
      <c r="I1121" s="22" t="s">
        <v>3797</v>
      </c>
      <c r="J1121" s="22" t="s">
        <v>3861</v>
      </c>
      <c r="K1121" s="22"/>
      <c r="L1121" s="27">
        <v>0</v>
      </c>
      <c r="M1121" s="26">
        <v>0</v>
      </c>
      <c r="N1121" s="25">
        <v>7050000</v>
      </c>
      <c r="O1121" s="25"/>
      <c r="P1121" s="25"/>
      <c r="Q1121" s="25"/>
      <c r="R1121" s="25"/>
      <c r="S1121" s="25">
        <v>7050000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>
        <f t="shared" si="170"/>
        <v>0</v>
      </c>
      <c r="AE1121" s="25">
        <f>IF(SUM(R1121:T1121)-M1121&lt;SUM(N1121),SUM(N1121)-SUM(R1121:T1121)-M1121,)</f>
        <v>0</v>
      </c>
      <c r="AF1121" s="25"/>
      <c r="AG1121" s="27"/>
      <c r="AH1121" s="27"/>
      <c r="AI1121" s="27"/>
      <c r="AJ1121" s="32"/>
      <c r="AK1121" s="27"/>
      <c r="AL1121" s="32"/>
      <c r="AM1121" s="27"/>
      <c r="AN1121" s="25">
        <f t="shared" si="169"/>
        <v>0</v>
      </c>
      <c r="AO1121" s="27">
        <f t="shared" si="171"/>
        <v>0</v>
      </c>
      <c r="AP1121" s="28"/>
      <c r="AR1121" s="28"/>
      <c r="AS1121" s="28"/>
      <c r="AT1121" s="2"/>
      <c r="AU1121" s="2"/>
      <c r="AV1121" s="2"/>
      <c r="AW1121" s="2"/>
      <c r="AX1121" s="2"/>
      <c r="AY1121" s="2"/>
      <c r="AZ1121" s="2"/>
      <c r="BA1121" s="29"/>
    </row>
    <row r="1122" spans="1:53" ht="21" customHeight="1">
      <c r="A1122" s="19">
        <f>SUBTOTAL(3,$AO$7:AO1122)</f>
        <v>1116</v>
      </c>
      <c r="B1122" s="44" t="s">
        <v>3912</v>
      </c>
      <c r="C1122" s="45" t="s">
        <v>3913</v>
      </c>
      <c r="D1122" s="22" t="s">
        <v>174</v>
      </c>
      <c r="E1122" s="22" t="s">
        <v>500</v>
      </c>
      <c r="F1122" s="19" t="s">
        <v>856</v>
      </c>
      <c r="G1122" s="22" t="s">
        <v>67</v>
      </c>
      <c r="H1122" s="19" t="str">
        <f t="shared" si="164"/>
        <v>009</v>
      </c>
      <c r="I1122" s="22" t="s">
        <v>3797</v>
      </c>
      <c r="J1122" s="22" t="s">
        <v>3861</v>
      </c>
      <c r="K1122" s="22"/>
      <c r="L1122" s="27">
        <v>0</v>
      </c>
      <c r="M1122" s="26">
        <v>0</v>
      </c>
      <c r="N1122" s="25">
        <v>7050000</v>
      </c>
      <c r="O1122" s="25"/>
      <c r="P1122" s="25"/>
      <c r="Q1122" s="25"/>
      <c r="R1122" s="25"/>
      <c r="S1122" s="25">
        <v>7050000</v>
      </c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>
        <f t="shared" si="170"/>
        <v>0</v>
      </c>
      <c r="AE1122" s="25">
        <f>IF(SUM(R1122:T1122)-M1122&lt;SUM(N1122),SUM(N1122)-SUM(R1122:T1122)-M1122,)</f>
        <v>0</v>
      </c>
      <c r="AF1122" s="25"/>
      <c r="AG1122" s="27"/>
      <c r="AH1122" s="27"/>
      <c r="AI1122" s="27"/>
      <c r="AJ1122" s="32"/>
      <c r="AK1122" s="27"/>
      <c r="AL1122" s="32"/>
      <c r="AM1122" s="27"/>
      <c r="AN1122" s="25">
        <f t="shared" si="169"/>
        <v>0</v>
      </c>
      <c r="AO1122" s="27">
        <f t="shared" si="171"/>
        <v>0</v>
      </c>
      <c r="AP1122" s="28"/>
      <c r="AR1122" s="28"/>
      <c r="AS1122" s="28"/>
      <c r="AT1122" s="2"/>
      <c r="AU1122" s="2"/>
      <c r="AV1122" s="2"/>
      <c r="AW1122" s="2"/>
      <c r="AX1122" s="2"/>
      <c r="AY1122" s="2"/>
      <c r="AZ1122" s="2"/>
      <c r="BA1122" s="29"/>
    </row>
    <row r="1123" spans="1:53" ht="21" customHeight="1">
      <c r="A1123" s="19">
        <f>SUBTOTAL(3,$AO$7:AO1123)</f>
        <v>1117</v>
      </c>
      <c r="B1123" s="44" t="s">
        <v>3914</v>
      </c>
      <c r="C1123" s="45" t="s">
        <v>3915</v>
      </c>
      <c r="D1123" s="22" t="s">
        <v>3270</v>
      </c>
      <c r="E1123" s="22" t="s">
        <v>206</v>
      </c>
      <c r="F1123" s="19" t="s">
        <v>738</v>
      </c>
      <c r="G1123" s="22" t="s">
        <v>67</v>
      </c>
      <c r="H1123" s="19" t="str">
        <f t="shared" si="164"/>
        <v>009</v>
      </c>
      <c r="I1123" s="22" t="s">
        <v>3797</v>
      </c>
      <c r="J1123" s="22" t="s">
        <v>3861</v>
      </c>
      <c r="K1123" s="22"/>
      <c r="L1123" s="27">
        <v>0</v>
      </c>
      <c r="M1123" s="26">
        <v>0</v>
      </c>
      <c r="N1123" s="25">
        <v>7050000</v>
      </c>
      <c r="O1123" s="25"/>
      <c r="P1123" s="25"/>
      <c r="Q1123" s="25"/>
      <c r="R1123" s="25"/>
      <c r="S1123" s="25"/>
      <c r="T1123" s="25"/>
      <c r="U1123" s="25">
        <v>7050000</v>
      </c>
      <c r="V1123" s="25"/>
      <c r="W1123" s="25"/>
      <c r="X1123" s="25"/>
      <c r="Y1123" s="25"/>
      <c r="Z1123" s="25"/>
      <c r="AA1123" s="25"/>
      <c r="AB1123" s="25"/>
      <c r="AC1123" s="25"/>
      <c r="AD1123" s="25">
        <f t="shared" si="170"/>
        <v>0</v>
      </c>
      <c r="AE1123" s="25">
        <f>IF(SUM(R1123:U1123)-M1123&lt;SUM(N1123),SUM(N1123)-SUM(R1123:U1123)-M1123,)</f>
        <v>0</v>
      </c>
      <c r="AF1123" s="25"/>
      <c r="AG1123" s="27"/>
      <c r="AH1123" s="27"/>
      <c r="AI1123" s="27"/>
      <c r="AJ1123" s="32"/>
      <c r="AK1123" s="27"/>
      <c r="AL1123" s="32"/>
      <c r="AM1123" s="27"/>
      <c r="AN1123" s="25">
        <f t="shared" si="169"/>
        <v>0</v>
      </c>
      <c r="AO1123" s="27">
        <f t="shared" si="171"/>
        <v>0</v>
      </c>
      <c r="AP1123" s="28"/>
      <c r="AR1123" s="28"/>
      <c r="AS1123" s="28"/>
      <c r="AT1123" s="2"/>
      <c r="AU1123" s="2"/>
      <c r="AV1123" s="2"/>
      <c r="AW1123" s="2"/>
      <c r="AX1123" s="2"/>
      <c r="AY1123" s="2"/>
      <c r="AZ1123" s="2"/>
      <c r="BA1123" s="29"/>
    </row>
    <row r="1124" spans="1:53" ht="21" customHeight="1">
      <c r="A1124" s="19">
        <f>SUBTOTAL(3,$AO$7:AO1124)</f>
        <v>1118</v>
      </c>
      <c r="B1124" s="44" t="s">
        <v>3916</v>
      </c>
      <c r="C1124" s="45" t="s">
        <v>3917</v>
      </c>
      <c r="D1124" s="22" t="s">
        <v>3918</v>
      </c>
      <c r="E1124" s="22" t="s">
        <v>212</v>
      </c>
      <c r="F1124" s="19" t="s">
        <v>79</v>
      </c>
      <c r="G1124" s="22" t="s">
        <v>67</v>
      </c>
      <c r="H1124" s="19" t="str">
        <f t="shared" si="164"/>
        <v>009</v>
      </c>
      <c r="I1124" s="22" t="s">
        <v>3027</v>
      </c>
      <c r="J1124" s="22" t="s">
        <v>3861</v>
      </c>
      <c r="K1124" s="22"/>
      <c r="L1124" s="27">
        <v>0</v>
      </c>
      <c r="M1124" s="26">
        <v>0</v>
      </c>
      <c r="N1124" s="25">
        <v>7050000</v>
      </c>
      <c r="O1124" s="25"/>
      <c r="P1124" s="25"/>
      <c r="Q1124" s="25"/>
      <c r="R1124" s="25"/>
      <c r="S1124" s="25">
        <v>7050000</v>
      </c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>
        <f t="shared" si="170"/>
        <v>0</v>
      </c>
      <c r="AE1124" s="25">
        <f>IF(SUM(R1124:T1124)-M1124&lt;SUM(N1124),SUM(N1124)-SUM(R1124:T1124)-M1124,)</f>
        <v>0</v>
      </c>
      <c r="AF1124" s="25"/>
      <c r="AG1124" s="27"/>
      <c r="AH1124" s="27"/>
      <c r="AI1124" s="27"/>
      <c r="AJ1124" s="32"/>
      <c r="AK1124" s="27"/>
      <c r="AL1124" s="32"/>
      <c r="AM1124" s="27"/>
      <c r="AN1124" s="25">
        <f t="shared" si="169"/>
        <v>0</v>
      </c>
      <c r="AO1124" s="27">
        <f t="shared" si="171"/>
        <v>0</v>
      </c>
      <c r="AP1124" s="28"/>
      <c r="AR1124" s="28"/>
      <c r="AS1124" s="28"/>
      <c r="AT1124" s="2"/>
      <c r="AU1124" s="2"/>
      <c r="AV1124" s="2"/>
      <c r="AW1124" s="2"/>
      <c r="AX1124" s="2"/>
      <c r="AY1124" s="2"/>
      <c r="AZ1124" s="2"/>
      <c r="BA1124" s="29"/>
    </row>
    <row r="1125" spans="1:53" ht="21" customHeight="1">
      <c r="A1125" s="19">
        <f>SUBTOTAL(3,$AO$7:AO1125)</f>
        <v>1119</v>
      </c>
      <c r="B1125" s="44" t="s">
        <v>3919</v>
      </c>
      <c r="C1125" s="45" t="s">
        <v>3920</v>
      </c>
      <c r="D1125" s="22" t="s">
        <v>3921</v>
      </c>
      <c r="E1125" s="22" t="s">
        <v>212</v>
      </c>
      <c r="F1125" s="19" t="s">
        <v>1177</v>
      </c>
      <c r="G1125" s="22" t="s">
        <v>67</v>
      </c>
      <c r="H1125" s="19" t="str">
        <f t="shared" si="164"/>
        <v>009</v>
      </c>
      <c r="I1125" s="22" t="s">
        <v>3027</v>
      </c>
      <c r="J1125" s="22" t="s">
        <v>3861</v>
      </c>
      <c r="K1125" s="22"/>
      <c r="L1125" s="27">
        <v>0</v>
      </c>
      <c r="M1125" s="26">
        <v>0</v>
      </c>
      <c r="N1125" s="25">
        <v>7050000</v>
      </c>
      <c r="O1125" s="25"/>
      <c r="P1125" s="25"/>
      <c r="Q1125" s="25"/>
      <c r="R1125" s="25"/>
      <c r="S1125" s="25"/>
      <c r="T1125" s="25"/>
      <c r="U1125" s="25">
        <v>7050000</v>
      </c>
      <c r="V1125" s="25"/>
      <c r="W1125" s="25"/>
      <c r="X1125" s="25"/>
      <c r="Y1125" s="25"/>
      <c r="Z1125" s="25"/>
      <c r="AA1125" s="25"/>
      <c r="AB1125" s="25"/>
      <c r="AC1125" s="25"/>
      <c r="AD1125" s="25">
        <f t="shared" si="170"/>
        <v>0</v>
      </c>
      <c r="AE1125" s="25">
        <f>IF(SUM(R1125:U1125)-M1125&lt;SUM(N1125),SUM(N1125)-SUM(R1125:U1125)-M1125,)</f>
        <v>0</v>
      </c>
      <c r="AF1125" s="25"/>
      <c r="AG1125" s="27"/>
      <c r="AH1125" s="27"/>
      <c r="AI1125" s="27"/>
      <c r="AJ1125" s="32"/>
      <c r="AK1125" s="27"/>
      <c r="AL1125" s="32"/>
      <c r="AM1125" s="27"/>
      <c r="AN1125" s="25">
        <f t="shared" si="169"/>
        <v>0</v>
      </c>
      <c r="AO1125" s="27">
        <f t="shared" si="171"/>
        <v>0</v>
      </c>
      <c r="AP1125" s="28"/>
      <c r="AR1125" s="28"/>
      <c r="AS1125" s="28"/>
      <c r="AT1125" s="2"/>
      <c r="AU1125" s="2"/>
      <c r="AV1125" s="2"/>
      <c r="AW1125" s="2"/>
      <c r="AX1125" s="2"/>
      <c r="AY1125" s="2"/>
      <c r="AZ1125" s="2"/>
      <c r="BA1125" s="29"/>
    </row>
    <row r="1126" spans="1:53" ht="21" customHeight="1">
      <c r="A1126" s="19">
        <f>SUBTOTAL(3,$AO$7:AO1126)</f>
        <v>1120</v>
      </c>
      <c r="B1126" s="44" t="s">
        <v>3922</v>
      </c>
      <c r="C1126" s="45" t="s">
        <v>3923</v>
      </c>
      <c r="D1126" s="22" t="s">
        <v>3924</v>
      </c>
      <c r="E1126" s="22" t="s">
        <v>671</v>
      </c>
      <c r="F1126" s="19" t="s">
        <v>1232</v>
      </c>
      <c r="G1126" s="22" t="s">
        <v>67</v>
      </c>
      <c r="H1126" s="19" t="str">
        <f t="shared" si="164"/>
        <v>009</v>
      </c>
      <c r="I1126" s="22" t="s">
        <v>3027</v>
      </c>
      <c r="J1126" s="22" t="s">
        <v>3861</v>
      </c>
      <c r="K1126" s="22"/>
      <c r="L1126" s="27">
        <v>0</v>
      </c>
      <c r="M1126" s="26">
        <v>0</v>
      </c>
      <c r="N1126" s="25">
        <v>7050000</v>
      </c>
      <c r="O1126" s="25"/>
      <c r="P1126" s="25"/>
      <c r="Q1126" s="25"/>
      <c r="R1126" s="25"/>
      <c r="S1126" s="25"/>
      <c r="T1126" s="25"/>
      <c r="U1126" s="25">
        <v>7050000</v>
      </c>
      <c r="V1126" s="25"/>
      <c r="W1126" s="25"/>
      <c r="X1126" s="25"/>
      <c r="Y1126" s="25"/>
      <c r="Z1126" s="25"/>
      <c r="AA1126" s="25"/>
      <c r="AB1126" s="25"/>
      <c r="AC1126" s="25"/>
      <c r="AD1126" s="25">
        <f t="shared" si="170"/>
        <v>0</v>
      </c>
      <c r="AE1126" s="25">
        <f>IF(SUM(R1126:U1126)-M1126&lt;SUM(N1126),SUM(N1126)-SUM(R1126:U1126)-M1126,)</f>
        <v>0</v>
      </c>
      <c r="AF1126" s="25"/>
      <c r="AG1126" s="27"/>
      <c r="AH1126" s="27"/>
      <c r="AI1126" s="27"/>
      <c r="AJ1126" s="32"/>
      <c r="AK1126" s="27"/>
      <c r="AL1126" s="32"/>
      <c r="AM1126" s="27"/>
      <c r="AN1126" s="25">
        <f t="shared" si="169"/>
        <v>0</v>
      </c>
      <c r="AO1126" s="27">
        <f t="shared" si="171"/>
        <v>0</v>
      </c>
      <c r="AP1126" s="28"/>
      <c r="AR1126" s="28"/>
      <c r="AS1126" s="28"/>
      <c r="AT1126" s="2"/>
      <c r="AU1126" s="2"/>
      <c r="AV1126" s="2"/>
      <c r="AW1126" s="2"/>
      <c r="AX1126" s="2"/>
      <c r="AY1126" s="2"/>
      <c r="AZ1126" s="2"/>
      <c r="BA1126" s="29"/>
    </row>
    <row r="1127" spans="1:53" ht="21" customHeight="1">
      <c r="A1127" s="19">
        <f>SUBTOTAL(3,$AO$7:AO1127)</f>
        <v>1121</v>
      </c>
      <c r="B1127" s="44" t="s">
        <v>3925</v>
      </c>
      <c r="C1127" s="45" t="s">
        <v>3926</v>
      </c>
      <c r="D1127" s="22" t="s">
        <v>474</v>
      </c>
      <c r="E1127" s="22" t="s">
        <v>509</v>
      </c>
      <c r="F1127" s="19" t="s">
        <v>1321</v>
      </c>
      <c r="G1127" s="22" t="s">
        <v>67</v>
      </c>
      <c r="H1127" s="19" t="str">
        <f t="shared" si="164"/>
        <v>009</v>
      </c>
      <c r="I1127" s="22" t="s">
        <v>3797</v>
      </c>
      <c r="J1127" s="22" t="s">
        <v>3861</v>
      </c>
      <c r="K1127" s="22"/>
      <c r="L1127" s="27">
        <v>0</v>
      </c>
      <c r="M1127" s="26">
        <v>0</v>
      </c>
      <c r="N1127" s="25">
        <v>7050000</v>
      </c>
      <c r="O1127" s="25"/>
      <c r="P1127" s="25"/>
      <c r="Q1127" s="25"/>
      <c r="R1127" s="25"/>
      <c r="S1127" s="25"/>
      <c r="T1127" s="25"/>
      <c r="U1127" s="25">
        <v>7050000</v>
      </c>
      <c r="V1127" s="25"/>
      <c r="W1127" s="25"/>
      <c r="X1127" s="25"/>
      <c r="Y1127" s="25"/>
      <c r="Z1127" s="25"/>
      <c r="AA1127" s="25"/>
      <c r="AB1127" s="25"/>
      <c r="AC1127" s="25"/>
      <c r="AD1127" s="25">
        <f t="shared" si="170"/>
        <v>0</v>
      </c>
      <c r="AE1127" s="25">
        <f>IF(SUM(R1127:U1127)-M1127&lt;SUM(N1127),SUM(N1127)-SUM(R1127:U1127)-M1127,)</f>
        <v>0</v>
      </c>
      <c r="AF1127" s="25"/>
      <c r="AG1127" s="27"/>
      <c r="AH1127" s="27"/>
      <c r="AI1127" s="27"/>
      <c r="AJ1127" s="32"/>
      <c r="AK1127" s="27"/>
      <c r="AL1127" s="32"/>
      <c r="AM1127" s="27"/>
      <c r="AN1127" s="25">
        <f t="shared" si="169"/>
        <v>0</v>
      </c>
      <c r="AO1127" s="27">
        <f t="shared" si="171"/>
        <v>0</v>
      </c>
      <c r="AP1127" s="28"/>
      <c r="AR1127" s="28"/>
      <c r="AS1127" s="28"/>
      <c r="AT1127" s="2"/>
      <c r="AU1127" s="2"/>
      <c r="AV1127" s="2"/>
      <c r="AW1127" s="2"/>
      <c r="AX1127" s="2"/>
      <c r="AY1127" s="2"/>
      <c r="AZ1127" s="2"/>
      <c r="BA1127" s="29"/>
    </row>
    <row r="1128" spans="1:53" ht="21" customHeight="1">
      <c r="A1128" s="19">
        <f>SUBTOTAL(3,$AO$7:AO1128)</f>
        <v>1122</v>
      </c>
      <c r="B1128" s="44" t="s">
        <v>3927</v>
      </c>
      <c r="C1128" s="45" t="s">
        <v>3928</v>
      </c>
      <c r="D1128" s="22" t="s">
        <v>3519</v>
      </c>
      <c r="E1128" s="22" t="s">
        <v>290</v>
      </c>
      <c r="F1128" s="19" t="s">
        <v>1899</v>
      </c>
      <c r="G1128" s="22" t="s">
        <v>67</v>
      </c>
      <c r="H1128" s="19" t="str">
        <f t="shared" si="164"/>
        <v>009</v>
      </c>
      <c r="I1128" s="22" t="s">
        <v>3027</v>
      </c>
      <c r="J1128" s="22" t="s">
        <v>3861</v>
      </c>
      <c r="K1128" s="22"/>
      <c r="L1128" s="27">
        <v>0</v>
      </c>
      <c r="M1128" s="26">
        <v>0</v>
      </c>
      <c r="N1128" s="25">
        <v>7050000</v>
      </c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>
        <v>7050000</v>
      </c>
      <c r="AB1128" s="25"/>
      <c r="AC1128" s="25"/>
      <c r="AD1128" s="25">
        <f t="shared" si="170"/>
        <v>0</v>
      </c>
      <c r="AE1128" s="25">
        <f>IF(SUM(R1128:AA1128)-M1128&lt;SUM(N1128),SUM(N1128)-SUM(R1128:AA1128)-M1128,)</f>
        <v>0</v>
      </c>
      <c r="AF1128" s="25"/>
      <c r="AG1128" s="27"/>
      <c r="AH1128" s="27"/>
      <c r="AI1128" s="27"/>
      <c r="AJ1128" s="32"/>
      <c r="AK1128" s="27"/>
      <c r="AL1128" s="32"/>
      <c r="AM1128" s="27"/>
      <c r="AN1128" s="25">
        <f t="shared" si="169"/>
        <v>0</v>
      </c>
      <c r="AO1128" s="27">
        <f>IF(SUM(R1128:AA1128)-M1128&lt;(K1128+L1128+N1128),(K1128+L1128+N1128)-SUM(R1128:AA1128)-M1128,)</f>
        <v>0</v>
      </c>
      <c r="AP1128" s="28"/>
      <c r="AR1128" s="28"/>
      <c r="AS1128" s="28"/>
      <c r="AT1128" s="2"/>
      <c r="AU1128" s="2"/>
      <c r="AV1128" s="2"/>
      <c r="AW1128" s="2"/>
      <c r="AX1128" s="2"/>
      <c r="AY1128" s="2"/>
      <c r="AZ1128" s="2"/>
      <c r="BA1128" s="29"/>
    </row>
    <row r="1129" spans="1:53" ht="21" customHeight="1">
      <c r="A1129" s="19">
        <f>SUBTOTAL(3,$AO$7:AO1129)</f>
        <v>1123</v>
      </c>
      <c r="B1129" s="44" t="s">
        <v>3929</v>
      </c>
      <c r="C1129" s="45" t="s">
        <v>3930</v>
      </c>
      <c r="D1129" s="22" t="s">
        <v>3931</v>
      </c>
      <c r="E1129" s="22" t="s">
        <v>290</v>
      </c>
      <c r="F1129" s="19" t="s">
        <v>870</v>
      </c>
      <c r="G1129" s="22" t="s">
        <v>67</v>
      </c>
      <c r="H1129" s="19" t="str">
        <f t="shared" ref="H1129:H1192" si="172">MID(B1129,4,3)</f>
        <v>009</v>
      </c>
      <c r="I1129" s="22" t="s">
        <v>3797</v>
      </c>
      <c r="J1129" s="22" t="s">
        <v>3861</v>
      </c>
      <c r="K1129" s="22"/>
      <c r="L1129" s="27">
        <v>0</v>
      </c>
      <c r="M1129" s="26">
        <v>0</v>
      </c>
      <c r="N1129" s="25">
        <v>7050000</v>
      </c>
      <c r="O1129" s="25"/>
      <c r="P1129" s="25"/>
      <c r="Q1129" s="25"/>
      <c r="R1129" s="25"/>
      <c r="S1129" s="25">
        <v>7050000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>
        <f t="shared" si="170"/>
        <v>0</v>
      </c>
      <c r="AE1129" s="25">
        <f>IF(SUM(R1129:T1129)-M1129&lt;SUM(N1129),SUM(N1129)-SUM(R1129:T1129)-M1129,)</f>
        <v>0</v>
      </c>
      <c r="AF1129" s="25"/>
      <c r="AG1129" s="27"/>
      <c r="AH1129" s="27"/>
      <c r="AI1129" s="27"/>
      <c r="AJ1129" s="32"/>
      <c r="AK1129" s="27"/>
      <c r="AL1129" s="32"/>
      <c r="AM1129" s="27"/>
      <c r="AN1129" s="25">
        <f t="shared" si="169"/>
        <v>0</v>
      </c>
      <c r="AO1129" s="27">
        <f>IF(SUM(R1129:U1129)-M1129&lt;(K1129+L1129+N1129),(K1129+L1129+N1129)-SUM(R1129:U1129)-M1129,)</f>
        <v>0</v>
      </c>
      <c r="AP1129" s="28"/>
      <c r="AR1129" s="28"/>
      <c r="AS1129" s="28"/>
      <c r="AT1129" s="2"/>
      <c r="AU1129" s="2"/>
      <c r="AV1129" s="2"/>
      <c r="AW1129" s="2"/>
      <c r="AX1129" s="2"/>
      <c r="AY1129" s="2"/>
      <c r="AZ1129" s="2"/>
      <c r="BA1129" s="29"/>
    </row>
    <row r="1130" spans="1:53" ht="21" customHeight="1">
      <c r="A1130" s="19">
        <f>SUBTOTAL(3,$AO$7:AO1130)</f>
        <v>1124</v>
      </c>
      <c r="B1130" s="44" t="s">
        <v>3932</v>
      </c>
      <c r="C1130" s="45" t="s">
        <v>3933</v>
      </c>
      <c r="D1130" s="22" t="s">
        <v>3934</v>
      </c>
      <c r="E1130" s="22" t="s">
        <v>290</v>
      </c>
      <c r="F1130" s="19" t="s">
        <v>365</v>
      </c>
      <c r="G1130" s="22" t="s">
        <v>67</v>
      </c>
      <c r="H1130" s="19" t="str">
        <f t="shared" si="172"/>
        <v>009</v>
      </c>
      <c r="I1130" s="22" t="s">
        <v>3027</v>
      </c>
      <c r="J1130" s="22" t="s">
        <v>3861</v>
      </c>
      <c r="K1130" s="22"/>
      <c r="L1130" s="27">
        <v>0</v>
      </c>
      <c r="M1130" s="26">
        <v>0</v>
      </c>
      <c r="N1130" s="25">
        <v>7050000</v>
      </c>
      <c r="O1130" s="25"/>
      <c r="P1130" s="25"/>
      <c r="Q1130" s="25"/>
      <c r="R1130" s="25"/>
      <c r="S1130" s="25">
        <v>7050000</v>
      </c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>
        <f t="shared" si="170"/>
        <v>0</v>
      </c>
      <c r="AE1130" s="25">
        <f>IF(SUM(R1130:T1130)-M1130&lt;SUM(N1130),SUM(N1130)-SUM(R1130:T1130)-M1130,)</f>
        <v>0</v>
      </c>
      <c r="AF1130" s="25"/>
      <c r="AG1130" s="27"/>
      <c r="AH1130" s="27"/>
      <c r="AI1130" s="27"/>
      <c r="AJ1130" s="32"/>
      <c r="AK1130" s="27"/>
      <c r="AL1130" s="32"/>
      <c r="AM1130" s="27"/>
      <c r="AN1130" s="25">
        <f t="shared" si="169"/>
        <v>0</v>
      </c>
      <c r="AO1130" s="27">
        <f>IF(SUM(R1130:U1130)-M1130&lt;(K1130+L1130+N1130),(K1130+L1130+N1130)-SUM(R1130:U1130)-M1130,)</f>
        <v>0</v>
      </c>
      <c r="AP1130" s="28"/>
      <c r="AR1130" s="28"/>
      <c r="AS1130" s="28"/>
      <c r="AT1130" s="2"/>
      <c r="AU1130" s="2"/>
      <c r="AV1130" s="2"/>
      <c r="AW1130" s="2"/>
      <c r="AX1130" s="2"/>
      <c r="AY1130" s="2"/>
      <c r="AZ1130" s="2"/>
      <c r="BA1130" s="29"/>
    </row>
    <row r="1131" spans="1:53" ht="21" customHeight="1">
      <c r="A1131" s="19">
        <f>SUBTOTAL(3,$AO$7:AO1131)</f>
        <v>1125</v>
      </c>
      <c r="B1131" s="44" t="s">
        <v>3935</v>
      </c>
      <c r="C1131" s="45" t="s">
        <v>3936</v>
      </c>
      <c r="D1131" s="22" t="s">
        <v>3937</v>
      </c>
      <c r="E1131" s="22" t="s">
        <v>841</v>
      </c>
      <c r="F1131" s="19" t="s">
        <v>1835</v>
      </c>
      <c r="G1131" s="22" t="s">
        <v>67</v>
      </c>
      <c r="H1131" s="19" t="str">
        <f t="shared" si="172"/>
        <v>009</v>
      </c>
      <c r="I1131" s="22" t="s">
        <v>3027</v>
      </c>
      <c r="J1131" s="22" t="s">
        <v>3861</v>
      </c>
      <c r="K1131" s="22"/>
      <c r="L1131" s="27">
        <v>0</v>
      </c>
      <c r="M1131" s="26">
        <v>0</v>
      </c>
      <c r="N1131" s="25">
        <v>7050000</v>
      </c>
      <c r="O1131" s="25"/>
      <c r="P1131" s="25"/>
      <c r="Q1131" s="25"/>
      <c r="R1131" s="25"/>
      <c r="S1131" s="25">
        <v>7050000</v>
      </c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>
        <f t="shared" si="170"/>
        <v>0</v>
      </c>
      <c r="AE1131" s="25">
        <f>IF(SUM(R1131:T1131)-M1131&lt;SUM(N1131),SUM(N1131)-SUM(R1131:T1131)-M1131,)</f>
        <v>0</v>
      </c>
      <c r="AF1131" s="25"/>
      <c r="AG1131" s="27"/>
      <c r="AH1131" s="27"/>
      <c r="AI1131" s="27"/>
      <c r="AJ1131" s="32"/>
      <c r="AK1131" s="27"/>
      <c r="AL1131" s="32"/>
      <c r="AM1131" s="27"/>
      <c r="AN1131" s="25">
        <f t="shared" si="169"/>
        <v>0</v>
      </c>
      <c r="AO1131" s="27">
        <f>IF(SUM(R1131:U1131)-M1131&lt;(K1131+L1131+N1131),(K1131+L1131+N1131)-SUM(R1131:U1131)-M1131,)</f>
        <v>0</v>
      </c>
      <c r="AP1131" s="28"/>
      <c r="AR1131" s="28"/>
      <c r="AS1131" s="28"/>
      <c r="AT1131" s="2"/>
      <c r="AU1131" s="2"/>
      <c r="AV1131" s="2"/>
      <c r="AW1131" s="2"/>
      <c r="AX1131" s="2"/>
      <c r="AY1131" s="2"/>
      <c r="AZ1131" s="2"/>
      <c r="BA1131" s="29"/>
    </row>
    <row r="1132" spans="1:53" ht="21" customHeight="1">
      <c r="A1132" s="19">
        <f>SUBTOTAL(3,$AO$7:AO1132)</f>
        <v>1126</v>
      </c>
      <c r="B1132" s="44" t="s">
        <v>3938</v>
      </c>
      <c r="C1132" s="45" t="s">
        <v>3939</v>
      </c>
      <c r="D1132" s="22" t="s">
        <v>3940</v>
      </c>
      <c r="E1132" s="22" t="s">
        <v>841</v>
      </c>
      <c r="F1132" s="19" t="s">
        <v>856</v>
      </c>
      <c r="G1132" s="22" t="s">
        <v>67</v>
      </c>
      <c r="H1132" s="19" t="str">
        <f t="shared" si="172"/>
        <v>009</v>
      </c>
      <c r="I1132" s="22" t="s">
        <v>3797</v>
      </c>
      <c r="J1132" s="22" t="s">
        <v>3861</v>
      </c>
      <c r="K1132" s="22"/>
      <c r="L1132" s="27">
        <v>0</v>
      </c>
      <c r="M1132" s="26">
        <v>0</v>
      </c>
      <c r="N1132" s="25">
        <v>7050000</v>
      </c>
      <c r="O1132" s="25"/>
      <c r="P1132" s="25"/>
      <c r="Q1132" s="25"/>
      <c r="R1132" s="25"/>
      <c r="S1132" s="25">
        <v>7050000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>
        <f t="shared" si="170"/>
        <v>0</v>
      </c>
      <c r="AE1132" s="25">
        <f>IF(SUM(R1132:T1132)-M1132&lt;SUM(N1132),SUM(N1132)-SUM(R1132:T1132)-M1132,)</f>
        <v>0</v>
      </c>
      <c r="AF1132" s="25"/>
      <c r="AG1132" s="27"/>
      <c r="AH1132" s="27"/>
      <c r="AI1132" s="27"/>
      <c r="AJ1132" s="32"/>
      <c r="AK1132" s="27"/>
      <c r="AL1132" s="32"/>
      <c r="AM1132" s="27"/>
      <c r="AN1132" s="25">
        <f t="shared" si="169"/>
        <v>0</v>
      </c>
      <c r="AO1132" s="27">
        <f>IF(SUM(R1132:U1132)-M1132&lt;(K1132+L1132+N1132),(K1132+L1132+N1132)-SUM(R1132:U1132)-M1132,)</f>
        <v>0</v>
      </c>
      <c r="AP1132" s="28"/>
      <c r="AR1132" s="28"/>
      <c r="AS1132" s="28"/>
      <c r="AT1132" s="2"/>
      <c r="AU1132" s="2"/>
      <c r="AV1132" s="2"/>
      <c r="AW1132" s="2"/>
      <c r="AX1132" s="2"/>
      <c r="AY1132" s="2"/>
      <c r="AZ1132" s="2"/>
      <c r="BA1132" s="29"/>
    </row>
    <row r="1133" spans="1:53" ht="21" customHeight="1">
      <c r="A1133" s="19">
        <f>SUBTOTAL(3,$AO$7:AO1133)</f>
        <v>1127</v>
      </c>
      <c r="B1133" s="44" t="s">
        <v>3941</v>
      </c>
      <c r="C1133" s="45" t="s">
        <v>3942</v>
      </c>
      <c r="D1133" s="22" t="s">
        <v>3943</v>
      </c>
      <c r="E1133" s="22" t="s">
        <v>841</v>
      </c>
      <c r="F1133" s="19" t="s">
        <v>896</v>
      </c>
      <c r="G1133" s="22" t="s">
        <v>67</v>
      </c>
      <c r="H1133" s="19" t="str">
        <f t="shared" si="172"/>
        <v>009</v>
      </c>
      <c r="I1133" s="22" t="s">
        <v>3797</v>
      </c>
      <c r="J1133" s="22" t="s">
        <v>3861</v>
      </c>
      <c r="K1133" s="22"/>
      <c r="L1133" s="27">
        <v>0</v>
      </c>
      <c r="M1133" s="26">
        <v>0</v>
      </c>
      <c r="N1133" s="25">
        <v>7050000</v>
      </c>
      <c r="O1133" s="25"/>
      <c r="P1133" s="25"/>
      <c r="Q1133" s="25"/>
      <c r="R1133" s="25"/>
      <c r="S1133" s="25"/>
      <c r="T1133" s="25"/>
      <c r="U1133" s="25">
        <v>7050000</v>
      </c>
      <c r="V1133" s="25"/>
      <c r="W1133" s="25"/>
      <c r="X1133" s="25"/>
      <c r="Y1133" s="25"/>
      <c r="Z1133" s="25"/>
      <c r="AA1133" s="25"/>
      <c r="AB1133" s="25"/>
      <c r="AC1133" s="25"/>
      <c r="AD1133" s="25">
        <f t="shared" si="170"/>
        <v>0</v>
      </c>
      <c r="AE1133" s="25">
        <f>IF(SUM(R1133:U1133)-M1133&lt;SUM(N1133),SUM(N1133)-SUM(R1133:U1133)-M1133,)</f>
        <v>0</v>
      </c>
      <c r="AF1133" s="25"/>
      <c r="AG1133" s="27"/>
      <c r="AH1133" s="27"/>
      <c r="AI1133" s="27"/>
      <c r="AJ1133" s="32"/>
      <c r="AK1133" s="27"/>
      <c r="AL1133" s="32"/>
      <c r="AM1133" s="27"/>
      <c r="AN1133" s="25">
        <f t="shared" si="169"/>
        <v>0</v>
      </c>
      <c r="AO1133" s="27">
        <f>IF(SUM(R1133:U1133)-M1133&lt;(K1133+L1133+N1133),(K1133+L1133+N1133)-SUM(R1133:U1133)-M1133,)</f>
        <v>0</v>
      </c>
      <c r="AP1133" s="28"/>
      <c r="AR1133" s="28"/>
      <c r="AS1133" s="28"/>
      <c r="AT1133" s="2"/>
      <c r="AU1133" s="2"/>
      <c r="AV1133" s="2"/>
      <c r="AW1133" s="2"/>
      <c r="AX1133" s="2"/>
      <c r="AY1133" s="2"/>
      <c r="AZ1133" s="2"/>
      <c r="BA1133" s="29"/>
    </row>
    <row r="1134" spans="1:53" ht="21" customHeight="1">
      <c r="A1134" s="19">
        <f>SUBTOTAL(3,$AO$7:AO1134)</f>
        <v>1128</v>
      </c>
      <c r="B1134" s="44" t="s">
        <v>3944</v>
      </c>
      <c r="C1134" s="45" t="s">
        <v>3945</v>
      </c>
      <c r="D1134" s="22" t="s">
        <v>3946</v>
      </c>
      <c r="E1134" s="22" t="s">
        <v>3947</v>
      </c>
      <c r="F1134" s="19" t="s">
        <v>3948</v>
      </c>
      <c r="G1134" s="22" t="s">
        <v>67</v>
      </c>
      <c r="H1134" s="19" t="str">
        <f t="shared" si="172"/>
        <v>009</v>
      </c>
      <c r="I1134" s="22" t="s">
        <v>3027</v>
      </c>
      <c r="J1134" s="22" t="s">
        <v>3861</v>
      </c>
      <c r="K1134" s="22"/>
      <c r="L1134" s="27">
        <v>0</v>
      </c>
      <c r="M1134" s="26">
        <v>0</v>
      </c>
      <c r="N1134" s="25">
        <v>7050000</v>
      </c>
      <c r="O1134" s="25"/>
      <c r="P1134" s="25"/>
      <c r="Q1134" s="25"/>
      <c r="R1134" s="25"/>
      <c r="S1134" s="25"/>
      <c r="T1134" s="25"/>
      <c r="U1134" s="25"/>
      <c r="V1134" s="25">
        <v>7050000</v>
      </c>
      <c r="W1134" s="25"/>
      <c r="X1134" s="25"/>
      <c r="Y1134" s="25"/>
      <c r="Z1134" s="25"/>
      <c r="AA1134" s="25"/>
      <c r="AB1134" s="25"/>
      <c r="AC1134" s="25"/>
      <c r="AD1134" s="25">
        <f t="shared" si="170"/>
        <v>0</v>
      </c>
      <c r="AE1134" s="25">
        <f>IF(SUM(R1134:W1134)-M1134&lt;SUM(N1134),SUM(N1134)-SUM(R1134:W1134)-M1134,)</f>
        <v>0</v>
      </c>
      <c r="AF1134" s="25"/>
      <c r="AG1134" s="27"/>
      <c r="AH1134" s="27"/>
      <c r="AI1134" s="27"/>
      <c r="AJ1134" s="32"/>
      <c r="AK1134" s="27"/>
      <c r="AL1134" s="32"/>
      <c r="AM1134" s="27"/>
      <c r="AN1134" s="25">
        <f t="shared" si="169"/>
        <v>0</v>
      </c>
      <c r="AO1134" s="27">
        <f>IF(SUM(R1134:W1134)-M1134&lt;(K1134+L1134+N1134),(K1134+L1134+N1134)-SUM(R1134:W1134)-M1134,)</f>
        <v>0</v>
      </c>
      <c r="AP1134" s="28"/>
      <c r="AR1134" s="28"/>
      <c r="AS1134" s="28"/>
      <c r="AT1134" s="2"/>
      <c r="AU1134" s="2"/>
      <c r="AV1134" s="2"/>
      <c r="AW1134" s="2"/>
      <c r="AX1134" s="2"/>
      <c r="AY1134" s="2"/>
      <c r="AZ1134" s="2"/>
      <c r="BA1134" s="29"/>
    </row>
    <row r="1135" spans="1:53" ht="21" customHeight="1">
      <c r="A1135" s="19">
        <f>SUBTOTAL(3,$AO$7:AO1135)</f>
        <v>1129</v>
      </c>
      <c r="B1135" s="44" t="s">
        <v>3949</v>
      </c>
      <c r="C1135" s="45" t="s">
        <v>3950</v>
      </c>
      <c r="D1135" s="22" t="s">
        <v>266</v>
      </c>
      <c r="E1135" s="22" t="s">
        <v>1258</v>
      </c>
      <c r="F1135" s="19" t="s">
        <v>867</v>
      </c>
      <c r="G1135" s="22" t="s">
        <v>67</v>
      </c>
      <c r="H1135" s="19" t="str">
        <f t="shared" si="172"/>
        <v>009</v>
      </c>
      <c r="I1135" s="22" t="s">
        <v>3797</v>
      </c>
      <c r="J1135" s="22" t="s">
        <v>3861</v>
      </c>
      <c r="K1135" s="22"/>
      <c r="L1135" s="27">
        <v>0</v>
      </c>
      <c r="M1135" s="26">
        <v>0</v>
      </c>
      <c r="N1135" s="25">
        <v>7050000</v>
      </c>
      <c r="O1135" s="25"/>
      <c r="P1135" s="25"/>
      <c r="Q1135" s="25"/>
      <c r="R1135" s="25"/>
      <c r="S1135" s="25"/>
      <c r="T1135" s="25"/>
      <c r="U1135" s="25">
        <v>7050000</v>
      </c>
      <c r="V1135" s="25"/>
      <c r="W1135" s="25"/>
      <c r="X1135" s="25"/>
      <c r="Y1135" s="25"/>
      <c r="Z1135" s="25"/>
      <c r="AA1135" s="25"/>
      <c r="AB1135" s="25"/>
      <c r="AC1135" s="25"/>
      <c r="AD1135" s="25">
        <f t="shared" si="170"/>
        <v>0</v>
      </c>
      <c r="AE1135" s="25">
        <f>IF(SUM(R1135:U1135)-M1135&lt;SUM(N1135),SUM(N1135)-SUM(R1135:U1135)-M1135,)</f>
        <v>0</v>
      </c>
      <c r="AF1135" s="25"/>
      <c r="AG1135" s="27"/>
      <c r="AH1135" s="27"/>
      <c r="AI1135" s="27"/>
      <c r="AJ1135" s="32"/>
      <c r="AK1135" s="27"/>
      <c r="AL1135" s="32"/>
      <c r="AM1135" s="27"/>
      <c r="AN1135" s="25">
        <f t="shared" si="169"/>
        <v>0</v>
      </c>
      <c r="AO1135" s="27">
        <f t="shared" ref="AO1135:AO1152" si="173">IF(SUM(R1135:U1135)-M1135&lt;(K1135+L1135+N1135),(K1135+L1135+N1135)-SUM(R1135:U1135)-M1135,)</f>
        <v>0</v>
      </c>
      <c r="AP1135" s="28"/>
      <c r="AR1135" s="28"/>
      <c r="AS1135" s="28"/>
      <c r="AT1135" s="2"/>
      <c r="AU1135" s="2"/>
      <c r="AV1135" s="2"/>
      <c r="AW1135" s="2"/>
      <c r="AX1135" s="2"/>
      <c r="AY1135" s="2"/>
      <c r="AZ1135" s="2"/>
      <c r="BA1135" s="29"/>
    </row>
    <row r="1136" spans="1:53" ht="21" customHeight="1">
      <c r="A1136" s="19">
        <f>SUBTOTAL(3,$AO$7:AO1136)</f>
        <v>1130</v>
      </c>
      <c r="B1136" s="44" t="s">
        <v>3951</v>
      </c>
      <c r="C1136" s="45" t="s">
        <v>3952</v>
      </c>
      <c r="D1136" s="22" t="s">
        <v>3953</v>
      </c>
      <c r="E1136" s="22" t="s">
        <v>346</v>
      </c>
      <c r="F1136" s="19" t="s">
        <v>2783</v>
      </c>
      <c r="G1136" s="22" t="s">
        <v>67</v>
      </c>
      <c r="H1136" s="19" t="str">
        <f t="shared" si="172"/>
        <v>009</v>
      </c>
      <c r="I1136" s="22" t="s">
        <v>3797</v>
      </c>
      <c r="J1136" s="22" t="s">
        <v>3861</v>
      </c>
      <c r="K1136" s="22"/>
      <c r="L1136" s="27">
        <v>0</v>
      </c>
      <c r="M1136" s="26">
        <v>0</v>
      </c>
      <c r="N1136" s="25">
        <v>7050000</v>
      </c>
      <c r="O1136" s="25"/>
      <c r="P1136" s="25"/>
      <c r="Q1136" s="25"/>
      <c r="R1136" s="25"/>
      <c r="S1136" s="25">
        <v>7050000</v>
      </c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>
        <f t="shared" si="170"/>
        <v>0</v>
      </c>
      <c r="AE1136" s="25">
        <f>IF(SUM(R1136:T1136)-M1136&lt;SUM(N1136),SUM(N1136)-SUM(R1136:T1136)-M1136,)</f>
        <v>0</v>
      </c>
      <c r="AF1136" s="25"/>
      <c r="AG1136" s="27"/>
      <c r="AH1136" s="27"/>
      <c r="AI1136" s="27"/>
      <c r="AJ1136" s="32"/>
      <c r="AK1136" s="27"/>
      <c r="AL1136" s="32"/>
      <c r="AM1136" s="27"/>
      <c r="AN1136" s="25">
        <f t="shared" si="169"/>
        <v>0</v>
      </c>
      <c r="AO1136" s="27">
        <f t="shared" si="173"/>
        <v>0</v>
      </c>
      <c r="AP1136" s="28"/>
      <c r="AR1136" s="28"/>
      <c r="AS1136" s="28"/>
      <c r="AT1136" s="2"/>
      <c r="AU1136" s="2"/>
      <c r="AV1136" s="2"/>
      <c r="AW1136" s="2"/>
      <c r="AX1136" s="2"/>
      <c r="AY1136" s="2"/>
      <c r="AZ1136" s="2"/>
      <c r="BA1136" s="29"/>
    </row>
    <row r="1137" spans="1:53" ht="21" customHeight="1">
      <c r="A1137" s="19">
        <f>SUBTOTAL(3,$AO$7:AO1137)</f>
        <v>1131</v>
      </c>
      <c r="B1137" s="44" t="s">
        <v>3954</v>
      </c>
      <c r="C1137" s="45" t="s">
        <v>3955</v>
      </c>
      <c r="D1137" s="22" t="s">
        <v>3553</v>
      </c>
      <c r="E1137" s="22" t="s">
        <v>709</v>
      </c>
      <c r="F1137" s="19" t="s">
        <v>2133</v>
      </c>
      <c r="G1137" s="22" t="s">
        <v>67</v>
      </c>
      <c r="H1137" s="19" t="str">
        <f t="shared" si="172"/>
        <v>009</v>
      </c>
      <c r="I1137" s="22" t="s">
        <v>3027</v>
      </c>
      <c r="J1137" s="22" t="s">
        <v>3861</v>
      </c>
      <c r="K1137" s="22"/>
      <c r="L1137" s="27">
        <v>0</v>
      </c>
      <c r="M1137" s="26">
        <v>0</v>
      </c>
      <c r="N1137" s="25">
        <v>7050000</v>
      </c>
      <c r="O1137" s="25"/>
      <c r="P1137" s="25"/>
      <c r="Q1137" s="25"/>
      <c r="R1137" s="25"/>
      <c r="S1137" s="25"/>
      <c r="T1137" s="25"/>
      <c r="U1137" s="25">
        <v>7050000</v>
      </c>
      <c r="V1137" s="25"/>
      <c r="W1137" s="25"/>
      <c r="X1137" s="25"/>
      <c r="Y1137" s="25"/>
      <c r="Z1137" s="25"/>
      <c r="AA1137" s="25"/>
      <c r="AB1137" s="25"/>
      <c r="AC1137" s="25"/>
      <c r="AD1137" s="25">
        <f t="shared" si="170"/>
        <v>0</v>
      </c>
      <c r="AE1137" s="25">
        <f>IF(SUM(R1137:U1137)-M1137&lt;SUM(N1137),SUM(N1137)-SUM(R1137:U1137)-M1137,)</f>
        <v>0</v>
      </c>
      <c r="AF1137" s="25"/>
      <c r="AG1137" s="27"/>
      <c r="AH1137" s="27"/>
      <c r="AI1137" s="27"/>
      <c r="AJ1137" s="32"/>
      <c r="AK1137" s="27"/>
      <c r="AL1137" s="32"/>
      <c r="AM1137" s="27"/>
      <c r="AN1137" s="25">
        <f t="shared" si="169"/>
        <v>0</v>
      </c>
      <c r="AO1137" s="27">
        <f t="shared" si="173"/>
        <v>0</v>
      </c>
      <c r="AP1137" s="28"/>
      <c r="AR1137" s="28"/>
      <c r="AS1137" s="28"/>
      <c r="AT1137" s="2"/>
      <c r="AU1137" s="2"/>
      <c r="AV1137" s="2"/>
      <c r="AW1137" s="2"/>
      <c r="AX1137" s="2"/>
      <c r="AY1137" s="2"/>
      <c r="AZ1137" s="2"/>
      <c r="BA1137" s="29"/>
    </row>
    <row r="1138" spans="1:53" ht="21" customHeight="1">
      <c r="A1138" s="19">
        <f>SUBTOTAL(3,$AO$7:AO1138)</f>
        <v>1132</v>
      </c>
      <c r="B1138" s="44" t="s">
        <v>3956</v>
      </c>
      <c r="C1138" s="45" t="s">
        <v>3957</v>
      </c>
      <c r="D1138" s="22" t="s">
        <v>3958</v>
      </c>
      <c r="E1138" s="22" t="s">
        <v>2176</v>
      </c>
      <c r="F1138" s="19" t="s">
        <v>202</v>
      </c>
      <c r="G1138" s="22" t="s">
        <v>67</v>
      </c>
      <c r="H1138" s="19" t="str">
        <f t="shared" si="172"/>
        <v>009</v>
      </c>
      <c r="I1138" s="22" t="s">
        <v>3027</v>
      </c>
      <c r="J1138" s="22" t="s">
        <v>3861</v>
      </c>
      <c r="K1138" s="22"/>
      <c r="L1138" s="27">
        <v>0</v>
      </c>
      <c r="M1138" s="26">
        <v>0</v>
      </c>
      <c r="N1138" s="25">
        <v>7050000</v>
      </c>
      <c r="O1138" s="25"/>
      <c r="P1138" s="25"/>
      <c r="Q1138" s="25"/>
      <c r="R1138" s="25"/>
      <c r="S1138" s="25"/>
      <c r="T1138" s="25"/>
      <c r="U1138" s="25">
        <v>7050000</v>
      </c>
      <c r="V1138" s="25"/>
      <c r="W1138" s="25"/>
      <c r="X1138" s="25"/>
      <c r="Y1138" s="25"/>
      <c r="Z1138" s="25"/>
      <c r="AA1138" s="25"/>
      <c r="AB1138" s="25"/>
      <c r="AC1138" s="25"/>
      <c r="AD1138" s="25">
        <f t="shared" si="170"/>
        <v>0</v>
      </c>
      <c r="AE1138" s="25">
        <f>IF(SUM(R1138:U1138)-M1138&lt;SUM(N1138),SUM(N1138)-SUM(R1138:U1138)-M1138,)</f>
        <v>0</v>
      </c>
      <c r="AF1138" s="25"/>
      <c r="AG1138" s="27"/>
      <c r="AH1138" s="27"/>
      <c r="AI1138" s="27"/>
      <c r="AJ1138" s="32"/>
      <c r="AK1138" s="27"/>
      <c r="AL1138" s="32"/>
      <c r="AM1138" s="27"/>
      <c r="AN1138" s="25">
        <f t="shared" si="169"/>
        <v>0</v>
      </c>
      <c r="AO1138" s="27">
        <f t="shared" si="173"/>
        <v>0</v>
      </c>
      <c r="AP1138" s="28"/>
      <c r="AR1138" s="28"/>
      <c r="AS1138" s="28"/>
      <c r="AT1138" s="2"/>
      <c r="AU1138" s="2"/>
      <c r="AV1138" s="2"/>
      <c r="AW1138" s="2"/>
      <c r="AX1138" s="2"/>
      <c r="AY1138" s="2"/>
      <c r="AZ1138" s="2"/>
      <c r="BA1138" s="29"/>
    </row>
    <row r="1139" spans="1:53" ht="21" customHeight="1">
      <c r="A1139" s="19">
        <f>SUBTOTAL(3,$AO$7:AO1139)</f>
        <v>1133</v>
      </c>
      <c r="B1139" s="44" t="s">
        <v>3959</v>
      </c>
      <c r="C1139" s="45" t="s">
        <v>3960</v>
      </c>
      <c r="D1139" s="22" t="s">
        <v>1096</v>
      </c>
      <c r="E1139" s="22" t="s">
        <v>360</v>
      </c>
      <c r="F1139" s="19" t="s">
        <v>721</v>
      </c>
      <c r="G1139" s="22" t="s">
        <v>67</v>
      </c>
      <c r="H1139" s="19" t="str">
        <f t="shared" si="172"/>
        <v>009</v>
      </c>
      <c r="I1139" s="22" t="s">
        <v>3797</v>
      </c>
      <c r="J1139" s="22" t="s">
        <v>3861</v>
      </c>
      <c r="K1139" s="22"/>
      <c r="L1139" s="27">
        <v>0</v>
      </c>
      <c r="M1139" s="26">
        <v>0</v>
      </c>
      <c r="N1139" s="25">
        <v>7050000</v>
      </c>
      <c r="O1139" s="25"/>
      <c r="P1139" s="25"/>
      <c r="Q1139" s="25"/>
      <c r="R1139" s="25"/>
      <c r="S1139" s="25">
        <v>7050000</v>
      </c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>
        <f t="shared" si="170"/>
        <v>0</v>
      </c>
      <c r="AE1139" s="25">
        <f>IF(SUM(R1139:T1139)-M1139&lt;SUM(N1139),SUM(N1139)-SUM(R1139:T1139)-M1139,)</f>
        <v>0</v>
      </c>
      <c r="AF1139" s="25"/>
      <c r="AG1139" s="27"/>
      <c r="AH1139" s="27"/>
      <c r="AI1139" s="27"/>
      <c r="AJ1139" s="32"/>
      <c r="AK1139" s="27"/>
      <c r="AL1139" s="32"/>
      <c r="AM1139" s="27"/>
      <c r="AN1139" s="25">
        <f t="shared" si="169"/>
        <v>0</v>
      </c>
      <c r="AO1139" s="27">
        <f t="shared" si="173"/>
        <v>0</v>
      </c>
      <c r="AP1139" s="28"/>
      <c r="AR1139" s="28"/>
      <c r="AS1139" s="28"/>
      <c r="AT1139" s="2"/>
      <c r="AU1139" s="2"/>
      <c r="AV1139" s="2"/>
      <c r="AW1139" s="2"/>
      <c r="AX1139" s="2"/>
      <c r="AY1139" s="2"/>
      <c r="AZ1139" s="2"/>
      <c r="BA1139" s="29"/>
    </row>
    <row r="1140" spans="1:53" ht="21" customHeight="1">
      <c r="A1140" s="19">
        <f>SUBTOTAL(3,$AO$7:AO1140)</f>
        <v>1134</v>
      </c>
      <c r="B1140" s="44" t="s">
        <v>3961</v>
      </c>
      <c r="C1140" s="45" t="s">
        <v>3962</v>
      </c>
      <c r="D1140" s="22" t="s">
        <v>3963</v>
      </c>
      <c r="E1140" s="22" t="s">
        <v>360</v>
      </c>
      <c r="F1140" s="19" t="s">
        <v>1326</v>
      </c>
      <c r="G1140" s="22" t="s">
        <v>67</v>
      </c>
      <c r="H1140" s="19" t="str">
        <f t="shared" si="172"/>
        <v>009</v>
      </c>
      <c r="I1140" s="22" t="s">
        <v>3797</v>
      </c>
      <c r="J1140" s="22" t="s">
        <v>3861</v>
      </c>
      <c r="K1140" s="22"/>
      <c r="L1140" s="27">
        <v>0</v>
      </c>
      <c r="M1140" s="26">
        <v>0</v>
      </c>
      <c r="N1140" s="25">
        <v>7050000</v>
      </c>
      <c r="O1140" s="25"/>
      <c r="P1140" s="25"/>
      <c r="Q1140" s="25"/>
      <c r="R1140" s="25"/>
      <c r="S1140" s="25">
        <v>7050000</v>
      </c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>
        <f t="shared" si="170"/>
        <v>0</v>
      </c>
      <c r="AE1140" s="25">
        <f>IF(SUM(R1140:T1140)-M1140&lt;SUM(N1140),SUM(N1140)-SUM(R1140:T1140)-M1140,)</f>
        <v>0</v>
      </c>
      <c r="AF1140" s="25"/>
      <c r="AG1140" s="27"/>
      <c r="AH1140" s="27"/>
      <c r="AI1140" s="27"/>
      <c r="AJ1140" s="32"/>
      <c r="AK1140" s="27"/>
      <c r="AL1140" s="32"/>
      <c r="AM1140" s="27"/>
      <c r="AN1140" s="25">
        <f t="shared" si="169"/>
        <v>0</v>
      </c>
      <c r="AO1140" s="27">
        <f t="shared" si="173"/>
        <v>0</v>
      </c>
      <c r="AP1140" s="28"/>
      <c r="AR1140" s="28"/>
      <c r="AS1140" s="28"/>
      <c r="AT1140" s="2"/>
      <c r="AU1140" s="2"/>
      <c r="AV1140" s="2"/>
      <c r="AW1140" s="2"/>
      <c r="AX1140" s="2"/>
      <c r="AY1140" s="2"/>
      <c r="AZ1140" s="2"/>
      <c r="BA1140" s="29"/>
    </row>
    <row r="1141" spans="1:53" ht="21" customHeight="1">
      <c r="A1141" s="19">
        <f>SUBTOTAL(3,$AO$7:AO1141)</f>
        <v>1135</v>
      </c>
      <c r="B1141" s="44" t="s">
        <v>3964</v>
      </c>
      <c r="C1141" s="45" t="s">
        <v>3965</v>
      </c>
      <c r="D1141" s="22" t="s">
        <v>3966</v>
      </c>
      <c r="E1141" s="22" t="s">
        <v>717</v>
      </c>
      <c r="F1141" s="19" t="s">
        <v>272</v>
      </c>
      <c r="G1141" s="22" t="s">
        <v>67</v>
      </c>
      <c r="H1141" s="19" t="str">
        <f t="shared" si="172"/>
        <v>009</v>
      </c>
      <c r="I1141" s="22" t="s">
        <v>3797</v>
      </c>
      <c r="J1141" s="22" t="s">
        <v>3861</v>
      </c>
      <c r="K1141" s="22"/>
      <c r="L1141" s="27">
        <v>0</v>
      </c>
      <c r="M1141" s="26">
        <v>0</v>
      </c>
      <c r="N1141" s="25">
        <v>7050000</v>
      </c>
      <c r="O1141" s="25"/>
      <c r="P1141" s="25"/>
      <c r="Q1141" s="25"/>
      <c r="R1141" s="25"/>
      <c r="S1141" s="25"/>
      <c r="T1141" s="25"/>
      <c r="U1141" s="25">
        <v>7050000</v>
      </c>
      <c r="V1141" s="25"/>
      <c r="W1141" s="25"/>
      <c r="X1141" s="25"/>
      <c r="Y1141" s="25"/>
      <c r="Z1141" s="25"/>
      <c r="AA1141" s="25"/>
      <c r="AB1141" s="25"/>
      <c r="AC1141" s="25"/>
      <c r="AD1141" s="25">
        <f t="shared" si="170"/>
        <v>0</v>
      </c>
      <c r="AE1141" s="25">
        <f>IF(SUM(R1141:U1141)-M1141&lt;SUM(N1141),SUM(N1141)-SUM(R1141:U1141)-M1141,)</f>
        <v>0</v>
      </c>
      <c r="AF1141" s="25"/>
      <c r="AG1141" s="27"/>
      <c r="AH1141" s="27"/>
      <c r="AI1141" s="27"/>
      <c r="AJ1141" s="32"/>
      <c r="AK1141" s="27"/>
      <c r="AL1141" s="32"/>
      <c r="AM1141" s="27"/>
      <c r="AN1141" s="25">
        <f t="shared" si="169"/>
        <v>0</v>
      </c>
      <c r="AO1141" s="27">
        <f t="shared" si="173"/>
        <v>0</v>
      </c>
      <c r="AP1141" s="28"/>
      <c r="AR1141" s="28"/>
      <c r="AS1141" s="28"/>
      <c r="AT1141" s="2"/>
      <c r="AU1141" s="2"/>
      <c r="AV1141" s="2"/>
      <c r="AW1141" s="2"/>
      <c r="AX1141" s="2"/>
      <c r="AY1141" s="2"/>
      <c r="AZ1141" s="2"/>
      <c r="BA1141" s="29"/>
    </row>
    <row r="1142" spans="1:53" ht="21" customHeight="1">
      <c r="A1142" s="19">
        <f>SUBTOTAL(3,$AO$7:AO1142)</f>
        <v>1136</v>
      </c>
      <c r="B1142" s="44" t="s">
        <v>3967</v>
      </c>
      <c r="C1142" s="45" t="s">
        <v>3968</v>
      </c>
      <c r="D1142" s="22" t="s">
        <v>3969</v>
      </c>
      <c r="E1142" s="22" t="s">
        <v>2593</v>
      </c>
      <c r="F1142" s="19" t="s">
        <v>2746</v>
      </c>
      <c r="G1142" s="22" t="s">
        <v>67</v>
      </c>
      <c r="H1142" s="19" t="str">
        <f t="shared" si="172"/>
        <v>009</v>
      </c>
      <c r="I1142" s="22" t="s">
        <v>3027</v>
      </c>
      <c r="J1142" s="22" t="s">
        <v>3861</v>
      </c>
      <c r="K1142" s="22"/>
      <c r="L1142" s="27">
        <v>0</v>
      </c>
      <c r="M1142" s="26">
        <v>0</v>
      </c>
      <c r="N1142" s="25">
        <v>7050000</v>
      </c>
      <c r="O1142" s="25"/>
      <c r="P1142" s="25"/>
      <c r="Q1142" s="25"/>
      <c r="R1142" s="25"/>
      <c r="S1142" s="25">
        <v>7050000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>
        <f t="shared" si="170"/>
        <v>0</v>
      </c>
      <c r="AE1142" s="25">
        <f>IF(SUM(R1142:T1142)-M1142&lt;SUM(N1142),SUM(N1142)-SUM(R1142:T1142)-M1142,)</f>
        <v>0</v>
      </c>
      <c r="AF1142" s="25"/>
      <c r="AG1142" s="27"/>
      <c r="AH1142" s="27"/>
      <c r="AI1142" s="27"/>
      <c r="AJ1142" s="32"/>
      <c r="AK1142" s="27"/>
      <c r="AL1142" s="32"/>
      <c r="AM1142" s="27"/>
      <c r="AN1142" s="25">
        <f t="shared" si="169"/>
        <v>0</v>
      </c>
      <c r="AO1142" s="27">
        <f t="shared" si="173"/>
        <v>0</v>
      </c>
      <c r="AP1142" s="28"/>
      <c r="AR1142" s="28"/>
      <c r="AS1142" s="28"/>
      <c r="AT1142" s="2"/>
      <c r="AU1142" s="2"/>
      <c r="AV1142" s="2"/>
      <c r="AW1142" s="2"/>
      <c r="AX1142" s="2"/>
      <c r="AY1142" s="2"/>
      <c r="AZ1142" s="2"/>
      <c r="BA1142" s="29"/>
    </row>
    <row r="1143" spans="1:53" ht="21" customHeight="1">
      <c r="A1143" s="19">
        <f>SUBTOTAL(3,$AO$7:AO1143)</f>
        <v>1137</v>
      </c>
      <c r="B1143" s="44" t="s">
        <v>3970</v>
      </c>
      <c r="C1143" s="45" t="s">
        <v>3971</v>
      </c>
      <c r="D1143" s="22" t="s">
        <v>991</v>
      </c>
      <c r="E1143" s="22" t="s">
        <v>115</v>
      </c>
      <c r="F1143" s="19" t="s">
        <v>3972</v>
      </c>
      <c r="G1143" s="22" t="s">
        <v>67</v>
      </c>
      <c r="H1143" s="19" t="str">
        <f t="shared" si="172"/>
        <v>009</v>
      </c>
      <c r="I1143" s="22" t="s">
        <v>3797</v>
      </c>
      <c r="J1143" s="22" t="s">
        <v>3861</v>
      </c>
      <c r="K1143" s="22"/>
      <c r="L1143" s="27">
        <v>0</v>
      </c>
      <c r="M1143" s="26">
        <v>0</v>
      </c>
      <c r="N1143" s="25">
        <v>7050000</v>
      </c>
      <c r="O1143" s="25"/>
      <c r="P1143" s="25"/>
      <c r="Q1143" s="25"/>
      <c r="R1143" s="25"/>
      <c r="S1143" s="25"/>
      <c r="T1143" s="25"/>
      <c r="U1143" s="25">
        <v>7050000</v>
      </c>
      <c r="V1143" s="25"/>
      <c r="W1143" s="25"/>
      <c r="X1143" s="25"/>
      <c r="Y1143" s="25"/>
      <c r="Z1143" s="25"/>
      <c r="AA1143" s="25"/>
      <c r="AB1143" s="25"/>
      <c r="AC1143" s="25"/>
      <c r="AD1143" s="25">
        <f t="shared" si="170"/>
        <v>0</v>
      </c>
      <c r="AE1143" s="25">
        <f>IF(SUM(R1143:U1143)-M1143&lt;SUM(N1143),SUM(N1143)-SUM(R1143:U1143)-M1143,)</f>
        <v>0</v>
      </c>
      <c r="AF1143" s="25"/>
      <c r="AG1143" s="27"/>
      <c r="AH1143" s="27"/>
      <c r="AI1143" s="27"/>
      <c r="AJ1143" s="32"/>
      <c r="AK1143" s="27"/>
      <c r="AL1143" s="32"/>
      <c r="AM1143" s="27"/>
      <c r="AN1143" s="25">
        <f t="shared" si="169"/>
        <v>0</v>
      </c>
      <c r="AO1143" s="27">
        <f t="shared" si="173"/>
        <v>0</v>
      </c>
      <c r="AP1143" s="28"/>
      <c r="AR1143" s="28"/>
      <c r="AS1143" s="28"/>
      <c r="AT1143" s="2"/>
      <c r="AU1143" s="2"/>
      <c r="AV1143" s="2"/>
      <c r="AW1143" s="2"/>
      <c r="AX1143" s="2"/>
      <c r="AY1143" s="2"/>
      <c r="AZ1143" s="2"/>
      <c r="BA1143" s="29"/>
    </row>
    <row r="1144" spans="1:53" ht="21" customHeight="1">
      <c r="A1144" s="19">
        <f>SUBTOTAL(3,$AO$7:AO1144)</f>
        <v>1138</v>
      </c>
      <c r="B1144" s="44" t="s">
        <v>3973</v>
      </c>
      <c r="C1144" s="45" t="s">
        <v>3974</v>
      </c>
      <c r="D1144" s="22" t="s">
        <v>3975</v>
      </c>
      <c r="E1144" s="22" t="s">
        <v>587</v>
      </c>
      <c r="F1144" s="19" t="s">
        <v>1063</v>
      </c>
      <c r="G1144" s="22" t="s">
        <v>67</v>
      </c>
      <c r="H1144" s="19" t="str">
        <f t="shared" si="172"/>
        <v>009</v>
      </c>
      <c r="I1144" s="22" t="s">
        <v>3797</v>
      </c>
      <c r="J1144" s="22" t="s">
        <v>3976</v>
      </c>
      <c r="K1144" s="22"/>
      <c r="L1144" s="27">
        <v>0</v>
      </c>
      <c r="M1144" s="26">
        <v>0</v>
      </c>
      <c r="N1144" s="25">
        <v>7050000</v>
      </c>
      <c r="O1144" s="25"/>
      <c r="P1144" s="25"/>
      <c r="Q1144" s="25"/>
      <c r="R1144" s="25"/>
      <c r="S1144" s="25"/>
      <c r="T1144" s="25"/>
      <c r="U1144" s="25">
        <v>7050000</v>
      </c>
      <c r="V1144" s="25"/>
      <c r="W1144" s="25"/>
      <c r="X1144" s="25"/>
      <c r="Y1144" s="25"/>
      <c r="Z1144" s="25"/>
      <c r="AA1144" s="25"/>
      <c r="AB1144" s="25"/>
      <c r="AC1144" s="25"/>
      <c r="AD1144" s="25">
        <f t="shared" si="170"/>
        <v>0</v>
      </c>
      <c r="AE1144" s="25">
        <f>IF(SUM(R1144:U1144)-M1144&lt;SUM(N1144),SUM(N1144)-SUM(R1144:U1144)-M1144,)</f>
        <v>0</v>
      </c>
      <c r="AF1144" s="25"/>
      <c r="AG1144" s="27"/>
      <c r="AH1144" s="27"/>
      <c r="AI1144" s="27"/>
      <c r="AJ1144" s="32"/>
      <c r="AK1144" s="27"/>
      <c r="AL1144" s="32"/>
      <c r="AM1144" s="27"/>
      <c r="AN1144" s="25">
        <f t="shared" si="169"/>
        <v>0</v>
      </c>
      <c r="AO1144" s="27">
        <f t="shared" si="173"/>
        <v>0</v>
      </c>
      <c r="AP1144" s="28"/>
      <c r="AR1144" s="28"/>
      <c r="AS1144" s="28"/>
      <c r="AT1144" s="2"/>
      <c r="AU1144" s="2"/>
      <c r="AV1144" s="2"/>
      <c r="AW1144" s="2"/>
      <c r="AX1144" s="2"/>
      <c r="AY1144" s="2"/>
      <c r="AZ1144" s="2"/>
      <c r="BA1144" s="29"/>
    </row>
    <row r="1145" spans="1:53" ht="21" customHeight="1">
      <c r="A1145" s="19">
        <f>SUBTOTAL(3,$AO$7:AO1145)</f>
        <v>1139</v>
      </c>
      <c r="B1145" s="44" t="s">
        <v>3977</v>
      </c>
      <c r="C1145" s="45" t="s">
        <v>3978</v>
      </c>
      <c r="D1145" s="22" t="s">
        <v>3979</v>
      </c>
      <c r="E1145" s="22" t="s">
        <v>52</v>
      </c>
      <c r="F1145" s="19" t="s">
        <v>710</v>
      </c>
      <c r="G1145" s="22" t="s">
        <v>67</v>
      </c>
      <c r="H1145" s="19" t="str">
        <f t="shared" si="172"/>
        <v>009</v>
      </c>
      <c r="I1145" s="22" t="s">
        <v>3027</v>
      </c>
      <c r="J1145" s="22" t="s">
        <v>3976</v>
      </c>
      <c r="K1145" s="22"/>
      <c r="L1145" s="27">
        <v>0</v>
      </c>
      <c r="M1145" s="26">
        <v>0</v>
      </c>
      <c r="N1145" s="25">
        <v>7050000</v>
      </c>
      <c r="O1145" s="25"/>
      <c r="P1145" s="25"/>
      <c r="Q1145" s="25"/>
      <c r="R1145" s="25"/>
      <c r="S1145" s="25">
        <v>7050000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>
        <f t="shared" si="170"/>
        <v>0</v>
      </c>
      <c r="AE1145" s="25">
        <f>IF(SUM(R1145:T1145)-M1145&lt;SUM(N1145),SUM(N1145)-SUM(R1145:T1145)-M1145,)</f>
        <v>0</v>
      </c>
      <c r="AF1145" s="25"/>
      <c r="AG1145" s="27"/>
      <c r="AH1145" s="27"/>
      <c r="AI1145" s="27"/>
      <c r="AJ1145" s="32"/>
      <c r="AK1145" s="27"/>
      <c r="AL1145" s="32"/>
      <c r="AM1145" s="27"/>
      <c r="AN1145" s="25">
        <f t="shared" si="169"/>
        <v>0</v>
      </c>
      <c r="AO1145" s="27">
        <f t="shared" si="173"/>
        <v>0</v>
      </c>
      <c r="AP1145" s="28"/>
      <c r="AR1145" s="28"/>
      <c r="AS1145" s="28"/>
      <c r="AT1145" s="2"/>
      <c r="AU1145" s="2"/>
      <c r="AV1145" s="2"/>
      <c r="AW1145" s="2"/>
      <c r="AX1145" s="2"/>
      <c r="AY1145" s="2"/>
      <c r="AZ1145" s="2"/>
      <c r="BA1145" s="29"/>
    </row>
    <row r="1146" spans="1:53" ht="21" customHeight="1">
      <c r="A1146" s="19">
        <f>SUBTOTAL(3,$AO$7:AO1146)</f>
        <v>1140</v>
      </c>
      <c r="B1146" s="44" t="s">
        <v>3980</v>
      </c>
      <c r="C1146" s="45" t="s">
        <v>3981</v>
      </c>
      <c r="D1146" s="22" t="s">
        <v>3737</v>
      </c>
      <c r="E1146" s="22" t="s">
        <v>2603</v>
      </c>
      <c r="F1146" s="19" t="s">
        <v>1043</v>
      </c>
      <c r="G1146" s="22" t="s">
        <v>67</v>
      </c>
      <c r="H1146" s="19" t="str">
        <f t="shared" si="172"/>
        <v>009</v>
      </c>
      <c r="I1146" s="22" t="s">
        <v>3027</v>
      </c>
      <c r="J1146" s="22" t="s">
        <v>3976</v>
      </c>
      <c r="K1146" s="22"/>
      <c r="L1146" s="27">
        <v>0</v>
      </c>
      <c r="M1146" s="26">
        <v>0</v>
      </c>
      <c r="N1146" s="25">
        <v>7050000</v>
      </c>
      <c r="O1146" s="25"/>
      <c r="P1146" s="25"/>
      <c r="Q1146" s="25"/>
      <c r="R1146" s="25"/>
      <c r="S1146" s="25"/>
      <c r="T1146" s="25"/>
      <c r="U1146" s="25">
        <v>7050000</v>
      </c>
      <c r="V1146" s="25"/>
      <c r="W1146" s="25"/>
      <c r="X1146" s="25"/>
      <c r="Y1146" s="25"/>
      <c r="Z1146" s="25"/>
      <c r="AA1146" s="25"/>
      <c r="AB1146" s="25"/>
      <c r="AC1146" s="25"/>
      <c r="AD1146" s="25">
        <f t="shared" si="170"/>
        <v>0</v>
      </c>
      <c r="AE1146" s="25">
        <f>IF(SUM(R1146:U1146)-M1146&lt;SUM(N1146),SUM(N1146)-SUM(R1146:U1146)-M1146,)</f>
        <v>0</v>
      </c>
      <c r="AF1146" s="25"/>
      <c r="AG1146" s="27"/>
      <c r="AH1146" s="27"/>
      <c r="AI1146" s="27"/>
      <c r="AJ1146" s="32"/>
      <c r="AK1146" s="27"/>
      <c r="AL1146" s="32"/>
      <c r="AM1146" s="27"/>
      <c r="AN1146" s="25">
        <f t="shared" si="169"/>
        <v>0</v>
      </c>
      <c r="AO1146" s="27">
        <f t="shared" si="173"/>
        <v>0</v>
      </c>
      <c r="AP1146" s="28"/>
      <c r="AR1146" s="28"/>
      <c r="AS1146" s="28"/>
      <c r="AT1146" s="2"/>
      <c r="AU1146" s="2"/>
      <c r="AV1146" s="2"/>
      <c r="AW1146" s="2"/>
      <c r="AX1146" s="2"/>
      <c r="AY1146" s="2"/>
      <c r="AZ1146" s="2"/>
      <c r="BA1146" s="29"/>
    </row>
    <row r="1147" spans="1:53" ht="21" customHeight="1">
      <c r="A1147" s="19">
        <f>SUBTOTAL(3,$AO$7:AO1147)</f>
        <v>1141</v>
      </c>
      <c r="B1147" s="44" t="s">
        <v>3982</v>
      </c>
      <c r="C1147" s="45" t="s">
        <v>3983</v>
      </c>
      <c r="D1147" s="22" t="s">
        <v>3984</v>
      </c>
      <c r="E1147" s="22" t="s">
        <v>3985</v>
      </c>
      <c r="F1147" s="19" t="s">
        <v>758</v>
      </c>
      <c r="G1147" s="22" t="s">
        <v>67</v>
      </c>
      <c r="H1147" s="19" t="str">
        <f t="shared" si="172"/>
        <v>009</v>
      </c>
      <c r="I1147" s="22" t="s">
        <v>3797</v>
      </c>
      <c r="J1147" s="22" t="s">
        <v>3976</v>
      </c>
      <c r="K1147" s="22"/>
      <c r="L1147" s="27">
        <v>0</v>
      </c>
      <c r="M1147" s="26">
        <v>0</v>
      </c>
      <c r="N1147" s="25">
        <v>7050000</v>
      </c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>
        <v>7050000</v>
      </c>
      <c r="AB1147" s="25"/>
      <c r="AC1147" s="25"/>
      <c r="AD1147" s="25">
        <f t="shared" si="170"/>
        <v>0</v>
      </c>
      <c r="AE1147" s="25">
        <f>IF(SUM(R1147:AA1147)-M1147&lt;SUM(N1147),SUM(N1147)-SUM(R1147:AA1147)-M1147,)</f>
        <v>0</v>
      </c>
      <c r="AF1147" s="25"/>
      <c r="AG1147" s="27"/>
      <c r="AH1147" s="27"/>
      <c r="AI1147" s="27"/>
      <c r="AJ1147" s="32"/>
      <c r="AK1147" s="27"/>
      <c r="AL1147" s="32"/>
      <c r="AM1147" s="27"/>
      <c r="AN1147" s="25">
        <f t="shared" si="169"/>
        <v>0</v>
      </c>
      <c r="AO1147" s="27">
        <f>IF(SUM(R1147:AA1147)-M1147&lt;(K1147+L1147+N1147),(K1147+L1147+N1147)-SUM(R1147:AA1147)-M1147,)</f>
        <v>0</v>
      </c>
      <c r="AP1147" s="28"/>
      <c r="AR1147" s="28"/>
      <c r="AS1147" s="28"/>
      <c r="AT1147" s="2"/>
      <c r="AU1147" s="2"/>
      <c r="AV1147" s="2"/>
      <c r="AW1147" s="2"/>
      <c r="AX1147" s="2"/>
      <c r="AY1147" s="2"/>
      <c r="AZ1147" s="2"/>
      <c r="BA1147" s="29"/>
    </row>
    <row r="1148" spans="1:53" ht="21" customHeight="1">
      <c r="A1148" s="19">
        <f>SUBTOTAL(3,$AO$7:AO1148)</f>
        <v>1142</v>
      </c>
      <c r="B1148" s="44" t="s">
        <v>3986</v>
      </c>
      <c r="C1148" s="45" t="s">
        <v>3987</v>
      </c>
      <c r="D1148" s="22" t="s">
        <v>150</v>
      </c>
      <c r="E1148" s="22" t="s">
        <v>151</v>
      </c>
      <c r="F1148" s="19" t="s">
        <v>3988</v>
      </c>
      <c r="G1148" s="22" t="s">
        <v>67</v>
      </c>
      <c r="H1148" s="19" t="str">
        <f t="shared" si="172"/>
        <v>009</v>
      </c>
      <c r="I1148" s="22" t="s">
        <v>3797</v>
      </c>
      <c r="J1148" s="22" t="s">
        <v>3976</v>
      </c>
      <c r="K1148" s="22"/>
      <c r="L1148" s="27">
        <v>0</v>
      </c>
      <c r="M1148" s="26">
        <v>0</v>
      </c>
      <c r="N1148" s="25">
        <v>7050000</v>
      </c>
      <c r="O1148" s="25"/>
      <c r="P1148" s="25"/>
      <c r="Q1148" s="25"/>
      <c r="R1148" s="25"/>
      <c r="S1148" s="25"/>
      <c r="T1148" s="25"/>
      <c r="U1148" s="25">
        <v>7050000</v>
      </c>
      <c r="V1148" s="25"/>
      <c r="W1148" s="25"/>
      <c r="X1148" s="25"/>
      <c r="Y1148" s="25"/>
      <c r="Z1148" s="25"/>
      <c r="AA1148" s="25"/>
      <c r="AB1148" s="25"/>
      <c r="AC1148" s="25"/>
      <c r="AD1148" s="25">
        <f t="shared" ref="AD1148:AD1179" si="174">IF(SUM(O1148:U1148)&gt;SUM(M1148:N1148),SUM(O1148:U1148)-SUM(M1148:N1148),)</f>
        <v>0</v>
      </c>
      <c r="AE1148" s="25">
        <f>IF(SUM(R1148:U1148)-M1148&lt;SUM(N1148),SUM(N1148)-SUM(R1148:U1148)-M1148,)</f>
        <v>0</v>
      </c>
      <c r="AF1148" s="25"/>
      <c r="AG1148" s="27"/>
      <c r="AH1148" s="27"/>
      <c r="AI1148" s="27"/>
      <c r="AJ1148" s="32"/>
      <c r="AK1148" s="27"/>
      <c r="AL1148" s="32"/>
      <c r="AM1148" s="27"/>
      <c r="AN1148" s="25">
        <f t="shared" si="169"/>
        <v>0</v>
      </c>
      <c r="AO1148" s="27">
        <f t="shared" si="173"/>
        <v>0</v>
      </c>
      <c r="AP1148" s="28"/>
      <c r="AR1148" s="28"/>
      <c r="AS1148" s="28"/>
      <c r="AT1148" s="2"/>
      <c r="AU1148" s="2"/>
      <c r="AV1148" s="2"/>
      <c r="AW1148" s="2"/>
      <c r="AX1148" s="2"/>
      <c r="AY1148" s="2"/>
      <c r="AZ1148" s="2"/>
      <c r="BA1148" s="29"/>
    </row>
    <row r="1149" spans="1:53" ht="21" customHeight="1">
      <c r="A1149" s="19">
        <f>SUBTOTAL(3,$AO$7:AO1149)</f>
        <v>1143</v>
      </c>
      <c r="B1149" s="44" t="s">
        <v>3989</v>
      </c>
      <c r="C1149" s="45" t="s">
        <v>3990</v>
      </c>
      <c r="D1149" s="22" t="s">
        <v>3991</v>
      </c>
      <c r="E1149" s="22" t="s">
        <v>43</v>
      </c>
      <c r="F1149" s="19" t="s">
        <v>2540</v>
      </c>
      <c r="G1149" s="22" t="s">
        <v>67</v>
      </c>
      <c r="H1149" s="19" t="str">
        <f t="shared" si="172"/>
        <v>009</v>
      </c>
      <c r="I1149" s="22" t="s">
        <v>3797</v>
      </c>
      <c r="J1149" s="22" t="s">
        <v>3976</v>
      </c>
      <c r="K1149" s="22"/>
      <c r="L1149" s="27">
        <v>0</v>
      </c>
      <c r="M1149" s="26">
        <v>0</v>
      </c>
      <c r="N1149" s="25">
        <v>7050000</v>
      </c>
      <c r="O1149" s="25"/>
      <c r="P1149" s="25"/>
      <c r="Q1149" s="25"/>
      <c r="R1149" s="25"/>
      <c r="S1149" s="25"/>
      <c r="T1149" s="25"/>
      <c r="U1149" s="25">
        <v>7050000</v>
      </c>
      <c r="V1149" s="25"/>
      <c r="W1149" s="25"/>
      <c r="X1149" s="25"/>
      <c r="Y1149" s="25"/>
      <c r="Z1149" s="25"/>
      <c r="AA1149" s="25"/>
      <c r="AB1149" s="25"/>
      <c r="AC1149" s="25"/>
      <c r="AD1149" s="25">
        <f t="shared" si="174"/>
        <v>0</v>
      </c>
      <c r="AE1149" s="25">
        <f>IF(SUM(R1149:U1149)-M1149&lt;SUM(N1149),SUM(N1149)-SUM(R1149:U1149)-M1149,)</f>
        <v>0</v>
      </c>
      <c r="AF1149" s="25"/>
      <c r="AG1149" s="27"/>
      <c r="AH1149" s="27"/>
      <c r="AI1149" s="27"/>
      <c r="AJ1149" s="32"/>
      <c r="AK1149" s="27"/>
      <c r="AL1149" s="32"/>
      <c r="AM1149" s="27"/>
      <c r="AN1149" s="25">
        <f t="shared" si="169"/>
        <v>0</v>
      </c>
      <c r="AO1149" s="27">
        <f t="shared" si="173"/>
        <v>0</v>
      </c>
      <c r="AP1149" s="28"/>
      <c r="AR1149" s="28"/>
      <c r="AS1149" s="28"/>
      <c r="AT1149" s="2"/>
      <c r="AU1149" s="2"/>
      <c r="AV1149" s="2"/>
      <c r="AW1149" s="2"/>
      <c r="AX1149" s="2"/>
      <c r="AY1149" s="2"/>
      <c r="AZ1149" s="2"/>
      <c r="BA1149" s="29"/>
    </row>
    <row r="1150" spans="1:53" ht="21" customHeight="1">
      <c r="A1150" s="19">
        <f>SUBTOTAL(3,$AO$7:AO1150)</f>
        <v>1144</v>
      </c>
      <c r="B1150" s="44" t="s">
        <v>3992</v>
      </c>
      <c r="C1150" s="45" t="s">
        <v>3993</v>
      </c>
      <c r="D1150" s="22" t="s">
        <v>3994</v>
      </c>
      <c r="E1150" s="22" t="s">
        <v>431</v>
      </c>
      <c r="F1150" s="19" t="s">
        <v>2540</v>
      </c>
      <c r="G1150" s="22" t="s">
        <v>67</v>
      </c>
      <c r="H1150" s="19" t="str">
        <f t="shared" si="172"/>
        <v>009</v>
      </c>
      <c r="I1150" s="22" t="s">
        <v>3027</v>
      </c>
      <c r="J1150" s="22" t="s">
        <v>3976</v>
      </c>
      <c r="K1150" s="22"/>
      <c r="L1150" s="27">
        <v>0</v>
      </c>
      <c r="M1150" s="26">
        <v>0</v>
      </c>
      <c r="N1150" s="25">
        <v>7050000</v>
      </c>
      <c r="O1150" s="25"/>
      <c r="P1150" s="25"/>
      <c r="Q1150" s="25"/>
      <c r="R1150" s="25"/>
      <c r="S1150" s="25"/>
      <c r="T1150" s="25"/>
      <c r="U1150" s="25">
        <v>7050000</v>
      </c>
      <c r="V1150" s="25"/>
      <c r="W1150" s="25"/>
      <c r="X1150" s="25"/>
      <c r="Y1150" s="25"/>
      <c r="Z1150" s="25"/>
      <c r="AA1150" s="25"/>
      <c r="AB1150" s="25"/>
      <c r="AC1150" s="25"/>
      <c r="AD1150" s="25">
        <f t="shared" si="174"/>
        <v>0</v>
      </c>
      <c r="AE1150" s="25">
        <f>IF(SUM(R1150:U1150)-M1150&lt;SUM(N1150),SUM(N1150)-SUM(R1150:U1150)-M1150,)</f>
        <v>0</v>
      </c>
      <c r="AF1150" s="25"/>
      <c r="AG1150" s="27"/>
      <c r="AH1150" s="27"/>
      <c r="AI1150" s="27"/>
      <c r="AJ1150" s="32"/>
      <c r="AK1150" s="27"/>
      <c r="AL1150" s="32"/>
      <c r="AM1150" s="27"/>
      <c r="AN1150" s="25">
        <f t="shared" si="169"/>
        <v>0</v>
      </c>
      <c r="AO1150" s="27">
        <f t="shared" si="173"/>
        <v>0</v>
      </c>
      <c r="AP1150" s="28"/>
      <c r="AR1150" s="28"/>
      <c r="AS1150" s="28"/>
      <c r="AT1150" s="2"/>
      <c r="AU1150" s="2"/>
      <c r="AV1150" s="2"/>
      <c r="AW1150" s="2"/>
      <c r="AX1150" s="2"/>
      <c r="AY1150" s="2"/>
      <c r="AZ1150" s="2"/>
      <c r="BA1150" s="29"/>
    </row>
    <row r="1151" spans="1:53" ht="21" customHeight="1">
      <c r="A1151" s="19">
        <f>SUBTOTAL(3,$AO$7:AO1151)</f>
        <v>1145</v>
      </c>
      <c r="B1151" s="44" t="s">
        <v>3995</v>
      </c>
      <c r="C1151" s="45" t="s">
        <v>3996</v>
      </c>
      <c r="D1151" s="22" t="s">
        <v>3997</v>
      </c>
      <c r="E1151" s="22" t="s">
        <v>3998</v>
      </c>
      <c r="F1151" s="19" t="s">
        <v>459</v>
      </c>
      <c r="G1151" s="22" t="s">
        <v>67</v>
      </c>
      <c r="H1151" s="19" t="str">
        <f t="shared" si="172"/>
        <v>009</v>
      </c>
      <c r="I1151" s="22" t="s">
        <v>3027</v>
      </c>
      <c r="J1151" s="22" t="s">
        <v>3976</v>
      </c>
      <c r="K1151" s="22"/>
      <c r="L1151" s="27">
        <v>0</v>
      </c>
      <c r="M1151" s="26">
        <v>0</v>
      </c>
      <c r="N1151" s="25">
        <v>7050000</v>
      </c>
      <c r="O1151" s="25"/>
      <c r="P1151" s="25"/>
      <c r="Q1151" s="25"/>
      <c r="R1151" s="25"/>
      <c r="S1151" s="25">
        <v>7050000</v>
      </c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>
        <f t="shared" si="174"/>
        <v>0</v>
      </c>
      <c r="AE1151" s="25">
        <f>IF(SUM(R1151:T1151)-M1151&lt;SUM(N1151),SUM(N1151)-SUM(R1151:T1151)-M1151,)</f>
        <v>0</v>
      </c>
      <c r="AF1151" s="25"/>
      <c r="AG1151" s="27"/>
      <c r="AH1151" s="27"/>
      <c r="AI1151" s="27"/>
      <c r="AJ1151" s="32"/>
      <c r="AK1151" s="27"/>
      <c r="AL1151" s="32"/>
      <c r="AM1151" s="27"/>
      <c r="AN1151" s="25">
        <f t="shared" ref="AN1151:AN1214" si="175">IF(SUM(AH1151:AI1151)&lt;SUM(AG1151),SUM(AG1151)-SUM(AH1151:AI1151),)</f>
        <v>0</v>
      </c>
      <c r="AO1151" s="27">
        <f t="shared" si="173"/>
        <v>0</v>
      </c>
      <c r="AP1151" s="28"/>
      <c r="AR1151" s="28"/>
      <c r="AS1151" s="28"/>
      <c r="AT1151" s="2"/>
      <c r="AU1151" s="2"/>
      <c r="AV1151" s="2"/>
      <c r="AW1151" s="2"/>
      <c r="AX1151" s="2"/>
      <c r="AY1151" s="2"/>
      <c r="AZ1151" s="2"/>
      <c r="BA1151" s="29"/>
    </row>
    <row r="1152" spans="1:53" ht="21" customHeight="1">
      <c r="A1152" s="19">
        <f>SUBTOTAL(3,$AO$7:AO1152)</f>
        <v>1146</v>
      </c>
      <c r="B1152" s="44" t="s">
        <v>3999</v>
      </c>
      <c r="C1152" s="45" t="s">
        <v>4000</v>
      </c>
      <c r="D1152" s="22" t="s">
        <v>4001</v>
      </c>
      <c r="E1152" s="22" t="s">
        <v>4002</v>
      </c>
      <c r="F1152" s="19" t="s">
        <v>2184</v>
      </c>
      <c r="G1152" s="22" t="s">
        <v>67</v>
      </c>
      <c r="H1152" s="19" t="str">
        <f t="shared" si="172"/>
        <v>009</v>
      </c>
      <c r="I1152" s="22" t="s">
        <v>3797</v>
      </c>
      <c r="J1152" s="22" t="s">
        <v>3976</v>
      </c>
      <c r="K1152" s="22"/>
      <c r="L1152" s="27">
        <v>0</v>
      </c>
      <c r="M1152" s="26">
        <v>0</v>
      </c>
      <c r="N1152" s="25">
        <v>7050000</v>
      </c>
      <c r="O1152" s="25"/>
      <c r="P1152" s="25"/>
      <c r="Q1152" s="25"/>
      <c r="R1152" s="25"/>
      <c r="S1152" s="25">
        <v>7050000</v>
      </c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>
        <f t="shared" si="174"/>
        <v>0</v>
      </c>
      <c r="AE1152" s="25">
        <f>IF(SUM(R1152:T1152)-M1152&lt;SUM(N1152),SUM(N1152)-SUM(R1152:T1152)-M1152,)</f>
        <v>0</v>
      </c>
      <c r="AF1152" s="25"/>
      <c r="AG1152" s="27"/>
      <c r="AH1152" s="27"/>
      <c r="AI1152" s="27"/>
      <c r="AJ1152" s="32"/>
      <c r="AK1152" s="27"/>
      <c r="AL1152" s="32"/>
      <c r="AM1152" s="27"/>
      <c r="AN1152" s="25">
        <f t="shared" si="175"/>
        <v>0</v>
      </c>
      <c r="AO1152" s="27">
        <f t="shared" si="173"/>
        <v>0</v>
      </c>
      <c r="AP1152" s="28"/>
      <c r="AR1152" s="28"/>
      <c r="AS1152" s="28"/>
      <c r="AT1152" s="2"/>
      <c r="AU1152" s="2"/>
      <c r="AV1152" s="2"/>
      <c r="AW1152" s="2"/>
      <c r="AX1152" s="2"/>
      <c r="AY1152" s="2"/>
      <c r="AZ1152" s="2"/>
      <c r="BA1152" s="29"/>
    </row>
    <row r="1153" spans="1:53" ht="21" customHeight="1">
      <c r="A1153" s="19">
        <f>SUBTOTAL(3,$AO$7:AO1153)</f>
        <v>1147</v>
      </c>
      <c r="B1153" s="44" t="s">
        <v>4003</v>
      </c>
      <c r="C1153" s="45" t="s">
        <v>4004</v>
      </c>
      <c r="D1153" s="22" t="s">
        <v>4005</v>
      </c>
      <c r="E1153" s="22" t="s">
        <v>10</v>
      </c>
      <c r="F1153" s="19" t="s">
        <v>162</v>
      </c>
      <c r="G1153" s="22" t="s">
        <v>67</v>
      </c>
      <c r="H1153" s="19" t="str">
        <f t="shared" si="172"/>
        <v>009</v>
      </c>
      <c r="I1153" s="22" t="s">
        <v>3027</v>
      </c>
      <c r="J1153" s="22" t="s">
        <v>3976</v>
      </c>
      <c r="K1153" s="22"/>
      <c r="L1153" s="27">
        <v>0</v>
      </c>
      <c r="M1153" s="26">
        <v>0</v>
      </c>
      <c r="N1153" s="25">
        <v>7050000</v>
      </c>
      <c r="O1153" s="25"/>
      <c r="P1153" s="25"/>
      <c r="Q1153" s="25"/>
      <c r="R1153" s="25"/>
      <c r="S1153" s="25"/>
      <c r="T1153" s="25"/>
      <c r="U1153" s="25"/>
      <c r="V1153" s="25"/>
      <c r="W1153" s="25">
        <v>7050000</v>
      </c>
      <c r="X1153" s="25"/>
      <c r="Y1153" s="25"/>
      <c r="Z1153" s="25"/>
      <c r="AA1153" s="25"/>
      <c r="AB1153" s="25"/>
      <c r="AC1153" s="25"/>
      <c r="AD1153" s="25">
        <f t="shared" si="174"/>
        <v>0</v>
      </c>
      <c r="AE1153" s="25">
        <f>IF(SUM(R1153:W1153)-M1153&lt;SUM(N1153),SUM(N1153)-SUM(R1153:W1153)-M1153,)</f>
        <v>0</v>
      </c>
      <c r="AF1153" s="25"/>
      <c r="AG1153" s="27"/>
      <c r="AH1153" s="27"/>
      <c r="AI1153" s="27"/>
      <c r="AJ1153" s="32"/>
      <c r="AK1153" s="27"/>
      <c r="AL1153" s="32"/>
      <c r="AM1153" s="27"/>
      <c r="AN1153" s="25">
        <f t="shared" si="175"/>
        <v>0</v>
      </c>
      <c r="AO1153" s="27">
        <f>IF(SUM(R1153:W1153)-M1153&lt;(K1153+L1153+N1153),(K1153+L1153+N1153)-SUM(R1153:W1153)-M1153,)</f>
        <v>0</v>
      </c>
      <c r="AP1153" s="28"/>
      <c r="AR1153" s="28"/>
      <c r="AS1153" s="28"/>
      <c r="AT1153" s="2"/>
      <c r="AU1153" s="2"/>
      <c r="AV1153" s="2"/>
      <c r="AW1153" s="2"/>
      <c r="AX1153" s="2"/>
      <c r="AY1153" s="2"/>
      <c r="AZ1153" s="2"/>
      <c r="BA1153" s="29"/>
    </row>
    <row r="1154" spans="1:53" ht="21" customHeight="1">
      <c r="A1154" s="19">
        <f>SUBTOTAL(3,$AO$7:AO1154)</f>
        <v>1148</v>
      </c>
      <c r="B1154" s="44" t="s">
        <v>4006</v>
      </c>
      <c r="C1154" s="45" t="s">
        <v>4007</v>
      </c>
      <c r="D1154" s="22" t="s">
        <v>150</v>
      </c>
      <c r="E1154" s="22" t="s">
        <v>449</v>
      </c>
      <c r="F1154" s="19" t="s">
        <v>4008</v>
      </c>
      <c r="G1154" s="22" t="s">
        <v>67</v>
      </c>
      <c r="H1154" s="19" t="str">
        <f t="shared" si="172"/>
        <v>009</v>
      </c>
      <c r="I1154" s="22" t="s">
        <v>3027</v>
      </c>
      <c r="J1154" s="22" t="s">
        <v>3976</v>
      </c>
      <c r="K1154" s="22"/>
      <c r="L1154" s="27">
        <v>0</v>
      </c>
      <c r="M1154" s="26">
        <v>0</v>
      </c>
      <c r="N1154" s="25">
        <v>7050000</v>
      </c>
      <c r="O1154" s="25"/>
      <c r="P1154" s="25"/>
      <c r="Q1154" s="25"/>
      <c r="R1154" s="25"/>
      <c r="S1154" s="25"/>
      <c r="T1154" s="25"/>
      <c r="U1154" s="25">
        <v>7050000</v>
      </c>
      <c r="V1154" s="25"/>
      <c r="W1154" s="25"/>
      <c r="X1154" s="25"/>
      <c r="Y1154" s="25"/>
      <c r="Z1154" s="25"/>
      <c r="AA1154" s="25"/>
      <c r="AB1154" s="25"/>
      <c r="AC1154" s="25"/>
      <c r="AD1154" s="25">
        <f t="shared" si="174"/>
        <v>0</v>
      </c>
      <c r="AE1154" s="25">
        <f>IF(SUM(R1154:U1154)-M1154&lt;SUM(N1154),SUM(N1154)-SUM(R1154:U1154)-M1154,)</f>
        <v>0</v>
      </c>
      <c r="AF1154" s="25"/>
      <c r="AG1154" s="27"/>
      <c r="AH1154" s="27"/>
      <c r="AI1154" s="27"/>
      <c r="AJ1154" s="32"/>
      <c r="AK1154" s="27"/>
      <c r="AL1154" s="32"/>
      <c r="AM1154" s="27"/>
      <c r="AN1154" s="25">
        <f t="shared" si="175"/>
        <v>0</v>
      </c>
      <c r="AO1154" s="27">
        <f>IF(SUM(R1154:U1154)-M1154&lt;(K1154+L1154+N1154),(K1154+L1154+N1154)-SUM(R1154:U1154)-M1154,)</f>
        <v>0</v>
      </c>
      <c r="AP1154" s="28"/>
      <c r="AR1154" s="28"/>
      <c r="AS1154" s="28"/>
      <c r="AT1154" s="2"/>
      <c r="AU1154" s="2"/>
      <c r="AV1154" s="2"/>
      <c r="AW1154" s="2"/>
      <c r="AX1154" s="2"/>
      <c r="AY1154" s="2"/>
      <c r="AZ1154" s="2"/>
      <c r="BA1154" s="29"/>
    </row>
    <row r="1155" spans="1:53" ht="21" customHeight="1">
      <c r="A1155" s="19">
        <f>SUBTOTAL(3,$AO$7:AO1155)</f>
        <v>1149</v>
      </c>
      <c r="B1155" s="44" t="s">
        <v>4009</v>
      </c>
      <c r="C1155" s="45" t="s">
        <v>4010</v>
      </c>
      <c r="D1155" s="22" t="s">
        <v>3644</v>
      </c>
      <c r="E1155" s="22" t="s">
        <v>458</v>
      </c>
      <c r="F1155" s="19" t="s">
        <v>1638</v>
      </c>
      <c r="G1155" s="22" t="s">
        <v>67</v>
      </c>
      <c r="H1155" s="19" t="str">
        <f t="shared" si="172"/>
        <v>009</v>
      </c>
      <c r="I1155" s="22" t="s">
        <v>3797</v>
      </c>
      <c r="J1155" s="22" t="s">
        <v>3976</v>
      </c>
      <c r="K1155" s="22"/>
      <c r="L1155" s="27">
        <v>0</v>
      </c>
      <c r="M1155" s="26">
        <v>0</v>
      </c>
      <c r="N1155" s="25">
        <v>7050000</v>
      </c>
      <c r="O1155" s="25"/>
      <c r="P1155" s="25"/>
      <c r="Q1155" s="25"/>
      <c r="R1155" s="25"/>
      <c r="S1155" s="25"/>
      <c r="T1155" s="25"/>
      <c r="U1155" s="25"/>
      <c r="V1155" s="25"/>
      <c r="W1155" s="25">
        <v>7050000</v>
      </c>
      <c r="X1155" s="25"/>
      <c r="Y1155" s="25"/>
      <c r="Z1155" s="25"/>
      <c r="AA1155" s="25"/>
      <c r="AB1155" s="25"/>
      <c r="AC1155" s="25"/>
      <c r="AD1155" s="25">
        <f t="shared" si="174"/>
        <v>0</v>
      </c>
      <c r="AE1155" s="25">
        <f>IF(SUM(R1155:W1155)-M1155&lt;SUM(N1155),SUM(N1155)-SUM(R1155:W1155)-M1155,)</f>
        <v>0</v>
      </c>
      <c r="AF1155" s="25"/>
      <c r="AG1155" s="27"/>
      <c r="AH1155" s="27"/>
      <c r="AI1155" s="27"/>
      <c r="AJ1155" s="32"/>
      <c r="AK1155" s="27"/>
      <c r="AL1155" s="32"/>
      <c r="AM1155" s="27"/>
      <c r="AN1155" s="25">
        <f t="shared" si="175"/>
        <v>0</v>
      </c>
      <c r="AO1155" s="27">
        <f>IF(SUM(R1155:W1155)-M1155&lt;(K1155+L1155+N1155),(K1155+L1155+N1155)-SUM(R1155:W1155)-M1155,)</f>
        <v>0</v>
      </c>
      <c r="AP1155" s="28"/>
      <c r="AR1155" s="28"/>
      <c r="AS1155" s="28"/>
      <c r="AT1155" s="2"/>
      <c r="AU1155" s="2"/>
      <c r="AV1155" s="2"/>
      <c r="AW1155" s="2"/>
      <c r="AX1155" s="2"/>
      <c r="AY1155" s="2"/>
      <c r="AZ1155" s="2"/>
      <c r="BA1155" s="29"/>
    </row>
    <row r="1156" spans="1:53" ht="21" customHeight="1">
      <c r="A1156" s="19">
        <f>SUBTOTAL(3,$AO$7:AO1156)</f>
        <v>1150</v>
      </c>
      <c r="B1156" s="44" t="s">
        <v>4011</v>
      </c>
      <c r="C1156" s="45" t="s">
        <v>4012</v>
      </c>
      <c r="D1156" s="22" t="s">
        <v>4013</v>
      </c>
      <c r="E1156" s="22" t="s">
        <v>483</v>
      </c>
      <c r="F1156" s="19" t="s">
        <v>901</v>
      </c>
      <c r="G1156" s="22" t="s">
        <v>67</v>
      </c>
      <c r="H1156" s="19" t="str">
        <f t="shared" si="172"/>
        <v>009</v>
      </c>
      <c r="I1156" s="22" t="s">
        <v>3797</v>
      </c>
      <c r="J1156" s="22" t="s">
        <v>3976</v>
      </c>
      <c r="K1156" s="22"/>
      <c r="L1156" s="27">
        <v>0</v>
      </c>
      <c r="M1156" s="26">
        <v>0</v>
      </c>
      <c r="N1156" s="25">
        <v>7050000</v>
      </c>
      <c r="O1156" s="25"/>
      <c r="P1156" s="25"/>
      <c r="Q1156" s="25"/>
      <c r="R1156" s="25"/>
      <c r="S1156" s="25">
        <v>7050000</v>
      </c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>
        <f t="shared" si="174"/>
        <v>0</v>
      </c>
      <c r="AE1156" s="25">
        <f>IF(SUM(R1156:T1156)-M1156&lt;SUM(N1156),SUM(N1156)-SUM(R1156:T1156)-M1156,)</f>
        <v>0</v>
      </c>
      <c r="AF1156" s="25"/>
      <c r="AG1156" s="27"/>
      <c r="AH1156" s="27"/>
      <c r="AI1156" s="27"/>
      <c r="AJ1156" s="32"/>
      <c r="AK1156" s="27"/>
      <c r="AL1156" s="32"/>
      <c r="AM1156" s="27"/>
      <c r="AN1156" s="25">
        <f t="shared" si="175"/>
        <v>0</v>
      </c>
      <c r="AO1156" s="27">
        <f t="shared" ref="AO1156:AO1191" si="176">IF(SUM(R1156:U1156)-M1156&lt;(K1156+L1156+N1156),(K1156+L1156+N1156)-SUM(R1156:U1156)-M1156,)</f>
        <v>0</v>
      </c>
      <c r="AP1156" s="28"/>
      <c r="AR1156" s="28"/>
      <c r="AS1156" s="28"/>
      <c r="AT1156" s="2"/>
      <c r="AU1156" s="2"/>
      <c r="AV1156" s="2"/>
      <c r="AW1156" s="2"/>
      <c r="AX1156" s="2"/>
      <c r="AY1156" s="2"/>
      <c r="AZ1156" s="2"/>
      <c r="BA1156" s="29"/>
    </row>
    <row r="1157" spans="1:53" ht="21" customHeight="1">
      <c r="A1157" s="19">
        <f>SUBTOTAL(3,$AO$7:AO1157)</f>
        <v>1151</v>
      </c>
      <c r="B1157" s="44" t="s">
        <v>4014</v>
      </c>
      <c r="C1157" s="45" t="s">
        <v>4015</v>
      </c>
      <c r="D1157" s="22" t="s">
        <v>4016</v>
      </c>
      <c r="E1157" s="22" t="s">
        <v>1197</v>
      </c>
      <c r="F1157" s="19" t="s">
        <v>441</v>
      </c>
      <c r="G1157" s="22" t="s">
        <v>67</v>
      </c>
      <c r="H1157" s="19" t="str">
        <f t="shared" si="172"/>
        <v>009</v>
      </c>
      <c r="I1157" s="22" t="s">
        <v>3797</v>
      </c>
      <c r="J1157" s="22" t="s">
        <v>3976</v>
      </c>
      <c r="K1157" s="22"/>
      <c r="L1157" s="27">
        <v>0</v>
      </c>
      <c r="M1157" s="26">
        <v>0</v>
      </c>
      <c r="N1157" s="25">
        <v>7050000</v>
      </c>
      <c r="O1157" s="25"/>
      <c r="P1157" s="25"/>
      <c r="Q1157" s="25"/>
      <c r="R1157" s="25"/>
      <c r="S1157" s="25"/>
      <c r="T1157" s="25"/>
      <c r="U1157" s="25">
        <v>7050000</v>
      </c>
      <c r="V1157" s="25"/>
      <c r="W1157" s="25"/>
      <c r="X1157" s="25"/>
      <c r="Y1157" s="25"/>
      <c r="Z1157" s="25"/>
      <c r="AA1157" s="25"/>
      <c r="AB1157" s="25"/>
      <c r="AC1157" s="25"/>
      <c r="AD1157" s="25">
        <f t="shared" si="174"/>
        <v>0</v>
      </c>
      <c r="AE1157" s="25">
        <f>IF(SUM(R1157:U1157)-M1157&lt;SUM(N1157),SUM(N1157)-SUM(R1157:U1157)-M1157,)</f>
        <v>0</v>
      </c>
      <c r="AF1157" s="25"/>
      <c r="AG1157" s="27"/>
      <c r="AH1157" s="27"/>
      <c r="AI1157" s="27"/>
      <c r="AJ1157" s="32"/>
      <c r="AK1157" s="27"/>
      <c r="AL1157" s="32"/>
      <c r="AM1157" s="27"/>
      <c r="AN1157" s="25">
        <f t="shared" si="175"/>
        <v>0</v>
      </c>
      <c r="AO1157" s="27">
        <f t="shared" si="176"/>
        <v>0</v>
      </c>
      <c r="AP1157" s="28"/>
      <c r="AR1157" s="28"/>
      <c r="AS1157" s="28"/>
      <c r="AT1157" s="2"/>
      <c r="AU1157" s="2"/>
      <c r="AV1157" s="2"/>
      <c r="AW1157" s="2"/>
      <c r="AX1157" s="2"/>
      <c r="AY1157" s="2"/>
      <c r="AZ1157" s="2"/>
      <c r="BA1157" s="29"/>
    </row>
    <row r="1158" spans="1:53" ht="21" customHeight="1">
      <c r="A1158" s="19">
        <f>SUBTOTAL(3,$AO$7:AO1158)</f>
        <v>1152</v>
      </c>
      <c r="B1158" s="44" t="s">
        <v>4017</v>
      </c>
      <c r="C1158" s="45" t="s">
        <v>4018</v>
      </c>
      <c r="D1158" s="22" t="s">
        <v>280</v>
      </c>
      <c r="E1158" s="22" t="s">
        <v>201</v>
      </c>
      <c r="F1158" s="19" t="s">
        <v>101</v>
      </c>
      <c r="G1158" s="22" t="s">
        <v>67</v>
      </c>
      <c r="H1158" s="19" t="str">
        <f t="shared" si="172"/>
        <v>009</v>
      </c>
      <c r="I1158" s="22" t="s">
        <v>3027</v>
      </c>
      <c r="J1158" s="22" t="s">
        <v>3976</v>
      </c>
      <c r="K1158" s="22"/>
      <c r="L1158" s="27">
        <v>0</v>
      </c>
      <c r="M1158" s="26">
        <v>0</v>
      </c>
      <c r="N1158" s="25">
        <v>7050000</v>
      </c>
      <c r="O1158" s="25"/>
      <c r="P1158" s="25"/>
      <c r="Q1158" s="25"/>
      <c r="R1158" s="25"/>
      <c r="S1158" s="25">
        <v>7050000</v>
      </c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>
        <f t="shared" si="174"/>
        <v>0</v>
      </c>
      <c r="AE1158" s="25">
        <f>IF(SUM(R1158:T1158)-M1158&lt;SUM(N1158),SUM(N1158)-SUM(R1158:T1158)-M1158,)</f>
        <v>0</v>
      </c>
      <c r="AF1158" s="25"/>
      <c r="AG1158" s="27"/>
      <c r="AH1158" s="27"/>
      <c r="AI1158" s="27"/>
      <c r="AJ1158" s="32"/>
      <c r="AK1158" s="27"/>
      <c r="AL1158" s="32"/>
      <c r="AM1158" s="27"/>
      <c r="AN1158" s="25">
        <f t="shared" si="175"/>
        <v>0</v>
      </c>
      <c r="AO1158" s="27">
        <f t="shared" si="176"/>
        <v>0</v>
      </c>
      <c r="AP1158" s="28"/>
      <c r="AR1158" s="28"/>
      <c r="AS1158" s="28"/>
      <c r="AT1158" s="2"/>
      <c r="AU1158" s="2"/>
      <c r="AV1158" s="2"/>
      <c r="AW1158" s="2"/>
      <c r="AX1158" s="2"/>
      <c r="AY1158" s="2"/>
      <c r="AZ1158" s="2"/>
      <c r="BA1158" s="29"/>
    </row>
    <row r="1159" spans="1:53" ht="21" customHeight="1">
      <c r="A1159" s="19">
        <f>SUBTOTAL(3,$AO$7:AO1159)</f>
        <v>1153</v>
      </c>
      <c r="B1159" s="44" t="s">
        <v>4019</v>
      </c>
      <c r="C1159" s="45" t="s">
        <v>4020</v>
      </c>
      <c r="D1159" s="22" t="s">
        <v>457</v>
      </c>
      <c r="E1159" s="22" t="s">
        <v>500</v>
      </c>
      <c r="F1159" s="19" t="s">
        <v>1009</v>
      </c>
      <c r="G1159" s="22" t="s">
        <v>67</v>
      </c>
      <c r="H1159" s="19" t="str">
        <f t="shared" si="172"/>
        <v>009</v>
      </c>
      <c r="I1159" s="22" t="s">
        <v>3797</v>
      </c>
      <c r="J1159" s="22" t="s">
        <v>3976</v>
      </c>
      <c r="K1159" s="22"/>
      <c r="L1159" s="27">
        <v>0</v>
      </c>
      <c r="M1159" s="26">
        <v>0</v>
      </c>
      <c r="N1159" s="25">
        <v>7050000</v>
      </c>
      <c r="O1159" s="25"/>
      <c r="P1159" s="25"/>
      <c r="Q1159" s="25"/>
      <c r="R1159" s="25"/>
      <c r="S1159" s="25">
        <v>7050000</v>
      </c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>
        <f t="shared" si="174"/>
        <v>0</v>
      </c>
      <c r="AE1159" s="25">
        <f>IF(SUM(R1159:T1159)-M1159&lt;SUM(N1159),SUM(N1159)-SUM(R1159:T1159)-M1159,)</f>
        <v>0</v>
      </c>
      <c r="AF1159" s="25"/>
      <c r="AG1159" s="27"/>
      <c r="AH1159" s="27"/>
      <c r="AI1159" s="27"/>
      <c r="AJ1159" s="32"/>
      <c r="AK1159" s="27"/>
      <c r="AL1159" s="32"/>
      <c r="AM1159" s="27"/>
      <c r="AN1159" s="25">
        <f t="shared" si="175"/>
        <v>0</v>
      </c>
      <c r="AO1159" s="27">
        <f t="shared" si="176"/>
        <v>0</v>
      </c>
      <c r="AP1159" s="28"/>
      <c r="AR1159" s="28"/>
      <c r="AS1159" s="28"/>
      <c r="AT1159" s="2"/>
      <c r="AU1159" s="2"/>
      <c r="AV1159" s="2"/>
      <c r="AW1159" s="2"/>
      <c r="AX1159" s="2"/>
      <c r="AY1159" s="2"/>
      <c r="AZ1159" s="2"/>
      <c r="BA1159" s="29"/>
    </row>
    <row r="1160" spans="1:53" ht="21" customHeight="1">
      <c r="A1160" s="19">
        <f>SUBTOTAL(3,$AO$7:AO1160)</f>
        <v>1154</v>
      </c>
      <c r="B1160" s="44" t="s">
        <v>4021</v>
      </c>
      <c r="C1160" s="45" t="s">
        <v>4022</v>
      </c>
      <c r="D1160" s="22" t="s">
        <v>4023</v>
      </c>
      <c r="E1160" s="22" t="s">
        <v>206</v>
      </c>
      <c r="F1160" s="19" t="s">
        <v>710</v>
      </c>
      <c r="G1160" s="22" t="s">
        <v>67</v>
      </c>
      <c r="H1160" s="19" t="str">
        <f t="shared" si="172"/>
        <v>009</v>
      </c>
      <c r="I1160" s="22" t="s">
        <v>3797</v>
      </c>
      <c r="J1160" s="22" t="s">
        <v>3976</v>
      </c>
      <c r="K1160" s="22"/>
      <c r="L1160" s="27">
        <v>0</v>
      </c>
      <c r="M1160" s="26">
        <v>0</v>
      </c>
      <c r="N1160" s="25">
        <v>7050000</v>
      </c>
      <c r="O1160" s="25"/>
      <c r="P1160" s="25"/>
      <c r="Q1160" s="25"/>
      <c r="R1160" s="25"/>
      <c r="S1160" s="25"/>
      <c r="T1160" s="25"/>
      <c r="U1160" s="25">
        <v>7050000</v>
      </c>
      <c r="V1160" s="25"/>
      <c r="W1160" s="25"/>
      <c r="X1160" s="25"/>
      <c r="Y1160" s="25"/>
      <c r="Z1160" s="25"/>
      <c r="AA1160" s="25"/>
      <c r="AB1160" s="25"/>
      <c r="AC1160" s="25"/>
      <c r="AD1160" s="25">
        <f t="shared" si="174"/>
        <v>0</v>
      </c>
      <c r="AE1160" s="25">
        <f>IF(SUM(R1160:U1160)-M1160&lt;SUM(N1160),SUM(N1160)-SUM(R1160:U1160)-M1160,)</f>
        <v>0</v>
      </c>
      <c r="AF1160" s="25"/>
      <c r="AG1160" s="27"/>
      <c r="AH1160" s="27"/>
      <c r="AI1160" s="27"/>
      <c r="AJ1160" s="32"/>
      <c r="AK1160" s="27"/>
      <c r="AL1160" s="32"/>
      <c r="AM1160" s="27"/>
      <c r="AN1160" s="25">
        <f t="shared" si="175"/>
        <v>0</v>
      </c>
      <c r="AO1160" s="27">
        <f t="shared" si="176"/>
        <v>0</v>
      </c>
      <c r="AP1160" s="28"/>
      <c r="AR1160" s="28"/>
      <c r="AS1160" s="28"/>
      <c r="AT1160" s="2"/>
      <c r="AU1160" s="2"/>
      <c r="AV1160" s="2"/>
      <c r="AW1160" s="2"/>
      <c r="AX1160" s="2"/>
      <c r="AY1160" s="2"/>
      <c r="AZ1160" s="2"/>
      <c r="BA1160" s="29"/>
    </row>
    <row r="1161" spans="1:53" ht="21" customHeight="1">
      <c r="A1161" s="19">
        <f>SUBTOTAL(3,$AO$7:AO1161)</f>
        <v>1155</v>
      </c>
      <c r="B1161" s="44" t="s">
        <v>4024</v>
      </c>
      <c r="C1161" s="45" t="s">
        <v>4025</v>
      </c>
      <c r="D1161" s="22" t="s">
        <v>235</v>
      </c>
      <c r="E1161" s="22" t="s">
        <v>206</v>
      </c>
      <c r="F1161" s="19" t="s">
        <v>1104</v>
      </c>
      <c r="G1161" s="22" t="s">
        <v>67</v>
      </c>
      <c r="H1161" s="19" t="str">
        <f t="shared" si="172"/>
        <v>009</v>
      </c>
      <c r="I1161" s="22" t="s">
        <v>3027</v>
      </c>
      <c r="J1161" s="22" t="s">
        <v>3976</v>
      </c>
      <c r="K1161" s="22"/>
      <c r="L1161" s="27">
        <v>0</v>
      </c>
      <c r="M1161" s="26">
        <v>0</v>
      </c>
      <c r="N1161" s="25">
        <v>7050000</v>
      </c>
      <c r="O1161" s="25"/>
      <c r="P1161" s="25"/>
      <c r="Q1161" s="25"/>
      <c r="R1161" s="25"/>
      <c r="S1161" s="25"/>
      <c r="T1161" s="25"/>
      <c r="U1161" s="25">
        <v>7050000</v>
      </c>
      <c r="V1161" s="25"/>
      <c r="W1161" s="25"/>
      <c r="X1161" s="25"/>
      <c r="Y1161" s="25"/>
      <c r="Z1161" s="25"/>
      <c r="AA1161" s="25"/>
      <c r="AB1161" s="25"/>
      <c r="AC1161" s="25"/>
      <c r="AD1161" s="25">
        <f t="shared" si="174"/>
        <v>0</v>
      </c>
      <c r="AE1161" s="25">
        <f>IF(SUM(R1161:U1161)-M1161&lt;SUM(N1161),SUM(N1161)-SUM(R1161:U1161)-M1161,)</f>
        <v>0</v>
      </c>
      <c r="AF1161" s="25"/>
      <c r="AG1161" s="27"/>
      <c r="AH1161" s="27"/>
      <c r="AI1161" s="27"/>
      <c r="AJ1161" s="32"/>
      <c r="AK1161" s="27"/>
      <c r="AL1161" s="32"/>
      <c r="AM1161" s="27"/>
      <c r="AN1161" s="25">
        <f t="shared" si="175"/>
        <v>0</v>
      </c>
      <c r="AO1161" s="27">
        <f t="shared" si="176"/>
        <v>0</v>
      </c>
      <c r="AP1161" s="28"/>
      <c r="AR1161" s="28"/>
      <c r="AS1161" s="28"/>
      <c r="AT1161" s="2"/>
      <c r="AU1161" s="2"/>
      <c r="AV1161" s="2"/>
      <c r="AW1161" s="2"/>
      <c r="AX1161" s="2"/>
      <c r="AY1161" s="2"/>
      <c r="AZ1161" s="2"/>
      <c r="BA1161" s="29"/>
    </row>
    <row r="1162" spans="1:53" ht="21" customHeight="1">
      <c r="A1162" s="19">
        <f>SUBTOTAL(3,$AO$7:AO1162)</f>
        <v>1156</v>
      </c>
      <c r="B1162" s="44" t="s">
        <v>4026</v>
      </c>
      <c r="C1162" s="45" t="s">
        <v>4027</v>
      </c>
      <c r="D1162" s="22" t="s">
        <v>4028</v>
      </c>
      <c r="E1162" s="22" t="s">
        <v>671</v>
      </c>
      <c r="F1162" s="19" t="s">
        <v>1538</v>
      </c>
      <c r="G1162" s="22" t="s">
        <v>67</v>
      </c>
      <c r="H1162" s="19" t="str">
        <f t="shared" si="172"/>
        <v>009</v>
      </c>
      <c r="I1162" s="22" t="s">
        <v>3797</v>
      </c>
      <c r="J1162" s="22" t="s">
        <v>3976</v>
      </c>
      <c r="K1162" s="22"/>
      <c r="L1162" s="27">
        <v>0</v>
      </c>
      <c r="M1162" s="26">
        <v>0</v>
      </c>
      <c r="N1162" s="25">
        <v>7050000</v>
      </c>
      <c r="O1162" s="25"/>
      <c r="P1162" s="25"/>
      <c r="Q1162" s="25"/>
      <c r="R1162" s="25"/>
      <c r="S1162" s="25">
        <v>7050000</v>
      </c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>
        <f t="shared" si="174"/>
        <v>0</v>
      </c>
      <c r="AE1162" s="25">
        <f>IF(SUM(R1162:T1162)-M1162&lt;SUM(N1162),SUM(N1162)-SUM(R1162:T1162)-M1162,)</f>
        <v>0</v>
      </c>
      <c r="AF1162" s="25"/>
      <c r="AG1162" s="27"/>
      <c r="AH1162" s="27"/>
      <c r="AI1162" s="27"/>
      <c r="AJ1162" s="32"/>
      <c r="AK1162" s="27"/>
      <c r="AL1162" s="32"/>
      <c r="AM1162" s="27"/>
      <c r="AN1162" s="25">
        <f t="shared" si="175"/>
        <v>0</v>
      </c>
      <c r="AO1162" s="27">
        <f t="shared" si="176"/>
        <v>0</v>
      </c>
      <c r="AP1162" s="28"/>
      <c r="AR1162" s="28"/>
      <c r="AS1162" s="28"/>
      <c r="AT1162" s="2"/>
      <c r="AU1162" s="2"/>
      <c r="AV1162" s="2"/>
      <c r="AW1162" s="2"/>
      <c r="AX1162" s="2"/>
      <c r="AY1162" s="2"/>
      <c r="AZ1162" s="2"/>
      <c r="BA1162" s="29"/>
    </row>
    <row r="1163" spans="1:53" ht="21" customHeight="1">
      <c r="A1163" s="19">
        <f>SUBTOTAL(3,$AO$7:AO1163)</f>
        <v>1157</v>
      </c>
      <c r="B1163" s="44" t="s">
        <v>4029</v>
      </c>
      <c r="C1163" s="45" t="s">
        <v>4030</v>
      </c>
      <c r="D1163" s="22" t="s">
        <v>1096</v>
      </c>
      <c r="E1163" s="22" t="s">
        <v>2561</v>
      </c>
      <c r="F1163" s="19" t="s">
        <v>403</v>
      </c>
      <c r="G1163" s="22" t="s">
        <v>67</v>
      </c>
      <c r="H1163" s="19" t="str">
        <f t="shared" si="172"/>
        <v>009</v>
      </c>
      <c r="I1163" s="22" t="s">
        <v>3027</v>
      </c>
      <c r="J1163" s="22" t="s">
        <v>3976</v>
      </c>
      <c r="K1163" s="22"/>
      <c r="L1163" s="27">
        <v>0</v>
      </c>
      <c r="M1163" s="26">
        <v>0</v>
      </c>
      <c r="N1163" s="25">
        <v>7050000</v>
      </c>
      <c r="O1163" s="25"/>
      <c r="P1163" s="25"/>
      <c r="Q1163" s="25"/>
      <c r="R1163" s="25"/>
      <c r="S1163" s="25">
        <v>7050000</v>
      </c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>
        <f t="shared" si="174"/>
        <v>0</v>
      </c>
      <c r="AE1163" s="25">
        <f>IF(SUM(R1163:T1163)-M1163&lt;SUM(N1163),SUM(N1163)-SUM(R1163:T1163)-M1163,)</f>
        <v>0</v>
      </c>
      <c r="AF1163" s="25"/>
      <c r="AG1163" s="27"/>
      <c r="AH1163" s="27"/>
      <c r="AI1163" s="27"/>
      <c r="AJ1163" s="32"/>
      <c r="AK1163" s="27"/>
      <c r="AL1163" s="32"/>
      <c r="AM1163" s="27"/>
      <c r="AN1163" s="25">
        <f t="shared" si="175"/>
        <v>0</v>
      </c>
      <c r="AO1163" s="27">
        <f t="shared" si="176"/>
        <v>0</v>
      </c>
      <c r="AP1163" s="28"/>
      <c r="AR1163" s="28"/>
      <c r="AS1163" s="28"/>
      <c r="AT1163" s="2"/>
      <c r="AU1163" s="2"/>
      <c r="AV1163" s="2"/>
      <c r="AW1163" s="2"/>
      <c r="AX1163" s="2"/>
      <c r="AY1163" s="2"/>
      <c r="AZ1163" s="2"/>
      <c r="BA1163" s="29"/>
    </row>
    <row r="1164" spans="1:53" ht="21" customHeight="1">
      <c r="A1164" s="19">
        <f>SUBTOTAL(3,$AO$7:AO1164)</f>
        <v>1158</v>
      </c>
      <c r="B1164" s="44" t="s">
        <v>4031</v>
      </c>
      <c r="C1164" s="45" t="s">
        <v>4032</v>
      </c>
      <c r="D1164" s="22" t="s">
        <v>186</v>
      </c>
      <c r="E1164" s="22" t="s">
        <v>231</v>
      </c>
      <c r="F1164" s="19" t="s">
        <v>576</v>
      </c>
      <c r="G1164" s="22" t="s">
        <v>67</v>
      </c>
      <c r="H1164" s="19" t="str">
        <f t="shared" si="172"/>
        <v>009</v>
      </c>
      <c r="I1164" s="22" t="s">
        <v>3797</v>
      </c>
      <c r="J1164" s="22" t="s">
        <v>3976</v>
      </c>
      <c r="K1164" s="22"/>
      <c r="L1164" s="27">
        <v>0</v>
      </c>
      <c r="M1164" s="26">
        <v>0</v>
      </c>
      <c r="N1164" s="25">
        <v>7050000</v>
      </c>
      <c r="O1164" s="25"/>
      <c r="P1164" s="25"/>
      <c r="Q1164" s="25"/>
      <c r="R1164" s="25"/>
      <c r="S1164" s="25">
        <v>7050000</v>
      </c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>
        <f t="shared" si="174"/>
        <v>0</v>
      </c>
      <c r="AE1164" s="25">
        <f>IF(SUM(R1164:T1164)-M1164&lt;SUM(N1164),SUM(N1164)-SUM(R1164:T1164)-M1164,)</f>
        <v>0</v>
      </c>
      <c r="AF1164" s="25"/>
      <c r="AG1164" s="27"/>
      <c r="AH1164" s="27"/>
      <c r="AI1164" s="27"/>
      <c r="AJ1164" s="32"/>
      <c r="AK1164" s="27"/>
      <c r="AL1164" s="32"/>
      <c r="AM1164" s="27"/>
      <c r="AN1164" s="25">
        <f t="shared" si="175"/>
        <v>0</v>
      </c>
      <c r="AO1164" s="27">
        <f t="shared" si="176"/>
        <v>0</v>
      </c>
      <c r="AP1164" s="28"/>
      <c r="AR1164" s="28"/>
      <c r="AS1164" s="28"/>
      <c r="AT1164" s="2"/>
      <c r="AU1164" s="2"/>
      <c r="AV1164" s="2"/>
      <c r="AW1164" s="2"/>
      <c r="AX1164" s="2"/>
      <c r="AY1164" s="2"/>
      <c r="AZ1164" s="2"/>
      <c r="BA1164" s="29"/>
    </row>
    <row r="1165" spans="1:53" ht="21" customHeight="1">
      <c r="A1165" s="19">
        <f>SUBTOTAL(3,$AO$7:AO1165)</f>
        <v>1159</v>
      </c>
      <c r="B1165" s="44" t="s">
        <v>4033</v>
      </c>
      <c r="C1165" s="45" t="s">
        <v>4034</v>
      </c>
      <c r="D1165" s="22" t="s">
        <v>4035</v>
      </c>
      <c r="E1165" s="22" t="s">
        <v>2769</v>
      </c>
      <c r="F1165" s="19" t="s">
        <v>251</v>
      </c>
      <c r="G1165" s="22" t="s">
        <v>67</v>
      </c>
      <c r="H1165" s="19" t="str">
        <f t="shared" si="172"/>
        <v>009</v>
      </c>
      <c r="I1165" s="22" t="s">
        <v>3797</v>
      </c>
      <c r="J1165" s="22" t="s">
        <v>3976</v>
      </c>
      <c r="K1165" s="22"/>
      <c r="L1165" s="27">
        <v>0</v>
      </c>
      <c r="M1165" s="26">
        <v>0</v>
      </c>
      <c r="N1165" s="25">
        <v>7050000</v>
      </c>
      <c r="O1165" s="25"/>
      <c r="P1165" s="25"/>
      <c r="Q1165" s="25"/>
      <c r="R1165" s="25"/>
      <c r="S1165" s="25"/>
      <c r="T1165" s="25"/>
      <c r="U1165" s="25">
        <v>7050000</v>
      </c>
      <c r="V1165" s="25"/>
      <c r="W1165" s="25"/>
      <c r="X1165" s="25"/>
      <c r="Y1165" s="25"/>
      <c r="Z1165" s="25"/>
      <c r="AA1165" s="25"/>
      <c r="AB1165" s="25"/>
      <c r="AC1165" s="25"/>
      <c r="AD1165" s="25">
        <f t="shared" si="174"/>
        <v>0</v>
      </c>
      <c r="AE1165" s="25">
        <f>IF(SUM(R1165:U1165)-M1165&lt;SUM(N1165),SUM(N1165)-SUM(R1165:U1165)-M1165,)</f>
        <v>0</v>
      </c>
      <c r="AF1165" s="25"/>
      <c r="AG1165" s="27"/>
      <c r="AH1165" s="27"/>
      <c r="AI1165" s="27"/>
      <c r="AJ1165" s="32"/>
      <c r="AK1165" s="27"/>
      <c r="AL1165" s="32"/>
      <c r="AM1165" s="27"/>
      <c r="AN1165" s="25">
        <f t="shared" si="175"/>
        <v>0</v>
      </c>
      <c r="AO1165" s="27">
        <f t="shared" si="176"/>
        <v>0</v>
      </c>
      <c r="AP1165" s="28"/>
      <c r="AR1165" s="28"/>
      <c r="AS1165" s="28"/>
      <c r="AT1165" s="2"/>
      <c r="AU1165" s="2"/>
      <c r="AV1165" s="2"/>
      <c r="AW1165" s="2"/>
      <c r="AX1165" s="2"/>
      <c r="AY1165" s="2"/>
      <c r="AZ1165" s="2"/>
      <c r="BA1165" s="29"/>
    </row>
    <row r="1166" spans="1:53" ht="21" customHeight="1">
      <c r="A1166" s="19">
        <f>SUBTOTAL(3,$AO$7:AO1166)</f>
        <v>1160</v>
      </c>
      <c r="B1166" s="44" t="s">
        <v>4036</v>
      </c>
      <c r="C1166" s="45" t="s">
        <v>4037</v>
      </c>
      <c r="D1166" s="22" t="s">
        <v>4038</v>
      </c>
      <c r="E1166" s="22" t="s">
        <v>841</v>
      </c>
      <c r="F1166" s="19" t="s">
        <v>2676</v>
      </c>
      <c r="G1166" s="22" t="s">
        <v>67</v>
      </c>
      <c r="H1166" s="19" t="str">
        <f t="shared" si="172"/>
        <v>009</v>
      </c>
      <c r="I1166" s="22" t="s">
        <v>3797</v>
      </c>
      <c r="J1166" s="22" t="s">
        <v>3976</v>
      </c>
      <c r="K1166" s="22"/>
      <c r="L1166" s="27">
        <v>0</v>
      </c>
      <c r="M1166" s="26">
        <v>0</v>
      </c>
      <c r="N1166" s="25">
        <v>7050000</v>
      </c>
      <c r="O1166" s="25"/>
      <c r="P1166" s="25"/>
      <c r="Q1166" s="25"/>
      <c r="R1166" s="25"/>
      <c r="S1166" s="25">
        <v>7050000</v>
      </c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>
        <f t="shared" si="174"/>
        <v>0</v>
      </c>
      <c r="AE1166" s="25">
        <f t="shared" ref="AE1166:AE1171" si="177">IF(SUM(R1166:T1166)-M1166&lt;SUM(N1166),SUM(N1166)-SUM(R1166:T1166)-M1166,)</f>
        <v>0</v>
      </c>
      <c r="AF1166" s="25"/>
      <c r="AG1166" s="27"/>
      <c r="AH1166" s="27"/>
      <c r="AI1166" s="27"/>
      <c r="AJ1166" s="32"/>
      <c r="AK1166" s="27"/>
      <c r="AL1166" s="32"/>
      <c r="AM1166" s="27"/>
      <c r="AN1166" s="25">
        <f t="shared" si="175"/>
        <v>0</v>
      </c>
      <c r="AO1166" s="27">
        <f t="shared" si="176"/>
        <v>0</v>
      </c>
      <c r="AP1166" s="28"/>
      <c r="AR1166" s="28"/>
      <c r="AS1166" s="28"/>
      <c r="AT1166" s="2"/>
      <c r="AU1166" s="2"/>
      <c r="AV1166" s="2"/>
      <c r="AW1166" s="2"/>
      <c r="AX1166" s="2"/>
      <c r="AY1166" s="2"/>
      <c r="AZ1166" s="2"/>
      <c r="BA1166" s="29"/>
    </row>
    <row r="1167" spans="1:53" ht="21" customHeight="1">
      <c r="A1167" s="19">
        <f>SUBTOTAL(3,$AO$7:AO1167)</f>
        <v>1161</v>
      </c>
      <c r="B1167" s="44" t="s">
        <v>4039</v>
      </c>
      <c r="C1167" s="45" t="s">
        <v>4040</v>
      </c>
      <c r="D1167" s="22" t="s">
        <v>2571</v>
      </c>
      <c r="E1167" s="22" t="s">
        <v>841</v>
      </c>
      <c r="F1167" s="19" t="s">
        <v>1721</v>
      </c>
      <c r="G1167" s="22" t="s">
        <v>67</v>
      </c>
      <c r="H1167" s="19" t="str">
        <f t="shared" si="172"/>
        <v>009</v>
      </c>
      <c r="I1167" s="22" t="s">
        <v>3027</v>
      </c>
      <c r="J1167" s="22" t="s">
        <v>3976</v>
      </c>
      <c r="K1167" s="22"/>
      <c r="L1167" s="27">
        <v>0</v>
      </c>
      <c r="M1167" s="26">
        <v>0</v>
      </c>
      <c r="N1167" s="25">
        <v>7050000</v>
      </c>
      <c r="O1167" s="25"/>
      <c r="P1167" s="25"/>
      <c r="Q1167" s="25"/>
      <c r="R1167" s="25"/>
      <c r="S1167" s="25">
        <v>7050000</v>
      </c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>
        <f t="shared" si="174"/>
        <v>0</v>
      </c>
      <c r="AE1167" s="25">
        <f t="shared" si="177"/>
        <v>0</v>
      </c>
      <c r="AF1167" s="25"/>
      <c r="AG1167" s="27"/>
      <c r="AH1167" s="27"/>
      <c r="AI1167" s="27"/>
      <c r="AJ1167" s="32"/>
      <c r="AK1167" s="27"/>
      <c r="AL1167" s="32"/>
      <c r="AM1167" s="27"/>
      <c r="AN1167" s="25">
        <f t="shared" si="175"/>
        <v>0</v>
      </c>
      <c r="AO1167" s="27">
        <f t="shared" si="176"/>
        <v>0</v>
      </c>
      <c r="AP1167" s="28"/>
      <c r="AR1167" s="28"/>
      <c r="AS1167" s="28"/>
      <c r="AT1167" s="2"/>
      <c r="AU1167" s="2"/>
      <c r="AV1167" s="2"/>
      <c r="AW1167" s="2"/>
      <c r="AX1167" s="2"/>
      <c r="AY1167" s="2"/>
      <c r="AZ1167" s="2"/>
      <c r="BA1167" s="29"/>
    </row>
    <row r="1168" spans="1:53" ht="21" customHeight="1">
      <c r="A1168" s="19">
        <f>SUBTOTAL(3,$AO$7:AO1168)</f>
        <v>1162</v>
      </c>
      <c r="B1168" s="44" t="s">
        <v>4041</v>
      </c>
      <c r="C1168" s="45" t="s">
        <v>4042</v>
      </c>
      <c r="D1168" s="22" t="s">
        <v>708</v>
      </c>
      <c r="E1168" s="22" t="s">
        <v>841</v>
      </c>
      <c r="F1168" s="19" t="s">
        <v>2646</v>
      </c>
      <c r="G1168" s="22" t="s">
        <v>67</v>
      </c>
      <c r="H1168" s="19" t="str">
        <f t="shared" si="172"/>
        <v>009</v>
      </c>
      <c r="I1168" s="22" t="s">
        <v>3027</v>
      </c>
      <c r="J1168" s="22" t="s">
        <v>3976</v>
      </c>
      <c r="K1168" s="22"/>
      <c r="L1168" s="27">
        <v>0</v>
      </c>
      <c r="M1168" s="26">
        <v>0</v>
      </c>
      <c r="N1168" s="25">
        <v>7050000</v>
      </c>
      <c r="O1168" s="25"/>
      <c r="P1168" s="25"/>
      <c r="Q1168" s="25"/>
      <c r="R1168" s="25"/>
      <c r="S1168" s="25">
        <v>7050000</v>
      </c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>
        <f t="shared" si="174"/>
        <v>0</v>
      </c>
      <c r="AE1168" s="25">
        <f t="shared" si="177"/>
        <v>0</v>
      </c>
      <c r="AF1168" s="25"/>
      <c r="AG1168" s="27"/>
      <c r="AH1168" s="27"/>
      <c r="AI1168" s="27"/>
      <c r="AJ1168" s="32"/>
      <c r="AK1168" s="27"/>
      <c r="AL1168" s="32"/>
      <c r="AM1168" s="27"/>
      <c r="AN1168" s="25">
        <f t="shared" si="175"/>
        <v>0</v>
      </c>
      <c r="AO1168" s="27">
        <f t="shared" si="176"/>
        <v>0</v>
      </c>
      <c r="AP1168" s="28"/>
      <c r="AR1168" s="28"/>
      <c r="AS1168" s="28"/>
      <c r="AT1168" s="2"/>
      <c r="AU1168" s="2"/>
      <c r="AV1168" s="2"/>
      <c r="AW1168" s="2"/>
      <c r="AX1168" s="2"/>
      <c r="AY1168" s="2"/>
      <c r="AZ1168" s="2"/>
      <c r="BA1168" s="29"/>
    </row>
    <row r="1169" spans="1:53" ht="21" customHeight="1">
      <c r="A1169" s="19">
        <f>SUBTOTAL(3,$AO$7:AO1169)</f>
        <v>1163</v>
      </c>
      <c r="B1169" s="44" t="s">
        <v>4043</v>
      </c>
      <c r="C1169" s="45" t="s">
        <v>4044</v>
      </c>
      <c r="D1169" s="22" t="s">
        <v>3325</v>
      </c>
      <c r="E1169" s="22" t="s">
        <v>841</v>
      </c>
      <c r="F1169" s="19" t="s">
        <v>179</v>
      </c>
      <c r="G1169" s="22" t="s">
        <v>67</v>
      </c>
      <c r="H1169" s="19" t="str">
        <f t="shared" si="172"/>
        <v>009</v>
      </c>
      <c r="I1169" s="22" t="s">
        <v>3027</v>
      </c>
      <c r="J1169" s="22" t="s">
        <v>3976</v>
      </c>
      <c r="K1169" s="22"/>
      <c r="L1169" s="27">
        <v>0</v>
      </c>
      <c r="M1169" s="26">
        <v>0</v>
      </c>
      <c r="N1169" s="25">
        <v>7050000</v>
      </c>
      <c r="O1169" s="25"/>
      <c r="P1169" s="25"/>
      <c r="Q1169" s="25"/>
      <c r="R1169" s="25"/>
      <c r="S1169" s="25">
        <v>7050000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>
        <f t="shared" si="174"/>
        <v>0</v>
      </c>
      <c r="AE1169" s="25">
        <f t="shared" si="177"/>
        <v>0</v>
      </c>
      <c r="AF1169" s="25"/>
      <c r="AG1169" s="27"/>
      <c r="AH1169" s="27"/>
      <c r="AI1169" s="27"/>
      <c r="AJ1169" s="32"/>
      <c r="AK1169" s="27"/>
      <c r="AL1169" s="32"/>
      <c r="AM1169" s="27"/>
      <c r="AN1169" s="25">
        <f t="shared" si="175"/>
        <v>0</v>
      </c>
      <c r="AO1169" s="27">
        <f t="shared" si="176"/>
        <v>0</v>
      </c>
      <c r="AP1169" s="28"/>
      <c r="AR1169" s="28"/>
      <c r="AS1169" s="28"/>
      <c r="AT1169" s="2"/>
      <c r="AU1169" s="2"/>
      <c r="AV1169" s="2"/>
      <c r="AW1169" s="2"/>
      <c r="AX1169" s="2"/>
      <c r="AY1169" s="2"/>
      <c r="AZ1169" s="2"/>
      <c r="BA1169" s="29"/>
    </row>
    <row r="1170" spans="1:53" ht="21" customHeight="1">
      <c r="A1170" s="19">
        <f>SUBTOTAL(3,$AO$7:AO1170)</f>
        <v>1164</v>
      </c>
      <c r="B1170" s="44" t="s">
        <v>4045</v>
      </c>
      <c r="C1170" s="45" t="s">
        <v>4046</v>
      </c>
      <c r="D1170" s="22" t="s">
        <v>1778</v>
      </c>
      <c r="E1170" s="22" t="s">
        <v>3947</v>
      </c>
      <c r="F1170" s="19" t="s">
        <v>4047</v>
      </c>
      <c r="G1170" s="22" t="s">
        <v>67</v>
      </c>
      <c r="H1170" s="19" t="str">
        <f t="shared" si="172"/>
        <v>009</v>
      </c>
      <c r="I1170" s="22" t="s">
        <v>3797</v>
      </c>
      <c r="J1170" s="22" t="s">
        <v>3976</v>
      </c>
      <c r="K1170" s="22"/>
      <c r="L1170" s="27">
        <v>0</v>
      </c>
      <c r="M1170" s="26">
        <v>0</v>
      </c>
      <c r="N1170" s="25">
        <v>7050000</v>
      </c>
      <c r="O1170" s="25"/>
      <c r="P1170" s="25"/>
      <c r="Q1170" s="25"/>
      <c r="R1170" s="25"/>
      <c r="S1170" s="25">
        <v>7050000</v>
      </c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>
        <f t="shared" si="174"/>
        <v>0</v>
      </c>
      <c r="AE1170" s="25">
        <f t="shared" si="177"/>
        <v>0</v>
      </c>
      <c r="AF1170" s="25"/>
      <c r="AG1170" s="27"/>
      <c r="AH1170" s="27"/>
      <c r="AI1170" s="27"/>
      <c r="AJ1170" s="32"/>
      <c r="AK1170" s="27"/>
      <c r="AL1170" s="32"/>
      <c r="AM1170" s="27"/>
      <c r="AN1170" s="25">
        <f t="shared" si="175"/>
        <v>0</v>
      </c>
      <c r="AO1170" s="27">
        <f t="shared" si="176"/>
        <v>0</v>
      </c>
      <c r="AP1170" s="28"/>
      <c r="AR1170" s="28"/>
      <c r="AS1170" s="28"/>
      <c r="AT1170" s="2"/>
      <c r="AU1170" s="2"/>
      <c r="AV1170" s="2"/>
      <c r="AW1170" s="2"/>
      <c r="AX1170" s="2"/>
      <c r="AY1170" s="2"/>
      <c r="AZ1170" s="2"/>
      <c r="BA1170" s="29"/>
    </row>
    <row r="1171" spans="1:53" ht="21" customHeight="1">
      <c r="A1171" s="19">
        <f>SUBTOTAL(3,$AO$7:AO1171)</f>
        <v>1165</v>
      </c>
      <c r="B1171" s="44" t="s">
        <v>4048</v>
      </c>
      <c r="C1171" s="45" t="s">
        <v>4049</v>
      </c>
      <c r="D1171" s="22" t="s">
        <v>852</v>
      </c>
      <c r="E1171" s="22" t="s">
        <v>3831</v>
      </c>
      <c r="F1171" s="19" t="s">
        <v>4050</v>
      </c>
      <c r="G1171" s="22" t="s">
        <v>67</v>
      </c>
      <c r="H1171" s="19" t="str">
        <f t="shared" si="172"/>
        <v>009</v>
      </c>
      <c r="I1171" s="22" t="s">
        <v>3027</v>
      </c>
      <c r="J1171" s="22" t="s">
        <v>3976</v>
      </c>
      <c r="K1171" s="22"/>
      <c r="L1171" s="27">
        <v>0</v>
      </c>
      <c r="M1171" s="26">
        <v>0</v>
      </c>
      <c r="N1171" s="25">
        <v>7050000</v>
      </c>
      <c r="O1171" s="25"/>
      <c r="P1171" s="25"/>
      <c r="Q1171" s="25"/>
      <c r="R1171" s="25"/>
      <c r="S1171" s="25">
        <v>7050000</v>
      </c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>
        <f t="shared" si="174"/>
        <v>0</v>
      </c>
      <c r="AE1171" s="25">
        <f t="shared" si="177"/>
        <v>0</v>
      </c>
      <c r="AF1171" s="25"/>
      <c r="AG1171" s="27"/>
      <c r="AH1171" s="27"/>
      <c r="AI1171" s="27"/>
      <c r="AJ1171" s="32"/>
      <c r="AK1171" s="27"/>
      <c r="AL1171" s="32"/>
      <c r="AM1171" s="27"/>
      <c r="AN1171" s="25">
        <f t="shared" si="175"/>
        <v>0</v>
      </c>
      <c r="AO1171" s="27">
        <f t="shared" si="176"/>
        <v>0</v>
      </c>
      <c r="AP1171" s="28"/>
      <c r="AR1171" s="28"/>
      <c r="AS1171" s="28"/>
      <c r="AT1171" s="2"/>
      <c r="AU1171" s="2"/>
      <c r="AV1171" s="2"/>
      <c r="AW1171" s="2"/>
      <c r="AX1171" s="2"/>
      <c r="AY1171" s="2"/>
      <c r="AZ1171" s="2"/>
      <c r="BA1171" s="29"/>
    </row>
    <row r="1172" spans="1:53" ht="21" customHeight="1">
      <c r="A1172" s="19">
        <f>SUBTOTAL(3,$AO$7:AO1172)</f>
        <v>1166</v>
      </c>
      <c r="B1172" s="44" t="s">
        <v>4051</v>
      </c>
      <c r="C1172" s="45" t="s">
        <v>4052</v>
      </c>
      <c r="D1172" s="22" t="s">
        <v>4053</v>
      </c>
      <c r="E1172" s="22" t="s">
        <v>699</v>
      </c>
      <c r="F1172" s="19" t="s">
        <v>281</v>
      </c>
      <c r="G1172" s="22" t="s">
        <v>67</v>
      </c>
      <c r="H1172" s="19" t="str">
        <f t="shared" si="172"/>
        <v>009</v>
      </c>
      <c r="I1172" s="22" t="s">
        <v>3797</v>
      </c>
      <c r="J1172" s="22" t="s">
        <v>3976</v>
      </c>
      <c r="K1172" s="22"/>
      <c r="L1172" s="27">
        <v>0</v>
      </c>
      <c r="M1172" s="26">
        <v>0</v>
      </c>
      <c r="N1172" s="25">
        <v>7050000</v>
      </c>
      <c r="O1172" s="25"/>
      <c r="P1172" s="25"/>
      <c r="Q1172" s="25"/>
      <c r="R1172" s="25"/>
      <c r="S1172" s="25"/>
      <c r="T1172" s="25"/>
      <c r="U1172" s="25">
        <v>7050000</v>
      </c>
      <c r="V1172" s="25"/>
      <c r="W1172" s="25"/>
      <c r="X1172" s="25"/>
      <c r="Y1172" s="25"/>
      <c r="Z1172" s="25"/>
      <c r="AA1172" s="25"/>
      <c r="AB1172" s="25"/>
      <c r="AC1172" s="25"/>
      <c r="AD1172" s="25">
        <f t="shared" si="174"/>
        <v>0</v>
      </c>
      <c r="AE1172" s="25">
        <f>IF(SUM(R1172:U1172)-M1172&lt;SUM(N1172),SUM(N1172)-SUM(R1172:U1172)-M1172,)</f>
        <v>0</v>
      </c>
      <c r="AF1172" s="25"/>
      <c r="AG1172" s="27"/>
      <c r="AH1172" s="27"/>
      <c r="AI1172" s="27"/>
      <c r="AJ1172" s="32"/>
      <c r="AK1172" s="27"/>
      <c r="AL1172" s="32"/>
      <c r="AM1172" s="27"/>
      <c r="AN1172" s="25">
        <f t="shared" si="175"/>
        <v>0</v>
      </c>
      <c r="AO1172" s="27">
        <f t="shared" si="176"/>
        <v>0</v>
      </c>
      <c r="AP1172" s="28"/>
      <c r="AR1172" s="28"/>
      <c r="AS1172" s="28"/>
      <c r="AT1172" s="2"/>
      <c r="AU1172" s="2"/>
      <c r="AV1172" s="2"/>
      <c r="AW1172" s="2"/>
      <c r="AX1172" s="2"/>
      <c r="AY1172" s="2"/>
      <c r="AZ1172" s="2"/>
      <c r="BA1172" s="29"/>
    </row>
    <row r="1173" spans="1:53" ht="21" customHeight="1">
      <c r="A1173" s="19">
        <f>SUBTOTAL(3,$AO$7:AO1173)</f>
        <v>1167</v>
      </c>
      <c r="B1173" s="44" t="s">
        <v>4054</v>
      </c>
      <c r="C1173" s="45" t="s">
        <v>4055</v>
      </c>
      <c r="D1173" s="22" t="s">
        <v>4056</v>
      </c>
      <c r="E1173" s="22" t="s">
        <v>704</v>
      </c>
      <c r="F1173" s="19" t="s">
        <v>232</v>
      </c>
      <c r="G1173" s="22" t="s">
        <v>67</v>
      </c>
      <c r="H1173" s="19" t="str">
        <f t="shared" si="172"/>
        <v>009</v>
      </c>
      <c r="I1173" s="22" t="s">
        <v>3027</v>
      </c>
      <c r="J1173" s="22" t="s">
        <v>3976</v>
      </c>
      <c r="K1173" s="22"/>
      <c r="L1173" s="27">
        <v>0</v>
      </c>
      <c r="M1173" s="26">
        <v>0</v>
      </c>
      <c r="N1173" s="25">
        <v>7050000</v>
      </c>
      <c r="O1173" s="25"/>
      <c r="P1173" s="25"/>
      <c r="Q1173" s="25"/>
      <c r="R1173" s="25"/>
      <c r="S1173" s="25">
        <v>7050000</v>
      </c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>
        <f t="shared" si="174"/>
        <v>0</v>
      </c>
      <c r="AE1173" s="25">
        <f>IF(SUM(R1173:T1173)-M1173&lt;SUM(N1173),SUM(N1173)-SUM(R1173:T1173)-M1173,)</f>
        <v>0</v>
      </c>
      <c r="AF1173" s="25"/>
      <c r="AG1173" s="27"/>
      <c r="AH1173" s="27"/>
      <c r="AI1173" s="27"/>
      <c r="AJ1173" s="32"/>
      <c r="AK1173" s="27"/>
      <c r="AL1173" s="32"/>
      <c r="AM1173" s="27"/>
      <c r="AN1173" s="25">
        <f t="shared" si="175"/>
        <v>0</v>
      </c>
      <c r="AO1173" s="27">
        <f t="shared" si="176"/>
        <v>0</v>
      </c>
      <c r="AP1173" s="28"/>
      <c r="AR1173" s="28"/>
      <c r="AS1173" s="28"/>
      <c r="AT1173" s="2"/>
      <c r="AU1173" s="2"/>
      <c r="AV1173" s="2"/>
      <c r="AW1173" s="2"/>
      <c r="AX1173" s="2"/>
      <c r="AY1173" s="2"/>
      <c r="AZ1173" s="2"/>
      <c r="BA1173" s="29"/>
    </row>
    <row r="1174" spans="1:53" ht="21" customHeight="1">
      <c r="A1174" s="19">
        <f>SUBTOTAL(3,$AO$7:AO1174)</f>
        <v>1168</v>
      </c>
      <c r="B1174" s="44" t="s">
        <v>4057</v>
      </c>
      <c r="C1174" s="45" t="s">
        <v>4058</v>
      </c>
      <c r="D1174" s="22" t="s">
        <v>4059</v>
      </c>
      <c r="E1174" s="22" t="s">
        <v>346</v>
      </c>
      <c r="F1174" s="19" t="s">
        <v>317</v>
      </c>
      <c r="G1174" s="22" t="s">
        <v>67</v>
      </c>
      <c r="H1174" s="19" t="str">
        <f t="shared" si="172"/>
        <v>009</v>
      </c>
      <c r="I1174" s="22" t="s">
        <v>3797</v>
      </c>
      <c r="J1174" s="22" t="s">
        <v>3976</v>
      </c>
      <c r="K1174" s="22"/>
      <c r="L1174" s="27">
        <v>0</v>
      </c>
      <c r="M1174" s="26">
        <v>0</v>
      </c>
      <c r="N1174" s="25">
        <v>7050000</v>
      </c>
      <c r="O1174" s="25"/>
      <c r="P1174" s="25"/>
      <c r="Q1174" s="25"/>
      <c r="R1174" s="25"/>
      <c r="S1174" s="25"/>
      <c r="T1174" s="25"/>
      <c r="U1174" s="25">
        <v>7050000</v>
      </c>
      <c r="V1174" s="25"/>
      <c r="W1174" s="25"/>
      <c r="X1174" s="25"/>
      <c r="Y1174" s="25"/>
      <c r="Z1174" s="25"/>
      <c r="AA1174" s="25"/>
      <c r="AB1174" s="25"/>
      <c r="AC1174" s="25"/>
      <c r="AD1174" s="25">
        <f t="shared" si="174"/>
        <v>0</v>
      </c>
      <c r="AE1174" s="25">
        <f>IF(SUM(R1174:U1174)-M1174&lt;SUM(N1174),SUM(N1174)-SUM(R1174:U1174)-M1174,)</f>
        <v>0</v>
      </c>
      <c r="AF1174" s="25"/>
      <c r="AG1174" s="27"/>
      <c r="AH1174" s="27"/>
      <c r="AI1174" s="27"/>
      <c r="AJ1174" s="32"/>
      <c r="AK1174" s="27"/>
      <c r="AL1174" s="32"/>
      <c r="AM1174" s="27"/>
      <c r="AN1174" s="25">
        <f t="shared" si="175"/>
        <v>0</v>
      </c>
      <c r="AO1174" s="27">
        <f t="shared" si="176"/>
        <v>0</v>
      </c>
      <c r="AP1174" s="28"/>
      <c r="AR1174" s="28"/>
      <c r="AS1174" s="28"/>
      <c r="AT1174" s="2"/>
      <c r="AU1174" s="2"/>
      <c r="AV1174" s="2"/>
      <c r="AW1174" s="2"/>
      <c r="AX1174" s="2"/>
      <c r="AY1174" s="2"/>
      <c r="AZ1174" s="2"/>
      <c r="BA1174" s="29"/>
    </row>
    <row r="1175" spans="1:53" ht="21" customHeight="1">
      <c r="A1175" s="19">
        <f>SUBTOTAL(3,$AO$7:AO1175)</f>
        <v>1169</v>
      </c>
      <c r="B1175" s="44" t="s">
        <v>4060</v>
      </c>
      <c r="C1175" s="45" t="s">
        <v>4061</v>
      </c>
      <c r="D1175" s="22" t="s">
        <v>4062</v>
      </c>
      <c r="E1175" s="22" t="s">
        <v>346</v>
      </c>
      <c r="F1175" s="19" t="s">
        <v>999</v>
      </c>
      <c r="G1175" s="22" t="s">
        <v>67</v>
      </c>
      <c r="H1175" s="19" t="str">
        <f t="shared" si="172"/>
        <v>009</v>
      </c>
      <c r="I1175" s="22" t="s">
        <v>3027</v>
      </c>
      <c r="J1175" s="22" t="s">
        <v>3976</v>
      </c>
      <c r="K1175" s="22"/>
      <c r="L1175" s="27">
        <v>0</v>
      </c>
      <c r="M1175" s="26">
        <v>0</v>
      </c>
      <c r="N1175" s="25">
        <v>7050000</v>
      </c>
      <c r="O1175" s="25"/>
      <c r="P1175" s="25"/>
      <c r="Q1175" s="25"/>
      <c r="R1175" s="25"/>
      <c r="S1175" s="25">
        <v>7050000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>
        <f t="shared" si="174"/>
        <v>0</v>
      </c>
      <c r="AE1175" s="25">
        <f>IF(SUM(R1175:T1175)-M1175&lt;SUM(N1175),SUM(N1175)-SUM(R1175:T1175)-M1175,)</f>
        <v>0</v>
      </c>
      <c r="AF1175" s="25"/>
      <c r="AG1175" s="27"/>
      <c r="AH1175" s="27"/>
      <c r="AI1175" s="27"/>
      <c r="AJ1175" s="32"/>
      <c r="AK1175" s="27"/>
      <c r="AL1175" s="32"/>
      <c r="AM1175" s="27"/>
      <c r="AN1175" s="25">
        <f t="shared" si="175"/>
        <v>0</v>
      </c>
      <c r="AO1175" s="27">
        <f t="shared" si="176"/>
        <v>0</v>
      </c>
      <c r="AP1175" s="28"/>
      <c r="AR1175" s="28"/>
      <c r="AS1175" s="28"/>
      <c r="AT1175" s="2"/>
      <c r="AU1175" s="2"/>
      <c r="AV1175" s="2"/>
      <c r="AW1175" s="2"/>
      <c r="AX1175" s="2"/>
      <c r="AY1175" s="2"/>
      <c r="AZ1175" s="2"/>
      <c r="BA1175" s="29"/>
    </row>
    <row r="1176" spans="1:53" ht="21" customHeight="1">
      <c r="A1176" s="19">
        <f>SUBTOTAL(3,$AO$7:AO1176)</f>
        <v>1170</v>
      </c>
      <c r="B1176" s="44" t="s">
        <v>4063</v>
      </c>
      <c r="C1176" s="45" t="s">
        <v>4064</v>
      </c>
      <c r="D1176" s="22" t="s">
        <v>284</v>
      </c>
      <c r="E1176" s="22" t="s">
        <v>1144</v>
      </c>
      <c r="F1176" s="19" t="s">
        <v>1243</v>
      </c>
      <c r="G1176" s="22" t="s">
        <v>67</v>
      </c>
      <c r="H1176" s="19" t="str">
        <f t="shared" si="172"/>
        <v>009</v>
      </c>
      <c r="I1176" s="22" t="s">
        <v>3797</v>
      </c>
      <c r="J1176" s="22" t="s">
        <v>3976</v>
      </c>
      <c r="K1176" s="22"/>
      <c r="L1176" s="27">
        <v>0</v>
      </c>
      <c r="M1176" s="26">
        <v>0</v>
      </c>
      <c r="N1176" s="25">
        <v>7050000</v>
      </c>
      <c r="O1176" s="25"/>
      <c r="P1176" s="25"/>
      <c r="Q1176" s="25"/>
      <c r="R1176" s="25"/>
      <c r="S1176" s="25"/>
      <c r="T1176" s="25"/>
      <c r="U1176" s="25">
        <v>7050000</v>
      </c>
      <c r="V1176" s="25"/>
      <c r="W1176" s="25"/>
      <c r="X1176" s="25"/>
      <c r="Y1176" s="25"/>
      <c r="Z1176" s="25"/>
      <c r="AA1176" s="25"/>
      <c r="AB1176" s="25"/>
      <c r="AC1176" s="25"/>
      <c r="AD1176" s="25">
        <f t="shared" si="174"/>
        <v>0</v>
      </c>
      <c r="AE1176" s="25">
        <f>IF(SUM(R1176:U1176)-M1176&lt;SUM(N1176),SUM(N1176)-SUM(R1176:U1176)-M1176,)</f>
        <v>0</v>
      </c>
      <c r="AF1176" s="25"/>
      <c r="AG1176" s="27"/>
      <c r="AH1176" s="27"/>
      <c r="AI1176" s="27"/>
      <c r="AJ1176" s="32"/>
      <c r="AK1176" s="27"/>
      <c r="AL1176" s="32"/>
      <c r="AM1176" s="27"/>
      <c r="AN1176" s="25">
        <f t="shared" si="175"/>
        <v>0</v>
      </c>
      <c r="AO1176" s="27">
        <f t="shared" si="176"/>
        <v>0</v>
      </c>
      <c r="AP1176" s="28"/>
      <c r="AR1176" s="28"/>
      <c r="AS1176" s="28"/>
      <c r="AT1176" s="2"/>
      <c r="AU1176" s="2"/>
      <c r="AV1176" s="2"/>
      <c r="AW1176" s="2"/>
      <c r="AX1176" s="2"/>
      <c r="AY1176" s="2"/>
      <c r="AZ1176" s="2"/>
      <c r="BA1176" s="29"/>
    </row>
    <row r="1177" spans="1:53" ht="21" customHeight="1">
      <c r="A1177" s="19">
        <f>SUBTOTAL(3,$AO$7:AO1177)</f>
        <v>1171</v>
      </c>
      <c r="B1177" s="44" t="s">
        <v>4065</v>
      </c>
      <c r="C1177" s="45" t="s">
        <v>4066</v>
      </c>
      <c r="D1177" s="22" t="s">
        <v>4067</v>
      </c>
      <c r="E1177" s="22" t="s">
        <v>2176</v>
      </c>
      <c r="F1177" s="19" t="s">
        <v>4068</v>
      </c>
      <c r="G1177" s="22" t="s">
        <v>67</v>
      </c>
      <c r="H1177" s="19" t="str">
        <f t="shared" si="172"/>
        <v>009</v>
      </c>
      <c r="I1177" s="22" t="s">
        <v>3797</v>
      </c>
      <c r="J1177" s="22" t="s">
        <v>3976</v>
      </c>
      <c r="K1177" s="22"/>
      <c r="L1177" s="27">
        <v>0</v>
      </c>
      <c r="M1177" s="26">
        <v>0</v>
      </c>
      <c r="N1177" s="25">
        <v>7050000</v>
      </c>
      <c r="O1177" s="25"/>
      <c r="P1177" s="25"/>
      <c r="Q1177" s="25"/>
      <c r="R1177" s="25"/>
      <c r="S1177" s="25">
        <v>7050000</v>
      </c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>
        <f t="shared" si="174"/>
        <v>0</v>
      </c>
      <c r="AE1177" s="25">
        <f>IF(SUM(R1177:T1177)-M1177&lt;SUM(N1177),SUM(N1177)-SUM(R1177:T1177)-M1177,)</f>
        <v>0</v>
      </c>
      <c r="AF1177" s="25"/>
      <c r="AG1177" s="27"/>
      <c r="AH1177" s="27"/>
      <c r="AI1177" s="27"/>
      <c r="AJ1177" s="32"/>
      <c r="AK1177" s="27"/>
      <c r="AL1177" s="32"/>
      <c r="AM1177" s="27"/>
      <c r="AN1177" s="25">
        <f t="shared" si="175"/>
        <v>0</v>
      </c>
      <c r="AO1177" s="27">
        <f t="shared" si="176"/>
        <v>0</v>
      </c>
      <c r="AP1177" s="28"/>
      <c r="AR1177" s="28"/>
      <c r="AS1177" s="28"/>
      <c r="AT1177" s="2"/>
      <c r="AU1177" s="2"/>
      <c r="AV1177" s="2"/>
      <c r="AW1177" s="2"/>
      <c r="AX1177" s="2"/>
      <c r="AY1177" s="2"/>
      <c r="AZ1177" s="2"/>
      <c r="BA1177" s="29"/>
    </row>
    <row r="1178" spans="1:53" ht="21" customHeight="1">
      <c r="A1178" s="19">
        <f>SUBTOTAL(3,$AO$7:AO1178)</f>
        <v>1172</v>
      </c>
      <c r="B1178" s="44" t="s">
        <v>4069</v>
      </c>
      <c r="C1178" s="45" t="s">
        <v>4070</v>
      </c>
      <c r="D1178" s="22" t="s">
        <v>205</v>
      </c>
      <c r="E1178" s="22" t="s">
        <v>360</v>
      </c>
      <c r="F1178" s="19" t="s">
        <v>291</v>
      </c>
      <c r="G1178" s="22" t="s">
        <v>67</v>
      </c>
      <c r="H1178" s="19" t="str">
        <f t="shared" si="172"/>
        <v>009</v>
      </c>
      <c r="I1178" s="22" t="s">
        <v>3027</v>
      </c>
      <c r="J1178" s="22" t="s">
        <v>3976</v>
      </c>
      <c r="K1178" s="22"/>
      <c r="L1178" s="27">
        <v>0</v>
      </c>
      <c r="M1178" s="26">
        <v>0</v>
      </c>
      <c r="N1178" s="25">
        <v>7050000</v>
      </c>
      <c r="O1178" s="25"/>
      <c r="P1178" s="25"/>
      <c r="Q1178" s="25"/>
      <c r="R1178" s="25"/>
      <c r="S1178" s="25"/>
      <c r="T1178" s="25"/>
      <c r="U1178" s="25">
        <v>7050000</v>
      </c>
      <c r="V1178" s="25"/>
      <c r="W1178" s="25"/>
      <c r="X1178" s="25"/>
      <c r="Y1178" s="25"/>
      <c r="Z1178" s="25"/>
      <c r="AA1178" s="25"/>
      <c r="AB1178" s="25"/>
      <c r="AC1178" s="25"/>
      <c r="AD1178" s="25">
        <f t="shared" si="174"/>
        <v>0</v>
      </c>
      <c r="AE1178" s="25">
        <f>IF(SUM(R1178:U1178)-M1178&lt;SUM(N1178),SUM(N1178)-SUM(R1178:U1178)-M1178,)</f>
        <v>0</v>
      </c>
      <c r="AF1178" s="25"/>
      <c r="AG1178" s="27"/>
      <c r="AH1178" s="27"/>
      <c r="AI1178" s="27"/>
      <c r="AJ1178" s="32"/>
      <c r="AK1178" s="27"/>
      <c r="AL1178" s="32"/>
      <c r="AM1178" s="27"/>
      <c r="AN1178" s="25">
        <f t="shared" si="175"/>
        <v>0</v>
      </c>
      <c r="AO1178" s="27">
        <f t="shared" si="176"/>
        <v>0</v>
      </c>
      <c r="AP1178" s="28"/>
      <c r="AR1178" s="28"/>
      <c r="AS1178" s="28"/>
      <c r="AT1178" s="2"/>
      <c r="AU1178" s="2"/>
      <c r="AV1178" s="2"/>
      <c r="AW1178" s="2"/>
      <c r="AX1178" s="2"/>
      <c r="AY1178" s="2"/>
      <c r="AZ1178" s="2"/>
      <c r="BA1178" s="29"/>
    </row>
    <row r="1179" spans="1:53" ht="21" customHeight="1">
      <c r="A1179" s="19">
        <f>SUBTOTAL(3,$AO$7:AO1179)</f>
        <v>1173</v>
      </c>
      <c r="B1179" s="44" t="s">
        <v>4071</v>
      </c>
      <c r="C1179" s="45" t="s">
        <v>4072</v>
      </c>
      <c r="D1179" s="22" t="s">
        <v>270</v>
      </c>
      <c r="E1179" s="22" t="s">
        <v>1016</v>
      </c>
      <c r="F1179" s="19" t="s">
        <v>373</v>
      </c>
      <c r="G1179" s="22" t="s">
        <v>67</v>
      </c>
      <c r="H1179" s="19" t="str">
        <f t="shared" si="172"/>
        <v>009</v>
      </c>
      <c r="I1179" s="22" t="s">
        <v>3797</v>
      </c>
      <c r="J1179" s="22" t="s">
        <v>3976</v>
      </c>
      <c r="K1179" s="22"/>
      <c r="L1179" s="27">
        <v>0</v>
      </c>
      <c r="M1179" s="26">
        <v>0</v>
      </c>
      <c r="N1179" s="25">
        <v>7050000</v>
      </c>
      <c r="O1179" s="25"/>
      <c r="P1179" s="25"/>
      <c r="Q1179" s="25"/>
      <c r="R1179" s="25"/>
      <c r="S1179" s="25">
        <v>7050000</v>
      </c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>
        <f t="shared" si="174"/>
        <v>0</v>
      </c>
      <c r="AE1179" s="25">
        <f>IF(SUM(R1179:T1179)-M1179&lt;SUM(N1179),SUM(N1179)-SUM(R1179:T1179)-M1179,)</f>
        <v>0</v>
      </c>
      <c r="AF1179" s="25"/>
      <c r="AG1179" s="27"/>
      <c r="AH1179" s="27"/>
      <c r="AI1179" s="27"/>
      <c r="AJ1179" s="32"/>
      <c r="AK1179" s="27"/>
      <c r="AL1179" s="32"/>
      <c r="AM1179" s="27"/>
      <c r="AN1179" s="25">
        <f t="shared" si="175"/>
        <v>0</v>
      </c>
      <c r="AO1179" s="27">
        <f t="shared" si="176"/>
        <v>0</v>
      </c>
      <c r="AP1179" s="28"/>
      <c r="AR1179" s="28"/>
      <c r="AS1179" s="28"/>
      <c r="AT1179" s="2"/>
      <c r="AU1179" s="2"/>
      <c r="AV1179" s="2"/>
      <c r="AW1179" s="2"/>
      <c r="AX1179" s="2"/>
      <c r="AY1179" s="2"/>
      <c r="AZ1179" s="2"/>
      <c r="BA1179" s="29"/>
    </row>
    <row r="1180" spans="1:53" ht="21" customHeight="1">
      <c r="A1180" s="19">
        <f>SUBTOTAL(3,$AO$7:AO1180)</f>
        <v>1174</v>
      </c>
      <c r="B1180" s="44" t="s">
        <v>4073</v>
      </c>
      <c r="C1180" s="45" t="s">
        <v>4074</v>
      </c>
      <c r="D1180" s="22" t="s">
        <v>4075</v>
      </c>
      <c r="E1180" s="22" t="s">
        <v>1532</v>
      </c>
      <c r="F1180" s="19" t="s">
        <v>202</v>
      </c>
      <c r="G1180" s="22" t="s">
        <v>67</v>
      </c>
      <c r="H1180" s="19" t="str">
        <f t="shared" si="172"/>
        <v>009</v>
      </c>
      <c r="I1180" s="22" t="s">
        <v>3027</v>
      </c>
      <c r="J1180" s="22" t="s">
        <v>3976</v>
      </c>
      <c r="K1180" s="22"/>
      <c r="L1180" s="27">
        <v>0</v>
      </c>
      <c r="M1180" s="26">
        <v>0</v>
      </c>
      <c r="N1180" s="25">
        <v>7050000</v>
      </c>
      <c r="O1180" s="25"/>
      <c r="P1180" s="25"/>
      <c r="Q1180" s="25"/>
      <c r="R1180" s="25"/>
      <c r="S1180" s="25">
        <v>7050000</v>
      </c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>
        <f t="shared" ref="AD1180:AD1198" si="178">IF(SUM(O1180:U1180)&gt;SUM(M1180:N1180),SUM(O1180:U1180)-SUM(M1180:N1180),)</f>
        <v>0</v>
      </c>
      <c r="AE1180" s="25">
        <f>IF(SUM(R1180:T1180)-M1180&lt;SUM(N1180),SUM(N1180)-SUM(R1180:T1180)-M1180,)</f>
        <v>0</v>
      </c>
      <c r="AF1180" s="25"/>
      <c r="AG1180" s="27"/>
      <c r="AH1180" s="27"/>
      <c r="AI1180" s="27"/>
      <c r="AJ1180" s="32"/>
      <c r="AK1180" s="27"/>
      <c r="AL1180" s="32"/>
      <c r="AM1180" s="27"/>
      <c r="AN1180" s="25">
        <f t="shared" si="175"/>
        <v>0</v>
      </c>
      <c r="AO1180" s="27">
        <f t="shared" si="176"/>
        <v>0</v>
      </c>
      <c r="AP1180" s="28"/>
      <c r="AR1180" s="28"/>
      <c r="AS1180" s="28"/>
      <c r="AT1180" s="2"/>
      <c r="AU1180" s="2"/>
      <c r="AV1180" s="2"/>
      <c r="AW1180" s="2"/>
      <c r="AX1180" s="2"/>
      <c r="AY1180" s="2"/>
      <c r="AZ1180" s="2"/>
      <c r="BA1180" s="29"/>
    </row>
    <row r="1181" spans="1:53" ht="21" customHeight="1">
      <c r="A1181" s="19">
        <f>SUBTOTAL(3,$AO$7:AO1181)</f>
        <v>1175</v>
      </c>
      <c r="B1181" s="44" t="s">
        <v>4076</v>
      </c>
      <c r="C1181" s="45" t="s">
        <v>4077</v>
      </c>
      <c r="D1181" s="22" t="s">
        <v>4078</v>
      </c>
      <c r="E1181" s="22" t="s">
        <v>124</v>
      </c>
      <c r="F1181" s="19" t="s">
        <v>130</v>
      </c>
      <c r="G1181" s="22" t="s">
        <v>67</v>
      </c>
      <c r="H1181" s="19" t="str">
        <f t="shared" si="172"/>
        <v>009</v>
      </c>
      <c r="I1181" s="22" t="s">
        <v>3797</v>
      </c>
      <c r="J1181" s="22" t="s">
        <v>3976</v>
      </c>
      <c r="K1181" s="22"/>
      <c r="L1181" s="27">
        <v>0</v>
      </c>
      <c r="M1181" s="26">
        <v>0</v>
      </c>
      <c r="N1181" s="25">
        <v>7050000</v>
      </c>
      <c r="O1181" s="25"/>
      <c r="P1181" s="25"/>
      <c r="Q1181" s="25"/>
      <c r="R1181" s="25"/>
      <c r="S1181" s="25">
        <v>7050000</v>
      </c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>
        <f t="shared" si="178"/>
        <v>0</v>
      </c>
      <c r="AE1181" s="25">
        <f>IF(SUM(R1181:T1181)-M1181&lt;SUM(N1181),SUM(N1181)-SUM(R1181:T1181)-M1181,)</f>
        <v>0</v>
      </c>
      <c r="AF1181" s="25"/>
      <c r="AG1181" s="27"/>
      <c r="AH1181" s="27"/>
      <c r="AI1181" s="27"/>
      <c r="AJ1181" s="32"/>
      <c r="AK1181" s="27"/>
      <c r="AL1181" s="32"/>
      <c r="AM1181" s="27"/>
      <c r="AN1181" s="25">
        <f t="shared" si="175"/>
        <v>0</v>
      </c>
      <c r="AO1181" s="27">
        <f t="shared" si="176"/>
        <v>0</v>
      </c>
      <c r="AP1181" s="28"/>
      <c r="AR1181" s="28"/>
      <c r="AS1181" s="28"/>
      <c r="AT1181" s="2"/>
      <c r="AU1181" s="2"/>
      <c r="AV1181" s="2"/>
      <c r="AW1181" s="2"/>
      <c r="AX1181" s="2"/>
      <c r="AY1181" s="2"/>
      <c r="AZ1181" s="2"/>
      <c r="BA1181" s="29"/>
    </row>
    <row r="1182" spans="1:53" ht="21" customHeight="1">
      <c r="A1182" s="19">
        <f>SUBTOTAL(3,$AO$7:AO1182)</f>
        <v>1176</v>
      </c>
      <c r="B1182" s="44" t="s">
        <v>4079</v>
      </c>
      <c r="C1182" s="45" t="s">
        <v>4080</v>
      </c>
      <c r="D1182" s="22" t="s">
        <v>1720</v>
      </c>
      <c r="E1182" s="22" t="s">
        <v>1028</v>
      </c>
      <c r="F1182" s="19" t="s">
        <v>2237</v>
      </c>
      <c r="G1182" s="22" t="s">
        <v>67</v>
      </c>
      <c r="H1182" s="19" t="str">
        <f t="shared" si="172"/>
        <v>009</v>
      </c>
      <c r="I1182" s="22" t="s">
        <v>3027</v>
      </c>
      <c r="J1182" s="22" t="s">
        <v>3976</v>
      </c>
      <c r="K1182" s="22"/>
      <c r="L1182" s="27">
        <v>0</v>
      </c>
      <c r="M1182" s="26">
        <v>0</v>
      </c>
      <c r="N1182" s="25">
        <v>7050000</v>
      </c>
      <c r="O1182" s="25"/>
      <c r="P1182" s="25"/>
      <c r="Q1182" s="25"/>
      <c r="R1182" s="25"/>
      <c r="S1182" s="25"/>
      <c r="T1182" s="25"/>
      <c r="U1182" s="25">
        <v>7050000</v>
      </c>
      <c r="V1182" s="25"/>
      <c r="W1182" s="25"/>
      <c r="X1182" s="25"/>
      <c r="Y1182" s="25"/>
      <c r="Z1182" s="25"/>
      <c r="AA1182" s="25"/>
      <c r="AB1182" s="25"/>
      <c r="AC1182" s="25"/>
      <c r="AD1182" s="25">
        <f t="shared" si="178"/>
        <v>0</v>
      </c>
      <c r="AE1182" s="25">
        <f>IF(SUM(R1182:U1182)-M1182&lt;SUM(N1182),SUM(N1182)-SUM(R1182:U1182)-M1182,)</f>
        <v>0</v>
      </c>
      <c r="AF1182" s="25"/>
      <c r="AG1182" s="27"/>
      <c r="AH1182" s="27"/>
      <c r="AI1182" s="27"/>
      <c r="AJ1182" s="32"/>
      <c r="AK1182" s="27"/>
      <c r="AL1182" s="32"/>
      <c r="AM1182" s="27"/>
      <c r="AN1182" s="25">
        <f t="shared" si="175"/>
        <v>0</v>
      </c>
      <c r="AO1182" s="27">
        <f t="shared" si="176"/>
        <v>0</v>
      </c>
      <c r="AP1182" s="28"/>
      <c r="AR1182" s="28"/>
      <c r="AS1182" s="28"/>
      <c r="AT1182" s="2"/>
      <c r="AU1182" s="2"/>
      <c r="AV1182" s="2"/>
      <c r="AW1182" s="2"/>
      <c r="AX1182" s="2"/>
      <c r="AY1182" s="2"/>
      <c r="AZ1182" s="2"/>
      <c r="BA1182" s="29"/>
    </row>
    <row r="1183" spans="1:53" ht="21" customHeight="1">
      <c r="A1183" s="19">
        <f>SUBTOTAL(3,$AO$7:AO1183)</f>
        <v>1177</v>
      </c>
      <c r="B1183" s="44" t="s">
        <v>4081</v>
      </c>
      <c r="C1183" s="45" t="s">
        <v>4082</v>
      </c>
      <c r="D1183" s="22" t="s">
        <v>2446</v>
      </c>
      <c r="E1183" s="22" t="s">
        <v>52</v>
      </c>
      <c r="F1183" s="19" t="s">
        <v>147</v>
      </c>
      <c r="G1183" s="22" t="s">
        <v>67</v>
      </c>
      <c r="H1183" s="19" t="str">
        <f t="shared" si="172"/>
        <v>009</v>
      </c>
      <c r="I1183" s="22" t="s">
        <v>2980</v>
      </c>
      <c r="J1183" s="22" t="s">
        <v>4083</v>
      </c>
      <c r="K1183" s="22"/>
      <c r="L1183" s="27">
        <v>0</v>
      </c>
      <c r="M1183" s="26">
        <v>0</v>
      </c>
      <c r="N1183" s="25">
        <v>7050000</v>
      </c>
      <c r="O1183" s="25"/>
      <c r="P1183" s="25"/>
      <c r="Q1183" s="25"/>
      <c r="R1183" s="25"/>
      <c r="S1183" s="25"/>
      <c r="T1183" s="25"/>
      <c r="U1183" s="25">
        <v>7050000</v>
      </c>
      <c r="V1183" s="25"/>
      <c r="W1183" s="25"/>
      <c r="X1183" s="25"/>
      <c r="Y1183" s="25"/>
      <c r="Z1183" s="25"/>
      <c r="AA1183" s="25"/>
      <c r="AB1183" s="25"/>
      <c r="AC1183" s="25"/>
      <c r="AD1183" s="25">
        <f t="shared" si="178"/>
        <v>0</v>
      </c>
      <c r="AE1183" s="25">
        <f>IF(SUM(R1183:U1183)-M1183&lt;SUM(N1183),SUM(N1183)-SUM(R1183:U1183)-M1183,)</f>
        <v>0</v>
      </c>
      <c r="AF1183" s="25"/>
      <c r="AG1183" s="27"/>
      <c r="AH1183" s="27"/>
      <c r="AI1183" s="27"/>
      <c r="AJ1183" s="32"/>
      <c r="AK1183" s="27"/>
      <c r="AL1183" s="32"/>
      <c r="AM1183" s="27"/>
      <c r="AN1183" s="25">
        <f t="shared" si="175"/>
        <v>0</v>
      </c>
      <c r="AO1183" s="27">
        <f t="shared" si="176"/>
        <v>0</v>
      </c>
      <c r="AP1183" s="28"/>
      <c r="AR1183" s="28"/>
      <c r="AS1183" s="28"/>
      <c r="AT1183" s="2"/>
      <c r="AU1183" s="2"/>
      <c r="AV1183" s="2"/>
      <c r="AW1183" s="2"/>
      <c r="AX1183" s="2"/>
      <c r="AY1183" s="2"/>
      <c r="AZ1183" s="2"/>
      <c r="BA1183" s="29"/>
    </row>
    <row r="1184" spans="1:53" ht="21" customHeight="1">
      <c r="A1184" s="19">
        <f>SUBTOTAL(3,$AO$7:AO1184)</f>
        <v>1178</v>
      </c>
      <c r="B1184" s="44" t="s">
        <v>4084</v>
      </c>
      <c r="C1184" s="45" t="s">
        <v>4085</v>
      </c>
      <c r="D1184" s="22" t="s">
        <v>4086</v>
      </c>
      <c r="E1184" s="22" t="s">
        <v>52</v>
      </c>
      <c r="F1184" s="19" t="s">
        <v>750</v>
      </c>
      <c r="G1184" s="22" t="s">
        <v>67</v>
      </c>
      <c r="H1184" s="19" t="str">
        <f t="shared" si="172"/>
        <v>009</v>
      </c>
      <c r="I1184" s="22" t="s">
        <v>3016</v>
      </c>
      <c r="J1184" s="22" t="s">
        <v>4083</v>
      </c>
      <c r="K1184" s="22"/>
      <c r="L1184" s="27">
        <v>0</v>
      </c>
      <c r="M1184" s="26">
        <v>0</v>
      </c>
      <c r="N1184" s="25">
        <v>7050000</v>
      </c>
      <c r="O1184" s="25"/>
      <c r="P1184" s="25"/>
      <c r="Q1184" s="25"/>
      <c r="R1184" s="25"/>
      <c r="S1184" s="25"/>
      <c r="T1184" s="25"/>
      <c r="U1184" s="25">
        <v>7050000</v>
      </c>
      <c r="V1184" s="25"/>
      <c r="W1184" s="25"/>
      <c r="X1184" s="25"/>
      <c r="Y1184" s="25"/>
      <c r="Z1184" s="25"/>
      <c r="AA1184" s="25"/>
      <c r="AB1184" s="25"/>
      <c r="AC1184" s="25"/>
      <c r="AD1184" s="25">
        <f t="shared" si="178"/>
        <v>0</v>
      </c>
      <c r="AE1184" s="25">
        <f>IF(SUM(R1184:U1184)-M1184&lt;SUM(N1184),SUM(N1184)-SUM(R1184:U1184)-M1184,)</f>
        <v>0</v>
      </c>
      <c r="AF1184" s="25"/>
      <c r="AG1184" s="27"/>
      <c r="AH1184" s="27"/>
      <c r="AI1184" s="27"/>
      <c r="AJ1184" s="32"/>
      <c r="AK1184" s="27"/>
      <c r="AL1184" s="32"/>
      <c r="AM1184" s="27"/>
      <c r="AN1184" s="25">
        <f t="shared" si="175"/>
        <v>0</v>
      </c>
      <c r="AO1184" s="27">
        <f t="shared" si="176"/>
        <v>0</v>
      </c>
      <c r="AP1184" s="28"/>
      <c r="AR1184" s="28"/>
      <c r="AS1184" s="28"/>
      <c r="AT1184" s="2"/>
      <c r="AU1184" s="2"/>
      <c r="AV1184" s="2"/>
      <c r="AW1184" s="2"/>
      <c r="AX1184" s="2"/>
      <c r="AY1184" s="2"/>
      <c r="AZ1184" s="2"/>
      <c r="BA1184" s="29"/>
    </row>
    <row r="1185" spans="1:53" ht="21" customHeight="1">
      <c r="A1185" s="19">
        <f>SUBTOTAL(3,$AO$7:AO1185)</f>
        <v>1179</v>
      </c>
      <c r="B1185" s="44" t="s">
        <v>4087</v>
      </c>
      <c r="C1185" s="45" t="s">
        <v>4088</v>
      </c>
      <c r="D1185" s="22" t="s">
        <v>4089</v>
      </c>
      <c r="E1185" s="22" t="s">
        <v>52</v>
      </c>
      <c r="F1185" s="19" t="s">
        <v>1122</v>
      </c>
      <c r="G1185" s="22" t="s">
        <v>67</v>
      </c>
      <c r="H1185" s="19" t="str">
        <f t="shared" si="172"/>
        <v>009</v>
      </c>
      <c r="I1185" s="22" t="s">
        <v>3120</v>
      </c>
      <c r="J1185" s="22" t="s">
        <v>4083</v>
      </c>
      <c r="K1185" s="22"/>
      <c r="L1185" s="27">
        <v>0</v>
      </c>
      <c r="M1185" s="26">
        <v>0</v>
      </c>
      <c r="N1185" s="25">
        <v>7050000</v>
      </c>
      <c r="O1185" s="25"/>
      <c r="P1185" s="25"/>
      <c r="Q1185" s="25"/>
      <c r="R1185" s="25"/>
      <c r="S1185" s="25">
        <v>7050000</v>
      </c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>
        <f t="shared" si="178"/>
        <v>0</v>
      </c>
      <c r="AE1185" s="25">
        <f>IF(SUM(R1185:T1185)-M1185&lt;SUM(N1185),SUM(N1185)-SUM(R1185:T1185)-M1185,)</f>
        <v>0</v>
      </c>
      <c r="AF1185" s="25"/>
      <c r="AG1185" s="27"/>
      <c r="AH1185" s="27"/>
      <c r="AI1185" s="27"/>
      <c r="AJ1185" s="32"/>
      <c r="AK1185" s="27"/>
      <c r="AL1185" s="32"/>
      <c r="AM1185" s="27"/>
      <c r="AN1185" s="25">
        <f t="shared" si="175"/>
        <v>0</v>
      </c>
      <c r="AO1185" s="27">
        <f t="shared" si="176"/>
        <v>0</v>
      </c>
      <c r="AP1185" s="28"/>
      <c r="AR1185" s="28"/>
      <c r="AS1185" s="28"/>
      <c r="AT1185" s="2"/>
      <c r="AU1185" s="2"/>
      <c r="AV1185" s="2"/>
      <c r="AW1185" s="2"/>
      <c r="AX1185" s="2"/>
      <c r="AY1185" s="2"/>
      <c r="AZ1185" s="2"/>
      <c r="BA1185" s="29"/>
    </row>
    <row r="1186" spans="1:53" ht="21" customHeight="1">
      <c r="A1186" s="19">
        <f>SUBTOTAL(3,$AO$7:AO1186)</f>
        <v>1180</v>
      </c>
      <c r="B1186" s="44" t="s">
        <v>4090</v>
      </c>
      <c r="C1186" s="76" t="s">
        <v>4091</v>
      </c>
      <c r="D1186" s="22" t="s">
        <v>4092</v>
      </c>
      <c r="E1186" s="22" t="s">
        <v>52</v>
      </c>
      <c r="F1186" s="19" t="s">
        <v>4093</v>
      </c>
      <c r="G1186" s="22" t="s">
        <v>67</v>
      </c>
      <c r="H1186" s="19" t="str">
        <f t="shared" si="172"/>
        <v>009</v>
      </c>
      <c r="I1186" s="22" t="s">
        <v>68</v>
      </c>
      <c r="J1186" s="22" t="s">
        <v>3757</v>
      </c>
      <c r="K1186" s="22"/>
      <c r="L1186" s="27">
        <v>0</v>
      </c>
      <c r="M1186" s="26">
        <v>0</v>
      </c>
      <c r="N1186" s="25">
        <v>7050000</v>
      </c>
      <c r="O1186" s="25"/>
      <c r="P1186" s="25"/>
      <c r="Q1186" s="25"/>
      <c r="R1186" s="25"/>
      <c r="S1186" s="25"/>
      <c r="T1186" s="25"/>
      <c r="U1186" s="25">
        <v>7050000</v>
      </c>
      <c r="V1186" s="25"/>
      <c r="W1186" s="25"/>
      <c r="X1186" s="25"/>
      <c r="Y1186" s="25"/>
      <c r="Z1186" s="25"/>
      <c r="AA1186" s="25"/>
      <c r="AB1186" s="25"/>
      <c r="AC1186" s="25"/>
      <c r="AD1186" s="25">
        <f t="shared" si="178"/>
        <v>0</v>
      </c>
      <c r="AE1186" s="25">
        <f>IF(SUM(R1186:U1186)-M1186&lt;SUM(N1186),SUM(N1186)-SUM(R1186:U1186)-M1186,)</f>
        <v>0</v>
      </c>
      <c r="AF1186" s="25"/>
      <c r="AG1186" s="27"/>
      <c r="AH1186" s="27"/>
      <c r="AI1186" s="27"/>
      <c r="AJ1186" s="32"/>
      <c r="AK1186" s="27"/>
      <c r="AL1186" s="32"/>
      <c r="AM1186" s="27"/>
      <c r="AN1186" s="25">
        <f t="shared" si="175"/>
        <v>0</v>
      </c>
      <c r="AO1186" s="27">
        <f t="shared" si="176"/>
        <v>0</v>
      </c>
      <c r="AP1186" s="28"/>
      <c r="AR1186" s="28"/>
      <c r="AS1186" s="28"/>
      <c r="AT1186" s="2"/>
      <c r="AU1186" s="2"/>
      <c r="AV1186" s="2"/>
      <c r="AW1186" s="2"/>
      <c r="AX1186" s="2"/>
      <c r="AY1186" s="2"/>
      <c r="AZ1186" s="2"/>
      <c r="BA1186" s="29"/>
    </row>
    <row r="1187" spans="1:53" ht="21" customHeight="1">
      <c r="A1187" s="19">
        <f>SUBTOTAL(3,$AO$7:AO1187)</f>
        <v>1181</v>
      </c>
      <c r="B1187" s="44" t="s">
        <v>4094</v>
      </c>
      <c r="C1187" s="45" t="s">
        <v>4095</v>
      </c>
      <c r="D1187" s="22" t="s">
        <v>4096</v>
      </c>
      <c r="E1187" s="22" t="s">
        <v>2603</v>
      </c>
      <c r="F1187" s="19" t="s">
        <v>1043</v>
      </c>
      <c r="G1187" s="22" t="s">
        <v>67</v>
      </c>
      <c r="H1187" s="19" t="str">
        <f t="shared" si="172"/>
        <v>009</v>
      </c>
      <c r="I1187" s="22" t="s">
        <v>3027</v>
      </c>
      <c r="J1187" s="22" t="s">
        <v>4083</v>
      </c>
      <c r="K1187" s="22"/>
      <c r="L1187" s="27">
        <v>0</v>
      </c>
      <c r="M1187" s="26">
        <v>0</v>
      </c>
      <c r="N1187" s="25">
        <v>7050000</v>
      </c>
      <c r="O1187" s="25"/>
      <c r="P1187" s="25"/>
      <c r="Q1187" s="25"/>
      <c r="R1187" s="25"/>
      <c r="S1187" s="25"/>
      <c r="T1187" s="25"/>
      <c r="U1187" s="25">
        <v>7050000</v>
      </c>
      <c r="V1187" s="25"/>
      <c r="W1187" s="25"/>
      <c r="X1187" s="25"/>
      <c r="Y1187" s="25"/>
      <c r="Z1187" s="25"/>
      <c r="AA1187" s="25"/>
      <c r="AB1187" s="25"/>
      <c r="AC1187" s="25"/>
      <c r="AD1187" s="25">
        <f t="shared" si="178"/>
        <v>0</v>
      </c>
      <c r="AE1187" s="25">
        <f>IF(SUM(R1187:U1187)-M1187&lt;SUM(N1187),SUM(N1187)-SUM(R1187:U1187)-M1187,)</f>
        <v>0</v>
      </c>
      <c r="AF1187" s="25"/>
      <c r="AG1187" s="27"/>
      <c r="AH1187" s="27"/>
      <c r="AI1187" s="27"/>
      <c r="AJ1187" s="32"/>
      <c r="AK1187" s="27"/>
      <c r="AL1187" s="32"/>
      <c r="AM1187" s="27"/>
      <c r="AN1187" s="25">
        <f t="shared" si="175"/>
        <v>0</v>
      </c>
      <c r="AO1187" s="27">
        <f t="shared" si="176"/>
        <v>0</v>
      </c>
      <c r="AP1187" s="28"/>
      <c r="AR1187" s="28"/>
      <c r="AS1187" s="28"/>
      <c r="AT1187" s="2"/>
      <c r="AU1187" s="2"/>
      <c r="AV1187" s="2"/>
      <c r="AW1187" s="2"/>
      <c r="AX1187" s="2"/>
      <c r="AY1187" s="2"/>
      <c r="AZ1187" s="2"/>
      <c r="BA1187" s="29"/>
    </row>
    <row r="1188" spans="1:53" ht="21" customHeight="1">
      <c r="A1188" s="19">
        <f>SUBTOTAL(3,$AO$7:AO1188)</f>
        <v>1182</v>
      </c>
      <c r="B1188" s="44" t="s">
        <v>4097</v>
      </c>
      <c r="C1188" s="45" t="s">
        <v>4098</v>
      </c>
      <c r="D1188" s="22" t="s">
        <v>4099</v>
      </c>
      <c r="E1188" s="22" t="s">
        <v>60</v>
      </c>
      <c r="F1188" s="19" t="s">
        <v>842</v>
      </c>
      <c r="G1188" s="22" t="s">
        <v>67</v>
      </c>
      <c r="H1188" s="19" t="str">
        <f t="shared" si="172"/>
        <v>009</v>
      </c>
      <c r="I1188" s="22" t="s">
        <v>2980</v>
      </c>
      <c r="J1188" s="22" t="s">
        <v>4083</v>
      </c>
      <c r="K1188" s="22"/>
      <c r="L1188" s="27">
        <v>0</v>
      </c>
      <c r="M1188" s="26">
        <v>0</v>
      </c>
      <c r="N1188" s="77">
        <v>7050000</v>
      </c>
      <c r="O1188" s="77"/>
      <c r="P1188" s="77"/>
      <c r="Q1188" s="77"/>
      <c r="R1188" s="25"/>
      <c r="S1188" s="25"/>
      <c r="T1188" s="25"/>
      <c r="U1188" s="25">
        <v>7050000</v>
      </c>
      <c r="V1188" s="25"/>
      <c r="W1188" s="25"/>
      <c r="X1188" s="25"/>
      <c r="Y1188" s="25"/>
      <c r="Z1188" s="25"/>
      <c r="AA1188" s="25"/>
      <c r="AB1188" s="25"/>
      <c r="AC1188" s="25"/>
      <c r="AD1188" s="25">
        <f t="shared" si="178"/>
        <v>0</v>
      </c>
      <c r="AE1188" s="25">
        <f>IF(SUM(R1188:U1188)-M1188&lt;SUM(N1188),SUM(N1188)-SUM(R1188:U1188)-M1188,)</f>
        <v>0</v>
      </c>
      <c r="AF1188" s="25"/>
      <c r="AG1188" s="27"/>
      <c r="AH1188" s="27"/>
      <c r="AI1188" s="27"/>
      <c r="AJ1188" s="32"/>
      <c r="AK1188" s="27"/>
      <c r="AL1188" s="32"/>
      <c r="AM1188" s="27"/>
      <c r="AN1188" s="25">
        <f t="shared" si="175"/>
        <v>0</v>
      </c>
      <c r="AO1188" s="27">
        <f t="shared" si="176"/>
        <v>0</v>
      </c>
      <c r="AP1188" s="28"/>
      <c r="AR1188" s="28"/>
      <c r="AS1188" s="28"/>
      <c r="AT1188" s="2"/>
      <c r="AU1188" s="2"/>
      <c r="AV1188" s="2"/>
      <c r="AW1188" s="2"/>
      <c r="AX1188" s="2"/>
      <c r="AY1188" s="2"/>
      <c r="AZ1188" s="2"/>
      <c r="BA1188" s="29"/>
    </row>
    <row r="1189" spans="1:53" ht="21" customHeight="1">
      <c r="A1189" s="19">
        <f>SUBTOTAL(3,$AO$7:AO1189)</f>
        <v>1183</v>
      </c>
      <c r="B1189" s="44" t="s">
        <v>4100</v>
      </c>
      <c r="C1189" s="45" t="s">
        <v>4101</v>
      </c>
      <c r="D1189" s="22" t="s">
        <v>4102</v>
      </c>
      <c r="E1189" s="22" t="s">
        <v>1665</v>
      </c>
      <c r="F1189" s="19" t="s">
        <v>2525</v>
      </c>
      <c r="G1189" s="22" t="s">
        <v>67</v>
      </c>
      <c r="H1189" s="19" t="str">
        <f t="shared" si="172"/>
        <v>009</v>
      </c>
      <c r="I1189" s="22" t="s">
        <v>2980</v>
      </c>
      <c r="J1189" s="22" t="s">
        <v>4083</v>
      </c>
      <c r="K1189" s="22"/>
      <c r="L1189" s="27">
        <v>0</v>
      </c>
      <c r="M1189" s="26">
        <v>0</v>
      </c>
      <c r="N1189" s="25">
        <v>7050000</v>
      </c>
      <c r="O1189" s="25"/>
      <c r="P1189" s="25"/>
      <c r="Q1189" s="25"/>
      <c r="R1189" s="25"/>
      <c r="S1189" s="25"/>
      <c r="T1189" s="25"/>
      <c r="U1189" s="25">
        <v>7050000</v>
      </c>
      <c r="V1189" s="25"/>
      <c r="W1189" s="25"/>
      <c r="X1189" s="25"/>
      <c r="Y1189" s="25"/>
      <c r="Z1189" s="25"/>
      <c r="AA1189" s="25"/>
      <c r="AB1189" s="25"/>
      <c r="AC1189" s="25"/>
      <c r="AD1189" s="25">
        <f t="shared" si="178"/>
        <v>0</v>
      </c>
      <c r="AE1189" s="25">
        <f>IF(SUM(R1189:U1189)-M1189&lt;SUM(N1189),SUM(N1189)-SUM(R1189:U1189)-M1189,)</f>
        <v>0</v>
      </c>
      <c r="AF1189" s="25"/>
      <c r="AG1189" s="27"/>
      <c r="AH1189" s="27"/>
      <c r="AI1189" s="27"/>
      <c r="AJ1189" s="32"/>
      <c r="AK1189" s="27"/>
      <c r="AL1189" s="32"/>
      <c r="AM1189" s="27"/>
      <c r="AN1189" s="25">
        <f t="shared" si="175"/>
        <v>0</v>
      </c>
      <c r="AO1189" s="27">
        <f t="shared" si="176"/>
        <v>0</v>
      </c>
      <c r="AP1189" s="28"/>
      <c r="AR1189" s="28"/>
      <c r="AS1189" s="28"/>
      <c r="AT1189" s="2"/>
      <c r="AU1189" s="2"/>
      <c r="AV1189" s="2"/>
      <c r="AW1189" s="2"/>
      <c r="AX1189" s="2"/>
      <c r="AY1189" s="2"/>
      <c r="AZ1189" s="2"/>
      <c r="BA1189" s="29"/>
    </row>
    <row r="1190" spans="1:53" ht="21" customHeight="1">
      <c r="A1190" s="19">
        <f>SUBTOTAL(3,$AO$7:AO1190)</f>
        <v>1184</v>
      </c>
      <c r="B1190" s="44" t="s">
        <v>4103</v>
      </c>
      <c r="C1190" s="45" t="s">
        <v>4104</v>
      </c>
      <c r="D1190" s="22" t="s">
        <v>2146</v>
      </c>
      <c r="E1190" s="22" t="s">
        <v>385</v>
      </c>
      <c r="F1190" s="19" t="s">
        <v>2348</v>
      </c>
      <c r="G1190" s="22" t="s">
        <v>67</v>
      </c>
      <c r="H1190" s="19" t="str">
        <f t="shared" si="172"/>
        <v>009</v>
      </c>
      <c r="I1190" s="22" t="s">
        <v>3120</v>
      </c>
      <c r="J1190" s="22" t="s">
        <v>4083</v>
      </c>
      <c r="K1190" s="22"/>
      <c r="L1190" s="27">
        <v>0</v>
      </c>
      <c r="M1190" s="26">
        <v>0</v>
      </c>
      <c r="N1190" s="25">
        <v>7050000</v>
      </c>
      <c r="O1190" s="25"/>
      <c r="P1190" s="25"/>
      <c r="Q1190" s="25"/>
      <c r="R1190" s="25"/>
      <c r="S1190" s="25">
        <v>7050000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>
        <f t="shared" si="178"/>
        <v>0</v>
      </c>
      <c r="AE1190" s="25">
        <f>IF(SUM(R1190:T1190)-M1190&lt;SUM(N1190),SUM(N1190)-SUM(R1190:T1190)-M1190,)</f>
        <v>0</v>
      </c>
      <c r="AF1190" s="25"/>
      <c r="AG1190" s="27"/>
      <c r="AH1190" s="27"/>
      <c r="AI1190" s="27"/>
      <c r="AJ1190" s="32"/>
      <c r="AK1190" s="27"/>
      <c r="AL1190" s="32"/>
      <c r="AM1190" s="27"/>
      <c r="AN1190" s="25">
        <f t="shared" si="175"/>
        <v>0</v>
      </c>
      <c r="AO1190" s="27">
        <f t="shared" si="176"/>
        <v>0</v>
      </c>
      <c r="AP1190" s="28"/>
      <c r="AR1190" s="28"/>
      <c r="AS1190" s="28"/>
      <c r="AT1190" s="2"/>
      <c r="AU1190" s="2"/>
      <c r="AV1190" s="2"/>
      <c r="AW1190" s="2"/>
      <c r="AX1190" s="2"/>
      <c r="AY1190" s="2"/>
      <c r="AZ1190" s="2"/>
      <c r="BA1190" s="29"/>
    </row>
    <row r="1191" spans="1:53" ht="21" customHeight="1">
      <c r="A1191" s="19">
        <f>SUBTOTAL(3,$AO$7:AO1191)</f>
        <v>1185</v>
      </c>
      <c r="B1191" s="44" t="s">
        <v>4105</v>
      </c>
      <c r="C1191" s="45" t="s">
        <v>4106</v>
      </c>
      <c r="D1191" s="22" t="s">
        <v>4107</v>
      </c>
      <c r="E1191" s="22" t="s">
        <v>1167</v>
      </c>
      <c r="F1191" s="19" t="s">
        <v>4108</v>
      </c>
      <c r="G1191" s="22" t="s">
        <v>67</v>
      </c>
      <c r="H1191" s="19" t="str">
        <f t="shared" si="172"/>
        <v>009</v>
      </c>
      <c r="I1191" s="22" t="s">
        <v>3016</v>
      </c>
      <c r="J1191" s="22" t="s">
        <v>4083</v>
      </c>
      <c r="K1191" s="22"/>
      <c r="L1191" s="27">
        <v>0</v>
      </c>
      <c r="M1191" s="26">
        <v>0</v>
      </c>
      <c r="N1191" s="25">
        <v>7050000</v>
      </c>
      <c r="O1191" s="25"/>
      <c r="P1191" s="25"/>
      <c r="Q1191" s="25"/>
      <c r="R1191" s="25"/>
      <c r="S1191" s="25"/>
      <c r="T1191" s="25"/>
      <c r="U1191" s="25">
        <v>7050000</v>
      </c>
      <c r="V1191" s="25"/>
      <c r="W1191" s="25"/>
      <c r="X1191" s="25"/>
      <c r="Y1191" s="25"/>
      <c r="Z1191" s="25"/>
      <c r="AA1191" s="25"/>
      <c r="AB1191" s="25"/>
      <c r="AC1191" s="25"/>
      <c r="AD1191" s="25">
        <f t="shared" si="178"/>
        <v>0</v>
      </c>
      <c r="AE1191" s="25">
        <f>IF(SUM(R1191:U1191)-M1191&lt;SUM(N1191),SUM(N1191)-SUM(R1191:U1191)-M1191,)</f>
        <v>0</v>
      </c>
      <c r="AF1191" s="25"/>
      <c r="AG1191" s="27"/>
      <c r="AH1191" s="27"/>
      <c r="AI1191" s="27"/>
      <c r="AJ1191" s="32"/>
      <c r="AK1191" s="27"/>
      <c r="AL1191" s="32"/>
      <c r="AM1191" s="27"/>
      <c r="AN1191" s="25">
        <f t="shared" si="175"/>
        <v>0</v>
      </c>
      <c r="AO1191" s="27">
        <f t="shared" si="176"/>
        <v>0</v>
      </c>
      <c r="AP1191" s="28"/>
      <c r="AR1191" s="28"/>
      <c r="AS1191" s="28"/>
      <c r="AT1191" s="2"/>
      <c r="AU1191" s="2"/>
      <c r="AV1191" s="2"/>
      <c r="AW1191" s="2"/>
      <c r="AX1191" s="2"/>
      <c r="AY1191" s="2"/>
      <c r="AZ1191" s="2"/>
      <c r="BA1191" s="29"/>
    </row>
    <row r="1192" spans="1:53" ht="21" customHeight="1">
      <c r="A1192" s="19">
        <f>SUBTOTAL(3,$AO$7:AO1192)</f>
        <v>1186</v>
      </c>
      <c r="B1192" s="44" t="s">
        <v>4109</v>
      </c>
      <c r="C1192" s="45" t="s">
        <v>4110</v>
      </c>
      <c r="D1192" s="22" t="s">
        <v>813</v>
      </c>
      <c r="E1192" s="22" t="s">
        <v>411</v>
      </c>
      <c r="F1192" s="19" t="s">
        <v>1470</v>
      </c>
      <c r="G1192" s="22" t="s">
        <v>67</v>
      </c>
      <c r="H1192" s="19" t="str">
        <f t="shared" si="172"/>
        <v>009</v>
      </c>
      <c r="I1192" s="22" t="s">
        <v>3660</v>
      </c>
      <c r="J1192" s="22" t="s">
        <v>4083</v>
      </c>
      <c r="K1192" s="22"/>
      <c r="L1192" s="27">
        <v>0</v>
      </c>
      <c r="M1192" s="26">
        <v>0</v>
      </c>
      <c r="N1192" s="25">
        <v>7050000</v>
      </c>
      <c r="O1192" s="25"/>
      <c r="P1192" s="25"/>
      <c r="Q1192" s="25"/>
      <c r="R1192" s="25"/>
      <c r="S1192" s="25"/>
      <c r="T1192" s="25"/>
      <c r="U1192" s="25"/>
      <c r="V1192" s="25"/>
      <c r="W1192" s="25">
        <v>7050000</v>
      </c>
      <c r="X1192" s="25"/>
      <c r="Y1192" s="25"/>
      <c r="Z1192" s="25"/>
      <c r="AA1192" s="25"/>
      <c r="AB1192" s="25"/>
      <c r="AC1192" s="25"/>
      <c r="AD1192" s="25">
        <f t="shared" si="178"/>
        <v>0</v>
      </c>
      <c r="AE1192" s="25">
        <f>IF(SUM(R1192:W1192)-M1192&lt;SUM(N1192),SUM(N1192)-SUM(R1192:W1192)-M1192,)</f>
        <v>0</v>
      </c>
      <c r="AF1192" s="25"/>
      <c r="AG1192" s="27"/>
      <c r="AH1192" s="27"/>
      <c r="AI1192" s="27"/>
      <c r="AJ1192" s="32"/>
      <c r="AK1192" s="27"/>
      <c r="AL1192" s="32"/>
      <c r="AM1192" s="27"/>
      <c r="AN1192" s="25">
        <f t="shared" si="175"/>
        <v>0</v>
      </c>
      <c r="AO1192" s="27">
        <f>IF(SUM(R1192:W1192)-M1192&lt;(K1192+L1192+N1192),(K1192+L1192+N1192)-SUM(R1192:W1192)-M1192,)</f>
        <v>0</v>
      </c>
      <c r="AP1192" s="28"/>
      <c r="AR1192" s="28"/>
      <c r="AS1192" s="28"/>
      <c r="AT1192" s="2"/>
      <c r="AU1192" s="2"/>
      <c r="AV1192" s="2"/>
      <c r="AW1192" s="2"/>
      <c r="AX1192" s="2"/>
      <c r="AY1192" s="2"/>
      <c r="AZ1192" s="2"/>
      <c r="BA1192" s="29"/>
    </row>
    <row r="1193" spans="1:53" ht="21" customHeight="1">
      <c r="A1193" s="19">
        <f>SUBTOTAL(3,$AO$7:AO1193)</f>
        <v>1187</v>
      </c>
      <c r="B1193" s="44" t="s">
        <v>4111</v>
      </c>
      <c r="C1193" s="45" t="s">
        <v>4112</v>
      </c>
      <c r="D1193" s="22" t="s">
        <v>708</v>
      </c>
      <c r="E1193" s="22" t="s">
        <v>411</v>
      </c>
      <c r="F1193" s="19" t="s">
        <v>878</v>
      </c>
      <c r="G1193" s="22" t="s">
        <v>67</v>
      </c>
      <c r="H1193" s="19" t="str">
        <f t="shared" ref="H1193:H1253" si="179">MID(B1193,4,3)</f>
        <v>009</v>
      </c>
      <c r="I1193" s="22" t="s">
        <v>3660</v>
      </c>
      <c r="J1193" s="22" t="s">
        <v>4083</v>
      </c>
      <c r="K1193" s="22"/>
      <c r="L1193" s="27">
        <v>0</v>
      </c>
      <c r="M1193" s="26">
        <v>0</v>
      </c>
      <c r="N1193" s="25">
        <v>7050000</v>
      </c>
      <c r="O1193" s="25"/>
      <c r="P1193" s="25"/>
      <c r="Q1193" s="25"/>
      <c r="R1193" s="25"/>
      <c r="S1193" s="25"/>
      <c r="T1193" s="25"/>
      <c r="U1193" s="25">
        <v>7050000</v>
      </c>
      <c r="V1193" s="25"/>
      <c r="W1193" s="25"/>
      <c r="X1193" s="25"/>
      <c r="Y1193" s="25"/>
      <c r="Z1193" s="25"/>
      <c r="AA1193" s="25"/>
      <c r="AB1193" s="25"/>
      <c r="AC1193" s="25"/>
      <c r="AD1193" s="25">
        <f t="shared" si="178"/>
        <v>0</v>
      </c>
      <c r="AE1193" s="25">
        <f>IF(SUM(R1193:U1193)-M1193&lt;SUM(N1193),SUM(N1193)-SUM(R1193:U1193)-M1193,)</f>
        <v>0</v>
      </c>
      <c r="AF1193" s="25"/>
      <c r="AG1193" s="27"/>
      <c r="AH1193" s="27"/>
      <c r="AI1193" s="27"/>
      <c r="AJ1193" s="32"/>
      <c r="AK1193" s="27"/>
      <c r="AL1193" s="32"/>
      <c r="AM1193" s="27"/>
      <c r="AN1193" s="25">
        <f t="shared" si="175"/>
        <v>0</v>
      </c>
      <c r="AO1193" s="27">
        <f>IF(SUM(R1193:U1193)-M1193&lt;(K1193+L1193+N1193),(K1193+L1193+N1193)-SUM(R1193:U1193)-M1193,)</f>
        <v>0</v>
      </c>
      <c r="AP1193" s="28"/>
      <c r="AR1193" s="28"/>
      <c r="AS1193" s="28"/>
      <c r="AT1193" s="2"/>
      <c r="AU1193" s="2"/>
      <c r="AV1193" s="2"/>
      <c r="AW1193" s="2"/>
      <c r="AX1193" s="2"/>
      <c r="AY1193" s="2"/>
      <c r="AZ1193" s="2"/>
      <c r="BA1193" s="29"/>
    </row>
    <row r="1194" spans="1:53" ht="21" customHeight="1">
      <c r="A1194" s="19">
        <f>SUBTOTAL(3,$AO$7:AO1194)</f>
        <v>1188</v>
      </c>
      <c r="B1194" s="44" t="s">
        <v>4113</v>
      </c>
      <c r="C1194" s="45" t="s">
        <v>4114</v>
      </c>
      <c r="D1194" s="22" t="s">
        <v>1729</v>
      </c>
      <c r="E1194" s="22" t="s">
        <v>411</v>
      </c>
      <c r="F1194" s="19" t="s">
        <v>317</v>
      </c>
      <c r="G1194" s="22" t="s">
        <v>67</v>
      </c>
      <c r="H1194" s="19" t="str">
        <f t="shared" si="179"/>
        <v>009</v>
      </c>
      <c r="I1194" s="22" t="s">
        <v>3120</v>
      </c>
      <c r="J1194" s="22" t="s">
        <v>4083</v>
      </c>
      <c r="K1194" s="22"/>
      <c r="L1194" s="27">
        <v>0</v>
      </c>
      <c r="M1194" s="26">
        <v>0</v>
      </c>
      <c r="N1194" s="25">
        <v>7050000</v>
      </c>
      <c r="O1194" s="25"/>
      <c r="P1194" s="25"/>
      <c r="Q1194" s="25"/>
      <c r="R1194" s="25"/>
      <c r="S1194" s="25"/>
      <c r="T1194" s="25"/>
      <c r="U1194" s="25">
        <v>7050000</v>
      </c>
      <c r="V1194" s="25"/>
      <c r="W1194" s="25"/>
      <c r="X1194" s="25"/>
      <c r="Y1194" s="25"/>
      <c r="Z1194" s="25"/>
      <c r="AA1194" s="25"/>
      <c r="AB1194" s="25"/>
      <c r="AC1194" s="25"/>
      <c r="AD1194" s="25">
        <f t="shared" si="178"/>
        <v>0</v>
      </c>
      <c r="AE1194" s="25">
        <f>IF(SUM(R1194:U1194)-M1194&lt;SUM(N1194),SUM(N1194)-SUM(R1194:U1194)-M1194,)</f>
        <v>0</v>
      </c>
      <c r="AF1194" s="25"/>
      <c r="AG1194" s="27"/>
      <c r="AH1194" s="27"/>
      <c r="AI1194" s="27"/>
      <c r="AJ1194" s="32"/>
      <c r="AK1194" s="27"/>
      <c r="AL1194" s="32"/>
      <c r="AM1194" s="27"/>
      <c r="AN1194" s="25">
        <f t="shared" si="175"/>
        <v>0</v>
      </c>
      <c r="AO1194" s="27">
        <f>IF(SUM(R1194:U1194)-M1194&lt;(K1194+L1194+N1194),(K1194+L1194+N1194)-SUM(R1194:U1194)-M1194,)</f>
        <v>0</v>
      </c>
      <c r="AP1194" s="28"/>
      <c r="AR1194" s="28"/>
      <c r="AS1194" s="28"/>
      <c r="AT1194" s="2"/>
      <c r="AU1194" s="2"/>
      <c r="AV1194" s="2"/>
      <c r="AW1194" s="2"/>
      <c r="AX1194" s="2"/>
      <c r="AY1194" s="2"/>
      <c r="AZ1194" s="2"/>
      <c r="BA1194" s="29"/>
    </row>
    <row r="1195" spans="1:53" ht="21" customHeight="1">
      <c r="A1195" s="19">
        <f>SUBTOTAL(3,$AO$7:AO1195)</f>
        <v>1189</v>
      </c>
      <c r="B1195" s="44" t="s">
        <v>4115</v>
      </c>
      <c r="C1195" s="45" t="s">
        <v>4116</v>
      </c>
      <c r="D1195" s="22" t="s">
        <v>4117</v>
      </c>
      <c r="E1195" s="22" t="s">
        <v>762</v>
      </c>
      <c r="F1195" s="19" t="s">
        <v>142</v>
      </c>
      <c r="G1195" s="22" t="s">
        <v>67</v>
      </c>
      <c r="H1195" s="19" t="str">
        <f t="shared" si="179"/>
        <v>009</v>
      </c>
      <c r="I1195" s="22" t="s">
        <v>3660</v>
      </c>
      <c r="J1195" s="22" t="s">
        <v>4083</v>
      </c>
      <c r="K1195" s="22"/>
      <c r="L1195" s="27">
        <v>0</v>
      </c>
      <c r="M1195" s="26">
        <v>0</v>
      </c>
      <c r="N1195" s="25">
        <v>7050000</v>
      </c>
      <c r="O1195" s="25"/>
      <c r="P1195" s="25"/>
      <c r="Q1195" s="25"/>
      <c r="R1195" s="25"/>
      <c r="S1195" s="25"/>
      <c r="T1195" s="25"/>
      <c r="U1195" s="25"/>
      <c r="V1195" s="25"/>
      <c r="W1195" s="25">
        <v>7050000</v>
      </c>
      <c r="X1195" s="25"/>
      <c r="Y1195" s="25"/>
      <c r="Z1195" s="25"/>
      <c r="AA1195" s="25"/>
      <c r="AB1195" s="25"/>
      <c r="AC1195" s="25"/>
      <c r="AD1195" s="25">
        <f t="shared" si="178"/>
        <v>0</v>
      </c>
      <c r="AE1195" s="25">
        <f>IF(SUM(R1195:W1195)-M1195&lt;SUM(N1195),SUM(N1195)-SUM(R1195:W1195)-M1195,)</f>
        <v>0</v>
      </c>
      <c r="AF1195" s="25"/>
      <c r="AG1195" s="27"/>
      <c r="AH1195" s="27"/>
      <c r="AI1195" s="27"/>
      <c r="AJ1195" s="32"/>
      <c r="AK1195" s="27"/>
      <c r="AL1195" s="32"/>
      <c r="AM1195" s="27"/>
      <c r="AN1195" s="25">
        <f t="shared" si="175"/>
        <v>0</v>
      </c>
      <c r="AO1195" s="27">
        <f>IF(SUM(R1195:W1195)-M1195&lt;(K1195+L1195+N1195),(K1195+L1195+N1195)-SUM(R1195:W1195)-M1195,)</f>
        <v>0</v>
      </c>
      <c r="AP1195" s="28"/>
      <c r="AR1195" s="28"/>
      <c r="AS1195" s="28"/>
      <c r="AT1195" s="2"/>
      <c r="AU1195" s="2"/>
      <c r="AV1195" s="2"/>
      <c r="AW1195" s="2"/>
      <c r="AX1195" s="2"/>
      <c r="AY1195" s="2"/>
      <c r="AZ1195" s="2"/>
      <c r="BA1195" s="29"/>
    </row>
    <row r="1196" spans="1:53" ht="21" customHeight="1">
      <c r="A1196" s="19">
        <f>SUBTOTAL(3,$AO$7:AO1196)</f>
        <v>1190</v>
      </c>
      <c r="B1196" s="44" t="s">
        <v>4118</v>
      </c>
      <c r="C1196" s="45" t="s">
        <v>4119</v>
      </c>
      <c r="D1196" s="22" t="s">
        <v>1740</v>
      </c>
      <c r="E1196" s="22" t="s">
        <v>1325</v>
      </c>
      <c r="F1196" s="19" t="s">
        <v>213</v>
      </c>
      <c r="G1196" s="22" t="s">
        <v>67</v>
      </c>
      <c r="H1196" s="19" t="str">
        <f t="shared" si="179"/>
        <v>009</v>
      </c>
      <c r="I1196" s="22" t="s">
        <v>3016</v>
      </c>
      <c r="J1196" s="22" t="s">
        <v>4083</v>
      </c>
      <c r="K1196" s="22"/>
      <c r="L1196" s="27">
        <v>0</v>
      </c>
      <c r="M1196" s="26">
        <v>0</v>
      </c>
      <c r="N1196" s="25">
        <v>7050000</v>
      </c>
      <c r="O1196" s="25"/>
      <c r="P1196" s="25"/>
      <c r="Q1196" s="25"/>
      <c r="R1196" s="25"/>
      <c r="S1196" s="25"/>
      <c r="T1196" s="25"/>
      <c r="U1196" s="25">
        <v>7050000</v>
      </c>
      <c r="V1196" s="25"/>
      <c r="W1196" s="25"/>
      <c r="X1196" s="25"/>
      <c r="Y1196" s="25"/>
      <c r="Z1196" s="25"/>
      <c r="AA1196" s="25"/>
      <c r="AB1196" s="25"/>
      <c r="AC1196" s="25"/>
      <c r="AD1196" s="25">
        <f t="shared" si="178"/>
        <v>0</v>
      </c>
      <c r="AE1196" s="25">
        <f>IF(SUM(R1196:U1196)-M1196&lt;SUM(N1196),SUM(N1196)-SUM(R1196:U1196)-M1196,)</f>
        <v>0</v>
      </c>
      <c r="AF1196" s="25"/>
      <c r="AG1196" s="27"/>
      <c r="AH1196" s="27"/>
      <c r="AI1196" s="27"/>
      <c r="AJ1196" s="32"/>
      <c r="AK1196" s="27"/>
      <c r="AL1196" s="32"/>
      <c r="AM1196" s="27"/>
      <c r="AN1196" s="25">
        <f t="shared" si="175"/>
        <v>0</v>
      </c>
      <c r="AO1196" s="27">
        <f>IF(SUM(R1196:U1196)-M1196&lt;(K1196+L1196+N1196),(K1196+L1196+N1196)-SUM(R1196:U1196)-M1196,)</f>
        <v>0</v>
      </c>
      <c r="AP1196" s="28"/>
      <c r="AR1196" s="28"/>
      <c r="AS1196" s="28"/>
      <c r="AT1196" s="2"/>
      <c r="AU1196" s="2"/>
      <c r="AV1196" s="2"/>
      <c r="AW1196" s="2"/>
      <c r="AX1196" s="2"/>
      <c r="AY1196" s="2"/>
      <c r="AZ1196" s="2"/>
      <c r="BA1196" s="29"/>
    </row>
    <row r="1197" spans="1:53" ht="21" customHeight="1">
      <c r="A1197" s="19">
        <f>SUBTOTAL(3,$AO$7:AO1197)</f>
        <v>1191</v>
      </c>
      <c r="B1197" s="44" t="s">
        <v>4120</v>
      </c>
      <c r="C1197" s="45" t="s">
        <v>4121</v>
      </c>
      <c r="D1197" s="22" t="s">
        <v>3346</v>
      </c>
      <c r="E1197" s="22" t="s">
        <v>166</v>
      </c>
      <c r="F1197" s="19" t="s">
        <v>1602</v>
      </c>
      <c r="G1197" s="22" t="s">
        <v>67</v>
      </c>
      <c r="H1197" s="19" t="str">
        <f t="shared" si="179"/>
        <v>009</v>
      </c>
      <c r="I1197" s="22" t="s">
        <v>2980</v>
      </c>
      <c r="J1197" s="22" t="s">
        <v>4083</v>
      </c>
      <c r="K1197" s="22"/>
      <c r="L1197" s="27">
        <v>0</v>
      </c>
      <c r="M1197" s="26">
        <v>0</v>
      </c>
      <c r="N1197" s="25">
        <v>7050000</v>
      </c>
      <c r="O1197" s="25"/>
      <c r="P1197" s="25"/>
      <c r="Q1197" s="25"/>
      <c r="R1197" s="25"/>
      <c r="S1197" s="25"/>
      <c r="T1197" s="25"/>
      <c r="U1197" s="25">
        <v>7050000</v>
      </c>
      <c r="V1197" s="25"/>
      <c r="W1197" s="25"/>
      <c r="X1197" s="25"/>
      <c r="Y1197" s="25"/>
      <c r="Z1197" s="25"/>
      <c r="AA1197" s="25"/>
      <c r="AB1197" s="25"/>
      <c r="AC1197" s="25"/>
      <c r="AD1197" s="25">
        <f t="shared" si="178"/>
        <v>0</v>
      </c>
      <c r="AE1197" s="25">
        <f>IF(SUM(R1197:U1197)-M1197&lt;SUM(N1197),SUM(N1197)-SUM(R1197:U1197)-M1197,)</f>
        <v>0</v>
      </c>
      <c r="AF1197" s="25"/>
      <c r="AG1197" s="27"/>
      <c r="AH1197" s="27"/>
      <c r="AI1197" s="27"/>
      <c r="AJ1197" s="32"/>
      <c r="AK1197" s="27"/>
      <c r="AL1197" s="32"/>
      <c r="AM1197" s="27"/>
      <c r="AN1197" s="25">
        <f t="shared" si="175"/>
        <v>0</v>
      </c>
      <c r="AO1197" s="27">
        <f>IF(SUM(R1197:U1197)-M1197&lt;(K1197+L1197+N1197),(K1197+L1197+N1197)-SUM(R1197:U1197)-M1197,)</f>
        <v>0</v>
      </c>
      <c r="AP1197" s="28"/>
      <c r="AR1197" s="28"/>
      <c r="AS1197" s="28"/>
      <c r="AT1197" s="2"/>
      <c r="AU1197" s="2"/>
      <c r="AV1197" s="2"/>
      <c r="AW1197" s="2"/>
      <c r="AX1197" s="2"/>
      <c r="AY1197" s="2"/>
      <c r="AZ1197" s="2"/>
      <c r="BA1197" s="29"/>
    </row>
    <row r="1198" spans="1:53" ht="21" customHeight="1">
      <c r="A1198" s="19">
        <f>SUBTOTAL(3,$AO$7:AO1198)</f>
        <v>1192</v>
      </c>
      <c r="B1198" s="44" t="s">
        <v>4122</v>
      </c>
      <c r="C1198" s="45" t="s">
        <v>4123</v>
      </c>
      <c r="D1198" s="22" t="s">
        <v>4124</v>
      </c>
      <c r="E1198" s="22" t="s">
        <v>781</v>
      </c>
      <c r="F1198" s="19" t="s">
        <v>905</v>
      </c>
      <c r="G1198" s="22" t="s">
        <v>67</v>
      </c>
      <c r="H1198" s="19" t="str">
        <f t="shared" si="179"/>
        <v>009</v>
      </c>
      <c r="I1198" s="22" t="s">
        <v>2980</v>
      </c>
      <c r="J1198" s="22" t="s">
        <v>4083</v>
      </c>
      <c r="K1198" s="22"/>
      <c r="L1198" s="27">
        <v>0</v>
      </c>
      <c r="M1198" s="26">
        <v>0</v>
      </c>
      <c r="N1198" s="25">
        <v>7050000</v>
      </c>
      <c r="O1198" s="25"/>
      <c r="P1198" s="25"/>
      <c r="Q1198" s="25"/>
      <c r="R1198" s="25"/>
      <c r="S1198" s="25"/>
      <c r="T1198" s="25"/>
      <c r="U1198" s="25">
        <v>7050000</v>
      </c>
      <c r="V1198" s="25"/>
      <c r="W1198" s="25"/>
      <c r="X1198" s="25"/>
      <c r="Y1198" s="25"/>
      <c r="Z1198" s="25"/>
      <c r="AA1198" s="25"/>
      <c r="AB1198" s="25"/>
      <c r="AC1198" s="25"/>
      <c r="AD1198" s="25">
        <f t="shared" si="178"/>
        <v>0</v>
      </c>
      <c r="AE1198" s="25">
        <f>IF(SUM(R1198:U1198)-M1198&lt;SUM(N1198),SUM(N1198)-SUM(R1198:U1198)-M1198,)</f>
        <v>0</v>
      </c>
      <c r="AF1198" s="25"/>
      <c r="AG1198" s="27"/>
      <c r="AH1198" s="27"/>
      <c r="AI1198" s="27"/>
      <c r="AJ1198" s="32"/>
      <c r="AK1198" s="27"/>
      <c r="AL1198" s="32"/>
      <c r="AM1198" s="27"/>
      <c r="AN1198" s="25">
        <f t="shared" si="175"/>
        <v>0</v>
      </c>
      <c r="AO1198" s="27">
        <f>IF(SUM(R1198:U1198)-M1198&lt;(K1198+L1198+N1198),(K1198+L1198+N1198)-SUM(R1198:U1198)-M1198,)</f>
        <v>0</v>
      </c>
      <c r="AP1198" s="28"/>
      <c r="AR1198" s="28"/>
      <c r="AS1198" s="28"/>
      <c r="AT1198" s="2"/>
      <c r="AU1198" s="2"/>
      <c r="AV1198" s="2"/>
      <c r="AW1198" s="2"/>
      <c r="AX1198" s="2"/>
      <c r="AY1198" s="2"/>
      <c r="AZ1198" s="2"/>
      <c r="BA1198" s="29"/>
    </row>
    <row r="1199" spans="1:53" ht="21" customHeight="1">
      <c r="A1199" s="19">
        <f>SUBTOTAL(3,$AO$7:AO1199)</f>
        <v>1193</v>
      </c>
      <c r="B1199" s="44" t="s">
        <v>4125</v>
      </c>
      <c r="C1199" s="45" t="s">
        <v>4126</v>
      </c>
      <c r="D1199" s="22" t="s">
        <v>4127</v>
      </c>
      <c r="E1199" s="22" t="s">
        <v>1447</v>
      </c>
      <c r="F1199" s="19" t="s">
        <v>4128</v>
      </c>
      <c r="G1199" s="22" t="s">
        <v>67</v>
      </c>
      <c r="H1199" s="19" t="str">
        <f>MID(B1199,4,3)</f>
        <v>009</v>
      </c>
      <c r="I1199" s="22" t="s">
        <v>2930</v>
      </c>
      <c r="J1199" s="22" t="s">
        <v>4083</v>
      </c>
      <c r="K1199" s="22"/>
      <c r="L1199" s="27">
        <v>7050000</v>
      </c>
      <c r="M1199" s="26">
        <v>0</v>
      </c>
      <c r="N1199" s="25">
        <v>7050000</v>
      </c>
      <c r="O1199" s="25">
        <v>7050000</v>
      </c>
      <c r="P1199" s="25"/>
      <c r="Q1199" s="25"/>
      <c r="R1199" s="25"/>
      <c r="S1199" s="25"/>
      <c r="T1199" s="25"/>
      <c r="U1199" s="25">
        <v>7050000</v>
      </c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>
        <f>IF(SUM(R1199:U1199)-M1199&lt;SUM(N1199),SUM(N1199)-SUM(R1199:U1199)-M1199,)</f>
        <v>0</v>
      </c>
      <c r="AF1199" s="25"/>
      <c r="AG1199" s="27"/>
      <c r="AH1199" s="27"/>
      <c r="AI1199" s="27"/>
      <c r="AJ1199" s="32"/>
      <c r="AK1199" s="27"/>
      <c r="AL1199" s="32"/>
      <c r="AM1199" s="27"/>
      <c r="AN1199" s="25">
        <f t="shared" si="175"/>
        <v>0</v>
      </c>
      <c r="AO1199" s="27">
        <f>IF(SUM(O1199:U1199)-M1199&lt;(K1199+L1199+N1199),(K1199+L1199+N1199)-SUM(O1199:U1199)-M1199,)</f>
        <v>0</v>
      </c>
      <c r="AP1199" s="28"/>
      <c r="AR1199" s="28"/>
      <c r="AS1199" s="28"/>
      <c r="AT1199" s="2"/>
      <c r="AU1199" s="2"/>
      <c r="AV1199" s="2"/>
      <c r="AW1199" s="2"/>
      <c r="AX1199" s="2"/>
      <c r="AY1199" s="2"/>
      <c r="AZ1199" s="2"/>
      <c r="BA1199" s="29"/>
    </row>
    <row r="1200" spans="1:53" ht="21" customHeight="1">
      <c r="A1200" s="19">
        <f>SUBTOTAL(3,$AO$7:AO1200)</f>
        <v>1194</v>
      </c>
      <c r="B1200" s="44" t="s">
        <v>4129</v>
      </c>
      <c r="C1200" s="45" t="s">
        <v>4130</v>
      </c>
      <c r="D1200" s="22" t="s">
        <v>4131</v>
      </c>
      <c r="E1200" s="22" t="s">
        <v>1192</v>
      </c>
      <c r="F1200" s="19" t="s">
        <v>782</v>
      </c>
      <c r="G1200" s="22" t="s">
        <v>67</v>
      </c>
      <c r="H1200" s="19" t="str">
        <f t="shared" si="179"/>
        <v>009</v>
      </c>
      <c r="I1200" s="22" t="s">
        <v>2980</v>
      </c>
      <c r="J1200" s="22" t="s">
        <v>4083</v>
      </c>
      <c r="K1200" s="22"/>
      <c r="L1200" s="27">
        <v>0</v>
      </c>
      <c r="M1200" s="26">
        <v>0</v>
      </c>
      <c r="N1200" s="25">
        <v>7050000</v>
      </c>
      <c r="O1200" s="25"/>
      <c r="P1200" s="25"/>
      <c r="Q1200" s="25"/>
      <c r="R1200" s="25"/>
      <c r="S1200" s="25"/>
      <c r="T1200" s="25"/>
      <c r="U1200" s="25">
        <v>7050000</v>
      </c>
      <c r="V1200" s="25"/>
      <c r="W1200" s="25"/>
      <c r="X1200" s="25"/>
      <c r="Y1200" s="25"/>
      <c r="Z1200" s="25"/>
      <c r="AA1200" s="25"/>
      <c r="AB1200" s="25"/>
      <c r="AC1200" s="25"/>
      <c r="AD1200" s="25">
        <f t="shared" ref="AD1200:AD1231" si="180">IF(SUM(O1200:U1200)&gt;SUM(M1200:N1200),SUM(O1200:U1200)-SUM(M1200:N1200),)</f>
        <v>0</v>
      </c>
      <c r="AE1200" s="25">
        <f>IF(SUM(R1200:U1200)-M1200&lt;SUM(N1200),SUM(N1200)-SUM(R1200:U1200)-M1200,)</f>
        <v>0</v>
      </c>
      <c r="AF1200" s="25"/>
      <c r="AG1200" s="27"/>
      <c r="AH1200" s="27"/>
      <c r="AI1200" s="27"/>
      <c r="AJ1200" s="32"/>
      <c r="AK1200" s="27"/>
      <c r="AL1200" s="32"/>
      <c r="AM1200" s="27"/>
      <c r="AN1200" s="25">
        <f t="shared" si="175"/>
        <v>0</v>
      </c>
      <c r="AO1200" s="27">
        <f>IF(SUM(R1200:U1200)-M1200&lt;(K1200+L1200+N1200),(K1200+L1200+N1200)-SUM(R1200:U1200)-M1200,)</f>
        <v>0</v>
      </c>
      <c r="AP1200" s="28"/>
      <c r="AR1200" s="28"/>
      <c r="AS1200" s="28"/>
      <c r="AT1200" s="2"/>
      <c r="AU1200" s="2"/>
      <c r="AV1200" s="2"/>
      <c r="AW1200" s="2"/>
      <c r="AX1200" s="2"/>
      <c r="AY1200" s="2"/>
      <c r="AZ1200" s="2"/>
      <c r="BA1200" s="29"/>
    </row>
    <row r="1201" spans="1:53" ht="21" customHeight="1">
      <c r="A1201" s="19">
        <f>SUBTOTAL(3,$AO$7:AO1201)</f>
        <v>1195</v>
      </c>
      <c r="B1201" s="44" t="s">
        <v>4132</v>
      </c>
      <c r="C1201" s="45" t="s">
        <v>4133</v>
      </c>
      <c r="D1201" s="22" t="s">
        <v>653</v>
      </c>
      <c r="E1201" s="22" t="s">
        <v>818</v>
      </c>
      <c r="F1201" s="19" t="s">
        <v>643</v>
      </c>
      <c r="G1201" s="22" t="s">
        <v>67</v>
      </c>
      <c r="H1201" s="19" t="str">
        <f t="shared" si="179"/>
        <v>009</v>
      </c>
      <c r="I1201" s="22" t="s">
        <v>3016</v>
      </c>
      <c r="J1201" s="22" t="s">
        <v>4083</v>
      </c>
      <c r="K1201" s="22"/>
      <c r="L1201" s="27">
        <v>0</v>
      </c>
      <c r="M1201" s="26">
        <v>0</v>
      </c>
      <c r="N1201" s="25">
        <v>7050000</v>
      </c>
      <c r="O1201" s="25"/>
      <c r="P1201" s="25"/>
      <c r="Q1201" s="25"/>
      <c r="R1201" s="25"/>
      <c r="S1201" s="25"/>
      <c r="T1201" s="25"/>
      <c r="U1201" s="25"/>
      <c r="V1201" s="25"/>
      <c r="W1201" s="25">
        <v>7050000</v>
      </c>
      <c r="X1201" s="25"/>
      <c r="Y1201" s="25"/>
      <c r="Z1201" s="25"/>
      <c r="AA1201" s="25"/>
      <c r="AB1201" s="25"/>
      <c r="AC1201" s="25"/>
      <c r="AD1201" s="25">
        <f t="shared" si="180"/>
        <v>0</v>
      </c>
      <c r="AE1201" s="25">
        <f>IF(SUM(R1201:W1201)-M1201&lt;SUM(N1201),SUM(N1201)-SUM(R1201:W1201)-M1201,)</f>
        <v>0</v>
      </c>
      <c r="AF1201" s="25"/>
      <c r="AG1201" s="27"/>
      <c r="AH1201" s="27"/>
      <c r="AI1201" s="27"/>
      <c r="AJ1201" s="32"/>
      <c r="AK1201" s="27"/>
      <c r="AL1201" s="32"/>
      <c r="AM1201" s="27"/>
      <c r="AN1201" s="25">
        <f t="shared" si="175"/>
        <v>0</v>
      </c>
      <c r="AO1201" s="27">
        <f>IF(SUM(R1201:W1201)-M1201&lt;(K1201+L1201+N1201),(K1201+L1201+N1201)-SUM(R1201:W1201)-M1201,)</f>
        <v>0</v>
      </c>
      <c r="AP1201" s="28"/>
      <c r="AR1201" s="28"/>
      <c r="AS1201" s="28"/>
      <c r="AT1201" s="2"/>
      <c r="AU1201" s="2"/>
      <c r="AV1201" s="2"/>
      <c r="AW1201" s="2"/>
      <c r="AX1201" s="2"/>
      <c r="AY1201" s="2"/>
      <c r="AZ1201" s="2"/>
      <c r="BA1201" s="29"/>
    </row>
    <row r="1202" spans="1:53" ht="21" customHeight="1">
      <c r="A1202" s="19">
        <f>SUBTOTAL(3,$AO$7:AO1202)</f>
        <v>1196</v>
      </c>
      <c r="B1202" s="20" t="s">
        <v>4134</v>
      </c>
      <c r="C1202" s="21"/>
      <c r="D1202" s="21" t="s">
        <v>3267</v>
      </c>
      <c r="E1202" s="21" t="s">
        <v>3502</v>
      </c>
      <c r="F1202" s="19"/>
      <c r="G1202" s="22" t="s">
        <v>67</v>
      </c>
      <c r="H1202" s="23" t="str">
        <f t="shared" si="179"/>
        <v>009</v>
      </c>
      <c r="I1202" s="22" t="s">
        <v>3660</v>
      </c>
      <c r="J1202" s="22" t="s">
        <v>4083</v>
      </c>
      <c r="K1202" s="22"/>
      <c r="L1202" s="27">
        <v>0</v>
      </c>
      <c r="M1202" s="26">
        <v>0</v>
      </c>
      <c r="N1202" s="25">
        <v>7050000</v>
      </c>
      <c r="O1202" s="25"/>
      <c r="P1202" s="25"/>
      <c r="Q1202" s="25"/>
      <c r="R1202" s="25"/>
      <c r="S1202" s="25"/>
      <c r="T1202" s="25"/>
      <c r="U1202" s="25">
        <v>7050000</v>
      </c>
      <c r="V1202" s="25"/>
      <c r="W1202" s="25"/>
      <c r="X1202" s="25"/>
      <c r="Y1202" s="25"/>
      <c r="Z1202" s="25"/>
      <c r="AA1202" s="25"/>
      <c r="AB1202" s="25"/>
      <c r="AC1202" s="25"/>
      <c r="AD1202" s="25">
        <f t="shared" si="180"/>
        <v>0</v>
      </c>
      <c r="AE1202" s="25">
        <f>IF(SUM(R1202:U1202)-M1202&lt;SUM(N1202),SUM(N1202)-SUM(R1202:U1202)-M1202,)</f>
        <v>0</v>
      </c>
      <c r="AF1202" s="25"/>
      <c r="AG1202" s="27"/>
      <c r="AH1202" s="27"/>
      <c r="AI1202" s="27"/>
      <c r="AJ1202" s="32"/>
      <c r="AK1202" s="27"/>
      <c r="AL1202" s="32"/>
      <c r="AM1202" s="27"/>
      <c r="AN1202" s="25">
        <f t="shared" si="175"/>
        <v>0</v>
      </c>
      <c r="AO1202" s="27">
        <f>IF(SUM(R1202:U1202)-M1202&lt;(K1202+L1202+N1202),(K1202+L1202+N1202)-SUM(R1202:U1202)-M1202,)</f>
        <v>0</v>
      </c>
      <c r="AP1202" s="28"/>
      <c r="AR1202" s="28"/>
      <c r="AS1202" s="28"/>
      <c r="AT1202" s="2"/>
      <c r="AU1202" s="2"/>
      <c r="AV1202" s="2"/>
      <c r="AW1202" s="2"/>
      <c r="AX1202" s="2"/>
      <c r="AY1202" s="2"/>
      <c r="AZ1202" s="2"/>
      <c r="BA1202" s="29"/>
    </row>
    <row r="1203" spans="1:53" ht="21" customHeight="1">
      <c r="A1203" s="19">
        <f>SUBTOTAL(3,$AO$7:AO1203)</f>
        <v>1197</v>
      </c>
      <c r="B1203" s="44" t="s">
        <v>4135</v>
      </c>
      <c r="C1203" s="45" t="s">
        <v>4136</v>
      </c>
      <c r="D1203" s="22" t="s">
        <v>4137</v>
      </c>
      <c r="E1203" s="22" t="s">
        <v>500</v>
      </c>
      <c r="F1203" s="19" t="s">
        <v>690</v>
      </c>
      <c r="G1203" s="22" t="s">
        <v>67</v>
      </c>
      <c r="H1203" s="19" t="str">
        <f t="shared" si="179"/>
        <v>009</v>
      </c>
      <c r="I1203" s="22" t="s">
        <v>3120</v>
      </c>
      <c r="J1203" s="22" t="s">
        <v>4083</v>
      </c>
      <c r="K1203" s="22"/>
      <c r="L1203" s="27">
        <v>0</v>
      </c>
      <c r="M1203" s="26">
        <v>0</v>
      </c>
      <c r="N1203" s="25">
        <v>7050000</v>
      </c>
      <c r="O1203" s="25"/>
      <c r="P1203" s="25"/>
      <c r="Q1203" s="25"/>
      <c r="R1203" s="25"/>
      <c r="S1203" s="25"/>
      <c r="T1203" s="25"/>
      <c r="U1203" s="25">
        <v>7050000</v>
      </c>
      <c r="V1203" s="25"/>
      <c r="W1203" s="25"/>
      <c r="X1203" s="25"/>
      <c r="Y1203" s="25"/>
      <c r="Z1203" s="25"/>
      <c r="AA1203" s="25"/>
      <c r="AB1203" s="25"/>
      <c r="AC1203" s="25"/>
      <c r="AD1203" s="25">
        <f t="shared" si="180"/>
        <v>0</v>
      </c>
      <c r="AE1203" s="25">
        <f>IF(SUM(R1203:U1203)-M1203&lt;SUM(N1203),SUM(N1203)-SUM(R1203:U1203)-M1203,)</f>
        <v>0</v>
      </c>
      <c r="AF1203" s="25"/>
      <c r="AG1203" s="27"/>
      <c r="AH1203" s="27"/>
      <c r="AI1203" s="27"/>
      <c r="AJ1203" s="32"/>
      <c r="AK1203" s="27"/>
      <c r="AL1203" s="32"/>
      <c r="AM1203" s="27"/>
      <c r="AN1203" s="25">
        <f t="shared" si="175"/>
        <v>0</v>
      </c>
      <c r="AO1203" s="27">
        <f>IF(SUM(R1203:U1203)-M1203&lt;(K1203+L1203+N1203),(K1203+L1203+N1203)-SUM(R1203:U1203)-M1203,)</f>
        <v>0</v>
      </c>
      <c r="AP1203" s="28"/>
      <c r="AR1203" s="28"/>
      <c r="AS1203" s="28"/>
      <c r="AT1203" s="2"/>
      <c r="AU1203" s="2"/>
      <c r="AV1203" s="2"/>
      <c r="AW1203" s="2"/>
      <c r="AX1203" s="2"/>
      <c r="AY1203" s="2"/>
      <c r="AZ1203" s="2"/>
      <c r="BA1203" s="29"/>
    </row>
    <row r="1204" spans="1:53" ht="21" customHeight="1">
      <c r="A1204" s="19">
        <f>SUBTOTAL(3,$AO$7:AO1204)</f>
        <v>1198</v>
      </c>
      <c r="B1204" s="44" t="s">
        <v>4138</v>
      </c>
      <c r="C1204" s="45" t="s">
        <v>4139</v>
      </c>
      <c r="D1204" s="22" t="s">
        <v>4140</v>
      </c>
      <c r="E1204" s="22" t="s">
        <v>212</v>
      </c>
      <c r="F1204" s="19" t="s">
        <v>1459</v>
      </c>
      <c r="G1204" s="22" t="s">
        <v>67</v>
      </c>
      <c r="H1204" s="19" t="str">
        <f t="shared" si="179"/>
        <v>009</v>
      </c>
      <c r="I1204" s="22" t="s">
        <v>3016</v>
      </c>
      <c r="J1204" s="22" t="s">
        <v>4083</v>
      </c>
      <c r="K1204" s="22"/>
      <c r="L1204" s="27">
        <v>0</v>
      </c>
      <c r="M1204" s="26">
        <v>0</v>
      </c>
      <c r="N1204" s="25">
        <v>7050000</v>
      </c>
      <c r="O1204" s="25"/>
      <c r="P1204" s="25"/>
      <c r="Q1204" s="25"/>
      <c r="R1204" s="25"/>
      <c r="S1204" s="25"/>
      <c r="T1204" s="25"/>
      <c r="U1204" s="25">
        <v>7050000</v>
      </c>
      <c r="V1204" s="25"/>
      <c r="W1204" s="25"/>
      <c r="X1204" s="25"/>
      <c r="Y1204" s="25"/>
      <c r="Z1204" s="25"/>
      <c r="AA1204" s="25"/>
      <c r="AB1204" s="25"/>
      <c r="AC1204" s="25"/>
      <c r="AD1204" s="25">
        <f t="shared" si="180"/>
        <v>0</v>
      </c>
      <c r="AE1204" s="25">
        <f>IF(SUM(R1204:U1204)-M1204&lt;SUM(N1204),SUM(N1204)-SUM(R1204:U1204)-M1204,)</f>
        <v>0</v>
      </c>
      <c r="AF1204" s="25"/>
      <c r="AG1204" s="27"/>
      <c r="AH1204" s="27"/>
      <c r="AI1204" s="27"/>
      <c r="AJ1204" s="32"/>
      <c r="AK1204" s="27"/>
      <c r="AL1204" s="32"/>
      <c r="AM1204" s="27"/>
      <c r="AN1204" s="25">
        <f t="shared" si="175"/>
        <v>0</v>
      </c>
      <c r="AO1204" s="27">
        <f>IF(SUM(R1204:U1204)-M1204&lt;(K1204+L1204+N1204),(K1204+L1204+N1204)-SUM(R1204:U1204)-M1204,)</f>
        <v>0</v>
      </c>
      <c r="AP1204" s="28"/>
      <c r="AR1204" s="28"/>
      <c r="AS1204" s="28"/>
      <c r="AT1204" s="2"/>
      <c r="AU1204" s="2"/>
      <c r="AV1204" s="2"/>
      <c r="AW1204" s="2"/>
      <c r="AX1204" s="2"/>
      <c r="AY1204" s="2"/>
      <c r="AZ1204" s="2"/>
      <c r="BA1204" s="29"/>
    </row>
    <row r="1205" spans="1:53" ht="21" customHeight="1">
      <c r="A1205" s="19">
        <f>SUBTOTAL(3,$AO$7:AO1205)</f>
        <v>1199</v>
      </c>
      <c r="B1205" s="44" t="s">
        <v>4141</v>
      </c>
      <c r="C1205" s="45" t="s">
        <v>4142</v>
      </c>
      <c r="D1205" s="22" t="s">
        <v>4143</v>
      </c>
      <c r="E1205" s="22" t="s">
        <v>222</v>
      </c>
      <c r="F1205" s="19" t="s">
        <v>202</v>
      </c>
      <c r="G1205" s="22" t="s">
        <v>67</v>
      </c>
      <c r="H1205" s="19" t="str">
        <f t="shared" si="179"/>
        <v>009</v>
      </c>
      <c r="I1205" s="22" t="s">
        <v>3660</v>
      </c>
      <c r="J1205" s="22" t="s">
        <v>4083</v>
      </c>
      <c r="K1205" s="22"/>
      <c r="L1205" s="27">
        <v>0</v>
      </c>
      <c r="M1205" s="26">
        <v>0</v>
      </c>
      <c r="N1205" s="25">
        <v>7050000</v>
      </c>
      <c r="O1205" s="25"/>
      <c r="P1205" s="25"/>
      <c r="Q1205" s="25"/>
      <c r="R1205" s="25"/>
      <c r="S1205" s="25"/>
      <c r="T1205" s="25"/>
      <c r="U1205" s="25"/>
      <c r="V1205" s="25"/>
      <c r="W1205" s="25">
        <v>7050000</v>
      </c>
      <c r="X1205" s="25"/>
      <c r="Y1205" s="25"/>
      <c r="Z1205" s="25"/>
      <c r="AA1205" s="25"/>
      <c r="AB1205" s="25"/>
      <c r="AC1205" s="25"/>
      <c r="AD1205" s="25">
        <f t="shared" si="180"/>
        <v>0</v>
      </c>
      <c r="AE1205" s="25">
        <f>IF(SUM(R1205:W1205)-M1205&lt;SUM(N1205),SUM(N1205)-SUM(R1205:W1205)-M1205,)</f>
        <v>0</v>
      </c>
      <c r="AF1205" s="25"/>
      <c r="AG1205" s="27"/>
      <c r="AH1205" s="27"/>
      <c r="AI1205" s="27"/>
      <c r="AJ1205" s="32"/>
      <c r="AK1205" s="27"/>
      <c r="AL1205" s="32"/>
      <c r="AM1205" s="27"/>
      <c r="AN1205" s="25">
        <f t="shared" si="175"/>
        <v>0</v>
      </c>
      <c r="AO1205" s="27">
        <f>IF(SUM(R1205:W1205)-M1205&lt;(K1205+L1205+N1205),(K1205+L1205+N1205)-SUM(R1205:W1205)-M1205,)</f>
        <v>0</v>
      </c>
      <c r="AP1205" s="28"/>
      <c r="AR1205" s="28"/>
      <c r="AS1205" s="28"/>
      <c r="AT1205" s="2"/>
      <c r="AU1205" s="2"/>
      <c r="AV1205" s="2"/>
      <c r="AW1205" s="2"/>
      <c r="AX1205" s="2"/>
      <c r="AY1205" s="2"/>
      <c r="AZ1205" s="2"/>
      <c r="BA1205" s="29"/>
    </row>
    <row r="1206" spans="1:53" ht="21" customHeight="1">
      <c r="A1206" s="19">
        <f>SUBTOTAL(3,$AO$7:AO1206)</f>
        <v>1200</v>
      </c>
      <c r="B1206" s="44" t="s">
        <v>4144</v>
      </c>
      <c r="C1206" s="45" t="s">
        <v>4145</v>
      </c>
      <c r="D1206" s="22" t="s">
        <v>4146</v>
      </c>
      <c r="E1206" s="22" t="s">
        <v>2983</v>
      </c>
      <c r="F1206" s="19" t="s">
        <v>4147</v>
      </c>
      <c r="G1206" s="22" t="s">
        <v>67</v>
      </c>
      <c r="H1206" s="19" t="str">
        <f t="shared" si="179"/>
        <v>009</v>
      </c>
      <c r="I1206" s="22" t="s">
        <v>3016</v>
      </c>
      <c r="J1206" s="22" t="s">
        <v>4083</v>
      </c>
      <c r="K1206" s="22"/>
      <c r="L1206" s="27">
        <v>0</v>
      </c>
      <c r="M1206" s="26">
        <v>0</v>
      </c>
      <c r="N1206" s="25">
        <v>7050000</v>
      </c>
      <c r="O1206" s="25"/>
      <c r="P1206" s="25"/>
      <c r="Q1206" s="25"/>
      <c r="R1206" s="25"/>
      <c r="S1206" s="25"/>
      <c r="T1206" s="25"/>
      <c r="U1206" s="25"/>
      <c r="V1206" s="25"/>
      <c r="W1206" s="25">
        <v>7050000</v>
      </c>
      <c r="X1206" s="25"/>
      <c r="Y1206" s="25"/>
      <c r="Z1206" s="25"/>
      <c r="AA1206" s="25"/>
      <c r="AB1206" s="25"/>
      <c r="AC1206" s="25"/>
      <c r="AD1206" s="25">
        <f t="shared" si="180"/>
        <v>0</v>
      </c>
      <c r="AE1206" s="25">
        <f>IF(SUM(R1206:W1206)-M1206&lt;SUM(N1206),SUM(N1206)-SUM(R1206:W1206)-M1206,)</f>
        <v>0</v>
      </c>
      <c r="AF1206" s="25"/>
      <c r="AG1206" s="27"/>
      <c r="AH1206" s="27"/>
      <c r="AI1206" s="27"/>
      <c r="AJ1206" s="32"/>
      <c r="AK1206" s="27"/>
      <c r="AL1206" s="32"/>
      <c r="AM1206" s="27"/>
      <c r="AN1206" s="25">
        <f t="shared" si="175"/>
        <v>0</v>
      </c>
      <c r="AO1206" s="27">
        <f>IF(SUM(R1206:W1206)-M1206&lt;(K1206+L1206+N1206),(K1206+L1206+N1206)-SUM(R1206:W1206)-M1206,)</f>
        <v>0</v>
      </c>
      <c r="AP1206" s="28"/>
      <c r="AR1206" s="28"/>
      <c r="AS1206" s="28"/>
      <c r="AT1206" s="2"/>
      <c r="AU1206" s="2"/>
      <c r="AV1206" s="2"/>
      <c r="AW1206" s="2"/>
      <c r="AX1206" s="2"/>
      <c r="AY1206" s="2"/>
      <c r="AZ1206" s="2"/>
      <c r="BA1206" s="29"/>
    </row>
    <row r="1207" spans="1:53" ht="21" customHeight="1">
      <c r="A1207" s="19">
        <f>SUBTOTAL(3,$AO$7:AO1207)</f>
        <v>1201</v>
      </c>
      <c r="B1207" s="44" t="s">
        <v>4148</v>
      </c>
      <c r="C1207" s="45" t="s">
        <v>4149</v>
      </c>
      <c r="D1207" s="22" t="s">
        <v>4150</v>
      </c>
      <c r="E1207" s="22" t="s">
        <v>236</v>
      </c>
      <c r="F1207" s="19" t="s">
        <v>3487</v>
      </c>
      <c r="G1207" s="22" t="s">
        <v>67</v>
      </c>
      <c r="H1207" s="19" t="str">
        <f t="shared" si="179"/>
        <v>009</v>
      </c>
      <c r="I1207" s="22" t="s">
        <v>2980</v>
      </c>
      <c r="J1207" s="22" t="s">
        <v>4083</v>
      </c>
      <c r="K1207" s="22"/>
      <c r="L1207" s="27">
        <v>0</v>
      </c>
      <c r="M1207" s="26">
        <v>0</v>
      </c>
      <c r="N1207" s="25">
        <v>7050000</v>
      </c>
      <c r="O1207" s="25"/>
      <c r="P1207" s="25"/>
      <c r="Q1207" s="25"/>
      <c r="R1207" s="25"/>
      <c r="S1207" s="25">
        <v>7050000</v>
      </c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>
        <f t="shared" si="180"/>
        <v>0</v>
      </c>
      <c r="AE1207" s="25">
        <f>IF(SUM(R1207:T1207)-M1207&lt;SUM(N1207),SUM(N1207)-SUM(R1207:T1207)-M1207,)</f>
        <v>0</v>
      </c>
      <c r="AF1207" s="25"/>
      <c r="AG1207" s="27"/>
      <c r="AH1207" s="27"/>
      <c r="AI1207" s="27"/>
      <c r="AJ1207" s="32"/>
      <c r="AK1207" s="27"/>
      <c r="AL1207" s="32"/>
      <c r="AM1207" s="27"/>
      <c r="AN1207" s="25">
        <f t="shared" si="175"/>
        <v>0</v>
      </c>
      <c r="AO1207" s="27">
        <f>IF(SUM(R1207:U1207)-M1207&lt;(K1207+L1207+N1207),(K1207+L1207+N1207)-SUM(R1207:U1207)-M1207,)</f>
        <v>0</v>
      </c>
      <c r="AP1207" s="28"/>
      <c r="AR1207" s="28"/>
      <c r="AS1207" s="28"/>
      <c r="AT1207" s="2"/>
      <c r="AU1207" s="2"/>
      <c r="AV1207" s="2"/>
      <c r="AW1207" s="2"/>
      <c r="AX1207" s="2"/>
      <c r="AY1207" s="2"/>
      <c r="AZ1207" s="2"/>
      <c r="BA1207" s="29"/>
    </row>
    <row r="1208" spans="1:53" ht="21" customHeight="1">
      <c r="A1208" s="19">
        <f>SUBTOTAL(3,$AO$7:AO1208)</f>
        <v>1202</v>
      </c>
      <c r="B1208" s="44" t="s">
        <v>4151</v>
      </c>
      <c r="C1208" s="45" t="s">
        <v>4152</v>
      </c>
      <c r="D1208" s="22" t="s">
        <v>4153</v>
      </c>
      <c r="E1208" s="22" t="s">
        <v>295</v>
      </c>
      <c r="F1208" s="19" t="s">
        <v>1280</v>
      </c>
      <c r="G1208" s="22" t="s">
        <v>67</v>
      </c>
      <c r="H1208" s="19" t="str">
        <f t="shared" si="179"/>
        <v>009</v>
      </c>
      <c r="I1208" s="22" t="s">
        <v>3016</v>
      </c>
      <c r="J1208" s="22" t="s">
        <v>4083</v>
      </c>
      <c r="K1208" s="22"/>
      <c r="L1208" s="27">
        <v>0</v>
      </c>
      <c r="M1208" s="26">
        <v>0</v>
      </c>
      <c r="N1208" s="25">
        <v>7050000</v>
      </c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>
        <f t="shared" si="180"/>
        <v>0</v>
      </c>
      <c r="AE1208" s="25">
        <f>IF(SUM(R1208:T1208)-M1208&lt;SUM(N1208),SUM(N1208)-SUM(R1208:T1208)-M1208,)</f>
        <v>7050000</v>
      </c>
      <c r="AF1208" s="25"/>
      <c r="AG1208" s="27"/>
      <c r="AH1208" s="27"/>
      <c r="AI1208" s="27"/>
      <c r="AJ1208" s="32"/>
      <c r="AK1208" s="27"/>
      <c r="AL1208" s="32"/>
      <c r="AM1208" s="27"/>
      <c r="AN1208" s="25">
        <f t="shared" si="175"/>
        <v>0</v>
      </c>
      <c r="AO1208" s="27">
        <f>IF(SUM(R1208:U1208)-M1208&lt;(K1208+L1208+N1208),(K1208+L1208+N1208)-SUM(R1208:U1208)-M1208,)</f>
        <v>7050000</v>
      </c>
      <c r="AP1208" s="28"/>
      <c r="AR1208" s="28"/>
      <c r="AS1208" s="28"/>
      <c r="AT1208" s="2"/>
      <c r="AU1208" s="2"/>
      <c r="AV1208" s="2"/>
      <c r="AW1208" s="2"/>
      <c r="AX1208" s="2"/>
      <c r="AY1208" s="2"/>
      <c r="AZ1208" s="2"/>
      <c r="BA1208" s="29"/>
    </row>
    <row r="1209" spans="1:53" ht="21" customHeight="1">
      <c r="A1209" s="19">
        <f>SUBTOTAL(3,$AO$7:AO1209)</f>
        <v>1203</v>
      </c>
      <c r="B1209" s="44" t="s">
        <v>4154</v>
      </c>
      <c r="C1209" s="45" t="s">
        <v>4155</v>
      </c>
      <c r="D1209" s="22" t="s">
        <v>3776</v>
      </c>
      <c r="E1209" s="22" t="s">
        <v>841</v>
      </c>
      <c r="F1209" s="19" t="s">
        <v>588</v>
      </c>
      <c r="G1209" s="22" t="s">
        <v>67</v>
      </c>
      <c r="H1209" s="19" t="str">
        <f t="shared" si="179"/>
        <v>009</v>
      </c>
      <c r="I1209" s="22" t="s">
        <v>3660</v>
      </c>
      <c r="J1209" s="22" t="s">
        <v>4083</v>
      </c>
      <c r="K1209" s="22"/>
      <c r="L1209" s="27">
        <v>0</v>
      </c>
      <c r="M1209" s="26">
        <v>2480</v>
      </c>
      <c r="N1209" s="25">
        <v>7050000</v>
      </c>
      <c r="O1209" s="25"/>
      <c r="P1209" s="25"/>
      <c r="Q1209" s="25"/>
      <c r="R1209" s="25"/>
      <c r="S1209" s="25"/>
      <c r="T1209" s="25"/>
      <c r="U1209" s="25">
        <v>7047520</v>
      </c>
      <c r="V1209" s="25"/>
      <c r="W1209" s="25"/>
      <c r="X1209" s="25"/>
      <c r="Y1209" s="25"/>
      <c r="Z1209" s="25"/>
      <c r="AA1209" s="25"/>
      <c r="AB1209" s="25"/>
      <c r="AC1209" s="25"/>
      <c r="AD1209" s="25">
        <f t="shared" si="180"/>
        <v>0</v>
      </c>
      <c r="AE1209" s="25">
        <f>IF(SUM(R1209:U1209)-M1209&lt;SUM(N1209),SUM(N1209)-SUM(R1209:U1209)-M1209,)</f>
        <v>0</v>
      </c>
      <c r="AF1209" s="25"/>
      <c r="AG1209" s="27"/>
      <c r="AH1209" s="27"/>
      <c r="AI1209" s="27"/>
      <c r="AJ1209" s="32"/>
      <c r="AK1209" s="27"/>
      <c r="AL1209" s="32"/>
      <c r="AM1209" s="27"/>
      <c r="AN1209" s="25">
        <f t="shared" si="175"/>
        <v>0</v>
      </c>
      <c r="AO1209" s="27">
        <f>IF(SUM(R1209:U1209)-M1209&lt;(K1209+L1209+N1209),(K1209+L1209+N1209)-SUM(R1209:U1209)-M1209,)</f>
        <v>0</v>
      </c>
      <c r="AP1209" s="28"/>
      <c r="AR1209" s="28"/>
      <c r="AS1209" s="28"/>
      <c r="AT1209" s="2"/>
      <c r="AU1209" s="2"/>
      <c r="AV1209" s="2"/>
      <c r="AW1209" s="2"/>
      <c r="AX1209" s="2"/>
      <c r="AY1209" s="2"/>
      <c r="AZ1209" s="2"/>
      <c r="BA1209" s="29"/>
    </row>
    <row r="1210" spans="1:53" ht="21" customHeight="1">
      <c r="A1210" s="19">
        <f>SUBTOTAL(3,$AO$7:AO1210)</f>
        <v>1204</v>
      </c>
      <c r="B1210" s="44" t="s">
        <v>4156</v>
      </c>
      <c r="C1210" s="45" t="s">
        <v>4157</v>
      </c>
      <c r="D1210" s="22" t="s">
        <v>2589</v>
      </c>
      <c r="E1210" s="22" t="s">
        <v>316</v>
      </c>
      <c r="F1210" s="19" t="s">
        <v>147</v>
      </c>
      <c r="G1210" s="22" t="s">
        <v>67</v>
      </c>
      <c r="H1210" s="19" t="str">
        <f t="shared" si="179"/>
        <v>009</v>
      </c>
      <c r="I1210" s="22" t="s">
        <v>3660</v>
      </c>
      <c r="J1210" s="22" t="s">
        <v>4083</v>
      </c>
      <c r="K1210" s="22"/>
      <c r="L1210" s="27">
        <v>0</v>
      </c>
      <c r="M1210" s="26">
        <v>0</v>
      </c>
      <c r="N1210" s="25">
        <v>7050000</v>
      </c>
      <c r="O1210" s="25"/>
      <c r="P1210" s="25"/>
      <c r="Q1210" s="25"/>
      <c r="R1210" s="25"/>
      <c r="S1210" s="25"/>
      <c r="T1210" s="25"/>
      <c r="U1210" s="25"/>
      <c r="V1210" s="25"/>
      <c r="W1210" s="25">
        <v>7050000</v>
      </c>
      <c r="X1210" s="25"/>
      <c r="Y1210" s="25"/>
      <c r="Z1210" s="25"/>
      <c r="AA1210" s="25"/>
      <c r="AB1210" s="25"/>
      <c r="AC1210" s="25"/>
      <c r="AD1210" s="25">
        <f t="shared" si="180"/>
        <v>0</v>
      </c>
      <c r="AE1210" s="25">
        <f>IF(SUM(R1210:W1210)-M1210&lt;SUM(N1210),SUM(N1210)-SUM(R1210:W1210)-M1210,)</f>
        <v>0</v>
      </c>
      <c r="AF1210" s="25"/>
      <c r="AG1210" s="27"/>
      <c r="AH1210" s="27"/>
      <c r="AI1210" s="27"/>
      <c r="AJ1210" s="32"/>
      <c r="AK1210" s="27"/>
      <c r="AL1210" s="32"/>
      <c r="AM1210" s="27"/>
      <c r="AN1210" s="25">
        <f t="shared" si="175"/>
        <v>0</v>
      </c>
      <c r="AO1210" s="27">
        <f>IF(SUM(R1210:W1210)-M1210&lt;(K1210+L1210+N1210),(K1210+L1210+N1210)-SUM(R1210:W1210)-M1210,)</f>
        <v>0</v>
      </c>
      <c r="AP1210" s="28"/>
      <c r="AR1210" s="28"/>
      <c r="AS1210" s="28"/>
      <c r="AT1210" s="2"/>
      <c r="AU1210" s="2"/>
      <c r="AV1210" s="2"/>
      <c r="AW1210" s="2"/>
      <c r="AX1210" s="2"/>
      <c r="AY1210" s="2"/>
      <c r="AZ1210" s="2"/>
      <c r="BA1210" s="29"/>
    </row>
    <row r="1211" spans="1:53" ht="21" customHeight="1">
      <c r="A1211" s="19">
        <f>SUBTOTAL(3,$AO$7:AO1211)</f>
        <v>1205</v>
      </c>
      <c r="B1211" s="44" t="s">
        <v>4158</v>
      </c>
      <c r="C1211" s="45" t="s">
        <v>4159</v>
      </c>
      <c r="D1211" s="22" t="s">
        <v>4160</v>
      </c>
      <c r="E1211" s="22" t="s">
        <v>316</v>
      </c>
      <c r="F1211" s="19" t="s">
        <v>543</v>
      </c>
      <c r="G1211" s="22" t="s">
        <v>67</v>
      </c>
      <c r="H1211" s="19" t="str">
        <f t="shared" si="179"/>
        <v>009</v>
      </c>
      <c r="I1211" s="22" t="s">
        <v>3660</v>
      </c>
      <c r="J1211" s="22" t="s">
        <v>4083</v>
      </c>
      <c r="K1211" s="22"/>
      <c r="L1211" s="27">
        <v>0</v>
      </c>
      <c r="M1211" s="26">
        <v>0</v>
      </c>
      <c r="N1211" s="25">
        <v>7050000</v>
      </c>
      <c r="O1211" s="25"/>
      <c r="P1211" s="25"/>
      <c r="Q1211" s="25"/>
      <c r="R1211" s="25"/>
      <c r="S1211" s="25">
        <v>7050000</v>
      </c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>
        <f t="shared" si="180"/>
        <v>0</v>
      </c>
      <c r="AE1211" s="25">
        <f>IF(SUM(R1211:T1211)-M1211&lt;SUM(N1211),SUM(N1211)-SUM(R1211:T1211)-M1211,)</f>
        <v>0</v>
      </c>
      <c r="AF1211" s="25"/>
      <c r="AG1211" s="27"/>
      <c r="AH1211" s="27"/>
      <c r="AI1211" s="27"/>
      <c r="AJ1211" s="32"/>
      <c r="AK1211" s="27"/>
      <c r="AL1211" s="32"/>
      <c r="AM1211" s="27"/>
      <c r="AN1211" s="25">
        <f t="shared" si="175"/>
        <v>0</v>
      </c>
      <c r="AO1211" s="27">
        <f t="shared" ref="AO1211:AO1224" si="181">IF(SUM(R1211:U1211)-M1211&lt;(K1211+L1211+N1211),(K1211+L1211+N1211)-SUM(R1211:U1211)-M1211,)</f>
        <v>0</v>
      </c>
      <c r="AP1211" s="28"/>
      <c r="AR1211" s="28"/>
      <c r="AS1211" s="28"/>
      <c r="AT1211" s="2"/>
      <c r="AU1211" s="2"/>
      <c r="AV1211" s="2"/>
      <c r="AW1211" s="2"/>
      <c r="AX1211" s="2"/>
      <c r="AY1211" s="2"/>
      <c r="AZ1211" s="2"/>
      <c r="BA1211" s="29"/>
    </row>
    <row r="1212" spans="1:53" ht="21" customHeight="1">
      <c r="A1212" s="19">
        <f>SUBTOTAL(3,$AO$7:AO1212)</f>
        <v>1206</v>
      </c>
      <c r="B1212" s="44" t="s">
        <v>4161</v>
      </c>
      <c r="C1212" s="45" t="s">
        <v>4162</v>
      </c>
      <c r="D1212" s="22" t="s">
        <v>4163</v>
      </c>
      <c r="E1212" s="22" t="s">
        <v>689</v>
      </c>
      <c r="F1212" s="19" t="s">
        <v>1990</v>
      </c>
      <c r="G1212" s="22" t="s">
        <v>67</v>
      </c>
      <c r="H1212" s="19" t="str">
        <f t="shared" si="179"/>
        <v>009</v>
      </c>
      <c r="I1212" s="22" t="s">
        <v>3660</v>
      </c>
      <c r="J1212" s="22" t="s">
        <v>4083</v>
      </c>
      <c r="K1212" s="22"/>
      <c r="L1212" s="27">
        <v>0</v>
      </c>
      <c r="M1212" s="26">
        <v>0</v>
      </c>
      <c r="N1212" s="25">
        <v>7050000</v>
      </c>
      <c r="O1212" s="25"/>
      <c r="P1212" s="25"/>
      <c r="Q1212" s="25"/>
      <c r="R1212" s="25"/>
      <c r="S1212" s="25"/>
      <c r="T1212" s="25"/>
      <c r="U1212" s="25">
        <v>7050000</v>
      </c>
      <c r="V1212" s="25"/>
      <c r="W1212" s="25"/>
      <c r="X1212" s="25"/>
      <c r="Y1212" s="25"/>
      <c r="Z1212" s="25"/>
      <c r="AA1212" s="25"/>
      <c r="AB1212" s="25"/>
      <c r="AC1212" s="25"/>
      <c r="AD1212" s="25">
        <f t="shared" si="180"/>
        <v>0</v>
      </c>
      <c r="AE1212" s="25">
        <f t="shared" ref="AE1212:AE1222" si="182">IF(SUM(R1212:U1212)-M1212&lt;SUM(N1212),SUM(N1212)-SUM(R1212:U1212)-M1212,)</f>
        <v>0</v>
      </c>
      <c r="AF1212" s="25"/>
      <c r="AG1212" s="27"/>
      <c r="AH1212" s="27"/>
      <c r="AI1212" s="27"/>
      <c r="AJ1212" s="32"/>
      <c r="AK1212" s="27"/>
      <c r="AL1212" s="32"/>
      <c r="AM1212" s="27"/>
      <c r="AN1212" s="25">
        <f t="shared" si="175"/>
        <v>0</v>
      </c>
      <c r="AO1212" s="27">
        <f t="shared" si="181"/>
        <v>0</v>
      </c>
      <c r="AP1212" s="28"/>
      <c r="AR1212" s="28"/>
      <c r="AS1212" s="28"/>
      <c r="AT1212" s="2"/>
      <c r="AU1212" s="2"/>
      <c r="AV1212" s="2"/>
      <c r="AW1212" s="2"/>
      <c r="AX1212" s="2"/>
      <c r="AY1212" s="2"/>
      <c r="AZ1212" s="2"/>
      <c r="BA1212" s="29"/>
    </row>
    <row r="1213" spans="1:53" ht="21" customHeight="1">
      <c r="A1213" s="19">
        <f>SUBTOTAL(3,$AO$7:AO1213)</f>
        <v>1207</v>
      </c>
      <c r="B1213" s="44" t="s">
        <v>4164</v>
      </c>
      <c r="C1213" s="45" t="s">
        <v>4165</v>
      </c>
      <c r="D1213" s="22" t="s">
        <v>848</v>
      </c>
      <c r="E1213" s="22" t="s">
        <v>694</v>
      </c>
      <c r="F1213" s="19" t="s">
        <v>4108</v>
      </c>
      <c r="G1213" s="22" t="s">
        <v>67</v>
      </c>
      <c r="H1213" s="19" t="str">
        <f t="shared" si="179"/>
        <v>009</v>
      </c>
      <c r="I1213" s="22" t="s">
        <v>2930</v>
      </c>
      <c r="J1213" s="22" t="s">
        <v>4083</v>
      </c>
      <c r="K1213" s="22"/>
      <c r="L1213" s="27">
        <v>0</v>
      </c>
      <c r="M1213" s="26">
        <v>0</v>
      </c>
      <c r="N1213" s="25">
        <v>7050000</v>
      </c>
      <c r="O1213" s="25"/>
      <c r="P1213" s="25"/>
      <c r="Q1213" s="25"/>
      <c r="R1213" s="25"/>
      <c r="S1213" s="25"/>
      <c r="T1213" s="25"/>
      <c r="U1213" s="25">
        <v>7050000</v>
      </c>
      <c r="V1213" s="25"/>
      <c r="W1213" s="25"/>
      <c r="X1213" s="25"/>
      <c r="Y1213" s="25"/>
      <c r="Z1213" s="25"/>
      <c r="AA1213" s="25"/>
      <c r="AB1213" s="25"/>
      <c r="AC1213" s="25"/>
      <c r="AD1213" s="25">
        <f t="shared" si="180"/>
        <v>0</v>
      </c>
      <c r="AE1213" s="25">
        <f t="shared" si="182"/>
        <v>0</v>
      </c>
      <c r="AF1213" s="25"/>
      <c r="AG1213" s="27"/>
      <c r="AH1213" s="27"/>
      <c r="AI1213" s="27"/>
      <c r="AJ1213" s="32"/>
      <c r="AK1213" s="27"/>
      <c r="AL1213" s="32"/>
      <c r="AM1213" s="27"/>
      <c r="AN1213" s="25">
        <f t="shared" si="175"/>
        <v>0</v>
      </c>
      <c r="AO1213" s="27">
        <f t="shared" si="181"/>
        <v>0</v>
      </c>
      <c r="AP1213" s="28"/>
      <c r="AR1213" s="28"/>
      <c r="AS1213" s="28"/>
      <c r="AT1213" s="2"/>
      <c r="AU1213" s="2"/>
      <c r="AV1213" s="2"/>
      <c r="AW1213" s="2"/>
      <c r="AX1213" s="2"/>
      <c r="AY1213" s="2"/>
      <c r="AZ1213" s="2"/>
      <c r="BA1213" s="29"/>
    </row>
    <row r="1214" spans="1:53" ht="21" customHeight="1">
      <c r="A1214" s="19">
        <f>SUBTOTAL(3,$AO$7:AO1214)</f>
        <v>1208</v>
      </c>
      <c r="B1214" s="44" t="s">
        <v>4166</v>
      </c>
      <c r="C1214" s="45" t="s">
        <v>4167</v>
      </c>
      <c r="D1214" s="22" t="s">
        <v>3062</v>
      </c>
      <c r="E1214" s="22" t="s">
        <v>699</v>
      </c>
      <c r="F1214" s="19" t="s">
        <v>1983</v>
      </c>
      <c r="G1214" s="22" t="s">
        <v>67</v>
      </c>
      <c r="H1214" s="19" t="str">
        <f t="shared" si="179"/>
        <v>009</v>
      </c>
      <c r="I1214" s="22" t="s">
        <v>3016</v>
      </c>
      <c r="J1214" s="22" t="s">
        <v>4083</v>
      </c>
      <c r="K1214" s="22"/>
      <c r="L1214" s="27">
        <v>0</v>
      </c>
      <c r="M1214" s="26">
        <v>0</v>
      </c>
      <c r="N1214" s="25">
        <v>7050000</v>
      </c>
      <c r="O1214" s="25"/>
      <c r="P1214" s="25"/>
      <c r="Q1214" s="25"/>
      <c r="R1214" s="25"/>
      <c r="S1214" s="25"/>
      <c r="T1214" s="25"/>
      <c r="U1214" s="25">
        <v>7050000</v>
      </c>
      <c r="V1214" s="25"/>
      <c r="W1214" s="25"/>
      <c r="X1214" s="25"/>
      <c r="Y1214" s="25"/>
      <c r="Z1214" s="25"/>
      <c r="AA1214" s="25"/>
      <c r="AB1214" s="25"/>
      <c r="AC1214" s="25"/>
      <c r="AD1214" s="25">
        <f t="shared" si="180"/>
        <v>0</v>
      </c>
      <c r="AE1214" s="25">
        <f t="shared" si="182"/>
        <v>0</v>
      </c>
      <c r="AF1214" s="25"/>
      <c r="AG1214" s="27"/>
      <c r="AH1214" s="27"/>
      <c r="AI1214" s="27"/>
      <c r="AJ1214" s="32"/>
      <c r="AK1214" s="27"/>
      <c r="AL1214" s="32"/>
      <c r="AM1214" s="27"/>
      <c r="AN1214" s="25">
        <f t="shared" si="175"/>
        <v>0</v>
      </c>
      <c r="AO1214" s="27">
        <f t="shared" si="181"/>
        <v>0</v>
      </c>
      <c r="AP1214" s="28"/>
      <c r="AR1214" s="28"/>
      <c r="AS1214" s="28"/>
      <c r="AT1214" s="2"/>
      <c r="AU1214" s="2"/>
      <c r="AV1214" s="2"/>
      <c r="AW1214" s="2"/>
      <c r="AX1214" s="2"/>
      <c r="AY1214" s="2"/>
      <c r="AZ1214" s="2"/>
      <c r="BA1214" s="29"/>
    </row>
    <row r="1215" spans="1:53" ht="21" customHeight="1">
      <c r="A1215" s="19">
        <f>SUBTOTAL(3,$AO$7:AO1215)</f>
        <v>1209</v>
      </c>
      <c r="B1215" s="44" t="s">
        <v>4168</v>
      </c>
      <c r="C1215" s="45" t="s">
        <v>4169</v>
      </c>
      <c r="D1215" s="22" t="s">
        <v>2811</v>
      </c>
      <c r="E1215" s="22" t="s">
        <v>346</v>
      </c>
      <c r="F1215" s="19" t="s">
        <v>1749</v>
      </c>
      <c r="G1215" s="22" t="s">
        <v>67</v>
      </c>
      <c r="H1215" s="19" t="str">
        <f t="shared" si="179"/>
        <v>009</v>
      </c>
      <c r="I1215" s="22" t="s">
        <v>3660</v>
      </c>
      <c r="J1215" s="22" t="s">
        <v>4083</v>
      </c>
      <c r="K1215" s="22"/>
      <c r="L1215" s="27">
        <v>0</v>
      </c>
      <c r="M1215" s="26">
        <v>0</v>
      </c>
      <c r="N1215" s="25">
        <v>7050000</v>
      </c>
      <c r="O1215" s="25"/>
      <c r="P1215" s="25"/>
      <c r="Q1215" s="25"/>
      <c r="R1215" s="25"/>
      <c r="S1215" s="25"/>
      <c r="T1215" s="25"/>
      <c r="U1215" s="25">
        <v>7050000</v>
      </c>
      <c r="V1215" s="25"/>
      <c r="W1215" s="25"/>
      <c r="X1215" s="25"/>
      <c r="Y1215" s="25"/>
      <c r="Z1215" s="25"/>
      <c r="AA1215" s="25"/>
      <c r="AB1215" s="25"/>
      <c r="AC1215" s="25"/>
      <c r="AD1215" s="25">
        <f t="shared" si="180"/>
        <v>0</v>
      </c>
      <c r="AE1215" s="25">
        <f t="shared" si="182"/>
        <v>0</v>
      </c>
      <c r="AF1215" s="25"/>
      <c r="AG1215" s="27"/>
      <c r="AH1215" s="27"/>
      <c r="AI1215" s="27"/>
      <c r="AJ1215" s="32"/>
      <c r="AK1215" s="27"/>
      <c r="AL1215" s="32"/>
      <c r="AM1215" s="27"/>
      <c r="AN1215" s="25">
        <f t="shared" ref="AN1215:AN1278" si="183">IF(SUM(AH1215:AI1215)&lt;SUM(AG1215),SUM(AG1215)-SUM(AH1215:AI1215),)</f>
        <v>0</v>
      </c>
      <c r="AO1215" s="27">
        <f t="shared" si="181"/>
        <v>0</v>
      </c>
      <c r="AP1215" s="28"/>
      <c r="AR1215" s="28"/>
      <c r="AS1215" s="28"/>
      <c r="AT1215" s="2"/>
      <c r="AU1215" s="2"/>
      <c r="AV1215" s="2"/>
      <c r="AW1215" s="2"/>
      <c r="AX1215" s="2"/>
      <c r="AY1215" s="2"/>
      <c r="AZ1215" s="2"/>
      <c r="BA1215" s="29"/>
    </row>
    <row r="1216" spans="1:53" ht="21" customHeight="1">
      <c r="A1216" s="19">
        <f>SUBTOTAL(3,$AO$7:AO1216)</f>
        <v>1210</v>
      </c>
      <c r="B1216" s="44" t="s">
        <v>4170</v>
      </c>
      <c r="C1216" s="45" t="s">
        <v>4171</v>
      </c>
      <c r="D1216" s="22" t="s">
        <v>4172</v>
      </c>
      <c r="E1216" s="22" t="s">
        <v>124</v>
      </c>
      <c r="F1216" s="19" t="s">
        <v>325</v>
      </c>
      <c r="G1216" s="22" t="s">
        <v>67</v>
      </c>
      <c r="H1216" s="19" t="str">
        <f t="shared" si="179"/>
        <v>009</v>
      </c>
      <c r="I1216" s="22" t="s">
        <v>3120</v>
      </c>
      <c r="J1216" s="22" t="s">
        <v>4083</v>
      </c>
      <c r="K1216" s="22"/>
      <c r="L1216" s="27">
        <v>0</v>
      </c>
      <c r="M1216" s="26">
        <v>0</v>
      </c>
      <c r="N1216" s="25">
        <v>7050000</v>
      </c>
      <c r="O1216" s="25"/>
      <c r="P1216" s="25"/>
      <c r="Q1216" s="25"/>
      <c r="R1216" s="25"/>
      <c r="S1216" s="25"/>
      <c r="T1216" s="25"/>
      <c r="U1216" s="25">
        <v>7050000</v>
      </c>
      <c r="V1216" s="25"/>
      <c r="W1216" s="25"/>
      <c r="X1216" s="25"/>
      <c r="Y1216" s="25"/>
      <c r="Z1216" s="25"/>
      <c r="AA1216" s="25"/>
      <c r="AB1216" s="25"/>
      <c r="AC1216" s="25"/>
      <c r="AD1216" s="25">
        <f t="shared" si="180"/>
        <v>0</v>
      </c>
      <c r="AE1216" s="25">
        <f t="shared" si="182"/>
        <v>0</v>
      </c>
      <c r="AF1216" s="25"/>
      <c r="AG1216" s="27"/>
      <c r="AH1216" s="27"/>
      <c r="AI1216" s="27"/>
      <c r="AJ1216" s="32"/>
      <c r="AK1216" s="27"/>
      <c r="AL1216" s="32"/>
      <c r="AM1216" s="27"/>
      <c r="AN1216" s="25">
        <f t="shared" si="183"/>
        <v>0</v>
      </c>
      <c r="AO1216" s="27">
        <f t="shared" si="181"/>
        <v>0</v>
      </c>
      <c r="AP1216" s="28"/>
      <c r="AR1216" s="28"/>
      <c r="AS1216" s="28"/>
      <c r="AT1216" s="2"/>
      <c r="AU1216" s="2"/>
      <c r="AV1216" s="2"/>
      <c r="AW1216" s="2"/>
      <c r="AX1216" s="2"/>
      <c r="AY1216" s="2"/>
      <c r="AZ1216" s="2"/>
      <c r="BA1216" s="29"/>
    </row>
    <row r="1217" spans="1:53" ht="21" customHeight="1">
      <c r="A1217" s="19">
        <f>SUBTOTAL(3,$AO$7:AO1217)</f>
        <v>1211</v>
      </c>
      <c r="B1217" s="44" t="s">
        <v>4173</v>
      </c>
      <c r="C1217" s="45" t="s">
        <v>4174</v>
      </c>
      <c r="D1217" s="22" t="s">
        <v>1462</v>
      </c>
      <c r="E1217" s="22" t="s">
        <v>391</v>
      </c>
      <c r="F1217" s="19" t="s">
        <v>1232</v>
      </c>
      <c r="G1217" s="22" t="s">
        <v>4175</v>
      </c>
      <c r="H1217" s="19" t="str">
        <f t="shared" si="179"/>
        <v>010</v>
      </c>
      <c r="I1217" s="22" t="s">
        <v>4176</v>
      </c>
      <c r="J1217" s="22" t="s">
        <v>4177</v>
      </c>
      <c r="K1217" s="22"/>
      <c r="L1217" s="27">
        <v>0</v>
      </c>
      <c r="M1217" s="49"/>
      <c r="N1217" s="25">
        <v>7600000</v>
      </c>
      <c r="O1217" s="25"/>
      <c r="P1217" s="25"/>
      <c r="Q1217" s="25"/>
      <c r="R1217" s="25"/>
      <c r="S1217" s="25"/>
      <c r="T1217" s="25"/>
      <c r="U1217" s="25">
        <v>7600000</v>
      </c>
      <c r="V1217" s="25"/>
      <c r="W1217" s="25"/>
      <c r="X1217" s="25"/>
      <c r="Y1217" s="25"/>
      <c r="Z1217" s="25"/>
      <c r="AA1217" s="25"/>
      <c r="AB1217" s="25"/>
      <c r="AC1217" s="25"/>
      <c r="AD1217" s="25">
        <f t="shared" si="180"/>
        <v>0</v>
      </c>
      <c r="AE1217" s="25">
        <f t="shared" si="182"/>
        <v>0</v>
      </c>
      <c r="AF1217" s="25"/>
      <c r="AG1217" s="27">
        <v>8550000</v>
      </c>
      <c r="AH1217" s="27">
        <v>8550000</v>
      </c>
      <c r="AI1217" s="27"/>
      <c r="AJ1217" s="32"/>
      <c r="AK1217" s="27"/>
      <c r="AL1217" s="32"/>
      <c r="AM1217" s="27"/>
      <c r="AN1217" s="25">
        <f t="shared" si="183"/>
        <v>0</v>
      </c>
      <c r="AO1217" s="27">
        <f t="shared" si="181"/>
        <v>0</v>
      </c>
      <c r="AP1217" s="28"/>
      <c r="AR1217" s="28"/>
      <c r="AS1217" s="28" t="s">
        <v>126</v>
      </c>
      <c r="AT1217" s="2"/>
      <c r="AU1217" s="2"/>
      <c r="AV1217" s="2"/>
      <c r="AW1217" s="2"/>
      <c r="AX1217" s="2"/>
      <c r="AY1217" s="2"/>
      <c r="AZ1217" s="2"/>
      <c r="BA1217" s="29"/>
    </row>
    <row r="1218" spans="1:53" ht="21" customHeight="1">
      <c r="A1218" s="19">
        <f>SUBTOTAL(3,$AO$7:AO1218)</f>
        <v>1212</v>
      </c>
      <c r="B1218" s="44" t="s">
        <v>4178</v>
      </c>
      <c r="C1218" s="30" t="s">
        <v>4179</v>
      </c>
      <c r="D1218" s="22" t="s">
        <v>3396</v>
      </c>
      <c r="E1218" s="22" t="s">
        <v>4180</v>
      </c>
      <c r="F1218" s="32" t="s">
        <v>4181</v>
      </c>
      <c r="G1218" s="22" t="s">
        <v>4175</v>
      </c>
      <c r="H1218" s="19" t="str">
        <f t="shared" si="179"/>
        <v>010</v>
      </c>
      <c r="I1218" s="22" t="s">
        <v>4176</v>
      </c>
      <c r="J1218" s="22" t="s">
        <v>4177</v>
      </c>
      <c r="K1218" s="22"/>
      <c r="L1218" s="27">
        <v>0</v>
      </c>
      <c r="M1218" s="26">
        <v>0</v>
      </c>
      <c r="N1218" s="25">
        <v>7600000</v>
      </c>
      <c r="O1218" s="25"/>
      <c r="P1218" s="25"/>
      <c r="Q1218" s="25"/>
      <c r="R1218" s="25"/>
      <c r="S1218" s="25"/>
      <c r="T1218" s="25"/>
      <c r="U1218" s="25">
        <v>7600000</v>
      </c>
      <c r="V1218" s="25"/>
      <c r="W1218" s="25"/>
      <c r="X1218" s="25"/>
      <c r="Y1218" s="25"/>
      <c r="Z1218" s="25"/>
      <c r="AA1218" s="25"/>
      <c r="AB1218" s="25"/>
      <c r="AC1218" s="25"/>
      <c r="AD1218" s="25">
        <f t="shared" si="180"/>
        <v>0</v>
      </c>
      <c r="AE1218" s="25">
        <f t="shared" si="182"/>
        <v>0</v>
      </c>
      <c r="AF1218" s="25"/>
      <c r="AG1218" s="27">
        <v>8550000</v>
      </c>
      <c r="AH1218" s="27">
        <v>8550000</v>
      </c>
      <c r="AI1218" s="27"/>
      <c r="AJ1218" s="32"/>
      <c r="AK1218" s="27"/>
      <c r="AL1218" s="32"/>
      <c r="AM1218" s="27"/>
      <c r="AN1218" s="25">
        <f t="shared" si="183"/>
        <v>0</v>
      </c>
      <c r="AO1218" s="27">
        <f t="shared" si="181"/>
        <v>0</v>
      </c>
      <c r="AP1218" s="28"/>
      <c r="AR1218" s="28"/>
      <c r="AS1218" s="28"/>
      <c r="AT1218" s="2"/>
      <c r="AU1218" s="2"/>
      <c r="AV1218" s="2"/>
      <c r="AW1218" s="2"/>
      <c r="AX1218" s="2"/>
      <c r="AY1218" s="2"/>
      <c r="AZ1218" s="2"/>
      <c r="BA1218" s="29"/>
    </row>
    <row r="1219" spans="1:53" ht="21" customHeight="1">
      <c r="A1219" s="19">
        <f>SUBTOTAL(3,$AO$7:AO1219)</f>
        <v>1213</v>
      </c>
      <c r="B1219" s="44" t="s">
        <v>4182</v>
      </c>
      <c r="C1219" s="45" t="s">
        <v>4183</v>
      </c>
      <c r="D1219" s="22" t="s">
        <v>4184</v>
      </c>
      <c r="E1219" s="22" t="s">
        <v>91</v>
      </c>
      <c r="F1219" s="19" t="s">
        <v>966</v>
      </c>
      <c r="G1219" s="22" t="s">
        <v>4175</v>
      </c>
      <c r="H1219" s="19" t="str">
        <f t="shared" si="179"/>
        <v>010</v>
      </c>
      <c r="I1219" s="22" t="s">
        <v>4176</v>
      </c>
      <c r="J1219" s="22" t="s">
        <v>4177</v>
      </c>
      <c r="K1219" s="22"/>
      <c r="L1219" s="27">
        <v>0</v>
      </c>
      <c r="M1219" s="26">
        <v>0</v>
      </c>
      <c r="N1219" s="25">
        <v>7600000</v>
      </c>
      <c r="O1219" s="25"/>
      <c r="P1219" s="25"/>
      <c r="Q1219" s="25"/>
      <c r="R1219" s="25"/>
      <c r="S1219" s="25"/>
      <c r="T1219" s="25"/>
      <c r="U1219" s="25">
        <v>7600000</v>
      </c>
      <c r="V1219" s="25"/>
      <c r="W1219" s="25"/>
      <c r="X1219" s="25"/>
      <c r="Y1219" s="25"/>
      <c r="Z1219" s="25"/>
      <c r="AA1219" s="25"/>
      <c r="AB1219" s="25"/>
      <c r="AC1219" s="25"/>
      <c r="AD1219" s="25">
        <f t="shared" si="180"/>
        <v>0</v>
      </c>
      <c r="AE1219" s="25">
        <f t="shared" si="182"/>
        <v>0</v>
      </c>
      <c r="AF1219" s="25"/>
      <c r="AG1219" s="27">
        <v>8550000</v>
      </c>
      <c r="AH1219" s="27"/>
      <c r="AI1219" s="27"/>
      <c r="AJ1219" s="227">
        <v>8550000</v>
      </c>
      <c r="AK1219" s="27"/>
      <c r="AL1219" s="32"/>
      <c r="AM1219" s="27"/>
      <c r="AN1219" s="25">
        <f>IF(SUM(AH1219:AK1219)&lt;SUM(AG1219),SUM(AG1219)-SUM(AH1219:AK1219),)</f>
        <v>0</v>
      </c>
      <c r="AO1219" s="25">
        <f>IF(SUM(AI1219:AN1219)&lt;SUM(AH1219),SUM(AH1219)-SUM(AI1219:AN1219),)</f>
        <v>0</v>
      </c>
      <c r="AP1219" s="28"/>
      <c r="AR1219" s="28"/>
      <c r="AS1219" s="28"/>
      <c r="AT1219" s="2"/>
      <c r="AU1219" s="2"/>
      <c r="AV1219" s="2"/>
      <c r="AW1219" s="2"/>
      <c r="AX1219" s="2"/>
      <c r="AY1219" s="2"/>
      <c r="AZ1219" s="2"/>
      <c r="BA1219" s="29"/>
    </row>
    <row r="1220" spans="1:53" ht="21" customHeight="1">
      <c r="A1220" s="19">
        <f>SUBTOTAL(3,$AO$7:AO1220)</f>
        <v>1214</v>
      </c>
      <c r="B1220" s="44" t="s">
        <v>4185</v>
      </c>
      <c r="C1220" s="45" t="s">
        <v>4186</v>
      </c>
      <c r="D1220" s="22" t="s">
        <v>1069</v>
      </c>
      <c r="E1220" s="22" t="s">
        <v>10</v>
      </c>
      <c r="F1220" s="19" t="s">
        <v>3699</v>
      </c>
      <c r="G1220" s="22" t="s">
        <v>4175</v>
      </c>
      <c r="H1220" s="19" t="str">
        <f t="shared" si="179"/>
        <v>010</v>
      </c>
      <c r="I1220" s="22" t="s">
        <v>4176</v>
      </c>
      <c r="J1220" s="22" t="s">
        <v>4177</v>
      </c>
      <c r="K1220" s="22"/>
      <c r="L1220" s="27">
        <v>0</v>
      </c>
      <c r="M1220" s="26">
        <v>0</v>
      </c>
      <c r="N1220" s="25">
        <v>7600000</v>
      </c>
      <c r="O1220" s="25"/>
      <c r="P1220" s="25"/>
      <c r="Q1220" s="25"/>
      <c r="R1220" s="25"/>
      <c r="S1220" s="25"/>
      <c r="T1220" s="25"/>
      <c r="U1220" s="25">
        <v>7600000</v>
      </c>
      <c r="V1220" s="25"/>
      <c r="W1220" s="25"/>
      <c r="X1220" s="25"/>
      <c r="Y1220" s="25"/>
      <c r="Z1220" s="25"/>
      <c r="AA1220" s="25"/>
      <c r="AB1220" s="25"/>
      <c r="AC1220" s="25"/>
      <c r="AD1220" s="25">
        <f t="shared" si="180"/>
        <v>0</v>
      </c>
      <c r="AE1220" s="25">
        <f t="shared" si="182"/>
        <v>0</v>
      </c>
      <c r="AF1220" s="25"/>
      <c r="AG1220" s="27">
        <v>8550000</v>
      </c>
      <c r="AH1220" s="27">
        <v>8550000</v>
      </c>
      <c r="AI1220" s="27"/>
      <c r="AJ1220" s="32"/>
      <c r="AK1220" s="27"/>
      <c r="AL1220" s="32"/>
      <c r="AM1220" s="27"/>
      <c r="AN1220" s="25">
        <f t="shared" si="183"/>
        <v>0</v>
      </c>
      <c r="AO1220" s="27">
        <f t="shared" si="181"/>
        <v>0</v>
      </c>
      <c r="AP1220" s="28"/>
      <c r="AR1220" s="28"/>
      <c r="AS1220" s="28"/>
      <c r="AT1220" s="2"/>
      <c r="AU1220" s="2"/>
      <c r="AV1220" s="2"/>
      <c r="AW1220" s="2"/>
      <c r="AX1220" s="2"/>
      <c r="AY1220" s="2"/>
      <c r="AZ1220" s="2"/>
      <c r="BA1220" s="29"/>
    </row>
    <row r="1221" spans="1:53" ht="21" customHeight="1">
      <c r="A1221" s="19">
        <f>SUBTOTAL(3,$AO$7:AO1221)</f>
        <v>1215</v>
      </c>
      <c r="B1221" s="44" t="s">
        <v>4187</v>
      </c>
      <c r="C1221" s="45" t="s">
        <v>4188</v>
      </c>
      <c r="D1221" s="22" t="s">
        <v>4189</v>
      </c>
      <c r="E1221" s="22" t="s">
        <v>192</v>
      </c>
      <c r="F1221" s="19" t="s">
        <v>4190</v>
      </c>
      <c r="G1221" s="22" t="s">
        <v>4175</v>
      </c>
      <c r="H1221" s="19" t="str">
        <f t="shared" si="179"/>
        <v>010</v>
      </c>
      <c r="I1221" s="22" t="s">
        <v>4176</v>
      </c>
      <c r="J1221" s="22" t="s">
        <v>4177</v>
      </c>
      <c r="K1221" s="22"/>
      <c r="L1221" s="27">
        <v>0</v>
      </c>
      <c r="M1221" s="49"/>
      <c r="N1221" s="25">
        <v>7600000</v>
      </c>
      <c r="O1221" s="25"/>
      <c r="P1221" s="25"/>
      <c r="Q1221" s="25"/>
      <c r="R1221" s="25"/>
      <c r="S1221" s="25"/>
      <c r="T1221" s="25"/>
      <c r="U1221" s="25">
        <v>7600000</v>
      </c>
      <c r="V1221" s="25"/>
      <c r="W1221" s="25"/>
      <c r="X1221" s="25"/>
      <c r="Y1221" s="25"/>
      <c r="Z1221" s="25"/>
      <c r="AA1221" s="25"/>
      <c r="AB1221" s="25"/>
      <c r="AC1221" s="25"/>
      <c r="AD1221" s="25">
        <f t="shared" si="180"/>
        <v>0</v>
      </c>
      <c r="AE1221" s="25">
        <f t="shared" si="182"/>
        <v>0</v>
      </c>
      <c r="AF1221" s="25"/>
      <c r="AG1221" s="27">
        <v>8550000</v>
      </c>
      <c r="AH1221" s="27"/>
      <c r="AI1221" s="27"/>
      <c r="AJ1221" s="227">
        <v>8550000</v>
      </c>
      <c r="AK1221" s="27"/>
      <c r="AL1221" s="32"/>
      <c r="AM1221" s="27"/>
      <c r="AN1221" s="25">
        <f t="shared" ref="AN1221:AN1222" si="184">IF(SUM(AH1221:AK1221)&lt;SUM(AG1221),SUM(AG1221)-SUM(AH1221:AK1221),)</f>
        <v>0</v>
      </c>
      <c r="AO1221" s="25">
        <f t="shared" ref="AO1221:AO1222" si="185">IF(SUM(AI1221:AN1221)&lt;SUM(AH1221),SUM(AH1221)-SUM(AI1221:AN1221),)</f>
        <v>0</v>
      </c>
      <c r="AP1221" s="28"/>
      <c r="AR1221" s="28"/>
      <c r="AS1221" s="28" t="s">
        <v>126</v>
      </c>
      <c r="AT1221" s="2"/>
      <c r="AU1221" s="2"/>
      <c r="AV1221" s="2"/>
      <c r="AW1221" s="2"/>
      <c r="AX1221" s="2"/>
      <c r="AY1221" s="2"/>
      <c r="AZ1221" s="2"/>
      <c r="BA1221" s="29"/>
    </row>
    <row r="1222" spans="1:53" ht="21" customHeight="1">
      <c r="A1222" s="19">
        <f>SUBTOTAL(3,$AO$7:AO1222)</f>
        <v>1216</v>
      </c>
      <c r="B1222" s="44" t="s">
        <v>4191</v>
      </c>
      <c r="C1222" s="45" t="s">
        <v>4192</v>
      </c>
      <c r="D1222" s="22" t="s">
        <v>4193</v>
      </c>
      <c r="E1222" s="22" t="s">
        <v>509</v>
      </c>
      <c r="F1222" s="19" t="s">
        <v>4194</v>
      </c>
      <c r="G1222" s="22" t="s">
        <v>4175</v>
      </c>
      <c r="H1222" s="19" t="str">
        <f t="shared" si="179"/>
        <v>010</v>
      </c>
      <c r="I1222" s="22" t="s">
        <v>4176</v>
      </c>
      <c r="J1222" s="22" t="s">
        <v>4177</v>
      </c>
      <c r="K1222" s="22"/>
      <c r="L1222" s="27">
        <v>0</v>
      </c>
      <c r="M1222" s="26">
        <v>0</v>
      </c>
      <c r="N1222" s="25">
        <v>7600000</v>
      </c>
      <c r="O1222" s="25"/>
      <c r="P1222" s="25"/>
      <c r="Q1222" s="25"/>
      <c r="R1222" s="25"/>
      <c r="S1222" s="25"/>
      <c r="T1222" s="25"/>
      <c r="U1222" s="25">
        <v>7600000</v>
      </c>
      <c r="V1222" s="25"/>
      <c r="W1222" s="25"/>
      <c r="X1222" s="25"/>
      <c r="Y1222" s="25"/>
      <c r="Z1222" s="25"/>
      <c r="AA1222" s="25"/>
      <c r="AB1222" s="25"/>
      <c r="AC1222" s="25"/>
      <c r="AD1222" s="25">
        <f t="shared" si="180"/>
        <v>0</v>
      </c>
      <c r="AE1222" s="25">
        <f t="shared" si="182"/>
        <v>0</v>
      </c>
      <c r="AF1222" s="25"/>
      <c r="AG1222" s="27">
        <v>8550000</v>
      </c>
      <c r="AH1222" s="27"/>
      <c r="AI1222" s="27"/>
      <c r="AJ1222" s="227">
        <v>8550000</v>
      </c>
      <c r="AK1222" s="27"/>
      <c r="AL1222" s="32"/>
      <c r="AM1222" s="27"/>
      <c r="AN1222" s="25">
        <f t="shared" si="184"/>
        <v>0</v>
      </c>
      <c r="AO1222" s="25">
        <f t="shared" si="185"/>
        <v>0</v>
      </c>
      <c r="AP1222" s="28"/>
      <c r="AR1222" s="28"/>
      <c r="AS1222" s="28"/>
      <c r="AT1222" s="2"/>
      <c r="AU1222" s="2"/>
      <c r="AV1222" s="2"/>
      <c r="AW1222" s="2"/>
      <c r="AX1222" s="2"/>
      <c r="AY1222" s="2"/>
      <c r="AZ1222" s="2"/>
      <c r="BA1222" s="29"/>
    </row>
    <row r="1223" spans="1:53" ht="21" customHeight="1">
      <c r="A1223" s="19">
        <f>SUBTOTAL(3,$AO$7:AO1223)</f>
        <v>1217</v>
      </c>
      <c r="B1223" s="44" t="s">
        <v>4195</v>
      </c>
      <c r="C1223" s="45" t="s">
        <v>4196</v>
      </c>
      <c r="D1223" s="22" t="s">
        <v>4197</v>
      </c>
      <c r="E1223" s="22" t="s">
        <v>217</v>
      </c>
      <c r="F1223" s="19" t="s">
        <v>3245</v>
      </c>
      <c r="G1223" s="22" t="s">
        <v>4175</v>
      </c>
      <c r="H1223" s="19" t="str">
        <f t="shared" si="179"/>
        <v>010</v>
      </c>
      <c r="I1223" s="22" t="s">
        <v>4176</v>
      </c>
      <c r="J1223" s="22" t="s">
        <v>4177</v>
      </c>
      <c r="K1223" s="22"/>
      <c r="L1223" s="27">
        <v>0</v>
      </c>
      <c r="M1223" s="26">
        <v>0</v>
      </c>
      <c r="N1223" s="25">
        <v>7600000</v>
      </c>
      <c r="O1223" s="25"/>
      <c r="P1223" s="25"/>
      <c r="Q1223" s="25"/>
      <c r="R1223" s="25"/>
      <c r="S1223" s="25">
        <v>7600000</v>
      </c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>
        <f t="shared" si="180"/>
        <v>0</v>
      </c>
      <c r="AE1223" s="25">
        <f>IF(SUM(R1223:T1223)-M1223&lt;SUM(N1223),SUM(N1223)-SUM(R1223:T1223)-M1223,)</f>
        <v>0</v>
      </c>
      <c r="AF1223" s="25"/>
      <c r="AG1223" s="27">
        <v>8550000</v>
      </c>
      <c r="AH1223" s="27">
        <v>8550000</v>
      </c>
      <c r="AI1223" s="27"/>
      <c r="AJ1223" s="32"/>
      <c r="AK1223" s="27"/>
      <c r="AL1223" s="32"/>
      <c r="AM1223" s="27"/>
      <c r="AN1223" s="25">
        <f t="shared" si="183"/>
        <v>0</v>
      </c>
      <c r="AO1223" s="27">
        <f t="shared" si="181"/>
        <v>0</v>
      </c>
      <c r="AP1223" s="28"/>
      <c r="AR1223" s="63"/>
      <c r="AS1223" s="28">
        <f>IF(SUM(M1223:M1223)&lt;SUM(N1223:N1223),SUM(N1223:N1223)-SUM(M1223:M1223),)</f>
        <v>7600000</v>
      </c>
      <c r="AT1223" s="2"/>
      <c r="AU1223" s="2"/>
      <c r="AV1223" s="2"/>
      <c r="AW1223" s="2"/>
      <c r="AX1223" s="2"/>
      <c r="AY1223" s="2"/>
      <c r="AZ1223" s="2"/>
      <c r="BA1223" s="29"/>
    </row>
    <row r="1224" spans="1:53" ht="21" customHeight="1">
      <c r="A1224" s="19">
        <f>SUBTOTAL(3,$AO$7:AO1224)</f>
        <v>1218</v>
      </c>
      <c r="B1224" s="44" t="s">
        <v>4198</v>
      </c>
      <c r="C1224" s="45" t="s">
        <v>4199</v>
      </c>
      <c r="D1224" s="22" t="s">
        <v>904</v>
      </c>
      <c r="E1224" s="22" t="s">
        <v>4200</v>
      </c>
      <c r="F1224" s="19" t="s">
        <v>1127</v>
      </c>
      <c r="G1224" s="22" t="s">
        <v>4175</v>
      </c>
      <c r="H1224" s="19" t="str">
        <f t="shared" si="179"/>
        <v>010</v>
      </c>
      <c r="I1224" s="22" t="s">
        <v>4176</v>
      </c>
      <c r="J1224" s="22" t="s">
        <v>4177</v>
      </c>
      <c r="K1224" s="22"/>
      <c r="L1224" s="27">
        <v>0</v>
      </c>
      <c r="M1224" s="26">
        <v>0</v>
      </c>
      <c r="N1224" s="25">
        <v>7600000</v>
      </c>
      <c r="O1224" s="25"/>
      <c r="P1224" s="25"/>
      <c r="Q1224" s="25"/>
      <c r="R1224" s="25"/>
      <c r="S1224" s="25"/>
      <c r="T1224" s="25"/>
      <c r="U1224" s="25">
        <v>7600000</v>
      </c>
      <c r="V1224" s="25"/>
      <c r="W1224" s="25"/>
      <c r="X1224" s="25"/>
      <c r="Y1224" s="25"/>
      <c r="Z1224" s="25"/>
      <c r="AA1224" s="25"/>
      <c r="AB1224" s="25"/>
      <c r="AC1224" s="25"/>
      <c r="AD1224" s="25">
        <f t="shared" si="180"/>
        <v>0</v>
      </c>
      <c r="AE1224" s="25">
        <f>IF(SUM(R1224:U1224)-M1224&lt;SUM(N1224),SUM(N1224)-SUM(R1224:U1224)-M1224,)</f>
        <v>0</v>
      </c>
      <c r="AF1224" s="25"/>
      <c r="AG1224" s="27">
        <v>8550000</v>
      </c>
      <c r="AH1224" s="27">
        <v>8550000</v>
      </c>
      <c r="AI1224" s="27"/>
      <c r="AJ1224" s="32"/>
      <c r="AK1224" s="27"/>
      <c r="AL1224" s="32"/>
      <c r="AM1224" s="27"/>
      <c r="AN1224" s="25">
        <f t="shared" si="183"/>
        <v>0</v>
      </c>
      <c r="AO1224" s="27">
        <f t="shared" si="181"/>
        <v>0</v>
      </c>
      <c r="AP1224" s="28"/>
      <c r="AR1224" s="28"/>
      <c r="AS1224" s="28" t="s">
        <v>4201</v>
      </c>
      <c r="AT1224" s="2"/>
      <c r="AU1224" s="2"/>
      <c r="AV1224" s="2"/>
      <c r="AW1224" s="2"/>
      <c r="AX1224" s="2"/>
      <c r="AY1224" s="2"/>
      <c r="AZ1224" s="2"/>
      <c r="BA1224" s="29"/>
    </row>
    <row r="1225" spans="1:53" ht="21" customHeight="1">
      <c r="A1225" s="19">
        <f>SUBTOTAL(3,$AO$7:AO1225)</f>
        <v>1219</v>
      </c>
      <c r="B1225" s="44" t="s">
        <v>4202</v>
      </c>
      <c r="C1225" s="45" t="s">
        <v>4203</v>
      </c>
      <c r="D1225" s="22" t="s">
        <v>4204</v>
      </c>
      <c r="E1225" s="22" t="s">
        <v>324</v>
      </c>
      <c r="F1225" s="19" t="s">
        <v>4205</v>
      </c>
      <c r="G1225" s="22" t="s">
        <v>4175</v>
      </c>
      <c r="H1225" s="19" t="str">
        <f t="shared" si="179"/>
        <v>010</v>
      </c>
      <c r="I1225" s="22" t="s">
        <v>4176</v>
      </c>
      <c r="J1225" s="22" t="s">
        <v>4177</v>
      </c>
      <c r="K1225" s="22"/>
      <c r="L1225" s="27">
        <v>0</v>
      </c>
      <c r="M1225" s="26">
        <v>0</v>
      </c>
      <c r="N1225" s="25">
        <v>7600000</v>
      </c>
      <c r="O1225" s="25"/>
      <c r="P1225" s="25"/>
      <c r="Q1225" s="25"/>
      <c r="R1225" s="25"/>
      <c r="S1225" s="25"/>
      <c r="T1225" s="25"/>
      <c r="U1225" s="25"/>
      <c r="V1225" s="25"/>
      <c r="W1225" s="25">
        <v>7600000</v>
      </c>
      <c r="X1225" s="25"/>
      <c r="Y1225" s="25"/>
      <c r="Z1225" s="25"/>
      <c r="AA1225" s="25"/>
      <c r="AB1225" s="25"/>
      <c r="AC1225" s="25"/>
      <c r="AD1225" s="25">
        <f t="shared" si="180"/>
        <v>0</v>
      </c>
      <c r="AE1225" s="25">
        <f>IF(SUM(R1225:W1225)-M1225&lt;SUM(N1225),SUM(N1225)-SUM(R1225:W1225)-M1225,)</f>
        <v>0</v>
      </c>
      <c r="AF1225" s="25"/>
      <c r="AG1225" s="27">
        <v>8550000</v>
      </c>
      <c r="AH1225" s="27"/>
      <c r="AI1225" s="27"/>
      <c r="AJ1225" s="32"/>
      <c r="AK1225" s="27"/>
      <c r="AL1225" s="32"/>
      <c r="AM1225" s="27"/>
      <c r="AN1225" s="25">
        <f t="shared" si="183"/>
        <v>8550000</v>
      </c>
      <c r="AO1225" s="27">
        <v>8550000</v>
      </c>
      <c r="AP1225" s="28"/>
      <c r="AR1225" s="28"/>
      <c r="AS1225" s="28"/>
      <c r="AT1225" s="2"/>
      <c r="AU1225" s="2"/>
      <c r="AV1225" s="2"/>
      <c r="AW1225" s="2"/>
      <c r="AX1225" s="2"/>
      <c r="AY1225" s="2"/>
      <c r="AZ1225" s="2"/>
      <c r="BA1225" s="29"/>
    </row>
    <row r="1226" spans="1:53" ht="21" customHeight="1">
      <c r="A1226" s="19">
        <f>SUBTOTAL(3,$AO$7:AO1226)</f>
        <v>1220</v>
      </c>
      <c r="B1226" s="44" t="s">
        <v>4206</v>
      </c>
      <c r="C1226" s="45" t="s">
        <v>4207</v>
      </c>
      <c r="D1226" s="22" t="s">
        <v>1206</v>
      </c>
      <c r="E1226" s="22" t="s">
        <v>2176</v>
      </c>
      <c r="F1226" s="19" t="s">
        <v>1705</v>
      </c>
      <c r="G1226" s="22" t="s">
        <v>4175</v>
      </c>
      <c r="H1226" s="19" t="str">
        <f t="shared" si="179"/>
        <v>010</v>
      </c>
      <c r="I1226" s="22" t="s">
        <v>4176</v>
      </c>
      <c r="J1226" s="22" t="s">
        <v>4177</v>
      </c>
      <c r="K1226" s="22"/>
      <c r="L1226" s="27">
        <v>0</v>
      </c>
      <c r="M1226" s="26">
        <v>0</v>
      </c>
      <c r="N1226" s="25">
        <v>7600000</v>
      </c>
      <c r="O1226" s="25"/>
      <c r="P1226" s="25"/>
      <c r="Q1226" s="25"/>
      <c r="R1226" s="25"/>
      <c r="S1226" s="25"/>
      <c r="T1226" s="25"/>
      <c r="U1226" s="25">
        <v>7600000</v>
      </c>
      <c r="V1226" s="25"/>
      <c r="W1226" s="25"/>
      <c r="X1226" s="25"/>
      <c r="Y1226" s="25"/>
      <c r="Z1226" s="25"/>
      <c r="AA1226" s="25"/>
      <c r="AB1226" s="25"/>
      <c r="AC1226" s="25"/>
      <c r="AD1226" s="25">
        <f t="shared" si="180"/>
        <v>0</v>
      </c>
      <c r="AE1226" s="25">
        <f>IF(SUM(R1226:U1226)-M1226&lt;SUM(N1226),SUM(N1226)-SUM(R1226:U1226)-M1226,)</f>
        <v>0</v>
      </c>
      <c r="AF1226" s="25"/>
      <c r="AG1226" s="27">
        <v>8550000</v>
      </c>
      <c r="AH1226" s="27">
        <v>8550000</v>
      </c>
      <c r="AI1226" s="27"/>
      <c r="AJ1226" s="32"/>
      <c r="AK1226" s="27"/>
      <c r="AL1226" s="32"/>
      <c r="AM1226" s="27"/>
      <c r="AN1226" s="25">
        <f t="shared" si="183"/>
        <v>0</v>
      </c>
      <c r="AO1226" s="27">
        <f t="shared" ref="AO1226:AO1236" si="186">IF(SUM(R1226:U1226)-M1226&lt;(K1226+L1226+N1226),(K1226+L1226+N1226)-SUM(R1226:U1226)-M1226,)</f>
        <v>0</v>
      </c>
      <c r="AP1226" s="28"/>
      <c r="AR1226" s="28"/>
      <c r="AS1226" s="28"/>
      <c r="AT1226" s="2"/>
      <c r="AU1226" s="2"/>
      <c r="AV1226" s="2"/>
      <c r="AW1226" s="2"/>
      <c r="AX1226" s="2"/>
      <c r="AY1226" s="2"/>
      <c r="AZ1226" s="2"/>
      <c r="BA1226" s="29"/>
    </row>
    <row r="1227" spans="1:53" ht="21" customHeight="1">
      <c r="A1227" s="19">
        <f>SUBTOTAL(3,$AO$7:AO1227)</f>
        <v>1221</v>
      </c>
      <c r="B1227" s="44" t="s">
        <v>4208</v>
      </c>
      <c r="C1227" s="45" t="s">
        <v>4209</v>
      </c>
      <c r="D1227" s="22" t="s">
        <v>4210</v>
      </c>
      <c r="E1227" s="22" t="s">
        <v>571</v>
      </c>
      <c r="F1227" s="19" t="s">
        <v>125</v>
      </c>
      <c r="G1227" s="22" t="s">
        <v>4175</v>
      </c>
      <c r="H1227" s="19" t="str">
        <f t="shared" si="179"/>
        <v>010</v>
      </c>
      <c r="I1227" s="22" t="s">
        <v>4176</v>
      </c>
      <c r="J1227" s="22" t="s">
        <v>4177</v>
      </c>
      <c r="K1227" s="22"/>
      <c r="L1227" s="27">
        <v>0</v>
      </c>
      <c r="M1227" s="26">
        <v>0</v>
      </c>
      <c r="N1227" s="25">
        <v>7600000</v>
      </c>
      <c r="O1227" s="25"/>
      <c r="P1227" s="25"/>
      <c r="Q1227" s="25"/>
      <c r="R1227" s="25"/>
      <c r="S1227" s="25"/>
      <c r="T1227" s="25"/>
      <c r="U1227" s="25">
        <v>7600000</v>
      </c>
      <c r="V1227" s="25"/>
      <c r="W1227" s="25"/>
      <c r="X1227" s="25"/>
      <c r="Y1227" s="25"/>
      <c r="Z1227" s="25"/>
      <c r="AA1227" s="25"/>
      <c r="AB1227" s="25"/>
      <c r="AC1227" s="25"/>
      <c r="AD1227" s="25">
        <f t="shared" si="180"/>
        <v>0</v>
      </c>
      <c r="AE1227" s="25">
        <f>IF(SUM(R1227:U1227)-M1227&lt;SUM(N1227),SUM(N1227)-SUM(R1227:U1227)-M1227,)</f>
        <v>0</v>
      </c>
      <c r="AF1227" s="25"/>
      <c r="AG1227" s="27">
        <v>8550000</v>
      </c>
      <c r="AH1227" s="27">
        <v>8550000</v>
      </c>
      <c r="AI1227" s="27"/>
      <c r="AJ1227" s="32"/>
      <c r="AK1227" s="27"/>
      <c r="AL1227" s="32"/>
      <c r="AM1227" s="27"/>
      <c r="AN1227" s="25">
        <f t="shared" si="183"/>
        <v>0</v>
      </c>
      <c r="AO1227" s="27">
        <f t="shared" si="186"/>
        <v>0</v>
      </c>
      <c r="AP1227" s="28"/>
      <c r="AR1227" s="28"/>
      <c r="AS1227" s="28"/>
      <c r="AT1227" s="2"/>
      <c r="AU1227" s="2"/>
      <c r="AV1227" s="2"/>
      <c r="AW1227" s="2"/>
      <c r="AX1227" s="2"/>
      <c r="AY1227" s="2"/>
      <c r="AZ1227" s="2"/>
      <c r="BA1227" s="29"/>
    </row>
    <row r="1228" spans="1:53" ht="21" customHeight="1">
      <c r="A1228" s="19">
        <f>SUBTOTAL(3,$AO$7:AO1228)</f>
        <v>1222</v>
      </c>
      <c r="B1228" s="44" t="s">
        <v>4211</v>
      </c>
      <c r="C1228" s="45" t="s">
        <v>4212</v>
      </c>
      <c r="D1228" s="22" t="s">
        <v>225</v>
      </c>
      <c r="E1228" s="22" t="s">
        <v>52</v>
      </c>
      <c r="F1228" s="19" t="s">
        <v>256</v>
      </c>
      <c r="G1228" s="22" t="s">
        <v>67</v>
      </c>
      <c r="H1228" s="19" t="str">
        <f t="shared" si="179"/>
        <v>011</v>
      </c>
      <c r="I1228" s="22" t="s">
        <v>4213</v>
      </c>
      <c r="J1228" s="22" t="s">
        <v>4214</v>
      </c>
      <c r="K1228" s="22"/>
      <c r="L1228" s="27">
        <v>0</v>
      </c>
      <c r="M1228" s="26">
        <v>0</v>
      </c>
      <c r="N1228" s="25">
        <v>7500000</v>
      </c>
      <c r="O1228" s="25"/>
      <c r="P1228" s="25"/>
      <c r="Q1228" s="25"/>
      <c r="R1228" s="25"/>
      <c r="S1228" s="25">
        <v>7500000</v>
      </c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>
        <f t="shared" si="180"/>
        <v>0</v>
      </c>
      <c r="AE1228" s="25">
        <f>IF(SUM(R1228:T1228)-M1228&lt;SUM(N1228),SUM(N1228)-SUM(R1228:T1228)-M1228,)</f>
        <v>0</v>
      </c>
      <c r="AF1228" s="25"/>
      <c r="AG1228" s="27"/>
      <c r="AH1228" s="27"/>
      <c r="AI1228" s="27"/>
      <c r="AJ1228" s="32"/>
      <c r="AK1228" s="27"/>
      <c r="AL1228" s="32"/>
      <c r="AM1228" s="27"/>
      <c r="AN1228" s="25">
        <f t="shared" si="183"/>
        <v>0</v>
      </c>
      <c r="AO1228" s="27">
        <f t="shared" si="186"/>
        <v>0</v>
      </c>
      <c r="AP1228" s="28"/>
      <c r="AR1228" s="28"/>
      <c r="AS1228" s="28"/>
      <c r="AT1228" s="2"/>
      <c r="AU1228" s="2"/>
      <c r="AV1228" s="2"/>
      <c r="AW1228" s="2"/>
      <c r="AX1228" s="2"/>
      <c r="AY1228" s="2"/>
      <c r="AZ1228" s="2"/>
      <c r="BA1228" s="29"/>
    </row>
    <row r="1229" spans="1:53" ht="21" customHeight="1">
      <c r="A1229" s="19">
        <f>SUBTOTAL(3,$AO$7:AO1229)</f>
        <v>1223</v>
      </c>
      <c r="B1229" s="44" t="s">
        <v>4217</v>
      </c>
      <c r="C1229" s="45" t="s">
        <v>4218</v>
      </c>
      <c r="D1229" s="22" t="s">
        <v>4219</v>
      </c>
      <c r="E1229" s="22" t="s">
        <v>2603</v>
      </c>
      <c r="F1229" s="19" t="s">
        <v>1298</v>
      </c>
      <c r="G1229" s="22" t="s">
        <v>67</v>
      </c>
      <c r="H1229" s="19" t="str">
        <f t="shared" si="179"/>
        <v>011</v>
      </c>
      <c r="I1229" s="22" t="s">
        <v>4213</v>
      </c>
      <c r="J1229" s="22" t="s">
        <v>4214</v>
      </c>
      <c r="K1229" s="22"/>
      <c r="L1229" s="27">
        <v>0</v>
      </c>
      <c r="M1229" s="26">
        <v>0</v>
      </c>
      <c r="N1229" s="25">
        <v>7500000</v>
      </c>
      <c r="O1229" s="25"/>
      <c r="P1229" s="25"/>
      <c r="Q1229" s="25"/>
      <c r="R1229" s="25"/>
      <c r="S1229" s="25"/>
      <c r="T1229" s="25"/>
      <c r="U1229" s="25">
        <v>7500000</v>
      </c>
      <c r="V1229" s="25"/>
      <c r="W1229" s="25"/>
      <c r="X1229" s="25"/>
      <c r="Y1229" s="25"/>
      <c r="Z1229" s="25"/>
      <c r="AA1229" s="25"/>
      <c r="AB1229" s="25"/>
      <c r="AC1229" s="25"/>
      <c r="AD1229" s="25">
        <f t="shared" si="180"/>
        <v>0</v>
      </c>
      <c r="AE1229" s="25">
        <f>IF(SUM(R1229:U1229)-M1229&lt;SUM(N1229),SUM(N1229)-SUM(R1229:U1229)-M1229,)</f>
        <v>0</v>
      </c>
      <c r="AF1229" s="25"/>
      <c r="AG1229" s="27"/>
      <c r="AH1229" s="27"/>
      <c r="AI1229" s="27"/>
      <c r="AJ1229" s="32"/>
      <c r="AK1229" s="27"/>
      <c r="AL1229" s="32"/>
      <c r="AM1229" s="27"/>
      <c r="AN1229" s="25">
        <f t="shared" si="183"/>
        <v>0</v>
      </c>
      <c r="AO1229" s="27">
        <f t="shared" si="186"/>
        <v>0</v>
      </c>
      <c r="AP1229" s="28"/>
      <c r="AR1229" s="28"/>
      <c r="AS1229" s="28"/>
      <c r="AT1229" s="2"/>
      <c r="AU1229" s="2"/>
      <c r="AV1229" s="2"/>
      <c r="AW1229" s="2"/>
      <c r="AX1229" s="2"/>
      <c r="AY1229" s="2"/>
      <c r="AZ1229" s="2"/>
      <c r="BA1229" s="29"/>
    </row>
    <row r="1230" spans="1:53" ht="21" customHeight="1">
      <c r="A1230" s="19">
        <f>SUBTOTAL(3,$AO$7:AO1230)</f>
        <v>1224</v>
      </c>
      <c r="B1230" s="44" t="s">
        <v>4220</v>
      </c>
      <c r="C1230" s="45" t="s">
        <v>4221</v>
      </c>
      <c r="D1230" s="22" t="s">
        <v>852</v>
      </c>
      <c r="E1230" s="22" t="s">
        <v>895</v>
      </c>
      <c r="F1230" s="19" t="s">
        <v>593</v>
      </c>
      <c r="G1230" s="22" t="s">
        <v>67</v>
      </c>
      <c r="H1230" s="19" t="str">
        <f t="shared" si="179"/>
        <v>011</v>
      </c>
      <c r="I1230" s="22" t="s">
        <v>4213</v>
      </c>
      <c r="J1230" s="22" t="s">
        <v>4214</v>
      </c>
      <c r="K1230" s="22"/>
      <c r="L1230" s="27">
        <v>0</v>
      </c>
      <c r="M1230" s="26">
        <v>0</v>
      </c>
      <c r="N1230" s="25">
        <v>7500000</v>
      </c>
      <c r="O1230" s="25"/>
      <c r="P1230" s="25"/>
      <c r="Q1230" s="25"/>
      <c r="R1230" s="25"/>
      <c r="S1230" s="25"/>
      <c r="T1230" s="25"/>
      <c r="U1230" s="25">
        <v>7500000</v>
      </c>
      <c r="V1230" s="25"/>
      <c r="W1230" s="25"/>
      <c r="X1230" s="25"/>
      <c r="Y1230" s="25"/>
      <c r="Z1230" s="25"/>
      <c r="AA1230" s="25"/>
      <c r="AB1230" s="25"/>
      <c r="AC1230" s="25"/>
      <c r="AD1230" s="25">
        <f t="shared" si="180"/>
        <v>0</v>
      </c>
      <c r="AE1230" s="25">
        <f>IF(SUM(R1230:U1230)-M1230&lt;SUM(N1230),SUM(N1230)-SUM(R1230:U1230)-M1230,)</f>
        <v>0</v>
      </c>
      <c r="AF1230" s="25"/>
      <c r="AG1230" s="27"/>
      <c r="AH1230" s="27"/>
      <c r="AI1230" s="27"/>
      <c r="AJ1230" s="32"/>
      <c r="AK1230" s="27"/>
      <c r="AL1230" s="32"/>
      <c r="AM1230" s="27"/>
      <c r="AN1230" s="25">
        <f t="shared" si="183"/>
        <v>0</v>
      </c>
      <c r="AO1230" s="27">
        <f t="shared" si="186"/>
        <v>0</v>
      </c>
      <c r="AP1230" s="28"/>
      <c r="AR1230" s="28"/>
      <c r="AS1230" s="28"/>
      <c r="AT1230" s="2"/>
      <c r="AU1230" s="2"/>
      <c r="AV1230" s="2"/>
      <c r="AW1230" s="2"/>
      <c r="AX1230" s="2"/>
      <c r="AY1230" s="2"/>
      <c r="AZ1230" s="2"/>
      <c r="BA1230" s="29"/>
    </row>
    <row r="1231" spans="1:53" ht="21" customHeight="1">
      <c r="A1231" s="19">
        <f>SUBTOTAL(3,$AO$7:AO1231)</f>
        <v>1225</v>
      </c>
      <c r="B1231" s="44" t="s">
        <v>4222</v>
      </c>
      <c r="C1231" s="45" t="s">
        <v>4223</v>
      </c>
      <c r="D1231" s="22" t="s">
        <v>1686</v>
      </c>
      <c r="E1231" s="22" t="s">
        <v>4224</v>
      </c>
      <c r="F1231" s="19" t="s">
        <v>2024</v>
      </c>
      <c r="G1231" s="22" t="s">
        <v>67</v>
      </c>
      <c r="H1231" s="19" t="str">
        <f t="shared" si="179"/>
        <v>011</v>
      </c>
      <c r="I1231" s="22" t="s">
        <v>4213</v>
      </c>
      <c r="J1231" s="22" t="s">
        <v>4214</v>
      </c>
      <c r="K1231" s="22"/>
      <c r="L1231" s="27">
        <v>0</v>
      </c>
      <c r="M1231" s="26">
        <v>0</v>
      </c>
      <c r="N1231" s="25">
        <v>7500000</v>
      </c>
      <c r="O1231" s="25"/>
      <c r="P1231" s="25"/>
      <c r="Q1231" s="25"/>
      <c r="R1231" s="25"/>
      <c r="S1231" s="25">
        <v>7500000</v>
      </c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>
        <f t="shared" si="180"/>
        <v>0</v>
      </c>
      <c r="AE1231" s="25">
        <f>IF(SUM(R1231:T1231)-M1231&lt;SUM(N1231),SUM(N1231)-SUM(R1231:T1231)-M1231,)</f>
        <v>0</v>
      </c>
      <c r="AF1231" s="25"/>
      <c r="AG1231" s="27"/>
      <c r="AH1231" s="27"/>
      <c r="AI1231" s="27"/>
      <c r="AJ1231" s="32"/>
      <c r="AK1231" s="27"/>
      <c r="AL1231" s="32"/>
      <c r="AM1231" s="27"/>
      <c r="AN1231" s="25">
        <f t="shared" si="183"/>
        <v>0</v>
      </c>
      <c r="AO1231" s="27">
        <f t="shared" si="186"/>
        <v>0</v>
      </c>
      <c r="AP1231" s="28"/>
      <c r="AR1231" s="28"/>
      <c r="AS1231" s="28"/>
      <c r="AT1231" s="2"/>
      <c r="AU1231" s="2"/>
      <c r="AV1231" s="2"/>
      <c r="AW1231" s="2"/>
      <c r="AX1231" s="2"/>
      <c r="AY1231" s="2"/>
      <c r="AZ1231" s="2"/>
      <c r="BA1231" s="29"/>
    </row>
    <row r="1232" spans="1:53" ht="21" customHeight="1">
      <c r="A1232" s="19">
        <f>SUBTOTAL(3,$AO$7:AO1232)</f>
        <v>1226</v>
      </c>
      <c r="B1232" s="44" t="s">
        <v>4225</v>
      </c>
      <c r="C1232" s="45" t="s">
        <v>4226</v>
      </c>
      <c r="D1232" s="22" t="s">
        <v>4227</v>
      </c>
      <c r="E1232" s="22" t="s">
        <v>3465</v>
      </c>
      <c r="F1232" s="19" t="s">
        <v>1003</v>
      </c>
      <c r="G1232" s="22" t="s">
        <v>67</v>
      </c>
      <c r="H1232" s="19" t="str">
        <f t="shared" si="179"/>
        <v>011</v>
      </c>
      <c r="I1232" s="22" t="s">
        <v>4213</v>
      </c>
      <c r="J1232" s="22" t="s">
        <v>4214</v>
      </c>
      <c r="K1232" s="22"/>
      <c r="L1232" s="27">
        <v>0</v>
      </c>
      <c r="M1232" s="26">
        <v>0</v>
      </c>
      <c r="N1232" s="25">
        <v>7500000</v>
      </c>
      <c r="O1232" s="25"/>
      <c r="P1232" s="25"/>
      <c r="Q1232" s="25"/>
      <c r="R1232" s="25"/>
      <c r="S1232" s="25"/>
      <c r="T1232" s="25"/>
      <c r="U1232" s="25">
        <v>7500000</v>
      </c>
      <c r="V1232" s="25"/>
      <c r="W1232" s="25"/>
      <c r="X1232" s="25"/>
      <c r="Y1232" s="25"/>
      <c r="Z1232" s="25"/>
      <c r="AA1232" s="25"/>
      <c r="AB1232" s="25"/>
      <c r="AC1232" s="25"/>
      <c r="AD1232" s="25">
        <f t="shared" ref="AD1232:AD1263" si="187">IF(SUM(O1232:U1232)&gt;SUM(M1232:N1232),SUM(O1232:U1232)-SUM(M1232:N1232),)</f>
        <v>0</v>
      </c>
      <c r="AE1232" s="25">
        <f>IF(SUM(R1232:U1232)-M1232&lt;SUM(N1232),SUM(N1232)-SUM(R1232:U1232)-M1232,)</f>
        <v>0</v>
      </c>
      <c r="AF1232" s="25"/>
      <c r="AG1232" s="27"/>
      <c r="AH1232" s="27"/>
      <c r="AI1232" s="27"/>
      <c r="AJ1232" s="32"/>
      <c r="AK1232" s="27"/>
      <c r="AL1232" s="32"/>
      <c r="AM1232" s="27"/>
      <c r="AN1232" s="25">
        <f t="shared" si="183"/>
        <v>0</v>
      </c>
      <c r="AO1232" s="27">
        <f t="shared" si="186"/>
        <v>0</v>
      </c>
      <c r="AP1232" s="28"/>
      <c r="AR1232" s="28"/>
      <c r="AS1232" s="28"/>
      <c r="AT1232" s="2"/>
      <c r="AU1232" s="2"/>
      <c r="AV1232" s="2"/>
      <c r="AW1232" s="2"/>
      <c r="AX1232" s="2"/>
      <c r="AY1232" s="2"/>
      <c r="AZ1232" s="2"/>
      <c r="BA1232" s="29"/>
    </row>
    <row r="1233" spans="1:53" ht="21" customHeight="1">
      <c r="A1233" s="19">
        <f>SUBTOTAL(3,$AO$7:AO1233)</f>
        <v>1227</v>
      </c>
      <c r="B1233" s="44" t="s">
        <v>4228</v>
      </c>
      <c r="C1233" s="45" t="s">
        <v>4229</v>
      </c>
      <c r="D1233" s="22" t="s">
        <v>1580</v>
      </c>
      <c r="E1233" s="22" t="s">
        <v>255</v>
      </c>
      <c r="F1233" s="19" t="s">
        <v>311</v>
      </c>
      <c r="G1233" s="22" t="s">
        <v>67</v>
      </c>
      <c r="H1233" s="19" t="str">
        <f t="shared" si="179"/>
        <v>011</v>
      </c>
      <c r="I1233" s="22" t="s">
        <v>4213</v>
      </c>
      <c r="J1233" s="22" t="s">
        <v>4214</v>
      </c>
      <c r="K1233" s="22"/>
      <c r="L1233" s="27">
        <v>0</v>
      </c>
      <c r="M1233" s="26">
        <v>0</v>
      </c>
      <c r="N1233" s="25">
        <v>7500000</v>
      </c>
      <c r="O1233" s="25"/>
      <c r="P1233" s="25"/>
      <c r="Q1233" s="25"/>
      <c r="R1233" s="25"/>
      <c r="S1233" s="25">
        <v>7500000</v>
      </c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>
        <f t="shared" si="187"/>
        <v>0</v>
      </c>
      <c r="AE1233" s="25">
        <f>IF(SUM(R1233:T1233)-M1233&lt;SUM(N1233),SUM(N1233)-SUM(R1233:T1233)-M1233,)</f>
        <v>0</v>
      </c>
      <c r="AF1233" s="25"/>
      <c r="AG1233" s="27"/>
      <c r="AH1233" s="27"/>
      <c r="AI1233" s="27"/>
      <c r="AJ1233" s="32"/>
      <c r="AK1233" s="27"/>
      <c r="AL1233" s="32"/>
      <c r="AM1233" s="27"/>
      <c r="AN1233" s="25">
        <f t="shared" si="183"/>
        <v>0</v>
      </c>
      <c r="AO1233" s="27">
        <f t="shared" si="186"/>
        <v>0</v>
      </c>
      <c r="AP1233" s="28"/>
      <c r="AR1233" s="28"/>
      <c r="AS1233" s="28"/>
      <c r="AT1233" s="2"/>
      <c r="AU1233" s="2"/>
      <c r="AV1233" s="2"/>
      <c r="AW1233" s="2"/>
      <c r="AX1233" s="2"/>
      <c r="AY1233" s="2"/>
      <c r="AZ1233" s="2"/>
      <c r="BA1233" s="29"/>
    </row>
    <row r="1234" spans="1:53" ht="21" customHeight="1">
      <c r="A1234" s="19">
        <f>SUBTOTAL(3,$AO$7:AO1234)</f>
        <v>1228</v>
      </c>
      <c r="B1234" s="44" t="s">
        <v>4230</v>
      </c>
      <c r="C1234" s="45" t="s">
        <v>4231</v>
      </c>
      <c r="D1234" s="22" t="s">
        <v>304</v>
      </c>
      <c r="E1234" s="22" t="s">
        <v>1059</v>
      </c>
      <c r="F1234" s="19" t="s">
        <v>982</v>
      </c>
      <c r="G1234" s="22" t="s">
        <v>67</v>
      </c>
      <c r="H1234" s="19" t="str">
        <f t="shared" si="179"/>
        <v>011</v>
      </c>
      <c r="I1234" s="22" t="s">
        <v>4213</v>
      </c>
      <c r="J1234" s="22" t="s">
        <v>4214</v>
      </c>
      <c r="K1234" s="22"/>
      <c r="L1234" s="27">
        <v>0</v>
      </c>
      <c r="M1234" s="26">
        <v>0</v>
      </c>
      <c r="N1234" s="25">
        <v>7500000</v>
      </c>
      <c r="O1234" s="25"/>
      <c r="P1234" s="25"/>
      <c r="Q1234" s="25"/>
      <c r="R1234" s="25"/>
      <c r="S1234" s="25"/>
      <c r="T1234" s="25"/>
      <c r="U1234" s="25">
        <v>7500000</v>
      </c>
      <c r="V1234" s="25"/>
      <c r="W1234" s="25"/>
      <c r="X1234" s="25"/>
      <c r="Y1234" s="25"/>
      <c r="Z1234" s="25"/>
      <c r="AA1234" s="25"/>
      <c r="AB1234" s="25"/>
      <c r="AC1234" s="25"/>
      <c r="AD1234" s="25">
        <f t="shared" si="187"/>
        <v>0</v>
      </c>
      <c r="AE1234" s="25">
        <f>IF(SUM(R1234:U1234)-M1234&lt;SUM(N1234),SUM(N1234)-SUM(R1234:U1234)-M1234,)</f>
        <v>0</v>
      </c>
      <c r="AF1234" s="25"/>
      <c r="AG1234" s="27"/>
      <c r="AH1234" s="27"/>
      <c r="AI1234" s="27"/>
      <c r="AJ1234" s="32"/>
      <c r="AK1234" s="27"/>
      <c r="AL1234" s="32"/>
      <c r="AM1234" s="27"/>
      <c r="AN1234" s="25">
        <f t="shared" si="183"/>
        <v>0</v>
      </c>
      <c r="AO1234" s="27">
        <f t="shared" si="186"/>
        <v>0</v>
      </c>
      <c r="AP1234" s="28"/>
      <c r="AR1234" s="28"/>
      <c r="AS1234" s="28"/>
      <c r="AT1234" s="2"/>
      <c r="AU1234" s="2"/>
      <c r="AV1234" s="2"/>
      <c r="AW1234" s="2"/>
      <c r="AX1234" s="2"/>
      <c r="AY1234" s="2"/>
      <c r="AZ1234" s="2"/>
      <c r="BA1234" s="29"/>
    </row>
    <row r="1235" spans="1:53" ht="21" customHeight="1">
      <c r="A1235" s="19">
        <f>SUBTOTAL(3,$AO$7:AO1235)</f>
        <v>1229</v>
      </c>
      <c r="B1235" s="44" t="s">
        <v>4232</v>
      </c>
      <c r="C1235" s="45" t="s">
        <v>4233</v>
      </c>
      <c r="D1235" s="22" t="s">
        <v>4234</v>
      </c>
      <c r="E1235" s="22" t="s">
        <v>2311</v>
      </c>
      <c r="F1235" s="19" t="s">
        <v>1159</v>
      </c>
      <c r="G1235" s="22" t="s">
        <v>67</v>
      </c>
      <c r="H1235" s="19" t="str">
        <f t="shared" si="179"/>
        <v>011</v>
      </c>
      <c r="I1235" s="22" t="s">
        <v>4213</v>
      </c>
      <c r="J1235" s="22" t="s">
        <v>4214</v>
      </c>
      <c r="K1235" s="22"/>
      <c r="L1235" s="27">
        <v>0</v>
      </c>
      <c r="M1235" s="26">
        <v>0</v>
      </c>
      <c r="N1235" s="25">
        <v>7500000</v>
      </c>
      <c r="O1235" s="25"/>
      <c r="P1235" s="25"/>
      <c r="Q1235" s="25"/>
      <c r="R1235" s="25"/>
      <c r="S1235" s="25">
        <v>7500000</v>
      </c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>
        <f t="shared" si="187"/>
        <v>0</v>
      </c>
      <c r="AE1235" s="25">
        <f>IF(SUM(R1235:T1235)-M1235&lt;SUM(N1235),SUM(N1235)-SUM(R1235:T1235)-M1235,)</f>
        <v>0</v>
      </c>
      <c r="AF1235" s="25"/>
      <c r="AG1235" s="27"/>
      <c r="AH1235" s="27"/>
      <c r="AI1235" s="27"/>
      <c r="AJ1235" s="32"/>
      <c r="AK1235" s="27"/>
      <c r="AL1235" s="32"/>
      <c r="AM1235" s="27"/>
      <c r="AN1235" s="25">
        <f t="shared" si="183"/>
        <v>0</v>
      </c>
      <c r="AO1235" s="27">
        <f t="shared" si="186"/>
        <v>0</v>
      </c>
      <c r="AP1235" s="28"/>
      <c r="AR1235" s="28"/>
      <c r="AS1235" s="28"/>
      <c r="AT1235" s="2"/>
      <c r="AU1235" s="2"/>
      <c r="AV1235" s="2"/>
      <c r="AW1235" s="2"/>
      <c r="AX1235" s="2"/>
      <c r="AY1235" s="2"/>
      <c r="AZ1235" s="2"/>
      <c r="BA1235" s="29"/>
    </row>
    <row r="1236" spans="1:53" ht="21" customHeight="1">
      <c r="A1236" s="19">
        <f>SUBTOTAL(3,$AO$7:AO1236)</f>
        <v>1230</v>
      </c>
      <c r="B1236" s="44" t="s">
        <v>4235</v>
      </c>
      <c r="C1236" s="45" t="s">
        <v>4236</v>
      </c>
      <c r="D1236" s="22" t="s">
        <v>4237</v>
      </c>
      <c r="E1236" s="22" t="s">
        <v>156</v>
      </c>
      <c r="F1236" s="19" t="s">
        <v>4238</v>
      </c>
      <c r="G1236" s="22" t="s">
        <v>67</v>
      </c>
      <c r="H1236" s="19" t="str">
        <f t="shared" si="179"/>
        <v>011</v>
      </c>
      <c r="I1236" s="22" t="s">
        <v>4213</v>
      </c>
      <c r="J1236" s="22" t="s">
        <v>4214</v>
      </c>
      <c r="K1236" s="22"/>
      <c r="L1236" s="27">
        <v>0</v>
      </c>
      <c r="M1236" s="26">
        <v>0</v>
      </c>
      <c r="N1236" s="25">
        <v>7500000</v>
      </c>
      <c r="O1236" s="25"/>
      <c r="P1236" s="25"/>
      <c r="Q1236" s="25"/>
      <c r="R1236" s="25"/>
      <c r="S1236" s="25"/>
      <c r="T1236" s="25"/>
      <c r="U1236" s="25">
        <v>7500000</v>
      </c>
      <c r="V1236" s="25"/>
      <c r="W1236" s="25"/>
      <c r="X1236" s="25"/>
      <c r="Y1236" s="25"/>
      <c r="Z1236" s="25"/>
      <c r="AA1236" s="25"/>
      <c r="AB1236" s="25"/>
      <c r="AC1236" s="25"/>
      <c r="AD1236" s="25">
        <f t="shared" si="187"/>
        <v>0</v>
      </c>
      <c r="AE1236" s="25">
        <f>IF(SUM(R1236:U1236)-M1236&lt;SUM(N1236),SUM(N1236)-SUM(R1236:U1236)-M1236,)</f>
        <v>0</v>
      </c>
      <c r="AF1236" s="25"/>
      <c r="AG1236" s="27"/>
      <c r="AH1236" s="27"/>
      <c r="AI1236" s="27"/>
      <c r="AJ1236" s="32"/>
      <c r="AK1236" s="27"/>
      <c r="AL1236" s="32"/>
      <c r="AM1236" s="27"/>
      <c r="AN1236" s="25">
        <f t="shared" si="183"/>
        <v>0</v>
      </c>
      <c r="AO1236" s="27">
        <f t="shared" si="186"/>
        <v>0</v>
      </c>
      <c r="AP1236" s="28"/>
      <c r="AR1236" s="28"/>
      <c r="AS1236" s="28"/>
      <c r="AT1236" s="2"/>
      <c r="AU1236" s="2"/>
      <c r="AV1236" s="2"/>
      <c r="AW1236" s="2"/>
      <c r="AX1236" s="2"/>
      <c r="AY1236" s="2"/>
      <c r="AZ1236" s="2"/>
      <c r="BA1236" s="29"/>
    </row>
    <row r="1237" spans="1:53" ht="21" customHeight="1">
      <c r="A1237" s="19">
        <f>SUBTOTAL(3,$AO$7:AO1237)</f>
        <v>1231</v>
      </c>
      <c r="B1237" s="44" t="s">
        <v>4241</v>
      </c>
      <c r="C1237" s="45" t="s">
        <v>4242</v>
      </c>
      <c r="D1237" s="22" t="s">
        <v>280</v>
      </c>
      <c r="E1237" s="22" t="s">
        <v>3887</v>
      </c>
      <c r="F1237" s="19" t="s">
        <v>1571</v>
      </c>
      <c r="G1237" s="22" t="s">
        <v>67</v>
      </c>
      <c r="H1237" s="19" t="str">
        <f t="shared" si="179"/>
        <v>011</v>
      </c>
      <c r="I1237" s="22" t="s">
        <v>4213</v>
      </c>
      <c r="J1237" s="22" t="s">
        <v>4214</v>
      </c>
      <c r="K1237" s="22"/>
      <c r="L1237" s="27">
        <v>0</v>
      </c>
      <c r="M1237" s="26">
        <v>0</v>
      </c>
      <c r="N1237" s="25">
        <v>7500000</v>
      </c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>
        <v>7500000</v>
      </c>
      <c r="AB1237" s="25"/>
      <c r="AC1237" s="25"/>
      <c r="AD1237" s="25">
        <f t="shared" si="187"/>
        <v>0</v>
      </c>
      <c r="AE1237" s="25">
        <f>IF(SUM(R1237:AA1237)-M1237&lt;SUM(N1237),SUM(N1237)-SUM(R1237:AA1237)-M1237,)</f>
        <v>0</v>
      </c>
      <c r="AF1237" s="25"/>
      <c r="AG1237" s="27"/>
      <c r="AH1237" s="27"/>
      <c r="AI1237" s="27"/>
      <c r="AJ1237" s="32"/>
      <c r="AK1237" s="27"/>
      <c r="AL1237" s="32"/>
      <c r="AM1237" s="27"/>
      <c r="AN1237" s="25">
        <f t="shared" si="183"/>
        <v>0</v>
      </c>
      <c r="AO1237" s="27">
        <f>IF(SUM(R1237:AA1237)-M1237&lt;(K1237+L1237+N1237),(K1237+L1237+N1237)-SUM(R1237:AA1237)-M1237,)</f>
        <v>0</v>
      </c>
      <c r="AP1237" s="28"/>
      <c r="AR1237" s="28"/>
      <c r="AS1237" s="28"/>
      <c r="AT1237" s="2"/>
      <c r="AU1237" s="2"/>
      <c r="AV1237" s="2"/>
      <c r="AW1237" s="2"/>
      <c r="AX1237" s="2"/>
      <c r="AY1237" s="2"/>
      <c r="AZ1237" s="2"/>
      <c r="BA1237" s="29"/>
    </row>
    <row r="1238" spans="1:53" ht="21" customHeight="1">
      <c r="A1238" s="19">
        <f>SUBTOTAL(3,$AO$7:AO1238)</f>
        <v>1232</v>
      </c>
      <c r="B1238" s="44" t="s">
        <v>4243</v>
      </c>
      <c r="C1238" s="45" t="s">
        <v>4244</v>
      </c>
      <c r="D1238" s="22" t="s">
        <v>4245</v>
      </c>
      <c r="E1238" s="22" t="s">
        <v>449</v>
      </c>
      <c r="F1238" s="19" t="s">
        <v>3127</v>
      </c>
      <c r="G1238" s="22" t="s">
        <v>67</v>
      </c>
      <c r="H1238" s="19" t="str">
        <f t="shared" si="179"/>
        <v>011</v>
      </c>
      <c r="I1238" s="22" t="s">
        <v>4213</v>
      </c>
      <c r="J1238" s="22" t="s">
        <v>4214</v>
      </c>
      <c r="K1238" s="22"/>
      <c r="L1238" s="27">
        <v>0</v>
      </c>
      <c r="M1238" s="26">
        <v>0</v>
      </c>
      <c r="N1238" s="25">
        <v>7500000</v>
      </c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C1238" s="25">
        <v>7500000</v>
      </c>
      <c r="AD1238" s="25">
        <f t="shared" si="187"/>
        <v>0</v>
      </c>
      <c r="AE1238" s="25">
        <f>IF(SUM(R1238:AC1238)-M1238&lt;SUM(N1238),SUM(N1238)-SUM(R1238:AC1238)-M1238,)</f>
        <v>0</v>
      </c>
      <c r="AF1238" s="25"/>
      <c r="AG1238" s="27"/>
      <c r="AH1238" s="27"/>
      <c r="AI1238" s="27"/>
      <c r="AJ1238" s="32"/>
      <c r="AK1238" s="27"/>
      <c r="AL1238" s="32"/>
      <c r="AM1238" s="27"/>
      <c r="AN1238" s="25">
        <f t="shared" si="183"/>
        <v>0</v>
      </c>
      <c r="AO1238" s="27">
        <f>IF(SUM(R1238:AC1238)-M1238&lt;(K1238+L1238+N1238),(K1238+L1238+N1238)-SUM(R1238:AC1238)-M1238,)</f>
        <v>0</v>
      </c>
      <c r="AP1238" s="28"/>
      <c r="AR1238" s="28"/>
      <c r="AS1238" s="28"/>
      <c r="AT1238" s="2"/>
      <c r="AU1238" s="2"/>
      <c r="AV1238" s="2"/>
      <c r="AW1238" s="2"/>
      <c r="AX1238" s="2"/>
      <c r="AY1238" s="2"/>
      <c r="AZ1238" s="2"/>
      <c r="BA1238" s="29"/>
    </row>
    <row r="1239" spans="1:53" ht="21" customHeight="1">
      <c r="A1239" s="19">
        <f>SUBTOTAL(3,$AO$7:AO1239)</f>
        <v>1233</v>
      </c>
      <c r="B1239" s="44" t="s">
        <v>4250</v>
      </c>
      <c r="C1239" s="46" t="s">
        <v>4251</v>
      </c>
      <c r="D1239" s="36" t="s">
        <v>4252</v>
      </c>
      <c r="E1239" s="36" t="s">
        <v>146</v>
      </c>
      <c r="F1239" s="19" t="s">
        <v>2794</v>
      </c>
      <c r="G1239" s="22" t="s">
        <v>67</v>
      </c>
      <c r="H1239" s="19" t="str">
        <f t="shared" si="179"/>
        <v>011</v>
      </c>
      <c r="I1239" s="22" t="s">
        <v>74</v>
      </c>
      <c r="J1239" s="22" t="s">
        <v>75</v>
      </c>
      <c r="K1239" s="22"/>
      <c r="L1239" s="27">
        <v>0</v>
      </c>
      <c r="M1239" s="26">
        <v>0</v>
      </c>
      <c r="N1239" s="25">
        <v>7500000</v>
      </c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>
        <v>7500000</v>
      </c>
      <c r="AD1239" s="25">
        <f t="shared" si="187"/>
        <v>0</v>
      </c>
      <c r="AE1239" s="25">
        <f>IF(SUM(R1239:AC1239)-M1239&lt;SUM(N1239),SUM(N1239)-SUM(R1239:T1239)-M1239,)</f>
        <v>0</v>
      </c>
      <c r="AF1239" s="25"/>
      <c r="AG1239" s="27"/>
      <c r="AH1239" s="27"/>
      <c r="AI1239" s="27"/>
      <c r="AJ1239" s="32"/>
      <c r="AK1239" s="27"/>
      <c r="AL1239" s="32"/>
      <c r="AM1239" s="27"/>
      <c r="AN1239" s="25">
        <f t="shared" si="183"/>
        <v>0</v>
      </c>
      <c r="AO1239" s="27">
        <f>IF(SUM(R1239:AC1239)-M1239&lt;(K1239+L1239+N1239),(K1239+L1239+N1239)-SUM(R1239:U1239)-M1239,)</f>
        <v>0</v>
      </c>
      <c r="AP1239" s="28"/>
      <c r="AR1239" s="28"/>
      <c r="AS1239" s="28"/>
      <c r="AT1239" s="2"/>
      <c r="AU1239" s="2"/>
      <c r="AV1239" s="2"/>
      <c r="AW1239" s="2"/>
      <c r="AX1239" s="2"/>
      <c r="AY1239" s="2"/>
      <c r="AZ1239" s="2"/>
      <c r="BA1239" s="29"/>
    </row>
    <row r="1240" spans="1:53" ht="21" customHeight="1">
      <c r="A1240" s="19">
        <f>SUBTOTAL(3,$AO$7:AO1240)</f>
        <v>1234</v>
      </c>
      <c r="B1240" s="44" t="s">
        <v>4253</v>
      </c>
      <c r="C1240" s="46" t="s">
        <v>4254</v>
      </c>
      <c r="D1240" s="36" t="s">
        <v>4255</v>
      </c>
      <c r="E1240" s="36" t="s">
        <v>151</v>
      </c>
      <c r="F1240" s="19" t="s">
        <v>619</v>
      </c>
      <c r="G1240" s="22" t="s">
        <v>67</v>
      </c>
      <c r="H1240" s="19" t="str">
        <f t="shared" si="179"/>
        <v>011</v>
      </c>
      <c r="I1240" s="22" t="s">
        <v>74</v>
      </c>
      <c r="J1240" s="22" t="s">
        <v>75</v>
      </c>
      <c r="K1240" s="22"/>
      <c r="L1240" s="27">
        <v>0</v>
      </c>
      <c r="M1240" s="26">
        <v>0</v>
      </c>
      <c r="N1240" s="25">
        <v>7500000</v>
      </c>
      <c r="O1240" s="25"/>
      <c r="P1240" s="25"/>
      <c r="Q1240" s="25"/>
      <c r="R1240" s="25"/>
      <c r="S1240" s="25">
        <v>7500000</v>
      </c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>
        <f t="shared" si="187"/>
        <v>0</v>
      </c>
      <c r="AE1240" s="25">
        <f>IF(SUM(R1240:T1240)-M1240&lt;SUM(N1240),SUM(N1240)-SUM(R1240:T1240)-M1240,)</f>
        <v>0</v>
      </c>
      <c r="AF1240" s="25"/>
      <c r="AG1240" s="27"/>
      <c r="AH1240" s="27"/>
      <c r="AI1240" s="27"/>
      <c r="AJ1240" s="32"/>
      <c r="AK1240" s="27"/>
      <c r="AL1240" s="32"/>
      <c r="AM1240" s="27"/>
      <c r="AN1240" s="25">
        <f t="shared" si="183"/>
        <v>0</v>
      </c>
      <c r="AO1240" s="27">
        <f t="shared" ref="AO1240:AO1243" si="188">IF(SUM(R1240:U1240)-M1240&lt;(K1240+L1240+N1240),(K1240+L1240+N1240)-SUM(R1240:U1240)-M1240,)</f>
        <v>0</v>
      </c>
      <c r="AP1240" s="28"/>
      <c r="AR1240" s="28"/>
      <c r="AS1240" s="28"/>
      <c r="AT1240" s="2"/>
      <c r="AU1240" s="2"/>
      <c r="AV1240" s="2"/>
      <c r="AW1240" s="2"/>
      <c r="AX1240" s="2"/>
      <c r="AY1240" s="2"/>
      <c r="AZ1240" s="2"/>
      <c r="BA1240" s="29"/>
    </row>
    <row r="1241" spans="1:53" ht="21" customHeight="1">
      <c r="A1241" s="19">
        <f>SUBTOTAL(3,$AO$7:AO1241)</f>
        <v>1235</v>
      </c>
      <c r="B1241" s="44" t="s">
        <v>4256</v>
      </c>
      <c r="C1241" s="46" t="s">
        <v>4257</v>
      </c>
      <c r="D1241" s="36" t="s">
        <v>4117</v>
      </c>
      <c r="E1241" s="36" t="s">
        <v>411</v>
      </c>
      <c r="F1241" s="19" t="s">
        <v>1280</v>
      </c>
      <c r="G1241" s="22" t="s">
        <v>67</v>
      </c>
      <c r="H1241" s="19" t="str">
        <f t="shared" si="179"/>
        <v>011</v>
      </c>
      <c r="I1241" s="22" t="s">
        <v>74</v>
      </c>
      <c r="J1241" s="22" t="s">
        <v>75</v>
      </c>
      <c r="K1241" s="22"/>
      <c r="L1241" s="27">
        <v>0</v>
      </c>
      <c r="M1241" s="26">
        <v>0</v>
      </c>
      <c r="N1241" s="25">
        <v>7500000</v>
      </c>
      <c r="O1241" s="25"/>
      <c r="P1241" s="25"/>
      <c r="Q1241" s="25"/>
      <c r="R1241" s="25"/>
      <c r="S1241" s="25"/>
      <c r="T1241" s="25"/>
      <c r="U1241" s="25">
        <v>7500000</v>
      </c>
      <c r="V1241" s="25"/>
      <c r="W1241" s="25"/>
      <c r="X1241" s="25"/>
      <c r="Y1241" s="25"/>
      <c r="Z1241" s="25"/>
      <c r="AA1241" s="25"/>
      <c r="AB1241" s="25"/>
      <c r="AC1241" s="25"/>
      <c r="AD1241" s="25">
        <f t="shared" si="187"/>
        <v>0</v>
      </c>
      <c r="AE1241" s="25">
        <f>IF(SUM(R1241:U1241)-M1241&lt;SUM(N1241),SUM(N1241)-SUM(R1241:U1241)-M1241,)</f>
        <v>0</v>
      </c>
      <c r="AF1241" s="25"/>
      <c r="AG1241" s="27"/>
      <c r="AH1241" s="27"/>
      <c r="AI1241" s="27"/>
      <c r="AJ1241" s="32"/>
      <c r="AK1241" s="27"/>
      <c r="AL1241" s="32"/>
      <c r="AM1241" s="27"/>
      <c r="AN1241" s="25">
        <f t="shared" si="183"/>
        <v>0</v>
      </c>
      <c r="AO1241" s="27">
        <f t="shared" si="188"/>
        <v>0</v>
      </c>
      <c r="AP1241" s="28"/>
      <c r="AR1241" s="28"/>
      <c r="AS1241" s="28"/>
      <c r="AT1241" s="2"/>
      <c r="AU1241" s="2"/>
      <c r="AV1241" s="2"/>
      <c r="AW1241" s="2"/>
      <c r="AX1241" s="2"/>
      <c r="AY1241" s="2"/>
      <c r="AZ1241" s="2"/>
      <c r="BA1241" s="29"/>
    </row>
    <row r="1242" spans="1:53" ht="21" customHeight="1">
      <c r="A1242" s="19">
        <f>SUBTOTAL(3,$AO$7:AO1242)</f>
        <v>1236</v>
      </c>
      <c r="B1242" s="44" t="s">
        <v>4258</v>
      </c>
      <c r="C1242" s="46" t="s">
        <v>4259</v>
      </c>
      <c r="D1242" s="36" t="s">
        <v>4260</v>
      </c>
      <c r="E1242" s="36" t="s">
        <v>105</v>
      </c>
      <c r="F1242" s="19" t="s">
        <v>1097</v>
      </c>
      <c r="G1242" s="22" t="s">
        <v>67</v>
      </c>
      <c r="H1242" s="19" t="str">
        <f t="shared" si="179"/>
        <v>011</v>
      </c>
      <c r="I1242" s="22" t="s">
        <v>74</v>
      </c>
      <c r="J1242" s="22" t="s">
        <v>75</v>
      </c>
      <c r="K1242" s="22"/>
      <c r="L1242" s="27">
        <v>0</v>
      </c>
      <c r="M1242" s="26">
        <v>0</v>
      </c>
      <c r="N1242" s="25">
        <v>7500000</v>
      </c>
      <c r="O1242" s="25"/>
      <c r="P1242" s="25"/>
      <c r="Q1242" s="25"/>
      <c r="R1242" s="25"/>
      <c r="S1242" s="25"/>
      <c r="T1242" s="25"/>
      <c r="U1242" s="25">
        <v>7500000</v>
      </c>
      <c r="V1242" s="25"/>
      <c r="W1242" s="25"/>
      <c r="X1242" s="25"/>
      <c r="Y1242" s="25"/>
      <c r="Z1242" s="25"/>
      <c r="AA1242" s="25"/>
      <c r="AB1242" s="25"/>
      <c r="AC1242" s="25"/>
      <c r="AD1242" s="25">
        <f t="shared" si="187"/>
        <v>0</v>
      </c>
      <c r="AE1242" s="25">
        <f>IF(SUM(R1242:U1242)-M1242&lt;SUM(N1242),SUM(N1242)-SUM(R1242:U1242)-M1242,)</f>
        <v>0</v>
      </c>
      <c r="AF1242" s="25"/>
      <c r="AG1242" s="27"/>
      <c r="AH1242" s="27"/>
      <c r="AI1242" s="27"/>
      <c r="AJ1242" s="32"/>
      <c r="AK1242" s="27"/>
      <c r="AL1242" s="32"/>
      <c r="AM1242" s="27"/>
      <c r="AN1242" s="25">
        <f t="shared" si="183"/>
        <v>0</v>
      </c>
      <c r="AO1242" s="27">
        <f t="shared" si="188"/>
        <v>0</v>
      </c>
      <c r="AP1242" s="28"/>
      <c r="AR1242" s="28"/>
      <c r="AS1242" s="28"/>
      <c r="AT1242" s="2"/>
      <c r="AU1242" s="2"/>
      <c r="AV1242" s="2"/>
      <c r="AW1242" s="2"/>
      <c r="AX1242" s="2"/>
      <c r="AY1242" s="2"/>
      <c r="AZ1242" s="2"/>
      <c r="BA1242" s="29"/>
    </row>
    <row r="1243" spans="1:53" ht="21" customHeight="1">
      <c r="A1243" s="19">
        <f>SUBTOTAL(3,$AO$7:AO1243)</f>
        <v>1237</v>
      </c>
      <c r="B1243" s="44" t="s">
        <v>4261</v>
      </c>
      <c r="C1243" s="46" t="s">
        <v>4262</v>
      </c>
      <c r="D1243" s="36" t="s">
        <v>4263</v>
      </c>
      <c r="E1243" s="36" t="s">
        <v>671</v>
      </c>
      <c r="F1243" s="19" t="s">
        <v>1131</v>
      </c>
      <c r="G1243" s="22" t="s">
        <v>67</v>
      </c>
      <c r="H1243" s="19" t="str">
        <f t="shared" si="179"/>
        <v>011</v>
      </c>
      <c r="I1243" s="22" t="s">
        <v>74</v>
      </c>
      <c r="J1243" s="22" t="s">
        <v>75</v>
      </c>
      <c r="K1243" s="22"/>
      <c r="L1243" s="27">
        <v>0</v>
      </c>
      <c r="M1243" s="26">
        <v>0</v>
      </c>
      <c r="N1243" s="25">
        <v>7500000</v>
      </c>
      <c r="O1243" s="25"/>
      <c r="P1243" s="25"/>
      <c r="Q1243" s="25"/>
      <c r="R1243" s="25"/>
      <c r="S1243" s="25"/>
      <c r="T1243" s="25"/>
      <c r="U1243" s="25">
        <v>7500000</v>
      </c>
      <c r="V1243" s="25"/>
      <c r="W1243" s="25"/>
      <c r="X1243" s="25"/>
      <c r="Y1243" s="25"/>
      <c r="Z1243" s="25"/>
      <c r="AA1243" s="25"/>
      <c r="AB1243" s="25"/>
      <c r="AC1243" s="25"/>
      <c r="AD1243" s="25">
        <f t="shared" si="187"/>
        <v>0</v>
      </c>
      <c r="AE1243" s="25">
        <f>IF(SUM(R1243:U1243)-M1243&lt;SUM(N1243),SUM(N1243)-SUM(R1243:U1243)-M1243,)</f>
        <v>0</v>
      </c>
      <c r="AF1243" s="25"/>
      <c r="AG1243" s="27"/>
      <c r="AH1243" s="27"/>
      <c r="AI1243" s="27"/>
      <c r="AJ1243" s="32"/>
      <c r="AK1243" s="27"/>
      <c r="AL1243" s="32"/>
      <c r="AM1243" s="27"/>
      <c r="AN1243" s="25">
        <f t="shared" si="183"/>
        <v>0</v>
      </c>
      <c r="AO1243" s="27">
        <f t="shared" si="188"/>
        <v>0</v>
      </c>
      <c r="AP1243" s="28"/>
      <c r="AR1243" s="28"/>
      <c r="AS1243" s="28"/>
      <c r="AT1243" s="2"/>
      <c r="AU1243" s="2"/>
      <c r="AV1243" s="2"/>
      <c r="AW1243" s="2"/>
      <c r="AX1243" s="2"/>
      <c r="AY1243" s="2"/>
      <c r="AZ1243" s="2"/>
      <c r="BA1243" s="29"/>
    </row>
    <row r="1244" spans="1:53" ht="21" customHeight="1">
      <c r="A1244" s="19">
        <f>SUBTOTAL(3,$AO$7:AO1244)</f>
        <v>1238</v>
      </c>
      <c r="B1244" s="44" t="s">
        <v>4264</v>
      </c>
      <c r="C1244" s="46" t="s">
        <v>4265</v>
      </c>
      <c r="D1244" s="36" t="s">
        <v>4266</v>
      </c>
      <c r="E1244" s="36" t="s">
        <v>290</v>
      </c>
      <c r="F1244" s="19" t="s">
        <v>1321</v>
      </c>
      <c r="G1244" s="22" t="s">
        <v>67</v>
      </c>
      <c r="H1244" s="19" t="str">
        <f t="shared" si="179"/>
        <v>011</v>
      </c>
      <c r="I1244" s="22" t="s">
        <v>74</v>
      </c>
      <c r="J1244" s="22" t="s">
        <v>75</v>
      </c>
      <c r="K1244" s="22"/>
      <c r="L1244" s="27">
        <v>0</v>
      </c>
      <c r="M1244" s="26">
        <v>0</v>
      </c>
      <c r="N1244" s="25">
        <v>7500000</v>
      </c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>
        <v>7500000</v>
      </c>
      <c r="Z1244" s="25"/>
      <c r="AA1244" s="25"/>
      <c r="AB1244" s="25"/>
      <c r="AC1244" s="25"/>
      <c r="AD1244" s="25">
        <f t="shared" si="187"/>
        <v>0</v>
      </c>
      <c r="AE1244" s="25">
        <f>IF(SUM(R1244:AD1244)-M1244&lt;SUM(N1244),SUM(N1244)-SUM(R1244:AD1244)-M1244,)</f>
        <v>0</v>
      </c>
      <c r="AF1244" s="25"/>
      <c r="AG1244" s="27"/>
      <c r="AH1244" s="27"/>
      <c r="AI1244" s="27"/>
      <c r="AJ1244" s="32"/>
      <c r="AK1244" s="27"/>
      <c r="AL1244" s="32"/>
      <c r="AM1244" s="27"/>
      <c r="AN1244" s="25">
        <f t="shared" si="183"/>
        <v>0</v>
      </c>
      <c r="AO1244" s="27">
        <f>IF(SUM(R1244:AD1244)-M1244&lt;(K1244+L1244+N1244),(K1244+L1244+N1244)-SUM(R1244:AD1244)-M1244,)</f>
        <v>0</v>
      </c>
      <c r="AP1244" s="28"/>
      <c r="AR1244" s="28"/>
      <c r="AS1244" s="28"/>
      <c r="AT1244" s="2"/>
      <c r="AU1244" s="2"/>
      <c r="AV1244" s="2"/>
      <c r="AW1244" s="2"/>
      <c r="AX1244" s="2"/>
      <c r="AY1244" s="2"/>
      <c r="AZ1244" s="2"/>
      <c r="BA1244" s="29"/>
    </row>
    <row r="1245" spans="1:53" ht="21" customHeight="1">
      <c r="A1245" s="19">
        <f>SUBTOTAL(3,$AO$7:AO1245)</f>
        <v>1239</v>
      </c>
      <c r="B1245" s="44" t="s">
        <v>4267</v>
      </c>
      <c r="C1245" s="45" t="s">
        <v>4268</v>
      </c>
      <c r="D1245" s="22" t="s">
        <v>4269</v>
      </c>
      <c r="E1245" s="22" t="s">
        <v>316</v>
      </c>
      <c r="F1245" s="19" t="s">
        <v>188</v>
      </c>
      <c r="G1245" s="22" t="s">
        <v>67</v>
      </c>
      <c r="H1245" s="19" t="str">
        <f t="shared" si="179"/>
        <v>011</v>
      </c>
      <c r="I1245" s="22" t="s">
        <v>74</v>
      </c>
      <c r="J1245" s="22" t="s">
        <v>75</v>
      </c>
      <c r="K1245" s="22"/>
      <c r="L1245" s="27">
        <v>0</v>
      </c>
      <c r="M1245" s="49"/>
      <c r="N1245" s="25">
        <v>7500000</v>
      </c>
      <c r="O1245" s="25"/>
      <c r="P1245" s="25"/>
      <c r="Q1245" s="25"/>
      <c r="R1245" s="25"/>
      <c r="S1245" s="25"/>
      <c r="T1245" s="25"/>
      <c r="U1245" s="25">
        <v>7500000</v>
      </c>
      <c r="V1245" s="25"/>
      <c r="W1245" s="25"/>
      <c r="X1245" s="25"/>
      <c r="Y1245" s="25"/>
      <c r="Z1245" s="25"/>
      <c r="AA1245" s="25"/>
      <c r="AB1245" s="25"/>
      <c r="AC1245" s="25"/>
      <c r="AD1245" s="25">
        <f t="shared" si="187"/>
        <v>0</v>
      </c>
      <c r="AE1245" s="25">
        <f>IF(SUM(R1245:U1245)-M1245&lt;SUM(N1245),SUM(N1245)-SUM(R1245:U1245)-M1245,)</f>
        <v>0</v>
      </c>
      <c r="AF1245" s="25"/>
      <c r="AG1245" s="27"/>
      <c r="AH1245" s="27"/>
      <c r="AI1245" s="27"/>
      <c r="AJ1245" s="32"/>
      <c r="AK1245" s="27"/>
      <c r="AL1245" s="32"/>
      <c r="AM1245" s="27"/>
      <c r="AN1245" s="25">
        <f t="shared" si="183"/>
        <v>0</v>
      </c>
      <c r="AO1245" s="27">
        <f t="shared" ref="AO1245:AO1250" si="189">IF(SUM(R1245:U1245)-M1245&lt;(K1245+L1245+N1245),(K1245+L1245+N1245)-SUM(R1245:U1245)-M1245,)</f>
        <v>0</v>
      </c>
      <c r="AP1245" s="28"/>
      <c r="AR1245" s="28"/>
      <c r="AS1245" s="28" t="s">
        <v>3412</v>
      </c>
      <c r="AT1245" s="2"/>
      <c r="AU1245" s="2"/>
      <c r="AV1245" s="2"/>
      <c r="AW1245" s="2"/>
      <c r="AX1245" s="2"/>
      <c r="AY1245" s="2"/>
      <c r="AZ1245" s="2"/>
      <c r="BA1245" s="29"/>
    </row>
    <row r="1246" spans="1:53" ht="21" customHeight="1">
      <c r="A1246" s="19">
        <f>SUBTOTAL(3,$AO$7:AO1246)</f>
        <v>1240</v>
      </c>
      <c r="B1246" s="44" t="s">
        <v>4270</v>
      </c>
      <c r="C1246" s="46" t="s">
        <v>4271</v>
      </c>
      <c r="D1246" s="36" t="s">
        <v>4272</v>
      </c>
      <c r="E1246" s="36" t="s">
        <v>694</v>
      </c>
      <c r="F1246" s="19" t="s">
        <v>501</v>
      </c>
      <c r="G1246" s="22" t="s">
        <v>67</v>
      </c>
      <c r="H1246" s="19" t="str">
        <f t="shared" si="179"/>
        <v>011</v>
      </c>
      <c r="I1246" s="22" t="s">
        <v>74</v>
      </c>
      <c r="J1246" s="22" t="s">
        <v>75</v>
      </c>
      <c r="K1246" s="22"/>
      <c r="L1246" s="27">
        <v>0</v>
      </c>
      <c r="M1246" s="26">
        <v>0</v>
      </c>
      <c r="N1246" s="25">
        <v>7500000</v>
      </c>
      <c r="O1246" s="25"/>
      <c r="P1246" s="25"/>
      <c r="Q1246" s="25"/>
      <c r="R1246" s="25"/>
      <c r="S1246" s="25"/>
      <c r="T1246" s="25"/>
      <c r="U1246" s="25">
        <v>7500000</v>
      </c>
      <c r="V1246" s="25"/>
      <c r="W1246" s="25"/>
      <c r="X1246" s="25"/>
      <c r="Y1246" s="25"/>
      <c r="Z1246" s="25"/>
      <c r="AA1246" s="25"/>
      <c r="AB1246" s="25"/>
      <c r="AC1246" s="25"/>
      <c r="AD1246" s="25">
        <f t="shared" si="187"/>
        <v>0</v>
      </c>
      <c r="AE1246" s="25">
        <f>IF(SUM(R1246:U1246)-M1246&lt;SUM(N1246),SUM(N1246)-SUM(R1246:U1246)-M1246,)</f>
        <v>0</v>
      </c>
      <c r="AF1246" s="25"/>
      <c r="AG1246" s="27"/>
      <c r="AH1246" s="27"/>
      <c r="AI1246" s="27"/>
      <c r="AJ1246" s="32"/>
      <c r="AK1246" s="27"/>
      <c r="AL1246" s="32"/>
      <c r="AM1246" s="27"/>
      <c r="AN1246" s="25">
        <f t="shared" si="183"/>
        <v>0</v>
      </c>
      <c r="AO1246" s="27">
        <f t="shared" si="189"/>
        <v>0</v>
      </c>
      <c r="AP1246" s="28"/>
      <c r="AR1246" s="28"/>
      <c r="AS1246" s="28"/>
      <c r="AT1246" s="2"/>
      <c r="AU1246" s="2"/>
      <c r="AV1246" s="2"/>
      <c r="AW1246" s="2"/>
      <c r="AX1246" s="2"/>
      <c r="AY1246" s="2"/>
      <c r="AZ1246" s="2"/>
      <c r="BA1246" s="29"/>
    </row>
    <row r="1247" spans="1:53" ht="21" customHeight="1">
      <c r="A1247" s="19">
        <f>SUBTOTAL(3,$AO$7:AO1247)</f>
        <v>1241</v>
      </c>
      <c r="B1247" s="44" t="s">
        <v>4273</v>
      </c>
      <c r="C1247" s="45" t="s">
        <v>4274</v>
      </c>
      <c r="D1247" s="22" t="s">
        <v>1206</v>
      </c>
      <c r="E1247" s="22" t="s">
        <v>1532</v>
      </c>
      <c r="F1247" s="19" t="s">
        <v>4275</v>
      </c>
      <c r="G1247" s="22" t="s">
        <v>67</v>
      </c>
      <c r="H1247" s="19" t="str">
        <f t="shared" si="179"/>
        <v>011</v>
      </c>
      <c r="I1247" s="22" t="s">
        <v>74</v>
      </c>
      <c r="J1247" s="22" t="s">
        <v>75</v>
      </c>
      <c r="K1247" s="22"/>
      <c r="L1247" s="27">
        <v>0</v>
      </c>
      <c r="M1247" s="26">
        <v>0</v>
      </c>
      <c r="N1247" s="25">
        <v>7500000</v>
      </c>
      <c r="O1247" s="25"/>
      <c r="P1247" s="25"/>
      <c r="Q1247" s="25"/>
      <c r="R1247" s="25"/>
      <c r="S1247" s="25"/>
      <c r="T1247" s="25"/>
      <c r="U1247" s="25">
        <v>7500000</v>
      </c>
      <c r="V1247" s="25"/>
      <c r="W1247" s="25"/>
      <c r="X1247" s="25"/>
      <c r="Y1247" s="25"/>
      <c r="Z1247" s="25"/>
      <c r="AA1247" s="25"/>
      <c r="AB1247" s="25"/>
      <c r="AC1247" s="25"/>
      <c r="AD1247" s="25">
        <f t="shared" si="187"/>
        <v>0</v>
      </c>
      <c r="AE1247" s="25">
        <f>IF(SUM(R1247:U1247)-M1247&lt;SUM(N1247),SUM(N1247)-SUM(R1247:U1247)-M1247,)</f>
        <v>0</v>
      </c>
      <c r="AF1247" s="25"/>
      <c r="AG1247" s="27"/>
      <c r="AH1247" s="27"/>
      <c r="AI1247" s="27"/>
      <c r="AJ1247" s="32"/>
      <c r="AK1247" s="27"/>
      <c r="AL1247" s="32"/>
      <c r="AM1247" s="27"/>
      <c r="AN1247" s="25">
        <f t="shared" si="183"/>
        <v>0</v>
      </c>
      <c r="AO1247" s="27">
        <f t="shared" si="189"/>
        <v>0</v>
      </c>
      <c r="AP1247" s="28"/>
      <c r="AR1247" s="28"/>
      <c r="AS1247" s="28"/>
      <c r="AT1247" s="2"/>
      <c r="AU1247" s="2"/>
      <c r="AV1247" s="2"/>
      <c r="AW1247" s="2"/>
      <c r="AX1247" s="2"/>
      <c r="AY1247" s="2"/>
      <c r="AZ1247" s="2"/>
      <c r="BA1247" s="29"/>
    </row>
    <row r="1248" spans="1:53" ht="21" customHeight="1">
      <c r="A1248" s="19">
        <f>SUBTOTAL(3,$AO$7:AO1248)</f>
        <v>1242</v>
      </c>
      <c r="B1248" s="44" t="s">
        <v>4276</v>
      </c>
      <c r="C1248" s="45" t="s">
        <v>4277</v>
      </c>
      <c r="D1248" s="22" t="s">
        <v>4278</v>
      </c>
      <c r="E1248" s="22" t="s">
        <v>52</v>
      </c>
      <c r="F1248" s="19" t="s">
        <v>1402</v>
      </c>
      <c r="G1248" s="22" t="s">
        <v>131</v>
      </c>
      <c r="H1248" s="19" t="str">
        <f t="shared" si="179"/>
        <v>012</v>
      </c>
      <c r="I1248" s="22" t="s">
        <v>4279</v>
      </c>
      <c r="J1248" s="22" t="s">
        <v>4280</v>
      </c>
      <c r="K1248" s="22"/>
      <c r="L1248" s="27">
        <v>0</v>
      </c>
      <c r="M1248" s="26">
        <v>0</v>
      </c>
      <c r="N1248" s="25">
        <v>7500000</v>
      </c>
      <c r="O1248" s="25"/>
      <c r="P1248" s="25"/>
      <c r="Q1248" s="25"/>
      <c r="R1248" s="25"/>
      <c r="S1248" s="25">
        <v>7500000</v>
      </c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>
        <f t="shared" si="187"/>
        <v>0</v>
      </c>
      <c r="AE1248" s="25">
        <f>IF(SUM(R1248:T1248)-M1248&lt;SUM(N1248),SUM(N1248)-SUM(R1248:T1248)-M1248,)</f>
        <v>0</v>
      </c>
      <c r="AF1248" s="25"/>
      <c r="AG1248" s="27"/>
      <c r="AH1248" s="27"/>
      <c r="AI1248" s="27"/>
      <c r="AJ1248" s="32"/>
      <c r="AK1248" s="27"/>
      <c r="AL1248" s="32"/>
      <c r="AM1248" s="27"/>
      <c r="AN1248" s="25">
        <f t="shared" si="183"/>
        <v>0</v>
      </c>
      <c r="AO1248" s="27">
        <f t="shared" si="189"/>
        <v>0</v>
      </c>
      <c r="AP1248" s="28"/>
      <c r="AR1248" s="28"/>
      <c r="AS1248" s="28"/>
      <c r="AT1248" s="2"/>
      <c r="AU1248" s="2"/>
      <c r="AV1248" s="2"/>
      <c r="AW1248" s="2"/>
      <c r="AX1248" s="2"/>
      <c r="AY1248" s="2"/>
      <c r="AZ1248" s="2"/>
      <c r="BA1248" s="29"/>
    </row>
    <row r="1249" spans="1:53" ht="21" customHeight="1">
      <c r="A1249" s="19">
        <f>SUBTOTAL(3,$AO$7:AO1249)</f>
        <v>1243</v>
      </c>
      <c r="B1249" s="44" t="s">
        <v>4281</v>
      </c>
      <c r="C1249" s="45" t="s">
        <v>4282</v>
      </c>
      <c r="D1249" s="22" t="s">
        <v>4283</v>
      </c>
      <c r="E1249" s="22" t="s">
        <v>52</v>
      </c>
      <c r="F1249" s="19" t="s">
        <v>227</v>
      </c>
      <c r="G1249" s="22" t="s">
        <v>131</v>
      </c>
      <c r="H1249" s="19" t="str">
        <f t="shared" si="179"/>
        <v>012</v>
      </c>
      <c r="I1249" s="22" t="s">
        <v>4284</v>
      </c>
      <c r="J1249" s="22" t="s">
        <v>4280</v>
      </c>
      <c r="K1249" s="22"/>
      <c r="L1249" s="27">
        <v>0</v>
      </c>
      <c r="M1249" s="26">
        <v>0</v>
      </c>
      <c r="N1249" s="25">
        <v>7500000</v>
      </c>
      <c r="O1249" s="25"/>
      <c r="P1249" s="25"/>
      <c r="Q1249" s="25"/>
      <c r="R1249" s="25"/>
      <c r="S1249" s="25">
        <v>7500000</v>
      </c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>
        <f t="shared" si="187"/>
        <v>0</v>
      </c>
      <c r="AE1249" s="25">
        <f>IF(SUM(R1249:T1249)-M1249&lt;SUM(N1249),SUM(N1249)-SUM(R1249:T1249)-M1249,)</f>
        <v>0</v>
      </c>
      <c r="AF1249" s="25"/>
      <c r="AG1249" s="27"/>
      <c r="AH1249" s="27"/>
      <c r="AI1249" s="27"/>
      <c r="AJ1249" s="32"/>
      <c r="AK1249" s="27"/>
      <c r="AL1249" s="32"/>
      <c r="AM1249" s="27"/>
      <c r="AN1249" s="25">
        <f t="shared" si="183"/>
        <v>0</v>
      </c>
      <c r="AO1249" s="27">
        <f t="shared" si="189"/>
        <v>0</v>
      </c>
      <c r="AP1249" s="28"/>
      <c r="AR1249" s="28"/>
      <c r="AS1249" s="28"/>
      <c r="AT1249" s="2"/>
      <c r="AU1249" s="2"/>
      <c r="AV1249" s="2"/>
      <c r="AW1249" s="2"/>
      <c r="AX1249" s="2"/>
      <c r="AY1249" s="2"/>
      <c r="AZ1249" s="2"/>
      <c r="BA1249" s="29"/>
    </row>
    <row r="1250" spans="1:53" ht="21" customHeight="1">
      <c r="A1250" s="19">
        <f>SUBTOTAL(3,$AO$7:AO1250)</f>
        <v>1244</v>
      </c>
      <c r="B1250" s="44" t="s">
        <v>4285</v>
      </c>
      <c r="C1250" s="45" t="s">
        <v>4286</v>
      </c>
      <c r="D1250" s="22" t="s">
        <v>4287</v>
      </c>
      <c r="E1250" s="22" t="s">
        <v>1559</v>
      </c>
      <c r="F1250" s="19" t="s">
        <v>3245</v>
      </c>
      <c r="G1250" s="22" t="s">
        <v>131</v>
      </c>
      <c r="H1250" s="19" t="str">
        <f t="shared" si="179"/>
        <v>012</v>
      </c>
      <c r="I1250" s="22" t="s">
        <v>4284</v>
      </c>
      <c r="J1250" s="22" t="s">
        <v>4280</v>
      </c>
      <c r="K1250" s="22"/>
      <c r="L1250" s="27">
        <v>7500000</v>
      </c>
      <c r="M1250" s="26">
        <v>0</v>
      </c>
      <c r="N1250" s="25">
        <v>7500000</v>
      </c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>
        <f t="shared" si="187"/>
        <v>0</v>
      </c>
      <c r="AE1250" s="25">
        <f>IF(SUM(R1250:T1250)-M1250&lt;SUM(N1250),SUM(N1250)-SUM(R1250:T1250)-M1250,)</f>
        <v>7500000</v>
      </c>
      <c r="AF1250" s="25"/>
      <c r="AG1250" s="27"/>
      <c r="AH1250" s="27"/>
      <c r="AI1250" s="27"/>
      <c r="AJ1250" s="32"/>
      <c r="AK1250" s="27"/>
      <c r="AL1250" s="32"/>
      <c r="AM1250" s="27"/>
      <c r="AN1250" s="25">
        <f t="shared" si="183"/>
        <v>0</v>
      </c>
      <c r="AO1250" s="27">
        <f t="shared" si="189"/>
        <v>15000000</v>
      </c>
      <c r="AP1250" s="28"/>
      <c r="AR1250" s="28"/>
      <c r="AS1250" s="28"/>
      <c r="AT1250" s="2"/>
      <c r="AU1250" s="2"/>
      <c r="AV1250" s="2"/>
      <c r="AW1250" s="2"/>
      <c r="AX1250" s="2"/>
      <c r="AY1250" s="2"/>
      <c r="AZ1250" s="2"/>
      <c r="BA1250" s="29"/>
    </row>
    <row r="1251" spans="1:53" ht="21" customHeight="1">
      <c r="A1251" s="19">
        <f>SUBTOTAL(3,$AO$7:AO1251)</f>
        <v>1245</v>
      </c>
      <c r="B1251" s="44" t="s">
        <v>4288</v>
      </c>
      <c r="C1251" s="45" t="s">
        <v>4289</v>
      </c>
      <c r="D1251" s="22" t="s">
        <v>165</v>
      </c>
      <c r="E1251" s="22" t="s">
        <v>1563</v>
      </c>
      <c r="F1251" s="19" t="s">
        <v>4290</v>
      </c>
      <c r="G1251" s="22" t="s">
        <v>131</v>
      </c>
      <c r="H1251" s="19" t="str">
        <f t="shared" si="179"/>
        <v>012</v>
      </c>
      <c r="I1251" s="22" t="s">
        <v>4284</v>
      </c>
      <c r="J1251" s="22" t="s">
        <v>4280</v>
      </c>
      <c r="K1251" s="22"/>
      <c r="L1251" s="27">
        <v>0</v>
      </c>
      <c r="M1251" s="26">
        <v>0</v>
      </c>
      <c r="N1251" s="25">
        <v>7500000</v>
      </c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>
        <v>7500000</v>
      </c>
      <c r="AB1251" s="25"/>
      <c r="AC1251" s="25"/>
      <c r="AD1251" s="25">
        <f t="shared" si="187"/>
        <v>0</v>
      </c>
      <c r="AE1251" s="25">
        <f>IF(SUM(R1251:AA1251)-M1251&lt;SUM(N1251),SUM(N1251)-SUM(R1251:AA1251)-M1251,)</f>
        <v>0</v>
      </c>
      <c r="AF1251" s="25"/>
      <c r="AG1251" s="27"/>
      <c r="AH1251" s="27"/>
      <c r="AI1251" s="27"/>
      <c r="AJ1251" s="32"/>
      <c r="AK1251" s="27"/>
      <c r="AL1251" s="32"/>
      <c r="AM1251" s="27"/>
      <c r="AN1251" s="25">
        <f t="shared" si="183"/>
        <v>0</v>
      </c>
      <c r="AO1251" s="27">
        <f>IF(SUM(R1251:AA1251)-M1251&lt;(K1251+L1251+N1251),(K1251+L1251+N1251)-SUM(R1251:AA1251)-M1251,)</f>
        <v>0</v>
      </c>
      <c r="AP1251" s="28"/>
      <c r="AR1251" s="28"/>
      <c r="AS1251" s="28"/>
      <c r="AT1251" s="2"/>
      <c r="AU1251" s="2"/>
      <c r="AV1251" s="2"/>
      <c r="AW1251" s="2"/>
      <c r="AX1251" s="2"/>
      <c r="AY1251" s="2"/>
      <c r="AZ1251" s="2"/>
      <c r="BA1251" s="29"/>
    </row>
    <row r="1252" spans="1:53" ht="21" customHeight="1">
      <c r="A1252" s="19">
        <f>SUBTOTAL(3,$AO$7:AO1252)</f>
        <v>1246</v>
      </c>
      <c r="B1252" s="44" t="s">
        <v>4291</v>
      </c>
      <c r="C1252" s="45" t="s">
        <v>4292</v>
      </c>
      <c r="D1252" s="22" t="s">
        <v>4293</v>
      </c>
      <c r="E1252" s="22" t="s">
        <v>385</v>
      </c>
      <c r="F1252" s="19" t="s">
        <v>810</v>
      </c>
      <c r="G1252" s="22" t="s">
        <v>131</v>
      </c>
      <c r="H1252" s="19" t="str">
        <f t="shared" si="179"/>
        <v>012</v>
      </c>
      <c r="I1252" s="22" t="s">
        <v>4284</v>
      </c>
      <c r="J1252" s="22" t="s">
        <v>4280</v>
      </c>
      <c r="K1252" s="22"/>
      <c r="L1252" s="27">
        <v>0</v>
      </c>
      <c r="M1252" s="26">
        <v>0</v>
      </c>
      <c r="N1252" s="25">
        <v>7500000</v>
      </c>
      <c r="O1252" s="25"/>
      <c r="P1252" s="25"/>
      <c r="Q1252" s="25"/>
      <c r="R1252" s="25"/>
      <c r="S1252" s="25"/>
      <c r="T1252" s="25"/>
      <c r="U1252" s="25"/>
      <c r="V1252" s="25"/>
      <c r="W1252" s="25">
        <v>7500000</v>
      </c>
      <c r="X1252" s="25"/>
      <c r="Y1252" s="25"/>
      <c r="Z1252" s="25"/>
      <c r="AA1252" s="25"/>
      <c r="AB1252" s="25"/>
      <c r="AC1252" s="25"/>
      <c r="AD1252" s="25">
        <f t="shared" si="187"/>
        <v>0</v>
      </c>
      <c r="AE1252" s="25">
        <f>IF(SUM(R1252:W1252)-M1252&lt;SUM(N1252),SUM(N1252)-SUM(R1252:W1252)-M1252,)</f>
        <v>0</v>
      </c>
      <c r="AF1252" s="25"/>
      <c r="AG1252" s="27"/>
      <c r="AH1252" s="27"/>
      <c r="AI1252" s="27"/>
      <c r="AJ1252" s="32"/>
      <c r="AK1252" s="27"/>
      <c r="AL1252" s="32"/>
      <c r="AM1252" s="27"/>
      <c r="AN1252" s="25">
        <f t="shared" si="183"/>
        <v>0</v>
      </c>
      <c r="AO1252" s="27">
        <f>IF(SUM(R1252:W1252)-M1252&lt;(K1252+L1252+N1252),(K1252+L1252+N1252)-SUM(R1252:W1252)-M1252,)</f>
        <v>0</v>
      </c>
      <c r="AP1252" s="28"/>
      <c r="AR1252" s="28"/>
      <c r="AS1252" s="28"/>
      <c r="AT1252" s="2"/>
      <c r="AU1252" s="2"/>
      <c r="AV1252" s="2"/>
      <c r="AW1252" s="2"/>
      <c r="AX1252" s="2"/>
      <c r="AY1252" s="2"/>
      <c r="AZ1252" s="2"/>
      <c r="BA1252" s="29"/>
    </row>
    <row r="1253" spans="1:53" ht="21" customHeight="1">
      <c r="A1253" s="19">
        <f>SUBTOTAL(3,$AO$7:AO1253)</f>
        <v>1247</v>
      </c>
      <c r="B1253" s="44" t="s">
        <v>4294</v>
      </c>
      <c r="C1253" s="45" t="s">
        <v>4295</v>
      </c>
      <c r="D1253" s="22" t="s">
        <v>4296</v>
      </c>
      <c r="E1253" s="22" t="s">
        <v>737</v>
      </c>
      <c r="F1253" s="19" t="s">
        <v>1721</v>
      </c>
      <c r="G1253" s="22" t="s">
        <v>131</v>
      </c>
      <c r="H1253" s="19" t="str">
        <f t="shared" si="179"/>
        <v>012</v>
      </c>
      <c r="I1253" s="22" t="s">
        <v>4284</v>
      </c>
      <c r="J1253" s="22" t="s">
        <v>4280</v>
      </c>
      <c r="K1253" s="22"/>
      <c r="L1253" s="27">
        <v>0</v>
      </c>
      <c r="M1253" s="26">
        <v>0</v>
      </c>
      <c r="N1253" s="25">
        <v>7500000</v>
      </c>
      <c r="O1253" s="25"/>
      <c r="P1253" s="25"/>
      <c r="Q1253" s="25"/>
      <c r="R1253" s="25"/>
      <c r="S1253" s="25">
        <v>7500000</v>
      </c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>
        <f t="shared" si="187"/>
        <v>0</v>
      </c>
      <c r="AE1253" s="25">
        <f>IF(SUM(R1253:T1253)-M1253&lt;SUM(N1253),SUM(N1253)-SUM(R1253:T1253)-M1253,)</f>
        <v>0</v>
      </c>
      <c r="AF1253" s="25"/>
      <c r="AG1253" s="27"/>
      <c r="AH1253" s="27"/>
      <c r="AI1253" s="27"/>
      <c r="AJ1253" s="32"/>
      <c r="AK1253" s="27"/>
      <c r="AL1253" s="32"/>
      <c r="AM1253" s="27"/>
      <c r="AN1253" s="25">
        <f t="shared" si="183"/>
        <v>0</v>
      </c>
      <c r="AO1253" s="27">
        <f t="shared" ref="AO1253:AO1284" si="190">IF(SUM(R1253:U1253)-M1253&lt;(K1253+L1253+N1253),(K1253+L1253+N1253)-SUM(R1253:U1253)-M1253,)</f>
        <v>0</v>
      </c>
      <c r="AP1253" s="28"/>
      <c r="AR1253" s="28"/>
      <c r="AS1253" s="28"/>
      <c r="AT1253" s="2"/>
      <c r="AU1253" s="2"/>
      <c r="AV1253" s="2"/>
      <c r="AW1253" s="2"/>
      <c r="AX1253" s="2"/>
      <c r="AY1253" s="2"/>
      <c r="AZ1253" s="2"/>
      <c r="BA1253" s="29"/>
    </row>
    <row r="1254" spans="1:53" ht="21" customHeight="1">
      <c r="A1254" s="19">
        <f>SUBTOTAL(3,$AO$7:AO1254)</f>
        <v>1248</v>
      </c>
      <c r="B1254" s="44" t="s">
        <v>4297</v>
      </c>
      <c r="C1254" s="45" t="s">
        <v>4298</v>
      </c>
      <c r="D1254" s="22" t="s">
        <v>4299</v>
      </c>
      <c r="E1254" s="22" t="s">
        <v>1167</v>
      </c>
      <c r="F1254" s="19" t="s">
        <v>658</v>
      </c>
      <c r="G1254" s="22" t="s">
        <v>131</v>
      </c>
      <c r="H1254" s="19" t="str">
        <f t="shared" ref="H1254:H1317" si="191">MID(B1254,4,3)</f>
        <v>012</v>
      </c>
      <c r="I1254" s="22" t="s">
        <v>4284</v>
      </c>
      <c r="J1254" s="22" t="s">
        <v>4280</v>
      </c>
      <c r="K1254" s="22"/>
      <c r="L1254" s="27">
        <v>0</v>
      </c>
      <c r="M1254" s="26">
        <v>0</v>
      </c>
      <c r="N1254" s="25">
        <v>7500000</v>
      </c>
      <c r="O1254" s="25"/>
      <c r="P1254" s="25"/>
      <c r="Q1254" s="25"/>
      <c r="R1254" s="25"/>
      <c r="S1254" s="25">
        <v>7500000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>
        <f t="shared" si="187"/>
        <v>0</v>
      </c>
      <c r="AE1254" s="25">
        <f>IF(SUM(R1254:T1254)-M1254&lt;SUM(N1254),SUM(N1254)-SUM(R1254:T1254)-M1254,)</f>
        <v>0</v>
      </c>
      <c r="AF1254" s="25"/>
      <c r="AG1254" s="27"/>
      <c r="AH1254" s="27"/>
      <c r="AI1254" s="27"/>
      <c r="AJ1254" s="32"/>
      <c r="AK1254" s="27"/>
      <c r="AL1254" s="32"/>
      <c r="AM1254" s="27"/>
      <c r="AN1254" s="25">
        <f t="shared" si="183"/>
        <v>0</v>
      </c>
      <c r="AO1254" s="27">
        <f t="shared" si="190"/>
        <v>0</v>
      </c>
      <c r="AP1254" s="28"/>
      <c r="AR1254" s="28"/>
      <c r="AS1254" s="28"/>
      <c r="AT1254" s="2"/>
      <c r="AU1254" s="2"/>
      <c r="AV1254" s="2"/>
      <c r="AW1254" s="2"/>
      <c r="AX1254" s="2"/>
      <c r="AY1254" s="2"/>
      <c r="AZ1254" s="2"/>
      <c r="BA1254" s="29"/>
    </row>
    <row r="1255" spans="1:53" ht="21" customHeight="1">
      <c r="A1255" s="19">
        <f>SUBTOTAL(3,$AO$7:AO1255)</f>
        <v>1249</v>
      </c>
      <c r="B1255" s="44" t="s">
        <v>4300</v>
      </c>
      <c r="C1255" s="45" t="s">
        <v>4301</v>
      </c>
      <c r="D1255" s="22" t="s">
        <v>890</v>
      </c>
      <c r="E1255" s="22" t="s">
        <v>2090</v>
      </c>
      <c r="F1255" s="19" t="s">
        <v>101</v>
      </c>
      <c r="G1255" s="22" t="s">
        <v>131</v>
      </c>
      <c r="H1255" s="19" t="str">
        <f t="shared" si="191"/>
        <v>012</v>
      </c>
      <c r="I1255" s="22" t="s">
        <v>4284</v>
      </c>
      <c r="J1255" s="22" t="s">
        <v>4280</v>
      </c>
      <c r="K1255" s="22"/>
      <c r="L1255" s="27">
        <v>0</v>
      </c>
      <c r="M1255" s="26">
        <v>0</v>
      </c>
      <c r="N1255" s="25">
        <v>7500000</v>
      </c>
      <c r="O1255" s="25"/>
      <c r="P1255" s="25"/>
      <c r="Q1255" s="25"/>
      <c r="R1255" s="25"/>
      <c r="S1255" s="25">
        <v>7500000</v>
      </c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>
        <f t="shared" si="187"/>
        <v>0</v>
      </c>
      <c r="AE1255" s="25">
        <f>IF(SUM(R1255:T1255)-M1255&lt;SUM(N1255),SUM(N1255)-SUM(R1255:T1255)-M1255,)</f>
        <v>0</v>
      </c>
      <c r="AF1255" s="25"/>
      <c r="AG1255" s="27"/>
      <c r="AH1255" s="27"/>
      <c r="AI1255" s="27"/>
      <c r="AJ1255" s="32"/>
      <c r="AK1255" s="27"/>
      <c r="AL1255" s="32"/>
      <c r="AM1255" s="27"/>
      <c r="AN1255" s="25">
        <f t="shared" si="183"/>
        <v>0</v>
      </c>
      <c r="AO1255" s="27">
        <f t="shared" si="190"/>
        <v>0</v>
      </c>
      <c r="AP1255" s="28"/>
      <c r="AR1255" s="28"/>
      <c r="AS1255" s="28"/>
      <c r="AT1255" s="2"/>
      <c r="AU1255" s="2"/>
      <c r="AV1255" s="2"/>
      <c r="AW1255" s="2"/>
      <c r="AX1255" s="2"/>
      <c r="AY1255" s="2"/>
      <c r="AZ1255" s="2"/>
      <c r="BA1255" s="29"/>
    </row>
    <row r="1256" spans="1:53" ht="21" customHeight="1">
      <c r="A1256" s="19">
        <f>SUBTOTAL(3,$AO$7:AO1256)</f>
        <v>1250</v>
      </c>
      <c r="B1256" s="44" t="s">
        <v>4302</v>
      </c>
      <c r="C1256" s="45" t="s">
        <v>4303</v>
      </c>
      <c r="D1256" s="22" t="s">
        <v>150</v>
      </c>
      <c r="E1256" s="22" t="s">
        <v>151</v>
      </c>
      <c r="F1256" s="19" t="s">
        <v>978</v>
      </c>
      <c r="G1256" s="22" t="s">
        <v>131</v>
      </c>
      <c r="H1256" s="19" t="str">
        <f t="shared" si="191"/>
        <v>012</v>
      </c>
      <c r="I1256" s="22" t="s">
        <v>4279</v>
      </c>
      <c r="J1256" s="22" t="s">
        <v>4280</v>
      </c>
      <c r="K1256" s="22"/>
      <c r="L1256" s="27">
        <v>0</v>
      </c>
      <c r="M1256" s="26">
        <v>0</v>
      </c>
      <c r="N1256" s="25">
        <v>7500000</v>
      </c>
      <c r="O1256" s="25"/>
      <c r="P1256" s="25"/>
      <c r="Q1256" s="25"/>
      <c r="R1256" s="25"/>
      <c r="S1256" s="25"/>
      <c r="T1256" s="25"/>
      <c r="U1256" s="25">
        <v>7500000</v>
      </c>
      <c r="V1256" s="25"/>
      <c r="W1256" s="25"/>
      <c r="X1256" s="25"/>
      <c r="Y1256" s="25"/>
      <c r="Z1256" s="25"/>
      <c r="AA1256" s="25"/>
      <c r="AB1256" s="25"/>
      <c r="AC1256" s="25"/>
      <c r="AD1256" s="25">
        <f t="shared" si="187"/>
        <v>0</v>
      </c>
      <c r="AE1256" s="25">
        <f>IF(SUM(R1256:U1256)-M1256&lt;SUM(N1256),SUM(N1256)-SUM(R1256:U1256)-M1256,)</f>
        <v>0</v>
      </c>
      <c r="AF1256" s="25"/>
      <c r="AG1256" s="27"/>
      <c r="AH1256" s="27"/>
      <c r="AI1256" s="27"/>
      <c r="AJ1256" s="32"/>
      <c r="AK1256" s="27"/>
      <c r="AL1256" s="32"/>
      <c r="AM1256" s="27"/>
      <c r="AN1256" s="25">
        <f t="shared" si="183"/>
        <v>0</v>
      </c>
      <c r="AO1256" s="27">
        <f t="shared" si="190"/>
        <v>0</v>
      </c>
      <c r="AP1256" s="28"/>
      <c r="AR1256" s="28"/>
      <c r="AS1256" s="28"/>
      <c r="AT1256" s="2"/>
      <c r="AU1256" s="2"/>
      <c r="AV1256" s="2"/>
      <c r="AW1256" s="2"/>
      <c r="AX1256" s="2"/>
      <c r="AY1256" s="2"/>
      <c r="AZ1256" s="2"/>
      <c r="BA1256" s="29"/>
    </row>
    <row r="1257" spans="1:53" ht="21" customHeight="1">
      <c r="A1257" s="19">
        <f>SUBTOTAL(3,$AO$7:AO1257)</f>
        <v>1251</v>
      </c>
      <c r="B1257" s="44" t="s">
        <v>4304</v>
      </c>
      <c r="C1257" s="45" t="s">
        <v>4305</v>
      </c>
      <c r="D1257" s="22" t="s">
        <v>3346</v>
      </c>
      <c r="E1257" s="22" t="s">
        <v>431</v>
      </c>
      <c r="F1257" s="19" t="s">
        <v>4306</v>
      </c>
      <c r="G1257" s="22" t="s">
        <v>131</v>
      </c>
      <c r="H1257" s="19" t="str">
        <f t="shared" si="191"/>
        <v>012</v>
      </c>
      <c r="I1257" s="22" t="s">
        <v>4279</v>
      </c>
      <c r="J1257" s="22" t="s">
        <v>4280</v>
      </c>
      <c r="K1257" s="22"/>
      <c r="L1257" s="27">
        <v>0</v>
      </c>
      <c r="M1257" s="26">
        <v>0</v>
      </c>
      <c r="N1257" s="25">
        <v>7500000</v>
      </c>
      <c r="O1257" s="25"/>
      <c r="P1257" s="25"/>
      <c r="Q1257" s="25"/>
      <c r="R1257" s="25"/>
      <c r="S1257" s="25"/>
      <c r="T1257" s="25"/>
      <c r="U1257" s="25">
        <v>7500000</v>
      </c>
      <c r="V1257" s="25"/>
      <c r="W1257" s="25"/>
      <c r="X1257" s="25"/>
      <c r="Y1257" s="25"/>
      <c r="Z1257" s="25"/>
      <c r="AA1257" s="25"/>
      <c r="AB1257" s="25"/>
      <c r="AC1257" s="25"/>
      <c r="AD1257" s="25">
        <f t="shared" si="187"/>
        <v>0</v>
      </c>
      <c r="AE1257" s="25">
        <f>IF(SUM(R1257:U1257)-M1257&lt;SUM(N1257),SUM(N1257)-SUM(R1257:U1257)-M1257,)</f>
        <v>0</v>
      </c>
      <c r="AF1257" s="25"/>
      <c r="AG1257" s="27"/>
      <c r="AH1257" s="27"/>
      <c r="AI1257" s="27"/>
      <c r="AJ1257" s="32"/>
      <c r="AK1257" s="27"/>
      <c r="AL1257" s="32"/>
      <c r="AM1257" s="27"/>
      <c r="AN1257" s="25">
        <f t="shared" si="183"/>
        <v>0</v>
      </c>
      <c r="AO1257" s="27">
        <f t="shared" si="190"/>
        <v>0</v>
      </c>
      <c r="AP1257" s="28"/>
      <c r="AR1257" s="28"/>
      <c r="AS1257" s="28"/>
      <c r="AT1257" s="2"/>
      <c r="AU1257" s="2"/>
      <c r="AV1257" s="2"/>
      <c r="AW1257" s="2"/>
      <c r="AX1257" s="2"/>
      <c r="AY1257" s="2"/>
      <c r="AZ1257" s="2"/>
      <c r="BA1257" s="29"/>
    </row>
    <row r="1258" spans="1:53" ht="21" customHeight="1">
      <c r="A1258" s="19">
        <f>SUBTOTAL(3,$AO$7:AO1258)</f>
        <v>1252</v>
      </c>
      <c r="B1258" s="44" t="s">
        <v>4307</v>
      </c>
      <c r="C1258" s="45" t="s">
        <v>4308</v>
      </c>
      <c r="D1258" s="22" t="s">
        <v>4309</v>
      </c>
      <c r="E1258" s="22" t="s">
        <v>1325</v>
      </c>
      <c r="F1258" s="19" t="s">
        <v>1448</v>
      </c>
      <c r="G1258" s="22" t="s">
        <v>131</v>
      </c>
      <c r="H1258" s="19" t="str">
        <f t="shared" si="191"/>
        <v>012</v>
      </c>
      <c r="I1258" s="22" t="s">
        <v>4284</v>
      </c>
      <c r="J1258" s="22" t="s">
        <v>4280</v>
      </c>
      <c r="K1258" s="22"/>
      <c r="L1258" s="27">
        <v>0</v>
      </c>
      <c r="M1258" s="26">
        <v>0</v>
      </c>
      <c r="N1258" s="25">
        <v>7500000</v>
      </c>
      <c r="O1258" s="25"/>
      <c r="P1258" s="25"/>
      <c r="Q1258" s="25"/>
      <c r="R1258" s="25"/>
      <c r="S1258" s="25">
        <v>7500000</v>
      </c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>
        <f t="shared" si="187"/>
        <v>0</v>
      </c>
      <c r="AE1258" s="25">
        <f>IF(SUM(R1258:T1258)-M1258&lt;SUM(N1258),SUM(N1258)-SUM(R1258:T1258)-M1258,)</f>
        <v>0</v>
      </c>
      <c r="AF1258" s="25"/>
      <c r="AG1258" s="27"/>
      <c r="AH1258" s="27"/>
      <c r="AI1258" s="27"/>
      <c r="AJ1258" s="32"/>
      <c r="AK1258" s="27"/>
      <c r="AL1258" s="32"/>
      <c r="AM1258" s="27"/>
      <c r="AN1258" s="25">
        <f t="shared" si="183"/>
        <v>0</v>
      </c>
      <c r="AO1258" s="27">
        <f t="shared" si="190"/>
        <v>0</v>
      </c>
      <c r="AP1258" s="28"/>
      <c r="AR1258" s="28"/>
      <c r="AS1258" s="28"/>
      <c r="AT1258" s="2"/>
      <c r="AU1258" s="2"/>
      <c r="AV1258" s="2"/>
      <c r="AW1258" s="2"/>
      <c r="AX1258" s="2"/>
      <c r="AY1258" s="2"/>
      <c r="AZ1258" s="2"/>
      <c r="BA1258" s="29"/>
    </row>
    <row r="1259" spans="1:53" ht="21" customHeight="1">
      <c r="A1259" s="19">
        <f>SUBTOTAL(3,$AO$7:AO1259)</f>
        <v>1253</v>
      </c>
      <c r="B1259" s="44" t="s">
        <v>4310</v>
      </c>
      <c r="C1259" s="45" t="s">
        <v>4311</v>
      </c>
      <c r="D1259" s="22" t="s">
        <v>4312</v>
      </c>
      <c r="E1259" s="22" t="s">
        <v>1325</v>
      </c>
      <c r="F1259" s="19" t="s">
        <v>2275</v>
      </c>
      <c r="G1259" s="22" t="s">
        <v>131</v>
      </c>
      <c r="H1259" s="19" t="str">
        <f t="shared" si="191"/>
        <v>012</v>
      </c>
      <c r="I1259" s="22" t="s">
        <v>4284</v>
      </c>
      <c r="J1259" s="22" t="s">
        <v>4280</v>
      </c>
      <c r="K1259" s="22"/>
      <c r="L1259" s="27">
        <v>0</v>
      </c>
      <c r="M1259" s="26">
        <v>0</v>
      </c>
      <c r="N1259" s="25">
        <v>7500000</v>
      </c>
      <c r="O1259" s="25"/>
      <c r="P1259" s="25"/>
      <c r="Q1259" s="25"/>
      <c r="R1259" s="25"/>
      <c r="S1259" s="25">
        <v>7500000</v>
      </c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>
        <f t="shared" si="187"/>
        <v>0</v>
      </c>
      <c r="AE1259" s="25">
        <f>IF(SUM(R1259:T1259)-M1259&lt;SUM(N1259),SUM(N1259)-SUM(R1259:T1259)-M1259,)</f>
        <v>0</v>
      </c>
      <c r="AF1259" s="25"/>
      <c r="AG1259" s="27"/>
      <c r="AH1259" s="27"/>
      <c r="AI1259" s="27"/>
      <c r="AJ1259" s="32"/>
      <c r="AK1259" s="27"/>
      <c r="AL1259" s="32"/>
      <c r="AM1259" s="27"/>
      <c r="AN1259" s="25">
        <f t="shared" si="183"/>
        <v>0</v>
      </c>
      <c r="AO1259" s="27">
        <f t="shared" si="190"/>
        <v>0</v>
      </c>
      <c r="AP1259" s="28"/>
      <c r="AR1259" s="28"/>
      <c r="AS1259" s="28"/>
      <c r="AT1259" s="2"/>
      <c r="AU1259" s="2"/>
      <c r="AV1259" s="2"/>
      <c r="AW1259" s="2"/>
      <c r="AX1259" s="2"/>
      <c r="AY1259" s="2"/>
      <c r="AZ1259" s="2"/>
      <c r="BA1259" s="29"/>
    </row>
    <row r="1260" spans="1:53" ht="21" customHeight="1">
      <c r="A1260" s="19">
        <f>SUBTOTAL(3,$AO$7:AO1260)</f>
        <v>1254</v>
      </c>
      <c r="B1260" s="44" t="s">
        <v>4313</v>
      </c>
      <c r="C1260" s="45" t="s">
        <v>4314</v>
      </c>
      <c r="D1260" s="22" t="s">
        <v>4315</v>
      </c>
      <c r="E1260" s="22" t="s">
        <v>767</v>
      </c>
      <c r="F1260" s="19" t="s">
        <v>1047</v>
      </c>
      <c r="G1260" s="22" t="s">
        <v>131</v>
      </c>
      <c r="H1260" s="19" t="str">
        <f t="shared" si="191"/>
        <v>012</v>
      </c>
      <c r="I1260" s="22" t="s">
        <v>4284</v>
      </c>
      <c r="J1260" s="22" t="s">
        <v>4280</v>
      </c>
      <c r="K1260" s="22"/>
      <c r="L1260" s="27">
        <v>0</v>
      </c>
      <c r="M1260" s="26">
        <v>0</v>
      </c>
      <c r="N1260" s="25">
        <v>7500000</v>
      </c>
      <c r="O1260" s="25"/>
      <c r="P1260" s="25"/>
      <c r="Q1260" s="25"/>
      <c r="R1260" s="25"/>
      <c r="S1260" s="25">
        <v>7500000</v>
      </c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>
        <f t="shared" si="187"/>
        <v>0</v>
      </c>
      <c r="AE1260" s="25">
        <f>IF(SUM(R1260:T1260)-M1260&lt;SUM(N1260),SUM(N1260)-SUM(R1260:T1260)-M1260,)</f>
        <v>0</v>
      </c>
      <c r="AF1260" s="25"/>
      <c r="AG1260" s="27"/>
      <c r="AH1260" s="27"/>
      <c r="AI1260" s="27"/>
      <c r="AJ1260" s="32"/>
      <c r="AK1260" s="27"/>
      <c r="AL1260" s="32"/>
      <c r="AM1260" s="27"/>
      <c r="AN1260" s="25">
        <f t="shared" si="183"/>
        <v>0</v>
      </c>
      <c r="AO1260" s="27">
        <f t="shared" si="190"/>
        <v>0</v>
      </c>
      <c r="AP1260" s="28"/>
      <c r="AR1260" s="28"/>
      <c r="AS1260" s="28"/>
      <c r="AT1260" s="2"/>
      <c r="AU1260" s="2"/>
      <c r="AV1260" s="2"/>
      <c r="AW1260" s="2"/>
      <c r="AX1260" s="2"/>
      <c r="AY1260" s="2"/>
      <c r="AZ1260" s="2"/>
      <c r="BA1260" s="29"/>
    </row>
    <row r="1261" spans="1:53" ht="21" customHeight="1">
      <c r="A1261" s="19">
        <f>SUBTOTAL(3,$AO$7:AO1261)</f>
        <v>1255</v>
      </c>
      <c r="B1261" s="44" t="s">
        <v>4316</v>
      </c>
      <c r="C1261" s="45" t="s">
        <v>4317</v>
      </c>
      <c r="D1261" s="22" t="s">
        <v>708</v>
      </c>
      <c r="E1261" s="22" t="s">
        <v>775</v>
      </c>
      <c r="F1261" s="19" t="s">
        <v>597</v>
      </c>
      <c r="G1261" s="22" t="s">
        <v>131</v>
      </c>
      <c r="H1261" s="19" t="str">
        <f t="shared" si="191"/>
        <v>012</v>
      </c>
      <c r="I1261" s="22" t="s">
        <v>4279</v>
      </c>
      <c r="J1261" s="22" t="s">
        <v>4280</v>
      </c>
      <c r="K1261" s="22"/>
      <c r="L1261" s="27">
        <v>0</v>
      </c>
      <c r="M1261" s="26">
        <v>0</v>
      </c>
      <c r="N1261" s="25">
        <v>7500000</v>
      </c>
      <c r="O1261" s="25"/>
      <c r="P1261" s="25"/>
      <c r="Q1261" s="25"/>
      <c r="R1261" s="25"/>
      <c r="S1261" s="25"/>
      <c r="T1261" s="25"/>
      <c r="U1261" s="25">
        <v>7500000</v>
      </c>
      <c r="V1261" s="25"/>
      <c r="W1261" s="25"/>
      <c r="X1261" s="25"/>
      <c r="Y1261" s="25"/>
      <c r="Z1261" s="25"/>
      <c r="AA1261" s="25"/>
      <c r="AB1261" s="25"/>
      <c r="AC1261" s="25"/>
      <c r="AD1261" s="25">
        <f t="shared" si="187"/>
        <v>0</v>
      </c>
      <c r="AE1261" s="25">
        <f>IF(SUM(R1261:U1261)-M1261&lt;SUM(N1261),SUM(N1261)-SUM(R1261:U1261)-M1261,)</f>
        <v>0</v>
      </c>
      <c r="AF1261" s="25"/>
      <c r="AG1261" s="27"/>
      <c r="AH1261" s="27"/>
      <c r="AI1261" s="27"/>
      <c r="AJ1261" s="32"/>
      <c r="AK1261" s="27"/>
      <c r="AL1261" s="32"/>
      <c r="AM1261" s="27"/>
      <c r="AN1261" s="25">
        <f t="shared" si="183"/>
        <v>0</v>
      </c>
      <c r="AO1261" s="27">
        <f t="shared" si="190"/>
        <v>0</v>
      </c>
      <c r="AP1261" s="28"/>
      <c r="AR1261" s="28"/>
      <c r="AS1261" s="28"/>
      <c r="AT1261" s="2"/>
      <c r="AU1261" s="2"/>
      <c r="AV1261" s="2"/>
      <c r="AW1261" s="2"/>
      <c r="AX1261" s="2"/>
      <c r="AY1261" s="2"/>
      <c r="AZ1261" s="2"/>
      <c r="BA1261" s="29"/>
    </row>
    <row r="1262" spans="1:53" ht="21" customHeight="1">
      <c r="A1262" s="19">
        <f>SUBTOTAL(3,$AO$7:AO1262)</f>
        <v>1256</v>
      </c>
      <c r="B1262" s="44" t="s">
        <v>4318</v>
      </c>
      <c r="C1262" s="45" t="s">
        <v>4319</v>
      </c>
      <c r="D1262" s="22" t="s">
        <v>4320</v>
      </c>
      <c r="E1262" s="22" t="s">
        <v>36</v>
      </c>
      <c r="F1262" s="19" t="s">
        <v>519</v>
      </c>
      <c r="G1262" s="22" t="s">
        <v>131</v>
      </c>
      <c r="H1262" s="19" t="str">
        <f t="shared" si="191"/>
        <v>012</v>
      </c>
      <c r="I1262" s="22" t="s">
        <v>4284</v>
      </c>
      <c r="J1262" s="22" t="s">
        <v>4280</v>
      </c>
      <c r="K1262" s="22"/>
      <c r="L1262" s="27">
        <v>0</v>
      </c>
      <c r="M1262" s="26">
        <v>0</v>
      </c>
      <c r="N1262" s="25">
        <v>7500000</v>
      </c>
      <c r="O1262" s="25"/>
      <c r="P1262" s="25"/>
      <c r="Q1262" s="25"/>
      <c r="R1262" s="25"/>
      <c r="S1262" s="25"/>
      <c r="T1262" s="25"/>
      <c r="U1262" s="25">
        <v>7500000</v>
      </c>
      <c r="V1262" s="25"/>
      <c r="W1262" s="25"/>
      <c r="X1262" s="25"/>
      <c r="Y1262" s="25"/>
      <c r="Z1262" s="25"/>
      <c r="AA1262" s="25"/>
      <c r="AB1262" s="25"/>
      <c r="AC1262" s="25"/>
      <c r="AD1262" s="25">
        <f t="shared" si="187"/>
        <v>0</v>
      </c>
      <c r="AE1262" s="25">
        <f>IF(SUM(R1262:U1262)-M1262&lt;SUM(N1262),SUM(N1262)-SUM(R1262:U1262)-M1262,)</f>
        <v>0</v>
      </c>
      <c r="AF1262" s="25"/>
      <c r="AG1262" s="27"/>
      <c r="AH1262" s="27"/>
      <c r="AI1262" s="27"/>
      <c r="AJ1262" s="32"/>
      <c r="AK1262" s="27"/>
      <c r="AL1262" s="32"/>
      <c r="AM1262" s="27"/>
      <c r="AN1262" s="25">
        <f t="shared" si="183"/>
        <v>0</v>
      </c>
      <c r="AO1262" s="27">
        <f t="shared" si="190"/>
        <v>0</v>
      </c>
      <c r="AP1262" s="28"/>
      <c r="AR1262" s="28"/>
      <c r="AS1262" s="28"/>
      <c r="AT1262" s="2"/>
      <c r="AU1262" s="2"/>
      <c r="AV1262" s="2"/>
      <c r="AW1262" s="2"/>
      <c r="AX1262" s="2"/>
      <c r="AY1262" s="2"/>
      <c r="AZ1262" s="2"/>
      <c r="BA1262" s="29"/>
    </row>
    <row r="1263" spans="1:53" ht="21" customHeight="1">
      <c r="A1263" s="19">
        <f>SUBTOTAL(3,$AO$7:AO1263)</f>
        <v>1257</v>
      </c>
      <c r="B1263" s="44" t="s">
        <v>4321</v>
      </c>
      <c r="C1263" s="45" t="s">
        <v>4322</v>
      </c>
      <c r="D1263" s="22" t="s">
        <v>3346</v>
      </c>
      <c r="E1263" s="22" t="s">
        <v>1342</v>
      </c>
      <c r="F1263" s="19" t="s">
        <v>1436</v>
      </c>
      <c r="G1263" s="22" t="s">
        <v>131</v>
      </c>
      <c r="H1263" s="19" t="str">
        <f t="shared" si="191"/>
        <v>012</v>
      </c>
      <c r="I1263" s="22" t="s">
        <v>4284</v>
      </c>
      <c r="J1263" s="22" t="s">
        <v>4280</v>
      </c>
      <c r="K1263" s="22"/>
      <c r="L1263" s="27">
        <v>0</v>
      </c>
      <c r="M1263" s="26">
        <v>0</v>
      </c>
      <c r="N1263" s="25">
        <v>7500000</v>
      </c>
      <c r="O1263" s="25"/>
      <c r="P1263" s="25"/>
      <c r="Q1263" s="25"/>
      <c r="R1263" s="25"/>
      <c r="S1263" s="25"/>
      <c r="T1263" s="25"/>
      <c r="U1263" s="25">
        <v>7500000</v>
      </c>
      <c r="V1263" s="25"/>
      <c r="W1263" s="25"/>
      <c r="X1263" s="25"/>
      <c r="Y1263" s="25"/>
      <c r="Z1263" s="25"/>
      <c r="AA1263" s="25"/>
      <c r="AB1263" s="25"/>
      <c r="AC1263" s="25"/>
      <c r="AD1263" s="25">
        <f t="shared" si="187"/>
        <v>0</v>
      </c>
      <c r="AE1263" s="25">
        <f>IF(SUM(R1263:U1263)-M1263&lt;SUM(N1263),SUM(N1263)-SUM(R1263:U1263)-M1263,)</f>
        <v>0</v>
      </c>
      <c r="AF1263" s="25"/>
      <c r="AG1263" s="27"/>
      <c r="AH1263" s="27"/>
      <c r="AI1263" s="27"/>
      <c r="AJ1263" s="32"/>
      <c r="AK1263" s="27"/>
      <c r="AL1263" s="32"/>
      <c r="AM1263" s="27"/>
      <c r="AN1263" s="25">
        <f t="shared" si="183"/>
        <v>0</v>
      </c>
      <c r="AO1263" s="27">
        <f t="shared" si="190"/>
        <v>0</v>
      </c>
      <c r="AP1263" s="28"/>
      <c r="AR1263" s="28"/>
      <c r="AS1263" s="28"/>
      <c r="AT1263" s="2"/>
      <c r="AU1263" s="2"/>
      <c r="AV1263" s="2"/>
      <c r="AW1263" s="2"/>
      <c r="AX1263" s="2"/>
      <c r="AY1263" s="2"/>
      <c r="AZ1263" s="2"/>
      <c r="BA1263" s="29"/>
    </row>
    <row r="1264" spans="1:53" ht="21" customHeight="1">
      <c r="A1264" s="19">
        <f>SUBTOTAL(3,$AO$7:AO1264)</f>
        <v>1258</v>
      </c>
      <c r="B1264" s="44" t="s">
        <v>4323</v>
      </c>
      <c r="C1264" s="45" t="s">
        <v>4324</v>
      </c>
      <c r="D1264" s="22" t="s">
        <v>3135</v>
      </c>
      <c r="E1264" s="22" t="s">
        <v>1197</v>
      </c>
      <c r="F1264" s="19" t="s">
        <v>710</v>
      </c>
      <c r="G1264" s="22" t="s">
        <v>131</v>
      </c>
      <c r="H1264" s="19" t="str">
        <f t="shared" si="191"/>
        <v>012</v>
      </c>
      <c r="I1264" s="22" t="s">
        <v>4284</v>
      </c>
      <c r="J1264" s="22" t="s">
        <v>4280</v>
      </c>
      <c r="K1264" s="22"/>
      <c r="L1264" s="27">
        <v>0</v>
      </c>
      <c r="M1264" s="26">
        <v>0</v>
      </c>
      <c r="N1264" s="25">
        <v>7500000</v>
      </c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>
        <v>7500000</v>
      </c>
      <c r="AB1264" s="25"/>
      <c r="AC1264" s="25"/>
      <c r="AD1264" s="25">
        <f t="shared" ref="AD1264:AD1295" si="192">IF(SUM(O1264:U1264)&gt;SUM(M1264:N1264),SUM(O1264:U1264)-SUM(M1264:N1264),)</f>
        <v>0</v>
      </c>
      <c r="AE1264" s="25">
        <f>IF(SUM(R1264:AA1264)-M1264&lt;SUM(N1264),SUM(N1264)-SUM(R1264:AA1264)-M1264,)</f>
        <v>0</v>
      </c>
      <c r="AF1264" s="25"/>
      <c r="AG1264" s="27"/>
      <c r="AH1264" s="27"/>
      <c r="AI1264" s="27"/>
      <c r="AJ1264" s="32"/>
      <c r="AK1264" s="27"/>
      <c r="AL1264" s="32"/>
      <c r="AM1264" s="27"/>
      <c r="AN1264" s="25">
        <f t="shared" si="183"/>
        <v>0</v>
      </c>
      <c r="AO1264" s="27">
        <f>IF(SUM(R1264:AA1264)-M1264&lt;(K1264+L1264+N1264),(K1264+L1264+N1264)-SUM(R1264:AA1264)-M1264,)</f>
        <v>0</v>
      </c>
      <c r="AP1264" s="28"/>
      <c r="AR1264" s="28"/>
      <c r="AS1264" s="28"/>
      <c r="AT1264" s="2"/>
      <c r="AU1264" s="2"/>
      <c r="AV1264" s="2"/>
      <c r="AW1264" s="2"/>
      <c r="AX1264" s="2"/>
      <c r="AY1264" s="2"/>
      <c r="AZ1264" s="2"/>
      <c r="BA1264" s="29"/>
    </row>
    <row r="1265" spans="1:53" ht="21" customHeight="1">
      <c r="A1265" s="19">
        <f>SUBTOTAL(3,$AO$7:AO1265)</f>
        <v>1259</v>
      </c>
      <c r="B1265" s="44" t="s">
        <v>4325</v>
      </c>
      <c r="C1265" s="45" t="s">
        <v>4326</v>
      </c>
      <c r="D1265" s="22" t="s">
        <v>474</v>
      </c>
      <c r="E1265" s="22" t="s">
        <v>491</v>
      </c>
      <c r="F1265" s="19" t="s">
        <v>1964</v>
      </c>
      <c r="G1265" s="22" t="s">
        <v>131</v>
      </c>
      <c r="H1265" s="19" t="str">
        <f t="shared" si="191"/>
        <v>012</v>
      </c>
      <c r="I1265" s="22" t="s">
        <v>4279</v>
      </c>
      <c r="J1265" s="22" t="s">
        <v>4280</v>
      </c>
      <c r="K1265" s="22"/>
      <c r="L1265" s="27">
        <v>0</v>
      </c>
      <c r="M1265" s="26">
        <v>0</v>
      </c>
      <c r="N1265" s="25">
        <v>7500000</v>
      </c>
      <c r="O1265" s="25"/>
      <c r="P1265" s="25"/>
      <c r="Q1265" s="25"/>
      <c r="R1265" s="25"/>
      <c r="S1265" s="25"/>
      <c r="T1265" s="25"/>
      <c r="U1265" s="25">
        <v>7500000</v>
      </c>
      <c r="V1265" s="25"/>
      <c r="W1265" s="25"/>
      <c r="X1265" s="25"/>
      <c r="Y1265" s="25"/>
      <c r="Z1265" s="25"/>
      <c r="AA1265" s="25"/>
      <c r="AB1265" s="25"/>
      <c r="AC1265" s="25"/>
      <c r="AD1265" s="25">
        <f t="shared" si="192"/>
        <v>0</v>
      </c>
      <c r="AE1265" s="25">
        <f>IF(SUM(R1265:U1265)-M1265&lt;SUM(N1265),SUM(N1265)-SUM(R1265:U1265)-M1265,)</f>
        <v>0</v>
      </c>
      <c r="AF1265" s="25"/>
      <c r="AG1265" s="27"/>
      <c r="AH1265" s="27"/>
      <c r="AI1265" s="27"/>
      <c r="AJ1265" s="32"/>
      <c r="AK1265" s="27"/>
      <c r="AL1265" s="32"/>
      <c r="AM1265" s="27"/>
      <c r="AN1265" s="25">
        <f t="shared" si="183"/>
        <v>0</v>
      </c>
      <c r="AO1265" s="27">
        <f t="shared" si="190"/>
        <v>0</v>
      </c>
      <c r="AP1265" s="28"/>
      <c r="AR1265" s="28"/>
      <c r="AS1265" s="28"/>
      <c r="AT1265" s="2"/>
      <c r="AU1265" s="2"/>
      <c r="AV1265" s="2"/>
      <c r="AW1265" s="2"/>
      <c r="AX1265" s="2"/>
      <c r="AY1265" s="2"/>
      <c r="AZ1265" s="2"/>
      <c r="BA1265" s="29"/>
    </row>
    <row r="1266" spans="1:53" ht="21" customHeight="1">
      <c r="A1266" s="19">
        <f>SUBTOTAL(3,$AO$7:AO1266)</f>
        <v>1260</v>
      </c>
      <c r="B1266" s="44" t="s">
        <v>4327</v>
      </c>
      <c r="C1266" s="45" t="s">
        <v>4328</v>
      </c>
      <c r="D1266" s="22" t="s">
        <v>4329</v>
      </c>
      <c r="E1266" s="22" t="s">
        <v>491</v>
      </c>
      <c r="F1266" s="19" t="s">
        <v>232</v>
      </c>
      <c r="G1266" s="22" t="s">
        <v>131</v>
      </c>
      <c r="H1266" s="19" t="str">
        <f t="shared" si="191"/>
        <v>012</v>
      </c>
      <c r="I1266" s="22" t="s">
        <v>4284</v>
      </c>
      <c r="J1266" s="22" t="s">
        <v>4280</v>
      </c>
      <c r="K1266" s="22"/>
      <c r="L1266" s="27">
        <v>0</v>
      </c>
      <c r="M1266" s="26">
        <v>0</v>
      </c>
      <c r="N1266" s="25">
        <v>7500000</v>
      </c>
      <c r="O1266" s="25"/>
      <c r="P1266" s="25"/>
      <c r="Q1266" s="25"/>
      <c r="R1266" s="25"/>
      <c r="S1266" s="25">
        <v>7500000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>
        <f t="shared" si="192"/>
        <v>0</v>
      </c>
      <c r="AE1266" s="25">
        <f>IF(SUM(R1266:T1266)-M1266&lt;SUM(N1266),SUM(N1266)-SUM(R1266:T1266)-M1266,)</f>
        <v>0</v>
      </c>
      <c r="AF1266" s="25"/>
      <c r="AG1266" s="27"/>
      <c r="AH1266" s="27"/>
      <c r="AI1266" s="27"/>
      <c r="AJ1266" s="32"/>
      <c r="AK1266" s="27"/>
      <c r="AL1266" s="32"/>
      <c r="AM1266" s="27"/>
      <c r="AN1266" s="25">
        <f t="shared" si="183"/>
        <v>0</v>
      </c>
      <c r="AO1266" s="27">
        <f t="shared" si="190"/>
        <v>0</v>
      </c>
      <c r="AP1266" s="28"/>
      <c r="AR1266" s="28"/>
      <c r="AS1266" s="28"/>
      <c r="AT1266" s="2"/>
      <c r="AU1266" s="2"/>
      <c r="AV1266" s="2"/>
      <c r="AW1266" s="2"/>
      <c r="AX1266" s="2"/>
      <c r="AY1266" s="2"/>
      <c r="AZ1266" s="2"/>
      <c r="BA1266" s="29"/>
    </row>
    <row r="1267" spans="1:53" ht="21" customHeight="1">
      <c r="A1267" s="19">
        <f>SUBTOTAL(3,$AO$7:AO1267)</f>
        <v>1261</v>
      </c>
      <c r="B1267" s="44" t="s">
        <v>4330</v>
      </c>
      <c r="C1267" s="45" t="s">
        <v>4331</v>
      </c>
      <c r="D1267" s="22" t="s">
        <v>513</v>
      </c>
      <c r="E1267" s="22" t="s">
        <v>491</v>
      </c>
      <c r="F1267" s="19" t="s">
        <v>2372</v>
      </c>
      <c r="G1267" s="22" t="s">
        <v>131</v>
      </c>
      <c r="H1267" s="19" t="str">
        <f t="shared" si="191"/>
        <v>012</v>
      </c>
      <c r="I1267" s="22" t="s">
        <v>4284</v>
      </c>
      <c r="J1267" s="22" t="s">
        <v>4280</v>
      </c>
      <c r="K1267" s="22"/>
      <c r="L1267" s="27">
        <v>0</v>
      </c>
      <c r="M1267" s="26">
        <v>0</v>
      </c>
      <c r="N1267" s="25">
        <v>7500000</v>
      </c>
      <c r="O1267" s="25"/>
      <c r="P1267" s="25"/>
      <c r="Q1267" s="25"/>
      <c r="R1267" s="25"/>
      <c r="S1267" s="25">
        <v>7500000</v>
      </c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>
        <f t="shared" si="192"/>
        <v>0</v>
      </c>
      <c r="AE1267" s="25">
        <f>IF(SUM(R1267:T1267)-M1267&lt;SUM(N1267),SUM(N1267)-SUM(R1267:T1267)-M1267,)</f>
        <v>0</v>
      </c>
      <c r="AF1267" s="25"/>
      <c r="AG1267" s="27"/>
      <c r="AH1267" s="27"/>
      <c r="AI1267" s="27"/>
      <c r="AJ1267" s="32"/>
      <c r="AK1267" s="27"/>
      <c r="AL1267" s="32"/>
      <c r="AM1267" s="27"/>
      <c r="AN1267" s="25">
        <f t="shared" si="183"/>
        <v>0</v>
      </c>
      <c r="AO1267" s="27">
        <f t="shared" si="190"/>
        <v>0</v>
      </c>
      <c r="AP1267" s="28"/>
      <c r="AR1267" s="28"/>
      <c r="AS1267" s="28"/>
      <c r="AT1267" s="2"/>
      <c r="AU1267" s="2"/>
      <c r="AV1267" s="2"/>
      <c r="AW1267" s="2"/>
      <c r="AX1267" s="2"/>
      <c r="AY1267" s="2"/>
      <c r="AZ1267" s="2"/>
      <c r="BA1267" s="29"/>
    </row>
    <row r="1268" spans="1:53" ht="21" customHeight="1">
      <c r="A1268" s="19">
        <f>SUBTOTAL(3,$AO$7:AO1268)</f>
        <v>1262</v>
      </c>
      <c r="B1268" s="44" t="s">
        <v>4332</v>
      </c>
      <c r="C1268" s="45" t="s">
        <v>4333</v>
      </c>
      <c r="D1268" s="22" t="s">
        <v>453</v>
      </c>
      <c r="E1268" s="22" t="s">
        <v>276</v>
      </c>
      <c r="F1268" s="19" t="s">
        <v>1017</v>
      </c>
      <c r="G1268" s="22" t="s">
        <v>131</v>
      </c>
      <c r="H1268" s="19" t="str">
        <f t="shared" si="191"/>
        <v>012</v>
      </c>
      <c r="I1268" s="22" t="s">
        <v>4279</v>
      </c>
      <c r="J1268" s="22" t="s">
        <v>4280</v>
      </c>
      <c r="K1268" s="22"/>
      <c r="L1268" s="27">
        <v>0</v>
      </c>
      <c r="M1268" s="26">
        <v>0</v>
      </c>
      <c r="N1268" s="25">
        <v>7500000</v>
      </c>
      <c r="O1268" s="25"/>
      <c r="P1268" s="25"/>
      <c r="Q1268" s="25"/>
      <c r="R1268" s="25"/>
      <c r="S1268" s="25"/>
      <c r="T1268" s="25"/>
      <c r="U1268" s="25">
        <v>7500000</v>
      </c>
      <c r="V1268" s="25"/>
      <c r="W1268" s="25"/>
      <c r="X1268" s="25"/>
      <c r="Y1268" s="25"/>
      <c r="Z1268" s="25"/>
      <c r="AA1268" s="25"/>
      <c r="AB1268" s="25"/>
      <c r="AC1268" s="25"/>
      <c r="AD1268" s="25">
        <f t="shared" si="192"/>
        <v>0</v>
      </c>
      <c r="AE1268" s="25">
        <f>IF(SUM(R1268:U1268)-M1268&lt;SUM(N1268),SUM(N1268)-SUM(R1268:U1268)-M1268,)</f>
        <v>0</v>
      </c>
      <c r="AF1268" s="25"/>
      <c r="AG1268" s="27"/>
      <c r="AH1268" s="27"/>
      <c r="AI1268" s="27"/>
      <c r="AJ1268" s="32"/>
      <c r="AK1268" s="27"/>
      <c r="AL1268" s="32"/>
      <c r="AM1268" s="27"/>
      <c r="AN1268" s="25">
        <f t="shared" si="183"/>
        <v>0</v>
      </c>
      <c r="AO1268" s="27">
        <f t="shared" si="190"/>
        <v>0</v>
      </c>
      <c r="AP1268" s="28"/>
      <c r="AR1268" s="28"/>
      <c r="AS1268" s="28"/>
      <c r="AT1268" s="2"/>
      <c r="AU1268" s="2"/>
      <c r="AV1268" s="2"/>
      <c r="AW1268" s="2"/>
      <c r="AX1268" s="2"/>
      <c r="AY1268" s="2"/>
      <c r="AZ1268" s="2"/>
      <c r="BA1268" s="29"/>
    </row>
    <row r="1269" spans="1:53" ht="21" customHeight="1">
      <c r="A1269" s="19">
        <f>SUBTOTAL(3,$AO$7:AO1269)</f>
        <v>1263</v>
      </c>
      <c r="B1269" s="44" t="s">
        <v>4334</v>
      </c>
      <c r="C1269" s="45" t="s">
        <v>4335</v>
      </c>
      <c r="D1269" s="22" t="s">
        <v>284</v>
      </c>
      <c r="E1269" s="22" t="s">
        <v>206</v>
      </c>
      <c r="F1269" s="19" t="s">
        <v>1453</v>
      </c>
      <c r="G1269" s="22" t="s">
        <v>131</v>
      </c>
      <c r="H1269" s="19" t="str">
        <f t="shared" si="191"/>
        <v>012</v>
      </c>
      <c r="I1269" s="22" t="s">
        <v>4284</v>
      </c>
      <c r="J1269" s="22" t="s">
        <v>4280</v>
      </c>
      <c r="K1269" s="22"/>
      <c r="L1269" s="27">
        <v>0</v>
      </c>
      <c r="M1269" s="26">
        <v>0</v>
      </c>
      <c r="N1269" s="25">
        <v>7500000</v>
      </c>
      <c r="O1269" s="25"/>
      <c r="P1269" s="25"/>
      <c r="Q1269" s="25"/>
      <c r="R1269" s="25"/>
      <c r="S1269" s="25"/>
      <c r="T1269" s="25"/>
      <c r="U1269" s="25">
        <v>7500000</v>
      </c>
      <c r="V1269" s="25"/>
      <c r="W1269" s="25"/>
      <c r="X1269" s="25"/>
      <c r="Y1269" s="25"/>
      <c r="Z1269" s="25"/>
      <c r="AA1269" s="25"/>
      <c r="AB1269" s="25"/>
      <c r="AC1269" s="25"/>
      <c r="AD1269" s="25">
        <f t="shared" si="192"/>
        <v>0</v>
      </c>
      <c r="AE1269" s="25">
        <f>IF(SUM(R1269:U1269)-M1269&lt;SUM(N1269),SUM(N1269)-SUM(R1269:U1269)-M1269,)</f>
        <v>0</v>
      </c>
      <c r="AF1269" s="25"/>
      <c r="AG1269" s="27"/>
      <c r="AH1269" s="27"/>
      <c r="AI1269" s="27"/>
      <c r="AJ1269" s="32"/>
      <c r="AK1269" s="27"/>
      <c r="AL1269" s="32"/>
      <c r="AM1269" s="27"/>
      <c r="AN1269" s="25">
        <f t="shared" si="183"/>
        <v>0</v>
      </c>
      <c r="AO1269" s="27">
        <f t="shared" si="190"/>
        <v>0</v>
      </c>
      <c r="AP1269" s="28"/>
      <c r="AR1269" s="28"/>
      <c r="AS1269" s="28"/>
      <c r="AT1269" s="2"/>
      <c r="AU1269" s="2"/>
      <c r="AV1269" s="2"/>
      <c r="AW1269" s="2"/>
      <c r="AX1269" s="2"/>
      <c r="AY1269" s="2"/>
      <c r="AZ1269" s="2"/>
      <c r="BA1269" s="29"/>
    </row>
    <row r="1270" spans="1:53" ht="21" customHeight="1">
      <c r="A1270" s="19">
        <f>SUBTOTAL(3,$AO$7:AO1270)</f>
        <v>1264</v>
      </c>
      <c r="B1270" s="44" t="s">
        <v>4336</v>
      </c>
      <c r="C1270" s="45" t="s">
        <v>4337</v>
      </c>
      <c r="D1270" s="22" t="s">
        <v>766</v>
      </c>
      <c r="E1270" s="22" t="s">
        <v>522</v>
      </c>
      <c r="F1270" s="19" t="s">
        <v>1628</v>
      </c>
      <c r="G1270" s="22" t="s">
        <v>131</v>
      </c>
      <c r="H1270" s="19" t="str">
        <f t="shared" si="191"/>
        <v>012</v>
      </c>
      <c r="I1270" s="22" t="s">
        <v>4279</v>
      </c>
      <c r="J1270" s="22" t="s">
        <v>4280</v>
      </c>
      <c r="K1270" s="22"/>
      <c r="L1270" s="27">
        <v>0</v>
      </c>
      <c r="M1270" s="26">
        <v>0</v>
      </c>
      <c r="N1270" s="25">
        <v>7500000</v>
      </c>
      <c r="O1270" s="25"/>
      <c r="P1270" s="25"/>
      <c r="Q1270" s="25"/>
      <c r="R1270" s="25"/>
      <c r="S1270" s="25">
        <v>7500000</v>
      </c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>
        <f t="shared" si="192"/>
        <v>0</v>
      </c>
      <c r="AE1270" s="25">
        <f>IF(SUM(R1270:T1270)-M1270&lt;SUM(N1270),SUM(N1270)-SUM(R1270:T1270)-M1270,)</f>
        <v>0</v>
      </c>
      <c r="AF1270" s="25"/>
      <c r="AG1270" s="27"/>
      <c r="AH1270" s="27"/>
      <c r="AI1270" s="27"/>
      <c r="AJ1270" s="32"/>
      <c r="AK1270" s="27"/>
      <c r="AL1270" s="32"/>
      <c r="AM1270" s="27"/>
      <c r="AN1270" s="25">
        <f t="shared" si="183"/>
        <v>0</v>
      </c>
      <c r="AO1270" s="27">
        <f t="shared" si="190"/>
        <v>0</v>
      </c>
      <c r="AP1270" s="28"/>
      <c r="AR1270" s="28"/>
      <c r="AS1270" s="28"/>
      <c r="AT1270" s="2"/>
      <c r="AU1270" s="2"/>
      <c r="AV1270" s="2"/>
      <c r="AW1270" s="2"/>
      <c r="AX1270" s="2"/>
      <c r="AY1270" s="2"/>
      <c r="AZ1270" s="2"/>
      <c r="BA1270" s="29"/>
    </row>
    <row r="1271" spans="1:53" ht="21" customHeight="1">
      <c r="A1271" s="19">
        <f>SUBTOTAL(3,$AO$7:AO1271)</f>
        <v>1265</v>
      </c>
      <c r="B1271" s="44" t="s">
        <v>4338</v>
      </c>
      <c r="C1271" s="45" t="s">
        <v>4339</v>
      </c>
      <c r="D1271" s="22" t="s">
        <v>4340</v>
      </c>
      <c r="E1271" s="22" t="s">
        <v>290</v>
      </c>
      <c r="F1271" s="47">
        <v>37693</v>
      </c>
      <c r="G1271" s="48" t="s">
        <v>131</v>
      </c>
      <c r="H1271" s="19" t="str">
        <f t="shared" si="191"/>
        <v>012</v>
      </c>
      <c r="I1271" s="22" t="s">
        <v>4284</v>
      </c>
      <c r="J1271" s="22" t="s">
        <v>4280</v>
      </c>
      <c r="K1271" s="22"/>
      <c r="L1271" s="27">
        <v>0</v>
      </c>
      <c r="M1271" s="26">
        <v>0</v>
      </c>
      <c r="N1271" s="25">
        <v>7500000</v>
      </c>
      <c r="O1271" s="25"/>
      <c r="P1271" s="25"/>
      <c r="Q1271" s="25"/>
      <c r="R1271" s="25"/>
      <c r="S1271" s="25"/>
      <c r="T1271" s="25"/>
      <c r="U1271" s="25">
        <v>7500000</v>
      </c>
      <c r="V1271" s="25"/>
      <c r="W1271" s="25"/>
      <c r="X1271" s="25"/>
      <c r="Y1271" s="25"/>
      <c r="Z1271" s="25"/>
      <c r="AA1271" s="25"/>
      <c r="AB1271" s="25"/>
      <c r="AC1271" s="25"/>
      <c r="AD1271" s="25">
        <f t="shared" si="192"/>
        <v>0</v>
      </c>
      <c r="AE1271" s="25">
        <f>IF(SUM(R1271:U1271)-M1271&lt;SUM(N1271),SUM(N1271)-SUM(R1271:U1271)-M1271,)</f>
        <v>0</v>
      </c>
      <c r="AF1271" s="25"/>
      <c r="AG1271" s="27"/>
      <c r="AH1271" s="27"/>
      <c r="AI1271" s="27"/>
      <c r="AJ1271" s="32"/>
      <c r="AK1271" s="27"/>
      <c r="AL1271" s="32"/>
      <c r="AM1271" s="27"/>
      <c r="AN1271" s="25">
        <f t="shared" si="183"/>
        <v>0</v>
      </c>
      <c r="AO1271" s="27">
        <f t="shared" si="190"/>
        <v>0</v>
      </c>
      <c r="AP1271" s="28"/>
      <c r="AR1271" s="28"/>
      <c r="AS1271" s="28"/>
      <c r="AT1271" s="2"/>
      <c r="AU1271" s="2"/>
      <c r="AV1271" s="2"/>
      <c r="AW1271" s="2"/>
      <c r="AX1271" s="2"/>
      <c r="AY1271" s="2"/>
      <c r="AZ1271" s="2"/>
      <c r="BA1271" s="29"/>
    </row>
    <row r="1272" spans="1:53" ht="21" customHeight="1">
      <c r="A1272" s="19">
        <f>SUBTOTAL(3,$AO$7:AO1272)</f>
        <v>1266</v>
      </c>
      <c r="B1272" s="44" t="s">
        <v>4341</v>
      </c>
      <c r="C1272" s="45" t="s">
        <v>4342</v>
      </c>
      <c r="D1272" s="22" t="s">
        <v>4343</v>
      </c>
      <c r="E1272" s="22" t="s">
        <v>1496</v>
      </c>
      <c r="F1272" s="19" t="s">
        <v>1717</v>
      </c>
      <c r="G1272" s="22" t="s">
        <v>131</v>
      </c>
      <c r="H1272" s="19" t="str">
        <f t="shared" si="191"/>
        <v>012</v>
      </c>
      <c r="I1272" s="22" t="s">
        <v>4344</v>
      </c>
      <c r="J1272" s="22" t="s">
        <v>4280</v>
      </c>
      <c r="K1272" s="22"/>
      <c r="L1272" s="27">
        <v>0</v>
      </c>
      <c r="M1272" s="26">
        <v>0</v>
      </c>
      <c r="N1272" s="25">
        <v>7500000</v>
      </c>
      <c r="O1272" s="25"/>
      <c r="P1272" s="25"/>
      <c r="Q1272" s="25"/>
      <c r="R1272" s="25"/>
      <c r="S1272" s="25">
        <v>7500000</v>
      </c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>
        <f t="shared" si="192"/>
        <v>0</v>
      </c>
      <c r="AE1272" s="25">
        <f>IF(SUM(R1272:T1272)-M1272&lt;SUM(N1272),SUM(N1272)-SUM(R1272:T1272)-M1272,)</f>
        <v>0</v>
      </c>
      <c r="AF1272" s="25"/>
      <c r="AG1272" s="27"/>
      <c r="AH1272" s="27"/>
      <c r="AI1272" s="27"/>
      <c r="AJ1272" s="32"/>
      <c r="AK1272" s="27"/>
      <c r="AL1272" s="32"/>
      <c r="AM1272" s="27"/>
      <c r="AN1272" s="25">
        <f t="shared" si="183"/>
        <v>0</v>
      </c>
      <c r="AO1272" s="27">
        <f t="shared" si="190"/>
        <v>0</v>
      </c>
      <c r="AP1272" s="28"/>
      <c r="AR1272" s="28"/>
      <c r="AS1272" s="28"/>
      <c r="AT1272" s="2"/>
      <c r="AU1272" s="2"/>
      <c r="AV1272" s="2"/>
      <c r="AW1272" s="2"/>
      <c r="AX1272" s="2"/>
      <c r="AY1272" s="2"/>
      <c r="AZ1272" s="2"/>
      <c r="BA1272" s="29"/>
    </row>
    <row r="1273" spans="1:53" ht="21" customHeight="1">
      <c r="A1273" s="19">
        <f>SUBTOTAL(3,$AO$7:AO1273)</f>
        <v>1267</v>
      </c>
      <c r="B1273" s="44" t="s">
        <v>4345</v>
      </c>
      <c r="C1273" s="45" t="s">
        <v>4346</v>
      </c>
      <c r="D1273" s="22" t="s">
        <v>275</v>
      </c>
      <c r="E1273" s="22" t="s">
        <v>1496</v>
      </c>
      <c r="F1273" s="19" t="s">
        <v>2357</v>
      </c>
      <c r="G1273" s="22" t="s">
        <v>131</v>
      </c>
      <c r="H1273" s="19" t="str">
        <f t="shared" si="191"/>
        <v>012</v>
      </c>
      <c r="I1273" s="22" t="s">
        <v>4284</v>
      </c>
      <c r="J1273" s="22" t="s">
        <v>4280</v>
      </c>
      <c r="K1273" s="22"/>
      <c r="L1273" s="27">
        <v>0</v>
      </c>
      <c r="M1273" s="26">
        <v>0</v>
      </c>
      <c r="N1273" s="25">
        <v>7500000</v>
      </c>
      <c r="O1273" s="25"/>
      <c r="P1273" s="25"/>
      <c r="Q1273" s="25"/>
      <c r="R1273" s="25"/>
      <c r="S1273" s="25">
        <v>7500000</v>
      </c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>
        <f t="shared" si="192"/>
        <v>0</v>
      </c>
      <c r="AE1273" s="25">
        <f>IF(SUM(R1273:T1273)-M1273&lt;SUM(N1273),SUM(N1273)-SUM(R1273:T1273)-M1273,)</f>
        <v>0</v>
      </c>
      <c r="AF1273" s="25"/>
      <c r="AG1273" s="27"/>
      <c r="AH1273" s="27"/>
      <c r="AI1273" s="27"/>
      <c r="AJ1273" s="32"/>
      <c r="AK1273" s="27"/>
      <c r="AL1273" s="32"/>
      <c r="AM1273" s="27"/>
      <c r="AN1273" s="25">
        <f t="shared" si="183"/>
        <v>0</v>
      </c>
      <c r="AO1273" s="27">
        <f t="shared" si="190"/>
        <v>0</v>
      </c>
      <c r="AP1273" s="28"/>
      <c r="AR1273" s="28"/>
      <c r="AS1273" s="28"/>
      <c r="AT1273" s="2"/>
      <c r="AU1273" s="2"/>
      <c r="AV1273" s="2"/>
      <c r="AW1273" s="2"/>
      <c r="AX1273" s="2"/>
      <c r="AY1273" s="2"/>
      <c r="AZ1273" s="2"/>
      <c r="BA1273" s="29"/>
    </row>
    <row r="1274" spans="1:53" ht="21" customHeight="1">
      <c r="A1274" s="19">
        <f>SUBTOTAL(3,$AO$7:AO1274)</f>
        <v>1268</v>
      </c>
      <c r="B1274" s="44" t="s">
        <v>4347</v>
      </c>
      <c r="C1274" s="45" t="s">
        <v>4348</v>
      </c>
      <c r="D1274" s="22" t="s">
        <v>4349</v>
      </c>
      <c r="E1274" s="22" t="s">
        <v>1126</v>
      </c>
      <c r="F1274" s="19" t="s">
        <v>4350</v>
      </c>
      <c r="G1274" s="22" t="s">
        <v>131</v>
      </c>
      <c r="H1274" s="19" t="str">
        <f t="shared" si="191"/>
        <v>012</v>
      </c>
      <c r="I1274" s="22" t="s">
        <v>4279</v>
      </c>
      <c r="J1274" s="22" t="s">
        <v>4280</v>
      </c>
      <c r="K1274" s="22"/>
      <c r="L1274" s="27">
        <v>0</v>
      </c>
      <c r="M1274" s="26">
        <v>0</v>
      </c>
      <c r="N1274" s="25">
        <v>7500000</v>
      </c>
      <c r="O1274" s="25"/>
      <c r="P1274" s="25"/>
      <c r="Q1274" s="25"/>
      <c r="R1274" s="25"/>
      <c r="S1274" s="25">
        <v>7500000</v>
      </c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>
        <f t="shared" si="192"/>
        <v>0</v>
      </c>
      <c r="AE1274" s="25">
        <f>IF(SUM(R1274:T1274)-M1274&lt;SUM(N1274),SUM(N1274)-SUM(R1274:T1274)-M1274,)</f>
        <v>0</v>
      </c>
      <c r="AF1274" s="25"/>
      <c r="AG1274" s="27"/>
      <c r="AH1274" s="27"/>
      <c r="AI1274" s="27"/>
      <c r="AJ1274" s="32"/>
      <c r="AK1274" s="27"/>
      <c r="AL1274" s="32"/>
      <c r="AM1274" s="27"/>
      <c r="AN1274" s="25">
        <f t="shared" si="183"/>
        <v>0</v>
      </c>
      <c r="AO1274" s="27">
        <f t="shared" si="190"/>
        <v>0</v>
      </c>
      <c r="AP1274" s="28"/>
      <c r="AR1274" s="28"/>
      <c r="AS1274" s="28"/>
      <c r="AT1274" s="2"/>
      <c r="AU1274" s="2"/>
      <c r="AV1274" s="2"/>
      <c r="AW1274" s="2"/>
      <c r="AX1274" s="2"/>
      <c r="AY1274" s="2"/>
      <c r="AZ1274" s="2"/>
      <c r="BA1274" s="29"/>
    </row>
    <row r="1275" spans="1:53" ht="21" customHeight="1">
      <c r="A1275" s="19">
        <f>SUBTOTAL(3,$AO$7:AO1275)</f>
        <v>1269</v>
      </c>
      <c r="B1275" s="44" t="s">
        <v>4351</v>
      </c>
      <c r="C1275" s="45" t="s">
        <v>4352</v>
      </c>
      <c r="D1275" s="22" t="s">
        <v>4353</v>
      </c>
      <c r="E1275" s="22" t="s">
        <v>689</v>
      </c>
      <c r="F1275" s="19" t="s">
        <v>923</v>
      </c>
      <c r="G1275" s="22" t="s">
        <v>131</v>
      </c>
      <c r="H1275" s="19" t="str">
        <f t="shared" si="191"/>
        <v>012</v>
      </c>
      <c r="I1275" s="22" t="s">
        <v>4279</v>
      </c>
      <c r="J1275" s="22" t="s">
        <v>4280</v>
      </c>
      <c r="K1275" s="22"/>
      <c r="L1275" s="27">
        <v>0</v>
      </c>
      <c r="M1275" s="26">
        <v>0</v>
      </c>
      <c r="N1275" s="25">
        <v>7500000</v>
      </c>
      <c r="O1275" s="25"/>
      <c r="P1275" s="25"/>
      <c r="Q1275" s="25"/>
      <c r="R1275" s="25"/>
      <c r="S1275" s="25"/>
      <c r="T1275" s="25"/>
      <c r="U1275" s="25">
        <v>7500000</v>
      </c>
      <c r="V1275" s="25"/>
      <c r="W1275" s="25"/>
      <c r="X1275" s="25"/>
      <c r="Y1275" s="25"/>
      <c r="Z1275" s="25"/>
      <c r="AA1275" s="25"/>
      <c r="AB1275" s="25"/>
      <c r="AC1275" s="25"/>
      <c r="AD1275" s="25">
        <f t="shared" si="192"/>
        <v>0</v>
      </c>
      <c r="AE1275" s="25">
        <f>IF(SUM(R1275:U1275)-M1275&lt;SUM(N1275),SUM(N1275)-SUM(R1275:U1275)-M1275,)</f>
        <v>0</v>
      </c>
      <c r="AF1275" s="25"/>
      <c r="AG1275" s="27"/>
      <c r="AH1275" s="27"/>
      <c r="AI1275" s="27"/>
      <c r="AJ1275" s="32"/>
      <c r="AK1275" s="27"/>
      <c r="AL1275" s="32"/>
      <c r="AM1275" s="27"/>
      <c r="AN1275" s="25">
        <f t="shared" si="183"/>
        <v>0</v>
      </c>
      <c r="AO1275" s="27">
        <f t="shared" si="190"/>
        <v>0</v>
      </c>
      <c r="AP1275" s="28"/>
      <c r="AR1275" s="28"/>
      <c r="AS1275" s="28"/>
      <c r="AT1275" s="2"/>
      <c r="AU1275" s="2"/>
      <c r="AV1275" s="2"/>
      <c r="AW1275" s="2"/>
      <c r="AX1275" s="2"/>
      <c r="AY1275" s="2"/>
      <c r="AZ1275" s="2"/>
      <c r="BA1275" s="29"/>
    </row>
    <row r="1276" spans="1:53" ht="21" customHeight="1">
      <c r="A1276" s="19">
        <f>SUBTOTAL(3,$AO$7:AO1276)</f>
        <v>1270</v>
      </c>
      <c r="B1276" s="44" t="s">
        <v>4354</v>
      </c>
      <c r="C1276" s="45" t="s">
        <v>4355</v>
      </c>
      <c r="D1276" s="22" t="s">
        <v>4356</v>
      </c>
      <c r="E1276" s="22" t="s">
        <v>305</v>
      </c>
      <c r="F1276" s="19" t="s">
        <v>654</v>
      </c>
      <c r="G1276" s="22" t="s">
        <v>131</v>
      </c>
      <c r="H1276" s="19" t="str">
        <f t="shared" si="191"/>
        <v>012</v>
      </c>
      <c r="I1276" s="22" t="s">
        <v>4279</v>
      </c>
      <c r="J1276" s="22" t="s">
        <v>4280</v>
      </c>
      <c r="K1276" s="22"/>
      <c r="L1276" s="27">
        <v>0</v>
      </c>
      <c r="M1276" s="26">
        <v>0</v>
      </c>
      <c r="N1276" s="25">
        <v>7500000</v>
      </c>
      <c r="O1276" s="25"/>
      <c r="P1276" s="25"/>
      <c r="Q1276" s="25"/>
      <c r="R1276" s="25"/>
      <c r="S1276" s="25"/>
      <c r="T1276" s="25"/>
      <c r="U1276" s="25">
        <v>7500000</v>
      </c>
      <c r="V1276" s="25"/>
      <c r="W1276" s="25"/>
      <c r="X1276" s="25"/>
      <c r="Y1276" s="25"/>
      <c r="Z1276" s="25"/>
      <c r="AA1276" s="25"/>
      <c r="AB1276" s="25"/>
      <c r="AC1276" s="25"/>
      <c r="AD1276" s="25">
        <f t="shared" si="192"/>
        <v>0</v>
      </c>
      <c r="AE1276" s="25">
        <f>IF(SUM(R1276:U1276)-M1276&lt;SUM(N1276),SUM(N1276)-SUM(R1276:U1276)-M1276,)</f>
        <v>0</v>
      </c>
      <c r="AF1276" s="25"/>
      <c r="AG1276" s="27"/>
      <c r="AH1276" s="27"/>
      <c r="AI1276" s="27"/>
      <c r="AJ1276" s="32"/>
      <c r="AK1276" s="27"/>
      <c r="AL1276" s="32"/>
      <c r="AM1276" s="27"/>
      <c r="AN1276" s="25">
        <f t="shared" si="183"/>
        <v>0</v>
      </c>
      <c r="AO1276" s="27">
        <f t="shared" si="190"/>
        <v>0</v>
      </c>
      <c r="AP1276" s="28"/>
      <c r="AR1276" s="28"/>
      <c r="AS1276" s="28"/>
      <c r="AT1276" s="2"/>
      <c r="AU1276" s="2"/>
      <c r="AV1276" s="2"/>
      <c r="AW1276" s="2"/>
      <c r="AX1276" s="2"/>
      <c r="AY1276" s="2"/>
      <c r="AZ1276" s="2"/>
      <c r="BA1276" s="29"/>
    </row>
    <row r="1277" spans="1:53" ht="21" customHeight="1">
      <c r="A1277" s="19">
        <f>SUBTOTAL(3,$AO$7:AO1277)</f>
        <v>1271</v>
      </c>
      <c r="B1277" s="44" t="s">
        <v>4357</v>
      </c>
      <c r="C1277" s="45" t="s">
        <v>4358</v>
      </c>
      <c r="D1277" s="22" t="s">
        <v>4359</v>
      </c>
      <c r="E1277" s="22" t="s">
        <v>316</v>
      </c>
      <c r="F1277" s="19" t="s">
        <v>978</v>
      </c>
      <c r="G1277" s="22" t="s">
        <v>131</v>
      </c>
      <c r="H1277" s="19" t="str">
        <f t="shared" si="191"/>
        <v>012</v>
      </c>
      <c r="I1277" s="22" t="s">
        <v>4284</v>
      </c>
      <c r="J1277" s="22" t="s">
        <v>4280</v>
      </c>
      <c r="K1277" s="22"/>
      <c r="L1277" s="27">
        <v>0</v>
      </c>
      <c r="M1277" s="26">
        <v>0</v>
      </c>
      <c r="N1277" s="25">
        <v>7500000</v>
      </c>
      <c r="O1277" s="25"/>
      <c r="P1277" s="25"/>
      <c r="Q1277" s="25"/>
      <c r="R1277" s="25"/>
      <c r="S1277" s="25">
        <v>7500000</v>
      </c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>
        <f t="shared" si="192"/>
        <v>0</v>
      </c>
      <c r="AE1277" s="25">
        <f>IF(SUM(R1277:T1277)-M1277&lt;SUM(N1277),SUM(N1277)-SUM(R1277:T1277)-M1277,)</f>
        <v>0</v>
      </c>
      <c r="AF1277" s="25"/>
      <c r="AG1277" s="27"/>
      <c r="AH1277" s="27"/>
      <c r="AI1277" s="27"/>
      <c r="AJ1277" s="32"/>
      <c r="AK1277" s="27"/>
      <c r="AL1277" s="32"/>
      <c r="AM1277" s="27"/>
      <c r="AN1277" s="25">
        <f t="shared" si="183"/>
        <v>0</v>
      </c>
      <c r="AO1277" s="27">
        <f t="shared" si="190"/>
        <v>0</v>
      </c>
      <c r="AP1277" s="28"/>
      <c r="AR1277" s="28"/>
      <c r="AS1277" s="28"/>
      <c r="AT1277" s="2"/>
      <c r="AU1277" s="2"/>
      <c r="AV1277" s="2"/>
      <c r="AW1277" s="2"/>
      <c r="AX1277" s="2"/>
      <c r="AY1277" s="2"/>
      <c r="AZ1277" s="2"/>
      <c r="BA1277" s="29"/>
    </row>
    <row r="1278" spans="1:53" ht="21" customHeight="1">
      <c r="A1278" s="19">
        <f>SUBTOTAL(3,$AO$7:AO1278)</f>
        <v>1272</v>
      </c>
      <c r="B1278" s="44" t="s">
        <v>4360</v>
      </c>
      <c r="C1278" s="45" t="s">
        <v>4361</v>
      </c>
      <c r="D1278" s="22" t="s">
        <v>4362</v>
      </c>
      <c r="E1278" s="22" t="s">
        <v>316</v>
      </c>
      <c r="F1278" s="19" t="s">
        <v>725</v>
      </c>
      <c r="G1278" s="22" t="s">
        <v>131</v>
      </c>
      <c r="H1278" s="19" t="str">
        <f t="shared" si="191"/>
        <v>012</v>
      </c>
      <c r="I1278" s="22" t="s">
        <v>4284</v>
      </c>
      <c r="J1278" s="22" t="s">
        <v>4280</v>
      </c>
      <c r="K1278" s="22"/>
      <c r="L1278" s="27">
        <v>0</v>
      </c>
      <c r="M1278" s="26">
        <v>0</v>
      </c>
      <c r="N1278" s="25">
        <v>7500000</v>
      </c>
      <c r="O1278" s="25"/>
      <c r="P1278" s="25"/>
      <c r="Q1278" s="25"/>
      <c r="R1278" s="25"/>
      <c r="S1278" s="25">
        <v>7500000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>
        <f t="shared" si="192"/>
        <v>0</v>
      </c>
      <c r="AE1278" s="25">
        <f>IF(SUM(R1278:T1278)-M1278&lt;SUM(N1278),SUM(N1278)-SUM(R1278:T1278)-M1278,)</f>
        <v>0</v>
      </c>
      <c r="AF1278" s="25"/>
      <c r="AG1278" s="27"/>
      <c r="AH1278" s="27"/>
      <c r="AI1278" s="27"/>
      <c r="AJ1278" s="32"/>
      <c r="AK1278" s="27"/>
      <c r="AL1278" s="32"/>
      <c r="AM1278" s="27"/>
      <c r="AN1278" s="25">
        <f t="shared" si="183"/>
        <v>0</v>
      </c>
      <c r="AO1278" s="27">
        <f t="shared" si="190"/>
        <v>0</v>
      </c>
      <c r="AP1278" s="28"/>
      <c r="AR1278" s="28"/>
      <c r="AS1278" s="28"/>
      <c r="AT1278" s="2"/>
      <c r="AU1278" s="2"/>
      <c r="AV1278" s="2"/>
      <c r="AW1278" s="2"/>
      <c r="AX1278" s="2"/>
      <c r="AY1278" s="2"/>
      <c r="AZ1278" s="2"/>
      <c r="BA1278" s="29"/>
    </row>
    <row r="1279" spans="1:53" ht="21" customHeight="1">
      <c r="A1279" s="19">
        <f>SUBTOTAL(3,$AO$7:AO1279)</f>
        <v>1273</v>
      </c>
      <c r="B1279" s="44" t="s">
        <v>4363</v>
      </c>
      <c r="C1279" s="45" t="s">
        <v>4364</v>
      </c>
      <c r="D1279" s="22" t="s">
        <v>3618</v>
      </c>
      <c r="E1279" s="22" t="s">
        <v>694</v>
      </c>
      <c r="F1279" s="19" t="s">
        <v>1131</v>
      </c>
      <c r="G1279" s="22" t="s">
        <v>131</v>
      </c>
      <c r="H1279" s="19" t="str">
        <f t="shared" si="191"/>
        <v>012</v>
      </c>
      <c r="I1279" s="22" t="s">
        <v>4284</v>
      </c>
      <c r="J1279" s="22" t="s">
        <v>4280</v>
      </c>
      <c r="K1279" s="22"/>
      <c r="L1279" s="27">
        <v>0</v>
      </c>
      <c r="M1279" s="26">
        <v>0</v>
      </c>
      <c r="N1279" s="25">
        <v>7500000</v>
      </c>
      <c r="O1279" s="25"/>
      <c r="P1279" s="25"/>
      <c r="Q1279" s="25"/>
      <c r="R1279" s="25"/>
      <c r="S1279" s="25">
        <v>7500000</v>
      </c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>
        <f t="shared" si="192"/>
        <v>0</v>
      </c>
      <c r="AE1279" s="25">
        <f>IF(SUM(R1279:T1279)-M1279&lt;SUM(N1279),SUM(N1279)-SUM(R1279:T1279)-M1279,)</f>
        <v>0</v>
      </c>
      <c r="AF1279" s="25"/>
      <c r="AG1279" s="27"/>
      <c r="AH1279" s="27"/>
      <c r="AI1279" s="27"/>
      <c r="AJ1279" s="32"/>
      <c r="AK1279" s="27"/>
      <c r="AL1279" s="32"/>
      <c r="AM1279" s="27"/>
      <c r="AN1279" s="25">
        <f t="shared" ref="AN1279:AN1342" si="193">IF(SUM(AH1279:AI1279)&lt;SUM(AG1279),SUM(AG1279)-SUM(AH1279:AI1279),)</f>
        <v>0</v>
      </c>
      <c r="AO1279" s="27">
        <f t="shared" si="190"/>
        <v>0</v>
      </c>
      <c r="AP1279" s="28"/>
      <c r="AR1279" s="28"/>
      <c r="AS1279" s="28"/>
      <c r="AT1279" s="2"/>
      <c r="AU1279" s="2"/>
      <c r="AV1279" s="2"/>
      <c r="AW1279" s="2"/>
      <c r="AX1279" s="2"/>
      <c r="AY1279" s="2"/>
      <c r="AZ1279" s="2"/>
      <c r="BA1279" s="29"/>
    </row>
    <row r="1280" spans="1:53" ht="21" customHeight="1">
      <c r="A1280" s="19">
        <f>SUBTOTAL(3,$AO$7:AO1280)</f>
        <v>1274</v>
      </c>
      <c r="B1280" s="44" t="s">
        <v>4365</v>
      </c>
      <c r="C1280" s="45" t="s">
        <v>4366</v>
      </c>
      <c r="D1280" s="22" t="s">
        <v>4367</v>
      </c>
      <c r="E1280" s="22" t="s">
        <v>334</v>
      </c>
      <c r="F1280" s="19" t="s">
        <v>1317</v>
      </c>
      <c r="G1280" s="22" t="s">
        <v>131</v>
      </c>
      <c r="H1280" s="19" t="str">
        <f t="shared" si="191"/>
        <v>012</v>
      </c>
      <c r="I1280" s="22" t="s">
        <v>4344</v>
      </c>
      <c r="J1280" s="22" t="s">
        <v>4280</v>
      </c>
      <c r="K1280" s="22"/>
      <c r="L1280" s="27">
        <v>0</v>
      </c>
      <c r="M1280" s="49"/>
      <c r="N1280" s="25">
        <v>7500000</v>
      </c>
      <c r="O1280" s="25"/>
      <c r="P1280" s="25"/>
      <c r="Q1280" s="25"/>
      <c r="R1280" s="25"/>
      <c r="S1280" s="25"/>
      <c r="T1280" s="25"/>
      <c r="U1280" s="25">
        <v>7500000</v>
      </c>
      <c r="V1280" s="25"/>
      <c r="W1280" s="25"/>
      <c r="X1280" s="25"/>
      <c r="Y1280" s="25"/>
      <c r="Z1280" s="25"/>
      <c r="AA1280" s="25"/>
      <c r="AB1280" s="25"/>
      <c r="AC1280" s="25"/>
      <c r="AD1280" s="25">
        <f t="shared" si="192"/>
        <v>0</v>
      </c>
      <c r="AE1280" s="25">
        <f>IF(SUM(R1280:U1280)-M1280&lt;SUM(N1280),SUM(N1280)-SUM(R1280:U1280)-M1280,)</f>
        <v>0</v>
      </c>
      <c r="AF1280" s="25"/>
      <c r="AG1280" s="27"/>
      <c r="AH1280" s="27"/>
      <c r="AI1280" s="27"/>
      <c r="AJ1280" s="32"/>
      <c r="AK1280" s="27"/>
      <c r="AL1280" s="32"/>
      <c r="AM1280" s="27"/>
      <c r="AN1280" s="25">
        <f t="shared" si="193"/>
        <v>0</v>
      </c>
      <c r="AO1280" s="27">
        <f t="shared" si="190"/>
        <v>0</v>
      </c>
      <c r="AP1280" s="28"/>
      <c r="AR1280" s="28"/>
      <c r="AS1280" s="28" t="s">
        <v>2815</v>
      </c>
      <c r="AT1280" s="2"/>
      <c r="AU1280" s="2"/>
      <c r="AV1280" s="2"/>
      <c r="AW1280" s="2"/>
      <c r="AX1280" s="2"/>
      <c r="AY1280" s="2"/>
      <c r="AZ1280" s="2"/>
      <c r="BA1280" s="29"/>
    </row>
    <row r="1281" spans="1:53" ht="21" customHeight="1">
      <c r="A1281" s="19">
        <f>SUBTOTAL(3,$AO$7:AO1281)</f>
        <v>1275</v>
      </c>
      <c r="B1281" s="44" t="s">
        <v>4368</v>
      </c>
      <c r="C1281" s="45" t="s">
        <v>4369</v>
      </c>
      <c r="D1281" s="22" t="s">
        <v>615</v>
      </c>
      <c r="E1281" s="22" t="s">
        <v>1144</v>
      </c>
      <c r="F1281" s="19" t="s">
        <v>948</v>
      </c>
      <c r="G1281" s="22" t="s">
        <v>131</v>
      </c>
      <c r="H1281" s="19" t="str">
        <f t="shared" si="191"/>
        <v>012</v>
      </c>
      <c r="I1281" s="22" t="s">
        <v>4279</v>
      </c>
      <c r="J1281" s="22" t="s">
        <v>4280</v>
      </c>
      <c r="K1281" s="22"/>
      <c r="L1281" s="27">
        <v>0</v>
      </c>
      <c r="M1281" s="26">
        <v>0</v>
      </c>
      <c r="N1281" s="25">
        <v>7500000</v>
      </c>
      <c r="O1281" s="25"/>
      <c r="P1281" s="25"/>
      <c r="Q1281" s="25"/>
      <c r="R1281" s="25"/>
      <c r="S1281" s="25"/>
      <c r="T1281" s="25"/>
      <c r="U1281" s="25">
        <v>7500000</v>
      </c>
      <c r="V1281" s="25"/>
      <c r="W1281" s="25"/>
      <c r="X1281" s="25"/>
      <c r="Y1281" s="25"/>
      <c r="Z1281" s="25"/>
      <c r="AA1281" s="25"/>
      <c r="AB1281" s="25"/>
      <c r="AC1281" s="25"/>
      <c r="AD1281" s="25">
        <f t="shared" si="192"/>
        <v>0</v>
      </c>
      <c r="AE1281" s="25">
        <f>IF(SUM(R1281:U1281)-M1281&lt;SUM(N1281),SUM(N1281)-SUM(R1281:U1281)-M1281,)</f>
        <v>0</v>
      </c>
      <c r="AF1281" s="25"/>
      <c r="AG1281" s="27"/>
      <c r="AH1281" s="27"/>
      <c r="AI1281" s="27"/>
      <c r="AJ1281" s="32"/>
      <c r="AK1281" s="27"/>
      <c r="AL1281" s="32"/>
      <c r="AM1281" s="27"/>
      <c r="AN1281" s="25">
        <f t="shared" si="193"/>
        <v>0</v>
      </c>
      <c r="AO1281" s="27">
        <f t="shared" si="190"/>
        <v>0</v>
      </c>
      <c r="AP1281" s="28"/>
      <c r="AR1281" s="28"/>
      <c r="AS1281" s="28"/>
      <c r="AT1281" s="2"/>
      <c r="AU1281" s="2"/>
      <c r="AV1281" s="2"/>
      <c r="AW1281" s="2"/>
      <c r="AX1281" s="2"/>
      <c r="AY1281" s="2"/>
      <c r="AZ1281" s="2"/>
      <c r="BA1281" s="29"/>
    </row>
    <row r="1282" spans="1:53" ht="21" customHeight="1">
      <c r="A1282" s="19">
        <f>SUBTOTAL(3,$AO$7:AO1282)</f>
        <v>1276</v>
      </c>
      <c r="B1282" s="44" t="s">
        <v>4370</v>
      </c>
      <c r="C1282" s="45" t="s">
        <v>4371</v>
      </c>
      <c r="D1282" s="22" t="s">
        <v>4372</v>
      </c>
      <c r="E1282" s="22" t="s">
        <v>717</v>
      </c>
      <c r="F1282" s="19" t="s">
        <v>2599</v>
      </c>
      <c r="G1282" s="22" t="s">
        <v>131</v>
      </c>
      <c r="H1282" s="19" t="str">
        <f t="shared" si="191"/>
        <v>012</v>
      </c>
      <c r="I1282" s="22" t="s">
        <v>4279</v>
      </c>
      <c r="J1282" s="22" t="s">
        <v>4280</v>
      </c>
      <c r="K1282" s="22"/>
      <c r="L1282" s="27">
        <v>0</v>
      </c>
      <c r="M1282" s="26">
        <v>0</v>
      </c>
      <c r="N1282" s="25">
        <v>7500000</v>
      </c>
      <c r="O1282" s="25"/>
      <c r="P1282" s="25"/>
      <c r="Q1282" s="25"/>
      <c r="R1282" s="25"/>
      <c r="S1282" s="25"/>
      <c r="T1282" s="25"/>
      <c r="U1282" s="25">
        <v>7500000</v>
      </c>
      <c r="V1282" s="25"/>
      <c r="W1282" s="25"/>
      <c r="X1282" s="25"/>
      <c r="Y1282" s="25"/>
      <c r="Z1282" s="25"/>
      <c r="AA1282" s="25"/>
      <c r="AB1282" s="25"/>
      <c r="AC1282" s="25"/>
      <c r="AD1282" s="25">
        <f t="shared" si="192"/>
        <v>0</v>
      </c>
      <c r="AE1282" s="25">
        <f>IF(SUM(R1282:U1282)-M1282&lt;SUM(N1282),SUM(N1282)-SUM(R1282:U1282)-M1282,)</f>
        <v>0</v>
      </c>
      <c r="AF1282" s="25"/>
      <c r="AG1282" s="27"/>
      <c r="AH1282" s="27"/>
      <c r="AI1282" s="27"/>
      <c r="AJ1282" s="32"/>
      <c r="AK1282" s="27"/>
      <c r="AL1282" s="32"/>
      <c r="AM1282" s="27"/>
      <c r="AN1282" s="25">
        <f t="shared" si="193"/>
        <v>0</v>
      </c>
      <c r="AO1282" s="27">
        <f t="shared" si="190"/>
        <v>0</v>
      </c>
      <c r="AP1282" s="28"/>
      <c r="AR1282" s="28"/>
      <c r="AS1282" s="28"/>
      <c r="AT1282" s="2"/>
      <c r="AU1282" s="2"/>
      <c r="AV1282" s="2"/>
      <c r="AW1282" s="2"/>
      <c r="AX1282" s="2"/>
      <c r="AY1282" s="2"/>
      <c r="AZ1282" s="2"/>
      <c r="BA1282" s="29"/>
    </row>
    <row r="1283" spans="1:53" ht="21" customHeight="1">
      <c r="A1283" s="19">
        <f>SUBTOTAL(3,$AO$7:AO1283)</f>
        <v>1277</v>
      </c>
      <c r="B1283" s="44" t="s">
        <v>4373</v>
      </c>
      <c r="C1283" s="45" t="s">
        <v>4374</v>
      </c>
      <c r="D1283" s="22" t="s">
        <v>995</v>
      </c>
      <c r="E1283" s="22" t="s">
        <v>1016</v>
      </c>
      <c r="F1283" s="19" t="s">
        <v>1009</v>
      </c>
      <c r="G1283" s="22" t="s">
        <v>131</v>
      </c>
      <c r="H1283" s="19" t="str">
        <f t="shared" si="191"/>
        <v>012</v>
      </c>
      <c r="I1283" s="22" t="s">
        <v>4284</v>
      </c>
      <c r="J1283" s="22" t="s">
        <v>4280</v>
      </c>
      <c r="K1283" s="22"/>
      <c r="L1283" s="27">
        <v>0</v>
      </c>
      <c r="M1283" s="26">
        <v>0</v>
      </c>
      <c r="N1283" s="25">
        <v>7500000</v>
      </c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>
        <v>7500000</v>
      </c>
      <c r="AB1283" s="25"/>
      <c r="AC1283" s="25"/>
      <c r="AD1283" s="25">
        <f t="shared" si="192"/>
        <v>0</v>
      </c>
      <c r="AE1283" s="25">
        <f>IF(SUM(R1283:AA1283)-M1283&lt;SUM(N1283),SUM(N1283)-SUM(R1283:AA1283)-M1283,)</f>
        <v>0</v>
      </c>
      <c r="AF1283" s="25"/>
      <c r="AG1283" s="27"/>
      <c r="AH1283" s="27"/>
      <c r="AI1283" s="27"/>
      <c r="AJ1283" s="32"/>
      <c r="AK1283" s="27"/>
      <c r="AL1283" s="32"/>
      <c r="AM1283" s="27"/>
      <c r="AN1283" s="25">
        <f t="shared" si="193"/>
        <v>0</v>
      </c>
      <c r="AO1283" s="27">
        <f>IF(SUM(R1283:AA1283)-M1283&lt;(K1283+L1283+N1283),(K1283+L1283+N1283)-SUM(R1283:AA1283)-M1283,)</f>
        <v>0</v>
      </c>
      <c r="AP1283" s="28"/>
      <c r="AR1283" s="28"/>
      <c r="AS1283" s="28"/>
      <c r="AT1283" s="2"/>
      <c r="AU1283" s="2"/>
      <c r="AV1283" s="2"/>
      <c r="AW1283" s="2"/>
      <c r="AX1283" s="2"/>
      <c r="AY1283" s="2"/>
      <c r="AZ1283" s="2"/>
      <c r="BA1283" s="29"/>
    </row>
    <row r="1284" spans="1:53" ht="21" customHeight="1">
      <c r="A1284" s="19">
        <f>SUBTOTAL(3,$AO$7:AO1284)</f>
        <v>1278</v>
      </c>
      <c r="B1284" s="44" t="s">
        <v>4375</v>
      </c>
      <c r="C1284" s="45" t="s">
        <v>4376</v>
      </c>
      <c r="D1284" s="22" t="s">
        <v>1269</v>
      </c>
      <c r="E1284" s="22" t="s">
        <v>4377</v>
      </c>
      <c r="F1284" s="19" t="s">
        <v>2348</v>
      </c>
      <c r="G1284" s="22" t="s">
        <v>131</v>
      </c>
      <c r="H1284" s="19" t="str">
        <f t="shared" si="191"/>
        <v>012</v>
      </c>
      <c r="I1284" s="22" t="s">
        <v>4279</v>
      </c>
      <c r="J1284" s="22" t="s">
        <v>4280</v>
      </c>
      <c r="K1284" s="22"/>
      <c r="L1284" s="27">
        <v>0</v>
      </c>
      <c r="M1284" s="26">
        <v>0</v>
      </c>
      <c r="N1284" s="25">
        <v>7500000</v>
      </c>
      <c r="O1284" s="25"/>
      <c r="P1284" s="25"/>
      <c r="Q1284" s="25"/>
      <c r="R1284" s="25"/>
      <c r="S1284" s="25"/>
      <c r="T1284" s="25"/>
      <c r="U1284" s="25">
        <v>7500000</v>
      </c>
      <c r="V1284" s="25"/>
      <c r="W1284" s="25"/>
      <c r="X1284" s="25"/>
      <c r="Y1284" s="25"/>
      <c r="Z1284" s="25"/>
      <c r="AA1284" s="25"/>
      <c r="AB1284" s="25"/>
      <c r="AC1284" s="25"/>
      <c r="AD1284" s="25">
        <f t="shared" si="192"/>
        <v>0</v>
      </c>
      <c r="AE1284" s="25">
        <f>IF(SUM(R1284:U1284)-M1284&lt;SUM(N1284),SUM(N1284)-SUM(R1284:U1284)-M1284,)</f>
        <v>0</v>
      </c>
      <c r="AF1284" s="25"/>
      <c r="AG1284" s="27"/>
      <c r="AH1284" s="27"/>
      <c r="AI1284" s="27"/>
      <c r="AJ1284" s="32"/>
      <c r="AK1284" s="27"/>
      <c r="AL1284" s="32"/>
      <c r="AM1284" s="27"/>
      <c r="AN1284" s="25">
        <f t="shared" si="193"/>
        <v>0</v>
      </c>
      <c r="AO1284" s="27">
        <f t="shared" si="190"/>
        <v>0</v>
      </c>
      <c r="AP1284" s="28"/>
      <c r="AR1284" s="28"/>
      <c r="AS1284" s="28"/>
      <c r="AT1284" s="2"/>
      <c r="AU1284" s="2"/>
      <c r="AV1284" s="2"/>
      <c r="AW1284" s="2"/>
      <c r="AX1284" s="2"/>
      <c r="AY1284" s="2"/>
      <c r="AZ1284" s="2"/>
      <c r="BA1284" s="29"/>
    </row>
    <row r="1285" spans="1:53" ht="21" customHeight="1">
      <c r="A1285" s="19">
        <f>SUBTOTAL(3,$AO$7:AO1285)</f>
        <v>1279</v>
      </c>
      <c r="B1285" s="44" t="s">
        <v>4378</v>
      </c>
      <c r="C1285" s="45" t="s">
        <v>4379</v>
      </c>
      <c r="D1285" s="22" t="s">
        <v>4380</v>
      </c>
      <c r="E1285" s="22" t="s">
        <v>52</v>
      </c>
      <c r="F1285" s="19" t="s">
        <v>705</v>
      </c>
      <c r="G1285" s="22" t="s">
        <v>131</v>
      </c>
      <c r="H1285" s="19" t="str">
        <f t="shared" si="191"/>
        <v>012</v>
      </c>
      <c r="I1285" s="22" t="s">
        <v>4381</v>
      </c>
      <c r="J1285" s="22" t="s">
        <v>4382</v>
      </c>
      <c r="K1285" s="22"/>
      <c r="L1285" s="27">
        <v>0</v>
      </c>
      <c r="M1285" s="26">
        <v>0</v>
      </c>
      <c r="N1285" s="25">
        <v>7500000</v>
      </c>
      <c r="O1285" s="25"/>
      <c r="P1285" s="25"/>
      <c r="Q1285" s="25"/>
      <c r="R1285" s="25"/>
      <c r="S1285" s="25"/>
      <c r="T1285" s="25"/>
      <c r="U1285" s="25">
        <v>7500000</v>
      </c>
      <c r="V1285" s="25"/>
      <c r="W1285" s="25"/>
      <c r="X1285" s="25"/>
      <c r="Y1285" s="25"/>
      <c r="Z1285" s="25"/>
      <c r="AA1285" s="25"/>
      <c r="AB1285" s="25"/>
      <c r="AC1285" s="25"/>
      <c r="AD1285" s="25">
        <f t="shared" si="192"/>
        <v>0</v>
      </c>
      <c r="AE1285" s="25">
        <f>IF(SUM(R1285:U1285)-M1285&lt;SUM(N1285),SUM(N1285)-SUM(R1285:U1285)-M1285,)</f>
        <v>0</v>
      </c>
      <c r="AF1285" s="25"/>
      <c r="AG1285" s="27"/>
      <c r="AH1285" s="27"/>
      <c r="AI1285" s="27"/>
      <c r="AJ1285" s="32"/>
      <c r="AK1285" s="27"/>
      <c r="AL1285" s="32"/>
      <c r="AM1285" s="27"/>
      <c r="AN1285" s="25">
        <f t="shared" si="193"/>
        <v>0</v>
      </c>
      <c r="AO1285" s="27">
        <f t="shared" ref="AO1285:AO1305" si="194">IF(SUM(R1285:U1285)-M1285&lt;(K1285+L1285+N1285),(K1285+L1285+N1285)-SUM(R1285:U1285)-M1285,)</f>
        <v>0</v>
      </c>
      <c r="AP1285" s="28"/>
      <c r="AR1285" s="28"/>
      <c r="AS1285" s="28"/>
      <c r="AT1285" s="2"/>
      <c r="AU1285" s="2"/>
      <c r="AV1285" s="2"/>
      <c r="AW1285" s="2"/>
      <c r="AX1285" s="2"/>
      <c r="AY1285" s="2"/>
      <c r="AZ1285" s="2"/>
      <c r="BA1285" s="29"/>
    </row>
    <row r="1286" spans="1:53" ht="21" customHeight="1">
      <c r="A1286" s="19">
        <f>SUBTOTAL(3,$AO$7:AO1286)</f>
        <v>1280</v>
      </c>
      <c r="B1286" s="44" t="s">
        <v>4383</v>
      </c>
      <c r="C1286" s="45">
        <v>212871660</v>
      </c>
      <c r="D1286" s="22" t="s">
        <v>4384</v>
      </c>
      <c r="E1286" s="22" t="s">
        <v>146</v>
      </c>
      <c r="F1286" s="19" t="s">
        <v>1968</v>
      </c>
      <c r="G1286" s="22" t="s">
        <v>131</v>
      </c>
      <c r="H1286" s="19" t="str">
        <f t="shared" si="191"/>
        <v>012</v>
      </c>
      <c r="I1286" s="22" t="s">
        <v>4344</v>
      </c>
      <c r="J1286" s="22" t="s">
        <v>4382</v>
      </c>
      <c r="K1286" s="22"/>
      <c r="L1286" s="27">
        <v>0</v>
      </c>
      <c r="M1286" s="26">
        <v>0</v>
      </c>
      <c r="N1286" s="25">
        <v>7500000</v>
      </c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>
        <f t="shared" si="192"/>
        <v>0</v>
      </c>
      <c r="AE1286" s="25">
        <f>IF(SUM(R1286:T1286)-M1286&lt;SUM(N1286),SUM(N1286)-SUM(R1286:T1286)-M1286,)</f>
        <v>7500000</v>
      </c>
      <c r="AF1286" s="25"/>
      <c r="AG1286" s="27"/>
      <c r="AH1286" s="27"/>
      <c r="AI1286" s="27"/>
      <c r="AJ1286" s="32"/>
      <c r="AK1286" s="27"/>
      <c r="AL1286" s="32"/>
      <c r="AM1286" s="27"/>
      <c r="AN1286" s="25">
        <f t="shared" si="193"/>
        <v>0</v>
      </c>
      <c r="AO1286" s="27">
        <f t="shared" si="194"/>
        <v>7500000</v>
      </c>
      <c r="AP1286" s="28"/>
      <c r="AR1286" s="28"/>
      <c r="AS1286" s="28"/>
      <c r="AT1286" s="2"/>
      <c r="AU1286" s="2"/>
      <c r="AV1286" s="2"/>
      <c r="AW1286" s="2"/>
      <c r="AX1286" s="2"/>
      <c r="AY1286" s="2"/>
      <c r="AZ1286" s="2"/>
      <c r="BA1286" s="29"/>
    </row>
    <row r="1287" spans="1:53" ht="21" customHeight="1">
      <c r="A1287" s="19">
        <f>SUBTOTAL(3,$AO$7:AO1287)</f>
        <v>1281</v>
      </c>
      <c r="B1287" s="44" t="s">
        <v>4385</v>
      </c>
      <c r="C1287" s="45" t="s">
        <v>4386</v>
      </c>
      <c r="D1287" s="22" t="s">
        <v>4387</v>
      </c>
      <c r="E1287" s="22" t="s">
        <v>737</v>
      </c>
      <c r="F1287" s="19" t="s">
        <v>3570</v>
      </c>
      <c r="G1287" s="22" t="s">
        <v>131</v>
      </c>
      <c r="H1287" s="19" t="str">
        <f t="shared" si="191"/>
        <v>012</v>
      </c>
      <c r="I1287" s="22" t="s">
        <v>4344</v>
      </c>
      <c r="J1287" s="22" t="s">
        <v>4382</v>
      </c>
      <c r="K1287" s="22"/>
      <c r="L1287" s="27">
        <v>0</v>
      </c>
      <c r="M1287" s="26">
        <v>0</v>
      </c>
      <c r="N1287" s="25">
        <v>7500000</v>
      </c>
      <c r="O1287" s="25"/>
      <c r="P1287" s="25"/>
      <c r="Q1287" s="25"/>
      <c r="R1287" s="25"/>
      <c r="S1287" s="25">
        <v>7500000</v>
      </c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>
        <f t="shared" si="192"/>
        <v>0</v>
      </c>
      <c r="AE1287" s="25">
        <f>IF(SUM(R1287:T1287)-M1287&lt;SUM(N1287),SUM(N1287)-SUM(R1287:T1287)-M1287,)</f>
        <v>0</v>
      </c>
      <c r="AF1287" s="25"/>
      <c r="AG1287" s="27"/>
      <c r="AH1287" s="27"/>
      <c r="AI1287" s="27"/>
      <c r="AJ1287" s="32"/>
      <c r="AK1287" s="27"/>
      <c r="AL1287" s="32"/>
      <c r="AM1287" s="27"/>
      <c r="AN1287" s="25">
        <f t="shared" si="193"/>
        <v>0</v>
      </c>
      <c r="AO1287" s="27">
        <f t="shared" si="194"/>
        <v>0</v>
      </c>
      <c r="AP1287" s="28"/>
      <c r="AR1287" s="28"/>
      <c r="AS1287" s="28"/>
      <c r="AT1287" s="2"/>
      <c r="AU1287" s="2"/>
      <c r="AV1287" s="2"/>
      <c r="AW1287" s="2"/>
      <c r="AX1287" s="2"/>
      <c r="AY1287" s="2"/>
      <c r="AZ1287" s="2"/>
      <c r="BA1287" s="29"/>
    </row>
    <row r="1288" spans="1:53" ht="21" customHeight="1">
      <c r="A1288" s="19">
        <f>SUBTOTAL(3,$AO$7:AO1288)</f>
        <v>1282</v>
      </c>
      <c r="B1288" s="44" t="s">
        <v>4388</v>
      </c>
      <c r="C1288" s="45" t="s">
        <v>4389</v>
      </c>
      <c r="D1288" s="22" t="s">
        <v>4193</v>
      </c>
      <c r="E1288" s="22" t="s">
        <v>151</v>
      </c>
      <c r="F1288" s="19" t="s">
        <v>4047</v>
      </c>
      <c r="G1288" s="22" t="s">
        <v>131</v>
      </c>
      <c r="H1288" s="19" t="str">
        <f t="shared" si="191"/>
        <v>012</v>
      </c>
      <c r="I1288" s="22" t="s">
        <v>4344</v>
      </c>
      <c r="J1288" s="22" t="s">
        <v>4382</v>
      </c>
      <c r="K1288" s="22"/>
      <c r="L1288" s="27">
        <v>0</v>
      </c>
      <c r="M1288" s="26">
        <v>0</v>
      </c>
      <c r="N1288" s="25">
        <v>7500000</v>
      </c>
      <c r="O1288" s="25"/>
      <c r="P1288" s="25"/>
      <c r="Q1288" s="25"/>
      <c r="R1288" s="25"/>
      <c r="S1288" s="25">
        <v>7500000</v>
      </c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>
        <f t="shared" si="192"/>
        <v>0</v>
      </c>
      <c r="AE1288" s="25">
        <f>IF(SUM(R1288:T1288)-M1288&lt;SUM(N1288),SUM(N1288)-SUM(R1288:T1288)-M1288,)</f>
        <v>0</v>
      </c>
      <c r="AF1288" s="25"/>
      <c r="AG1288" s="27"/>
      <c r="AH1288" s="27"/>
      <c r="AI1288" s="27"/>
      <c r="AJ1288" s="32"/>
      <c r="AK1288" s="27"/>
      <c r="AL1288" s="32"/>
      <c r="AM1288" s="27"/>
      <c r="AN1288" s="25">
        <f t="shared" si="193"/>
        <v>0</v>
      </c>
      <c r="AO1288" s="27">
        <f t="shared" si="194"/>
        <v>0</v>
      </c>
      <c r="AP1288" s="28"/>
      <c r="AR1288" s="28"/>
      <c r="AS1288" s="28"/>
      <c r="AT1288" s="2"/>
      <c r="AU1288" s="2"/>
      <c r="AV1288" s="2"/>
      <c r="AW1288" s="2"/>
      <c r="AX1288" s="2"/>
      <c r="AY1288" s="2"/>
      <c r="AZ1288" s="2"/>
      <c r="BA1288" s="29"/>
    </row>
    <row r="1289" spans="1:53" ht="21" customHeight="1">
      <c r="A1289" s="19">
        <f>SUBTOTAL(3,$AO$7:AO1289)</f>
        <v>1283</v>
      </c>
      <c r="B1289" s="44" t="s">
        <v>4390</v>
      </c>
      <c r="C1289" s="45" t="s">
        <v>4391</v>
      </c>
      <c r="D1289" s="22" t="s">
        <v>4392</v>
      </c>
      <c r="E1289" s="22" t="s">
        <v>255</v>
      </c>
      <c r="F1289" s="19" t="s">
        <v>2372</v>
      </c>
      <c r="G1289" s="22" t="s">
        <v>131</v>
      </c>
      <c r="H1289" s="19" t="str">
        <f t="shared" si="191"/>
        <v>012</v>
      </c>
      <c r="I1289" s="22" t="s">
        <v>4381</v>
      </c>
      <c r="J1289" s="22" t="s">
        <v>4382</v>
      </c>
      <c r="K1289" s="22"/>
      <c r="L1289" s="27">
        <v>0</v>
      </c>
      <c r="M1289" s="26">
        <v>0</v>
      </c>
      <c r="N1289" s="25">
        <v>7500000</v>
      </c>
      <c r="O1289" s="25"/>
      <c r="P1289" s="25"/>
      <c r="Q1289" s="25"/>
      <c r="R1289" s="25"/>
      <c r="S1289" s="25"/>
      <c r="T1289" s="25"/>
      <c r="U1289" s="25">
        <v>7500000</v>
      </c>
      <c r="V1289" s="25"/>
      <c r="W1289" s="25"/>
      <c r="X1289" s="25"/>
      <c r="Y1289" s="25"/>
      <c r="Z1289" s="25"/>
      <c r="AA1289" s="25"/>
      <c r="AB1289" s="25"/>
      <c r="AC1289" s="25"/>
      <c r="AD1289" s="25">
        <f t="shared" si="192"/>
        <v>0</v>
      </c>
      <c r="AE1289" s="25">
        <f>IF(SUM(R1289:U1289)-M1289&lt;SUM(N1289),SUM(N1289)-SUM(R1289:U1289)-M1289,)</f>
        <v>0</v>
      </c>
      <c r="AF1289" s="25"/>
      <c r="AG1289" s="27"/>
      <c r="AH1289" s="27"/>
      <c r="AI1289" s="27"/>
      <c r="AJ1289" s="32"/>
      <c r="AK1289" s="27"/>
      <c r="AL1289" s="32"/>
      <c r="AM1289" s="27"/>
      <c r="AN1289" s="25">
        <f t="shared" si="193"/>
        <v>0</v>
      </c>
      <c r="AO1289" s="27">
        <f t="shared" si="194"/>
        <v>0</v>
      </c>
      <c r="AP1289" s="28"/>
      <c r="AR1289" s="28"/>
      <c r="AS1289" s="28"/>
      <c r="AT1289" s="2"/>
      <c r="AU1289" s="2"/>
      <c r="AV1289" s="2"/>
      <c r="AW1289" s="2"/>
      <c r="AX1289" s="2"/>
      <c r="AY1289" s="2"/>
      <c r="AZ1289" s="2"/>
      <c r="BA1289" s="29"/>
    </row>
    <row r="1290" spans="1:53" ht="21" customHeight="1">
      <c r="A1290" s="19">
        <f>SUBTOTAL(3,$AO$7:AO1290)</f>
        <v>1284</v>
      </c>
      <c r="B1290" s="44" t="s">
        <v>4393</v>
      </c>
      <c r="C1290" s="45" t="s">
        <v>4394</v>
      </c>
      <c r="D1290" s="22" t="s">
        <v>1046</v>
      </c>
      <c r="E1290" s="22" t="s">
        <v>790</v>
      </c>
      <c r="F1290" s="19" t="s">
        <v>2478</v>
      </c>
      <c r="G1290" s="22" t="s">
        <v>131</v>
      </c>
      <c r="H1290" s="19" t="str">
        <f t="shared" si="191"/>
        <v>012</v>
      </c>
      <c r="I1290" s="22" t="s">
        <v>4381</v>
      </c>
      <c r="J1290" s="22" t="s">
        <v>4382</v>
      </c>
      <c r="K1290" s="22"/>
      <c r="L1290" s="27">
        <v>0</v>
      </c>
      <c r="M1290" s="26">
        <v>0</v>
      </c>
      <c r="N1290" s="25">
        <v>7500000</v>
      </c>
      <c r="O1290" s="25"/>
      <c r="P1290" s="25"/>
      <c r="Q1290" s="25"/>
      <c r="R1290" s="25"/>
      <c r="S1290" s="25">
        <v>7500000</v>
      </c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>
        <f t="shared" si="192"/>
        <v>0</v>
      </c>
      <c r="AE1290" s="25">
        <f>IF(SUM(R1290:T1290)-M1290&lt;SUM(N1290),SUM(N1290)-SUM(R1290:T1290)-M1290,)</f>
        <v>0</v>
      </c>
      <c r="AF1290" s="25"/>
      <c r="AG1290" s="27"/>
      <c r="AH1290" s="27"/>
      <c r="AI1290" s="27"/>
      <c r="AJ1290" s="32"/>
      <c r="AK1290" s="27"/>
      <c r="AL1290" s="32"/>
      <c r="AM1290" s="27"/>
      <c r="AN1290" s="25">
        <f t="shared" si="193"/>
        <v>0</v>
      </c>
      <c r="AO1290" s="27">
        <f t="shared" si="194"/>
        <v>0</v>
      </c>
      <c r="AP1290" s="28"/>
      <c r="AR1290" s="28"/>
      <c r="AS1290" s="28"/>
      <c r="AT1290" s="2"/>
      <c r="AU1290" s="2"/>
      <c r="AV1290" s="2"/>
      <c r="AW1290" s="2"/>
      <c r="AX1290" s="2"/>
      <c r="AY1290" s="2"/>
      <c r="AZ1290" s="2"/>
      <c r="BA1290" s="29"/>
    </row>
    <row r="1291" spans="1:53" ht="21" customHeight="1">
      <c r="A1291" s="19">
        <f>SUBTOTAL(3,$AO$7:AO1291)</f>
        <v>1285</v>
      </c>
      <c r="B1291" s="44" t="s">
        <v>4395</v>
      </c>
      <c r="C1291" s="45" t="s">
        <v>4396</v>
      </c>
      <c r="D1291" s="22" t="s">
        <v>1956</v>
      </c>
      <c r="E1291" s="22" t="s">
        <v>1197</v>
      </c>
      <c r="F1291" s="19" t="s">
        <v>733</v>
      </c>
      <c r="G1291" s="22" t="s">
        <v>131</v>
      </c>
      <c r="H1291" s="19" t="str">
        <f t="shared" si="191"/>
        <v>012</v>
      </c>
      <c r="I1291" s="22" t="s">
        <v>4381</v>
      </c>
      <c r="J1291" s="22" t="s">
        <v>4382</v>
      </c>
      <c r="K1291" s="22"/>
      <c r="L1291" s="27">
        <v>0</v>
      </c>
      <c r="M1291" s="26">
        <v>0</v>
      </c>
      <c r="N1291" s="25">
        <v>7500000</v>
      </c>
      <c r="O1291" s="25"/>
      <c r="P1291" s="25"/>
      <c r="Q1291" s="25"/>
      <c r="R1291" s="25"/>
      <c r="S1291" s="25">
        <v>7500000</v>
      </c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>
        <f t="shared" si="192"/>
        <v>0</v>
      </c>
      <c r="AE1291" s="25">
        <f>IF(SUM(R1291:T1291)-M1291&lt;SUM(N1291),SUM(N1291)-SUM(R1291:T1291)-M1291,)</f>
        <v>0</v>
      </c>
      <c r="AF1291" s="25"/>
      <c r="AG1291" s="27"/>
      <c r="AH1291" s="27"/>
      <c r="AI1291" s="27"/>
      <c r="AJ1291" s="32"/>
      <c r="AK1291" s="27"/>
      <c r="AL1291" s="32"/>
      <c r="AM1291" s="27"/>
      <c r="AN1291" s="25">
        <f t="shared" si="193"/>
        <v>0</v>
      </c>
      <c r="AO1291" s="27">
        <f t="shared" si="194"/>
        <v>0</v>
      </c>
      <c r="AP1291" s="28"/>
      <c r="AR1291" s="28"/>
      <c r="AS1291" s="28"/>
      <c r="AT1291" s="2"/>
      <c r="AU1291" s="2"/>
      <c r="AV1291" s="2"/>
      <c r="AW1291" s="2"/>
      <c r="AX1291" s="2"/>
      <c r="AY1291" s="2"/>
      <c r="AZ1291" s="2"/>
      <c r="BA1291" s="29"/>
    </row>
    <row r="1292" spans="1:53" ht="21" customHeight="1">
      <c r="A1292" s="19">
        <f>SUBTOTAL(3,$AO$7:AO1292)</f>
        <v>1286</v>
      </c>
      <c r="B1292" s="44" t="s">
        <v>4397</v>
      </c>
      <c r="C1292" s="45" t="s">
        <v>4398</v>
      </c>
      <c r="D1292" s="22" t="s">
        <v>4399</v>
      </c>
      <c r="E1292" s="22" t="s">
        <v>2457</v>
      </c>
      <c r="F1292" s="19" t="s">
        <v>4400</v>
      </c>
      <c r="G1292" s="22" t="s">
        <v>131</v>
      </c>
      <c r="H1292" s="19" t="str">
        <f t="shared" si="191"/>
        <v>012</v>
      </c>
      <c r="I1292" s="22" t="s">
        <v>4381</v>
      </c>
      <c r="J1292" s="22" t="s">
        <v>4382</v>
      </c>
      <c r="K1292" s="22"/>
      <c r="L1292" s="27">
        <v>0</v>
      </c>
      <c r="M1292" s="26">
        <v>0</v>
      </c>
      <c r="N1292" s="25">
        <v>7500000</v>
      </c>
      <c r="O1292" s="25"/>
      <c r="P1292" s="25"/>
      <c r="Q1292" s="25"/>
      <c r="R1292" s="25"/>
      <c r="S1292" s="25"/>
      <c r="T1292" s="25"/>
      <c r="U1292" s="25">
        <v>7500000</v>
      </c>
      <c r="V1292" s="25"/>
      <c r="W1292" s="25"/>
      <c r="X1292" s="25"/>
      <c r="Y1292" s="25"/>
      <c r="Z1292" s="25"/>
      <c r="AA1292" s="25"/>
      <c r="AB1292" s="25"/>
      <c r="AC1292" s="25"/>
      <c r="AD1292" s="25">
        <f t="shared" si="192"/>
        <v>0</v>
      </c>
      <c r="AE1292" s="25">
        <f>IF(SUM(R1292:U1292)-M1292&lt;SUM(N1292),SUM(N1292)-SUM(R1292:U1292)-M1292,)</f>
        <v>0</v>
      </c>
      <c r="AF1292" s="25"/>
      <c r="AG1292" s="27"/>
      <c r="AH1292" s="27"/>
      <c r="AI1292" s="27"/>
      <c r="AJ1292" s="32"/>
      <c r="AK1292" s="27"/>
      <c r="AL1292" s="32"/>
      <c r="AM1292" s="27"/>
      <c r="AN1292" s="25">
        <f t="shared" si="193"/>
        <v>0</v>
      </c>
      <c r="AO1292" s="27">
        <f t="shared" si="194"/>
        <v>0</v>
      </c>
      <c r="AP1292" s="28"/>
      <c r="AR1292" s="28"/>
      <c r="AS1292" s="28"/>
      <c r="AT1292" s="2"/>
      <c r="AU1292" s="2"/>
      <c r="AV1292" s="2"/>
      <c r="AW1292" s="2"/>
      <c r="AX1292" s="2"/>
      <c r="AY1292" s="2"/>
      <c r="AZ1292" s="2"/>
      <c r="BA1292" s="29"/>
    </row>
    <row r="1293" spans="1:53" ht="21" customHeight="1">
      <c r="A1293" s="19">
        <f>SUBTOTAL(3,$AO$7:AO1293)</f>
        <v>1287</v>
      </c>
      <c r="B1293" s="44" t="s">
        <v>4401</v>
      </c>
      <c r="C1293" s="45" t="s">
        <v>4402</v>
      </c>
      <c r="D1293" s="22" t="s">
        <v>4403</v>
      </c>
      <c r="E1293" s="22" t="s">
        <v>491</v>
      </c>
      <c r="F1293" s="19" t="s">
        <v>4404</v>
      </c>
      <c r="G1293" s="22" t="s">
        <v>131</v>
      </c>
      <c r="H1293" s="19" t="str">
        <f t="shared" si="191"/>
        <v>012</v>
      </c>
      <c r="I1293" s="22" t="s">
        <v>4344</v>
      </c>
      <c r="J1293" s="22" t="s">
        <v>4382</v>
      </c>
      <c r="K1293" s="22"/>
      <c r="L1293" s="27">
        <v>0</v>
      </c>
      <c r="M1293" s="26">
        <v>0</v>
      </c>
      <c r="N1293" s="25">
        <v>7500000</v>
      </c>
      <c r="O1293" s="25"/>
      <c r="P1293" s="25"/>
      <c r="Q1293" s="25"/>
      <c r="R1293" s="25"/>
      <c r="S1293" s="25">
        <v>7500000</v>
      </c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>
        <f t="shared" si="192"/>
        <v>0</v>
      </c>
      <c r="AE1293" s="25">
        <f>IF(SUM(R1293:T1293)-M1293&lt;SUM(N1293),SUM(N1293)-SUM(R1293:T1293)-M1293,)</f>
        <v>0</v>
      </c>
      <c r="AF1293" s="25"/>
      <c r="AG1293" s="27"/>
      <c r="AH1293" s="27"/>
      <c r="AI1293" s="27"/>
      <c r="AJ1293" s="32"/>
      <c r="AK1293" s="27"/>
      <c r="AL1293" s="32"/>
      <c r="AM1293" s="27"/>
      <c r="AN1293" s="25">
        <f t="shared" si="193"/>
        <v>0</v>
      </c>
      <c r="AO1293" s="27">
        <f t="shared" si="194"/>
        <v>0</v>
      </c>
      <c r="AP1293" s="28"/>
      <c r="AR1293" s="28"/>
      <c r="AS1293" s="28"/>
      <c r="AT1293" s="2"/>
      <c r="AU1293" s="2"/>
      <c r="AV1293" s="2"/>
      <c r="AW1293" s="2"/>
      <c r="AX1293" s="2"/>
      <c r="AY1293" s="2"/>
      <c r="AZ1293" s="2"/>
      <c r="BA1293" s="29"/>
    </row>
    <row r="1294" spans="1:53" ht="21" customHeight="1">
      <c r="A1294" s="19">
        <f>SUBTOTAL(3,$AO$7:AO1294)</f>
        <v>1288</v>
      </c>
      <c r="B1294" s="44" t="s">
        <v>4405</v>
      </c>
      <c r="C1294" s="45" t="s">
        <v>4406</v>
      </c>
      <c r="D1294" s="22" t="s">
        <v>4407</v>
      </c>
      <c r="E1294" s="22" t="s">
        <v>496</v>
      </c>
      <c r="F1294" s="19" t="s">
        <v>4408</v>
      </c>
      <c r="G1294" s="22" t="s">
        <v>131</v>
      </c>
      <c r="H1294" s="19" t="str">
        <f t="shared" si="191"/>
        <v>012</v>
      </c>
      <c r="I1294" s="22" t="s">
        <v>4381</v>
      </c>
      <c r="J1294" s="22" t="s">
        <v>4382</v>
      </c>
      <c r="K1294" s="22"/>
      <c r="L1294" s="27">
        <v>0</v>
      </c>
      <c r="M1294" s="26">
        <v>0</v>
      </c>
      <c r="N1294" s="25">
        <v>7500000</v>
      </c>
      <c r="O1294" s="25"/>
      <c r="P1294" s="25"/>
      <c r="Q1294" s="25"/>
      <c r="R1294" s="25"/>
      <c r="S1294" s="25"/>
      <c r="T1294" s="25"/>
      <c r="U1294" s="25">
        <v>7500000</v>
      </c>
      <c r="V1294" s="25"/>
      <c r="W1294" s="25"/>
      <c r="X1294" s="25"/>
      <c r="Y1294" s="25"/>
      <c r="Z1294" s="25"/>
      <c r="AA1294" s="25"/>
      <c r="AB1294" s="25"/>
      <c r="AC1294" s="25"/>
      <c r="AD1294" s="25">
        <f t="shared" si="192"/>
        <v>0</v>
      </c>
      <c r="AE1294" s="25">
        <f>IF(SUM(R1294:U1294)-M1294&lt;SUM(N1294),SUM(N1294)-SUM(R1294:U1294)-M1294,)</f>
        <v>0</v>
      </c>
      <c r="AF1294" s="25"/>
      <c r="AG1294" s="27"/>
      <c r="AH1294" s="27"/>
      <c r="AI1294" s="27"/>
      <c r="AJ1294" s="32"/>
      <c r="AK1294" s="27"/>
      <c r="AL1294" s="32"/>
      <c r="AM1294" s="27"/>
      <c r="AN1294" s="25">
        <f t="shared" si="193"/>
        <v>0</v>
      </c>
      <c r="AO1294" s="27">
        <f t="shared" si="194"/>
        <v>0</v>
      </c>
      <c r="AP1294" s="28"/>
      <c r="AR1294" s="28"/>
      <c r="AS1294" s="28"/>
      <c r="AT1294" s="2"/>
      <c r="AU1294" s="2"/>
      <c r="AV1294" s="2"/>
      <c r="AW1294" s="2"/>
      <c r="AX1294" s="2"/>
      <c r="AY1294" s="2"/>
      <c r="AZ1294" s="2"/>
      <c r="BA1294" s="29"/>
    </row>
    <row r="1295" spans="1:53" ht="21" customHeight="1">
      <c r="A1295" s="19">
        <f>SUBTOTAL(3,$AO$7:AO1295)</f>
        <v>1289</v>
      </c>
      <c r="B1295" s="44" t="s">
        <v>4409</v>
      </c>
      <c r="C1295" s="45" t="s">
        <v>4410</v>
      </c>
      <c r="D1295" s="22" t="s">
        <v>822</v>
      </c>
      <c r="E1295" s="22" t="s">
        <v>105</v>
      </c>
      <c r="F1295" s="19" t="s">
        <v>867</v>
      </c>
      <c r="G1295" s="22" t="s">
        <v>131</v>
      </c>
      <c r="H1295" s="19" t="str">
        <f t="shared" si="191"/>
        <v>012</v>
      </c>
      <c r="I1295" s="22" t="s">
        <v>4381</v>
      </c>
      <c r="J1295" s="22" t="s">
        <v>4382</v>
      </c>
      <c r="K1295" s="22"/>
      <c r="L1295" s="27">
        <v>0</v>
      </c>
      <c r="M1295" s="26">
        <v>0</v>
      </c>
      <c r="N1295" s="25">
        <v>7500000</v>
      </c>
      <c r="O1295" s="25"/>
      <c r="P1295" s="25"/>
      <c r="Q1295" s="25"/>
      <c r="R1295" s="25"/>
      <c r="S1295" s="25"/>
      <c r="T1295" s="25"/>
      <c r="U1295" s="25">
        <v>7500000</v>
      </c>
      <c r="V1295" s="25"/>
      <c r="W1295" s="25"/>
      <c r="X1295" s="25"/>
      <c r="Y1295" s="25"/>
      <c r="Z1295" s="25"/>
      <c r="AA1295" s="25"/>
      <c r="AB1295" s="25"/>
      <c r="AC1295" s="25"/>
      <c r="AD1295" s="25">
        <f t="shared" si="192"/>
        <v>0</v>
      </c>
      <c r="AE1295" s="25">
        <f>IF(SUM(R1295:U1295)-M1295&lt;SUM(N1295),SUM(N1295)-SUM(R1295:U1295)-M1295,)</f>
        <v>0</v>
      </c>
      <c r="AF1295" s="25"/>
      <c r="AG1295" s="27"/>
      <c r="AH1295" s="27"/>
      <c r="AI1295" s="27"/>
      <c r="AJ1295" s="32"/>
      <c r="AK1295" s="27"/>
      <c r="AL1295" s="32"/>
      <c r="AM1295" s="27"/>
      <c r="AN1295" s="25">
        <f t="shared" si="193"/>
        <v>0</v>
      </c>
      <c r="AO1295" s="27">
        <f t="shared" si="194"/>
        <v>0</v>
      </c>
      <c r="AP1295" s="28"/>
      <c r="AR1295" s="28"/>
      <c r="AS1295" s="28"/>
      <c r="AT1295" s="2"/>
      <c r="AU1295" s="2"/>
      <c r="AV1295" s="2"/>
      <c r="AW1295" s="2"/>
      <c r="AX1295" s="2"/>
      <c r="AY1295" s="2"/>
      <c r="AZ1295" s="2"/>
      <c r="BA1295" s="29"/>
    </row>
    <row r="1296" spans="1:53" ht="21" customHeight="1">
      <c r="A1296" s="19">
        <f>SUBTOTAL(3,$AO$7:AO1296)</f>
        <v>1290</v>
      </c>
      <c r="B1296" s="44" t="s">
        <v>4411</v>
      </c>
      <c r="C1296" s="45" t="s">
        <v>4412</v>
      </c>
      <c r="D1296" s="22" t="s">
        <v>4413</v>
      </c>
      <c r="E1296" s="22" t="s">
        <v>201</v>
      </c>
      <c r="F1296" s="19" t="s">
        <v>4414</v>
      </c>
      <c r="G1296" s="22" t="s">
        <v>131</v>
      </c>
      <c r="H1296" s="19" t="str">
        <f t="shared" si="191"/>
        <v>012</v>
      </c>
      <c r="I1296" s="22" t="s">
        <v>4279</v>
      </c>
      <c r="J1296" s="22" t="s">
        <v>4382</v>
      </c>
      <c r="K1296" s="22"/>
      <c r="L1296" s="27">
        <v>0</v>
      </c>
      <c r="M1296" s="26">
        <v>0</v>
      </c>
      <c r="N1296" s="25">
        <v>7500000</v>
      </c>
      <c r="O1296" s="25"/>
      <c r="P1296" s="25"/>
      <c r="Q1296" s="25"/>
      <c r="R1296" s="25"/>
      <c r="S1296" s="25"/>
      <c r="T1296" s="25"/>
      <c r="U1296" s="25">
        <v>7500000</v>
      </c>
      <c r="V1296" s="25"/>
      <c r="W1296" s="25"/>
      <c r="X1296" s="25"/>
      <c r="Y1296" s="25"/>
      <c r="Z1296" s="25"/>
      <c r="AA1296" s="25"/>
      <c r="AB1296" s="25"/>
      <c r="AC1296" s="25"/>
      <c r="AD1296" s="25">
        <f t="shared" ref="AD1296:AD1327" si="195">IF(SUM(O1296:U1296)&gt;SUM(M1296:N1296),SUM(O1296:U1296)-SUM(M1296:N1296),)</f>
        <v>0</v>
      </c>
      <c r="AE1296" s="25">
        <f>IF(SUM(R1296:U1296)-M1296&lt;SUM(N1296),SUM(N1296)-SUM(R1296:U1296)-M1296,)</f>
        <v>0</v>
      </c>
      <c r="AF1296" s="25"/>
      <c r="AG1296" s="27"/>
      <c r="AH1296" s="27"/>
      <c r="AI1296" s="27"/>
      <c r="AJ1296" s="32"/>
      <c r="AK1296" s="27"/>
      <c r="AL1296" s="32"/>
      <c r="AM1296" s="27"/>
      <c r="AN1296" s="25">
        <f t="shared" si="193"/>
        <v>0</v>
      </c>
      <c r="AO1296" s="27">
        <f t="shared" si="194"/>
        <v>0</v>
      </c>
      <c r="AP1296" s="28"/>
      <c r="AR1296" s="28"/>
      <c r="AS1296" s="28"/>
      <c r="AT1296" s="2"/>
      <c r="AU1296" s="2"/>
      <c r="AV1296" s="2"/>
      <c r="AW1296" s="2"/>
      <c r="AX1296" s="2"/>
      <c r="AY1296" s="2"/>
      <c r="AZ1296" s="2"/>
      <c r="BA1296" s="29"/>
    </row>
    <row r="1297" spans="1:53" ht="21" customHeight="1">
      <c r="A1297" s="19">
        <f>SUBTOTAL(3,$AO$7:AO1297)</f>
        <v>1291</v>
      </c>
      <c r="B1297" s="44" t="s">
        <v>4415</v>
      </c>
      <c r="C1297" s="45" t="s">
        <v>4416</v>
      </c>
      <c r="D1297" s="22" t="s">
        <v>4417</v>
      </c>
      <c r="E1297" s="22" t="s">
        <v>201</v>
      </c>
      <c r="F1297" s="19" t="s">
        <v>4418</v>
      </c>
      <c r="G1297" s="22" t="s">
        <v>131</v>
      </c>
      <c r="H1297" s="19" t="str">
        <f t="shared" si="191"/>
        <v>012</v>
      </c>
      <c r="I1297" s="22" t="s">
        <v>4344</v>
      </c>
      <c r="J1297" s="22" t="s">
        <v>4382</v>
      </c>
      <c r="K1297" s="22"/>
      <c r="L1297" s="27">
        <v>0</v>
      </c>
      <c r="M1297" s="26">
        <v>0</v>
      </c>
      <c r="N1297" s="25">
        <v>7500000</v>
      </c>
      <c r="O1297" s="25"/>
      <c r="P1297" s="25"/>
      <c r="Q1297" s="25"/>
      <c r="R1297" s="25"/>
      <c r="S1297" s="25">
        <v>7500000</v>
      </c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>
        <f t="shared" si="195"/>
        <v>0</v>
      </c>
      <c r="AE1297" s="25">
        <f>IF(SUM(R1297:T1297)-M1297&lt;SUM(N1297),SUM(N1297)-SUM(R1297:T1297)-M1297,)</f>
        <v>0</v>
      </c>
      <c r="AF1297" s="25"/>
      <c r="AG1297" s="27"/>
      <c r="AH1297" s="27"/>
      <c r="AI1297" s="27"/>
      <c r="AJ1297" s="32"/>
      <c r="AK1297" s="27"/>
      <c r="AL1297" s="32"/>
      <c r="AM1297" s="27"/>
      <c r="AN1297" s="25">
        <f t="shared" si="193"/>
        <v>0</v>
      </c>
      <c r="AO1297" s="27">
        <f t="shared" si="194"/>
        <v>0</v>
      </c>
      <c r="AP1297" s="28"/>
      <c r="AR1297" s="28"/>
      <c r="AS1297" s="28"/>
      <c r="AT1297" s="2"/>
      <c r="AU1297" s="2"/>
      <c r="AV1297" s="2"/>
      <c r="AW1297" s="2"/>
      <c r="AX1297" s="2"/>
      <c r="AY1297" s="2"/>
      <c r="AZ1297" s="2"/>
      <c r="BA1297" s="29"/>
    </row>
    <row r="1298" spans="1:53" ht="21" customHeight="1">
      <c r="A1298" s="19">
        <f>SUBTOTAL(3,$AO$7:AO1298)</f>
        <v>1292</v>
      </c>
      <c r="B1298" s="44" t="s">
        <v>4419</v>
      </c>
      <c r="C1298" s="45" t="s">
        <v>4420</v>
      </c>
      <c r="D1298" s="22" t="s">
        <v>4421</v>
      </c>
      <c r="E1298" s="22" t="s">
        <v>500</v>
      </c>
      <c r="F1298" s="19" t="s">
        <v>2133</v>
      </c>
      <c r="G1298" s="22" t="s">
        <v>131</v>
      </c>
      <c r="H1298" s="19" t="str">
        <f t="shared" si="191"/>
        <v>012</v>
      </c>
      <c r="I1298" s="22" t="s">
        <v>4381</v>
      </c>
      <c r="J1298" s="22" t="s">
        <v>4382</v>
      </c>
      <c r="K1298" s="22"/>
      <c r="L1298" s="27">
        <v>0</v>
      </c>
      <c r="M1298" s="26">
        <v>0</v>
      </c>
      <c r="N1298" s="25">
        <v>7500000</v>
      </c>
      <c r="O1298" s="25"/>
      <c r="P1298" s="25"/>
      <c r="Q1298" s="25"/>
      <c r="R1298" s="25"/>
      <c r="S1298" s="25">
        <v>7500000</v>
      </c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>
        <f t="shared" si="195"/>
        <v>0</v>
      </c>
      <c r="AE1298" s="25">
        <f>IF(SUM(R1298:T1298)-M1298&lt;SUM(N1298),SUM(N1298)-SUM(R1298:T1298)-M1298,)</f>
        <v>0</v>
      </c>
      <c r="AF1298" s="25"/>
      <c r="AG1298" s="27"/>
      <c r="AH1298" s="27"/>
      <c r="AI1298" s="27"/>
      <c r="AJ1298" s="32"/>
      <c r="AK1298" s="27"/>
      <c r="AL1298" s="32"/>
      <c r="AM1298" s="27"/>
      <c r="AN1298" s="25">
        <f t="shared" si="193"/>
        <v>0</v>
      </c>
      <c r="AO1298" s="27">
        <f t="shared" si="194"/>
        <v>0</v>
      </c>
      <c r="AP1298" s="28"/>
      <c r="AR1298" s="28"/>
      <c r="AS1298" s="28"/>
      <c r="AT1298" s="2"/>
      <c r="AU1298" s="2"/>
      <c r="AV1298" s="2"/>
      <c r="AW1298" s="2"/>
      <c r="AX1298" s="2"/>
      <c r="AY1298" s="2"/>
      <c r="AZ1298" s="2"/>
      <c r="BA1298" s="29"/>
    </row>
    <row r="1299" spans="1:53" ht="21" customHeight="1">
      <c r="A1299" s="19">
        <f>SUBTOTAL(3,$AO$7:AO1299)</f>
        <v>1293</v>
      </c>
      <c r="B1299" s="44" t="s">
        <v>4422</v>
      </c>
      <c r="C1299" s="45" t="s">
        <v>4423</v>
      </c>
      <c r="D1299" s="22" t="s">
        <v>4424</v>
      </c>
      <c r="E1299" s="22" t="s">
        <v>212</v>
      </c>
      <c r="F1299" s="19" t="s">
        <v>4425</v>
      </c>
      <c r="G1299" s="22" t="s">
        <v>131</v>
      </c>
      <c r="H1299" s="19" t="str">
        <f t="shared" si="191"/>
        <v>012</v>
      </c>
      <c r="I1299" s="22" t="s">
        <v>4381</v>
      </c>
      <c r="J1299" s="22" t="s">
        <v>4382</v>
      </c>
      <c r="K1299" s="22"/>
      <c r="L1299" s="27">
        <v>0</v>
      </c>
      <c r="M1299" s="26">
        <v>0</v>
      </c>
      <c r="N1299" s="25">
        <v>7500000</v>
      </c>
      <c r="O1299" s="25"/>
      <c r="P1299" s="25"/>
      <c r="Q1299" s="25"/>
      <c r="R1299" s="25"/>
      <c r="S1299" s="25">
        <v>7500000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>
        <f t="shared" si="195"/>
        <v>0</v>
      </c>
      <c r="AE1299" s="25">
        <f>IF(SUM(R1299:T1299)-M1299&lt;SUM(N1299),SUM(N1299)-SUM(R1299:T1299)-M1299,)</f>
        <v>0</v>
      </c>
      <c r="AF1299" s="25"/>
      <c r="AG1299" s="27"/>
      <c r="AH1299" s="27"/>
      <c r="AI1299" s="27"/>
      <c r="AJ1299" s="32"/>
      <c r="AK1299" s="27"/>
      <c r="AL1299" s="32"/>
      <c r="AM1299" s="27"/>
      <c r="AN1299" s="25">
        <f t="shared" si="193"/>
        <v>0</v>
      </c>
      <c r="AO1299" s="27">
        <f t="shared" si="194"/>
        <v>0</v>
      </c>
      <c r="AP1299" s="28"/>
      <c r="AR1299" s="28"/>
      <c r="AS1299" s="28"/>
      <c r="AT1299" s="2"/>
      <c r="AU1299" s="2"/>
      <c r="AV1299" s="2"/>
      <c r="AW1299" s="2"/>
      <c r="AX1299" s="2"/>
      <c r="AY1299" s="2"/>
      <c r="AZ1299" s="2"/>
      <c r="BA1299" s="29"/>
    </row>
    <row r="1300" spans="1:53" ht="21" customHeight="1">
      <c r="A1300" s="19">
        <f>SUBTOTAL(3,$AO$7:AO1300)</f>
        <v>1294</v>
      </c>
      <c r="B1300" s="44" t="s">
        <v>4426</v>
      </c>
      <c r="C1300" s="45" t="s">
        <v>4427</v>
      </c>
      <c r="D1300" s="22" t="s">
        <v>4428</v>
      </c>
      <c r="E1300" s="22" t="s">
        <v>509</v>
      </c>
      <c r="F1300" s="19" t="s">
        <v>627</v>
      </c>
      <c r="G1300" s="22" t="s">
        <v>131</v>
      </c>
      <c r="H1300" s="19" t="str">
        <f t="shared" si="191"/>
        <v>012</v>
      </c>
      <c r="I1300" s="22" t="s">
        <v>4381</v>
      </c>
      <c r="J1300" s="22" t="s">
        <v>4382</v>
      </c>
      <c r="K1300" s="22"/>
      <c r="L1300" s="27">
        <v>0</v>
      </c>
      <c r="M1300" s="26">
        <v>0</v>
      </c>
      <c r="N1300" s="25">
        <v>7500000</v>
      </c>
      <c r="O1300" s="25"/>
      <c r="P1300" s="25"/>
      <c r="Q1300" s="25"/>
      <c r="R1300" s="25"/>
      <c r="S1300" s="25">
        <v>7500000</v>
      </c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>
        <f t="shared" si="195"/>
        <v>0</v>
      </c>
      <c r="AE1300" s="25">
        <f>IF(SUM(R1300:T1300)-M1300&lt;SUM(N1300),SUM(N1300)-SUM(R1300:T1300)-M1300,)</f>
        <v>0</v>
      </c>
      <c r="AF1300" s="25"/>
      <c r="AG1300" s="27"/>
      <c r="AH1300" s="27"/>
      <c r="AI1300" s="27"/>
      <c r="AJ1300" s="32"/>
      <c r="AK1300" s="27"/>
      <c r="AL1300" s="32"/>
      <c r="AM1300" s="27"/>
      <c r="AN1300" s="25">
        <f t="shared" si="193"/>
        <v>0</v>
      </c>
      <c r="AO1300" s="27">
        <f t="shared" si="194"/>
        <v>0</v>
      </c>
      <c r="AP1300" s="28"/>
      <c r="AR1300" s="28"/>
      <c r="AS1300" s="28"/>
      <c r="AT1300" s="2"/>
      <c r="AU1300" s="2"/>
      <c r="AV1300" s="2"/>
      <c r="AW1300" s="2"/>
      <c r="AX1300" s="2"/>
      <c r="AY1300" s="2"/>
      <c r="AZ1300" s="2"/>
      <c r="BA1300" s="29"/>
    </row>
    <row r="1301" spans="1:53" ht="21" customHeight="1">
      <c r="A1301" s="19">
        <f>SUBTOTAL(3,$AO$7:AO1301)</f>
        <v>1295</v>
      </c>
      <c r="B1301" s="44" t="s">
        <v>4429</v>
      </c>
      <c r="C1301" s="45" t="s">
        <v>4430</v>
      </c>
      <c r="D1301" s="22" t="s">
        <v>4431</v>
      </c>
      <c r="E1301" s="22" t="s">
        <v>522</v>
      </c>
      <c r="F1301" s="19" t="s">
        <v>2341</v>
      </c>
      <c r="G1301" s="22" t="s">
        <v>131</v>
      </c>
      <c r="H1301" s="19" t="str">
        <f t="shared" si="191"/>
        <v>012</v>
      </c>
      <c r="I1301" s="22" t="s">
        <v>4381</v>
      </c>
      <c r="J1301" s="22" t="s">
        <v>4382</v>
      </c>
      <c r="K1301" s="22"/>
      <c r="L1301" s="27">
        <v>0</v>
      </c>
      <c r="M1301" s="26">
        <v>0</v>
      </c>
      <c r="N1301" s="25">
        <v>7500000</v>
      </c>
      <c r="O1301" s="25"/>
      <c r="P1301" s="25"/>
      <c r="Q1301" s="25"/>
      <c r="R1301" s="25"/>
      <c r="S1301" s="25"/>
      <c r="T1301" s="25"/>
      <c r="U1301" s="25">
        <v>7500000</v>
      </c>
      <c r="V1301" s="25"/>
      <c r="W1301" s="25"/>
      <c r="X1301" s="25"/>
      <c r="Y1301" s="25"/>
      <c r="Z1301" s="25"/>
      <c r="AA1301" s="25"/>
      <c r="AB1301" s="25"/>
      <c r="AC1301" s="25"/>
      <c r="AD1301" s="25">
        <f t="shared" si="195"/>
        <v>0</v>
      </c>
      <c r="AE1301" s="25">
        <f>IF(SUM(R1301:U1301)-M1301&lt;SUM(N1301),SUM(N1301)-SUM(R1301:U1301)-M1301,)</f>
        <v>0</v>
      </c>
      <c r="AF1301" s="25"/>
      <c r="AG1301" s="27"/>
      <c r="AH1301" s="27"/>
      <c r="AI1301" s="27"/>
      <c r="AJ1301" s="32"/>
      <c r="AK1301" s="27"/>
      <c r="AL1301" s="32"/>
      <c r="AM1301" s="27"/>
      <c r="AN1301" s="25">
        <f t="shared" si="193"/>
        <v>0</v>
      </c>
      <c r="AO1301" s="27">
        <f t="shared" si="194"/>
        <v>0</v>
      </c>
      <c r="AP1301" s="28"/>
      <c r="AR1301" s="28"/>
      <c r="AS1301" s="28"/>
      <c r="AT1301" s="2"/>
      <c r="AU1301" s="2"/>
      <c r="AV1301" s="2"/>
      <c r="AW1301" s="2"/>
      <c r="AX1301" s="2"/>
      <c r="AY1301" s="2"/>
      <c r="AZ1301" s="2"/>
      <c r="BA1301" s="29"/>
    </row>
    <row r="1302" spans="1:53" ht="21" customHeight="1">
      <c r="A1302" s="19">
        <f>SUBTOTAL(3,$AO$7:AO1302)</f>
        <v>1296</v>
      </c>
      <c r="B1302" s="44" t="s">
        <v>4432</v>
      </c>
      <c r="C1302" s="45" t="s">
        <v>4433</v>
      </c>
      <c r="D1302" s="22" t="s">
        <v>4434</v>
      </c>
      <c r="E1302" s="22" t="s">
        <v>522</v>
      </c>
      <c r="F1302" s="19" t="s">
        <v>162</v>
      </c>
      <c r="G1302" s="22" t="s">
        <v>131</v>
      </c>
      <c r="H1302" s="19" t="str">
        <f t="shared" si="191"/>
        <v>012</v>
      </c>
      <c r="I1302" s="22" t="s">
        <v>4344</v>
      </c>
      <c r="J1302" s="22" t="s">
        <v>4382</v>
      </c>
      <c r="K1302" s="22"/>
      <c r="L1302" s="27">
        <v>0</v>
      </c>
      <c r="M1302" s="26">
        <v>0</v>
      </c>
      <c r="N1302" s="25">
        <v>7500000</v>
      </c>
      <c r="O1302" s="25"/>
      <c r="P1302" s="25"/>
      <c r="Q1302" s="25"/>
      <c r="R1302" s="25"/>
      <c r="S1302" s="25"/>
      <c r="T1302" s="25"/>
      <c r="U1302" s="25">
        <v>7500000</v>
      </c>
      <c r="V1302" s="25"/>
      <c r="W1302" s="25"/>
      <c r="X1302" s="25"/>
      <c r="Y1302" s="25"/>
      <c r="Z1302" s="25"/>
      <c r="AA1302" s="25"/>
      <c r="AB1302" s="25"/>
      <c r="AC1302" s="25"/>
      <c r="AD1302" s="25">
        <f t="shared" si="195"/>
        <v>0</v>
      </c>
      <c r="AE1302" s="25">
        <f>IF(SUM(R1302:U1302)-M1302&lt;SUM(N1302),SUM(N1302)-SUM(R1302:U1302)-M1302,)</f>
        <v>0</v>
      </c>
      <c r="AF1302" s="25"/>
      <c r="AG1302" s="27"/>
      <c r="AH1302" s="27"/>
      <c r="AI1302" s="27"/>
      <c r="AJ1302" s="32"/>
      <c r="AK1302" s="27"/>
      <c r="AL1302" s="32"/>
      <c r="AM1302" s="27"/>
      <c r="AN1302" s="25">
        <f t="shared" si="193"/>
        <v>0</v>
      </c>
      <c r="AO1302" s="27">
        <f t="shared" si="194"/>
        <v>0</v>
      </c>
      <c r="AP1302" s="28"/>
      <c r="AR1302" s="28"/>
      <c r="AS1302" s="28"/>
      <c r="AT1302" s="2"/>
      <c r="AU1302" s="2"/>
      <c r="AV1302" s="2"/>
      <c r="AW1302" s="2"/>
      <c r="AX1302" s="2"/>
      <c r="AY1302" s="2"/>
      <c r="AZ1302" s="2"/>
      <c r="BA1302" s="29"/>
    </row>
    <row r="1303" spans="1:53" ht="21" customHeight="1">
      <c r="A1303" s="19">
        <f>SUBTOTAL(3,$AO$7:AO1303)</f>
        <v>1297</v>
      </c>
      <c r="B1303" s="44" t="s">
        <v>4435</v>
      </c>
      <c r="C1303" s="45" t="s">
        <v>4436</v>
      </c>
      <c r="D1303" s="22" t="s">
        <v>4437</v>
      </c>
      <c r="E1303" s="22" t="s">
        <v>2983</v>
      </c>
      <c r="F1303" s="19" t="s">
        <v>407</v>
      </c>
      <c r="G1303" s="22" t="s">
        <v>131</v>
      </c>
      <c r="H1303" s="19" t="str">
        <f t="shared" si="191"/>
        <v>012</v>
      </c>
      <c r="I1303" s="22" t="s">
        <v>4279</v>
      </c>
      <c r="J1303" s="22" t="s">
        <v>4382</v>
      </c>
      <c r="K1303" s="22"/>
      <c r="L1303" s="27">
        <v>0</v>
      </c>
      <c r="M1303" s="26">
        <v>0</v>
      </c>
      <c r="N1303" s="25">
        <v>7500000</v>
      </c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>
        <f t="shared" si="195"/>
        <v>0</v>
      </c>
      <c r="AE1303" s="25">
        <f>IF(SUM(R1303:T1303)-M1303&lt;SUM(N1303),SUM(N1303)-SUM(R1303:T1303)-M1303,)</f>
        <v>7500000</v>
      </c>
      <c r="AF1303" s="25"/>
      <c r="AG1303" s="27"/>
      <c r="AH1303" s="27"/>
      <c r="AI1303" s="27"/>
      <c r="AJ1303" s="32"/>
      <c r="AK1303" s="27"/>
      <c r="AL1303" s="32"/>
      <c r="AM1303" s="27"/>
      <c r="AN1303" s="25">
        <f t="shared" si="193"/>
        <v>0</v>
      </c>
      <c r="AO1303" s="27">
        <f t="shared" si="194"/>
        <v>7500000</v>
      </c>
      <c r="AP1303" s="28"/>
      <c r="AR1303" s="28"/>
      <c r="AS1303" s="28"/>
      <c r="AT1303" s="2"/>
      <c r="AU1303" s="2"/>
      <c r="AV1303" s="2"/>
      <c r="AW1303" s="2"/>
      <c r="AX1303" s="2"/>
      <c r="AY1303" s="2"/>
      <c r="AZ1303" s="2"/>
      <c r="BA1303" s="29"/>
    </row>
    <row r="1304" spans="1:53" ht="21" customHeight="1">
      <c r="A1304" s="19">
        <f>SUBTOTAL(3,$AO$7:AO1304)</f>
        <v>1298</v>
      </c>
      <c r="B1304" s="44" t="s">
        <v>4438</v>
      </c>
      <c r="C1304" s="45" t="s">
        <v>4439</v>
      </c>
      <c r="D1304" s="22" t="s">
        <v>4440</v>
      </c>
      <c r="E1304" s="22" t="s">
        <v>2983</v>
      </c>
      <c r="F1304" s="19" t="s">
        <v>867</v>
      </c>
      <c r="G1304" s="22" t="s">
        <v>131</v>
      </c>
      <c r="H1304" s="19" t="str">
        <f t="shared" si="191"/>
        <v>012</v>
      </c>
      <c r="I1304" s="22" t="s">
        <v>4381</v>
      </c>
      <c r="J1304" s="22" t="s">
        <v>4382</v>
      </c>
      <c r="K1304" s="22"/>
      <c r="L1304" s="27">
        <v>0</v>
      </c>
      <c r="M1304" s="26">
        <v>0</v>
      </c>
      <c r="N1304" s="25">
        <v>7500000</v>
      </c>
      <c r="O1304" s="25"/>
      <c r="P1304" s="25"/>
      <c r="Q1304" s="25"/>
      <c r="R1304" s="25"/>
      <c r="S1304" s="25">
        <v>7500000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>
        <f t="shared" si="195"/>
        <v>0</v>
      </c>
      <c r="AE1304" s="25">
        <f>IF(SUM(R1304:T1304)-M1304&lt;SUM(N1304),SUM(N1304)-SUM(R1304:T1304)-M1304,)</f>
        <v>0</v>
      </c>
      <c r="AF1304" s="25"/>
      <c r="AG1304" s="27"/>
      <c r="AH1304" s="27"/>
      <c r="AI1304" s="27"/>
      <c r="AJ1304" s="32"/>
      <c r="AK1304" s="27"/>
      <c r="AL1304" s="32"/>
      <c r="AM1304" s="27"/>
      <c r="AN1304" s="25">
        <f t="shared" si="193"/>
        <v>0</v>
      </c>
      <c r="AO1304" s="27">
        <f t="shared" si="194"/>
        <v>0</v>
      </c>
      <c r="AP1304" s="28"/>
      <c r="AR1304" s="28"/>
      <c r="AS1304" s="28"/>
      <c r="AT1304" s="2"/>
      <c r="AU1304" s="2"/>
      <c r="AV1304" s="2"/>
      <c r="AW1304" s="2"/>
      <c r="AX1304" s="2"/>
      <c r="AY1304" s="2"/>
      <c r="AZ1304" s="2"/>
      <c r="BA1304" s="29"/>
    </row>
    <row r="1305" spans="1:53" ht="21" customHeight="1">
      <c r="A1305" s="19">
        <f>SUBTOTAL(3,$AO$7:AO1305)</f>
        <v>1299</v>
      </c>
      <c r="B1305" s="44" t="s">
        <v>4441</v>
      </c>
      <c r="C1305" s="45" t="s">
        <v>4442</v>
      </c>
      <c r="D1305" s="22" t="s">
        <v>1592</v>
      </c>
      <c r="E1305" s="22" t="s">
        <v>231</v>
      </c>
      <c r="F1305" s="19" t="s">
        <v>4443</v>
      </c>
      <c r="G1305" s="22" t="s">
        <v>131</v>
      </c>
      <c r="H1305" s="19" t="str">
        <f t="shared" si="191"/>
        <v>012</v>
      </c>
      <c r="I1305" s="22" t="s">
        <v>4344</v>
      </c>
      <c r="J1305" s="22" t="s">
        <v>4382</v>
      </c>
      <c r="K1305" s="22"/>
      <c r="L1305" s="27">
        <v>0</v>
      </c>
      <c r="M1305" s="26">
        <v>0</v>
      </c>
      <c r="N1305" s="26">
        <v>7500000</v>
      </c>
      <c r="O1305" s="26"/>
      <c r="P1305" s="26"/>
      <c r="Q1305" s="26"/>
      <c r="R1305" s="25"/>
      <c r="S1305" s="25">
        <v>7500000</v>
      </c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>
        <f t="shared" si="195"/>
        <v>0</v>
      </c>
      <c r="AE1305" s="25">
        <f>IF(SUM(R1305:T1305)-M1305&lt;SUM(N1305),SUM(N1305)-SUM(R1305:T1305)-M1305,)</f>
        <v>0</v>
      </c>
      <c r="AF1305" s="25"/>
      <c r="AG1305" s="27"/>
      <c r="AH1305" s="27"/>
      <c r="AI1305" s="27"/>
      <c r="AJ1305" s="32"/>
      <c r="AK1305" s="27"/>
      <c r="AL1305" s="32"/>
      <c r="AM1305" s="27"/>
      <c r="AN1305" s="25">
        <f t="shared" si="193"/>
        <v>0</v>
      </c>
      <c r="AO1305" s="27">
        <f t="shared" si="194"/>
        <v>0</v>
      </c>
      <c r="AP1305" s="28"/>
      <c r="AR1305" s="28"/>
      <c r="AS1305" s="28"/>
      <c r="AT1305" s="2"/>
      <c r="AU1305" s="2"/>
      <c r="AV1305" s="2"/>
      <c r="AW1305" s="2"/>
      <c r="AX1305" s="2"/>
      <c r="AY1305" s="2"/>
      <c r="AZ1305" s="2"/>
      <c r="BA1305" s="29"/>
    </row>
    <row r="1306" spans="1:53" ht="21" customHeight="1">
      <c r="A1306" s="19">
        <f>SUBTOTAL(3,$AO$7:AO1306)</f>
        <v>1300</v>
      </c>
      <c r="B1306" s="44" t="s">
        <v>4444</v>
      </c>
      <c r="C1306" s="45" t="s">
        <v>4445</v>
      </c>
      <c r="D1306" s="22" t="s">
        <v>165</v>
      </c>
      <c r="E1306" s="22" t="s">
        <v>2765</v>
      </c>
      <c r="F1306" s="19" t="s">
        <v>1853</v>
      </c>
      <c r="G1306" s="22" t="s">
        <v>131</v>
      </c>
      <c r="H1306" s="19" t="str">
        <f t="shared" si="191"/>
        <v>012</v>
      </c>
      <c r="I1306" s="22" t="s">
        <v>4381</v>
      </c>
      <c r="J1306" s="22" t="s">
        <v>4382</v>
      </c>
      <c r="K1306" s="22"/>
      <c r="L1306" s="27">
        <v>0</v>
      </c>
      <c r="M1306" s="26">
        <v>0</v>
      </c>
      <c r="N1306" s="25">
        <v>7500000</v>
      </c>
      <c r="O1306" s="25"/>
      <c r="P1306" s="25"/>
      <c r="Q1306" s="25"/>
      <c r="R1306" s="25"/>
      <c r="S1306" s="25"/>
      <c r="T1306" s="25"/>
      <c r="U1306" s="25"/>
      <c r="V1306" s="25"/>
      <c r="W1306" s="25">
        <v>7500000</v>
      </c>
      <c r="X1306" s="25"/>
      <c r="Y1306" s="25"/>
      <c r="Z1306" s="25"/>
      <c r="AA1306" s="25"/>
      <c r="AB1306" s="25"/>
      <c r="AC1306" s="25"/>
      <c r="AD1306" s="25">
        <f t="shared" si="195"/>
        <v>0</v>
      </c>
      <c r="AE1306" s="25">
        <f>IF(SUM(R1306:W1306)-M1306&lt;SUM(N1306),SUM(N1306)-SUM(R1306:W1306)-M1306,)</f>
        <v>0</v>
      </c>
      <c r="AF1306" s="25"/>
      <c r="AG1306" s="27"/>
      <c r="AH1306" s="27"/>
      <c r="AI1306" s="27"/>
      <c r="AJ1306" s="32"/>
      <c r="AK1306" s="27"/>
      <c r="AL1306" s="32"/>
      <c r="AM1306" s="27"/>
      <c r="AN1306" s="25">
        <f t="shared" si="193"/>
        <v>0</v>
      </c>
      <c r="AO1306" s="27">
        <f>IF(SUM(R1306:W1306)-M1306&lt;(K1306+L1306+N1306),(K1306+L1306+N1306)-SUM(R1306:W1306)-M1306,)</f>
        <v>0</v>
      </c>
      <c r="AP1306" s="28"/>
      <c r="AR1306" s="28"/>
      <c r="AS1306" s="28"/>
      <c r="AT1306" s="2"/>
      <c r="AU1306" s="2"/>
      <c r="AV1306" s="2"/>
      <c r="AW1306" s="2"/>
      <c r="AX1306" s="2"/>
      <c r="AY1306" s="2"/>
      <c r="AZ1306" s="2"/>
      <c r="BA1306" s="29"/>
    </row>
    <row r="1307" spans="1:53" ht="21" customHeight="1">
      <c r="A1307" s="19">
        <f>SUBTOTAL(3,$AO$7:AO1307)</f>
        <v>1301</v>
      </c>
      <c r="B1307" s="44" t="s">
        <v>4446</v>
      </c>
      <c r="C1307" s="45" t="s">
        <v>4447</v>
      </c>
      <c r="D1307" s="22" t="s">
        <v>4448</v>
      </c>
      <c r="E1307" s="22" t="s">
        <v>1862</v>
      </c>
      <c r="F1307" s="19" t="s">
        <v>2672</v>
      </c>
      <c r="G1307" s="22" t="s">
        <v>131</v>
      </c>
      <c r="H1307" s="19" t="str">
        <f t="shared" si="191"/>
        <v>012</v>
      </c>
      <c r="I1307" s="22" t="s">
        <v>4381</v>
      </c>
      <c r="J1307" s="22" t="s">
        <v>4382</v>
      </c>
      <c r="K1307" s="22"/>
      <c r="L1307" s="27">
        <v>0</v>
      </c>
      <c r="M1307" s="26">
        <v>0</v>
      </c>
      <c r="N1307" s="25">
        <v>7500000</v>
      </c>
      <c r="O1307" s="25"/>
      <c r="P1307" s="25"/>
      <c r="Q1307" s="25"/>
      <c r="R1307" s="25"/>
      <c r="S1307" s="25">
        <v>7500000</v>
      </c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>
        <f t="shared" si="195"/>
        <v>0</v>
      </c>
      <c r="AE1307" s="25">
        <f>IF(SUM(R1307:T1307)-M1307&lt;SUM(N1307),SUM(N1307)-SUM(R1307:T1307)-M1307,)</f>
        <v>0</v>
      </c>
      <c r="AF1307" s="25"/>
      <c r="AG1307" s="27"/>
      <c r="AH1307" s="27"/>
      <c r="AI1307" s="27"/>
      <c r="AJ1307" s="32"/>
      <c r="AK1307" s="27"/>
      <c r="AL1307" s="32"/>
      <c r="AM1307" s="27"/>
      <c r="AN1307" s="25">
        <f t="shared" si="193"/>
        <v>0</v>
      </c>
      <c r="AO1307" s="27">
        <f t="shared" ref="AO1307:AO1314" si="196">IF(SUM(R1307:U1307)-M1307&lt;(K1307+L1307+N1307),(K1307+L1307+N1307)-SUM(R1307:U1307)-M1307,)</f>
        <v>0</v>
      </c>
      <c r="AP1307" s="28"/>
      <c r="AR1307" s="28"/>
      <c r="AS1307" s="28"/>
      <c r="AT1307" s="2"/>
      <c r="AU1307" s="2"/>
      <c r="AV1307" s="2"/>
      <c r="AW1307" s="2"/>
      <c r="AX1307" s="2"/>
      <c r="AY1307" s="2"/>
      <c r="AZ1307" s="2"/>
      <c r="BA1307" s="29"/>
    </row>
    <row r="1308" spans="1:53" ht="21" customHeight="1">
      <c r="A1308" s="19">
        <f>SUBTOTAL(3,$AO$7:AO1308)</f>
        <v>1302</v>
      </c>
      <c r="B1308" s="44" t="s">
        <v>4449</v>
      </c>
      <c r="C1308" s="45" t="s">
        <v>4450</v>
      </c>
      <c r="D1308" s="22" t="s">
        <v>981</v>
      </c>
      <c r="E1308" s="22" t="s">
        <v>4451</v>
      </c>
      <c r="F1308" s="19" t="s">
        <v>619</v>
      </c>
      <c r="G1308" s="22" t="s">
        <v>131</v>
      </c>
      <c r="H1308" s="19" t="str">
        <f t="shared" si="191"/>
        <v>012</v>
      </c>
      <c r="I1308" s="22" t="s">
        <v>4381</v>
      </c>
      <c r="J1308" s="22" t="s">
        <v>4382</v>
      </c>
      <c r="K1308" s="22"/>
      <c r="L1308" s="27">
        <v>0</v>
      </c>
      <c r="M1308" s="26">
        <v>0</v>
      </c>
      <c r="N1308" s="25">
        <v>7500000</v>
      </c>
      <c r="O1308" s="25"/>
      <c r="P1308" s="25"/>
      <c r="Q1308" s="25"/>
      <c r="R1308" s="25"/>
      <c r="S1308" s="25">
        <v>7500000</v>
      </c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>
        <f t="shared" si="195"/>
        <v>0</v>
      </c>
      <c r="AE1308" s="25">
        <f>IF(SUM(R1308:T1308)-M1308&lt;SUM(N1308),SUM(N1308)-SUM(R1308:T1308)-M1308,)</f>
        <v>0</v>
      </c>
      <c r="AF1308" s="25"/>
      <c r="AG1308" s="27"/>
      <c r="AH1308" s="27"/>
      <c r="AI1308" s="27"/>
      <c r="AJ1308" s="32"/>
      <c r="AK1308" s="27"/>
      <c r="AL1308" s="32"/>
      <c r="AM1308" s="27"/>
      <c r="AN1308" s="25">
        <f t="shared" si="193"/>
        <v>0</v>
      </c>
      <c r="AO1308" s="27">
        <f t="shared" si="196"/>
        <v>0</v>
      </c>
      <c r="AP1308" s="28"/>
      <c r="AR1308" s="28"/>
      <c r="AS1308" s="28"/>
      <c r="AT1308" s="2"/>
      <c r="AU1308" s="2"/>
      <c r="AV1308" s="2"/>
      <c r="AW1308" s="2"/>
      <c r="AX1308" s="2"/>
      <c r="AY1308" s="2"/>
      <c r="AZ1308" s="2"/>
      <c r="BA1308" s="29"/>
    </row>
    <row r="1309" spans="1:53" ht="21" customHeight="1">
      <c r="A1309" s="19">
        <f>SUBTOTAL(3,$AO$7:AO1309)</f>
        <v>1303</v>
      </c>
      <c r="B1309" s="44" t="s">
        <v>4452</v>
      </c>
      <c r="C1309" s="45" t="s">
        <v>4453</v>
      </c>
      <c r="D1309" s="22" t="s">
        <v>4454</v>
      </c>
      <c r="E1309" s="22" t="s">
        <v>689</v>
      </c>
      <c r="F1309" s="19" t="s">
        <v>4455</v>
      </c>
      <c r="G1309" s="22" t="s">
        <v>131</v>
      </c>
      <c r="H1309" s="19" t="str">
        <f t="shared" si="191"/>
        <v>012</v>
      </c>
      <c r="I1309" s="22" t="s">
        <v>4279</v>
      </c>
      <c r="J1309" s="22" t="s">
        <v>4382</v>
      </c>
      <c r="K1309" s="22"/>
      <c r="L1309" s="27">
        <v>0</v>
      </c>
      <c r="M1309" s="26">
        <v>0</v>
      </c>
      <c r="N1309" s="25">
        <v>7500000</v>
      </c>
      <c r="O1309" s="25"/>
      <c r="P1309" s="25"/>
      <c r="Q1309" s="25"/>
      <c r="R1309" s="25"/>
      <c r="S1309" s="25"/>
      <c r="T1309" s="25"/>
      <c r="U1309" s="25">
        <v>7500000</v>
      </c>
      <c r="V1309" s="25"/>
      <c r="W1309" s="25"/>
      <c r="X1309" s="25"/>
      <c r="Y1309" s="25"/>
      <c r="Z1309" s="25"/>
      <c r="AA1309" s="25"/>
      <c r="AB1309" s="25"/>
      <c r="AC1309" s="25"/>
      <c r="AD1309" s="25">
        <f t="shared" si="195"/>
        <v>0</v>
      </c>
      <c r="AE1309" s="25">
        <f>IF(SUM(R1309:U1309)-M1309&lt;SUM(N1309),SUM(N1309)-SUM(R1309:U1309)-M1309,)</f>
        <v>0</v>
      </c>
      <c r="AF1309" s="25"/>
      <c r="AG1309" s="27"/>
      <c r="AH1309" s="27"/>
      <c r="AI1309" s="27"/>
      <c r="AJ1309" s="32"/>
      <c r="AK1309" s="27"/>
      <c r="AL1309" s="32"/>
      <c r="AM1309" s="27"/>
      <c r="AN1309" s="25">
        <f t="shared" si="193"/>
        <v>0</v>
      </c>
      <c r="AO1309" s="27">
        <f t="shared" si="196"/>
        <v>0</v>
      </c>
      <c r="AP1309" s="28"/>
      <c r="AR1309" s="28"/>
      <c r="AS1309" s="28"/>
      <c r="AT1309" s="2"/>
      <c r="AU1309" s="2"/>
      <c r="AV1309" s="2"/>
      <c r="AW1309" s="2"/>
      <c r="AX1309" s="2"/>
      <c r="AY1309" s="2"/>
      <c r="AZ1309" s="2"/>
      <c r="BA1309" s="29"/>
    </row>
    <row r="1310" spans="1:53" ht="21" customHeight="1">
      <c r="A1310" s="19">
        <f>SUBTOTAL(3,$AO$7:AO1310)</f>
        <v>1304</v>
      </c>
      <c r="B1310" s="44" t="s">
        <v>4456</v>
      </c>
      <c r="C1310" s="45" t="s">
        <v>4457</v>
      </c>
      <c r="D1310" s="22" t="s">
        <v>4458</v>
      </c>
      <c r="E1310" s="22" t="s">
        <v>1377</v>
      </c>
      <c r="F1310" s="19" t="s">
        <v>3173</v>
      </c>
      <c r="G1310" s="22" t="s">
        <v>131</v>
      </c>
      <c r="H1310" s="19" t="str">
        <f t="shared" si="191"/>
        <v>012</v>
      </c>
      <c r="I1310" s="22" t="s">
        <v>4344</v>
      </c>
      <c r="J1310" s="22" t="s">
        <v>4382</v>
      </c>
      <c r="K1310" s="22"/>
      <c r="L1310" s="27">
        <v>0</v>
      </c>
      <c r="M1310" s="26">
        <v>0</v>
      </c>
      <c r="N1310" s="25">
        <v>7500000</v>
      </c>
      <c r="O1310" s="25"/>
      <c r="P1310" s="25"/>
      <c r="Q1310" s="25"/>
      <c r="R1310" s="25"/>
      <c r="S1310" s="25"/>
      <c r="T1310" s="25"/>
      <c r="U1310" s="25">
        <v>7500000</v>
      </c>
      <c r="V1310" s="25"/>
      <c r="W1310" s="25"/>
      <c r="X1310" s="25"/>
      <c r="Y1310" s="25"/>
      <c r="Z1310" s="25"/>
      <c r="AA1310" s="25"/>
      <c r="AB1310" s="25"/>
      <c r="AC1310" s="25"/>
      <c r="AD1310" s="25">
        <f t="shared" si="195"/>
        <v>0</v>
      </c>
      <c r="AE1310" s="25">
        <f>IF(SUM(R1310:U1310)-M1310&lt;SUM(N1310),SUM(N1310)-SUM(R1310:U1310)-M1310,)</f>
        <v>0</v>
      </c>
      <c r="AF1310" s="25"/>
      <c r="AG1310" s="27"/>
      <c r="AH1310" s="27"/>
      <c r="AI1310" s="27"/>
      <c r="AJ1310" s="32"/>
      <c r="AK1310" s="27"/>
      <c r="AL1310" s="32"/>
      <c r="AM1310" s="27"/>
      <c r="AN1310" s="25">
        <f t="shared" si="193"/>
        <v>0</v>
      </c>
      <c r="AO1310" s="27">
        <f t="shared" si="196"/>
        <v>0</v>
      </c>
      <c r="AP1310" s="28"/>
      <c r="AR1310" s="28"/>
      <c r="AS1310" s="28"/>
      <c r="AT1310" s="2"/>
      <c r="AU1310" s="2"/>
      <c r="AV1310" s="2"/>
      <c r="AW1310" s="2"/>
      <c r="AX1310" s="2"/>
      <c r="AY1310" s="2"/>
      <c r="AZ1310" s="2"/>
      <c r="BA1310" s="29"/>
    </row>
    <row r="1311" spans="1:53" ht="21" customHeight="1">
      <c r="A1311" s="19">
        <f>SUBTOTAL(3,$AO$7:AO1311)</f>
        <v>1305</v>
      </c>
      <c r="B1311" s="44" t="s">
        <v>4459</v>
      </c>
      <c r="C1311" s="45" t="s">
        <v>4460</v>
      </c>
      <c r="D1311" s="22" t="s">
        <v>532</v>
      </c>
      <c r="E1311" s="22" t="s">
        <v>305</v>
      </c>
      <c r="F1311" s="19" t="s">
        <v>1645</v>
      </c>
      <c r="G1311" s="22" t="s">
        <v>131</v>
      </c>
      <c r="H1311" s="19" t="str">
        <f t="shared" si="191"/>
        <v>012</v>
      </c>
      <c r="I1311" s="22" t="s">
        <v>4344</v>
      </c>
      <c r="J1311" s="22" t="s">
        <v>4382</v>
      </c>
      <c r="K1311" s="22"/>
      <c r="L1311" s="27">
        <v>0</v>
      </c>
      <c r="M1311" s="26">
        <v>0</v>
      </c>
      <c r="N1311" s="25">
        <v>7500000</v>
      </c>
      <c r="O1311" s="25"/>
      <c r="P1311" s="25"/>
      <c r="Q1311" s="25"/>
      <c r="R1311" s="25"/>
      <c r="S1311" s="25">
        <v>7500000</v>
      </c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>
        <f t="shared" si="195"/>
        <v>0</v>
      </c>
      <c r="AE1311" s="25">
        <f>IF(SUM(R1311:T1311)-M1311&lt;SUM(N1311),SUM(N1311)-SUM(R1311:T1311)-M1311,)</f>
        <v>0</v>
      </c>
      <c r="AF1311" s="25"/>
      <c r="AG1311" s="27"/>
      <c r="AH1311" s="27"/>
      <c r="AI1311" s="27"/>
      <c r="AJ1311" s="32"/>
      <c r="AK1311" s="27"/>
      <c r="AL1311" s="32"/>
      <c r="AM1311" s="27"/>
      <c r="AN1311" s="25">
        <f t="shared" si="193"/>
        <v>0</v>
      </c>
      <c r="AO1311" s="27">
        <f t="shared" si="196"/>
        <v>0</v>
      </c>
      <c r="AP1311" s="28"/>
      <c r="AR1311" s="28"/>
      <c r="AS1311" s="28"/>
      <c r="AT1311" s="2"/>
      <c r="AU1311" s="2"/>
      <c r="AV1311" s="2"/>
      <c r="AW1311" s="2"/>
      <c r="AX1311" s="2"/>
      <c r="AY1311" s="2"/>
      <c r="AZ1311" s="2"/>
      <c r="BA1311" s="29"/>
    </row>
    <row r="1312" spans="1:53" ht="21" customHeight="1">
      <c r="A1312" s="19">
        <f>SUBTOTAL(3,$AO$7:AO1312)</f>
        <v>1306</v>
      </c>
      <c r="B1312" s="44" t="s">
        <v>4461</v>
      </c>
      <c r="C1312" s="45" t="s">
        <v>4462</v>
      </c>
      <c r="D1312" s="22" t="s">
        <v>4463</v>
      </c>
      <c r="E1312" s="22" t="s">
        <v>316</v>
      </c>
      <c r="F1312" s="19" t="s">
        <v>2357</v>
      </c>
      <c r="G1312" s="22" t="s">
        <v>131</v>
      </c>
      <c r="H1312" s="19" t="str">
        <f t="shared" si="191"/>
        <v>012</v>
      </c>
      <c r="I1312" s="22" t="s">
        <v>4381</v>
      </c>
      <c r="J1312" s="22" t="s">
        <v>4382</v>
      </c>
      <c r="K1312" s="22"/>
      <c r="L1312" s="27">
        <v>0</v>
      </c>
      <c r="M1312" s="26">
        <v>0</v>
      </c>
      <c r="N1312" s="25">
        <v>7500000</v>
      </c>
      <c r="O1312" s="25"/>
      <c r="P1312" s="25"/>
      <c r="Q1312" s="25"/>
      <c r="R1312" s="25"/>
      <c r="S1312" s="25"/>
      <c r="T1312" s="25"/>
      <c r="U1312" s="25">
        <v>7500000</v>
      </c>
      <c r="V1312" s="25"/>
      <c r="W1312" s="25"/>
      <c r="X1312" s="25"/>
      <c r="Y1312" s="25"/>
      <c r="Z1312" s="25"/>
      <c r="AA1312" s="25"/>
      <c r="AB1312" s="25"/>
      <c r="AC1312" s="25"/>
      <c r="AD1312" s="25">
        <f t="shared" si="195"/>
        <v>0</v>
      </c>
      <c r="AE1312" s="25">
        <f>IF(SUM(R1312:U1312)-M1312&lt;SUM(N1312),SUM(N1312)-SUM(R1312:U1312)-M1312,)</f>
        <v>0</v>
      </c>
      <c r="AF1312" s="25"/>
      <c r="AG1312" s="27"/>
      <c r="AH1312" s="27"/>
      <c r="AI1312" s="27"/>
      <c r="AJ1312" s="32"/>
      <c r="AK1312" s="27"/>
      <c r="AL1312" s="32"/>
      <c r="AM1312" s="27"/>
      <c r="AN1312" s="25">
        <f t="shared" si="193"/>
        <v>0</v>
      </c>
      <c r="AO1312" s="27">
        <f t="shared" si="196"/>
        <v>0</v>
      </c>
      <c r="AP1312" s="28"/>
      <c r="AR1312" s="28"/>
      <c r="AS1312" s="28"/>
      <c r="AT1312" s="2"/>
      <c r="AU1312" s="2"/>
      <c r="AV1312" s="2"/>
      <c r="AW1312" s="2"/>
      <c r="AX1312" s="2"/>
      <c r="AY1312" s="2"/>
      <c r="AZ1312" s="2"/>
      <c r="BA1312" s="29"/>
    </row>
    <row r="1313" spans="1:53" ht="21" customHeight="1">
      <c r="A1313" s="19">
        <f>SUBTOTAL(3,$AO$7:AO1313)</f>
        <v>1307</v>
      </c>
      <c r="B1313" s="44" t="s">
        <v>4464</v>
      </c>
      <c r="C1313" s="45" t="s">
        <v>4465</v>
      </c>
      <c r="D1313" s="22" t="s">
        <v>3532</v>
      </c>
      <c r="E1313" s="22" t="s">
        <v>316</v>
      </c>
      <c r="F1313" s="19" t="s">
        <v>3166</v>
      </c>
      <c r="G1313" s="22" t="s">
        <v>131</v>
      </c>
      <c r="H1313" s="19" t="str">
        <f t="shared" si="191"/>
        <v>012</v>
      </c>
      <c r="I1313" s="22" t="s">
        <v>4279</v>
      </c>
      <c r="J1313" s="22" t="s">
        <v>4382</v>
      </c>
      <c r="K1313" s="22"/>
      <c r="L1313" s="27">
        <v>0</v>
      </c>
      <c r="M1313" s="26">
        <v>0</v>
      </c>
      <c r="N1313" s="25">
        <v>7500000</v>
      </c>
      <c r="O1313" s="25"/>
      <c r="P1313" s="25"/>
      <c r="Q1313" s="25"/>
      <c r="R1313" s="25"/>
      <c r="S1313" s="25">
        <v>7500000</v>
      </c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>
        <f t="shared" si="195"/>
        <v>0</v>
      </c>
      <c r="AE1313" s="25">
        <f>IF(SUM(R1313:T1313)-M1313&lt;SUM(N1313),SUM(N1313)-SUM(R1313:T1313)-M1313,)</f>
        <v>0</v>
      </c>
      <c r="AF1313" s="25"/>
      <c r="AG1313" s="27"/>
      <c r="AH1313" s="27"/>
      <c r="AI1313" s="27"/>
      <c r="AJ1313" s="32"/>
      <c r="AK1313" s="27"/>
      <c r="AL1313" s="32"/>
      <c r="AM1313" s="27"/>
      <c r="AN1313" s="25">
        <f t="shared" si="193"/>
        <v>0</v>
      </c>
      <c r="AO1313" s="27">
        <f t="shared" si="196"/>
        <v>0</v>
      </c>
      <c r="AP1313" s="28"/>
      <c r="AR1313" s="28"/>
      <c r="AS1313" s="28"/>
      <c r="AT1313" s="2"/>
      <c r="AU1313" s="2"/>
      <c r="AV1313" s="2"/>
      <c r="AW1313" s="2"/>
      <c r="AX1313" s="2"/>
      <c r="AY1313" s="2"/>
      <c r="AZ1313" s="2"/>
      <c r="BA1313" s="29"/>
    </row>
    <row r="1314" spans="1:53" ht="21" customHeight="1">
      <c r="A1314" s="19">
        <f>SUBTOTAL(3,$AO$7:AO1314)</f>
        <v>1308</v>
      </c>
      <c r="B1314" s="44" t="s">
        <v>4466</v>
      </c>
      <c r="C1314" s="45" t="s">
        <v>4467</v>
      </c>
      <c r="D1314" s="22" t="s">
        <v>1528</v>
      </c>
      <c r="E1314" s="22" t="s">
        <v>1763</v>
      </c>
      <c r="F1314" s="19" t="s">
        <v>4468</v>
      </c>
      <c r="G1314" s="22" t="s">
        <v>131</v>
      </c>
      <c r="H1314" s="19" t="str">
        <f t="shared" si="191"/>
        <v>012</v>
      </c>
      <c r="I1314" s="22" t="s">
        <v>4381</v>
      </c>
      <c r="J1314" s="22" t="s">
        <v>4382</v>
      </c>
      <c r="K1314" s="22"/>
      <c r="L1314" s="27">
        <v>0</v>
      </c>
      <c r="M1314" s="26">
        <v>0</v>
      </c>
      <c r="N1314" s="25">
        <v>7500000</v>
      </c>
      <c r="O1314" s="25"/>
      <c r="P1314" s="25"/>
      <c r="Q1314" s="25"/>
      <c r="R1314" s="25"/>
      <c r="S1314" s="25">
        <v>7500000</v>
      </c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>
        <f t="shared" si="195"/>
        <v>0</v>
      </c>
      <c r="AE1314" s="25">
        <f>IF(SUM(R1314:T1314)-M1314&lt;SUM(N1314),SUM(N1314)-SUM(R1314:T1314)-M1314,)</f>
        <v>0</v>
      </c>
      <c r="AF1314" s="25"/>
      <c r="AG1314" s="27"/>
      <c r="AH1314" s="27"/>
      <c r="AI1314" s="27"/>
      <c r="AJ1314" s="32"/>
      <c r="AK1314" s="27"/>
      <c r="AL1314" s="32"/>
      <c r="AM1314" s="27"/>
      <c r="AN1314" s="25">
        <f t="shared" si="193"/>
        <v>0</v>
      </c>
      <c r="AO1314" s="27">
        <f t="shared" si="196"/>
        <v>0</v>
      </c>
      <c r="AP1314" s="28"/>
      <c r="AR1314" s="28"/>
      <c r="AS1314" s="28"/>
      <c r="AT1314" s="2"/>
      <c r="AU1314" s="2"/>
      <c r="AV1314" s="2"/>
      <c r="AW1314" s="2"/>
      <c r="AX1314" s="2"/>
      <c r="AY1314" s="2"/>
      <c r="AZ1314" s="2"/>
      <c r="BA1314" s="29"/>
    </row>
    <row r="1315" spans="1:53" ht="21" customHeight="1">
      <c r="A1315" s="19">
        <f>SUBTOTAL(3,$AO$7:AO1315)</f>
        <v>1309</v>
      </c>
      <c r="B1315" s="44" t="s">
        <v>4469</v>
      </c>
      <c r="C1315" s="45" t="s">
        <v>4470</v>
      </c>
      <c r="D1315" s="22" t="s">
        <v>4471</v>
      </c>
      <c r="E1315" s="22" t="s">
        <v>542</v>
      </c>
      <c r="F1315" s="19" t="s">
        <v>992</v>
      </c>
      <c r="G1315" s="22" t="s">
        <v>131</v>
      </c>
      <c r="H1315" s="19" t="str">
        <f t="shared" si="191"/>
        <v>012</v>
      </c>
      <c r="I1315" s="22" t="s">
        <v>4381</v>
      </c>
      <c r="J1315" s="22" t="s">
        <v>4382</v>
      </c>
      <c r="K1315" s="22"/>
      <c r="L1315" s="27">
        <v>0</v>
      </c>
      <c r="M1315" s="26">
        <v>0</v>
      </c>
      <c r="N1315" s="25">
        <v>7500000</v>
      </c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>
        <v>7500000</v>
      </c>
      <c r="Z1315" s="25"/>
      <c r="AA1315" s="25"/>
      <c r="AB1315" s="25"/>
      <c r="AC1315" s="25"/>
      <c r="AD1315" s="25">
        <f t="shared" si="195"/>
        <v>0</v>
      </c>
      <c r="AE1315" s="25">
        <f>IF(SUM(R1315:AD1315)-M1315&lt;SUM(N1315),SUM(N1315)-SUM(R1315:AD1315)-M1315,)</f>
        <v>0</v>
      </c>
      <c r="AF1315" s="25"/>
      <c r="AG1315" s="27"/>
      <c r="AH1315" s="27"/>
      <c r="AI1315" s="27"/>
      <c r="AJ1315" s="32"/>
      <c r="AK1315" s="27"/>
      <c r="AL1315" s="32"/>
      <c r="AM1315" s="27"/>
      <c r="AN1315" s="25">
        <f t="shared" si="193"/>
        <v>0</v>
      </c>
      <c r="AO1315" s="27">
        <f>IF(SUM(R1315:AD1315)-M1315&lt;(K1315+L1315+N1315),(K1315+L1315+N1315)-SUM(R1315:AD1315)-M1315,)</f>
        <v>0</v>
      </c>
      <c r="AP1315" s="28"/>
      <c r="AR1315" s="28"/>
      <c r="AS1315" s="28"/>
      <c r="AT1315" s="2"/>
      <c r="AU1315" s="2"/>
      <c r="AV1315" s="2"/>
      <c r="AW1315" s="2"/>
      <c r="AX1315" s="2"/>
      <c r="AY1315" s="2"/>
      <c r="AZ1315" s="2"/>
      <c r="BA1315" s="29"/>
    </row>
    <row r="1316" spans="1:53" ht="21" customHeight="1">
      <c r="A1316" s="19">
        <f>SUBTOTAL(3,$AO$7:AO1316)</f>
        <v>1310</v>
      </c>
      <c r="B1316" s="44" t="s">
        <v>4472</v>
      </c>
      <c r="C1316" s="45" t="s">
        <v>4473</v>
      </c>
      <c r="D1316" s="22" t="s">
        <v>4474</v>
      </c>
      <c r="E1316" s="22" t="s">
        <v>704</v>
      </c>
      <c r="F1316" s="19" t="s">
        <v>1705</v>
      </c>
      <c r="G1316" s="22" t="s">
        <v>131</v>
      </c>
      <c r="H1316" s="19" t="str">
        <f t="shared" si="191"/>
        <v>012</v>
      </c>
      <c r="I1316" s="22" t="s">
        <v>4381</v>
      </c>
      <c r="J1316" s="22" t="s">
        <v>4382</v>
      </c>
      <c r="K1316" s="22"/>
      <c r="L1316" s="27">
        <v>0</v>
      </c>
      <c r="M1316" s="26">
        <v>0</v>
      </c>
      <c r="N1316" s="25">
        <v>7500000</v>
      </c>
      <c r="O1316" s="25"/>
      <c r="P1316" s="25"/>
      <c r="Q1316" s="25"/>
      <c r="R1316" s="25"/>
      <c r="S1316" s="25">
        <v>7500000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>
        <f t="shared" si="195"/>
        <v>0</v>
      </c>
      <c r="AE1316" s="25">
        <f>IF(SUM(R1316:T1316)-M1316&lt;SUM(N1316),SUM(N1316)-SUM(R1316:T1316)-M1316,)</f>
        <v>0</v>
      </c>
      <c r="AF1316" s="25"/>
      <c r="AG1316" s="27"/>
      <c r="AH1316" s="27"/>
      <c r="AI1316" s="27"/>
      <c r="AJ1316" s="32"/>
      <c r="AK1316" s="27"/>
      <c r="AL1316" s="32"/>
      <c r="AM1316" s="27"/>
      <c r="AN1316" s="25">
        <f t="shared" si="193"/>
        <v>0</v>
      </c>
      <c r="AO1316" s="27">
        <f>IF(SUM(R1316:U1316)-M1316&lt;(K1316+L1316+N1316),(K1316+L1316+N1316)-SUM(R1316:U1316)-M1316,)</f>
        <v>0</v>
      </c>
      <c r="AP1316" s="28"/>
      <c r="AR1316" s="28"/>
      <c r="AS1316" s="28"/>
      <c r="AT1316" s="2"/>
      <c r="AU1316" s="2"/>
      <c r="AV1316" s="2"/>
      <c r="AW1316" s="2"/>
      <c r="AX1316" s="2"/>
      <c r="AY1316" s="2"/>
      <c r="AZ1316" s="2"/>
      <c r="BA1316" s="29"/>
    </row>
    <row r="1317" spans="1:53" ht="21" customHeight="1">
      <c r="A1317" s="19">
        <f>SUBTOTAL(3,$AO$7:AO1317)</f>
        <v>1311</v>
      </c>
      <c r="B1317" s="44" t="s">
        <v>4475</v>
      </c>
      <c r="C1317" s="45" t="s">
        <v>4476</v>
      </c>
      <c r="D1317" s="22" t="s">
        <v>4477</v>
      </c>
      <c r="E1317" s="22" t="s">
        <v>1144</v>
      </c>
      <c r="F1317" s="19" t="s">
        <v>1638</v>
      </c>
      <c r="G1317" s="22" t="s">
        <v>131</v>
      </c>
      <c r="H1317" s="19" t="str">
        <f t="shared" si="191"/>
        <v>012</v>
      </c>
      <c r="I1317" s="22" t="s">
        <v>4381</v>
      </c>
      <c r="J1317" s="22" t="s">
        <v>4382</v>
      </c>
      <c r="K1317" s="22"/>
      <c r="L1317" s="27">
        <v>0</v>
      </c>
      <c r="M1317" s="26">
        <v>0</v>
      </c>
      <c r="N1317" s="25">
        <v>7500000</v>
      </c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>
        <v>7500000</v>
      </c>
      <c r="Z1317" s="25"/>
      <c r="AA1317" s="25"/>
      <c r="AB1317" s="25"/>
      <c r="AC1317" s="25"/>
      <c r="AD1317" s="25">
        <f t="shared" si="195"/>
        <v>0</v>
      </c>
      <c r="AE1317" s="25">
        <f>IF(SUM(R1317:AD1317)-M1317&lt;SUM(N1317),SUM(N1317)-SUM(R1317:AD1317)-M1317,)</f>
        <v>0</v>
      </c>
      <c r="AF1317" s="25"/>
      <c r="AG1317" s="27"/>
      <c r="AH1317" s="27"/>
      <c r="AI1317" s="27"/>
      <c r="AJ1317" s="32"/>
      <c r="AK1317" s="27"/>
      <c r="AL1317" s="32"/>
      <c r="AM1317" s="27"/>
      <c r="AN1317" s="25">
        <f t="shared" si="193"/>
        <v>0</v>
      </c>
      <c r="AO1317" s="27">
        <f>IF(SUM(R1317:AD1317)-M1317&lt;(K1317+L1317+N1317),(K1317+L1317+N1317)-SUM(R1317:AD1317)-M1317,)</f>
        <v>0</v>
      </c>
      <c r="AP1317" s="28"/>
      <c r="AR1317" s="28"/>
      <c r="AS1317" s="28"/>
      <c r="AT1317" s="2"/>
      <c r="AU1317" s="2"/>
      <c r="AV1317" s="2"/>
      <c r="AW1317" s="2"/>
      <c r="AX1317" s="2"/>
      <c r="AY1317" s="2"/>
      <c r="AZ1317" s="2"/>
      <c r="BA1317" s="29"/>
    </row>
    <row r="1318" spans="1:53" ht="21" customHeight="1">
      <c r="A1318" s="19">
        <f>SUBTOTAL(3,$AO$7:AO1318)</f>
        <v>1312</v>
      </c>
      <c r="B1318" s="44" t="s">
        <v>4478</v>
      </c>
      <c r="C1318" s="45" t="s">
        <v>4479</v>
      </c>
      <c r="D1318" s="22" t="s">
        <v>4480</v>
      </c>
      <c r="E1318" s="22" t="s">
        <v>2016</v>
      </c>
      <c r="F1318" s="19" t="s">
        <v>4481</v>
      </c>
      <c r="G1318" s="22" t="s">
        <v>131</v>
      </c>
      <c r="H1318" s="19" t="str">
        <f t="shared" ref="H1318:H1368" si="197">MID(B1318,4,3)</f>
        <v>012</v>
      </c>
      <c r="I1318" s="22" t="s">
        <v>4381</v>
      </c>
      <c r="J1318" s="22" t="s">
        <v>4382</v>
      </c>
      <c r="K1318" s="22"/>
      <c r="L1318" s="27">
        <v>0</v>
      </c>
      <c r="M1318" s="26">
        <v>0</v>
      </c>
      <c r="N1318" s="25">
        <v>7500000</v>
      </c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>
        <f t="shared" si="195"/>
        <v>0</v>
      </c>
      <c r="AE1318" s="25">
        <f>IF(SUM(R1318:T1318)-M1318&lt;SUM(N1318),SUM(N1318)-SUM(R1318:T1318)-M1318,)</f>
        <v>7500000</v>
      </c>
      <c r="AF1318" s="25"/>
      <c r="AG1318" s="27"/>
      <c r="AH1318" s="27"/>
      <c r="AI1318" s="27"/>
      <c r="AJ1318" s="32"/>
      <c r="AK1318" s="27"/>
      <c r="AL1318" s="32"/>
      <c r="AM1318" s="27"/>
      <c r="AN1318" s="25">
        <f t="shared" si="193"/>
        <v>0</v>
      </c>
      <c r="AO1318" s="27">
        <f t="shared" ref="AO1318:AO1353" si="198">IF(SUM(R1318:U1318)-M1318&lt;(K1318+L1318+N1318),(K1318+L1318+N1318)-SUM(R1318:U1318)-M1318,)</f>
        <v>7500000</v>
      </c>
      <c r="AP1318" s="28"/>
      <c r="AR1318" s="28"/>
      <c r="AS1318" s="28"/>
      <c r="AT1318" s="2"/>
      <c r="AU1318" s="2"/>
      <c r="AV1318" s="2"/>
      <c r="AW1318" s="2"/>
      <c r="AX1318" s="2"/>
      <c r="AY1318" s="2"/>
      <c r="AZ1318" s="2"/>
      <c r="BA1318" s="29"/>
    </row>
    <row r="1319" spans="1:53" ht="21" customHeight="1">
      <c r="A1319" s="19">
        <f>SUBTOTAL(3,$AO$7:AO1319)</f>
        <v>1313</v>
      </c>
      <c r="B1319" s="44" t="s">
        <v>4482</v>
      </c>
      <c r="C1319" s="45" t="s">
        <v>4483</v>
      </c>
      <c r="D1319" s="22" t="s">
        <v>4484</v>
      </c>
      <c r="E1319" s="22" t="s">
        <v>2593</v>
      </c>
      <c r="F1319" s="19" t="s">
        <v>1137</v>
      </c>
      <c r="G1319" s="22" t="s">
        <v>131</v>
      </c>
      <c r="H1319" s="19" t="str">
        <f t="shared" si="197"/>
        <v>012</v>
      </c>
      <c r="I1319" s="22" t="s">
        <v>4381</v>
      </c>
      <c r="J1319" s="22" t="s">
        <v>4382</v>
      </c>
      <c r="K1319" s="22"/>
      <c r="L1319" s="27">
        <v>0</v>
      </c>
      <c r="M1319" s="26">
        <v>0</v>
      </c>
      <c r="N1319" s="25">
        <v>7500000</v>
      </c>
      <c r="O1319" s="25"/>
      <c r="P1319" s="25"/>
      <c r="Q1319" s="25"/>
      <c r="R1319" s="25"/>
      <c r="S1319" s="25"/>
      <c r="T1319" s="25"/>
      <c r="U1319" s="25">
        <v>7500000</v>
      </c>
      <c r="V1319" s="25"/>
      <c r="W1319" s="25"/>
      <c r="X1319" s="25"/>
      <c r="Y1319" s="25"/>
      <c r="Z1319" s="25"/>
      <c r="AA1319" s="25"/>
      <c r="AB1319" s="25"/>
      <c r="AC1319" s="25"/>
      <c r="AD1319" s="25">
        <f t="shared" si="195"/>
        <v>0</v>
      </c>
      <c r="AE1319" s="25">
        <f>IF(SUM(R1319:U1319)-M1319&lt;SUM(N1319),SUM(N1319)-SUM(R1319:U1319)-M1319,)</f>
        <v>0</v>
      </c>
      <c r="AF1319" s="25"/>
      <c r="AG1319" s="27"/>
      <c r="AH1319" s="27"/>
      <c r="AI1319" s="27"/>
      <c r="AJ1319" s="32"/>
      <c r="AK1319" s="27"/>
      <c r="AL1319" s="32"/>
      <c r="AM1319" s="27"/>
      <c r="AN1319" s="25">
        <f t="shared" si="193"/>
        <v>0</v>
      </c>
      <c r="AO1319" s="27">
        <f t="shared" si="198"/>
        <v>0</v>
      </c>
      <c r="AP1319" s="28"/>
      <c r="AR1319" s="28"/>
      <c r="AS1319" s="28"/>
      <c r="AT1319" s="2"/>
      <c r="AU1319" s="2"/>
      <c r="AV1319" s="2"/>
      <c r="AW1319" s="2"/>
      <c r="AX1319" s="2"/>
      <c r="AY1319" s="2"/>
      <c r="AZ1319" s="2"/>
      <c r="BA1319" s="29"/>
    </row>
    <row r="1320" spans="1:53" ht="21" customHeight="1">
      <c r="A1320" s="19">
        <f>SUBTOTAL(3,$AO$7:AO1320)</f>
        <v>1314</v>
      </c>
      <c r="B1320" s="44" t="s">
        <v>4485</v>
      </c>
      <c r="C1320" s="45" t="s">
        <v>4486</v>
      </c>
      <c r="D1320" s="22" t="s">
        <v>4487</v>
      </c>
      <c r="E1320" s="22" t="s">
        <v>124</v>
      </c>
      <c r="F1320" s="19" t="s">
        <v>985</v>
      </c>
      <c r="G1320" s="22" t="s">
        <v>131</v>
      </c>
      <c r="H1320" s="19" t="str">
        <f t="shared" si="197"/>
        <v>012</v>
      </c>
      <c r="I1320" s="22" t="s">
        <v>4381</v>
      </c>
      <c r="J1320" s="22" t="s">
        <v>4382</v>
      </c>
      <c r="K1320" s="22"/>
      <c r="L1320" s="27">
        <v>0</v>
      </c>
      <c r="M1320" s="26">
        <v>0</v>
      </c>
      <c r="N1320" s="25">
        <v>7500000</v>
      </c>
      <c r="O1320" s="25"/>
      <c r="P1320" s="25"/>
      <c r="Q1320" s="25"/>
      <c r="R1320" s="25"/>
      <c r="S1320" s="25"/>
      <c r="T1320" s="25"/>
      <c r="U1320" s="25">
        <v>7500000</v>
      </c>
      <c r="V1320" s="25"/>
      <c r="W1320" s="25"/>
      <c r="X1320" s="25"/>
      <c r="Y1320" s="25"/>
      <c r="Z1320" s="25"/>
      <c r="AA1320" s="25"/>
      <c r="AB1320" s="25"/>
      <c r="AC1320" s="25"/>
      <c r="AD1320" s="25">
        <f t="shared" si="195"/>
        <v>0</v>
      </c>
      <c r="AE1320" s="25">
        <f>IF(SUM(R1320:U1320)-M1320&lt;SUM(N1320),SUM(N1320)-SUM(R1320:U1320)-M1320,)</f>
        <v>0</v>
      </c>
      <c r="AF1320" s="25"/>
      <c r="AG1320" s="27"/>
      <c r="AH1320" s="27"/>
      <c r="AI1320" s="27"/>
      <c r="AJ1320" s="32"/>
      <c r="AK1320" s="27"/>
      <c r="AL1320" s="32"/>
      <c r="AM1320" s="27"/>
      <c r="AN1320" s="25">
        <f t="shared" si="193"/>
        <v>0</v>
      </c>
      <c r="AO1320" s="27">
        <f t="shared" si="198"/>
        <v>0</v>
      </c>
      <c r="AP1320" s="28"/>
      <c r="AR1320" s="28"/>
      <c r="AS1320" s="28"/>
      <c r="AT1320" s="2"/>
      <c r="AU1320" s="2"/>
      <c r="AV1320" s="2"/>
      <c r="AW1320" s="2"/>
      <c r="AX1320" s="2"/>
      <c r="AY1320" s="2"/>
      <c r="AZ1320" s="2"/>
      <c r="BA1320" s="29"/>
    </row>
    <row r="1321" spans="1:53" ht="21" customHeight="1">
      <c r="A1321" s="19">
        <f>SUBTOTAL(3,$AO$7:AO1321)</f>
        <v>1315</v>
      </c>
      <c r="B1321" s="44" t="s">
        <v>4488</v>
      </c>
      <c r="C1321" s="45" t="s">
        <v>4489</v>
      </c>
      <c r="D1321" s="22" t="s">
        <v>4490</v>
      </c>
      <c r="E1321" s="22" t="s">
        <v>581</v>
      </c>
      <c r="F1321" s="19" t="s">
        <v>533</v>
      </c>
      <c r="G1321" s="22" t="s">
        <v>131</v>
      </c>
      <c r="H1321" s="19" t="str">
        <f t="shared" si="197"/>
        <v>012</v>
      </c>
      <c r="I1321" s="22" t="s">
        <v>4284</v>
      </c>
      <c r="J1321" s="22" t="s">
        <v>4491</v>
      </c>
      <c r="K1321" s="22"/>
      <c r="L1321" s="27">
        <v>0</v>
      </c>
      <c r="M1321" s="26">
        <v>0</v>
      </c>
      <c r="N1321" s="25">
        <v>7500000</v>
      </c>
      <c r="O1321" s="25"/>
      <c r="P1321" s="25"/>
      <c r="Q1321" s="25"/>
      <c r="R1321" s="25"/>
      <c r="S1321" s="25">
        <v>7500000</v>
      </c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>
        <f t="shared" si="195"/>
        <v>0</v>
      </c>
      <c r="AE1321" s="25">
        <f>IF(SUM(R1321:T1321)-M1321&lt;SUM(N1321),SUM(N1321)-SUM(R1321:T1321)-M1321,)</f>
        <v>0</v>
      </c>
      <c r="AF1321" s="25"/>
      <c r="AG1321" s="27"/>
      <c r="AH1321" s="27"/>
      <c r="AI1321" s="27"/>
      <c r="AJ1321" s="32"/>
      <c r="AK1321" s="27"/>
      <c r="AL1321" s="32"/>
      <c r="AM1321" s="27"/>
      <c r="AN1321" s="25">
        <f t="shared" si="193"/>
        <v>0</v>
      </c>
      <c r="AO1321" s="27">
        <f t="shared" si="198"/>
        <v>0</v>
      </c>
      <c r="AP1321" s="28"/>
      <c r="AR1321" s="28"/>
      <c r="AS1321" s="28"/>
      <c r="AT1321" s="2"/>
      <c r="AU1321" s="2"/>
      <c r="AV1321" s="2"/>
      <c r="AW1321" s="2"/>
      <c r="AX1321" s="2"/>
      <c r="AY1321" s="2"/>
      <c r="AZ1321" s="2"/>
      <c r="BA1321" s="29"/>
    </row>
    <row r="1322" spans="1:53" ht="21" customHeight="1">
      <c r="A1322" s="19">
        <f>SUBTOTAL(3,$AO$7:AO1322)</f>
        <v>1316</v>
      </c>
      <c r="B1322" s="44" t="s">
        <v>4492</v>
      </c>
      <c r="C1322" s="45" t="s">
        <v>4493</v>
      </c>
      <c r="D1322" s="22" t="s">
        <v>4494</v>
      </c>
      <c r="E1322" s="22" t="s">
        <v>52</v>
      </c>
      <c r="F1322" s="19" t="s">
        <v>886</v>
      </c>
      <c r="G1322" s="22" t="s">
        <v>131</v>
      </c>
      <c r="H1322" s="19" t="str">
        <f t="shared" si="197"/>
        <v>012</v>
      </c>
      <c r="I1322" s="22" t="s">
        <v>4279</v>
      </c>
      <c r="J1322" s="22" t="s">
        <v>4491</v>
      </c>
      <c r="K1322" s="22"/>
      <c r="L1322" s="27">
        <v>0</v>
      </c>
      <c r="M1322" s="26">
        <v>0</v>
      </c>
      <c r="N1322" s="25">
        <v>7500000</v>
      </c>
      <c r="O1322" s="25"/>
      <c r="P1322" s="25"/>
      <c r="Q1322" s="25"/>
      <c r="R1322" s="25"/>
      <c r="S1322" s="25"/>
      <c r="T1322" s="25"/>
      <c r="U1322" s="25">
        <v>7500000</v>
      </c>
      <c r="V1322" s="25"/>
      <c r="W1322" s="25"/>
      <c r="X1322" s="25"/>
      <c r="Y1322" s="25"/>
      <c r="Z1322" s="25"/>
      <c r="AA1322" s="25"/>
      <c r="AB1322" s="25"/>
      <c r="AC1322" s="25"/>
      <c r="AD1322" s="25">
        <f t="shared" si="195"/>
        <v>0</v>
      </c>
      <c r="AE1322" s="25">
        <f>IF(SUM(R1322:U1322)-M1322&lt;SUM(N1322),SUM(N1322)-SUM(R1322:U1322)-M1322,)</f>
        <v>0</v>
      </c>
      <c r="AF1322" s="25"/>
      <c r="AG1322" s="27"/>
      <c r="AH1322" s="27"/>
      <c r="AI1322" s="27"/>
      <c r="AJ1322" s="32"/>
      <c r="AK1322" s="27"/>
      <c r="AL1322" s="32"/>
      <c r="AM1322" s="27"/>
      <c r="AN1322" s="25">
        <f t="shared" si="193"/>
        <v>0</v>
      </c>
      <c r="AO1322" s="27">
        <f t="shared" si="198"/>
        <v>0</v>
      </c>
      <c r="AP1322" s="28"/>
      <c r="AR1322" s="28"/>
      <c r="AS1322" s="28"/>
      <c r="AT1322" s="2"/>
      <c r="AU1322" s="2"/>
      <c r="AV1322" s="2"/>
      <c r="AW1322" s="2"/>
      <c r="AX1322" s="2"/>
      <c r="AY1322" s="2"/>
      <c r="AZ1322" s="2"/>
      <c r="BA1322" s="29"/>
    </row>
    <row r="1323" spans="1:53" ht="21" customHeight="1">
      <c r="A1323" s="19">
        <f>SUBTOTAL(3,$AO$7:AO1323)</f>
        <v>1317</v>
      </c>
      <c r="B1323" s="44" t="s">
        <v>4495</v>
      </c>
      <c r="C1323" s="45" t="s">
        <v>4496</v>
      </c>
      <c r="D1323" s="22" t="s">
        <v>4497</v>
      </c>
      <c r="E1323" s="22" t="s">
        <v>52</v>
      </c>
      <c r="F1323" s="19" t="s">
        <v>962</v>
      </c>
      <c r="G1323" s="22" t="s">
        <v>131</v>
      </c>
      <c r="H1323" s="19" t="str">
        <f t="shared" si="197"/>
        <v>012</v>
      </c>
      <c r="I1323" s="22" t="s">
        <v>4284</v>
      </c>
      <c r="J1323" s="22" t="s">
        <v>4491</v>
      </c>
      <c r="K1323" s="22"/>
      <c r="L1323" s="27">
        <v>0</v>
      </c>
      <c r="M1323" s="26">
        <v>0</v>
      </c>
      <c r="N1323" s="25">
        <v>7500000</v>
      </c>
      <c r="O1323" s="25"/>
      <c r="P1323" s="25"/>
      <c r="Q1323" s="25"/>
      <c r="R1323" s="25"/>
      <c r="S1323" s="25">
        <v>7500000</v>
      </c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>
        <f t="shared" si="195"/>
        <v>0</v>
      </c>
      <c r="AE1323" s="25">
        <f>IF(SUM(R1323:T1323)-M1323&lt;SUM(N1323),SUM(N1323)-SUM(R1323:T1323)-M1323,)</f>
        <v>0</v>
      </c>
      <c r="AF1323" s="25"/>
      <c r="AG1323" s="27"/>
      <c r="AH1323" s="27"/>
      <c r="AI1323" s="27"/>
      <c r="AJ1323" s="32"/>
      <c r="AK1323" s="27"/>
      <c r="AL1323" s="32"/>
      <c r="AM1323" s="27"/>
      <c r="AN1323" s="25">
        <f t="shared" si="193"/>
        <v>0</v>
      </c>
      <c r="AO1323" s="27">
        <f t="shared" si="198"/>
        <v>0</v>
      </c>
      <c r="AP1323" s="28"/>
      <c r="AR1323" s="28"/>
      <c r="AS1323" s="28"/>
      <c r="AT1323" s="2"/>
      <c r="AU1323" s="2"/>
      <c r="AV1323" s="2"/>
      <c r="AW1323" s="2"/>
      <c r="AX1323" s="2"/>
      <c r="AY1323" s="2"/>
      <c r="AZ1323" s="2"/>
      <c r="BA1323" s="29"/>
    </row>
    <row r="1324" spans="1:53" ht="21" customHeight="1">
      <c r="A1324" s="19">
        <f>SUBTOTAL(3,$AO$7:AO1324)</f>
        <v>1318</v>
      </c>
      <c r="B1324" s="44" t="s">
        <v>4498</v>
      </c>
      <c r="C1324" s="45" t="s">
        <v>4499</v>
      </c>
      <c r="D1324" s="22" t="s">
        <v>845</v>
      </c>
      <c r="E1324" s="22" t="s">
        <v>52</v>
      </c>
      <c r="F1324" s="19" t="s">
        <v>4500</v>
      </c>
      <c r="G1324" s="22" t="s">
        <v>131</v>
      </c>
      <c r="H1324" s="19" t="str">
        <f t="shared" si="197"/>
        <v>012</v>
      </c>
      <c r="I1324" s="22" t="s">
        <v>4344</v>
      </c>
      <c r="J1324" s="22" t="s">
        <v>4491</v>
      </c>
      <c r="K1324" s="22"/>
      <c r="L1324" s="27">
        <v>0</v>
      </c>
      <c r="M1324" s="26">
        <v>0</v>
      </c>
      <c r="N1324" s="25">
        <v>7500000</v>
      </c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>
        <f t="shared" si="195"/>
        <v>0</v>
      </c>
      <c r="AE1324" s="25">
        <f>IF(SUM(R1324:T1324)-M1324&lt;SUM(N1324),SUM(N1324)-SUM(R1324:T1324)-M1324,)</f>
        <v>7500000</v>
      </c>
      <c r="AF1324" s="25"/>
      <c r="AG1324" s="27"/>
      <c r="AH1324" s="27"/>
      <c r="AI1324" s="27"/>
      <c r="AJ1324" s="32"/>
      <c r="AK1324" s="27"/>
      <c r="AL1324" s="32"/>
      <c r="AM1324" s="27"/>
      <c r="AN1324" s="25">
        <f t="shared" si="193"/>
        <v>0</v>
      </c>
      <c r="AO1324" s="27">
        <f t="shared" si="198"/>
        <v>7500000</v>
      </c>
      <c r="AP1324" s="28"/>
      <c r="AR1324" s="28"/>
      <c r="AS1324" s="28"/>
      <c r="AT1324" s="2"/>
      <c r="AU1324" s="2"/>
      <c r="AV1324" s="2"/>
      <c r="AW1324" s="2"/>
      <c r="AX1324" s="2"/>
      <c r="AY1324" s="2"/>
      <c r="AZ1324" s="2"/>
      <c r="BA1324" s="29"/>
    </row>
    <row r="1325" spans="1:53" ht="21" customHeight="1">
      <c r="A1325" s="19">
        <f>SUBTOTAL(3,$AO$7:AO1325)</f>
        <v>1319</v>
      </c>
      <c r="B1325" s="44" t="s">
        <v>4501</v>
      </c>
      <c r="C1325" s="45" t="s">
        <v>4502</v>
      </c>
      <c r="D1325" s="22" t="s">
        <v>342</v>
      </c>
      <c r="E1325" s="22" t="s">
        <v>66</v>
      </c>
      <c r="F1325" s="19" t="s">
        <v>4503</v>
      </c>
      <c r="G1325" s="22" t="s">
        <v>131</v>
      </c>
      <c r="H1325" s="19" t="str">
        <f t="shared" si="197"/>
        <v>012</v>
      </c>
      <c r="I1325" s="22" t="s">
        <v>4284</v>
      </c>
      <c r="J1325" s="22" t="s">
        <v>4491</v>
      </c>
      <c r="K1325" s="22"/>
      <c r="L1325" s="27">
        <v>0</v>
      </c>
      <c r="M1325" s="26">
        <v>0</v>
      </c>
      <c r="N1325" s="25">
        <v>7500000</v>
      </c>
      <c r="O1325" s="25"/>
      <c r="P1325" s="25"/>
      <c r="Q1325" s="25"/>
      <c r="R1325" s="25"/>
      <c r="S1325" s="25">
        <v>7500000</v>
      </c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>
        <f t="shared" si="195"/>
        <v>0</v>
      </c>
      <c r="AE1325" s="25">
        <f>IF(SUM(R1325:T1325)-M1325&lt;SUM(N1325),SUM(N1325)-SUM(R1325:T1325)-M1325,)</f>
        <v>0</v>
      </c>
      <c r="AF1325" s="25"/>
      <c r="AG1325" s="27"/>
      <c r="AH1325" s="27"/>
      <c r="AI1325" s="27"/>
      <c r="AJ1325" s="32"/>
      <c r="AK1325" s="27"/>
      <c r="AL1325" s="32"/>
      <c r="AM1325" s="27"/>
      <c r="AN1325" s="25">
        <f t="shared" si="193"/>
        <v>0</v>
      </c>
      <c r="AO1325" s="27">
        <f t="shared" si="198"/>
        <v>0</v>
      </c>
      <c r="AP1325" s="28"/>
      <c r="AR1325" s="28"/>
      <c r="AS1325" s="28"/>
      <c r="AT1325" s="2"/>
      <c r="AU1325" s="2"/>
      <c r="AV1325" s="2"/>
      <c r="AW1325" s="2"/>
      <c r="AX1325" s="2"/>
      <c r="AY1325" s="2"/>
      <c r="AZ1325" s="2"/>
      <c r="BA1325" s="29"/>
    </row>
    <row r="1326" spans="1:53" ht="21" customHeight="1">
      <c r="A1326" s="19">
        <f>SUBTOTAL(3,$AO$7:AO1326)</f>
        <v>1320</v>
      </c>
      <c r="B1326" s="44" t="s">
        <v>4504</v>
      </c>
      <c r="C1326" s="45" t="s">
        <v>4505</v>
      </c>
      <c r="D1326" s="22" t="s">
        <v>4506</v>
      </c>
      <c r="E1326" s="22" t="s">
        <v>1171</v>
      </c>
      <c r="F1326" s="19" t="s">
        <v>4507</v>
      </c>
      <c r="G1326" s="22" t="s">
        <v>131</v>
      </c>
      <c r="H1326" s="19" t="str">
        <f t="shared" si="197"/>
        <v>012</v>
      </c>
      <c r="I1326" s="22" t="s">
        <v>4284</v>
      </c>
      <c r="J1326" s="22" t="s">
        <v>4491</v>
      </c>
      <c r="K1326" s="22"/>
      <c r="L1326" s="27">
        <v>0</v>
      </c>
      <c r="M1326" s="26">
        <v>0</v>
      </c>
      <c r="N1326" s="25">
        <v>7500000</v>
      </c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>
        <v>7500000</v>
      </c>
      <c r="AD1326" s="25">
        <f t="shared" si="195"/>
        <v>0</v>
      </c>
      <c r="AE1326" s="25">
        <f>IF(SUM(R1326:AC1326)-M1326&lt;SUM(N1326),SUM(N1326)-SUM(R1326:ACM1326)-M1326,)</f>
        <v>0</v>
      </c>
      <c r="AF1326" s="25"/>
      <c r="AG1326" s="27"/>
      <c r="AH1326" s="27"/>
      <c r="AI1326" s="27"/>
      <c r="AJ1326" s="32"/>
      <c r="AK1326" s="27"/>
      <c r="AL1326" s="32"/>
      <c r="AM1326" s="27"/>
      <c r="AN1326" s="25">
        <f t="shared" si="193"/>
        <v>0</v>
      </c>
      <c r="AO1326" s="27">
        <f>IF(SUM(R1326:AC1326)-M1326&lt;(K1326+L1326+N1326),(K1326+L1326+N1326)-SUM(R1326:AC1326)-M1326,)</f>
        <v>0</v>
      </c>
      <c r="AP1326" s="28"/>
      <c r="AR1326" s="28"/>
      <c r="AS1326" s="28"/>
      <c r="AT1326" s="2"/>
      <c r="AU1326" s="2"/>
      <c r="AV1326" s="2"/>
      <c r="AW1326" s="2"/>
      <c r="AX1326" s="2"/>
      <c r="AY1326" s="2"/>
      <c r="AZ1326" s="2"/>
      <c r="BA1326" s="29"/>
    </row>
    <row r="1327" spans="1:53" ht="21" customHeight="1">
      <c r="A1327" s="19">
        <f>SUBTOTAL(3,$AO$7:AO1327)</f>
        <v>1321</v>
      </c>
      <c r="B1327" s="44" t="s">
        <v>4508</v>
      </c>
      <c r="C1327" s="45" t="s">
        <v>4509</v>
      </c>
      <c r="D1327" s="22" t="s">
        <v>3343</v>
      </c>
      <c r="E1327" s="22" t="s">
        <v>43</v>
      </c>
      <c r="F1327" s="19" t="s">
        <v>2599</v>
      </c>
      <c r="G1327" s="22" t="s">
        <v>131</v>
      </c>
      <c r="H1327" s="19" t="str">
        <f t="shared" si="197"/>
        <v>012</v>
      </c>
      <c r="I1327" s="22" t="s">
        <v>4344</v>
      </c>
      <c r="J1327" s="22" t="s">
        <v>4491</v>
      </c>
      <c r="K1327" s="22"/>
      <c r="L1327" s="27">
        <v>0</v>
      </c>
      <c r="M1327" s="26">
        <v>0</v>
      </c>
      <c r="N1327" s="25">
        <v>7500000</v>
      </c>
      <c r="O1327" s="25"/>
      <c r="P1327" s="25"/>
      <c r="Q1327" s="25"/>
      <c r="R1327" s="25"/>
      <c r="S1327" s="25"/>
      <c r="T1327" s="25"/>
      <c r="U1327" s="25">
        <v>7500000</v>
      </c>
      <c r="V1327" s="25"/>
      <c r="W1327" s="25"/>
      <c r="X1327" s="25"/>
      <c r="Y1327" s="25"/>
      <c r="Z1327" s="25"/>
      <c r="AA1327" s="25"/>
      <c r="AB1327" s="25"/>
      <c r="AC1327" s="25"/>
      <c r="AD1327" s="25">
        <f t="shared" si="195"/>
        <v>0</v>
      </c>
      <c r="AE1327" s="25">
        <f>IF(SUM(R1327:U1327)-M1327&lt;SUM(N1327),SUM(N1327)-SUM(R1327:U1327)-M1327,)</f>
        <v>0</v>
      </c>
      <c r="AF1327" s="25"/>
      <c r="AG1327" s="27"/>
      <c r="AH1327" s="27"/>
      <c r="AI1327" s="27"/>
      <c r="AJ1327" s="32"/>
      <c r="AK1327" s="27"/>
      <c r="AL1327" s="32"/>
      <c r="AM1327" s="27"/>
      <c r="AN1327" s="25">
        <f t="shared" si="193"/>
        <v>0</v>
      </c>
      <c r="AO1327" s="27">
        <f t="shared" si="198"/>
        <v>0</v>
      </c>
      <c r="AP1327" s="28"/>
      <c r="AR1327" s="28"/>
      <c r="AS1327" s="28"/>
      <c r="AT1327" s="2"/>
      <c r="AU1327" s="2"/>
      <c r="AV1327" s="2"/>
      <c r="AW1327" s="2"/>
      <c r="AX1327" s="2"/>
      <c r="AY1327" s="2"/>
      <c r="AZ1327" s="2"/>
      <c r="BA1327" s="29"/>
    </row>
    <row r="1328" spans="1:53" ht="21" customHeight="1">
      <c r="A1328" s="19">
        <f>SUBTOTAL(3,$AO$7:AO1328)</f>
        <v>1322</v>
      </c>
      <c r="B1328" s="44" t="s">
        <v>4510</v>
      </c>
      <c r="C1328" s="45" t="s">
        <v>4511</v>
      </c>
      <c r="D1328" s="22" t="s">
        <v>4512</v>
      </c>
      <c r="E1328" s="22" t="s">
        <v>4513</v>
      </c>
      <c r="F1328" s="19" t="s">
        <v>2421</v>
      </c>
      <c r="G1328" s="22" t="s">
        <v>131</v>
      </c>
      <c r="H1328" s="19" t="str">
        <f t="shared" si="197"/>
        <v>012</v>
      </c>
      <c r="I1328" s="22" t="s">
        <v>4344</v>
      </c>
      <c r="J1328" s="22" t="s">
        <v>4491</v>
      </c>
      <c r="K1328" s="22"/>
      <c r="L1328" s="27">
        <v>0</v>
      </c>
      <c r="M1328" s="26">
        <v>0</v>
      </c>
      <c r="N1328" s="25">
        <v>7500000</v>
      </c>
      <c r="O1328" s="25"/>
      <c r="P1328" s="25"/>
      <c r="Q1328" s="25"/>
      <c r="R1328" s="25"/>
      <c r="S1328" s="25">
        <v>7500000</v>
      </c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>
        <f t="shared" ref="AD1328:AD1359" si="199">IF(SUM(O1328:U1328)&gt;SUM(M1328:N1328),SUM(O1328:U1328)-SUM(M1328:N1328),)</f>
        <v>0</v>
      </c>
      <c r="AE1328" s="25">
        <f t="shared" ref="AE1328:AE1334" si="200">IF(SUM(R1328:T1328)-M1328&lt;SUM(N1328),SUM(N1328)-SUM(R1328:T1328)-M1328,)</f>
        <v>0</v>
      </c>
      <c r="AF1328" s="25"/>
      <c r="AG1328" s="27"/>
      <c r="AH1328" s="27"/>
      <c r="AI1328" s="27"/>
      <c r="AJ1328" s="32"/>
      <c r="AK1328" s="27"/>
      <c r="AL1328" s="32"/>
      <c r="AM1328" s="27"/>
      <c r="AN1328" s="25">
        <f t="shared" si="193"/>
        <v>0</v>
      </c>
      <c r="AO1328" s="27">
        <f t="shared" si="198"/>
        <v>0</v>
      </c>
      <c r="AP1328" s="28"/>
      <c r="AR1328" s="28"/>
      <c r="AS1328" s="28"/>
      <c r="AT1328" s="2"/>
      <c r="AU1328" s="2"/>
      <c r="AV1328" s="2"/>
      <c r="AW1328" s="2"/>
      <c r="AX1328" s="2"/>
      <c r="AY1328" s="2"/>
      <c r="AZ1328" s="2"/>
      <c r="BA1328" s="29"/>
    </row>
    <row r="1329" spans="1:53" ht="21" customHeight="1">
      <c r="A1329" s="19">
        <f>SUBTOTAL(3,$AO$7:AO1329)</f>
        <v>1323</v>
      </c>
      <c r="B1329" s="44" t="s">
        <v>4514</v>
      </c>
      <c r="C1329" s="45" t="s">
        <v>4515</v>
      </c>
      <c r="D1329" s="22" t="s">
        <v>4516</v>
      </c>
      <c r="E1329" s="22" t="s">
        <v>1325</v>
      </c>
      <c r="F1329" s="19" t="s">
        <v>923</v>
      </c>
      <c r="G1329" s="22" t="s">
        <v>131</v>
      </c>
      <c r="H1329" s="19" t="str">
        <f t="shared" si="197"/>
        <v>012</v>
      </c>
      <c r="I1329" s="22" t="s">
        <v>4344</v>
      </c>
      <c r="J1329" s="22" t="s">
        <v>4491</v>
      </c>
      <c r="K1329" s="22"/>
      <c r="L1329" s="27">
        <v>0</v>
      </c>
      <c r="M1329" s="26">
        <v>0</v>
      </c>
      <c r="N1329" s="25">
        <v>7500000</v>
      </c>
      <c r="O1329" s="25"/>
      <c r="P1329" s="25"/>
      <c r="Q1329" s="25"/>
      <c r="R1329" s="25"/>
      <c r="S1329" s="25">
        <v>7500000</v>
      </c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>
        <f t="shared" si="199"/>
        <v>0</v>
      </c>
      <c r="AE1329" s="25">
        <f t="shared" si="200"/>
        <v>0</v>
      </c>
      <c r="AF1329" s="25"/>
      <c r="AG1329" s="27"/>
      <c r="AH1329" s="27"/>
      <c r="AI1329" s="27"/>
      <c r="AJ1329" s="32"/>
      <c r="AK1329" s="27"/>
      <c r="AL1329" s="32"/>
      <c r="AM1329" s="27"/>
      <c r="AN1329" s="25">
        <f t="shared" si="193"/>
        <v>0</v>
      </c>
      <c r="AO1329" s="27">
        <f t="shared" si="198"/>
        <v>0</v>
      </c>
      <c r="AP1329" s="28"/>
      <c r="AR1329" s="28"/>
      <c r="AS1329" s="28"/>
      <c r="AT1329" s="2"/>
      <c r="AU1329" s="2"/>
      <c r="AV1329" s="2"/>
      <c r="AW1329" s="2"/>
      <c r="AX1329" s="2"/>
      <c r="AY1329" s="2"/>
      <c r="AZ1329" s="2"/>
      <c r="BA1329" s="29"/>
    </row>
    <row r="1330" spans="1:53" ht="21" customHeight="1">
      <c r="A1330" s="19">
        <f>SUBTOTAL(3,$AO$7:AO1330)</f>
        <v>1324</v>
      </c>
      <c r="B1330" s="44" t="s">
        <v>4517</v>
      </c>
      <c r="C1330" s="45" t="s">
        <v>4518</v>
      </c>
      <c r="D1330" s="22" t="s">
        <v>4519</v>
      </c>
      <c r="E1330" s="22" t="s">
        <v>3145</v>
      </c>
      <c r="F1330" s="19" t="s">
        <v>4520</v>
      </c>
      <c r="G1330" s="22" t="s">
        <v>131</v>
      </c>
      <c r="H1330" s="19" t="str">
        <f t="shared" si="197"/>
        <v>012</v>
      </c>
      <c r="I1330" s="22" t="s">
        <v>4284</v>
      </c>
      <c r="J1330" s="22" t="s">
        <v>4491</v>
      </c>
      <c r="K1330" s="22"/>
      <c r="L1330" s="27">
        <v>0</v>
      </c>
      <c r="M1330" s="26">
        <v>0</v>
      </c>
      <c r="N1330" s="25">
        <v>7500000</v>
      </c>
      <c r="O1330" s="25"/>
      <c r="P1330" s="25"/>
      <c r="Q1330" s="25"/>
      <c r="R1330" s="25"/>
      <c r="S1330" s="25">
        <v>7500000</v>
      </c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>
        <f t="shared" si="199"/>
        <v>0</v>
      </c>
      <c r="AE1330" s="25">
        <f t="shared" si="200"/>
        <v>0</v>
      </c>
      <c r="AF1330" s="25"/>
      <c r="AG1330" s="27"/>
      <c r="AH1330" s="27"/>
      <c r="AI1330" s="27"/>
      <c r="AJ1330" s="32"/>
      <c r="AK1330" s="27"/>
      <c r="AL1330" s="32"/>
      <c r="AM1330" s="27"/>
      <c r="AN1330" s="25">
        <f t="shared" si="193"/>
        <v>0</v>
      </c>
      <c r="AO1330" s="27">
        <f t="shared" si="198"/>
        <v>0</v>
      </c>
      <c r="AP1330" s="28"/>
      <c r="AR1330" s="28"/>
      <c r="AS1330" s="28"/>
      <c r="AT1330" s="2"/>
      <c r="AU1330" s="2"/>
      <c r="AV1330" s="2"/>
      <c r="AW1330" s="2"/>
      <c r="AX1330" s="2"/>
      <c r="AY1330" s="2"/>
      <c r="AZ1330" s="2"/>
      <c r="BA1330" s="29"/>
    </row>
    <row r="1331" spans="1:53" ht="21" customHeight="1">
      <c r="A1331" s="19">
        <f>SUBTOTAL(3,$AO$7:AO1331)</f>
        <v>1325</v>
      </c>
      <c r="B1331" s="44" t="s">
        <v>4521</v>
      </c>
      <c r="C1331" s="45" t="s">
        <v>4522</v>
      </c>
      <c r="D1331" s="22" t="s">
        <v>1536</v>
      </c>
      <c r="E1331" s="22" t="s">
        <v>105</v>
      </c>
      <c r="F1331" s="19" t="s">
        <v>459</v>
      </c>
      <c r="G1331" s="22" t="s">
        <v>131</v>
      </c>
      <c r="H1331" s="19" t="str">
        <f t="shared" si="197"/>
        <v>012</v>
      </c>
      <c r="I1331" s="22" t="s">
        <v>4284</v>
      </c>
      <c r="J1331" s="22" t="s">
        <v>4491</v>
      </c>
      <c r="K1331" s="22"/>
      <c r="L1331" s="27">
        <v>0</v>
      </c>
      <c r="M1331" s="26">
        <v>0</v>
      </c>
      <c r="N1331" s="25">
        <v>7500000</v>
      </c>
      <c r="O1331" s="25"/>
      <c r="P1331" s="25"/>
      <c r="Q1331" s="25"/>
      <c r="R1331" s="25"/>
      <c r="S1331" s="25">
        <v>7500000</v>
      </c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>
        <f t="shared" si="199"/>
        <v>0</v>
      </c>
      <c r="AE1331" s="25">
        <f t="shared" si="200"/>
        <v>0</v>
      </c>
      <c r="AF1331" s="25"/>
      <c r="AG1331" s="27"/>
      <c r="AH1331" s="27"/>
      <c r="AI1331" s="27"/>
      <c r="AJ1331" s="32"/>
      <c r="AK1331" s="27"/>
      <c r="AL1331" s="32"/>
      <c r="AM1331" s="27"/>
      <c r="AN1331" s="25">
        <f t="shared" si="193"/>
        <v>0</v>
      </c>
      <c r="AO1331" s="27">
        <f t="shared" si="198"/>
        <v>0</v>
      </c>
      <c r="AP1331" s="28"/>
      <c r="AR1331" s="28"/>
      <c r="AS1331" s="28"/>
      <c r="AT1331" s="2"/>
      <c r="AU1331" s="2"/>
      <c r="AV1331" s="2"/>
      <c r="AW1331" s="2"/>
      <c r="AX1331" s="2"/>
      <c r="AY1331" s="2"/>
      <c r="AZ1331" s="2"/>
      <c r="BA1331" s="29"/>
    </row>
    <row r="1332" spans="1:53" ht="21" customHeight="1">
      <c r="A1332" s="19">
        <f>SUBTOTAL(3,$AO$7:AO1332)</f>
        <v>1326</v>
      </c>
      <c r="B1332" s="44" t="s">
        <v>4523</v>
      </c>
      <c r="C1332" s="45" t="s">
        <v>4524</v>
      </c>
      <c r="D1332" s="22" t="s">
        <v>4525</v>
      </c>
      <c r="E1332" s="22" t="s">
        <v>201</v>
      </c>
      <c r="F1332" s="19" t="s">
        <v>1003</v>
      </c>
      <c r="G1332" s="22" t="s">
        <v>131</v>
      </c>
      <c r="H1332" s="19" t="str">
        <f t="shared" si="197"/>
        <v>012</v>
      </c>
      <c r="I1332" s="22" t="s">
        <v>4284</v>
      </c>
      <c r="J1332" s="22" t="s">
        <v>4491</v>
      </c>
      <c r="K1332" s="22"/>
      <c r="L1332" s="27">
        <v>0</v>
      </c>
      <c r="M1332" s="26">
        <v>0</v>
      </c>
      <c r="N1332" s="25">
        <v>7500000</v>
      </c>
      <c r="O1332" s="25"/>
      <c r="P1332" s="25"/>
      <c r="Q1332" s="25"/>
      <c r="R1332" s="25"/>
      <c r="S1332" s="25">
        <v>7500000</v>
      </c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>
        <f t="shared" si="199"/>
        <v>0</v>
      </c>
      <c r="AE1332" s="25">
        <f t="shared" si="200"/>
        <v>0</v>
      </c>
      <c r="AF1332" s="25"/>
      <c r="AG1332" s="27"/>
      <c r="AH1332" s="27"/>
      <c r="AI1332" s="27"/>
      <c r="AJ1332" s="32"/>
      <c r="AK1332" s="27"/>
      <c r="AL1332" s="32"/>
      <c r="AM1332" s="27"/>
      <c r="AN1332" s="25">
        <f t="shared" si="193"/>
        <v>0</v>
      </c>
      <c r="AO1332" s="27">
        <f t="shared" si="198"/>
        <v>0</v>
      </c>
      <c r="AP1332" s="28"/>
      <c r="AR1332" s="28"/>
      <c r="AS1332" s="28"/>
      <c r="AT1332" s="2"/>
      <c r="AU1332" s="2"/>
      <c r="AV1332" s="2"/>
      <c r="AW1332" s="2"/>
      <c r="AX1332" s="2"/>
      <c r="AY1332" s="2"/>
      <c r="AZ1332" s="2"/>
      <c r="BA1332" s="29"/>
    </row>
    <row r="1333" spans="1:53" ht="21" customHeight="1">
      <c r="A1333" s="19">
        <f>SUBTOTAL(3,$AO$7:AO1333)</f>
        <v>1327</v>
      </c>
      <c r="B1333" s="44" t="s">
        <v>4526</v>
      </c>
      <c r="C1333" s="45" t="s">
        <v>4527</v>
      </c>
      <c r="D1333" s="22" t="s">
        <v>3282</v>
      </c>
      <c r="E1333" s="22" t="s">
        <v>500</v>
      </c>
      <c r="F1333" s="19" t="s">
        <v>175</v>
      </c>
      <c r="G1333" s="22" t="s">
        <v>131</v>
      </c>
      <c r="H1333" s="19" t="str">
        <f t="shared" si="197"/>
        <v>012</v>
      </c>
      <c r="I1333" s="22" t="s">
        <v>4284</v>
      </c>
      <c r="J1333" s="22" t="s">
        <v>4491</v>
      </c>
      <c r="K1333" s="22"/>
      <c r="L1333" s="27">
        <v>0</v>
      </c>
      <c r="M1333" s="26">
        <v>0</v>
      </c>
      <c r="N1333" s="25">
        <v>7500000</v>
      </c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>
        <f t="shared" si="199"/>
        <v>0</v>
      </c>
      <c r="AE1333" s="25">
        <f t="shared" si="200"/>
        <v>7500000</v>
      </c>
      <c r="AF1333" s="25"/>
      <c r="AG1333" s="27"/>
      <c r="AH1333" s="27"/>
      <c r="AI1333" s="27"/>
      <c r="AJ1333" s="32"/>
      <c r="AK1333" s="27"/>
      <c r="AL1333" s="32"/>
      <c r="AM1333" s="27"/>
      <c r="AN1333" s="25">
        <f t="shared" si="193"/>
        <v>0</v>
      </c>
      <c r="AO1333" s="27">
        <f t="shared" si="198"/>
        <v>7500000</v>
      </c>
      <c r="AP1333" s="28"/>
      <c r="AR1333" s="28"/>
      <c r="AS1333" s="28"/>
      <c r="AT1333" s="2"/>
      <c r="AU1333" s="2"/>
      <c r="AV1333" s="2"/>
      <c r="AW1333" s="2"/>
      <c r="AX1333" s="2"/>
      <c r="AY1333" s="2"/>
      <c r="AZ1333" s="2"/>
      <c r="BA1333" s="29"/>
    </row>
    <row r="1334" spans="1:53" ht="21" customHeight="1">
      <c r="A1334" s="19">
        <f>SUBTOTAL(3,$AO$7:AO1334)</f>
        <v>1328</v>
      </c>
      <c r="B1334" s="44" t="s">
        <v>4528</v>
      </c>
      <c r="C1334" s="45" t="s">
        <v>4529</v>
      </c>
      <c r="D1334" s="22" t="s">
        <v>4530</v>
      </c>
      <c r="E1334" s="22" t="s">
        <v>4531</v>
      </c>
      <c r="F1334" s="19" t="s">
        <v>639</v>
      </c>
      <c r="G1334" s="22" t="s">
        <v>131</v>
      </c>
      <c r="H1334" s="19" t="str">
        <f t="shared" si="197"/>
        <v>012</v>
      </c>
      <c r="I1334" s="22" t="s">
        <v>4284</v>
      </c>
      <c r="J1334" s="22" t="s">
        <v>4491</v>
      </c>
      <c r="K1334" s="22"/>
      <c r="L1334" s="27">
        <v>0</v>
      </c>
      <c r="M1334" s="26">
        <v>0</v>
      </c>
      <c r="N1334" s="25">
        <v>7500000</v>
      </c>
      <c r="O1334" s="25"/>
      <c r="P1334" s="25"/>
      <c r="Q1334" s="25"/>
      <c r="R1334" s="25"/>
      <c r="S1334" s="25">
        <v>7500000</v>
      </c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>
        <f t="shared" si="199"/>
        <v>0</v>
      </c>
      <c r="AE1334" s="25">
        <f t="shared" si="200"/>
        <v>0</v>
      </c>
      <c r="AF1334" s="25"/>
      <c r="AG1334" s="27"/>
      <c r="AH1334" s="27"/>
      <c r="AI1334" s="27"/>
      <c r="AJ1334" s="32"/>
      <c r="AK1334" s="27"/>
      <c r="AL1334" s="32"/>
      <c r="AM1334" s="27"/>
      <c r="AN1334" s="25">
        <f t="shared" si="193"/>
        <v>0</v>
      </c>
      <c r="AO1334" s="27">
        <f t="shared" si="198"/>
        <v>0</v>
      </c>
      <c r="AP1334" s="28"/>
      <c r="AR1334" s="28"/>
      <c r="AS1334" s="28"/>
      <c r="AT1334" s="2"/>
      <c r="AU1334" s="2"/>
      <c r="AV1334" s="2"/>
      <c r="AW1334" s="2"/>
      <c r="AX1334" s="2"/>
      <c r="AY1334" s="2"/>
      <c r="AZ1334" s="2"/>
      <c r="BA1334" s="29"/>
    </row>
    <row r="1335" spans="1:53" ht="21" customHeight="1">
      <c r="A1335" s="19">
        <f>SUBTOTAL(3,$AO$7:AO1335)</f>
        <v>1329</v>
      </c>
      <c r="B1335" s="44" t="s">
        <v>4532</v>
      </c>
      <c r="C1335" s="45" t="s">
        <v>4533</v>
      </c>
      <c r="D1335" s="22" t="s">
        <v>3664</v>
      </c>
      <c r="E1335" s="22" t="s">
        <v>671</v>
      </c>
      <c r="F1335" s="19" t="s">
        <v>3381</v>
      </c>
      <c r="G1335" s="22" t="s">
        <v>131</v>
      </c>
      <c r="H1335" s="19" t="str">
        <f t="shared" si="197"/>
        <v>012</v>
      </c>
      <c r="I1335" s="22" t="s">
        <v>4284</v>
      </c>
      <c r="J1335" s="22" t="s">
        <v>4491</v>
      </c>
      <c r="K1335" s="22"/>
      <c r="L1335" s="27">
        <v>0</v>
      </c>
      <c r="M1335" s="26">
        <v>0</v>
      </c>
      <c r="N1335" s="25">
        <v>7500000</v>
      </c>
      <c r="O1335" s="25"/>
      <c r="P1335" s="25"/>
      <c r="Q1335" s="25"/>
      <c r="R1335" s="25"/>
      <c r="S1335" s="25"/>
      <c r="T1335" s="25"/>
      <c r="U1335" s="25">
        <v>7500000</v>
      </c>
      <c r="V1335" s="25"/>
      <c r="W1335" s="25"/>
      <c r="X1335" s="25"/>
      <c r="Y1335" s="25"/>
      <c r="Z1335" s="25"/>
      <c r="AA1335" s="25"/>
      <c r="AB1335" s="25"/>
      <c r="AC1335" s="25"/>
      <c r="AD1335" s="25">
        <f t="shared" si="199"/>
        <v>0</v>
      </c>
      <c r="AE1335" s="25">
        <f>IF(SUM(R1335:U1335)-M1335&lt;SUM(N1335),SUM(N1335)-SUM(R1335:U1335)-M1335,)</f>
        <v>0</v>
      </c>
      <c r="AF1335" s="25"/>
      <c r="AG1335" s="27"/>
      <c r="AH1335" s="27"/>
      <c r="AI1335" s="27"/>
      <c r="AJ1335" s="32"/>
      <c r="AK1335" s="27"/>
      <c r="AL1335" s="32"/>
      <c r="AM1335" s="27"/>
      <c r="AN1335" s="25">
        <f t="shared" si="193"/>
        <v>0</v>
      </c>
      <c r="AO1335" s="27">
        <f t="shared" si="198"/>
        <v>0</v>
      </c>
      <c r="AP1335" s="28"/>
      <c r="AR1335" s="28"/>
      <c r="AS1335" s="28"/>
      <c r="AT1335" s="2"/>
      <c r="AU1335" s="2"/>
      <c r="AV1335" s="2"/>
      <c r="AW1335" s="2"/>
      <c r="AX1335" s="2"/>
      <c r="AY1335" s="2"/>
      <c r="AZ1335" s="2"/>
      <c r="BA1335" s="29"/>
    </row>
    <row r="1336" spans="1:53" ht="21" customHeight="1">
      <c r="A1336" s="19">
        <f>SUBTOTAL(3,$AO$7:AO1336)</f>
        <v>1330</v>
      </c>
      <c r="B1336" s="44" t="s">
        <v>4534</v>
      </c>
      <c r="C1336" s="45" t="s">
        <v>4535</v>
      </c>
      <c r="D1336" s="22" t="s">
        <v>4536</v>
      </c>
      <c r="E1336" s="22" t="s">
        <v>671</v>
      </c>
      <c r="F1336" s="19" t="s">
        <v>1581</v>
      </c>
      <c r="G1336" s="22" t="s">
        <v>131</v>
      </c>
      <c r="H1336" s="19" t="str">
        <f t="shared" si="197"/>
        <v>012</v>
      </c>
      <c r="I1336" s="22" t="s">
        <v>4284</v>
      </c>
      <c r="J1336" s="22" t="s">
        <v>4491</v>
      </c>
      <c r="K1336" s="22"/>
      <c r="L1336" s="27">
        <v>0</v>
      </c>
      <c r="M1336" s="26">
        <v>0</v>
      </c>
      <c r="N1336" s="25">
        <v>7500000</v>
      </c>
      <c r="O1336" s="25"/>
      <c r="P1336" s="25"/>
      <c r="Q1336" s="25"/>
      <c r="R1336" s="25"/>
      <c r="S1336" s="25">
        <v>7500000</v>
      </c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>
        <f t="shared" si="199"/>
        <v>0</v>
      </c>
      <c r="AE1336" s="25">
        <f>IF(SUM(R1336:T1336)-M1336&lt;SUM(N1336),SUM(N1336)-SUM(R1336:T1336)-M1336,)</f>
        <v>0</v>
      </c>
      <c r="AF1336" s="25"/>
      <c r="AG1336" s="27"/>
      <c r="AH1336" s="27"/>
      <c r="AI1336" s="27"/>
      <c r="AJ1336" s="32"/>
      <c r="AK1336" s="27"/>
      <c r="AL1336" s="32"/>
      <c r="AM1336" s="27"/>
      <c r="AN1336" s="25">
        <f t="shared" si="193"/>
        <v>0</v>
      </c>
      <c r="AO1336" s="27">
        <f t="shared" si="198"/>
        <v>0</v>
      </c>
      <c r="AP1336" s="28"/>
      <c r="AR1336" s="28"/>
      <c r="AS1336" s="28"/>
      <c r="AT1336" s="2"/>
      <c r="AU1336" s="2"/>
      <c r="AV1336" s="2"/>
      <c r="AW1336" s="2"/>
      <c r="AX1336" s="2"/>
      <c r="AY1336" s="2"/>
      <c r="AZ1336" s="2"/>
      <c r="BA1336" s="29"/>
    </row>
    <row r="1337" spans="1:53" ht="21" customHeight="1">
      <c r="A1337" s="19">
        <f>SUBTOTAL(3,$AO$7:AO1337)</f>
        <v>1331</v>
      </c>
      <c r="B1337" s="44" t="s">
        <v>4537</v>
      </c>
      <c r="C1337" s="45" t="s">
        <v>4538</v>
      </c>
      <c r="D1337" s="22" t="s">
        <v>4539</v>
      </c>
      <c r="E1337" s="22" t="s">
        <v>217</v>
      </c>
      <c r="F1337" s="19" t="s">
        <v>1733</v>
      </c>
      <c r="G1337" s="22" t="s">
        <v>131</v>
      </c>
      <c r="H1337" s="19" t="str">
        <f t="shared" si="197"/>
        <v>012</v>
      </c>
      <c r="I1337" s="22" t="s">
        <v>4344</v>
      </c>
      <c r="J1337" s="22" t="s">
        <v>4491</v>
      </c>
      <c r="K1337" s="22"/>
      <c r="L1337" s="27">
        <v>0</v>
      </c>
      <c r="M1337" s="26">
        <v>0</v>
      </c>
      <c r="N1337" s="25">
        <v>7500000</v>
      </c>
      <c r="O1337" s="25"/>
      <c r="P1337" s="25"/>
      <c r="Q1337" s="25"/>
      <c r="R1337" s="25"/>
      <c r="S1337" s="25">
        <v>7500000</v>
      </c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>
        <f t="shared" si="199"/>
        <v>0</v>
      </c>
      <c r="AE1337" s="25">
        <f>IF(SUM(R1337:T1337)-M1337&lt;SUM(N1337),SUM(N1337)-SUM(R1337:T1337)-M1337,)</f>
        <v>0</v>
      </c>
      <c r="AF1337" s="25"/>
      <c r="AG1337" s="27"/>
      <c r="AH1337" s="27"/>
      <c r="AI1337" s="27"/>
      <c r="AJ1337" s="32"/>
      <c r="AK1337" s="27"/>
      <c r="AL1337" s="32"/>
      <c r="AM1337" s="27"/>
      <c r="AN1337" s="25">
        <f t="shared" si="193"/>
        <v>0</v>
      </c>
      <c r="AO1337" s="27">
        <f t="shared" si="198"/>
        <v>0</v>
      </c>
      <c r="AP1337" s="28"/>
      <c r="AR1337" s="28"/>
      <c r="AS1337" s="28"/>
      <c r="AT1337" s="2"/>
      <c r="AU1337" s="2"/>
      <c r="AV1337" s="2"/>
      <c r="AW1337" s="2"/>
      <c r="AX1337" s="2"/>
      <c r="AY1337" s="2"/>
      <c r="AZ1337" s="2"/>
      <c r="BA1337" s="29"/>
    </row>
    <row r="1338" spans="1:53" ht="21" customHeight="1">
      <c r="A1338" s="19">
        <f>SUBTOTAL(3,$AO$7:AO1338)</f>
        <v>1332</v>
      </c>
      <c r="B1338" s="44" t="s">
        <v>4540</v>
      </c>
      <c r="C1338" s="45" t="s">
        <v>4541</v>
      </c>
      <c r="D1338" s="22" t="s">
        <v>4542</v>
      </c>
      <c r="E1338" s="22" t="s">
        <v>522</v>
      </c>
      <c r="F1338" s="19" t="s">
        <v>373</v>
      </c>
      <c r="G1338" s="22" t="s">
        <v>131</v>
      </c>
      <c r="H1338" s="19" t="str">
        <f t="shared" si="197"/>
        <v>012</v>
      </c>
      <c r="I1338" s="22" t="s">
        <v>4279</v>
      </c>
      <c r="J1338" s="22" t="s">
        <v>4491</v>
      </c>
      <c r="K1338" s="22"/>
      <c r="L1338" s="27">
        <v>0</v>
      </c>
      <c r="M1338" s="26">
        <v>0</v>
      </c>
      <c r="N1338" s="25">
        <v>7500000</v>
      </c>
      <c r="O1338" s="25"/>
      <c r="P1338" s="25"/>
      <c r="Q1338" s="25"/>
      <c r="R1338" s="25"/>
      <c r="S1338" s="25">
        <v>7500000</v>
      </c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>
        <f t="shared" si="199"/>
        <v>0</v>
      </c>
      <c r="AE1338" s="25">
        <f>IF(SUM(R1338:T1338)-M1338&lt;SUM(N1338),SUM(N1338)-SUM(R1338:T1338)-M1338,)</f>
        <v>0</v>
      </c>
      <c r="AF1338" s="25"/>
      <c r="AG1338" s="27"/>
      <c r="AH1338" s="27"/>
      <c r="AI1338" s="27"/>
      <c r="AJ1338" s="32"/>
      <c r="AK1338" s="27"/>
      <c r="AL1338" s="32"/>
      <c r="AM1338" s="27"/>
      <c r="AN1338" s="25">
        <f t="shared" si="193"/>
        <v>0</v>
      </c>
      <c r="AO1338" s="27">
        <f t="shared" si="198"/>
        <v>0</v>
      </c>
      <c r="AP1338" s="28"/>
      <c r="AR1338" s="28"/>
      <c r="AS1338" s="28"/>
      <c r="AT1338" s="2"/>
      <c r="AU1338" s="2"/>
      <c r="AV1338" s="2"/>
      <c r="AW1338" s="2"/>
      <c r="AX1338" s="2"/>
      <c r="AY1338" s="2"/>
      <c r="AZ1338" s="2"/>
      <c r="BA1338" s="29"/>
    </row>
    <row r="1339" spans="1:53" ht="21" customHeight="1">
      <c r="A1339" s="19">
        <f>SUBTOTAL(3,$AO$7:AO1339)</f>
        <v>1333</v>
      </c>
      <c r="B1339" s="44" t="s">
        <v>4543</v>
      </c>
      <c r="C1339" s="45" t="s">
        <v>4544</v>
      </c>
      <c r="D1339" s="22" t="s">
        <v>3519</v>
      </c>
      <c r="E1339" s="22" t="s">
        <v>290</v>
      </c>
      <c r="F1339" s="19" t="s">
        <v>914</v>
      </c>
      <c r="G1339" s="22" t="s">
        <v>131</v>
      </c>
      <c r="H1339" s="19" t="str">
        <f t="shared" si="197"/>
        <v>012</v>
      </c>
      <c r="I1339" s="22" t="s">
        <v>4381</v>
      </c>
      <c r="J1339" s="22" t="s">
        <v>4491</v>
      </c>
      <c r="K1339" s="22"/>
      <c r="L1339" s="27">
        <v>0</v>
      </c>
      <c r="M1339" s="26">
        <v>0</v>
      </c>
      <c r="N1339" s="25">
        <v>7500000</v>
      </c>
      <c r="O1339" s="25"/>
      <c r="P1339" s="25"/>
      <c r="Q1339" s="25"/>
      <c r="R1339" s="25"/>
      <c r="S1339" s="25">
        <v>7500000</v>
      </c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>
        <f t="shared" si="199"/>
        <v>0</v>
      </c>
      <c r="AE1339" s="25">
        <f>IF(SUM(R1339:T1339)-M1339&lt;SUM(N1339),SUM(N1339)-SUM(R1339:T1339)-M1339,)</f>
        <v>0</v>
      </c>
      <c r="AF1339" s="25"/>
      <c r="AG1339" s="27"/>
      <c r="AH1339" s="27"/>
      <c r="AI1339" s="27"/>
      <c r="AJ1339" s="32"/>
      <c r="AK1339" s="27"/>
      <c r="AL1339" s="32"/>
      <c r="AM1339" s="27"/>
      <c r="AN1339" s="25">
        <f t="shared" si="193"/>
        <v>0</v>
      </c>
      <c r="AO1339" s="27">
        <f t="shared" si="198"/>
        <v>0</v>
      </c>
      <c r="AP1339" s="28"/>
      <c r="AR1339" s="28"/>
      <c r="AS1339" s="28"/>
      <c r="AT1339" s="2"/>
      <c r="AU1339" s="2"/>
      <c r="AV1339" s="2"/>
      <c r="AW1339" s="2"/>
      <c r="AX1339" s="2"/>
      <c r="AY1339" s="2"/>
      <c r="AZ1339" s="2"/>
      <c r="BA1339" s="29"/>
    </row>
    <row r="1340" spans="1:53" ht="21" customHeight="1">
      <c r="A1340" s="19">
        <f>SUBTOTAL(3,$AO$7:AO1340)</f>
        <v>1334</v>
      </c>
      <c r="B1340" s="44" t="s">
        <v>4545</v>
      </c>
      <c r="C1340" s="45" t="s">
        <v>4546</v>
      </c>
      <c r="D1340" s="22" t="s">
        <v>1428</v>
      </c>
      <c r="E1340" s="22" t="s">
        <v>236</v>
      </c>
      <c r="F1340" s="19" t="s">
        <v>1914</v>
      </c>
      <c r="G1340" s="22" t="s">
        <v>131</v>
      </c>
      <c r="H1340" s="19" t="str">
        <f t="shared" si="197"/>
        <v>012</v>
      </c>
      <c r="I1340" s="22" t="s">
        <v>4381</v>
      </c>
      <c r="J1340" s="22" t="s">
        <v>4491</v>
      </c>
      <c r="K1340" s="22"/>
      <c r="L1340" s="27">
        <v>0</v>
      </c>
      <c r="M1340" s="26">
        <v>0</v>
      </c>
      <c r="N1340" s="25">
        <v>7500000</v>
      </c>
      <c r="O1340" s="25"/>
      <c r="P1340" s="25"/>
      <c r="Q1340" s="25"/>
      <c r="R1340" s="25"/>
      <c r="S1340" s="25">
        <v>7500000</v>
      </c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>
        <f t="shared" si="199"/>
        <v>0</v>
      </c>
      <c r="AE1340" s="25">
        <f>IF(SUM(R1340:T1340)-M1340&lt;SUM(N1340),SUM(N1340)-SUM(R1340:T1340)-M1340,)</f>
        <v>0</v>
      </c>
      <c r="AF1340" s="25"/>
      <c r="AG1340" s="27"/>
      <c r="AH1340" s="27"/>
      <c r="AI1340" s="27"/>
      <c r="AJ1340" s="32"/>
      <c r="AK1340" s="27"/>
      <c r="AL1340" s="32"/>
      <c r="AM1340" s="27"/>
      <c r="AN1340" s="25">
        <f t="shared" si="193"/>
        <v>0</v>
      </c>
      <c r="AO1340" s="27">
        <f t="shared" si="198"/>
        <v>0</v>
      </c>
      <c r="AP1340" s="28"/>
      <c r="AR1340" s="28"/>
      <c r="AS1340" s="28"/>
      <c r="AT1340" s="2"/>
      <c r="AU1340" s="2"/>
      <c r="AV1340" s="2"/>
      <c r="AW1340" s="2"/>
      <c r="AX1340" s="2"/>
      <c r="AY1340" s="2"/>
      <c r="AZ1340" s="2"/>
      <c r="BA1340" s="29"/>
    </row>
    <row r="1341" spans="1:53" ht="21" customHeight="1">
      <c r="A1341" s="19">
        <f>SUBTOTAL(3,$AO$7:AO1341)</f>
        <v>1335</v>
      </c>
      <c r="B1341" s="44" t="s">
        <v>4547</v>
      </c>
      <c r="C1341" s="45" t="s">
        <v>4548</v>
      </c>
      <c r="D1341" s="22" t="s">
        <v>845</v>
      </c>
      <c r="E1341" s="22" t="s">
        <v>2576</v>
      </c>
      <c r="F1341" s="19" t="s">
        <v>2478</v>
      </c>
      <c r="G1341" s="22" t="s">
        <v>131</v>
      </c>
      <c r="H1341" s="19" t="str">
        <f t="shared" si="197"/>
        <v>012</v>
      </c>
      <c r="I1341" s="22" t="s">
        <v>4344</v>
      </c>
      <c r="J1341" s="22" t="s">
        <v>4491</v>
      </c>
      <c r="K1341" s="22"/>
      <c r="L1341" s="27">
        <v>0</v>
      </c>
      <c r="M1341" s="26">
        <v>0</v>
      </c>
      <c r="N1341" s="25">
        <v>7500000</v>
      </c>
      <c r="O1341" s="25"/>
      <c r="P1341" s="25"/>
      <c r="Q1341" s="25"/>
      <c r="R1341" s="25"/>
      <c r="S1341" s="25"/>
      <c r="T1341" s="25"/>
      <c r="U1341" s="25">
        <v>7500000</v>
      </c>
      <c r="V1341" s="25"/>
      <c r="W1341" s="25"/>
      <c r="X1341" s="25"/>
      <c r="Y1341" s="25"/>
      <c r="Z1341" s="25"/>
      <c r="AA1341" s="25"/>
      <c r="AB1341" s="25"/>
      <c r="AC1341" s="25"/>
      <c r="AD1341" s="25">
        <f t="shared" si="199"/>
        <v>0</v>
      </c>
      <c r="AE1341" s="25">
        <f>IF(SUM(R1341:U1341)-M1341&lt;SUM(N1341),SUM(N1341)-SUM(R1341:U1341)-M1341,)</f>
        <v>0</v>
      </c>
      <c r="AF1341" s="25"/>
      <c r="AG1341" s="27"/>
      <c r="AH1341" s="27"/>
      <c r="AI1341" s="27"/>
      <c r="AJ1341" s="32"/>
      <c r="AK1341" s="27"/>
      <c r="AL1341" s="32"/>
      <c r="AM1341" s="27"/>
      <c r="AN1341" s="25">
        <f t="shared" si="193"/>
        <v>0</v>
      </c>
      <c r="AO1341" s="27">
        <f t="shared" si="198"/>
        <v>0</v>
      </c>
      <c r="AP1341" s="28"/>
      <c r="AR1341" s="28"/>
      <c r="AS1341" s="28"/>
      <c r="AT1341" s="2"/>
      <c r="AU1341" s="2"/>
      <c r="AV1341" s="2"/>
      <c r="AW1341" s="2"/>
      <c r="AX1341" s="2"/>
      <c r="AY1341" s="2"/>
      <c r="AZ1341" s="2"/>
      <c r="BA1341" s="29"/>
    </row>
    <row r="1342" spans="1:53" ht="21" customHeight="1">
      <c r="A1342" s="19">
        <f>SUBTOTAL(3,$AO$7:AO1342)</f>
        <v>1336</v>
      </c>
      <c r="B1342" s="44" t="s">
        <v>4549</v>
      </c>
      <c r="C1342" s="45" t="s">
        <v>4550</v>
      </c>
      <c r="D1342" s="22" t="s">
        <v>4551</v>
      </c>
      <c r="E1342" s="22" t="s">
        <v>841</v>
      </c>
      <c r="F1342" s="19" t="s">
        <v>437</v>
      </c>
      <c r="G1342" s="22" t="s">
        <v>131</v>
      </c>
      <c r="H1342" s="19" t="str">
        <f t="shared" si="197"/>
        <v>012</v>
      </c>
      <c r="I1342" s="22" t="s">
        <v>4381</v>
      </c>
      <c r="J1342" s="22" t="s">
        <v>4491</v>
      </c>
      <c r="K1342" s="22"/>
      <c r="L1342" s="27">
        <v>0</v>
      </c>
      <c r="M1342" s="26">
        <v>0</v>
      </c>
      <c r="N1342" s="25">
        <v>7500000</v>
      </c>
      <c r="O1342" s="25"/>
      <c r="P1342" s="25"/>
      <c r="Q1342" s="25"/>
      <c r="R1342" s="25"/>
      <c r="S1342" s="25">
        <v>7500000</v>
      </c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>
        <f t="shared" si="199"/>
        <v>0</v>
      </c>
      <c r="AE1342" s="25">
        <f>IF(SUM(R1342:T1342)-M1342&lt;SUM(N1342),SUM(N1342)-SUM(R1342:T1342)-M1342,)</f>
        <v>0</v>
      </c>
      <c r="AF1342" s="25"/>
      <c r="AG1342" s="27"/>
      <c r="AH1342" s="27"/>
      <c r="AI1342" s="27"/>
      <c r="AJ1342" s="32"/>
      <c r="AK1342" s="27"/>
      <c r="AL1342" s="32"/>
      <c r="AM1342" s="27"/>
      <c r="AN1342" s="25">
        <f t="shared" si="193"/>
        <v>0</v>
      </c>
      <c r="AO1342" s="27">
        <f t="shared" si="198"/>
        <v>0</v>
      </c>
      <c r="AP1342" s="28"/>
      <c r="AR1342" s="28"/>
      <c r="AS1342" s="28"/>
      <c r="AT1342" s="2"/>
      <c r="AU1342" s="2"/>
      <c r="AV1342" s="2"/>
      <c r="AW1342" s="2"/>
      <c r="AX1342" s="2"/>
      <c r="AY1342" s="2"/>
      <c r="AZ1342" s="2"/>
      <c r="BA1342" s="29"/>
    </row>
    <row r="1343" spans="1:53" ht="21" customHeight="1">
      <c r="A1343" s="19">
        <f>SUBTOTAL(3,$AO$7:AO1343)</f>
        <v>1337</v>
      </c>
      <c r="B1343" s="44" t="s">
        <v>4552</v>
      </c>
      <c r="C1343" s="45" t="s">
        <v>4553</v>
      </c>
      <c r="D1343" s="22" t="s">
        <v>4554</v>
      </c>
      <c r="E1343" s="22" t="s">
        <v>316</v>
      </c>
      <c r="F1343" s="19" t="s">
        <v>2292</v>
      </c>
      <c r="G1343" s="22" t="s">
        <v>131</v>
      </c>
      <c r="H1343" s="19" t="str">
        <f t="shared" si="197"/>
        <v>012</v>
      </c>
      <c r="I1343" s="22" t="s">
        <v>4381</v>
      </c>
      <c r="J1343" s="22" t="s">
        <v>4491</v>
      </c>
      <c r="K1343" s="22"/>
      <c r="L1343" s="27">
        <v>0</v>
      </c>
      <c r="M1343" s="26">
        <v>0</v>
      </c>
      <c r="N1343" s="25">
        <v>7500000</v>
      </c>
      <c r="O1343" s="25"/>
      <c r="P1343" s="25"/>
      <c r="Q1343" s="25"/>
      <c r="R1343" s="25"/>
      <c r="S1343" s="25">
        <v>7500000</v>
      </c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>
        <f t="shared" si="199"/>
        <v>0</v>
      </c>
      <c r="AE1343" s="25">
        <f>IF(SUM(R1343:T1343)-M1343&lt;SUM(N1343),SUM(N1343)-SUM(R1343:T1343)-M1343,)</f>
        <v>0</v>
      </c>
      <c r="AF1343" s="25"/>
      <c r="AG1343" s="27"/>
      <c r="AH1343" s="27"/>
      <c r="AI1343" s="27"/>
      <c r="AJ1343" s="32"/>
      <c r="AK1343" s="27"/>
      <c r="AL1343" s="32"/>
      <c r="AM1343" s="27"/>
      <c r="AN1343" s="25">
        <f t="shared" ref="AN1343:AN1368" si="201">IF(SUM(AH1343:AI1343)&lt;SUM(AG1343),SUM(AG1343)-SUM(AH1343:AI1343),)</f>
        <v>0</v>
      </c>
      <c r="AO1343" s="27">
        <f t="shared" si="198"/>
        <v>0</v>
      </c>
      <c r="AP1343" s="28"/>
      <c r="AR1343" s="28"/>
      <c r="AS1343" s="28"/>
      <c r="AT1343" s="2"/>
      <c r="AU1343" s="2"/>
      <c r="AV1343" s="2"/>
      <c r="AW1343" s="2"/>
      <c r="AX1343" s="2"/>
      <c r="AY1343" s="2"/>
      <c r="AZ1343" s="2"/>
      <c r="BA1343" s="29"/>
    </row>
    <row r="1344" spans="1:53" ht="21" customHeight="1">
      <c r="A1344" s="19">
        <f>SUBTOTAL(3,$AO$7:AO1344)</f>
        <v>1338</v>
      </c>
      <c r="B1344" s="44" t="s">
        <v>4555</v>
      </c>
      <c r="C1344" s="45" t="s">
        <v>4556</v>
      </c>
      <c r="D1344" s="22" t="s">
        <v>2589</v>
      </c>
      <c r="E1344" s="22" t="s">
        <v>316</v>
      </c>
      <c r="F1344" s="19" t="s">
        <v>1360</v>
      </c>
      <c r="G1344" s="22" t="s">
        <v>131</v>
      </c>
      <c r="H1344" s="19" t="str">
        <f t="shared" si="197"/>
        <v>012</v>
      </c>
      <c r="I1344" s="22" t="s">
        <v>4381</v>
      </c>
      <c r="J1344" s="22" t="s">
        <v>4491</v>
      </c>
      <c r="K1344" s="22"/>
      <c r="L1344" s="27">
        <v>0</v>
      </c>
      <c r="M1344" s="26">
        <v>0</v>
      </c>
      <c r="N1344" s="25">
        <v>7500000</v>
      </c>
      <c r="O1344" s="25"/>
      <c r="P1344" s="25"/>
      <c r="Q1344" s="25"/>
      <c r="R1344" s="25"/>
      <c r="S1344" s="25">
        <v>7500000</v>
      </c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>
        <f t="shared" si="199"/>
        <v>0</v>
      </c>
      <c r="AE1344" s="25">
        <f>IF(SUM(R1344:T1344)-M1344&lt;SUM(N1344),SUM(N1344)-SUM(R1344:T1344)-M1344,)</f>
        <v>0</v>
      </c>
      <c r="AF1344" s="25"/>
      <c r="AG1344" s="27"/>
      <c r="AH1344" s="27"/>
      <c r="AI1344" s="27"/>
      <c r="AJ1344" s="32"/>
      <c r="AK1344" s="27"/>
      <c r="AL1344" s="32"/>
      <c r="AM1344" s="27"/>
      <c r="AN1344" s="25">
        <f t="shared" si="201"/>
        <v>0</v>
      </c>
      <c r="AO1344" s="27">
        <f t="shared" si="198"/>
        <v>0</v>
      </c>
      <c r="AP1344" s="28"/>
      <c r="AR1344" s="28"/>
      <c r="AS1344" s="28"/>
      <c r="AT1344" s="2"/>
      <c r="AU1344" s="2"/>
      <c r="AV1344" s="2"/>
      <c r="AW1344" s="2"/>
      <c r="AX1344" s="2"/>
      <c r="AY1344" s="2"/>
      <c r="AZ1344" s="2"/>
      <c r="BA1344" s="29"/>
    </row>
    <row r="1345" spans="1:53" ht="21" customHeight="1">
      <c r="A1345" s="19">
        <f>SUBTOTAL(3,$AO$7:AO1345)</f>
        <v>1339</v>
      </c>
      <c r="B1345" s="44" t="s">
        <v>4557</v>
      </c>
      <c r="C1345" s="45" t="s">
        <v>4558</v>
      </c>
      <c r="D1345" s="22" t="s">
        <v>4559</v>
      </c>
      <c r="E1345" s="22" t="s">
        <v>316</v>
      </c>
      <c r="F1345" s="19" t="s">
        <v>1433</v>
      </c>
      <c r="G1345" s="22" t="s">
        <v>131</v>
      </c>
      <c r="H1345" s="19" t="str">
        <f t="shared" si="197"/>
        <v>012</v>
      </c>
      <c r="I1345" s="22" t="s">
        <v>4381</v>
      </c>
      <c r="J1345" s="22" t="s">
        <v>4491</v>
      </c>
      <c r="K1345" s="22"/>
      <c r="L1345" s="27">
        <v>0</v>
      </c>
      <c r="M1345" s="26">
        <v>0</v>
      </c>
      <c r="N1345" s="25">
        <v>7500000</v>
      </c>
      <c r="O1345" s="25"/>
      <c r="P1345" s="25"/>
      <c r="Q1345" s="25"/>
      <c r="R1345" s="25"/>
      <c r="S1345" s="25">
        <v>7500000</v>
      </c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>
        <f t="shared" si="199"/>
        <v>0</v>
      </c>
      <c r="AE1345" s="25">
        <f>IF(SUM(R1345:T1345)-M1345&lt;SUM(N1345),SUM(N1345)-SUM(R1345:T1345)-M1345,)</f>
        <v>0</v>
      </c>
      <c r="AF1345" s="25"/>
      <c r="AG1345" s="27"/>
      <c r="AH1345" s="27"/>
      <c r="AI1345" s="27"/>
      <c r="AJ1345" s="32"/>
      <c r="AK1345" s="27"/>
      <c r="AL1345" s="32"/>
      <c r="AM1345" s="27"/>
      <c r="AN1345" s="25">
        <f t="shared" si="201"/>
        <v>0</v>
      </c>
      <c r="AO1345" s="27">
        <f t="shared" si="198"/>
        <v>0</v>
      </c>
      <c r="AP1345" s="28"/>
      <c r="AR1345" s="28"/>
      <c r="AS1345" s="28"/>
      <c r="AT1345" s="2"/>
      <c r="AU1345" s="2"/>
      <c r="AV1345" s="2"/>
      <c r="AW1345" s="2"/>
      <c r="AX1345" s="2"/>
      <c r="AY1345" s="2"/>
      <c r="AZ1345" s="2"/>
      <c r="BA1345" s="29"/>
    </row>
    <row r="1346" spans="1:53" ht="21" customHeight="1">
      <c r="A1346" s="19">
        <f>SUBTOTAL(3,$AO$7:AO1346)</f>
        <v>1340</v>
      </c>
      <c r="B1346" s="44" t="s">
        <v>4560</v>
      </c>
      <c r="C1346" s="45" t="s">
        <v>4561</v>
      </c>
      <c r="D1346" s="22" t="s">
        <v>4562</v>
      </c>
      <c r="E1346" s="22" t="s">
        <v>1763</v>
      </c>
      <c r="F1346" s="19" t="s">
        <v>2110</v>
      </c>
      <c r="G1346" s="22" t="s">
        <v>131</v>
      </c>
      <c r="H1346" s="19" t="str">
        <f t="shared" si="197"/>
        <v>012</v>
      </c>
      <c r="I1346" s="22" t="s">
        <v>4381</v>
      </c>
      <c r="J1346" s="22" t="s">
        <v>4491</v>
      </c>
      <c r="K1346" s="22"/>
      <c r="L1346" s="27">
        <v>0</v>
      </c>
      <c r="M1346" s="26">
        <v>0</v>
      </c>
      <c r="N1346" s="25">
        <v>7500000</v>
      </c>
      <c r="O1346" s="25"/>
      <c r="P1346" s="25"/>
      <c r="Q1346" s="25"/>
      <c r="R1346" s="25"/>
      <c r="S1346" s="25"/>
      <c r="T1346" s="25"/>
      <c r="U1346" s="25">
        <v>7500000</v>
      </c>
      <c r="V1346" s="25"/>
      <c r="W1346" s="25"/>
      <c r="X1346" s="25"/>
      <c r="Y1346" s="25"/>
      <c r="Z1346" s="25"/>
      <c r="AA1346" s="25"/>
      <c r="AB1346" s="25"/>
      <c r="AC1346" s="25"/>
      <c r="AD1346" s="25">
        <f t="shared" si="199"/>
        <v>0</v>
      </c>
      <c r="AE1346" s="25">
        <f>IF(SUM(R1346:U1346)-M1346&lt;SUM(N1346),SUM(N1346)-SUM(R1346:U1346)-M1346,)</f>
        <v>0</v>
      </c>
      <c r="AF1346" s="25"/>
      <c r="AG1346" s="27"/>
      <c r="AH1346" s="27"/>
      <c r="AI1346" s="27"/>
      <c r="AJ1346" s="32"/>
      <c r="AK1346" s="27"/>
      <c r="AL1346" s="32"/>
      <c r="AM1346" s="27"/>
      <c r="AN1346" s="25">
        <f t="shared" si="201"/>
        <v>0</v>
      </c>
      <c r="AO1346" s="27">
        <f t="shared" si="198"/>
        <v>0</v>
      </c>
      <c r="AP1346" s="28"/>
      <c r="AR1346" s="28"/>
      <c r="AS1346" s="28"/>
      <c r="AT1346" s="2"/>
      <c r="AU1346" s="2"/>
      <c r="AV1346" s="2"/>
      <c r="AW1346" s="2"/>
      <c r="AX1346" s="2"/>
      <c r="AY1346" s="2"/>
      <c r="AZ1346" s="2"/>
      <c r="BA1346" s="29"/>
    </row>
    <row r="1347" spans="1:53" ht="21" customHeight="1">
      <c r="A1347" s="19">
        <f>SUBTOTAL(3,$AO$7:AO1347)</f>
        <v>1341</v>
      </c>
      <c r="B1347" s="44" t="s">
        <v>4563</v>
      </c>
      <c r="C1347" s="45" t="s">
        <v>4564</v>
      </c>
      <c r="D1347" s="22" t="s">
        <v>4565</v>
      </c>
      <c r="E1347" s="22" t="s">
        <v>329</v>
      </c>
      <c r="F1347" s="19" t="s">
        <v>514</v>
      </c>
      <c r="G1347" s="22" t="s">
        <v>131</v>
      </c>
      <c r="H1347" s="19" t="str">
        <f t="shared" si="197"/>
        <v>012</v>
      </c>
      <c r="I1347" s="22" t="s">
        <v>4344</v>
      </c>
      <c r="J1347" s="22" t="s">
        <v>4491</v>
      </c>
      <c r="K1347" s="22"/>
      <c r="L1347" s="27">
        <v>0</v>
      </c>
      <c r="M1347" s="26">
        <v>0</v>
      </c>
      <c r="N1347" s="25">
        <v>7500000</v>
      </c>
      <c r="O1347" s="25"/>
      <c r="P1347" s="25"/>
      <c r="Q1347" s="25"/>
      <c r="R1347" s="25"/>
      <c r="S1347" s="25"/>
      <c r="T1347" s="25"/>
      <c r="U1347" s="25">
        <v>7500000</v>
      </c>
      <c r="V1347" s="25"/>
      <c r="W1347" s="25"/>
      <c r="X1347" s="25"/>
      <c r="Y1347" s="25"/>
      <c r="Z1347" s="25"/>
      <c r="AA1347" s="25"/>
      <c r="AB1347" s="25"/>
      <c r="AC1347" s="25"/>
      <c r="AD1347" s="25">
        <f t="shared" si="199"/>
        <v>0</v>
      </c>
      <c r="AE1347" s="25">
        <f>IF(SUM(R1347:U1347)-M1347&lt;SUM(N1347),SUM(N1347)-SUM(R1347:U1347)-M1347,)</f>
        <v>0</v>
      </c>
      <c r="AF1347" s="25"/>
      <c r="AG1347" s="27"/>
      <c r="AH1347" s="27"/>
      <c r="AI1347" s="27"/>
      <c r="AJ1347" s="32"/>
      <c r="AK1347" s="27"/>
      <c r="AL1347" s="32"/>
      <c r="AM1347" s="27"/>
      <c r="AN1347" s="25">
        <f t="shared" si="201"/>
        <v>0</v>
      </c>
      <c r="AO1347" s="27">
        <f t="shared" si="198"/>
        <v>0</v>
      </c>
      <c r="AP1347" s="28"/>
      <c r="AR1347" s="28"/>
      <c r="AS1347" s="28"/>
      <c r="AT1347" s="2"/>
      <c r="AU1347" s="2"/>
      <c r="AV1347" s="2"/>
      <c r="AW1347" s="2"/>
      <c r="AX1347" s="2"/>
      <c r="AY1347" s="2"/>
      <c r="AZ1347" s="2"/>
      <c r="BA1347" s="29"/>
    </row>
    <row r="1348" spans="1:53" ht="21" customHeight="1">
      <c r="A1348" s="19">
        <f>SUBTOTAL(3,$AO$7:AO1348)</f>
        <v>1342</v>
      </c>
      <c r="B1348" s="44" t="s">
        <v>4566</v>
      </c>
      <c r="C1348" s="45" t="s">
        <v>4567</v>
      </c>
      <c r="D1348" s="22" t="s">
        <v>4568</v>
      </c>
      <c r="E1348" s="22" t="s">
        <v>334</v>
      </c>
      <c r="F1348" s="19" t="s">
        <v>1853</v>
      </c>
      <c r="G1348" s="22" t="s">
        <v>131</v>
      </c>
      <c r="H1348" s="19" t="str">
        <f t="shared" si="197"/>
        <v>012</v>
      </c>
      <c r="I1348" s="22" t="s">
        <v>4381</v>
      </c>
      <c r="J1348" s="22" t="s">
        <v>4491</v>
      </c>
      <c r="K1348" s="22"/>
      <c r="L1348" s="27">
        <v>0</v>
      </c>
      <c r="M1348" s="26">
        <v>0</v>
      </c>
      <c r="N1348" s="25">
        <v>7500000</v>
      </c>
      <c r="O1348" s="25"/>
      <c r="P1348" s="25"/>
      <c r="Q1348" s="25"/>
      <c r="R1348" s="25"/>
      <c r="S1348" s="25">
        <v>7500000</v>
      </c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>
        <f t="shared" si="199"/>
        <v>0</v>
      </c>
      <c r="AE1348" s="25">
        <f>IF(SUM(R1348:T1348)-M1348&lt;SUM(N1348),SUM(N1348)-SUM(R1348:T1348)-M1348,)</f>
        <v>0</v>
      </c>
      <c r="AF1348" s="25"/>
      <c r="AG1348" s="27"/>
      <c r="AH1348" s="27"/>
      <c r="AI1348" s="27"/>
      <c r="AJ1348" s="32"/>
      <c r="AK1348" s="27"/>
      <c r="AL1348" s="32"/>
      <c r="AM1348" s="27"/>
      <c r="AN1348" s="25">
        <f t="shared" si="201"/>
        <v>0</v>
      </c>
      <c r="AO1348" s="27">
        <f t="shared" si="198"/>
        <v>0</v>
      </c>
      <c r="AP1348" s="28"/>
      <c r="AR1348" s="28"/>
      <c r="AS1348" s="28"/>
      <c r="AT1348" s="2"/>
      <c r="AU1348" s="2"/>
      <c r="AV1348" s="2"/>
      <c r="AW1348" s="2"/>
      <c r="AX1348" s="2"/>
      <c r="AY1348" s="2"/>
      <c r="AZ1348" s="2"/>
      <c r="BA1348" s="29"/>
    </row>
    <row r="1349" spans="1:53" ht="21" customHeight="1">
      <c r="A1349" s="19">
        <f>SUBTOTAL(3,$AO$7:AO1349)</f>
        <v>1343</v>
      </c>
      <c r="B1349" s="44" t="s">
        <v>4569</v>
      </c>
      <c r="C1349" s="45" t="s">
        <v>4570</v>
      </c>
      <c r="D1349" s="22" t="s">
        <v>289</v>
      </c>
      <c r="E1349" s="22" t="s">
        <v>717</v>
      </c>
      <c r="F1349" s="19" t="s">
        <v>863</v>
      </c>
      <c r="G1349" s="22" t="s">
        <v>131</v>
      </c>
      <c r="H1349" s="19" t="str">
        <f t="shared" si="197"/>
        <v>012</v>
      </c>
      <c r="I1349" s="22" t="s">
        <v>4344</v>
      </c>
      <c r="J1349" s="22" t="s">
        <v>4491</v>
      </c>
      <c r="K1349" s="22"/>
      <c r="L1349" s="27">
        <v>0</v>
      </c>
      <c r="M1349" s="49"/>
      <c r="N1349" s="25">
        <v>7500000</v>
      </c>
      <c r="O1349" s="25"/>
      <c r="P1349" s="25"/>
      <c r="Q1349" s="25"/>
      <c r="R1349" s="25"/>
      <c r="S1349" s="25"/>
      <c r="T1349" s="25"/>
      <c r="U1349" s="25">
        <v>7500000</v>
      </c>
      <c r="V1349" s="25"/>
      <c r="W1349" s="25"/>
      <c r="X1349" s="25"/>
      <c r="Y1349" s="25"/>
      <c r="Z1349" s="25"/>
      <c r="AA1349" s="25"/>
      <c r="AB1349" s="25"/>
      <c r="AC1349" s="25"/>
      <c r="AD1349" s="25">
        <f t="shared" si="199"/>
        <v>0</v>
      </c>
      <c r="AE1349" s="25">
        <f>IF(SUM(R1349:U1349)-M1349&lt;SUM(N1349),SUM(N1349)-SUM(R1349:U1349)-M1349,)</f>
        <v>0</v>
      </c>
      <c r="AF1349" s="25"/>
      <c r="AG1349" s="27"/>
      <c r="AH1349" s="27"/>
      <c r="AI1349" s="27"/>
      <c r="AJ1349" s="32"/>
      <c r="AK1349" s="27"/>
      <c r="AL1349" s="32"/>
      <c r="AM1349" s="27"/>
      <c r="AN1349" s="25">
        <f t="shared" si="201"/>
        <v>0</v>
      </c>
      <c r="AO1349" s="27">
        <f t="shared" si="198"/>
        <v>0</v>
      </c>
      <c r="AP1349" s="28"/>
      <c r="AR1349" s="28"/>
      <c r="AS1349" s="28" t="s">
        <v>2815</v>
      </c>
      <c r="AT1349" s="2"/>
      <c r="AU1349" s="2"/>
      <c r="AV1349" s="2"/>
      <c r="AW1349" s="2"/>
      <c r="AX1349" s="2"/>
      <c r="AY1349" s="2"/>
      <c r="AZ1349" s="2"/>
      <c r="BA1349" s="29"/>
    </row>
    <row r="1350" spans="1:53" ht="21" customHeight="1">
      <c r="A1350" s="19">
        <f>SUBTOTAL(3,$AO$7:AO1350)</f>
        <v>1344</v>
      </c>
      <c r="B1350" s="44" t="s">
        <v>4571</v>
      </c>
      <c r="C1350" s="45" t="s">
        <v>4572</v>
      </c>
      <c r="D1350" s="22" t="s">
        <v>4573</v>
      </c>
      <c r="E1350" s="22" t="s">
        <v>1016</v>
      </c>
      <c r="F1350" s="19" t="s">
        <v>974</v>
      </c>
      <c r="G1350" s="22" t="s">
        <v>131</v>
      </c>
      <c r="H1350" s="19" t="str">
        <f t="shared" si="197"/>
        <v>012</v>
      </c>
      <c r="I1350" s="22" t="s">
        <v>4381</v>
      </c>
      <c r="J1350" s="22" t="s">
        <v>4491</v>
      </c>
      <c r="K1350" s="22"/>
      <c r="L1350" s="27">
        <v>0</v>
      </c>
      <c r="M1350" s="26">
        <v>0</v>
      </c>
      <c r="N1350" s="25">
        <v>7500000</v>
      </c>
      <c r="O1350" s="25"/>
      <c r="P1350" s="25"/>
      <c r="Q1350" s="25"/>
      <c r="R1350" s="25"/>
      <c r="S1350" s="25">
        <v>7500000</v>
      </c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>
        <f t="shared" si="199"/>
        <v>0</v>
      </c>
      <c r="AE1350" s="25">
        <f>IF(SUM(R1350:T1350)-M1350&lt;SUM(N1350),SUM(N1350)-SUM(R1350:T1350)-M1350,)</f>
        <v>0</v>
      </c>
      <c r="AF1350" s="25"/>
      <c r="AG1350" s="27"/>
      <c r="AH1350" s="27"/>
      <c r="AI1350" s="27"/>
      <c r="AJ1350" s="32"/>
      <c r="AK1350" s="27"/>
      <c r="AL1350" s="32"/>
      <c r="AM1350" s="27"/>
      <c r="AN1350" s="25">
        <f t="shared" si="201"/>
        <v>0</v>
      </c>
      <c r="AO1350" s="27">
        <f t="shared" si="198"/>
        <v>0</v>
      </c>
      <c r="AP1350" s="28"/>
      <c r="AR1350" s="28"/>
      <c r="AS1350" s="28"/>
      <c r="AT1350" s="2"/>
      <c r="AU1350" s="2"/>
      <c r="AV1350" s="2"/>
      <c r="AW1350" s="2"/>
      <c r="AX1350" s="2"/>
      <c r="AY1350" s="2"/>
      <c r="AZ1350" s="2"/>
      <c r="BA1350" s="29"/>
    </row>
    <row r="1351" spans="1:53" ht="21" customHeight="1">
      <c r="A1351" s="19">
        <f>SUBTOTAL(3,$AO$7:AO1351)</f>
        <v>1345</v>
      </c>
      <c r="B1351" s="44" t="s">
        <v>4574</v>
      </c>
      <c r="C1351" s="45" t="s">
        <v>4575</v>
      </c>
      <c r="D1351" s="22" t="s">
        <v>4576</v>
      </c>
      <c r="E1351" s="22" t="s">
        <v>2008</v>
      </c>
      <c r="F1351" s="19" t="s">
        <v>682</v>
      </c>
      <c r="G1351" s="22" t="s">
        <v>131</v>
      </c>
      <c r="H1351" s="19" t="str">
        <f t="shared" si="197"/>
        <v>012</v>
      </c>
      <c r="I1351" s="22" t="s">
        <v>4344</v>
      </c>
      <c r="J1351" s="22" t="s">
        <v>4491</v>
      </c>
      <c r="K1351" s="22"/>
      <c r="L1351" s="27">
        <v>0</v>
      </c>
      <c r="M1351" s="26">
        <v>0</v>
      </c>
      <c r="N1351" s="25">
        <v>7500000</v>
      </c>
      <c r="O1351" s="25"/>
      <c r="P1351" s="25"/>
      <c r="Q1351" s="25"/>
      <c r="R1351" s="25"/>
      <c r="S1351" s="25"/>
      <c r="T1351" s="25"/>
      <c r="U1351" s="25">
        <v>7500000</v>
      </c>
      <c r="V1351" s="25"/>
      <c r="W1351" s="25"/>
      <c r="X1351" s="25"/>
      <c r="Y1351" s="25"/>
      <c r="Z1351" s="25"/>
      <c r="AA1351" s="25"/>
      <c r="AB1351" s="25"/>
      <c r="AC1351" s="25"/>
      <c r="AD1351" s="25">
        <f t="shared" si="199"/>
        <v>0</v>
      </c>
      <c r="AE1351" s="25">
        <f>IF(SUM(R1351:U1351)-M1351&lt;SUM(N1351),SUM(N1351)-SUM(R1351:U1351)-M1351,)</f>
        <v>0</v>
      </c>
      <c r="AF1351" s="25"/>
      <c r="AG1351" s="27"/>
      <c r="AH1351" s="27"/>
      <c r="AI1351" s="27"/>
      <c r="AJ1351" s="32"/>
      <c r="AK1351" s="27"/>
      <c r="AL1351" s="32"/>
      <c r="AM1351" s="27"/>
      <c r="AN1351" s="25">
        <f t="shared" si="201"/>
        <v>0</v>
      </c>
      <c r="AO1351" s="27">
        <f t="shared" si="198"/>
        <v>0</v>
      </c>
      <c r="AP1351" s="28"/>
      <c r="AR1351" s="28"/>
      <c r="AS1351" s="28"/>
      <c r="AT1351" s="2"/>
      <c r="AU1351" s="2"/>
      <c r="AV1351" s="2"/>
      <c r="AW1351" s="2"/>
      <c r="AX1351" s="2"/>
      <c r="AY1351" s="2"/>
      <c r="AZ1351" s="2"/>
      <c r="BA1351" s="29"/>
    </row>
    <row r="1352" spans="1:53" ht="21" customHeight="1">
      <c r="A1352" s="19">
        <f>SUBTOTAL(3,$AO$7:AO1352)</f>
        <v>1346</v>
      </c>
      <c r="B1352" s="44" t="s">
        <v>4577</v>
      </c>
      <c r="C1352" s="45" t="s">
        <v>4578</v>
      </c>
      <c r="D1352" s="22" t="s">
        <v>4579</v>
      </c>
      <c r="E1352" s="22" t="s">
        <v>1151</v>
      </c>
      <c r="F1352" s="19" t="s">
        <v>974</v>
      </c>
      <c r="G1352" s="22" t="s">
        <v>131</v>
      </c>
      <c r="H1352" s="19" t="str">
        <f t="shared" si="197"/>
        <v>012</v>
      </c>
      <c r="I1352" s="22" t="s">
        <v>4381</v>
      </c>
      <c r="J1352" s="22" t="s">
        <v>4491</v>
      </c>
      <c r="K1352" s="22"/>
      <c r="L1352" s="27">
        <v>0</v>
      </c>
      <c r="M1352" s="26">
        <v>0</v>
      </c>
      <c r="N1352" s="25">
        <v>7500000</v>
      </c>
      <c r="O1352" s="25"/>
      <c r="P1352" s="25"/>
      <c r="Q1352" s="25"/>
      <c r="R1352" s="25"/>
      <c r="S1352" s="25">
        <v>7500000</v>
      </c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>
        <f t="shared" si="199"/>
        <v>0</v>
      </c>
      <c r="AE1352" s="25">
        <f>IF(SUM(R1352:T1352)-M1352&lt;SUM(N1352),SUM(N1352)-SUM(R1352:T1352)-M1352,)</f>
        <v>0</v>
      </c>
      <c r="AF1352" s="25"/>
      <c r="AG1352" s="27"/>
      <c r="AH1352" s="27"/>
      <c r="AI1352" s="27"/>
      <c r="AJ1352" s="32"/>
      <c r="AK1352" s="27"/>
      <c r="AL1352" s="32"/>
      <c r="AM1352" s="27"/>
      <c r="AN1352" s="25">
        <f t="shared" si="201"/>
        <v>0</v>
      </c>
      <c r="AO1352" s="27">
        <f t="shared" si="198"/>
        <v>0</v>
      </c>
      <c r="AP1352" s="28"/>
      <c r="AR1352" s="28"/>
      <c r="AS1352" s="28"/>
      <c r="AT1352" s="2"/>
      <c r="AU1352" s="2"/>
      <c r="AV1352" s="2"/>
      <c r="AW1352" s="2"/>
      <c r="AX1352" s="2"/>
      <c r="AY1352" s="2"/>
      <c r="AZ1352" s="2"/>
      <c r="BA1352" s="29"/>
    </row>
    <row r="1353" spans="1:53" ht="21" customHeight="1">
      <c r="A1353" s="19">
        <f>SUBTOTAL(3,$AO$7:AO1353)</f>
        <v>1347</v>
      </c>
      <c r="B1353" s="44" t="s">
        <v>4580</v>
      </c>
      <c r="C1353" s="45" t="s">
        <v>4581</v>
      </c>
      <c r="D1353" s="22" t="s">
        <v>3984</v>
      </c>
      <c r="E1353" s="22" t="s">
        <v>1028</v>
      </c>
      <c r="F1353" s="19" t="s">
        <v>1145</v>
      </c>
      <c r="G1353" s="22" t="s">
        <v>131</v>
      </c>
      <c r="H1353" s="19" t="str">
        <f t="shared" si="197"/>
        <v>012</v>
      </c>
      <c r="I1353" s="22" t="s">
        <v>4381</v>
      </c>
      <c r="J1353" s="22" t="s">
        <v>4491</v>
      </c>
      <c r="K1353" s="22"/>
      <c r="L1353" s="27">
        <v>0</v>
      </c>
      <c r="M1353" s="26">
        <v>0</v>
      </c>
      <c r="N1353" s="25">
        <v>7500000</v>
      </c>
      <c r="O1353" s="25"/>
      <c r="P1353" s="25"/>
      <c r="Q1353" s="25"/>
      <c r="R1353" s="25"/>
      <c r="S1353" s="25">
        <v>7500000</v>
      </c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>
        <f t="shared" si="199"/>
        <v>0</v>
      </c>
      <c r="AE1353" s="25">
        <f>IF(SUM(R1353:T1353)-M1353&lt;SUM(N1353),SUM(N1353)-SUM(R1353:T1353)-M1353,)</f>
        <v>0</v>
      </c>
      <c r="AF1353" s="25"/>
      <c r="AG1353" s="27"/>
      <c r="AH1353" s="27"/>
      <c r="AI1353" s="27"/>
      <c r="AJ1353" s="32"/>
      <c r="AK1353" s="27"/>
      <c r="AL1353" s="32"/>
      <c r="AM1353" s="27"/>
      <c r="AN1353" s="25">
        <f t="shared" si="201"/>
        <v>0</v>
      </c>
      <c r="AO1353" s="27">
        <f t="shared" si="198"/>
        <v>0</v>
      </c>
      <c r="AP1353" s="28"/>
      <c r="AR1353" s="28"/>
      <c r="AS1353" s="28"/>
      <c r="AT1353" s="2"/>
      <c r="AU1353" s="2"/>
      <c r="AV1353" s="2"/>
      <c r="AW1353" s="2"/>
      <c r="AX1353" s="2"/>
      <c r="AY1353" s="2"/>
      <c r="AZ1353" s="2"/>
      <c r="BA1353" s="29"/>
    </row>
    <row r="1354" spans="1:53" ht="21" customHeight="1">
      <c r="A1354" s="19">
        <f>SUBTOTAL(3,$AO$7:AO1354)</f>
        <v>1348</v>
      </c>
      <c r="B1354" s="44" t="s">
        <v>4582</v>
      </c>
      <c r="C1354" s="45" t="s">
        <v>4583</v>
      </c>
      <c r="D1354" s="22" t="s">
        <v>4584</v>
      </c>
      <c r="E1354" s="22" t="s">
        <v>581</v>
      </c>
      <c r="F1354" s="19" t="s">
        <v>2322</v>
      </c>
      <c r="G1354" s="22" t="s">
        <v>4585</v>
      </c>
      <c r="H1354" s="19" t="str">
        <f t="shared" si="197"/>
        <v>016</v>
      </c>
      <c r="I1354" s="22" t="s">
        <v>4586</v>
      </c>
      <c r="J1354" s="22" t="s">
        <v>4587</v>
      </c>
      <c r="K1354" s="22"/>
      <c r="L1354" s="27">
        <v>0</v>
      </c>
      <c r="M1354" s="26">
        <v>0</v>
      </c>
      <c r="N1354" s="25">
        <v>7500000</v>
      </c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>
        <v>7500000</v>
      </c>
      <c r="Z1354" s="25"/>
      <c r="AA1354" s="25"/>
      <c r="AB1354" s="25"/>
      <c r="AC1354" s="25"/>
      <c r="AD1354" s="25">
        <f t="shared" si="199"/>
        <v>0</v>
      </c>
      <c r="AE1354" s="25">
        <f>IF(SUM(R1354:AD1354)-M1354&lt;SUM(N1354),SUM(N1354)-SUM(R1354:AD1354)-M1354,)</f>
        <v>0</v>
      </c>
      <c r="AF1354" s="25"/>
      <c r="AG1354" s="27"/>
      <c r="AH1354" s="27"/>
      <c r="AI1354" s="27"/>
      <c r="AJ1354" s="32"/>
      <c r="AK1354" s="27"/>
      <c r="AL1354" s="32"/>
      <c r="AM1354" s="27"/>
      <c r="AN1354" s="25">
        <f t="shared" si="201"/>
        <v>0</v>
      </c>
      <c r="AO1354" s="27">
        <f>IF(SUM(R1354:AD1354)-M1354&lt;(K1354+L1354+N1354),(K1354+L1354+N1354)-SUM(R1354:AD1354)-M1354,)</f>
        <v>0</v>
      </c>
      <c r="AP1354" s="28"/>
      <c r="AR1354" s="28"/>
      <c r="AS1354" s="28"/>
      <c r="AT1354" s="2"/>
      <c r="AU1354" s="2"/>
      <c r="AV1354" s="2"/>
      <c r="AW1354" s="2"/>
      <c r="AX1354" s="2"/>
      <c r="AY1354" s="2"/>
      <c r="AZ1354" s="2"/>
      <c r="BA1354" s="29"/>
    </row>
    <row r="1355" spans="1:53" ht="21" customHeight="1">
      <c r="A1355" s="19">
        <f>SUBTOTAL(3,$AO$7:AO1355)</f>
        <v>1349</v>
      </c>
      <c r="B1355" s="44" t="s">
        <v>4588</v>
      </c>
      <c r="C1355" s="45" t="s">
        <v>4589</v>
      </c>
      <c r="D1355" s="22" t="s">
        <v>205</v>
      </c>
      <c r="E1355" s="22" t="s">
        <v>91</v>
      </c>
      <c r="F1355" s="19" t="s">
        <v>2292</v>
      </c>
      <c r="G1355" s="22" t="s">
        <v>4585</v>
      </c>
      <c r="H1355" s="19" t="str">
        <f t="shared" si="197"/>
        <v>016</v>
      </c>
      <c r="I1355" s="22" t="s">
        <v>4586</v>
      </c>
      <c r="J1355" s="22" t="s">
        <v>4587</v>
      </c>
      <c r="K1355" s="22"/>
      <c r="L1355" s="27">
        <v>0</v>
      </c>
      <c r="M1355" s="26">
        <v>0</v>
      </c>
      <c r="N1355" s="25">
        <v>7500000</v>
      </c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>
        <v>7500000</v>
      </c>
      <c r="Z1355" s="25"/>
      <c r="AA1355" s="25"/>
      <c r="AB1355" s="25"/>
      <c r="AC1355" s="25"/>
      <c r="AD1355" s="25">
        <f t="shared" si="199"/>
        <v>0</v>
      </c>
      <c r="AE1355" s="25">
        <f>IF(SUM(R1355:AD1355)-M1355&lt;SUM(N1355),SUM(N1355)-SUM(R1355:AD1355)-M1355,)</f>
        <v>0</v>
      </c>
      <c r="AF1355" s="25"/>
      <c r="AG1355" s="27"/>
      <c r="AH1355" s="27"/>
      <c r="AI1355" s="27"/>
      <c r="AJ1355" s="32"/>
      <c r="AK1355" s="27"/>
      <c r="AL1355" s="32"/>
      <c r="AM1355" s="27"/>
      <c r="AN1355" s="25">
        <f t="shared" si="201"/>
        <v>0</v>
      </c>
      <c r="AO1355" s="27">
        <f>IF(SUM(R1355:AD1355)-M1355&lt;(K1355+L1355+N1355),(K1355+L1355+N1355)-SUM(R1355:AD1355)-M1355,)</f>
        <v>0</v>
      </c>
      <c r="AP1355" s="28"/>
      <c r="AR1355" s="28"/>
      <c r="AS1355" s="28"/>
      <c r="AT1355" s="2"/>
      <c r="AU1355" s="2"/>
      <c r="AV1355" s="2"/>
      <c r="AW1355" s="2"/>
      <c r="AX1355" s="2"/>
      <c r="AY1355" s="2"/>
      <c r="AZ1355" s="2"/>
      <c r="BA1355" s="29"/>
    </row>
    <row r="1356" spans="1:53" ht="21" customHeight="1">
      <c r="A1356" s="19">
        <f>SUBTOTAL(3,$AO$7:AO1356)</f>
        <v>1350</v>
      </c>
      <c r="B1356" s="44" t="s">
        <v>4590</v>
      </c>
      <c r="C1356" s="45" t="s">
        <v>4591</v>
      </c>
      <c r="D1356" s="22" t="s">
        <v>3498</v>
      </c>
      <c r="E1356" s="22" t="s">
        <v>2040</v>
      </c>
      <c r="F1356" s="19" t="s">
        <v>183</v>
      </c>
      <c r="G1356" s="22" t="s">
        <v>4585</v>
      </c>
      <c r="H1356" s="19" t="str">
        <f t="shared" si="197"/>
        <v>016</v>
      </c>
      <c r="I1356" s="22" t="s">
        <v>4586</v>
      </c>
      <c r="J1356" s="22" t="s">
        <v>4587</v>
      </c>
      <c r="K1356" s="22"/>
      <c r="L1356" s="27">
        <v>0</v>
      </c>
      <c r="M1356" s="26">
        <v>0</v>
      </c>
      <c r="N1356" s="25">
        <v>7500000</v>
      </c>
      <c r="O1356" s="25"/>
      <c r="P1356" s="25"/>
      <c r="Q1356" s="25"/>
      <c r="R1356" s="25"/>
      <c r="S1356" s="25"/>
      <c r="T1356" s="25"/>
      <c r="U1356" s="25"/>
      <c r="V1356" s="25"/>
      <c r="W1356" s="25">
        <v>7500000</v>
      </c>
      <c r="X1356" s="25"/>
      <c r="Y1356" s="25"/>
      <c r="Z1356" s="25"/>
      <c r="AA1356" s="25"/>
      <c r="AB1356" s="25"/>
      <c r="AC1356" s="25"/>
      <c r="AD1356" s="25">
        <f t="shared" si="199"/>
        <v>0</v>
      </c>
      <c r="AE1356" s="25">
        <f>IF(SUM(R1356:W1356)-M1356&lt;SUM(N1356),SUM(N1356)-SUM(R1356:W1356)-M1356,)</f>
        <v>0</v>
      </c>
      <c r="AF1356" s="25"/>
      <c r="AG1356" s="27"/>
      <c r="AH1356" s="27"/>
      <c r="AI1356" s="27"/>
      <c r="AJ1356" s="32"/>
      <c r="AK1356" s="27"/>
      <c r="AL1356" s="32"/>
      <c r="AM1356" s="27"/>
      <c r="AN1356" s="25">
        <f t="shared" si="201"/>
        <v>0</v>
      </c>
      <c r="AO1356" s="27">
        <f>IF(SUM(R1356:W1356)-M1356&lt;(K1356+L1356+N1356),(K1356+L1356+N1356)-SUM(R1356:W1356)-M1356,)</f>
        <v>0</v>
      </c>
      <c r="AP1356" s="28"/>
      <c r="AR1356" s="28"/>
      <c r="AS1356" s="28"/>
      <c r="AT1356" s="2"/>
      <c r="AU1356" s="2"/>
      <c r="AV1356" s="2"/>
      <c r="AW1356" s="2"/>
      <c r="AX1356" s="2"/>
      <c r="AY1356" s="2"/>
      <c r="AZ1356" s="2"/>
      <c r="BA1356" s="29"/>
    </row>
    <row r="1357" spans="1:53" ht="21" customHeight="1">
      <c r="A1357" s="19">
        <f>SUBTOTAL(3,$AO$7:AO1357)</f>
        <v>1351</v>
      </c>
      <c r="B1357" s="44" t="s">
        <v>4592</v>
      </c>
      <c r="C1357" s="46" t="s">
        <v>4593</v>
      </c>
      <c r="D1357" s="22" t="s">
        <v>4594</v>
      </c>
      <c r="E1357" s="22" t="s">
        <v>1687</v>
      </c>
      <c r="F1357" s="55" t="s">
        <v>605</v>
      </c>
      <c r="G1357" s="22" t="s">
        <v>4585</v>
      </c>
      <c r="H1357" s="19" t="str">
        <f t="shared" si="197"/>
        <v>016</v>
      </c>
      <c r="I1357" s="22" t="s">
        <v>4586</v>
      </c>
      <c r="J1357" s="22" t="s">
        <v>4587</v>
      </c>
      <c r="K1357" s="22"/>
      <c r="L1357" s="27">
        <v>0</v>
      </c>
      <c r="M1357" s="26">
        <v>0</v>
      </c>
      <c r="N1357" s="25">
        <v>7500000</v>
      </c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>
        <v>7500000</v>
      </c>
      <c r="Z1357" s="25"/>
      <c r="AA1357" s="25"/>
      <c r="AB1357" s="25"/>
      <c r="AC1357" s="25"/>
      <c r="AD1357" s="25">
        <f t="shared" si="199"/>
        <v>0</v>
      </c>
      <c r="AE1357" s="25">
        <f>IF(SUM(R1357:AD1357)-M1357&lt;SUM(N1357),SUM(N1357)-SUM(R1357:AD1357)-M1357,)</f>
        <v>0</v>
      </c>
      <c r="AF1357" s="25"/>
      <c r="AG1357" s="27"/>
      <c r="AH1357" s="27"/>
      <c r="AI1357" s="27"/>
      <c r="AJ1357" s="32"/>
      <c r="AK1357" s="27"/>
      <c r="AL1357" s="32"/>
      <c r="AM1357" s="27"/>
      <c r="AN1357" s="25">
        <f t="shared" si="201"/>
        <v>0</v>
      </c>
      <c r="AO1357" s="27">
        <f>IF(SUM(R1357:AD1357)-M1357&lt;(K1357+L1357+N1357),(K1357+L1357+N1357)-SUM(R1357:AD1357)-M1357,)</f>
        <v>0</v>
      </c>
      <c r="AP1357" s="28"/>
      <c r="AR1357" s="28"/>
      <c r="AS1357" s="28"/>
      <c r="AT1357" s="2"/>
      <c r="AU1357" s="2"/>
      <c r="AV1357" s="2"/>
      <c r="AW1357" s="2"/>
      <c r="AX1357" s="2"/>
      <c r="AY1357" s="2"/>
      <c r="AZ1357" s="2"/>
      <c r="BA1357" s="29"/>
    </row>
    <row r="1358" spans="1:53" ht="21" customHeight="1">
      <c r="A1358" s="19">
        <f>SUBTOTAL(3,$AO$7:AO1358)</f>
        <v>1352</v>
      </c>
      <c r="B1358" s="44" t="s">
        <v>4595</v>
      </c>
      <c r="C1358" s="78" t="s">
        <v>4596</v>
      </c>
      <c r="D1358" s="22" t="s">
        <v>4597</v>
      </c>
      <c r="E1358" s="22" t="s">
        <v>161</v>
      </c>
      <c r="F1358" s="19" t="s">
        <v>202</v>
      </c>
      <c r="G1358" s="22" t="s">
        <v>4585</v>
      </c>
      <c r="H1358" s="19" t="str">
        <f t="shared" si="197"/>
        <v>016</v>
      </c>
      <c r="I1358" s="22" t="s">
        <v>4586</v>
      </c>
      <c r="J1358" s="22" t="s">
        <v>4587</v>
      </c>
      <c r="K1358" s="22"/>
      <c r="L1358" s="27">
        <v>0</v>
      </c>
      <c r="M1358" s="26">
        <v>0</v>
      </c>
      <c r="N1358" s="25">
        <v>7500000</v>
      </c>
      <c r="O1358" s="25"/>
      <c r="P1358" s="25"/>
      <c r="Q1358" s="25"/>
      <c r="R1358" s="25"/>
      <c r="S1358" s="25"/>
      <c r="T1358" s="25"/>
      <c r="U1358" s="25"/>
      <c r="V1358" s="25"/>
      <c r="W1358" s="25">
        <v>7500000</v>
      </c>
      <c r="X1358" s="25"/>
      <c r="Y1358" s="25"/>
      <c r="Z1358" s="25"/>
      <c r="AA1358" s="25"/>
      <c r="AB1358" s="25"/>
      <c r="AC1358" s="25"/>
      <c r="AD1358" s="25">
        <f t="shared" si="199"/>
        <v>0</v>
      </c>
      <c r="AE1358" s="25">
        <f>IF(SUM(R1358:W1358)-M1358&lt;SUM(N1358),SUM(N1358)-SUM(R1358:W1358)-M1358,)</f>
        <v>0</v>
      </c>
      <c r="AF1358" s="25"/>
      <c r="AG1358" s="27"/>
      <c r="AH1358" s="27"/>
      <c r="AI1358" s="27"/>
      <c r="AJ1358" s="32"/>
      <c r="AK1358" s="27"/>
      <c r="AL1358" s="32"/>
      <c r="AM1358" s="27"/>
      <c r="AN1358" s="25">
        <f t="shared" si="201"/>
        <v>0</v>
      </c>
      <c r="AO1358" s="27">
        <f>IF(SUM(R1358:W1358)-M1358&lt;(K1358+L1358+N1358),(K1358+L1358+N1358)-SUM(R1358:W1358)-M1358,)</f>
        <v>0</v>
      </c>
      <c r="AP1358" s="28"/>
      <c r="AR1358" s="28"/>
      <c r="AS1358" s="28"/>
      <c r="AT1358" s="2"/>
      <c r="AU1358" s="2"/>
      <c r="AV1358" s="2"/>
      <c r="AW1358" s="2"/>
      <c r="AX1358" s="2"/>
      <c r="AY1358" s="2"/>
      <c r="AZ1358" s="2"/>
      <c r="BA1358" s="29"/>
    </row>
    <row r="1359" spans="1:53" ht="21" customHeight="1">
      <c r="A1359" s="19">
        <f>SUBTOTAL(3,$AO$7:AO1359)</f>
        <v>1353</v>
      </c>
      <c r="B1359" s="44" t="s">
        <v>4598</v>
      </c>
      <c r="C1359" s="46" t="s">
        <v>4599</v>
      </c>
      <c r="D1359" s="22" t="s">
        <v>1601</v>
      </c>
      <c r="E1359" s="22" t="s">
        <v>166</v>
      </c>
      <c r="F1359" s="55" t="s">
        <v>441</v>
      </c>
      <c r="G1359" s="22" t="s">
        <v>4585</v>
      </c>
      <c r="H1359" s="19" t="str">
        <f t="shared" si="197"/>
        <v>016</v>
      </c>
      <c r="I1359" s="22" t="s">
        <v>4586</v>
      </c>
      <c r="J1359" s="22" t="s">
        <v>4587</v>
      </c>
      <c r="K1359" s="22"/>
      <c r="L1359" s="27">
        <v>0</v>
      </c>
      <c r="M1359" s="26">
        <v>0</v>
      </c>
      <c r="N1359" s="25">
        <v>7500000</v>
      </c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>
        <v>7500000</v>
      </c>
      <c r="Z1359" s="25"/>
      <c r="AA1359" s="25"/>
      <c r="AB1359" s="25"/>
      <c r="AC1359" s="25"/>
      <c r="AD1359" s="25">
        <f t="shared" si="199"/>
        <v>0</v>
      </c>
      <c r="AE1359" s="25">
        <f>IF(SUM(R1359:AD1359)-M1359&lt;SUM(N1359),SUM(N1359)-SUM(R1359:AD1359)-M1359,)</f>
        <v>0</v>
      </c>
      <c r="AF1359" s="25"/>
      <c r="AG1359" s="27"/>
      <c r="AH1359" s="27"/>
      <c r="AI1359" s="27"/>
      <c r="AJ1359" s="32"/>
      <c r="AK1359" s="27"/>
      <c r="AL1359" s="32"/>
      <c r="AM1359" s="27"/>
      <c r="AN1359" s="25">
        <f t="shared" si="201"/>
        <v>0</v>
      </c>
      <c r="AO1359" s="27">
        <f>IF(SUM(R1359:AD1359)-M1359&lt;(K1359+L1359+N1359),(K1359+L1359+N1359)-SUM(R1359:AD1359)-M1359,)</f>
        <v>0</v>
      </c>
      <c r="AP1359" s="28"/>
      <c r="AR1359" s="28"/>
      <c r="AS1359" s="28"/>
      <c r="AT1359" s="2"/>
      <c r="AU1359" s="2"/>
      <c r="AV1359" s="2"/>
      <c r="AW1359" s="2"/>
      <c r="AX1359" s="2"/>
      <c r="AY1359" s="2"/>
      <c r="AZ1359" s="2"/>
      <c r="BA1359" s="29"/>
    </row>
    <row r="1360" spans="1:53" ht="21" customHeight="1">
      <c r="A1360" s="19">
        <f>SUBTOTAL(3,$AO$7:AO1360)</f>
        <v>1354</v>
      </c>
      <c r="B1360" s="44" t="s">
        <v>4600</v>
      </c>
      <c r="C1360" s="45" t="s">
        <v>4601</v>
      </c>
      <c r="D1360" s="22" t="s">
        <v>4602</v>
      </c>
      <c r="E1360" s="22" t="s">
        <v>491</v>
      </c>
      <c r="F1360" s="19" t="s">
        <v>403</v>
      </c>
      <c r="G1360" s="22" t="s">
        <v>4585</v>
      </c>
      <c r="H1360" s="19" t="str">
        <f t="shared" si="197"/>
        <v>016</v>
      </c>
      <c r="I1360" s="22" t="s">
        <v>4586</v>
      </c>
      <c r="J1360" s="22" t="s">
        <v>4587</v>
      </c>
      <c r="K1360" s="22"/>
      <c r="L1360" s="27">
        <v>0</v>
      </c>
      <c r="M1360" s="26">
        <v>0</v>
      </c>
      <c r="N1360" s="25">
        <v>7500000</v>
      </c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>
        <v>7500000</v>
      </c>
      <c r="Z1360" s="25"/>
      <c r="AA1360" s="25"/>
      <c r="AB1360" s="25"/>
      <c r="AC1360" s="25"/>
      <c r="AD1360" s="25">
        <f t="shared" ref="AD1360:AD1368" si="202">IF(SUM(O1360:U1360)&gt;SUM(M1360:N1360),SUM(O1360:U1360)-SUM(M1360:N1360),)</f>
        <v>0</v>
      </c>
      <c r="AE1360" s="25">
        <f>IF(SUM(R1360:AD1360)-M1360&lt;SUM(N1360),SUM(N1360)-SUM(R1360:AD1360)-M1360,)</f>
        <v>0</v>
      </c>
      <c r="AF1360" s="25"/>
      <c r="AG1360" s="27"/>
      <c r="AH1360" s="27"/>
      <c r="AI1360" s="27"/>
      <c r="AJ1360" s="32"/>
      <c r="AK1360" s="27"/>
      <c r="AL1360" s="32"/>
      <c r="AM1360" s="27"/>
      <c r="AN1360" s="25">
        <f t="shared" si="201"/>
        <v>0</v>
      </c>
      <c r="AO1360" s="27">
        <f>IF(SUM(R1360:AD1360)-M1360&lt;(K1360+L1360+N1360),(K1360+L1360+N1360)-SUM(R1360:AD1360)-M1360,)</f>
        <v>0</v>
      </c>
      <c r="AP1360" s="28"/>
      <c r="AR1360" s="28"/>
      <c r="AS1360" s="28"/>
      <c r="AT1360" s="2"/>
      <c r="AU1360" s="2"/>
      <c r="AV1360" s="2"/>
      <c r="AW1360" s="2"/>
      <c r="AX1360" s="2"/>
      <c r="AY1360" s="2"/>
      <c r="AZ1360" s="2"/>
      <c r="BA1360" s="29"/>
    </row>
    <row r="1361" spans="1:85" ht="21" customHeight="1">
      <c r="A1361" s="19">
        <f>SUBTOTAL(3,$AO$7:AO1361)</f>
        <v>1355</v>
      </c>
      <c r="B1361" s="44" t="s">
        <v>4603</v>
      </c>
      <c r="C1361" s="46" t="s">
        <v>4604</v>
      </c>
      <c r="D1361" s="22" t="s">
        <v>4605</v>
      </c>
      <c r="E1361" s="22" t="s">
        <v>3502</v>
      </c>
      <c r="F1361" s="55" t="s">
        <v>291</v>
      </c>
      <c r="G1361" s="22" t="s">
        <v>4585</v>
      </c>
      <c r="H1361" s="19" t="str">
        <f t="shared" si="197"/>
        <v>016</v>
      </c>
      <c r="I1361" s="22" t="s">
        <v>4586</v>
      </c>
      <c r="J1361" s="22" t="s">
        <v>4587</v>
      </c>
      <c r="K1361" s="22"/>
      <c r="L1361" s="27">
        <v>0</v>
      </c>
      <c r="M1361" s="26">
        <v>0</v>
      </c>
      <c r="N1361" s="25">
        <v>7500000</v>
      </c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>
        <v>7500000</v>
      </c>
      <c r="Z1361" s="25"/>
      <c r="AA1361" s="25"/>
      <c r="AB1361" s="25"/>
      <c r="AC1361" s="25"/>
      <c r="AD1361" s="25">
        <f t="shared" si="202"/>
        <v>0</v>
      </c>
      <c r="AE1361" s="25">
        <f>IF(SUM(R1361:AD1361)-M1361&lt;SUM(N1361),SUM(N1361)-SUM(R1361:AD1361)-M1361,)</f>
        <v>0</v>
      </c>
      <c r="AF1361" s="25"/>
      <c r="AG1361" s="27"/>
      <c r="AH1361" s="27"/>
      <c r="AI1361" s="27"/>
      <c r="AJ1361" s="32"/>
      <c r="AK1361" s="27"/>
      <c r="AL1361" s="32"/>
      <c r="AM1361" s="27"/>
      <c r="AN1361" s="25">
        <f t="shared" si="201"/>
        <v>0</v>
      </c>
      <c r="AO1361" s="27">
        <f>IF(SUM(R1361:AD1361)-M1361&lt;(K1361+L1361+N1361),(K1361+L1361+N1361)-SUM(R1361:AD1361)-M1361,)</f>
        <v>0</v>
      </c>
      <c r="AP1361" s="28"/>
      <c r="AR1361" s="28"/>
      <c r="AS1361" s="28"/>
      <c r="AT1361" s="2"/>
      <c r="AU1361" s="2"/>
      <c r="AV1361" s="2"/>
      <c r="AW1361" s="2"/>
      <c r="AX1361" s="2"/>
      <c r="AY1361" s="2"/>
      <c r="AZ1361" s="2"/>
      <c r="BA1361" s="29"/>
    </row>
    <row r="1362" spans="1:85" ht="21" customHeight="1">
      <c r="A1362" s="19">
        <f>SUBTOTAL(3,$AO$7:AO1362)</f>
        <v>1356</v>
      </c>
      <c r="B1362" s="44" t="s">
        <v>4606</v>
      </c>
      <c r="C1362" s="45" t="s">
        <v>4607</v>
      </c>
      <c r="D1362" s="22" t="s">
        <v>615</v>
      </c>
      <c r="E1362" s="22" t="s">
        <v>500</v>
      </c>
      <c r="F1362" s="19" t="s">
        <v>874</v>
      </c>
      <c r="G1362" s="22" t="s">
        <v>4585</v>
      </c>
      <c r="H1362" s="19" t="str">
        <f t="shared" si="197"/>
        <v>016</v>
      </c>
      <c r="I1362" s="22" t="s">
        <v>4586</v>
      </c>
      <c r="J1362" s="22" t="s">
        <v>4587</v>
      </c>
      <c r="K1362" s="22"/>
      <c r="L1362" s="27">
        <v>0</v>
      </c>
      <c r="M1362" s="26">
        <v>0</v>
      </c>
      <c r="N1362" s="25">
        <v>7500000</v>
      </c>
      <c r="O1362" s="25"/>
      <c r="P1362" s="25"/>
      <c r="Q1362" s="25"/>
      <c r="R1362" s="25"/>
      <c r="S1362" s="25"/>
      <c r="T1362" s="25"/>
      <c r="U1362" s="25"/>
      <c r="V1362" s="25"/>
      <c r="W1362" s="25">
        <v>7500000</v>
      </c>
      <c r="X1362" s="25"/>
      <c r="Y1362" s="25"/>
      <c r="Z1362" s="25"/>
      <c r="AA1362" s="25"/>
      <c r="AB1362" s="25"/>
      <c r="AC1362" s="25"/>
      <c r="AD1362" s="25">
        <f t="shared" si="202"/>
        <v>0</v>
      </c>
      <c r="AE1362" s="25">
        <f>IF(SUM(R1362:W1362)-M1362&lt;SUM(N1362),SUM(N1362)-SUM(R1362:W1362)-M1362,)</f>
        <v>0</v>
      </c>
      <c r="AF1362" s="25"/>
      <c r="AG1362" s="27"/>
      <c r="AH1362" s="27"/>
      <c r="AI1362" s="27"/>
      <c r="AJ1362" s="32"/>
      <c r="AK1362" s="27"/>
      <c r="AL1362" s="32"/>
      <c r="AM1362" s="27"/>
      <c r="AN1362" s="25">
        <f t="shared" si="201"/>
        <v>0</v>
      </c>
      <c r="AO1362" s="27">
        <f>IF(SUM(R1362:W1362)-M1362&lt;(K1362+L1362+N1362),(K1362+L1362+N1362)-SUM(R1362:W1362)-M1362,)</f>
        <v>0</v>
      </c>
      <c r="AP1362" s="28"/>
      <c r="AR1362" s="28"/>
      <c r="AS1362" s="28"/>
      <c r="AT1362" s="2"/>
      <c r="AU1362" s="2"/>
      <c r="AV1362" s="2"/>
      <c r="AW1362" s="2"/>
      <c r="AX1362" s="2"/>
      <c r="AY1362" s="2"/>
      <c r="AZ1362" s="2"/>
      <c r="BA1362" s="29"/>
    </row>
    <row r="1363" spans="1:85" ht="21" customHeight="1">
      <c r="A1363" s="19">
        <f>SUBTOTAL(3,$AO$7:AO1363)</f>
        <v>1357</v>
      </c>
      <c r="B1363" s="44" t="s">
        <v>4608</v>
      </c>
      <c r="C1363" s="79" t="s">
        <v>4609</v>
      </c>
      <c r="D1363" s="22" t="s">
        <v>453</v>
      </c>
      <c r="E1363" s="22" t="s">
        <v>449</v>
      </c>
      <c r="F1363" s="55" t="s">
        <v>445</v>
      </c>
      <c r="G1363" s="22" t="s">
        <v>4585</v>
      </c>
      <c r="H1363" s="19" t="str">
        <f t="shared" si="197"/>
        <v>016</v>
      </c>
      <c r="I1363" s="22" t="s">
        <v>4586</v>
      </c>
      <c r="J1363" s="22" t="s">
        <v>4587</v>
      </c>
      <c r="K1363" s="22"/>
      <c r="L1363" s="27">
        <v>0</v>
      </c>
      <c r="M1363" s="26">
        <v>0</v>
      </c>
      <c r="N1363" s="25">
        <v>7500000</v>
      </c>
      <c r="O1363" s="25"/>
      <c r="P1363" s="25"/>
      <c r="Q1363" s="25"/>
      <c r="R1363" s="25"/>
      <c r="S1363" s="25"/>
      <c r="T1363" s="25"/>
      <c r="U1363" s="25">
        <v>7500000</v>
      </c>
      <c r="V1363" s="25"/>
      <c r="W1363" s="25"/>
      <c r="X1363" s="25"/>
      <c r="Y1363" s="25"/>
      <c r="Z1363" s="25"/>
      <c r="AA1363" s="25"/>
      <c r="AB1363" s="25"/>
      <c r="AC1363" s="25"/>
      <c r="AD1363" s="25">
        <f t="shared" si="202"/>
        <v>0</v>
      </c>
      <c r="AE1363" s="25">
        <f>IF(SUM(R1363:U1363)-M1363&lt;SUM(N1363),SUM(N1363)-SUM(R1363:U1363)-M1363,)</f>
        <v>0</v>
      </c>
      <c r="AF1363" s="25"/>
      <c r="AG1363" s="27"/>
      <c r="AH1363" s="27"/>
      <c r="AI1363" s="27"/>
      <c r="AJ1363" s="32"/>
      <c r="AK1363" s="27"/>
      <c r="AL1363" s="32"/>
      <c r="AM1363" s="27"/>
      <c r="AN1363" s="25">
        <f t="shared" si="201"/>
        <v>0</v>
      </c>
      <c r="AO1363" s="27">
        <f>IF(SUM(R1363:U1363)-M1363&lt;(K1363+L1363+N1363),(K1363+L1363+N1363)-SUM(R1363:U1363)-M1363,)</f>
        <v>0</v>
      </c>
      <c r="AP1363" s="28"/>
      <c r="AR1363" s="28"/>
      <c r="AS1363" s="28"/>
      <c r="AT1363" s="2"/>
      <c r="AU1363" s="2"/>
      <c r="AV1363" s="2"/>
      <c r="AW1363" s="2"/>
      <c r="AX1363" s="2"/>
      <c r="AY1363" s="2"/>
      <c r="AZ1363" s="2"/>
      <c r="BA1363" s="29"/>
    </row>
    <row r="1364" spans="1:85" ht="21" customHeight="1">
      <c r="A1364" s="19">
        <f>SUBTOTAL(3,$AO$7:AO1364)</f>
        <v>1358</v>
      </c>
      <c r="B1364" s="44" t="s">
        <v>4610</v>
      </c>
      <c r="C1364" s="78" t="s">
        <v>4611</v>
      </c>
      <c r="D1364" s="22" t="s">
        <v>4612</v>
      </c>
      <c r="E1364" s="22" t="s">
        <v>547</v>
      </c>
      <c r="F1364" s="19" t="s">
        <v>1181</v>
      </c>
      <c r="G1364" s="22" t="s">
        <v>4585</v>
      </c>
      <c r="H1364" s="19" t="str">
        <f t="shared" si="197"/>
        <v>016</v>
      </c>
      <c r="I1364" s="22" t="s">
        <v>4586</v>
      </c>
      <c r="J1364" s="22" t="s">
        <v>4587</v>
      </c>
      <c r="K1364" s="22"/>
      <c r="L1364" s="27">
        <v>0</v>
      </c>
      <c r="M1364" s="26">
        <v>0</v>
      </c>
      <c r="N1364" s="25">
        <v>7500000</v>
      </c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7500000</v>
      </c>
      <c r="Z1364" s="25"/>
      <c r="AA1364" s="25"/>
      <c r="AB1364" s="25"/>
      <c r="AC1364" s="25"/>
      <c r="AD1364" s="25">
        <f t="shared" si="202"/>
        <v>0</v>
      </c>
      <c r="AE1364" s="25">
        <f>IF(SUM(R1364:AD1364)-M1364&lt;SUM(N1364),SUM(N1364)-SUM(R1364:AD1364)-M1364,)</f>
        <v>0</v>
      </c>
      <c r="AF1364" s="25"/>
      <c r="AG1364" s="27"/>
      <c r="AH1364" s="27"/>
      <c r="AI1364" s="27"/>
      <c r="AJ1364" s="32"/>
      <c r="AK1364" s="27"/>
      <c r="AL1364" s="32"/>
      <c r="AM1364" s="27"/>
      <c r="AN1364" s="25">
        <f t="shared" si="201"/>
        <v>0</v>
      </c>
      <c r="AO1364" s="27">
        <f>IF(SUM(R1364:AD1364)-M1364&lt;(K1364+L1364+N1364),(K1364+L1364+N1364)-SUM(R1364:AD1364)-M1364,)</f>
        <v>0</v>
      </c>
      <c r="AP1364" s="28"/>
      <c r="AR1364" s="28"/>
      <c r="AS1364" s="28"/>
      <c r="AT1364" s="2"/>
      <c r="AU1364" s="2"/>
      <c r="AV1364" s="2"/>
      <c r="AW1364" s="2"/>
      <c r="AX1364" s="2"/>
      <c r="AY1364" s="2"/>
      <c r="AZ1364" s="2"/>
      <c r="BA1364" s="29"/>
    </row>
    <row r="1365" spans="1:85" ht="21" customHeight="1">
      <c r="A1365" s="19">
        <f>SUBTOTAL(3,$AO$7:AO1365)</f>
        <v>1359</v>
      </c>
      <c r="B1365" s="44" t="s">
        <v>4613</v>
      </c>
      <c r="C1365" s="78" t="s">
        <v>4614</v>
      </c>
      <c r="D1365" s="22" t="s">
        <v>4615</v>
      </c>
      <c r="E1365" s="22" t="s">
        <v>316</v>
      </c>
      <c r="F1365" s="19" t="s">
        <v>2766</v>
      </c>
      <c r="G1365" s="22" t="s">
        <v>4585</v>
      </c>
      <c r="H1365" s="19" t="str">
        <f t="shared" si="197"/>
        <v>016</v>
      </c>
      <c r="I1365" s="22" t="s">
        <v>4586</v>
      </c>
      <c r="J1365" s="22" t="s">
        <v>4587</v>
      </c>
      <c r="K1365" s="22"/>
      <c r="L1365" s="27">
        <v>0</v>
      </c>
      <c r="M1365" s="49"/>
      <c r="N1365" s="25">
        <v>7500000</v>
      </c>
      <c r="O1365" s="25"/>
      <c r="P1365" s="25"/>
      <c r="Q1365" s="25"/>
      <c r="R1365" s="25"/>
      <c r="S1365" s="25"/>
      <c r="T1365" s="25"/>
      <c r="U1365" s="25"/>
      <c r="V1365" s="25"/>
      <c r="W1365" s="25">
        <v>7500000</v>
      </c>
      <c r="X1365" s="25"/>
      <c r="Y1365" s="25"/>
      <c r="Z1365" s="25"/>
      <c r="AA1365" s="25"/>
      <c r="AB1365" s="25"/>
      <c r="AC1365" s="25"/>
      <c r="AD1365" s="25">
        <f t="shared" si="202"/>
        <v>0</v>
      </c>
      <c r="AE1365" s="25">
        <f>IF(SUM(R1365:W1365)-M1365&lt;SUM(N1365),SUM(N1365)-SUM(R1365:W1365)-M1365,)</f>
        <v>0</v>
      </c>
      <c r="AF1365" s="25"/>
      <c r="AG1365" s="27"/>
      <c r="AH1365" s="27"/>
      <c r="AI1365" s="27"/>
      <c r="AJ1365" s="32"/>
      <c r="AK1365" s="27"/>
      <c r="AL1365" s="32"/>
      <c r="AM1365" s="27"/>
      <c r="AN1365" s="25">
        <f t="shared" si="201"/>
        <v>0</v>
      </c>
      <c r="AO1365" s="27">
        <f>IF(SUM(R1365:W1365)-M1365&lt;(K1365+L1365+N1365),(K1365+L1365+N1365)-SUM(R1365:W1365)-M1365,)</f>
        <v>0</v>
      </c>
      <c r="AP1365" s="28"/>
      <c r="AR1365" s="28"/>
      <c r="AS1365" s="28" t="s">
        <v>126</v>
      </c>
      <c r="AT1365" s="2"/>
      <c r="AU1365" s="2"/>
      <c r="AV1365" s="2"/>
      <c r="AW1365" s="2"/>
      <c r="AX1365" s="2"/>
      <c r="AY1365" s="2"/>
      <c r="AZ1365" s="2"/>
      <c r="BA1365" s="29"/>
    </row>
    <row r="1366" spans="1:85" ht="21" customHeight="1">
      <c r="A1366" s="19">
        <f>SUBTOTAL(3,$AO$7:AO1366)</f>
        <v>1360</v>
      </c>
      <c r="B1366" s="44" t="s">
        <v>4616</v>
      </c>
      <c r="C1366" s="78" t="s">
        <v>4617</v>
      </c>
      <c r="D1366" s="22" t="s">
        <v>4117</v>
      </c>
      <c r="E1366" s="22" t="s">
        <v>3208</v>
      </c>
      <c r="F1366" s="19" t="s">
        <v>3729</v>
      </c>
      <c r="G1366" s="22" t="s">
        <v>4585</v>
      </c>
      <c r="H1366" s="19" t="str">
        <f t="shared" si="197"/>
        <v>016</v>
      </c>
      <c r="I1366" s="22" t="s">
        <v>4586</v>
      </c>
      <c r="J1366" s="22" t="s">
        <v>4587</v>
      </c>
      <c r="K1366" s="22"/>
      <c r="L1366" s="27">
        <v>0</v>
      </c>
      <c r="M1366" s="26">
        <v>0</v>
      </c>
      <c r="N1366" s="25">
        <v>7500000</v>
      </c>
      <c r="O1366" s="25"/>
      <c r="P1366" s="25"/>
      <c r="Q1366" s="25"/>
      <c r="R1366" s="25"/>
      <c r="S1366" s="25"/>
      <c r="T1366" s="25"/>
      <c r="U1366" s="25"/>
      <c r="V1366" s="25"/>
      <c r="W1366" s="25">
        <v>7500000</v>
      </c>
      <c r="X1366" s="25"/>
      <c r="Y1366" s="25"/>
      <c r="Z1366" s="25"/>
      <c r="AA1366" s="25"/>
      <c r="AB1366" s="25"/>
      <c r="AC1366" s="25"/>
      <c r="AD1366" s="25">
        <f t="shared" si="202"/>
        <v>0</v>
      </c>
      <c r="AE1366" s="25">
        <f>IF(SUM(R1366:W1366)-M1366&lt;SUM(N1366),SUM(N1366)-SUM(R1366:W1366)-M1366,)</f>
        <v>0</v>
      </c>
      <c r="AF1366" s="25"/>
      <c r="AG1366" s="27"/>
      <c r="AH1366" s="27"/>
      <c r="AI1366" s="27"/>
      <c r="AJ1366" s="32"/>
      <c r="AK1366" s="27"/>
      <c r="AL1366" s="32"/>
      <c r="AM1366" s="27"/>
      <c r="AN1366" s="25">
        <f t="shared" si="201"/>
        <v>0</v>
      </c>
      <c r="AO1366" s="27">
        <f>IF(SUM(R1366:W1366)-M1366&lt;(K1366+L1366+N1366),(K1366+L1366+N1366)-SUM(R1366:W1366)-M1366,)</f>
        <v>0</v>
      </c>
      <c r="AP1366" s="28"/>
      <c r="AR1366" s="28"/>
      <c r="AS1366" s="28"/>
      <c r="AT1366" s="2"/>
      <c r="AU1366" s="2"/>
      <c r="AV1366" s="2"/>
      <c r="AW1366" s="2"/>
      <c r="AX1366" s="2"/>
      <c r="AY1366" s="2"/>
      <c r="AZ1366" s="2"/>
      <c r="BA1366" s="29"/>
    </row>
    <row r="1367" spans="1:85" ht="21" customHeight="1">
      <c r="A1367" s="19">
        <f>SUBTOTAL(3,$AO$7:AO1367)</f>
        <v>1361</v>
      </c>
      <c r="B1367" s="44" t="s">
        <v>4618</v>
      </c>
      <c r="C1367" s="46" t="s">
        <v>4619</v>
      </c>
      <c r="D1367" s="22" t="s">
        <v>4620</v>
      </c>
      <c r="E1367" s="22" t="s">
        <v>2593</v>
      </c>
      <c r="F1367" s="55" t="s">
        <v>2646</v>
      </c>
      <c r="G1367" s="22" t="s">
        <v>4585</v>
      </c>
      <c r="H1367" s="19" t="str">
        <f t="shared" si="197"/>
        <v>016</v>
      </c>
      <c r="I1367" s="22" t="s">
        <v>4586</v>
      </c>
      <c r="J1367" s="22" t="s">
        <v>4587</v>
      </c>
      <c r="K1367" s="22"/>
      <c r="L1367" s="27">
        <v>0</v>
      </c>
      <c r="M1367" s="26">
        <v>0</v>
      </c>
      <c r="N1367" s="25">
        <v>7500000</v>
      </c>
      <c r="O1367" s="25"/>
      <c r="P1367" s="25"/>
      <c r="Q1367" s="25"/>
      <c r="R1367" s="25"/>
      <c r="S1367" s="25"/>
      <c r="T1367" s="25"/>
      <c r="U1367" s="25"/>
      <c r="V1367" s="25"/>
      <c r="W1367" s="25">
        <v>7500000</v>
      </c>
      <c r="X1367" s="25"/>
      <c r="Y1367" s="25"/>
      <c r="Z1367" s="25"/>
      <c r="AA1367" s="25"/>
      <c r="AB1367" s="25"/>
      <c r="AC1367" s="25"/>
      <c r="AD1367" s="25">
        <f t="shared" si="202"/>
        <v>0</v>
      </c>
      <c r="AE1367" s="25">
        <f>IF(SUM(R1367:W1367)-M1367&lt;SUM(N1367),SUM(N1367)-SUM(R1367:W1367)-M1367,)</f>
        <v>0</v>
      </c>
      <c r="AF1367" s="25"/>
      <c r="AG1367" s="27"/>
      <c r="AH1367" s="27"/>
      <c r="AI1367" s="27"/>
      <c r="AJ1367" s="32"/>
      <c r="AK1367" s="27"/>
      <c r="AL1367" s="32"/>
      <c r="AM1367" s="27"/>
      <c r="AN1367" s="25">
        <f t="shared" si="201"/>
        <v>0</v>
      </c>
      <c r="AO1367" s="27">
        <f>IF(SUM(R1367:W1367)-M1367&lt;(K1367+L1367+N1367),(K1367+L1367+N1367)-SUM(R1367:W1367)-M1367,)</f>
        <v>0</v>
      </c>
      <c r="AP1367" s="28"/>
      <c r="AR1367" s="28"/>
      <c r="AS1367" s="28"/>
      <c r="AT1367" s="2"/>
      <c r="AU1367" s="2"/>
      <c r="AV1367" s="2"/>
      <c r="AW1367" s="2"/>
      <c r="AX1367" s="2"/>
      <c r="AY1367" s="2"/>
      <c r="AZ1367" s="2"/>
      <c r="BA1367" s="29"/>
    </row>
    <row r="1368" spans="1:85" ht="20.25" customHeight="1">
      <c r="A1368" s="19">
        <f>SUBTOTAL(3,$AO$7:AO1368)</f>
        <v>1362</v>
      </c>
      <c r="B1368" s="44" t="s">
        <v>4621</v>
      </c>
      <c r="C1368" s="45" t="s">
        <v>4622</v>
      </c>
      <c r="D1368" s="22" t="s">
        <v>4623</v>
      </c>
      <c r="E1368" s="22" t="s">
        <v>124</v>
      </c>
      <c r="F1368" s="19" t="s">
        <v>147</v>
      </c>
      <c r="G1368" s="22" t="s">
        <v>4585</v>
      </c>
      <c r="H1368" s="19" t="str">
        <f t="shared" si="197"/>
        <v>016</v>
      </c>
      <c r="I1368" s="22" t="s">
        <v>4586</v>
      </c>
      <c r="J1368" s="22" t="s">
        <v>4587</v>
      </c>
      <c r="K1368" s="22"/>
      <c r="L1368" s="27">
        <v>0</v>
      </c>
      <c r="M1368" s="26">
        <v>0</v>
      </c>
      <c r="N1368" s="25">
        <v>7500000</v>
      </c>
      <c r="O1368" s="25"/>
      <c r="P1368" s="25"/>
      <c r="Q1368" s="25"/>
      <c r="R1368" s="25"/>
      <c r="S1368" s="25"/>
      <c r="T1368" s="25"/>
      <c r="U1368" s="25"/>
      <c r="V1368" s="25"/>
      <c r="W1368" s="25">
        <v>7500000</v>
      </c>
      <c r="X1368" s="25"/>
      <c r="Y1368" s="25"/>
      <c r="Z1368" s="25"/>
      <c r="AA1368" s="25"/>
      <c r="AB1368" s="25"/>
      <c r="AC1368" s="25"/>
      <c r="AD1368" s="25">
        <f t="shared" si="202"/>
        <v>0</v>
      </c>
      <c r="AE1368" s="25">
        <f>IF(SUM(R1368:W1368)-M1368&lt;SUM(N1368),SUM(N1368)-SUM(R1368:W1368)-M1368,)</f>
        <v>0</v>
      </c>
      <c r="AF1368" s="25"/>
      <c r="AG1368" s="27"/>
      <c r="AH1368" s="27"/>
      <c r="AI1368" s="27"/>
      <c r="AJ1368" s="32"/>
      <c r="AK1368" s="27"/>
      <c r="AL1368" s="32"/>
      <c r="AM1368" s="27"/>
      <c r="AN1368" s="25">
        <f t="shared" si="201"/>
        <v>0</v>
      </c>
      <c r="AO1368" s="27">
        <f>IF(SUM(R1368:W1368)-M1368&lt;(K1368+L1368+N1368),(K1368+L1368+N1368)-SUM(R1368:W1368)-M1368,)</f>
        <v>0</v>
      </c>
      <c r="AP1368" s="28"/>
      <c r="AR1368" s="28"/>
      <c r="AS1368" s="28"/>
      <c r="AT1368" s="2"/>
      <c r="AU1368" s="2"/>
      <c r="AV1368" s="2"/>
      <c r="AW1368" s="2"/>
      <c r="AX1368" s="2"/>
      <c r="AY1368" s="2"/>
      <c r="AZ1368" s="2"/>
      <c r="BA1368" s="29"/>
    </row>
    <row r="1369" spans="1:85" s="90" customFormat="1" ht="25.5" customHeight="1">
      <c r="A1369" s="80"/>
      <c r="B1369" s="81"/>
      <c r="C1369" s="82"/>
      <c r="D1369" s="449" t="s">
        <v>4624</v>
      </c>
      <c r="E1369" s="449"/>
      <c r="F1369" s="83"/>
      <c r="G1369" s="84"/>
      <c r="H1369" s="85"/>
      <c r="I1369" s="86"/>
      <c r="J1369" s="85"/>
      <c r="K1369" s="85"/>
      <c r="L1369" s="87"/>
      <c r="M1369" s="87"/>
      <c r="N1369" s="87"/>
      <c r="O1369" s="87"/>
      <c r="P1369" s="87"/>
      <c r="Q1369" s="87"/>
      <c r="R1369" s="87"/>
      <c r="S1369" s="87">
        <f>SUBTOTAL(9,S7:S1368)</f>
        <v>4526506480</v>
      </c>
      <c r="T1369" s="87"/>
      <c r="U1369" s="87">
        <f>SUBTOTAL(9,U7:U1368)</f>
        <v>4264839760</v>
      </c>
      <c r="V1369" s="87"/>
      <c r="W1369" s="87"/>
      <c r="X1369" s="87"/>
      <c r="Y1369" s="87"/>
      <c r="Z1369" s="87"/>
      <c r="AA1369" s="87"/>
      <c r="AB1369" s="87">
        <f>SUBTOTAL(9,AB7:AB1368)</f>
        <v>0</v>
      </c>
      <c r="AC1369" s="87">
        <f>SUBTOTAL(9,AC7:AC1368)</f>
        <v>37050000</v>
      </c>
      <c r="AD1369" s="87">
        <f>SUBTOTAL(9,AD7:AD1368)</f>
        <v>133320</v>
      </c>
      <c r="AE1369" s="87">
        <f>SUBTOTAL(9,AE7:AE1368)</f>
        <v>282934520</v>
      </c>
      <c r="AF1369" s="87">
        <f t="shared" ref="AF1369:AM1369" si="203">SUBTOTAL(9,AF7:AF1368)</f>
        <v>20952000</v>
      </c>
      <c r="AG1369" s="87">
        <f t="shared" si="203"/>
        <v>3332130560</v>
      </c>
      <c r="AH1369" s="87">
        <f t="shared" si="203"/>
        <v>1684916560</v>
      </c>
      <c r="AI1369" s="87">
        <f t="shared" si="203"/>
        <v>0</v>
      </c>
      <c r="AJ1369" s="87">
        <f t="shared" si="203"/>
        <v>574562000</v>
      </c>
      <c r="AK1369" s="87">
        <f t="shared" si="203"/>
        <v>7500000</v>
      </c>
      <c r="AL1369" s="87">
        <f t="shared" si="203"/>
        <v>202044000</v>
      </c>
      <c r="AM1369" s="87">
        <f t="shared" si="203"/>
        <v>16300000</v>
      </c>
      <c r="AN1369" s="87">
        <f>SUBTOTAL(9,AN7:AN1368)</f>
        <v>852108000</v>
      </c>
      <c r="AO1369" s="87">
        <f>SUBTOTAL(9,AO7:AO1368)</f>
        <v>1230390740</v>
      </c>
      <c r="AP1369" s="87"/>
      <c r="AQ1369" s="87"/>
      <c r="AR1369" s="88"/>
      <c r="AS1369" s="88"/>
      <c r="AT1369" s="89"/>
      <c r="AU1369" s="89"/>
      <c r="AV1369" s="89"/>
      <c r="AW1369" s="89"/>
      <c r="AX1369" s="89"/>
      <c r="AY1369" s="89"/>
      <c r="AZ1369" s="89"/>
      <c r="BA1369" s="89"/>
      <c r="BB1369" s="89"/>
      <c r="BC1369" s="89"/>
      <c r="BD1369" s="89"/>
      <c r="BE1369" s="89"/>
      <c r="BF1369" s="89"/>
      <c r="BG1369" s="89"/>
      <c r="BH1369" s="89"/>
      <c r="BI1369" s="89"/>
      <c r="BJ1369" s="89"/>
      <c r="BK1369" s="89"/>
      <c r="BL1369" s="89"/>
      <c r="BM1369" s="89"/>
      <c r="BN1369" s="89"/>
      <c r="BO1369" s="89"/>
      <c r="BP1369" s="89"/>
      <c r="BQ1369" s="89"/>
      <c r="BR1369" s="89"/>
      <c r="BS1369" s="89"/>
      <c r="BT1369" s="89"/>
      <c r="BU1369" s="89"/>
      <c r="BV1369" s="89"/>
      <c r="BW1369" s="89"/>
      <c r="BX1369" s="89"/>
      <c r="BY1369" s="89"/>
      <c r="BZ1369" s="89"/>
      <c r="CA1369" s="89"/>
      <c r="CB1369" s="89"/>
      <c r="CC1369" s="89"/>
      <c r="CD1369" s="89"/>
      <c r="CE1369" s="89"/>
      <c r="CF1369" s="89"/>
      <c r="CG1369" s="89"/>
    </row>
    <row r="1370" spans="1:85" ht="18" customHeight="1">
      <c r="B1370" s="91"/>
      <c r="C1370" s="2"/>
      <c r="I1370" s="2"/>
      <c r="N1370" s="29">
        <v>884520</v>
      </c>
      <c r="O1370" s="29"/>
      <c r="P1370" s="29"/>
      <c r="Q1370" s="29"/>
      <c r="AJ1370" s="32"/>
      <c r="AL1370" s="2">
        <v>270550000</v>
      </c>
      <c r="AM1370" s="2">
        <v>165480</v>
      </c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</row>
    <row r="1371" spans="1:85" ht="18" customHeight="1">
      <c r="B1371" s="91"/>
      <c r="C1371" s="2"/>
      <c r="I1371" s="2"/>
      <c r="M1371" s="29"/>
      <c r="N1371" s="123"/>
      <c r="O1371" s="125"/>
      <c r="P1371" s="125"/>
      <c r="Q1371" s="125"/>
      <c r="R1371" s="92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92"/>
      <c r="AF1371" s="92"/>
      <c r="AG1371" s="92"/>
      <c r="AH1371" s="92"/>
      <c r="AI1371" s="92"/>
      <c r="AJ1371" s="32"/>
      <c r="AK1371" s="92"/>
      <c r="AL1371" s="92">
        <v>436072000</v>
      </c>
      <c r="AM1371" s="92">
        <v>126050000</v>
      </c>
      <c r="AN1371" s="92"/>
      <c r="AO1371" s="29">
        <f>AO1199/2</f>
        <v>0</v>
      </c>
      <c r="AP1371" s="29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</row>
    <row r="1372" spans="1:85" ht="18" customHeight="1">
      <c r="B1372" s="91"/>
      <c r="C1372" s="2"/>
      <c r="I1372" s="2"/>
      <c r="N1372" s="2">
        <f>12+13+1+8</f>
        <v>34</v>
      </c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32"/>
      <c r="AK1372" s="29"/>
      <c r="AL1372" s="29">
        <v>7950000</v>
      </c>
      <c r="AM1372" s="29">
        <v>398920000</v>
      </c>
      <c r="AN1372" s="29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</row>
    <row r="1373" spans="1:85" ht="18" customHeight="1">
      <c r="B1373" s="91"/>
      <c r="C1373" s="45"/>
      <c r="I1373" s="2"/>
      <c r="L1373" s="2">
        <v>2384520</v>
      </c>
      <c r="R1373" s="29"/>
      <c r="V1373" s="29"/>
      <c r="AJ1373" s="32"/>
      <c r="AL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</row>
    <row r="1374" spans="1:85" ht="18" customHeight="1">
      <c r="B1374" s="91"/>
      <c r="C1374" s="2"/>
      <c r="D1374" s="94" t="s">
        <v>4625</v>
      </c>
      <c r="E1374" s="311" t="s">
        <v>131</v>
      </c>
      <c r="G1374" s="93">
        <f>COUNTIF($H$7:$H$1367,2)+COUNTIF($H$7:$H$1367,6)+COUNTIF($H$7:$H$1367,12)+COUNTIF($H$7:$H$1367,13)</f>
        <v>167</v>
      </c>
      <c r="N1374" s="29">
        <f>N889-M889</f>
        <v>7031520</v>
      </c>
      <c r="O1374" s="29"/>
      <c r="P1374" s="29"/>
      <c r="V1374" s="29"/>
      <c r="AJ1374" s="32"/>
      <c r="AL1374" s="2"/>
      <c r="AO1374" s="95">
        <f>SUMIF($H$7:$H$1368,"002",$AO$7:$AO$1368)+SUMIF($H$7:$H$1368,"006",$AO$7:$AO$1368)+SUMIF($H$7:$H$1368,"012",$AO$7:$AO$1368)+SUMIF($H$7:$H$1368,"013",$AO$7:$AO$1368)</f>
        <v>307010000</v>
      </c>
      <c r="AP1374" s="96"/>
      <c r="AQ1374" s="96"/>
      <c r="AR1374" s="96"/>
      <c r="AS1374" s="96"/>
      <c r="AT1374" s="2"/>
      <c r="AU1374" s="2"/>
      <c r="AV1374" s="2"/>
      <c r="AW1374" s="2"/>
      <c r="AX1374" s="2"/>
      <c r="AY1374" s="2"/>
      <c r="AZ1374" s="2"/>
    </row>
    <row r="1375" spans="1:85" ht="18" customHeight="1">
      <c r="B1375" s="91"/>
      <c r="C1375" s="2"/>
      <c r="D1375" s="94" t="s">
        <v>4626</v>
      </c>
      <c r="E1375" s="311" t="s">
        <v>53</v>
      </c>
      <c r="G1375" s="93">
        <f>COUNTIF($H$7:$H$1367,7)+COUNTIF($H$7:$H$1367,8)</f>
        <v>248</v>
      </c>
      <c r="V1375" s="29"/>
      <c r="AJ1375" s="32"/>
      <c r="AL1375" s="2"/>
      <c r="AO1375" s="95">
        <f>SUMIF($H$7:$H$1368,"007",$AO$7:$AO$1368)+SUMIF($H$7:$H$1368,"008",$AO$7:$AO$1368)</f>
        <v>546782520</v>
      </c>
      <c r="AP1375" s="96"/>
      <c r="AQ1375" s="96"/>
      <c r="AR1375" s="96"/>
      <c r="AS1375" s="96"/>
      <c r="AT1375" s="2"/>
      <c r="AU1375" s="2"/>
      <c r="AV1375" s="2"/>
      <c r="AW1375" s="2"/>
      <c r="AX1375" s="2"/>
      <c r="AY1375" s="2"/>
      <c r="AZ1375" s="2"/>
    </row>
    <row r="1376" spans="1:85" ht="18" customHeight="1">
      <c r="B1376" s="91"/>
      <c r="C1376" s="2"/>
      <c r="D1376" s="94" t="s">
        <v>4627</v>
      </c>
      <c r="E1376" s="311" t="s">
        <v>958</v>
      </c>
      <c r="G1376" s="93">
        <f>COUNTIF($H$7:$H$1367,4)+COUNTIF($H$7:$H$1367,18)</f>
        <v>403</v>
      </c>
      <c r="AJ1376" s="32"/>
      <c r="AL1376" s="2"/>
      <c r="AO1376" s="95">
        <f>SUMIF($H$7:$H$1368,"004",$AO$7:$AO$1368)+SUMIF($H$7:$H$1368,"018",$AO$7:$AO$1368)</f>
        <v>153939220</v>
      </c>
      <c r="AP1376" s="96"/>
      <c r="AQ1376" s="96"/>
      <c r="AR1376" s="96"/>
      <c r="AS1376" s="96"/>
      <c r="AT1376" s="2"/>
      <c r="AU1376" s="29">
        <f>62175000/91</f>
        <v>683241.75824175822</v>
      </c>
      <c r="AV1376" s="29"/>
      <c r="AW1376" s="29"/>
      <c r="AX1376" s="2"/>
      <c r="AY1376" s="2"/>
      <c r="AZ1376" s="2"/>
    </row>
    <row r="1377" spans="1:52" ht="18" customHeight="1">
      <c r="B1377" s="91"/>
      <c r="C1377" s="2"/>
      <c r="D1377" s="94" t="s">
        <v>4628</v>
      </c>
      <c r="E1377" s="311" t="s">
        <v>14875</v>
      </c>
      <c r="G1377" s="93">
        <f>COUNTIF($H$7:$H$1367,9)+COUNTIF($H$7:$H$1367,11)</f>
        <v>459</v>
      </c>
      <c r="K1377" s="2">
        <f>662*3</f>
        <v>1986</v>
      </c>
      <c r="AJ1377" s="32"/>
      <c r="AL1377" s="2"/>
      <c r="AO1377" s="95">
        <f>SUMIF($H$7:$H$1368,"009",$AO$7:$AO$1368)+SUMIF($H$7:$H$1368,"011",$AO$7:$AO$1368)</f>
        <v>115659000</v>
      </c>
      <c r="AP1377" s="96"/>
      <c r="AQ1377" s="96"/>
      <c r="AR1377" s="96"/>
      <c r="AS1377" s="96"/>
      <c r="AT1377" s="2"/>
      <c r="AU1377" s="2"/>
      <c r="AV1377" s="2"/>
      <c r="AW1377" s="2"/>
      <c r="AX1377" s="2"/>
      <c r="AY1377" s="2"/>
      <c r="AZ1377" s="2"/>
    </row>
    <row r="1378" spans="1:52" ht="18" customHeight="1">
      <c r="B1378" s="91"/>
      <c r="C1378" s="2"/>
      <c r="D1378" s="94" t="s">
        <v>4629</v>
      </c>
      <c r="E1378" s="311" t="s">
        <v>14876</v>
      </c>
      <c r="G1378" s="93">
        <f>COUNTIF($H$7:$H$1367,3)+COUNTIF($H$7:$H$1367,19)</f>
        <v>46</v>
      </c>
      <c r="X1378" s="2">
        <f>737+25</f>
        <v>762</v>
      </c>
      <c r="AJ1378" s="32"/>
      <c r="AL1378" s="2"/>
      <c r="AO1378" s="95">
        <f>SUMIF($H$7:$H$1368,"003",$AO$7:$AO$1368)+SUMIF($H$7:$H$1368,"019",$AO$7:$AO$1368)</f>
        <v>83250000</v>
      </c>
      <c r="AP1378" s="96"/>
      <c r="AQ1378" s="96"/>
      <c r="AR1378" s="96"/>
      <c r="AS1378" s="96"/>
      <c r="AT1378" s="2"/>
      <c r="AU1378" s="2"/>
      <c r="AV1378" s="2"/>
      <c r="AW1378" s="2"/>
      <c r="AX1378" s="2"/>
      <c r="AY1378" s="2"/>
      <c r="AZ1378" s="2"/>
    </row>
    <row r="1379" spans="1:52" ht="18" customHeight="1">
      <c r="B1379" s="91"/>
      <c r="C1379" s="2"/>
      <c r="D1379" s="94" t="s">
        <v>4630</v>
      </c>
      <c r="E1379" s="311" t="s">
        <v>14877</v>
      </c>
      <c r="G1379" s="93">
        <f>COUNTIF($H$7:$H$1367,10)+COUNTIF($H$7:$H$1367,17)</f>
        <v>11</v>
      </c>
      <c r="AJ1379" s="32"/>
      <c r="AL1379" s="2"/>
      <c r="AO1379" s="95">
        <f>SUMIF($H$7:$H$1368,"010",$AO$7:$AO$1368)+SUMIF($H$7:$H$1368,"017",$AO$7:$AO$1368)</f>
        <v>8550000</v>
      </c>
      <c r="AP1379" s="96"/>
      <c r="AQ1379" s="96"/>
      <c r="AR1379" s="96"/>
      <c r="AS1379" s="96"/>
      <c r="AT1379" s="2"/>
      <c r="AU1379" s="2"/>
      <c r="AV1379" s="2"/>
      <c r="AW1379" s="2"/>
      <c r="AX1379" s="2"/>
      <c r="AY1379" s="2"/>
      <c r="AZ1379" s="2"/>
    </row>
    <row r="1380" spans="1:52" ht="18" customHeight="1">
      <c r="B1380" s="91"/>
      <c r="C1380" s="2"/>
      <c r="D1380" s="94" t="s">
        <v>4631</v>
      </c>
      <c r="E1380" s="311" t="s">
        <v>80</v>
      </c>
      <c r="G1380" s="93">
        <f>COUNTIF($H$7:$H$1367,1)+COUNTIF($H$7:$H$1367,5)+COUNTIF($H$7:$H$1367,14)+COUNTIF($H$7:$H$1367,15)+COUNTIF($H$7:$H$1367,16)</f>
        <v>27</v>
      </c>
      <c r="AJ1380" s="32"/>
      <c r="AL1380" s="2"/>
      <c r="AO1380" s="95">
        <f>SUMIF($H$7:$H$1368,"001",$AO$7:$AO$1368)+SUMIF($H$7:$H$1368,"005",$AO$7:$AO$1368)+SUMIF($H$7:$H$1368,"014",$AO$7:$AO$1368)+SUMIF($H$7:$H$1368,"015",$AO$7:$AO$1368)+SUMIF($H$7:$H$1368,"016",$AO$7:$AO$1368)</f>
        <v>15200000</v>
      </c>
      <c r="AP1380" s="96"/>
      <c r="AQ1380" s="96"/>
      <c r="AR1380" s="96"/>
      <c r="AS1380" s="96"/>
      <c r="AT1380" s="2"/>
      <c r="AU1380" s="2"/>
      <c r="AV1380" s="2"/>
      <c r="AW1380" s="2"/>
      <c r="AX1380" s="2"/>
      <c r="AY1380" s="2"/>
      <c r="AZ1380" s="2"/>
    </row>
    <row r="1381" spans="1:52" ht="18" customHeight="1">
      <c r="B1381" s="91"/>
      <c r="C1381" s="2"/>
      <c r="D1381" s="94" t="s">
        <v>4632</v>
      </c>
      <c r="E1381" s="311" t="s">
        <v>14878</v>
      </c>
      <c r="G1381" s="93">
        <f>COUNTIF($H$7:$H$1367,20)+COUNTIF($H$7:$H$1367,21)</f>
        <v>0</v>
      </c>
      <c r="AJ1381" s="32"/>
      <c r="AL1381" s="2"/>
      <c r="AO1381" s="95">
        <f>SUMIF($H$7:$H$1368,"020",$AO$7:$AO$1368)+SUMIF($H$7:$H$1368,"021",$AO$7:$AO$1368)</f>
        <v>0</v>
      </c>
      <c r="AP1381" s="96"/>
      <c r="AQ1381" s="96"/>
      <c r="AR1381" s="96"/>
      <c r="AS1381" s="96"/>
      <c r="AT1381" s="2"/>
      <c r="AU1381" s="2"/>
      <c r="AV1381" s="2"/>
      <c r="AW1381" s="2"/>
      <c r="AX1381" s="2"/>
      <c r="AY1381" s="2"/>
      <c r="AZ1381" s="2"/>
    </row>
    <row r="1382" spans="1:52" ht="18" customHeight="1">
      <c r="B1382" s="91"/>
      <c r="C1382" s="2"/>
      <c r="D1382" s="94" t="s">
        <v>4633</v>
      </c>
      <c r="E1382" s="311" t="s">
        <v>14879</v>
      </c>
      <c r="G1382" s="93"/>
      <c r="AJ1382" s="32"/>
      <c r="AL1382" s="2"/>
      <c r="AO1382" s="95"/>
      <c r="AP1382" s="96"/>
      <c r="AQ1382" s="96"/>
      <c r="AR1382" s="96"/>
      <c r="AS1382" s="96"/>
      <c r="AT1382" s="2"/>
      <c r="AU1382" s="2"/>
      <c r="AV1382" s="2"/>
      <c r="AW1382" s="2"/>
      <c r="AX1382" s="2"/>
      <c r="AY1382" s="2"/>
      <c r="AZ1382" s="2"/>
    </row>
    <row r="1383" spans="1:52" ht="18" customHeight="1">
      <c r="B1383" s="91"/>
      <c r="C1383" s="2"/>
      <c r="D1383" s="94" t="s">
        <v>4634</v>
      </c>
      <c r="E1383" s="311" t="s">
        <v>14880</v>
      </c>
      <c r="G1383" s="93"/>
      <c r="AJ1383" s="32"/>
      <c r="AL1383" s="2"/>
      <c r="AO1383" s="95"/>
      <c r="AP1383" s="96"/>
      <c r="AQ1383" s="96"/>
      <c r="AR1383" s="96"/>
      <c r="AS1383" s="96"/>
      <c r="AT1383" s="2"/>
      <c r="AU1383" s="2"/>
      <c r="AV1383" s="2"/>
      <c r="AW1383" s="2"/>
      <c r="AX1383" s="2"/>
      <c r="AY1383" s="2"/>
      <c r="AZ1383" s="2"/>
    </row>
    <row r="1384" spans="1:52" ht="18" customHeight="1">
      <c r="B1384" s="91"/>
      <c r="C1384" s="2"/>
      <c r="G1384" s="9">
        <f>SUM(G1374:G1383)</f>
        <v>1361</v>
      </c>
      <c r="I1384" s="2"/>
      <c r="AJ1384" s="32"/>
      <c r="AL1384" s="2"/>
      <c r="AO1384" s="97">
        <f>SUM(AO1374:AO1383)</f>
        <v>1230390740</v>
      </c>
      <c r="AP1384" s="97"/>
      <c r="AQ1384" s="97"/>
      <c r="AR1384" s="97"/>
      <c r="AS1384" s="98"/>
      <c r="AT1384" s="2"/>
      <c r="AU1384" s="2"/>
      <c r="AV1384" s="2"/>
      <c r="AW1384" s="2"/>
      <c r="AX1384" s="2"/>
      <c r="AY1384" s="2"/>
      <c r="AZ1384" s="2"/>
    </row>
    <row r="1385" spans="1:52" ht="18" customHeight="1">
      <c r="B1385" s="91"/>
      <c r="C1385" s="2"/>
      <c r="I1385" s="2"/>
      <c r="AG1385" s="92">
        <f>AG1369-AH1369</f>
        <v>1647214000</v>
      </c>
      <c r="AJ1385" s="227">
        <v>7500000</v>
      </c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</row>
    <row r="1386" spans="1:52" ht="18" customHeight="1">
      <c r="B1386" s="91"/>
      <c r="C1386" s="2"/>
      <c r="I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</row>
    <row r="1387" spans="1:52" ht="18" customHeight="1">
      <c r="B1387" s="91"/>
      <c r="C1387" s="2"/>
      <c r="I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</row>
    <row r="1388" spans="1:52" ht="18" customHeight="1">
      <c r="A1388" s="19">
        <v>1</v>
      </c>
      <c r="B1388" s="99" t="s">
        <v>4635</v>
      </c>
      <c r="C1388" s="45" t="s">
        <v>4636</v>
      </c>
      <c r="D1388" s="22" t="s">
        <v>4637</v>
      </c>
      <c r="E1388" s="22" t="s">
        <v>115</v>
      </c>
      <c r="F1388" s="19" t="s">
        <v>2746</v>
      </c>
      <c r="G1388" s="22" t="s">
        <v>37</v>
      </c>
      <c r="H1388" s="19" t="str">
        <f t="shared" ref="H1388:H1403" si="204">MID(B1388,4,3)</f>
        <v>004</v>
      </c>
      <c r="I1388" s="22" t="s">
        <v>1203</v>
      </c>
      <c r="J1388" s="22" t="s">
        <v>1794</v>
      </c>
      <c r="K1388" s="22"/>
      <c r="L1388" s="22"/>
      <c r="M1388" s="22"/>
      <c r="N1388" s="100">
        <v>7500000</v>
      </c>
      <c r="O1388" s="100"/>
      <c r="P1388" s="100"/>
      <c r="Q1388" s="100"/>
      <c r="R1388" s="101"/>
      <c r="S1388" s="101"/>
      <c r="T1388" s="101"/>
      <c r="U1388" s="101"/>
      <c r="V1388" s="101"/>
      <c r="W1388" s="101"/>
      <c r="X1388" s="101"/>
      <c r="Y1388" s="101"/>
      <c r="Z1388" s="101"/>
      <c r="AA1388" s="101"/>
      <c r="AB1388" s="101"/>
      <c r="AC1388" s="101"/>
      <c r="AD1388" s="101"/>
      <c r="AE1388" s="101"/>
      <c r="AF1388" s="101"/>
      <c r="AG1388" s="101"/>
      <c r="AH1388" s="101"/>
      <c r="AI1388" s="101"/>
      <c r="AJ1388" s="346"/>
      <c r="AK1388" s="101"/>
      <c r="AL1388" s="346"/>
      <c r="AM1388" s="101"/>
      <c r="AN1388" s="101"/>
      <c r="AO1388" s="101">
        <v>8384520</v>
      </c>
      <c r="AP1388" s="102"/>
      <c r="AQ1388" s="102"/>
      <c r="AR1388" s="102"/>
      <c r="AS1388" s="102"/>
      <c r="AT1388" s="2"/>
      <c r="AX1388" s="2" t="s">
        <v>4638</v>
      </c>
      <c r="AY1388" s="2"/>
      <c r="AZ1388" s="2"/>
    </row>
    <row r="1389" spans="1:52" ht="18" customHeight="1">
      <c r="A1389" s="19">
        <f>A1388+1</f>
        <v>2</v>
      </c>
      <c r="B1389" s="99" t="s">
        <v>4639</v>
      </c>
      <c r="C1389" s="45" t="s">
        <v>4640</v>
      </c>
      <c r="D1389" s="22" t="s">
        <v>698</v>
      </c>
      <c r="E1389" s="22" t="s">
        <v>1171</v>
      </c>
      <c r="F1389" s="19" t="s">
        <v>805</v>
      </c>
      <c r="G1389" s="22" t="s">
        <v>67</v>
      </c>
      <c r="H1389" s="19" t="str">
        <f t="shared" si="204"/>
        <v>009</v>
      </c>
      <c r="I1389" s="22" t="s">
        <v>2980</v>
      </c>
      <c r="J1389" s="22" t="s">
        <v>3235</v>
      </c>
      <c r="K1389" s="22"/>
      <c r="L1389" s="22"/>
      <c r="M1389" s="22"/>
      <c r="N1389" s="100">
        <v>7050000</v>
      </c>
      <c r="O1389" s="100"/>
      <c r="P1389" s="100"/>
      <c r="Q1389" s="100"/>
      <c r="R1389" s="101"/>
      <c r="S1389" s="101"/>
      <c r="T1389" s="101"/>
      <c r="U1389" s="101"/>
      <c r="V1389" s="101"/>
      <c r="W1389" s="101"/>
      <c r="X1389" s="101"/>
      <c r="Y1389" s="101"/>
      <c r="Z1389" s="101"/>
      <c r="AA1389" s="101"/>
      <c r="AB1389" s="101"/>
      <c r="AC1389" s="101"/>
      <c r="AD1389" s="101"/>
      <c r="AE1389" s="101"/>
      <c r="AF1389" s="101"/>
      <c r="AG1389" s="101"/>
      <c r="AH1389" s="101"/>
      <c r="AI1389" s="101"/>
      <c r="AJ1389" s="346"/>
      <c r="AK1389" s="101"/>
      <c r="AL1389" s="346"/>
      <c r="AM1389" s="101"/>
      <c r="AN1389" s="101"/>
      <c r="AO1389" s="101">
        <v>0</v>
      </c>
      <c r="AP1389" s="102"/>
      <c r="AQ1389" s="102"/>
      <c r="AR1389" s="102"/>
      <c r="AS1389" s="102"/>
      <c r="AT1389" s="2"/>
      <c r="AX1389" s="2" t="s">
        <v>4641</v>
      </c>
      <c r="AY1389" s="2"/>
      <c r="AZ1389" s="2"/>
    </row>
    <row r="1390" spans="1:52" ht="18" customHeight="1">
      <c r="A1390" s="19">
        <f t="shared" ref="A1390:A1447" si="205">A1389+1</f>
        <v>3</v>
      </c>
      <c r="B1390" s="44" t="s">
        <v>4642</v>
      </c>
      <c r="C1390" s="45" t="s">
        <v>4643</v>
      </c>
      <c r="D1390" s="22" t="s">
        <v>1224</v>
      </c>
      <c r="E1390" s="22" t="s">
        <v>10</v>
      </c>
      <c r="F1390" s="19" t="s">
        <v>605</v>
      </c>
      <c r="G1390" s="22" t="s">
        <v>131</v>
      </c>
      <c r="H1390" s="19" t="str">
        <f t="shared" si="204"/>
        <v>002</v>
      </c>
      <c r="I1390" s="22" t="s">
        <v>132</v>
      </c>
      <c r="J1390" s="22" t="s">
        <v>133</v>
      </c>
      <c r="K1390" s="22"/>
      <c r="L1390" s="24"/>
      <c r="M1390" s="24"/>
      <c r="N1390" s="25">
        <v>8200000</v>
      </c>
      <c r="O1390" s="25"/>
      <c r="P1390" s="25"/>
      <c r="Q1390" s="25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>
        <v>15668520</v>
      </c>
      <c r="AP1390" s="28"/>
      <c r="AQ1390" s="28"/>
      <c r="AR1390" s="28"/>
      <c r="AS1390" s="2"/>
      <c r="AT1390" s="2"/>
      <c r="AU1390" s="50" t="s">
        <v>208</v>
      </c>
      <c r="AV1390" s="50"/>
      <c r="AW1390" s="50"/>
      <c r="AX1390" s="2"/>
      <c r="AY1390" s="2"/>
      <c r="AZ1390" s="2"/>
    </row>
    <row r="1391" spans="1:52" ht="18" customHeight="1">
      <c r="A1391" s="19">
        <f t="shared" si="205"/>
        <v>4</v>
      </c>
      <c r="B1391" s="44" t="s">
        <v>203</v>
      </c>
      <c r="C1391" s="45" t="s">
        <v>204</v>
      </c>
      <c r="D1391" s="22" t="s">
        <v>205</v>
      </c>
      <c r="E1391" s="22" t="s">
        <v>206</v>
      </c>
      <c r="F1391" s="19" t="s">
        <v>207</v>
      </c>
      <c r="G1391" s="22" t="s">
        <v>131</v>
      </c>
      <c r="H1391" s="19" t="str">
        <f>MID(B1391,4,3)</f>
        <v>002</v>
      </c>
      <c r="I1391" s="22" t="s">
        <v>132</v>
      </c>
      <c r="J1391" s="22" t="s">
        <v>133</v>
      </c>
      <c r="K1391" s="22"/>
      <c r="L1391" s="24"/>
      <c r="M1391" s="24"/>
      <c r="N1391" s="25">
        <v>8200000</v>
      </c>
      <c r="O1391" s="25"/>
      <c r="P1391" s="25"/>
      <c r="Q1391" s="25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>
        <v>0</v>
      </c>
      <c r="AP1391" s="28"/>
      <c r="AQ1391" s="28"/>
      <c r="AR1391" s="28"/>
      <c r="AS1391" s="28"/>
      <c r="AT1391" s="2"/>
      <c r="AU1391" s="50" t="s">
        <v>208</v>
      </c>
      <c r="AV1391" s="50"/>
      <c r="AW1391" s="50"/>
      <c r="AX1391" s="2"/>
      <c r="AY1391" s="2"/>
      <c r="AZ1391" s="2"/>
    </row>
    <row r="1392" spans="1:52" ht="21" customHeight="1">
      <c r="A1392" s="19">
        <f t="shared" si="205"/>
        <v>5</v>
      </c>
      <c r="B1392" s="44" t="s">
        <v>4644</v>
      </c>
      <c r="C1392" s="45" t="s">
        <v>4645</v>
      </c>
      <c r="D1392" s="22" t="s">
        <v>474</v>
      </c>
      <c r="E1392" s="22" t="s">
        <v>1862</v>
      </c>
      <c r="F1392" s="19" t="s">
        <v>856</v>
      </c>
      <c r="G1392" s="22" t="s">
        <v>53</v>
      </c>
      <c r="H1392" s="19" t="str">
        <f t="shared" si="204"/>
        <v>008</v>
      </c>
      <c r="I1392" s="42" t="s">
        <v>2415</v>
      </c>
      <c r="J1392" s="22" t="s">
        <v>2606</v>
      </c>
      <c r="K1392" s="22"/>
      <c r="L1392" s="24"/>
      <c r="M1392" s="24"/>
      <c r="N1392" s="25">
        <v>8200000</v>
      </c>
      <c r="O1392" s="25"/>
      <c r="P1392" s="25"/>
      <c r="Q1392" s="25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>
        <v>15980920</v>
      </c>
      <c r="AP1392" s="28"/>
      <c r="AQ1392" s="28"/>
      <c r="AR1392" s="28"/>
      <c r="AS1392" s="28"/>
      <c r="AT1392" s="2"/>
      <c r="AU1392" s="50" t="s">
        <v>208</v>
      </c>
      <c r="AV1392" s="50"/>
      <c r="AW1392" s="50"/>
      <c r="AX1392" s="2"/>
      <c r="AY1392" s="2"/>
      <c r="AZ1392" s="2"/>
    </row>
    <row r="1393" spans="1:53" s="108" customFormat="1" ht="21" customHeight="1">
      <c r="A1393" s="19">
        <f t="shared" si="205"/>
        <v>6</v>
      </c>
      <c r="B1393" s="104" t="s">
        <v>4646</v>
      </c>
      <c r="C1393" s="105" t="s">
        <v>4647</v>
      </c>
      <c r="D1393" s="106" t="s">
        <v>4648</v>
      </c>
      <c r="E1393" s="106" t="s">
        <v>1687</v>
      </c>
      <c r="F1393" s="103" t="s">
        <v>3317</v>
      </c>
      <c r="G1393" s="106" t="s">
        <v>67</v>
      </c>
      <c r="H1393" s="103" t="str">
        <f t="shared" si="204"/>
        <v>009</v>
      </c>
      <c r="I1393" s="106" t="s">
        <v>3027</v>
      </c>
      <c r="J1393" s="106" t="s">
        <v>3976</v>
      </c>
      <c r="K1393" s="106"/>
      <c r="L1393" s="107"/>
      <c r="M1393" s="107"/>
      <c r="N1393" s="64">
        <v>7050000</v>
      </c>
      <c r="O1393" s="64"/>
      <c r="P1393" s="64"/>
      <c r="Q1393" s="64"/>
      <c r="R1393" s="65"/>
      <c r="S1393" s="65"/>
      <c r="T1393" s="65"/>
      <c r="U1393" s="65"/>
      <c r="V1393" s="65"/>
      <c r="W1393" s="65"/>
      <c r="X1393" s="65"/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>
        <v>0</v>
      </c>
      <c r="AP1393" s="66"/>
      <c r="AQ1393" s="66"/>
      <c r="AR1393" s="66"/>
      <c r="AS1393" s="66"/>
      <c r="AU1393" s="109" t="s">
        <v>208</v>
      </c>
      <c r="AV1393" s="109"/>
      <c r="AW1393" s="109"/>
    </row>
    <row r="1394" spans="1:53" s="108" customFormat="1" ht="21" customHeight="1">
      <c r="A1394" s="19">
        <f t="shared" si="205"/>
        <v>7</v>
      </c>
      <c r="B1394" s="104" t="s">
        <v>4649</v>
      </c>
      <c r="C1394" s="105" t="s">
        <v>4650</v>
      </c>
      <c r="D1394" s="106" t="s">
        <v>1781</v>
      </c>
      <c r="E1394" s="106" t="s">
        <v>351</v>
      </c>
      <c r="F1394" s="103" t="s">
        <v>3403</v>
      </c>
      <c r="G1394" s="106" t="s">
        <v>53</v>
      </c>
      <c r="H1394" s="103" t="str">
        <f t="shared" si="204"/>
        <v>008</v>
      </c>
      <c r="I1394" s="110" t="s">
        <v>2415</v>
      </c>
      <c r="J1394" s="106" t="s">
        <v>2606</v>
      </c>
      <c r="K1394" s="106"/>
      <c r="L1394" s="107"/>
      <c r="M1394" s="107"/>
      <c r="N1394" s="64">
        <v>8200000</v>
      </c>
      <c r="O1394" s="64"/>
      <c r="P1394" s="64"/>
      <c r="Q1394" s="64"/>
      <c r="R1394" s="65"/>
      <c r="S1394" s="65"/>
      <c r="T1394" s="65"/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>
        <v>884520</v>
      </c>
      <c r="AP1394" s="66"/>
      <c r="AQ1394" s="66"/>
      <c r="AR1394" s="66"/>
      <c r="AS1394" s="66"/>
      <c r="AU1394" s="109" t="s">
        <v>208</v>
      </c>
      <c r="AV1394" s="109"/>
      <c r="AW1394" s="109"/>
    </row>
    <row r="1395" spans="1:53" ht="21" customHeight="1">
      <c r="A1395" s="19">
        <f t="shared" si="205"/>
        <v>8</v>
      </c>
      <c r="B1395" s="44" t="s">
        <v>4651</v>
      </c>
      <c r="C1395" s="45" t="s">
        <v>4652</v>
      </c>
      <c r="D1395" s="22" t="s">
        <v>3148</v>
      </c>
      <c r="E1395" s="22" t="s">
        <v>781</v>
      </c>
      <c r="F1395" s="19" t="s">
        <v>1280</v>
      </c>
      <c r="G1395" s="22" t="s">
        <v>53</v>
      </c>
      <c r="H1395" s="19" t="str">
        <f t="shared" si="204"/>
        <v>008</v>
      </c>
      <c r="I1395" s="42" t="s">
        <v>2415</v>
      </c>
      <c r="J1395" s="22" t="s">
        <v>2406</v>
      </c>
      <c r="K1395" s="22"/>
      <c r="L1395" s="24">
        <v>5697220</v>
      </c>
      <c r="M1395" s="24"/>
      <c r="N1395" s="25">
        <v>8200000</v>
      </c>
      <c r="O1395" s="25"/>
      <c r="P1395" s="25"/>
      <c r="Q1395" s="25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>
        <v>21679740</v>
      </c>
      <c r="AP1395" s="28"/>
      <c r="AQ1395" s="28"/>
      <c r="AR1395" s="28"/>
      <c r="AS1395" s="28"/>
      <c r="AT1395" s="2"/>
      <c r="AU1395" s="50" t="s">
        <v>208</v>
      </c>
      <c r="AV1395" s="50"/>
      <c r="AW1395" s="50"/>
      <c r="AX1395" s="2"/>
      <c r="AY1395" s="2"/>
      <c r="AZ1395" s="2"/>
    </row>
    <row r="1396" spans="1:53" ht="21" customHeight="1">
      <c r="A1396" s="19">
        <f t="shared" si="205"/>
        <v>9</v>
      </c>
      <c r="B1396" s="44" t="s">
        <v>4653</v>
      </c>
      <c r="C1396" s="45" t="s">
        <v>4654</v>
      </c>
      <c r="D1396" s="22" t="s">
        <v>4655</v>
      </c>
      <c r="E1396" s="22" t="s">
        <v>1184</v>
      </c>
      <c r="F1396" s="19" t="s">
        <v>1990</v>
      </c>
      <c r="G1396" s="22" t="s">
        <v>53</v>
      </c>
      <c r="H1396" s="19" t="str">
        <f t="shared" si="204"/>
        <v>008</v>
      </c>
      <c r="I1396" s="42" t="s">
        <v>2415</v>
      </c>
      <c r="J1396" s="22" t="s">
        <v>2406</v>
      </c>
      <c r="K1396" s="22"/>
      <c r="L1396" s="24"/>
      <c r="M1396" s="24"/>
      <c r="N1396" s="25">
        <v>8200000</v>
      </c>
      <c r="O1396" s="25"/>
      <c r="P1396" s="25"/>
      <c r="Q1396" s="25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>
        <v>9084520</v>
      </c>
      <c r="AP1396" s="28"/>
      <c r="AQ1396" s="28"/>
      <c r="AR1396" s="28"/>
      <c r="AS1396" s="28"/>
      <c r="AT1396" s="2"/>
      <c r="AU1396" s="50" t="s">
        <v>208</v>
      </c>
      <c r="AV1396" s="50"/>
      <c r="AW1396" s="50"/>
      <c r="AX1396" s="2"/>
      <c r="AY1396" s="2"/>
      <c r="AZ1396" s="2"/>
    </row>
    <row r="1397" spans="1:53" s="112" customFormat="1" ht="21" customHeight="1">
      <c r="A1397" s="19">
        <f t="shared" si="205"/>
        <v>10</v>
      </c>
      <c r="B1397" s="71" t="s">
        <v>4656</v>
      </c>
      <c r="C1397" s="53" t="s">
        <v>4657</v>
      </c>
      <c r="D1397" s="57" t="s">
        <v>4658</v>
      </c>
      <c r="E1397" s="57" t="s">
        <v>36</v>
      </c>
      <c r="F1397" s="72" t="s">
        <v>1618</v>
      </c>
      <c r="G1397" s="57" t="s">
        <v>53</v>
      </c>
      <c r="H1397" s="72" t="str">
        <f t="shared" si="204"/>
        <v>008</v>
      </c>
      <c r="I1397" s="111" t="s">
        <v>62</v>
      </c>
      <c r="J1397" s="57" t="s">
        <v>2804</v>
      </c>
      <c r="K1397" s="57"/>
      <c r="L1397" s="73"/>
      <c r="M1397" s="73"/>
      <c r="N1397" s="74">
        <v>8200000</v>
      </c>
      <c r="O1397" s="74"/>
      <c r="P1397" s="74"/>
      <c r="Q1397" s="74"/>
      <c r="R1397" s="75"/>
      <c r="S1397" s="75"/>
      <c r="T1397" s="75"/>
      <c r="U1397" s="75"/>
      <c r="V1397" s="75"/>
      <c r="W1397" s="75"/>
      <c r="X1397" s="75"/>
      <c r="Y1397" s="75"/>
      <c r="Z1397" s="75"/>
      <c r="AA1397" s="75"/>
      <c r="AB1397" s="75"/>
      <c r="AC1397" s="75"/>
      <c r="AD1397" s="75"/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>
        <v>9084520</v>
      </c>
      <c r="AP1397" s="62"/>
      <c r="AQ1397" s="62"/>
      <c r="AR1397" s="62"/>
      <c r="AS1397" s="62"/>
      <c r="AU1397" s="113" t="s">
        <v>208</v>
      </c>
      <c r="AV1397" s="113"/>
      <c r="AW1397" s="113"/>
    </row>
    <row r="1398" spans="1:53" s="108" customFormat="1" ht="21" customHeight="1">
      <c r="A1398" s="19">
        <f t="shared" si="205"/>
        <v>11</v>
      </c>
      <c r="B1398" s="104" t="s">
        <v>4659</v>
      </c>
      <c r="C1398" s="105" t="s">
        <v>4660</v>
      </c>
      <c r="D1398" s="106" t="s">
        <v>4661</v>
      </c>
      <c r="E1398" s="106" t="s">
        <v>250</v>
      </c>
      <c r="F1398" s="103" t="s">
        <v>1338</v>
      </c>
      <c r="G1398" s="106" t="s">
        <v>53</v>
      </c>
      <c r="H1398" s="103" t="str">
        <f t="shared" si="204"/>
        <v>008</v>
      </c>
      <c r="I1398" s="110" t="s">
        <v>62</v>
      </c>
      <c r="J1398" s="106" t="s">
        <v>2194</v>
      </c>
      <c r="K1398" s="106"/>
      <c r="L1398" s="107"/>
      <c r="M1398" s="107"/>
      <c r="N1398" s="64">
        <v>8200000</v>
      </c>
      <c r="O1398" s="64"/>
      <c r="P1398" s="64"/>
      <c r="Q1398" s="64"/>
      <c r="R1398" s="65"/>
      <c r="S1398" s="65"/>
      <c r="T1398" s="65"/>
      <c r="U1398" s="65"/>
      <c r="V1398" s="65"/>
      <c r="W1398" s="65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>
        <v>0</v>
      </c>
      <c r="AP1398" s="66"/>
      <c r="AQ1398" s="66"/>
      <c r="AR1398" s="66"/>
      <c r="AS1398" s="66"/>
      <c r="AU1398" s="109" t="s">
        <v>208</v>
      </c>
      <c r="AV1398" s="109"/>
      <c r="AW1398" s="109"/>
    </row>
    <row r="1399" spans="1:53" ht="21" customHeight="1">
      <c r="A1399" s="19">
        <f t="shared" si="205"/>
        <v>12</v>
      </c>
      <c r="B1399" s="44" t="s">
        <v>4662</v>
      </c>
      <c r="C1399" s="45" t="s">
        <v>4663</v>
      </c>
      <c r="D1399" s="22" t="s">
        <v>30</v>
      </c>
      <c r="E1399" s="22" t="s">
        <v>31</v>
      </c>
      <c r="F1399" s="19" t="s">
        <v>1433</v>
      </c>
      <c r="G1399" s="22" t="s">
        <v>37</v>
      </c>
      <c r="H1399" s="19" t="str">
        <f t="shared" si="204"/>
        <v>004</v>
      </c>
      <c r="I1399" s="22" t="s">
        <v>589</v>
      </c>
      <c r="J1399" s="22" t="s">
        <v>583</v>
      </c>
      <c r="K1399" s="22"/>
      <c r="L1399" s="24"/>
      <c r="M1399" s="24"/>
      <c r="N1399" s="25">
        <v>7500000</v>
      </c>
      <c r="O1399" s="25"/>
      <c r="P1399" s="25"/>
      <c r="Q1399" s="25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>
        <v>8384520</v>
      </c>
      <c r="AP1399" s="28"/>
      <c r="AQ1399" s="28"/>
      <c r="AR1399" s="28"/>
      <c r="AS1399" s="28"/>
      <c r="AT1399" s="2"/>
      <c r="AU1399" s="50" t="s">
        <v>208</v>
      </c>
      <c r="AV1399" s="50"/>
      <c r="AW1399" s="50"/>
      <c r="AX1399" s="2"/>
      <c r="AY1399" s="2"/>
      <c r="AZ1399" s="2"/>
    </row>
    <row r="1400" spans="1:53" ht="21" customHeight="1">
      <c r="A1400" s="19">
        <f t="shared" si="205"/>
        <v>13</v>
      </c>
      <c r="B1400" s="44" t="s">
        <v>4664</v>
      </c>
      <c r="C1400" s="45" t="s">
        <v>4665</v>
      </c>
      <c r="D1400" s="22" t="s">
        <v>4516</v>
      </c>
      <c r="E1400" s="22" t="s">
        <v>1167</v>
      </c>
      <c r="F1400" s="19" t="s">
        <v>1990</v>
      </c>
      <c r="G1400" s="22" t="s">
        <v>67</v>
      </c>
      <c r="H1400" s="19" t="str">
        <f t="shared" si="204"/>
        <v>009</v>
      </c>
      <c r="I1400" s="22" t="s">
        <v>2980</v>
      </c>
      <c r="J1400" s="22" t="s">
        <v>3337</v>
      </c>
      <c r="K1400" s="22"/>
      <c r="L1400" s="24"/>
      <c r="M1400" s="24"/>
      <c r="N1400" s="25">
        <v>7050000</v>
      </c>
      <c r="O1400" s="25"/>
      <c r="P1400" s="25"/>
      <c r="Q1400" s="25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>
        <v>7934520</v>
      </c>
      <c r="AP1400" s="28"/>
      <c r="AQ1400" s="28"/>
      <c r="AR1400" s="28"/>
      <c r="AS1400" s="28"/>
      <c r="AT1400" s="2"/>
      <c r="AU1400" s="50" t="s">
        <v>208</v>
      </c>
      <c r="AV1400" s="50"/>
      <c r="AW1400" s="50"/>
      <c r="AX1400" s="2"/>
      <c r="AY1400" s="2"/>
      <c r="AZ1400" s="2"/>
    </row>
    <row r="1401" spans="1:53" ht="21" customHeight="1">
      <c r="A1401" s="19">
        <f t="shared" si="205"/>
        <v>14</v>
      </c>
      <c r="B1401" s="44" t="s">
        <v>4666</v>
      </c>
      <c r="C1401" s="46" t="s">
        <v>4667</v>
      </c>
      <c r="D1401" s="36" t="s">
        <v>3963</v>
      </c>
      <c r="E1401" s="36" t="s">
        <v>262</v>
      </c>
      <c r="F1401" s="19" t="s">
        <v>1586</v>
      </c>
      <c r="G1401" s="22" t="s">
        <v>80</v>
      </c>
      <c r="H1401" s="19" t="str">
        <f t="shared" si="204"/>
        <v>001</v>
      </c>
      <c r="I1401" s="22" t="s">
        <v>81</v>
      </c>
      <c r="J1401" s="22" t="s">
        <v>82</v>
      </c>
      <c r="K1401" s="22"/>
      <c r="L1401" s="24"/>
      <c r="M1401" s="24"/>
      <c r="N1401" s="25">
        <v>7600000</v>
      </c>
      <c r="O1401" s="25"/>
      <c r="P1401" s="25"/>
      <c r="Q1401" s="25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>
        <v>6484520</v>
      </c>
      <c r="AP1401" s="28"/>
      <c r="AQ1401" s="28"/>
      <c r="AR1401" s="28"/>
      <c r="AS1401" s="28"/>
      <c r="AT1401" s="2"/>
      <c r="AU1401" s="2"/>
      <c r="AV1401" s="2"/>
      <c r="AW1401" s="2"/>
      <c r="AX1401" s="2"/>
      <c r="AY1401" s="2"/>
      <c r="AZ1401" s="2" t="s">
        <v>4668</v>
      </c>
    </row>
    <row r="1402" spans="1:53" ht="21" customHeight="1">
      <c r="A1402" s="19">
        <f t="shared" si="205"/>
        <v>15</v>
      </c>
      <c r="B1402" s="44" t="s">
        <v>4669</v>
      </c>
      <c r="C1402" s="45" t="s">
        <v>4670</v>
      </c>
      <c r="D1402" s="22" t="s">
        <v>4204</v>
      </c>
      <c r="E1402" s="22" t="s">
        <v>689</v>
      </c>
      <c r="F1402" s="19" t="s">
        <v>1390</v>
      </c>
      <c r="G1402" s="22" t="s">
        <v>67</v>
      </c>
      <c r="H1402" s="19" t="str">
        <f t="shared" si="204"/>
        <v>009</v>
      </c>
      <c r="I1402" s="22" t="s">
        <v>2980</v>
      </c>
      <c r="J1402" s="22" t="s">
        <v>3235</v>
      </c>
      <c r="K1402" s="22"/>
      <c r="L1402" s="24"/>
      <c r="M1402" s="24"/>
      <c r="N1402" s="25">
        <v>7050000</v>
      </c>
      <c r="O1402" s="25"/>
      <c r="P1402" s="25"/>
      <c r="Q1402" s="25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>
        <v>7934520</v>
      </c>
      <c r="AP1402" s="28"/>
      <c r="AQ1402" s="28"/>
      <c r="AR1402" s="28"/>
      <c r="AS1402" s="28"/>
      <c r="AT1402" s="2"/>
      <c r="AU1402" s="2"/>
      <c r="AV1402" s="2"/>
      <c r="AW1402" s="2"/>
      <c r="AX1402" s="2" t="s">
        <v>4671</v>
      </c>
      <c r="AY1402" s="2"/>
      <c r="AZ1402" s="2"/>
    </row>
    <row r="1403" spans="1:53" ht="18" customHeight="1">
      <c r="A1403" s="19">
        <f t="shared" si="205"/>
        <v>16</v>
      </c>
      <c r="B1403" s="40" t="s">
        <v>4672</v>
      </c>
      <c r="C1403" s="45"/>
      <c r="D1403" s="22" t="s">
        <v>951</v>
      </c>
      <c r="E1403" s="22" t="s">
        <v>699</v>
      </c>
      <c r="F1403" s="19"/>
      <c r="G1403" s="22" t="s">
        <v>67</v>
      </c>
      <c r="H1403" s="19" t="str">
        <f t="shared" si="204"/>
        <v>009</v>
      </c>
      <c r="I1403" s="22" t="s">
        <v>3027</v>
      </c>
      <c r="J1403" s="22" t="s">
        <v>3757</v>
      </c>
      <c r="K1403" s="22"/>
      <c r="L1403" s="24">
        <v>5652000</v>
      </c>
      <c r="M1403" s="24"/>
      <c r="N1403" s="25">
        <v>7050000</v>
      </c>
      <c r="O1403" s="25"/>
      <c r="P1403" s="25"/>
      <c r="Q1403" s="25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>
        <v>18355000</v>
      </c>
      <c r="AP1403" s="28"/>
      <c r="AQ1403" s="28"/>
      <c r="AR1403" s="28"/>
      <c r="AS1403" s="2"/>
      <c r="AT1403" s="2"/>
      <c r="AU1403" s="50" t="s">
        <v>208</v>
      </c>
      <c r="AV1403" s="50"/>
      <c r="AW1403" s="50"/>
      <c r="AX1403" s="2"/>
      <c r="AY1403" s="2"/>
      <c r="AZ1403" s="2"/>
    </row>
    <row r="1404" spans="1:53" ht="18" customHeight="1">
      <c r="A1404" s="19">
        <f t="shared" si="205"/>
        <v>17</v>
      </c>
      <c r="B1404" s="114" t="s">
        <v>4673</v>
      </c>
      <c r="C1404" s="115"/>
      <c r="D1404" s="116" t="s">
        <v>4674</v>
      </c>
      <c r="E1404" s="116" t="s">
        <v>124</v>
      </c>
      <c r="G1404" s="117" t="s">
        <v>37</v>
      </c>
      <c r="H1404" s="117" t="s">
        <v>38</v>
      </c>
      <c r="I1404" s="34" t="s">
        <v>1203</v>
      </c>
      <c r="J1404" s="118" t="s">
        <v>4675</v>
      </c>
      <c r="K1404" s="121"/>
      <c r="L1404" s="98"/>
      <c r="M1404" s="37"/>
      <c r="N1404" s="26">
        <v>7500000</v>
      </c>
      <c r="O1404" s="26"/>
      <c r="P1404" s="26"/>
      <c r="Q1404" s="26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>
        <v>0</v>
      </c>
      <c r="AP1404" s="28"/>
      <c r="AQ1404" s="28"/>
      <c r="AR1404" s="28"/>
      <c r="AS1404" s="2"/>
      <c r="AT1404" s="2"/>
      <c r="AU1404" s="2"/>
      <c r="AV1404" s="2"/>
      <c r="AW1404" s="2"/>
      <c r="AX1404" s="2" t="s">
        <v>4676</v>
      </c>
      <c r="AY1404" s="2"/>
      <c r="AZ1404" s="2"/>
    </row>
    <row r="1405" spans="1:53" ht="21" customHeight="1">
      <c r="A1405" s="19">
        <f t="shared" si="205"/>
        <v>18</v>
      </c>
      <c r="B1405" s="44" t="s">
        <v>4677</v>
      </c>
      <c r="C1405" s="45" t="s">
        <v>4678</v>
      </c>
      <c r="D1405" s="22" t="s">
        <v>474</v>
      </c>
      <c r="E1405" s="22" t="s">
        <v>737</v>
      </c>
      <c r="F1405" s="19" t="s">
        <v>695</v>
      </c>
      <c r="G1405" s="22" t="s">
        <v>53</v>
      </c>
      <c r="H1405" s="19" t="str">
        <f>MID(B1405,4,3)</f>
        <v>008</v>
      </c>
      <c r="I1405" s="22" t="s">
        <v>2198</v>
      </c>
      <c r="J1405" s="22" t="s">
        <v>2194</v>
      </c>
      <c r="K1405" s="22"/>
      <c r="L1405" s="24"/>
      <c r="M1405" s="24"/>
      <c r="N1405" s="25">
        <v>8200000</v>
      </c>
      <c r="O1405" s="25"/>
      <c r="P1405" s="25"/>
      <c r="Q1405" s="25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>
        <v>0</v>
      </c>
      <c r="AP1405" s="28"/>
      <c r="AQ1405" s="28"/>
      <c r="AR1405" s="28"/>
      <c r="AS1405" s="28"/>
      <c r="AT1405" s="2"/>
      <c r="AU1405" s="2"/>
      <c r="AV1405" s="2"/>
      <c r="AW1405" s="2"/>
      <c r="AX1405" s="2" t="s">
        <v>4679</v>
      </c>
      <c r="AY1405" s="2"/>
      <c r="AZ1405" s="2"/>
      <c r="BA1405" s="29"/>
    </row>
    <row r="1406" spans="1:53" ht="18" customHeight="1">
      <c r="A1406" s="19">
        <f t="shared" si="205"/>
        <v>19</v>
      </c>
      <c r="B1406" s="44" t="s">
        <v>4680</v>
      </c>
      <c r="C1406" s="46" t="s">
        <v>4681</v>
      </c>
      <c r="D1406" s="36" t="s">
        <v>1180</v>
      </c>
      <c r="E1406" s="36" t="s">
        <v>496</v>
      </c>
      <c r="F1406" s="19" t="s">
        <v>1240</v>
      </c>
      <c r="G1406" s="22" t="s">
        <v>53</v>
      </c>
      <c r="H1406" s="19" t="s">
        <v>4682</v>
      </c>
      <c r="I1406" s="22" t="s">
        <v>2081</v>
      </c>
      <c r="J1406" s="22" t="s">
        <v>2136</v>
      </c>
      <c r="K1406" s="22"/>
      <c r="L1406" s="24"/>
      <c r="M1406" s="24"/>
      <c r="N1406" s="25">
        <v>8200000</v>
      </c>
      <c r="O1406" s="25"/>
      <c r="P1406" s="25"/>
      <c r="Q1406" s="25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>
        <v>15098000</v>
      </c>
      <c r="AP1406" s="28"/>
      <c r="AQ1406" s="28"/>
      <c r="AR1406" s="28"/>
      <c r="AS1406" s="28"/>
      <c r="AT1406" s="2"/>
      <c r="AU1406" s="2" t="s">
        <v>4683</v>
      </c>
      <c r="AV1406" s="2"/>
      <c r="AW1406" s="2"/>
      <c r="AX1406" s="2"/>
      <c r="AY1406" s="2"/>
      <c r="AZ1406" s="2"/>
      <c r="BA1406" s="29"/>
    </row>
    <row r="1407" spans="1:53" ht="18" customHeight="1">
      <c r="A1407" s="19">
        <f t="shared" si="205"/>
        <v>20</v>
      </c>
      <c r="B1407" s="44" t="s">
        <v>4684</v>
      </c>
      <c r="C1407" s="45" t="s">
        <v>4685</v>
      </c>
      <c r="D1407" s="22" t="s">
        <v>4686</v>
      </c>
      <c r="E1407" s="22" t="s">
        <v>10</v>
      </c>
      <c r="F1407" s="19" t="s">
        <v>650</v>
      </c>
      <c r="G1407" s="22" t="s">
        <v>53</v>
      </c>
      <c r="H1407" s="19" t="s">
        <v>54</v>
      </c>
      <c r="I1407" s="42" t="s">
        <v>62</v>
      </c>
      <c r="J1407" s="22" t="s">
        <v>2289</v>
      </c>
      <c r="K1407" s="22"/>
      <c r="L1407" s="24"/>
      <c r="M1407" s="24"/>
      <c r="N1407" s="25">
        <v>8200000</v>
      </c>
      <c r="O1407" s="25"/>
      <c r="P1407" s="25"/>
      <c r="Q1407" s="25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>
        <v>15098000</v>
      </c>
      <c r="AP1407" s="28"/>
      <c r="AQ1407" s="28"/>
      <c r="AR1407" s="28"/>
      <c r="AS1407" s="28"/>
      <c r="AT1407" s="2"/>
      <c r="AU1407" s="2" t="s">
        <v>4683</v>
      </c>
      <c r="AV1407" s="2"/>
      <c r="AW1407" s="2"/>
      <c r="AX1407" s="2"/>
      <c r="AY1407" s="2"/>
      <c r="AZ1407" s="2"/>
      <c r="BA1407" s="29"/>
    </row>
    <row r="1408" spans="1:53" ht="18" customHeight="1">
      <c r="A1408" s="19">
        <f t="shared" si="205"/>
        <v>21</v>
      </c>
      <c r="B1408" s="44" t="s">
        <v>4687</v>
      </c>
      <c r="C1408" s="45" t="s">
        <v>4688</v>
      </c>
      <c r="D1408" s="22" t="s">
        <v>2049</v>
      </c>
      <c r="E1408" s="22" t="s">
        <v>483</v>
      </c>
      <c r="F1408" s="19" t="s">
        <v>576</v>
      </c>
      <c r="G1408" s="22" t="s">
        <v>53</v>
      </c>
      <c r="H1408" s="19" t="s">
        <v>54</v>
      </c>
      <c r="I1408" s="42" t="s">
        <v>2415</v>
      </c>
      <c r="J1408" s="22" t="s">
        <v>2406</v>
      </c>
      <c r="K1408" s="22"/>
      <c r="L1408" s="24"/>
      <c r="M1408" s="24"/>
      <c r="N1408" s="25">
        <v>8200000</v>
      </c>
      <c r="O1408" s="25"/>
      <c r="P1408" s="25"/>
      <c r="Q1408" s="25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>
        <v>15095620</v>
      </c>
      <c r="AP1408" s="28"/>
      <c r="AQ1408" s="28"/>
      <c r="AR1408" s="28"/>
      <c r="AS1408" s="28"/>
      <c r="AT1408" s="2"/>
      <c r="AU1408" s="2" t="s">
        <v>4683</v>
      </c>
      <c r="AV1408" s="2"/>
      <c r="AW1408" s="2"/>
      <c r="AX1408" s="2"/>
      <c r="AY1408" s="2"/>
      <c r="AZ1408" s="2"/>
      <c r="BA1408" s="29"/>
    </row>
    <row r="1409" spans="1:112" ht="18" customHeight="1">
      <c r="A1409" s="19">
        <f t="shared" si="205"/>
        <v>22</v>
      </c>
      <c r="B1409" s="44" t="s">
        <v>4689</v>
      </c>
      <c r="C1409" s="45" t="s">
        <v>4690</v>
      </c>
      <c r="D1409" s="22" t="s">
        <v>4691</v>
      </c>
      <c r="E1409" s="22" t="s">
        <v>4692</v>
      </c>
      <c r="F1409" s="19" t="s">
        <v>4693</v>
      </c>
      <c r="G1409" s="22" t="s">
        <v>53</v>
      </c>
      <c r="H1409" s="19" t="s">
        <v>54</v>
      </c>
      <c r="I1409" s="42" t="s">
        <v>2415</v>
      </c>
      <c r="J1409" s="22" t="s">
        <v>2406</v>
      </c>
      <c r="K1409" s="22"/>
      <c r="L1409" s="24">
        <v>5151220</v>
      </c>
      <c r="M1409" s="24"/>
      <c r="N1409" s="25">
        <v>8200000</v>
      </c>
      <c r="O1409" s="25"/>
      <c r="P1409" s="25"/>
      <c r="Q1409" s="25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>
        <v>20249220</v>
      </c>
      <c r="AP1409" s="28"/>
      <c r="AQ1409" s="28"/>
      <c r="AR1409" s="28"/>
      <c r="AS1409" s="28"/>
      <c r="AT1409" s="2"/>
      <c r="AU1409" s="2" t="s">
        <v>4683</v>
      </c>
      <c r="AV1409" s="2"/>
      <c r="AW1409" s="2"/>
      <c r="AX1409" s="2"/>
      <c r="AY1409" s="2"/>
      <c r="AZ1409" s="2"/>
      <c r="BA1409" s="29"/>
    </row>
    <row r="1410" spans="1:112" ht="18" customHeight="1">
      <c r="A1410" s="19">
        <f t="shared" si="205"/>
        <v>23</v>
      </c>
      <c r="B1410" s="44" t="s">
        <v>4694</v>
      </c>
      <c r="C1410" s="45" t="s">
        <v>4695</v>
      </c>
      <c r="D1410" s="22" t="s">
        <v>4696</v>
      </c>
      <c r="E1410" s="22" t="s">
        <v>841</v>
      </c>
      <c r="F1410" s="19" t="s">
        <v>1080</v>
      </c>
      <c r="G1410" s="22" t="s">
        <v>53</v>
      </c>
      <c r="H1410" s="19" t="s">
        <v>54</v>
      </c>
      <c r="I1410" s="42" t="s">
        <v>62</v>
      </c>
      <c r="J1410" s="22" t="s">
        <v>2503</v>
      </c>
      <c r="K1410" s="22"/>
      <c r="L1410" s="24">
        <v>5698000</v>
      </c>
      <c r="M1410" s="24"/>
      <c r="N1410" s="25">
        <v>8200000</v>
      </c>
      <c r="O1410" s="25"/>
      <c r="P1410" s="25"/>
      <c r="Q1410" s="25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>
        <v>20796000</v>
      </c>
      <c r="AP1410" s="28"/>
      <c r="AQ1410" s="28"/>
      <c r="AR1410" s="28"/>
      <c r="AS1410" s="28"/>
      <c r="AT1410" s="2"/>
      <c r="AU1410" s="2" t="s">
        <v>4683</v>
      </c>
      <c r="AV1410" s="2"/>
      <c r="AW1410" s="2"/>
      <c r="AX1410" s="2"/>
      <c r="AY1410" s="2"/>
      <c r="AZ1410" s="2"/>
      <c r="BA1410" s="29"/>
    </row>
    <row r="1411" spans="1:112" ht="18" customHeight="1">
      <c r="A1411" s="19">
        <f t="shared" si="205"/>
        <v>24</v>
      </c>
      <c r="B1411" s="44" t="s">
        <v>4697</v>
      </c>
      <c r="C1411" s="45" t="s">
        <v>4698</v>
      </c>
      <c r="D1411" s="22" t="s">
        <v>4699</v>
      </c>
      <c r="E1411" s="22" t="s">
        <v>60</v>
      </c>
      <c r="F1411" s="19" t="s">
        <v>2322</v>
      </c>
      <c r="G1411" s="22" t="s">
        <v>53</v>
      </c>
      <c r="H1411" s="19" t="s">
        <v>54</v>
      </c>
      <c r="I1411" s="42" t="s">
        <v>2415</v>
      </c>
      <c r="J1411" s="22" t="s">
        <v>2710</v>
      </c>
      <c r="K1411" s="22"/>
      <c r="L1411" s="24"/>
      <c r="M1411" s="24"/>
      <c r="N1411" s="25">
        <v>8200000</v>
      </c>
      <c r="O1411" s="25"/>
      <c r="P1411" s="25"/>
      <c r="Q1411" s="25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>
        <v>15096000</v>
      </c>
      <c r="AP1411" s="28"/>
      <c r="AQ1411" s="28"/>
      <c r="AR1411" s="28"/>
      <c r="AS1411" s="28"/>
      <c r="AT1411" s="2"/>
      <c r="AU1411" s="2" t="s">
        <v>4683</v>
      </c>
      <c r="AV1411" s="2"/>
      <c r="AW1411" s="2"/>
      <c r="AX1411" s="2"/>
      <c r="AY1411" s="2"/>
      <c r="AZ1411" s="2"/>
      <c r="BA1411" s="29"/>
    </row>
    <row r="1412" spans="1:112" ht="18" customHeight="1">
      <c r="A1412" s="19">
        <f t="shared" si="205"/>
        <v>25</v>
      </c>
      <c r="B1412" s="44" t="s">
        <v>4700</v>
      </c>
      <c r="C1412" s="45" t="s">
        <v>4701</v>
      </c>
      <c r="D1412" s="22" t="s">
        <v>4702</v>
      </c>
      <c r="E1412" s="22" t="s">
        <v>166</v>
      </c>
      <c r="F1412" s="19" t="s">
        <v>874</v>
      </c>
      <c r="G1412" s="22" t="s">
        <v>53</v>
      </c>
      <c r="H1412" s="19" t="s">
        <v>54</v>
      </c>
      <c r="I1412" s="42" t="s">
        <v>2415</v>
      </c>
      <c r="J1412" s="22" t="s">
        <v>2710</v>
      </c>
      <c r="K1412" s="22"/>
      <c r="L1412" s="24"/>
      <c r="M1412" s="24"/>
      <c r="N1412" s="25">
        <v>8200000</v>
      </c>
      <c r="O1412" s="25"/>
      <c r="P1412" s="25"/>
      <c r="Q1412" s="25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>
        <v>15098000</v>
      </c>
      <c r="AP1412" s="28"/>
      <c r="AQ1412" s="28"/>
      <c r="AR1412" s="28"/>
      <c r="AS1412" s="28"/>
      <c r="AT1412" s="2"/>
      <c r="AU1412" s="2" t="s">
        <v>4683</v>
      </c>
      <c r="AV1412" s="2"/>
      <c r="AW1412" s="2"/>
      <c r="AX1412" s="2"/>
      <c r="AY1412" s="2"/>
      <c r="AZ1412" s="2"/>
      <c r="BA1412" s="29"/>
    </row>
    <row r="1413" spans="1:112" ht="18" customHeight="1">
      <c r="A1413" s="19">
        <f t="shared" si="205"/>
        <v>26</v>
      </c>
      <c r="B1413" s="44" t="s">
        <v>4703</v>
      </c>
      <c r="C1413" s="45" t="s">
        <v>4704</v>
      </c>
      <c r="D1413" s="22" t="s">
        <v>4705</v>
      </c>
      <c r="E1413" s="22" t="s">
        <v>60</v>
      </c>
      <c r="F1413" s="19" t="s">
        <v>1456</v>
      </c>
      <c r="G1413" s="22" t="s">
        <v>53</v>
      </c>
      <c r="H1413" s="19" t="s">
        <v>54</v>
      </c>
      <c r="I1413" s="42" t="s">
        <v>62</v>
      </c>
      <c r="J1413" s="22" t="s">
        <v>2804</v>
      </c>
      <c r="K1413" s="22"/>
      <c r="L1413" s="24"/>
      <c r="M1413" s="24"/>
      <c r="N1413" s="25">
        <v>8200000</v>
      </c>
      <c r="O1413" s="25"/>
      <c r="P1413" s="25"/>
      <c r="Q1413" s="25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>
        <v>15056400</v>
      </c>
      <c r="AP1413" s="28"/>
      <c r="AQ1413" s="28"/>
      <c r="AR1413" s="28"/>
      <c r="AS1413" s="28"/>
      <c r="AT1413" s="2"/>
      <c r="AU1413" s="2" t="s">
        <v>4683</v>
      </c>
      <c r="AV1413" s="2"/>
      <c r="AW1413" s="2"/>
      <c r="AX1413" s="2"/>
      <c r="AY1413" s="2"/>
      <c r="AZ1413" s="2"/>
      <c r="BA1413" s="29"/>
    </row>
    <row r="1414" spans="1:112" ht="18" customHeight="1">
      <c r="A1414" s="19">
        <f t="shared" si="205"/>
        <v>27</v>
      </c>
      <c r="B1414" s="44" t="s">
        <v>4706</v>
      </c>
      <c r="C1414" s="45" t="s">
        <v>4707</v>
      </c>
      <c r="D1414" s="22" t="s">
        <v>1096</v>
      </c>
      <c r="E1414" s="22" t="s">
        <v>60</v>
      </c>
      <c r="F1414" s="19" t="s">
        <v>1867</v>
      </c>
      <c r="G1414" s="22" t="s">
        <v>37</v>
      </c>
      <c r="H1414" s="19" t="s">
        <v>38</v>
      </c>
      <c r="I1414" s="22" t="s">
        <v>598</v>
      </c>
      <c r="J1414" s="22" t="s">
        <v>583</v>
      </c>
      <c r="K1414" s="22"/>
      <c r="L1414" s="24"/>
      <c r="M1414" s="24"/>
      <c r="N1414" s="25">
        <v>7500000</v>
      </c>
      <c r="O1414" s="25"/>
      <c r="P1414" s="25"/>
      <c r="Q1414" s="25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>
        <v>11441000</v>
      </c>
      <c r="AP1414" s="28"/>
      <c r="AQ1414" s="28"/>
      <c r="AR1414" s="28"/>
      <c r="AS1414" s="28"/>
      <c r="AT1414" s="2"/>
      <c r="AU1414" s="2" t="s">
        <v>4683</v>
      </c>
      <c r="AV1414" s="2"/>
      <c r="AW1414" s="2"/>
      <c r="AX1414" s="2"/>
      <c r="AY1414" s="2"/>
      <c r="AZ1414" s="2"/>
      <c r="BA1414" s="29"/>
    </row>
    <row r="1415" spans="1:112" ht="18" customHeight="1">
      <c r="A1415" s="19">
        <f t="shared" si="205"/>
        <v>28</v>
      </c>
      <c r="B1415" s="44" t="s">
        <v>4708</v>
      </c>
      <c r="C1415" s="45" t="s">
        <v>4709</v>
      </c>
      <c r="D1415" s="22" t="s">
        <v>4710</v>
      </c>
      <c r="E1415" s="22" t="s">
        <v>1144</v>
      </c>
      <c r="F1415" s="19" t="s">
        <v>1232</v>
      </c>
      <c r="G1415" s="22" t="s">
        <v>37</v>
      </c>
      <c r="H1415" s="19" t="s">
        <v>38</v>
      </c>
      <c r="I1415" s="22" t="s">
        <v>589</v>
      </c>
      <c r="J1415" s="22" t="s">
        <v>583</v>
      </c>
      <c r="K1415" s="22"/>
      <c r="L1415" s="24"/>
      <c r="M1415" s="24"/>
      <c r="N1415" s="25">
        <v>7500000</v>
      </c>
      <c r="O1415" s="25"/>
      <c r="P1415" s="25"/>
      <c r="Q1415" s="25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>
        <v>11437220</v>
      </c>
      <c r="AP1415" s="28"/>
      <c r="AQ1415" s="28"/>
      <c r="AR1415" s="28"/>
      <c r="AS1415" s="28"/>
      <c r="AT1415" s="2"/>
      <c r="AU1415" s="2" t="s">
        <v>4683</v>
      </c>
      <c r="AV1415" s="2"/>
      <c r="AW1415" s="2"/>
      <c r="AX1415" s="2"/>
      <c r="AY1415" s="2"/>
      <c r="AZ1415" s="2"/>
      <c r="BA1415" s="29"/>
    </row>
    <row r="1416" spans="1:112" ht="18" customHeight="1">
      <c r="A1416" s="19">
        <f t="shared" si="205"/>
        <v>29</v>
      </c>
      <c r="B1416" s="44" t="s">
        <v>4711</v>
      </c>
      <c r="C1416" s="45" t="s">
        <v>4712</v>
      </c>
      <c r="D1416" s="22" t="s">
        <v>4713</v>
      </c>
      <c r="E1416" s="22" t="s">
        <v>1016</v>
      </c>
      <c r="F1416" s="19" t="s">
        <v>227</v>
      </c>
      <c r="G1416" s="22" t="s">
        <v>37</v>
      </c>
      <c r="H1416" s="19" t="s">
        <v>38</v>
      </c>
      <c r="I1416" s="22" t="s">
        <v>1203</v>
      </c>
      <c r="J1416" s="22" t="s">
        <v>1281</v>
      </c>
      <c r="K1416" s="22"/>
      <c r="L1416" s="24"/>
      <c r="M1416" s="24"/>
      <c r="N1416" s="25">
        <v>7500000</v>
      </c>
      <c r="O1416" s="25"/>
      <c r="P1416" s="25"/>
      <c r="Q1416" s="25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>
        <v>11441000</v>
      </c>
      <c r="AP1416" s="28"/>
      <c r="AQ1416" s="28"/>
      <c r="AR1416" s="28"/>
      <c r="AS1416" s="28"/>
      <c r="AT1416" s="2"/>
      <c r="AU1416" s="2" t="s">
        <v>4683</v>
      </c>
      <c r="AV1416" s="2"/>
      <c r="AW1416" s="2"/>
      <c r="AX1416" s="2"/>
      <c r="AY1416" s="2"/>
      <c r="AZ1416" s="2"/>
      <c r="BA1416" s="29"/>
    </row>
    <row r="1417" spans="1:112" s="89" customFormat="1" ht="18" customHeight="1">
      <c r="A1417" s="19">
        <f t="shared" si="205"/>
        <v>30</v>
      </c>
      <c r="B1417" s="44" t="s">
        <v>4714</v>
      </c>
      <c r="C1417" s="45" t="s">
        <v>4715</v>
      </c>
      <c r="D1417" s="22" t="s">
        <v>825</v>
      </c>
      <c r="E1417" s="22" t="s">
        <v>166</v>
      </c>
      <c r="F1417" s="19" t="s">
        <v>2540</v>
      </c>
      <c r="G1417" s="22" t="s">
        <v>37</v>
      </c>
      <c r="H1417" s="19" t="s">
        <v>38</v>
      </c>
      <c r="I1417" s="22" t="s">
        <v>48</v>
      </c>
      <c r="J1417" s="22" t="s">
        <v>1542</v>
      </c>
      <c r="K1417" s="22"/>
      <c r="L1417" s="24">
        <v>3893220</v>
      </c>
      <c r="M1417" s="24"/>
      <c r="N1417" s="25">
        <v>7500000</v>
      </c>
      <c r="O1417" s="25"/>
      <c r="P1417" s="25"/>
      <c r="Q1417" s="25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>
        <v>15334220</v>
      </c>
      <c r="AP1417" s="28"/>
      <c r="AQ1417" s="28"/>
      <c r="AR1417" s="28"/>
      <c r="AS1417" s="28"/>
      <c r="AT1417" s="2"/>
      <c r="AU1417" s="2" t="s">
        <v>4683</v>
      </c>
      <c r="AV1417" s="2"/>
      <c r="AW1417" s="2"/>
      <c r="AX1417" s="2"/>
      <c r="AY1417" s="2"/>
      <c r="AZ1417" s="2"/>
      <c r="BA1417" s="29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</row>
    <row r="1418" spans="1:112" ht="18" customHeight="1">
      <c r="A1418" s="19">
        <f t="shared" si="205"/>
        <v>31</v>
      </c>
      <c r="B1418" s="44" t="s">
        <v>4716</v>
      </c>
      <c r="C1418" s="45" t="s">
        <v>4717</v>
      </c>
      <c r="D1418" s="22" t="s">
        <v>4718</v>
      </c>
      <c r="E1418" s="22" t="s">
        <v>1126</v>
      </c>
      <c r="F1418" s="19" t="s">
        <v>1063</v>
      </c>
      <c r="G1418" s="22" t="s">
        <v>37</v>
      </c>
      <c r="H1418" s="19" t="s">
        <v>38</v>
      </c>
      <c r="I1418" s="22" t="s">
        <v>1546</v>
      </c>
      <c r="J1418" s="22" t="s">
        <v>1542</v>
      </c>
      <c r="K1418" s="22"/>
      <c r="L1418" s="24"/>
      <c r="M1418" s="24"/>
      <c r="N1418" s="25">
        <v>7500000</v>
      </c>
      <c r="O1418" s="25"/>
      <c r="P1418" s="25"/>
      <c r="Q1418" s="25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>
        <v>11441000</v>
      </c>
      <c r="AP1418" s="28"/>
      <c r="AQ1418" s="28"/>
      <c r="AR1418" s="28"/>
      <c r="AS1418" s="28"/>
      <c r="AT1418" s="2"/>
      <c r="AU1418" s="2" t="s">
        <v>4683</v>
      </c>
      <c r="AV1418" s="2"/>
      <c r="AW1418" s="2"/>
      <c r="AX1418" s="2"/>
      <c r="AY1418" s="2"/>
      <c r="AZ1418" s="2"/>
      <c r="BA1418" s="29"/>
    </row>
    <row r="1419" spans="1:112" ht="18" customHeight="1">
      <c r="A1419" s="19">
        <f t="shared" si="205"/>
        <v>32</v>
      </c>
      <c r="B1419" s="44" t="s">
        <v>4719</v>
      </c>
      <c r="C1419" s="45" t="s">
        <v>4720</v>
      </c>
      <c r="D1419" s="22" t="s">
        <v>289</v>
      </c>
      <c r="E1419" s="22" t="s">
        <v>491</v>
      </c>
      <c r="F1419" s="19" t="s">
        <v>1366</v>
      </c>
      <c r="G1419" s="22" t="s">
        <v>53</v>
      </c>
      <c r="H1419" s="19" t="s">
        <v>54</v>
      </c>
      <c r="I1419" s="42" t="s">
        <v>62</v>
      </c>
      <c r="J1419" s="22" t="s">
        <v>2804</v>
      </c>
      <c r="K1419" s="22"/>
      <c r="L1419" s="24"/>
      <c r="M1419" s="24"/>
      <c r="N1419" s="25">
        <v>8200000</v>
      </c>
      <c r="O1419" s="25"/>
      <c r="P1419" s="25"/>
      <c r="Q1419" s="25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>
        <v>15096620</v>
      </c>
      <c r="AP1419" s="28"/>
      <c r="AQ1419" s="28"/>
      <c r="AR1419" s="28"/>
      <c r="AS1419" s="28"/>
      <c r="AT1419" s="2"/>
      <c r="AU1419" s="2" t="s">
        <v>4683</v>
      </c>
      <c r="AV1419" s="2"/>
      <c r="AW1419" s="2"/>
      <c r="AX1419" s="2"/>
      <c r="AY1419" s="2"/>
      <c r="AZ1419" s="2"/>
      <c r="BA1419" s="29"/>
    </row>
    <row r="1420" spans="1:112" ht="18" customHeight="1">
      <c r="A1420" s="19">
        <f t="shared" si="205"/>
        <v>33</v>
      </c>
      <c r="B1420" s="44" t="s">
        <v>4721</v>
      </c>
      <c r="C1420" s="45" t="s">
        <v>4722</v>
      </c>
      <c r="D1420" s="22" t="s">
        <v>708</v>
      </c>
      <c r="E1420" s="22" t="s">
        <v>2522</v>
      </c>
      <c r="F1420" s="19" t="s">
        <v>4723</v>
      </c>
      <c r="G1420" s="22" t="s">
        <v>37</v>
      </c>
      <c r="H1420" s="19" t="s">
        <v>38</v>
      </c>
      <c r="I1420" s="22" t="s">
        <v>1546</v>
      </c>
      <c r="J1420" s="22" t="s">
        <v>1794</v>
      </c>
      <c r="K1420" s="22"/>
      <c r="L1420" s="24"/>
      <c r="M1420" s="24"/>
      <c r="N1420" s="25">
        <v>7500000</v>
      </c>
      <c r="O1420" s="25"/>
      <c r="P1420" s="25"/>
      <c r="Q1420" s="25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>
        <v>11432620</v>
      </c>
      <c r="AP1420" s="28"/>
      <c r="AQ1420" s="28"/>
      <c r="AR1420" s="28"/>
      <c r="AS1420" s="28"/>
      <c r="AT1420" s="2"/>
      <c r="AU1420" s="2" t="s">
        <v>4683</v>
      </c>
      <c r="AV1420" s="2"/>
      <c r="AW1420" s="2"/>
      <c r="AX1420" s="2"/>
      <c r="AY1420" s="2"/>
      <c r="AZ1420" s="2"/>
      <c r="BA1420" s="29"/>
    </row>
    <row r="1421" spans="1:112" ht="18" customHeight="1">
      <c r="A1421" s="19">
        <f t="shared" si="205"/>
        <v>34</v>
      </c>
      <c r="B1421" s="44" t="s">
        <v>4724</v>
      </c>
      <c r="C1421" s="45" t="s">
        <v>4725</v>
      </c>
      <c r="D1421" s="22" t="s">
        <v>1096</v>
      </c>
      <c r="E1421" s="22" t="s">
        <v>522</v>
      </c>
      <c r="F1421" s="19" t="s">
        <v>237</v>
      </c>
      <c r="G1421" s="22" t="s">
        <v>37</v>
      </c>
      <c r="H1421" s="19" t="s">
        <v>38</v>
      </c>
      <c r="I1421" s="22" t="s">
        <v>48</v>
      </c>
      <c r="J1421" s="22" t="s">
        <v>1794</v>
      </c>
      <c r="K1421" s="22"/>
      <c r="L1421" s="24"/>
      <c r="M1421" s="24"/>
      <c r="N1421" s="25">
        <v>7500000</v>
      </c>
      <c r="O1421" s="25"/>
      <c r="P1421" s="25"/>
      <c r="Q1421" s="25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>
        <v>8363620</v>
      </c>
      <c r="AP1421" s="28"/>
      <c r="AQ1421" s="28"/>
      <c r="AR1421" s="28"/>
      <c r="AS1421" s="28"/>
      <c r="AT1421" s="2"/>
      <c r="AU1421" s="2" t="s">
        <v>4683</v>
      </c>
      <c r="AV1421" s="2"/>
      <c r="AW1421" s="2"/>
      <c r="AX1421" s="2"/>
      <c r="AY1421" s="2"/>
      <c r="AZ1421" s="2"/>
      <c r="BA1421" s="29"/>
    </row>
    <row r="1422" spans="1:112" ht="18" customHeight="1">
      <c r="A1422" s="19">
        <f t="shared" si="205"/>
        <v>35</v>
      </c>
      <c r="B1422" s="44" t="s">
        <v>4726</v>
      </c>
      <c r="C1422" s="119"/>
      <c r="D1422" s="22" t="s">
        <v>4727</v>
      </c>
      <c r="E1422" s="22" t="s">
        <v>156</v>
      </c>
      <c r="F1422" s="47">
        <v>37804</v>
      </c>
      <c r="G1422" s="22" t="s">
        <v>53</v>
      </c>
      <c r="H1422" s="19" t="s">
        <v>54</v>
      </c>
      <c r="I1422" s="42" t="s">
        <v>62</v>
      </c>
      <c r="J1422" s="22" t="s">
        <v>2194</v>
      </c>
      <c r="K1422" s="22"/>
      <c r="L1422" s="24"/>
      <c r="M1422" s="24"/>
      <c r="N1422" s="25">
        <v>8200000</v>
      </c>
      <c r="O1422" s="25"/>
      <c r="P1422" s="25"/>
      <c r="Q1422" s="25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>
        <v>15098000</v>
      </c>
      <c r="AP1422" s="28"/>
      <c r="AQ1422" s="28"/>
      <c r="AR1422" s="28"/>
      <c r="AS1422" s="28"/>
      <c r="AT1422" s="2"/>
      <c r="AU1422" s="2" t="s">
        <v>4683</v>
      </c>
      <c r="AV1422" s="2"/>
      <c r="AW1422" s="2"/>
      <c r="AX1422" s="2"/>
      <c r="AY1422" s="2"/>
      <c r="AZ1422" s="2"/>
      <c r="BA1422" s="29"/>
    </row>
    <row r="1423" spans="1:112" ht="18" customHeight="1">
      <c r="A1423" s="19">
        <f t="shared" si="205"/>
        <v>36</v>
      </c>
      <c r="B1423" s="44" t="s">
        <v>4728</v>
      </c>
      <c r="C1423" s="45"/>
      <c r="D1423" s="22" t="s">
        <v>4729</v>
      </c>
      <c r="E1423" s="22" t="s">
        <v>2176</v>
      </c>
      <c r="F1423" s="19"/>
      <c r="G1423" s="22" t="s">
        <v>53</v>
      </c>
      <c r="H1423" s="19" t="s">
        <v>54</v>
      </c>
      <c r="I1423" s="42" t="s">
        <v>62</v>
      </c>
      <c r="J1423" s="22" t="s">
        <v>4730</v>
      </c>
      <c r="K1423" s="22"/>
      <c r="L1423" s="24"/>
      <c r="M1423" s="24"/>
      <c r="N1423" s="25">
        <v>8200000</v>
      </c>
      <c r="O1423" s="25"/>
      <c r="P1423" s="25"/>
      <c r="Q1423" s="25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>
        <v>15098000</v>
      </c>
      <c r="AP1423" s="28"/>
      <c r="AQ1423" s="28"/>
      <c r="AR1423" s="28"/>
      <c r="AS1423" s="28"/>
      <c r="AT1423" s="2"/>
      <c r="AU1423" s="2" t="s">
        <v>4683</v>
      </c>
      <c r="AV1423" s="2"/>
      <c r="AW1423" s="2"/>
      <c r="AX1423" s="2"/>
      <c r="AY1423" s="2"/>
      <c r="AZ1423" s="2"/>
      <c r="BA1423" s="29"/>
    </row>
    <row r="1424" spans="1:112" ht="18" customHeight="1">
      <c r="A1424" s="19">
        <f t="shared" si="205"/>
        <v>37</v>
      </c>
      <c r="B1424" s="44" t="s">
        <v>2150</v>
      </c>
      <c r="C1424" s="46" t="s">
        <v>2151</v>
      </c>
      <c r="D1424" s="36" t="s">
        <v>2152</v>
      </c>
      <c r="E1424" s="36" t="s">
        <v>1687</v>
      </c>
      <c r="F1424" s="19" t="s">
        <v>246</v>
      </c>
      <c r="G1424" s="22" t="s">
        <v>53</v>
      </c>
      <c r="H1424" s="19" t="str">
        <f>MID(B1424,4,3)</f>
        <v>007</v>
      </c>
      <c r="I1424" s="22" t="s">
        <v>2075</v>
      </c>
      <c r="J1424" s="22" t="s">
        <v>2136</v>
      </c>
      <c r="K1424" s="22"/>
      <c r="L1424" s="27">
        <v>0</v>
      </c>
      <c r="M1424" s="26">
        <v>0</v>
      </c>
      <c r="N1424" s="25">
        <v>8200000</v>
      </c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7"/>
      <c r="AP1424" s="28"/>
      <c r="AQ1424" s="2"/>
      <c r="AR1424" s="2"/>
      <c r="AS1424" s="2"/>
      <c r="AT1424" s="2"/>
      <c r="AU1424" s="2"/>
      <c r="AV1424" s="2"/>
      <c r="AW1424" s="2"/>
      <c r="AX1424" s="2" t="s">
        <v>14889</v>
      </c>
      <c r="AY1424" s="2"/>
      <c r="AZ1424" s="2"/>
    </row>
    <row r="1425" spans="1:53" ht="21" customHeight="1">
      <c r="A1425" s="19">
        <f t="shared" si="205"/>
        <v>38</v>
      </c>
      <c r="B1425" s="44" t="s">
        <v>176</v>
      </c>
      <c r="C1425" s="45" t="s">
        <v>177</v>
      </c>
      <c r="D1425" s="22" t="s">
        <v>178</v>
      </c>
      <c r="E1425" s="22" t="s">
        <v>10</v>
      </c>
      <c r="F1425" s="19" t="s">
        <v>179</v>
      </c>
      <c r="G1425" s="22" t="s">
        <v>131</v>
      </c>
      <c r="H1425" s="19" t="str">
        <f>MID(B1425,4,3)</f>
        <v>002</v>
      </c>
      <c r="I1425" s="22" t="s">
        <v>132</v>
      </c>
      <c r="J1425" s="22" t="s">
        <v>133</v>
      </c>
      <c r="K1425" s="22"/>
      <c r="L1425" s="27">
        <v>0</v>
      </c>
      <c r="M1425" s="26">
        <v>0</v>
      </c>
      <c r="N1425" s="25">
        <v>8200000</v>
      </c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>
        <f t="shared" ref="AD1425:AD1447" si="206">IF(SUM(O1425:U1425)&gt;SUM(M1425:N1425),SUM(O1425:U1425)-SUM(M1425:N1425),)</f>
        <v>0</v>
      </c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7">
        <f t="shared" ref="AO1425:AO1447" si="207">IF(SUM(R1425:U1425)-M1425&lt;(K1425+L1425+N1425),(K1425+L1425+N1425)-SUM(R1425:U1425)-M1425,)</f>
        <v>8200000</v>
      </c>
      <c r="AP1425" s="28"/>
      <c r="AQ1425" s="28"/>
      <c r="AR1425" s="28"/>
      <c r="AS1425" s="28"/>
      <c r="AT1425" s="2"/>
      <c r="AU1425" s="2" t="s">
        <v>14895</v>
      </c>
      <c r="AV1425" s="2"/>
      <c r="AW1425" s="2"/>
      <c r="AX1425" s="2"/>
      <c r="AY1425" s="2"/>
      <c r="AZ1425" s="2"/>
      <c r="BA1425" s="29"/>
    </row>
    <row r="1426" spans="1:53" ht="21" customHeight="1">
      <c r="A1426" s="19">
        <f t="shared" si="205"/>
        <v>39</v>
      </c>
      <c r="B1426" s="44" t="s">
        <v>362</v>
      </c>
      <c r="C1426" s="45" t="s">
        <v>363</v>
      </c>
      <c r="D1426" s="22" t="s">
        <v>364</v>
      </c>
      <c r="E1426" s="22" t="s">
        <v>124</v>
      </c>
      <c r="F1426" s="19" t="s">
        <v>365</v>
      </c>
      <c r="G1426" s="22" t="s">
        <v>131</v>
      </c>
      <c r="H1426" s="19" t="str">
        <f>MID(B1426,4,3)</f>
        <v>002</v>
      </c>
      <c r="I1426" s="22" t="s">
        <v>257</v>
      </c>
      <c r="J1426" s="22" t="s">
        <v>258</v>
      </c>
      <c r="K1426" s="24">
        <v>6038400</v>
      </c>
      <c r="L1426" s="27">
        <v>8200000</v>
      </c>
      <c r="M1426" s="26">
        <v>0</v>
      </c>
      <c r="N1426" s="25">
        <v>8200000</v>
      </c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>
        <f t="shared" si="206"/>
        <v>0</v>
      </c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7">
        <f t="shared" si="207"/>
        <v>22438400</v>
      </c>
      <c r="AP1426" s="28"/>
      <c r="AQ1426" s="28"/>
      <c r="AR1426" s="28"/>
      <c r="AS1426" s="28"/>
      <c r="AT1426" s="2"/>
      <c r="AU1426" s="2" t="s">
        <v>14895</v>
      </c>
      <c r="AV1426" s="2"/>
      <c r="AW1426" s="2"/>
      <c r="AX1426" s="2"/>
      <c r="AY1426" s="2"/>
      <c r="AZ1426" s="2"/>
      <c r="BA1426" s="29"/>
    </row>
    <row r="1427" spans="1:53" ht="21" customHeight="1">
      <c r="A1427" s="19">
        <f t="shared" si="205"/>
        <v>40</v>
      </c>
      <c r="B1427" s="20" t="s">
        <v>50</v>
      </c>
      <c r="C1427" s="21"/>
      <c r="D1427" s="21" t="s">
        <v>51</v>
      </c>
      <c r="E1427" s="21" t="s">
        <v>52</v>
      </c>
      <c r="F1427" s="21"/>
      <c r="G1427" s="32" t="s">
        <v>53</v>
      </c>
      <c r="H1427" s="23" t="s">
        <v>54</v>
      </c>
      <c r="I1427" s="39" t="s">
        <v>55</v>
      </c>
      <c r="J1427" s="39" t="s">
        <v>56</v>
      </c>
      <c r="K1427" s="39"/>
      <c r="L1427" s="27">
        <v>0</v>
      </c>
      <c r="M1427" s="26">
        <v>0</v>
      </c>
      <c r="N1427" s="26">
        <v>8200000</v>
      </c>
      <c r="O1427" s="26"/>
      <c r="P1427" s="26"/>
      <c r="Q1427" s="26"/>
      <c r="R1427" s="25"/>
      <c r="S1427" s="25"/>
      <c r="T1427" s="25"/>
      <c r="U1427" s="25">
        <v>8200000</v>
      </c>
      <c r="V1427" s="25"/>
      <c r="W1427" s="25"/>
      <c r="X1427" s="25"/>
      <c r="Y1427" s="25"/>
      <c r="Z1427" s="25"/>
      <c r="AA1427" s="25"/>
      <c r="AB1427" s="25"/>
      <c r="AC1427" s="25"/>
      <c r="AD1427" s="25">
        <f t="shared" si="206"/>
        <v>0</v>
      </c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7">
        <f t="shared" si="207"/>
        <v>0</v>
      </c>
      <c r="AP1427" s="28"/>
      <c r="AQ1427" s="28"/>
      <c r="AR1427" s="28"/>
      <c r="AS1427" s="28"/>
      <c r="AT1427" s="2"/>
      <c r="AU1427" s="2" t="s">
        <v>14895</v>
      </c>
      <c r="AV1427" s="2"/>
      <c r="AW1427" s="2"/>
      <c r="AX1427" s="2"/>
      <c r="AY1427" s="2"/>
      <c r="AZ1427" s="2"/>
      <c r="BA1427" s="29"/>
    </row>
    <row r="1428" spans="1:53" ht="21" customHeight="1">
      <c r="A1428" s="19">
        <f t="shared" si="205"/>
        <v>41</v>
      </c>
      <c r="B1428" s="44" t="s">
        <v>2750</v>
      </c>
      <c r="C1428" s="45" t="s">
        <v>2751</v>
      </c>
      <c r="D1428" s="22" t="s">
        <v>2752</v>
      </c>
      <c r="E1428" s="22" t="s">
        <v>500</v>
      </c>
      <c r="F1428" s="19" t="s">
        <v>2654</v>
      </c>
      <c r="G1428" s="22" t="s">
        <v>53</v>
      </c>
      <c r="H1428" s="19" t="str">
        <f t="shared" ref="H1428:H1447" si="208">MID(B1428,4,3)</f>
        <v>008</v>
      </c>
      <c r="I1428" s="42" t="s">
        <v>2415</v>
      </c>
      <c r="J1428" s="22" t="s">
        <v>2710</v>
      </c>
      <c r="K1428" s="22"/>
      <c r="L1428" s="27">
        <v>0</v>
      </c>
      <c r="M1428" s="26">
        <v>0</v>
      </c>
      <c r="N1428" s="25">
        <v>8200000</v>
      </c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>
        <f t="shared" si="206"/>
        <v>0</v>
      </c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7">
        <f t="shared" si="207"/>
        <v>8200000</v>
      </c>
      <c r="AP1428" s="28"/>
      <c r="AQ1428" s="28"/>
      <c r="AR1428" s="28"/>
      <c r="AS1428" s="28"/>
      <c r="AT1428" s="2"/>
      <c r="AU1428" s="2" t="s">
        <v>14895</v>
      </c>
      <c r="AV1428" s="2"/>
      <c r="AW1428" s="2"/>
      <c r="AX1428" s="2"/>
      <c r="AY1428" s="2"/>
      <c r="AZ1428" s="2"/>
      <c r="BA1428" s="29"/>
    </row>
    <row r="1429" spans="1:53" ht="21" customHeight="1">
      <c r="A1429" s="19">
        <f t="shared" si="205"/>
        <v>42</v>
      </c>
      <c r="B1429" s="44" t="s">
        <v>2410</v>
      </c>
      <c r="C1429" s="45" t="s">
        <v>2411</v>
      </c>
      <c r="D1429" s="22" t="s">
        <v>2412</v>
      </c>
      <c r="E1429" s="22" t="s">
        <v>2413</v>
      </c>
      <c r="F1429" s="19" t="s">
        <v>2414</v>
      </c>
      <c r="G1429" s="22" t="s">
        <v>53</v>
      </c>
      <c r="H1429" s="19" t="str">
        <f t="shared" si="208"/>
        <v>008</v>
      </c>
      <c r="I1429" s="42" t="s">
        <v>2415</v>
      </c>
      <c r="J1429" s="22" t="s">
        <v>2406</v>
      </c>
      <c r="K1429" s="22"/>
      <c r="L1429" s="27">
        <v>0</v>
      </c>
      <c r="M1429" s="26">
        <v>0</v>
      </c>
      <c r="N1429" s="25">
        <v>8200000</v>
      </c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>
        <f t="shared" si="206"/>
        <v>0</v>
      </c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7">
        <f t="shared" si="207"/>
        <v>8200000</v>
      </c>
      <c r="AP1429" s="28"/>
      <c r="AQ1429" s="28"/>
      <c r="AR1429" s="28"/>
      <c r="AS1429" s="28"/>
      <c r="AT1429" s="2"/>
      <c r="AU1429" s="2" t="s">
        <v>14895</v>
      </c>
      <c r="AV1429" s="2"/>
      <c r="AW1429" s="2"/>
      <c r="AX1429" s="2"/>
      <c r="AY1429" s="2"/>
      <c r="AZ1429" s="2"/>
      <c r="BA1429" s="29"/>
    </row>
    <row r="1430" spans="1:53" ht="21" customHeight="1">
      <c r="A1430" s="19">
        <f t="shared" si="205"/>
        <v>43</v>
      </c>
      <c r="B1430" s="44" t="s">
        <v>2781</v>
      </c>
      <c r="C1430" s="45" t="s">
        <v>2782</v>
      </c>
      <c r="D1430" s="22" t="s">
        <v>1096</v>
      </c>
      <c r="E1430" s="22" t="s">
        <v>305</v>
      </c>
      <c r="F1430" s="19" t="s">
        <v>2783</v>
      </c>
      <c r="G1430" s="22" t="s">
        <v>53</v>
      </c>
      <c r="H1430" s="19" t="str">
        <f t="shared" si="208"/>
        <v>008</v>
      </c>
      <c r="I1430" s="42" t="s">
        <v>2415</v>
      </c>
      <c r="J1430" s="22" t="s">
        <v>2710</v>
      </c>
      <c r="K1430" s="22"/>
      <c r="L1430" s="27">
        <v>0</v>
      </c>
      <c r="M1430" s="26">
        <v>0</v>
      </c>
      <c r="N1430" s="25">
        <v>8200000</v>
      </c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>
        <f t="shared" si="206"/>
        <v>0</v>
      </c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7">
        <f t="shared" si="207"/>
        <v>8200000</v>
      </c>
      <c r="AP1430" s="28"/>
      <c r="AQ1430" s="28"/>
      <c r="AR1430" s="28"/>
      <c r="AS1430" s="28"/>
      <c r="AT1430" s="2"/>
      <c r="AU1430" s="2" t="s">
        <v>14895</v>
      </c>
      <c r="AV1430" s="2"/>
      <c r="AW1430" s="2"/>
      <c r="AX1430" s="2"/>
      <c r="AY1430" s="2"/>
      <c r="AZ1430" s="2"/>
      <c r="BA1430" s="29"/>
    </row>
    <row r="1431" spans="1:53" ht="21" customHeight="1">
      <c r="A1431" s="19">
        <f t="shared" si="205"/>
        <v>44</v>
      </c>
      <c r="B1431" s="44" t="s">
        <v>2458</v>
      </c>
      <c r="C1431" s="45" t="s">
        <v>2459</v>
      </c>
      <c r="D1431" s="22" t="s">
        <v>165</v>
      </c>
      <c r="E1431" s="22" t="s">
        <v>2260</v>
      </c>
      <c r="F1431" s="19" t="s">
        <v>2288</v>
      </c>
      <c r="G1431" s="22" t="s">
        <v>53</v>
      </c>
      <c r="H1431" s="19" t="str">
        <f t="shared" si="208"/>
        <v>008</v>
      </c>
      <c r="I1431" s="42" t="s">
        <v>2415</v>
      </c>
      <c r="J1431" s="22" t="s">
        <v>2406</v>
      </c>
      <c r="K1431" s="22"/>
      <c r="L1431" s="27">
        <v>0</v>
      </c>
      <c r="M1431" s="26">
        <v>0</v>
      </c>
      <c r="N1431" s="25">
        <v>8200000</v>
      </c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>
        <f t="shared" si="206"/>
        <v>0</v>
      </c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7">
        <f t="shared" si="207"/>
        <v>8200000</v>
      </c>
      <c r="AP1431" s="28"/>
      <c r="AQ1431" s="28"/>
      <c r="AR1431" s="28"/>
      <c r="AS1431" s="28"/>
      <c r="AT1431" s="2"/>
      <c r="AU1431" s="2" t="s">
        <v>14895</v>
      </c>
      <c r="AV1431" s="2"/>
      <c r="AW1431" s="2"/>
      <c r="AX1431" s="2"/>
      <c r="AY1431" s="2"/>
      <c r="AZ1431" s="2"/>
      <c r="BA1431" s="29"/>
    </row>
    <row r="1432" spans="1:53" ht="21" customHeight="1">
      <c r="A1432" s="19">
        <f t="shared" si="205"/>
        <v>45</v>
      </c>
      <c r="B1432" s="44" t="s">
        <v>2573</v>
      </c>
      <c r="C1432" s="45" t="s">
        <v>2574</v>
      </c>
      <c r="D1432" s="22" t="s">
        <v>2575</v>
      </c>
      <c r="E1432" s="22" t="s">
        <v>2576</v>
      </c>
      <c r="F1432" s="19" t="s">
        <v>463</v>
      </c>
      <c r="G1432" s="22" t="s">
        <v>53</v>
      </c>
      <c r="H1432" s="19" t="str">
        <f t="shared" si="208"/>
        <v>008</v>
      </c>
      <c r="I1432" s="42" t="s">
        <v>62</v>
      </c>
      <c r="J1432" s="22" t="s">
        <v>2503</v>
      </c>
      <c r="K1432" s="22"/>
      <c r="L1432" s="27">
        <v>0</v>
      </c>
      <c r="M1432" s="26">
        <v>0</v>
      </c>
      <c r="N1432" s="25">
        <v>8200000</v>
      </c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>
        <f t="shared" si="206"/>
        <v>0</v>
      </c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7">
        <f t="shared" si="207"/>
        <v>8200000</v>
      </c>
      <c r="AP1432" s="28"/>
      <c r="AQ1432" s="28"/>
      <c r="AR1432" s="28"/>
      <c r="AS1432" s="28"/>
      <c r="AT1432" s="2"/>
      <c r="AU1432" s="2" t="s">
        <v>14895</v>
      </c>
      <c r="AV1432" s="2"/>
      <c r="AW1432" s="2"/>
      <c r="AX1432" s="2"/>
      <c r="AY1432" s="2"/>
      <c r="AZ1432" s="2"/>
      <c r="BA1432" s="29"/>
    </row>
    <row r="1433" spans="1:53" ht="21" customHeight="1">
      <c r="A1433" s="19">
        <f t="shared" si="205"/>
        <v>46</v>
      </c>
      <c r="B1433" s="44" t="s">
        <v>2337</v>
      </c>
      <c r="C1433" s="45" t="s">
        <v>2338</v>
      </c>
      <c r="D1433" s="22" t="s">
        <v>2339</v>
      </c>
      <c r="E1433" s="22" t="s">
        <v>2340</v>
      </c>
      <c r="F1433" s="19" t="s">
        <v>2341</v>
      </c>
      <c r="G1433" s="22" t="s">
        <v>53</v>
      </c>
      <c r="H1433" s="19" t="str">
        <f t="shared" si="208"/>
        <v>008</v>
      </c>
      <c r="I1433" s="42" t="s">
        <v>62</v>
      </c>
      <c r="J1433" s="22" t="s">
        <v>2289</v>
      </c>
      <c r="K1433" s="22"/>
      <c r="L1433" s="27">
        <v>0</v>
      </c>
      <c r="M1433" s="26">
        <v>0</v>
      </c>
      <c r="N1433" s="25">
        <v>8200000</v>
      </c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>
        <f t="shared" si="206"/>
        <v>0</v>
      </c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7">
        <f t="shared" si="207"/>
        <v>8200000</v>
      </c>
      <c r="AP1433" s="28"/>
      <c r="AQ1433" s="28"/>
      <c r="AR1433" s="28"/>
      <c r="AS1433" s="28"/>
      <c r="AT1433" s="2"/>
      <c r="AU1433" s="2" t="s">
        <v>14895</v>
      </c>
      <c r="AV1433" s="2"/>
      <c r="AW1433" s="2"/>
      <c r="AX1433" s="2"/>
      <c r="AY1433" s="2"/>
      <c r="AZ1433" s="2"/>
      <c r="BA1433" s="29"/>
    </row>
    <row r="1434" spans="1:53" ht="21" customHeight="1">
      <c r="A1434" s="19">
        <f t="shared" si="205"/>
        <v>47</v>
      </c>
      <c r="B1434" s="44" t="s">
        <v>2127</v>
      </c>
      <c r="C1434" s="45" t="s">
        <v>2128</v>
      </c>
      <c r="D1434" s="22" t="s">
        <v>1998</v>
      </c>
      <c r="E1434" s="22" t="s">
        <v>1236</v>
      </c>
      <c r="F1434" s="19" t="s">
        <v>2129</v>
      </c>
      <c r="G1434" s="22" t="s">
        <v>53</v>
      </c>
      <c r="H1434" s="19" t="str">
        <f t="shared" si="208"/>
        <v>007</v>
      </c>
      <c r="I1434" s="22" t="s">
        <v>2081</v>
      </c>
      <c r="J1434" s="22" t="s">
        <v>2076</v>
      </c>
      <c r="K1434" s="22"/>
      <c r="L1434" s="27">
        <v>0</v>
      </c>
      <c r="M1434" s="26">
        <v>0</v>
      </c>
      <c r="N1434" s="25">
        <v>8200000</v>
      </c>
      <c r="O1434" s="25"/>
      <c r="P1434" s="25"/>
      <c r="Q1434" s="25"/>
      <c r="R1434" s="25"/>
      <c r="S1434" s="25">
        <v>8200000</v>
      </c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>
        <f t="shared" si="206"/>
        <v>0</v>
      </c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7">
        <f t="shared" si="207"/>
        <v>0</v>
      </c>
      <c r="AP1434" s="28"/>
      <c r="AQ1434" s="28"/>
      <c r="AR1434" s="28"/>
      <c r="AS1434" s="28"/>
      <c r="AT1434" s="2"/>
      <c r="AU1434" s="2" t="s">
        <v>14895</v>
      </c>
      <c r="AV1434" s="2"/>
      <c r="AW1434" s="2"/>
      <c r="AX1434" s="2"/>
      <c r="AY1434" s="2"/>
      <c r="AZ1434" s="2"/>
      <c r="BA1434" s="29"/>
    </row>
    <row r="1435" spans="1:53" ht="21" customHeight="1">
      <c r="A1435" s="19">
        <f t="shared" si="205"/>
        <v>48</v>
      </c>
      <c r="B1435" s="44" t="s">
        <v>4246</v>
      </c>
      <c r="C1435" s="45" t="s">
        <v>4247</v>
      </c>
      <c r="D1435" s="22" t="s">
        <v>4248</v>
      </c>
      <c r="E1435" s="22" t="s">
        <v>818</v>
      </c>
      <c r="F1435" s="19" t="s">
        <v>4249</v>
      </c>
      <c r="G1435" s="22" t="s">
        <v>67</v>
      </c>
      <c r="H1435" s="19" t="str">
        <f t="shared" si="208"/>
        <v>011</v>
      </c>
      <c r="I1435" s="22" t="s">
        <v>4213</v>
      </c>
      <c r="J1435" s="22" t="s">
        <v>4214</v>
      </c>
      <c r="K1435" s="22"/>
      <c r="L1435" s="27">
        <v>0</v>
      </c>
      <c r="M1435" s="26">
        <v>0</v>
      </c>
      <c r="N1435" s="25">
        <v>7500000</v>
      </c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>
        <f t="shared" si="206"/>
        <v>0</v>
      </c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7">
        <f t="shared" si="207"/>
        <v>7500000</v>
      </c>
      <c r="AP1435" s="28"/>
      <c r="AQ1435" s="28"/>
      <c r="AR1435" s="28"/>
      <c r="AS1435" s="28"/>
      <c r="AT1435" s="2"/>
      <c r="AU1435" s="2" t="s">
        <v>14895</v>
      </c>
      <c r="AV1435" s="2"/>
      <c r="AW1435" s="2"/>
      <c r="AX1435" s="2"/>
      <c r="AY1435" s="2"/>
      <c r="AZ1435" s="2"/>
      <c r="BA1435" s="29"/>
    </row>
    <row r="1436" spans="1:53" ht="21" customHeight="1">
      <c r="A1436" s="19">
        <f t="shared" si="205"/>
        <v>49</v>
      </c>
      <c r="B1436" s="44" t="s">
        <v>4239</v>
      </c>
      <c r="C1436" s="67" t="s">
        <v>4240</v>
      </c>
      <c r="D1436" s="32" t="s">
        <v>490</v>
      </c>
      <c r="E1436" s="36" t="s">
        <v>166</v>
      </c>
      <c r="F1436" s="19" t="s">
        <v>1360</v>
      </c>
      <c r="G1436" s="22" t="s">
        <v>67</v>
      </c>
      <c r="H1436" s="19" t="str">
        <f t="shared" si="208"/>
        <v>011</v>
      </c>
      <c r="I1436" s="22" t="s">
        <v>4213</v>
      </c>
      <c r="J1436" s="22" t="s">
        <v>4214</v>
      </c>
      <c r="K1436" s="22"/>
      <c r="L1436" s="27">
        <v>7500000</v>
      </c>
      <c r="M1436" s="26">
        <v>0</v>
      </c>
      <c r="N1436" s="25">
        <v>7500000</v>
      </c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>
        <f t="shared" si="206"/>
        <v>0</v>
      </c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7">
        <f t="shared" si="207"/>
        <v>15000000</v>
      </c>
      <c r="AP1436" s="28"/>
      <c r="AQ1436" s="28"/>
      <c r="AR1436" s="28"/>
      <c r="AS1436" s="28"/>
      <c r="AT1436" s="2"/>
      <c r="AU1436" s="2" t="s">
        <v>14895</v>
      </c>
      <c r="AV1436" s="2"/>
      <c r="AW1436" s="2"/>
      <c r="AX1436" s="2"/>
      <c r="AY1436" s="2"/>
      <c r="AZ1436" s="2"/>
      <c r="BA1436" s="29"/>
    </row>
    <row r="1437" spans="1:53" ht="21" customHeight="1">
      <c r="A1437" s="19">
        <f t="shared" si="205"/>
        <v>50</v>
      </c>
      <c r="B1437" s="44" t="s">
        <v>4215</v>
      </c>
      <c r="C1437" s="45" t="s">
        <v>4216</v>
      </c>
      <c r="D1437" s="22" t="s">
        <v>2477</v>
      </c>
      <c r="E1437" s="22" t="s">
        <v>2603</v>
      </c>
      <c r="F1437" s="19" t="s">
        <v>886</v>
      </c>
      <c r="G1437" s="22" t="s">
        <v>67</v>
      </c>
      <c r="H1437" s="19" t="str">
        <f t="shared" si="208"/>
        <v>011</v>
      </c>
      <c r="I1437" s="22" t="s">
        <v>4213</v>
      </c>
      <c r="J1437" s="22" t="s">
        <v>4214</v>
      </c>
      <c r="K1437" s="22"/>
      <c r="L1437" s="27">
        <v>0</v>
      </c>
      <c r="M1437" s="26">
        <v>0</v>
      </c>
      <c r="N1437" s="25">
        <v>7500000</v>
      </c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>
        <f t="shared" si="206"/>
        <v>0</v>
      </c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7">
        <f t="shared" si="207"/>
        <v>7500000</v>
      </c>
      <c r="AP1437" s="28"/>
      <c r="AQ1437" s="28"/>
      <c r="AR1437" s="28"/>
      <c r="AS1437" s="28"/>
      <c r="AT1437" s="2"/>
      <c r="AU1437" s="2" t="s">
        <v>14895</v>
      </c>
      <c r="AV1437" s="2"/>
      <c r="AW1437" s="2"/>
      <c r="AX1437" s="2"/>
      <c r="AY1437" s="2"/>
      <c r="AZ1437" s="2"/>
      <c r="BA1437" s="29"/>
    </row>
    <row r="1438" spans="1:53" ht="21" customHeight="1">
      <c r="A1438" s="19">
        <f t="shared" si="205"/>
        <v>51</v>
      </c>
      <c r="B1438" s="44" t="s">
        <v>1367</v>
      </c>
      <c r="C1438" s="45" t="s">
        <v>1368</v>
      </c>
      <c r="D1438" s="22" t="s">
        <v>1046</v>
      </c>
      <c r="E1438" s="22" t="s">
        <v>1369</v>
      </c>
      <c r="F1438" s="19" t="s">
        <v>272</v>
      </c>
      <c r="G1438" s="22" t="s">
        <v>37</v>
      </c>
      <c r="H1438" s="19" t="str">
        <f t="shared" si="208"/>
        <v>004</v>
      </c>
      <c r="I1438" s="22" t="s">
        <v>39</v>
      </c>
      <c r="J1438" s="22" t="s">
        <v>1281</v>
      </c>
      <c r="K1438" s="22"/>
      <c r="L1438" s="27">
        <v>7500000</v>
      </c>
      <c r="M1438" s="26">
        <v>0</v>
      </c>
      <c r="N1438" s="25">
        <v>7500000</v>
      </c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>
        <f t="shared" si="206"/>
        <v>0</v>
      </c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7">
        <f t="shared" si="207"/>
        <v>15000000</v>
      </c>
      <c r="AP1438" s="28"/>
      <c r="AQ1438" s="28"/>
      <c r="AR1438" s="28"/>
      <c r="AS1438" s="28"/>
      <c r="AT1438" s="2"/>
      <c r="AU1438" s="2" t="s">
        <v>14895</v>
      </c>
      <c r="AV1438" s="2"/>
      <c r="AW1438" s="2"/>
      <c r="AX1438" s="2"/>
      <c r="AY1438" s="2"/>
      <c r="AZ1438" s="2"/>
      <c r="BA1438" s="29"/>
    </row>
    <row r="1439" spans="1:53" ht="21" customHeight="1">
      <c r="A1439" s="19">
        <f t="shared" si="205"/>
        <v>52</v>
      </c>
      <c r="B1439" s="20" t="s">
        <v>29</v>
      </c>
      <c r="C1439" s="21"/>
      <c r="D1439" s="22" t="s">
        <v>30</v>
      </c>
      <c r="E1439" s="21" t="s">
        <v>31</v>
      </c>
      <c r="F1439" s="19"/>
      <c r="G1439" s="22"/>
      <c r="H1439" s="23" t="str">
        <f t="shared" si="208"/>
        <v>004</v>
      </c>
      <c r="I1439" s="22" t="s">
        <v>32</v>
      </c>
      <c r="J1439" s="22" t="s">
        <v>33</v>
      </c>
      <c r="K1439" s="22"/>
      <c r="L1439" s="27">
        <v>7500000</v>
      </c>
      <c r="M1439" s="26">
        <v>0</v>
      </c>
      <c r="N1439" s="25">
        <v>7500000</v>
      </c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>
        <f t="shared" si="206"/>
        <v>0</v>
      </c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7">
        <f t="shared" si="207"/>
        <v>15000000</v>
      </c>
      <c r="AP1439" s="28"/>
      <c r="AQ1439" s="28"/>
      <c r="AR1439" s="28"/>
      <c r="AS1439" s="28"/>
      <c r="AT1439" s="2"/>
      <c r="AU1439" s="2" t="s">
        <v>14895</v>
      </c>
      <c r="AV1439" s="2"/>
      <c r="AW1439" s="2"/>
      <c r="AX1439" s="2"/>
      <c r="AY1439" s="2"/>
      <c r="AZ1439" s="2"/>
      <c r="BA1439" s="29"/>
    </row>
    <row r="1440" spans="1:53" ht="21" customHeight="1">
      <c r="A1440" s="19">
        <f t="shared" si="205"/>
        <v>53</v>
      </c>
      <c r="B1440" s="44" t="s">
        <v>1204</v>
      </c>
      <c r="C1440" s="45" t="s">
        <v>1205</v>
      </c>
      <c r="D1440" s="22" t="s">
        <v>1206</v>
      </c>
      <c r="E1440" s="22" t="s">
        <v>105</v>
      </c>
      <c r="F1440" s="19" t="s">
        <v>1207</v>
      </c>
      <c r="G1440" s="22" t="s">
        <v>37</v>
      </c>
      <c r="H1440" s="19" t="str">
        <f t="shared" si="208"/>
        <v>004</v>
      </c>
      <c r="I1440" s="22" t="s">
        <v>48</v>
      </c>
      <c r="J1440" s="22" t="s">
        <v>1156</v>
      </c>
      <c r="K1440" s="22"/>
      <c r="L1440" s="27">
        <v>7500000</v>
      </c>
      <c r="M1440" s="26">
        <v>0</v>
      </c>
      <c r="N1440" s="25">
        <v>7500000</v>
      </c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>
        <f t="shared" si="206"/>
        <v>0</v>
      </c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7">
        <f t="shared" si="207"/>
        <v>15000000</v>
      </c>
      <c r="AP1440" s="28"/>
      <c r="AQ1440" s="28"/>
      <c r="AR1440" s="28"/>
      <c r="AS1440" s="28"/>
      <c r="AT1440" s="2"/>
      <c r="AU1440" s="2" t="s">
        <v>14895</v>
      </c>
      <c r="AV1440" s="2"/>
      <c r="AW1440" s="2"/>
      <c r="AX1440" s="2"/>
      <c r="AY1440" s="2"/>
      <c r="AZ1440" s="2"/>
      <c r="BA1440" s="29"/>
    </row>
    <row r="1441" spans="1:53" ht="21" customHeight="1">
      <c r="A1441" s="19">
        <f t="shared" si="205"/>
        <v>54</v>
      </c>
      <c r="B1441" s="44" t="s">
        <v>2947</v>
      </c>
      <c r="C1441" s="45" t="s">
        <v>2948</v>
      </c>
      <c r="D1441" s="22" t="s">
        <v>2949</v>
      </c>
      <c r="E1441" s="22" t="s">
        <v>483</v>
      </c>
      <c r="F1441" s="19" t="s">
        <v>2950</v>
      </c>
      <c r="G1441" s="22" t="s">
        <v>67</v>
      </c>
      <c r="H1441" s="19" t="str">
        <f t="shared" si="208"/>
        <v>009</v>
      </c>
      <c r="I1441" s="22" t="s">
        <v>68</v>
      </c>
      <c r="J1441" s="22" t="s">
        <v>69</v>
      </c>
      <c r="K1441" s="22"/>
      <c r="L1441" s="27">
        <v>7050000</v>
      </c>
      <c r="M1441" s="26">
        <v>0</v>
      </c>
      <c r="N1441" s="25">
        <v>7050000</v>
      </c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>
        <f t="shared" si="206"/>
        <v>0</v>
      </c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7">
        <f t="shared" si="207"/>
        <v>14100000</v>
      </c>
      <c r="AP1441" s="28"/>
      <c r="AQ1441" s="28"/>
      <c r="AR1441" s="28"/>
      <c r="AS1441" s="28"/>
      <c r="AT1441" s="2"/>
      <c r="AU1441" s="2" t="s">
        <v>14895</v>
      </c>
      <c r="AV1441" s="2"/>
      <c r="AW1441" s="2"/>
      <c r="AX1441" s="2"/>
      <c r="AY1441" s="2"/>
      <c r="AZ1441" s="2"/>
      <c r="BA1441" s="29"/>
    </row>
    <row r="1442" spans="1:53" ht="21" customHeight="1">
      <c r="A1442" s="19">
        <f t="shared" si="205"/>
        <v>55</v>
      </c>
      <c r="B1442" s="44" t="s">
        <v>2935</v>
      </c>
      <c r="C1442" s="45" t="s">
        <v>2936</v>
      </c>
      <c r="D1442" s="22" t="s">
        <v>2589</v>
      </c>
      <c r="E1442" s="22" t="s">
        <v>10</v>
      </c>
      <c r="F1442" s="19" t="s">
        <v>2937</v>
      </c>
      <c r="G1442" s="22" t="s">
        <v>67</v>
      </c>
      <c r="H1442" s="19" t="str">
        <f t="shared" si="208"/>
        <v>009</v>
      </c>
      <c r="I1442" s="22" t="s">
        <v>68</v>
      </c>
      <c r="J1442" s="22" t="s">
        <v>69</v>
      </c>
      <c r="K1442" s="22">
        <v>5653000</v>
      </c>
      <c r="L1442" s="27">
        <v>0</v>
      </c>
      <c r="M1442" s="26">
        <v>0</v>
      </c>
      <c r="N1442" s="25">
        <v>7050000</v>
      </c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>
        <f t="shared" si="206"/>
        <v>0</v>
      </c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7">
        <f t="shared" si="207"/>
        <v>12703000</v>
      </c>
      <c r="AP1442" s="28"/>
      <c r="AQ1442" s="28"/>
      <c r="AR1442" s="28"/>
      <c r="AS1442" s="28"/>
      <c r="AT1442" s="2"/>
      <c r="AU1442" s="2" t="s">
        <v>14895</v>
      </c>
      <c r="AV1442" s="2"/>
      <c r="AW1442" s="2"/>
      <c r="AX1442" s="2"/>
      <c r="AY1442" s="2"/>
      <c r="AZ1442" s="2"/>
      <c r="BA1442" s="29"/>
    </row>
    <row r="1443" spans="1:53" ht="21" customHeight="1">
      <c r="A1443" s="19">
        <f t="shared" si="205"/>
        <v>56</v>
      </c>
      <c r="B1443" s="44" t="s">
        <v>3112</v>
      </c>
      <c r="C1443" s="45" t="s">
        <v>3113</v>
      </c>
      <c r="D1443" s="22" t="s">
        <v>3114</v>
      </c>
      <c r="E1443" s="22" t="s">
        <v>2593</v>
      </c>
      <c r="F1443" s="19" t="s">
        <v>658</v>
      </c>
      <c r="G1443" s="22" t="s">
        <v>67</v>
      </c>
      <c r="H1443" s="19" t="str">
        <f t="shared" si="208"/>
        <v>009</v>
      </c>
      <c r="I1443" s="22" t="s">
        <v>3016</v>
      </c>
      <c r="J1443" s="22" t="s">
        <v>3017</v>
      </c>
      <c r="K1443" s="22">
        <v>5648620</v>
      </c>
      <c r="L1443" s="27">
        <v>7050000</v>
      </c>
      <c r="M1443" s="26">
        <v>0</v>
      </c>
      <c r="N1443" s="25">
        <v>7050000</v>
      </c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>
        <f t="shared" si="206"/>
        <v>0</v>
      </c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7">
        <f t="shared" si="207"/>
        <v>19748620</v>
      </c>
      <c r="AP1443" s="28"/>
      <c r="AQ1443" s="28"/>
      <c r="AR1443" s="28"/>
      <c r="AS1443" s="28"/>
      <c r="AT1443" s="2"/>
      <c r="AU1443" s="2" t="s">
        <v>14895</v>
      </c>
      <c r="AV1443" s="2"/>
      <c r="AW1443" s="2"/>
      <c r="AX1443" s="2"/>
      <c r="AY1443" s="2"/>
      <c r="AZ1443" s="2"/>
      <c r="BA1443" s="29"/>
    </row>
    <row r="1444" spans="1:53" ht="21" customHeight="1">
      <c r="A1444" s="19">
        <f t="shared" si="205"/>
        <v>57</v>
      </c>
      <c r="B1444" s="44" t="s">
        <v>3167</v>
      </c>
      <c r="C1444" s="45" t="s">
        <v>3168</v>
      </c>
      <c r="D1444" s="22" t="s">
        <v>3169</v>
      </c>
      <c r="E1444" s="22" t="s">
        <v>212</v>
      </c>
      <c r="F1444" s="19" t="s">
        <v>754</v>
      </c>
      <c r="G1444" s="22" t="s">
        <v>67</v>
      </c>
      <c r="H1444" s="19" t="str">
        <f t="shared" si="208"/>
        <v>009</v>
      </c>
      <c r="I1444" s="22" t="s">
        <v>3120</v>
      </c>
      <c r="J1444" s="22" t="s">
        <v>3121</v>
      </c>
      <c r="K1444" s="122">
        <v>5652000</v>
      </c>
      <c r="L1444" s="27">
        <v>7050000</v>
      </c>
      <c r="M1444" s="26">
        <v>0</v>
      </c>
      <c r="N1444" s="25">
        <v>7050000</v>
      </c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>
        <f t="shared" si="206"/>
        <v>0</v>
      </c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7">
        <f t="shared" si="207"/>
        <v>19752000</v>
      </c>
      <c r="AP1444" s="28"/>
      <c r="AQ1444" s="28"/>
      <c r="AR1444" s="28"/>
      <c r="AS1444" s="28"/>
      <c r="AT1444" s="2"/>
      <c r="AU1444" s="2" t="s">
        <v>14895</v>
      </c>
      <c r="AV1444" s="2"/>
      <c r="AW1444" s="2"/>
      <c r="AX1444" s="2"/>
      <c r="AY1444" s="2"/>
      <c r="AZ1444" s="2"/>
      <c r="BA1444" s="29"/>
    </row>
    <row r="1445" spans="1:53" ht="21" customHeight="1">
      <c r="A1445" s="19">
        <f t="shared" si="205"/>
        <v>58</v>
      </c>
      <c r="B1445" s="44" t="s">
        <v>3239</v>
      </c>
      <c r="C1445" s="45" t="s">
        <v>3240</v>
      </c>
      <c r="D1445" s="22" t="s">
        <v>350</v>
      </c>
      <c r="E1445" s="22" t="s">
        <v>91</v>
      </c>
      <c r="F1445" s="19" t="s">
        <v>3241</v>
      </c>
      <c r="G1445" s="22" t="s">
        <v>67</v>
      </c>
      <c r="H1445" s="19" t="str">
        <f t="shared" si="208"/>
        <v>009</v>
      </c>
      <c r="I1445" s="22" t="s">
        <v>2980</v>
      </c>
      <c r="J1445" s="22" t="s">
        <v>3235</v>
      </c>
      <c r="K1445" s="22"/>
      <c r="L1445" s="27">
        <v>7050000</v>
      </c>
      <c r="M1445" s="26">
        <v>0</v>
      </c>
      <c r="N1445" s="25">
        <v>7050000</v>
      </c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>
        <f t="shared" si="206"/>
        <v>0</v>
      </c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7">
        <f t="shared" si="207"/>
        <v>14100000</v>
      </c>
      <c r="AP1445" s="28"/>
      <c r="AQ1445" s="28"/>
      <c r="AR1445" s="28"/>
      <c r="AS1445" s="28"/>
      <c r="AT1445" s="2"/>
      <c r="AU1445" s="2" t="s">
        <v>14895</v>
      </c>
      <c r="AV1445" s="2"/>
      <c r="AW1445" s="2"/>
      <c r="AX1445" s="2"/>
      <c r="AY1445" s="2"/>
      <c r="AZ1445" s="2"/>
      <c r="BA1445" s="29"/>
    </row>
    <row r="1446" spans="1:53" ht="21" customHeight="1">
      <c r="A1446" s="19">
        <f t="shared" si="205"/>
        <v>59</v>
      </c>
      <c r="B1446" s="44" t="s">
        <v>3711</v>
      </c>
      <c r="C1446" s="45" t="s">
        <v>3712</v>
      </c>
      <c r="D1446" s="22" t="s">
        <v>2660</v>
      </c>
      <c r="E1446" s="22" t="s">
        <v>491</v>
      </c>
      <c r="F1446" s="19" t="s">
        <v>1698</v>
      </c>
      <c r="G1446" s="22" t="s">
        <v>67</v>
      </c>
      <c r="H1446" s="19" t="str">
        <f t="shared" si="208"/>
        <v>009</v>
      </c>
      <c r="I1446" s="22" t="s">
        <v>3660</v>
      </c>
      <c r="J1446" s="22" t="s">
        <v>3661</v>
      </c>
      <c r="K1446" s="22"/>
      <c r="L1446" s="27">
        <v>7050000</v>
      </c>
      <c r="M1446" s="26">
        <v>0</v>
      </c>
      <c r="N1446" s="25">
        <v>7050000</v>
      </c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>
        <f t="shared" si="206"/>
        <v>0</v>
      </c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7">
        <f t="shared" si="207"/>
        <v>14100000</v>
      </c>
      <c r="AP1446" s="28"/>
      <c r="AQ1446" s="28"/>
      <c r="AR1446" s="28"/>
      <c r="AS1446" s="28"/>
      <c r="AT1446" s="2"/>
      <c r="AU1446" s="2" t="s">
        <v>14895</v>
      </c>
      <c r="AV1446" s="2"/>
      <c r="AW1446" s="2"/>
      <c r="AX1446" s="2"/>
      <c r="AY1446" s="2"/>
      <c r="AZ1446" s="2"/>
      <c r="BA1446" s="29"/>
    </row>
    <row r="1447" spans="1:53" ht="21" customHeight="1">
      <c r="A1447" s="19">
        <f t="shared" si="205"/>
        <v>60</v>
      </c>
      <c r="B1447" s="44" t="s">
        <v>3747</v>
      </c>
      <c r="C1447" s="45" t="s">
        <v>3748</v>
      </c>
      <c r="D1447" s="22" t="s">
        <v>3749</v>
      </c>
      <c r="E1447" s="22" t="s">
        <v>709</v>
      </c>
      <c r="F1447" s="19" t="s">
        <v>361</v>
      </c>
      <c r="G1447" s="22" t="s">
        <v>67</v>
      </c>
      <c r="H1447" s="19" t="str">
        <f t="shared" si="208"/>
        <v>009</v>
      </c>
      <c r="I1447" s="22" t="s">
        <v>3660</v>
      </c>
      <c r="J1447" s="22" t="s">
        <v>3661</v>
      </c>
      <c r="K1447" s="22">
        <v>11294220</v>
      </c>
      <c r="L1447" s="27">
        <v>7050000</v>
      </c>
      <c r="M1447" s="26">
        <v>0</v>
      </c>
      <c r="N1447" s="25">
        <v>7050000</v>
      </c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>
        <f t="shared" si="206"/>
        <v>0</v>
      </c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7">
        <f t="shared" si="207"/>
        <v>25394220</v>
      </c>
      <c r="AP1447" s="28"/>
      <c r="AQ1447" s="28"/>
      <c r="AR1447" s="28"/>
      <c r="AS1447" s="28"/>
      <c r="AT1447" s="2"/>
      <c r="AU1447" s="2" t="s">
        <v>14895</v>
      </c>
      <c r="AV1447" s="2"/>
      <c r="AW1447" s="2"/>
      <c r="AX1447" s="2"/>
      <c r="AY1447" s="2"/>
      <c r="AZ1447" s="2"/>
      <c r="BA1447" s="29"/>
    </row>
    <row r="1448" spans="1:53" ht="21" customHeight="1">
      <c r="A1448" s="19">
        <f>SUBTOTAL(3,$AO$7:AO1448)</f>
        <v>1432</v>
      </c>
      <c r="B1448" s="44" t="s">
        <v>203</v>
      </c>
      <c r="C1448" s="45" t="s">
        <v>204</v>
      </c>
      <c r="D1448" s="22" t="s">
        <v>205</v>
      </c>
      <c r="E1448" s="22" t="s">
        <v>206</v>
      </c>
      <c r="F1448" s="19" t="s">
        <v>207</v>
      </c>
      <c r="G1448" s="22" t="s">
        <v>131</v>
      </c>
      <c r="H1448" s="19" t="str">
        <f t="shared" ref="H1448:H1461" si="209">MID(B1448,4,3)</f>
        <v>002</v>
      </c>
      <c r="I1448" s="22" t="s">
        <v>132</v>
      </c>
      <c r="J1448" s="22" t="s">
        <v>133</v>
      </c>
      <c r="K1448" s="22"/>
      <c r="L1448" s="27">
        <v>0</v>
      </c>
      <c r="M1448" s="26">
        <v>0</v>
      </c>
      <c r="N1448" s="25">
        <v>8200000</v>
      </c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>
        <f t="shared" ref="AD1448:AD1461" si="210">IF(SUM(O1448:U1448)&gt;SUM(M1448:N1448),SUM(O1448:U1448)-SUM(M1448:N1448),)</f>
        <v>0</v>
      </c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7">
        <f>IF(SUM(R1448:U1448)-M1448&lt;(K1448+L1448+N1448),(K1448+L1448+N1448)-SUM(R1448:U1448)-M1448,)</f>
        <v>8200000</v>
      </c>
      <c r="AP1448" s="27"/>
      <c r="AQ1448" s="27"/>
      <c r="AR1448" s="27"/>
      <c r="AS1448" s="27"/>
      <c r="AT1448" s="2"/>
      <c r="AU1448" s="50" t="s">
        <v>208</v>
      </c>
      <c r="AV1448" s="50" t="s">
        <v>14903</v>
      </c>
      <c r="AW1448" s="50" t="s">
        <v>14899</v>
      </c>
      <c r="AX1448" s="2"/>
      <c r="AY1448" s="2"/>
      <c r="AZ1448" s="2"/>
    </row>
    <row r="1449" spans="1:53" ht="21" customHeight="1">
      <c r="A1449" s="19">
        <f>SUBTOTAL(3,$AO$7:AO1449)</f>
        <v>1433</v>
      </c>
      <c r="B1449" s="44" t="s">
        <v>2168</v>
      </c>
      <c r="C1449" s="46" t="s">
        <v>2169</v>
      </c>
      <c r="D1449" s="36" t="s">
        <v>323</v>
      </c>
      <c r="E1449" s="36" t="s">
        <v>841</v>
      </c>
      <c r="F1449" s="19" t="s">
        <v>2170</v>
      </c>
      <c r="G1449" s="22" t="s">
        <v>53</v>
      </c>
      <c r="H1449" s="19" t="str">
        <f t="shared" si="209"/>
        <v>007</v>
      </c>
      <c r="I1449" s="22" t="s">
        <v>2075</v>
      </c>
      <c r="J1449" s="22" t="s">
        <v>2136</v>
      </c>
      <c r="K1449" s="22"/>
      <c r="L1449" s="27">
        <v>0</v>
      </c>
      <c r="M1449" s="26">
        <v>0</v>
      </c>
      <c r="N1449" s="25">
        <v>8200000</v>
      </c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>
        <f t="shared" si="210"/>
        <v>0</v>
      </c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7">
        <f>IF(SUM(R1449:U1449)-M1449&lt;(K1449+L1449+N1449),(K1449+L1449+N1449)-SUM(R1449:U1449)-M1449,)</f>
        <v>8200000</v>
      </c>
      <c r="AP1449" s="28"/>
      <c r="AQ1449" s="28"/>
      <c r="AR1449" s="28"/>
      <c r="AS1449" s="28"/>
      <c r="AT1449" s="2"/>
      <c r="AU1449" s="2"/>
      <c r="AV1449" s="2"/>
      <c r="AW1449" s="2"/>
      <c r="AX1449" s="2" t="s">
        <v>14904</v>
      </c>
      <c r="AY1449" s="2"/>
      <c r="AZ1449" s="2"/>
      <c r="BA1449" s="29"/>
    </row>
    <row r="1450" spans="1:53" ht="21" customHeight="1">
      <c r="A1450" s="19">
        <f>SUBTOTAL(3,$AO$7:AO1450)</f>
        <v>1434</v>
      </c>
      <c r="B1450" s="44" t="s">
        <v>2041</v>
      </c>
      <c r="C1450" s="45" t="s">
        <v>2042</v>
      </c>
      <c r="D1450" s="22" t="s">
        <v>2043</v>
      </c>
      <c r="E1450" s="22" t="s">
        <v>1585</v>
      </c>
      <c r="F1450" s="19" t="s">
        <v>690</v>
      </c>
      <c r="G1450" s="22" t="s">
        <v>131</v>
      </c>
      <c r="H1450" s="19" t="str">
        <f t="shared" si="209"/>
        <v>006</v>
      </c>
      <c r="I1450" s="22" t="s">
        <v>2025</v>
      </c>
      <c r="J1450" s="22" t="s">
        <v>2026</v>
      </c>
      <c r="K1450" s="122">
        <v>6425220</v>
      </c>
      <c r="L1450" s="27">
        <v>8200000</v>
      </c>
      <c r="M1450" s="26">
        <v>0</v>
      </c>
      <c r="N1450" s="25">
        <v>8200000</v>
      </c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>
        <f t="shared" si="210"/>
        <v>0</v>
      </c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7">
        <f>IF(SUM(R1450:U1450)-M1450&lt;(K1450+L1450+N1450),(K1450+L1450+N1450)-SUM(R1450:U1450)-M1450,)</f>
        <v>22825220</v>
      </c>
      <c r="AP1450" s="28"/>
      <c r="AQ1450" s="28"/>
      <c r="AR1450" s="28">
        <f>SUM(AO1450:AO1452)</f>
        <v>54225220</v>
      </c>
      <c r="AS1450" s="28"/>
      <c r="AT1450" s="2"/>
      <c r="AU1450" s="50" t="s">
        <v>14906</v>
      </c>
      <c r="AV1450" s="2"/>
      <c r="AW1450" s="2"/>
      <c r="AX1450" s="2"/>
      <c r="AY1450" s="2"/>
      <c r="AZ1450" s="2"/>
      <c r="BA1450" s="29"/>
    </row>
    <row r="1451" spans="1:53" ht="18" customHeight="1">
      <c r="A1451" s="19">
        <f>SUBTOTAL(3,$AO$7:AO1451)</f>
        <v>1435</v>
      </c>
      <c r="B1451" s="44" t="s">
        <v>2069</v>
      </c>
      <c r="C1451" s="45" t="s">
        <v>2070</v>
      </c>
      <c r="D1451" s="22" t="s">
        <v>240</v>
      </c>
      <c r="E1451" s="22" t="s">
        <v>1262</v>
      </c>
      <c r="F1451" s="19" t="s">
        <v>2071</v>
      </c>
      <c r="G1451" s="22" t="s">
        <v>131</v>
      </c>
      <c r="H1451" s="19" t="str">
        <f t="shared" si="209"/>
        <v>006</v>
      </c>
      <c r="I1451" s="22" t="s">
        <v>2025</v>
      </c>
      <c r="J1451" s="22" t="s">
        <v>2026</v>
      </c>
      <c r="K1451" s="22"/>
      <c r="L1451" s="27">
        <v>8200000</v>
      </c>
      <c r="M1451" s="26">
        <v>0</v>
      </c>
      <c r="N1451" s="25">
        <v>8200000</v>
      </c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>
        <f t="shared" si="210"/>
        <v>0</v>
      </c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7">
        <f>IF(SUM(R1451:U1451)-M1451&lt;(K1451+L1451+N1451),(K1451+L1451+N1451)-SUM(R1451:U1451)-M1451,)</f>
        <v>16400000</v>
      </c>
      <c r="AP1451" s="28"/>
      <c r="AQ1451" s="28"/>
      <c r="AR1451" s="28"/>
      <c r="AS1451" s="28"/>
      <c r="AT1451" s="2"/>
      <c r="AU1451" s="50" t="s">
        <v>14906</v>
      </c>
      <c r="AV1451" s="2"/>
      <c r="AW1451" s="2"/>
      <c r="AX1451" s="2"/>
      <c r="AY1451" s="2"/>
      <c r="AZ1451" s="2"/>
      <c r="BA1451" s="29"/>
    </row>
    <row r="1452" spans="1:53" ht="21" customHeight="1">
      <c r="A1452" s="19">
        <f>SUBTOTAL(3,$AO$7:AO1452)</f>
        <v>1436</v>
      </c>
      <c r="B1452" s="44" t="s">
        <v>1048</v>
      </c>
      <c r="C1452" s="45" t="s">
        <v>1049</v>
      </c>
      <c r="D1452" s="22" t="s">
        <v>1050</v>
      </c>
      <c r="E1452" s="22" t="s">
        <v>737</v>
      </c>
      <c r="F1452" s="19" t="s">
        <v>427</v>
      </c>
      <c r="G1452" s="22" t="s">
        <v>37</v>
      </c>
      <c r="H1452" s="19" t="str">
        <f t="shared" si="209"/>
        <v>004</v>
      </c>
      <c r="I1452" s="22" t="s">
        <v>589</v>
      </c>
      <c r="J1452" s="22" t="s">
        <v>1035</v>
      </c>
      <c r="K1452" s="22"/>
      <c r="L1452" s="27">
        <v>7500000</v>
      </c>
      <c r="M1452" s="26">
        <v>0</v>
      </c>
      <c r="N1452" s="25">
        <v>7500000</v>
      </c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>
        <f t="shared" si="210"/>
        <v>0</v>
      </c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7">
        <f>IF(SUM(R1452:U1452)-M1452&lt;(K1452+L1452+N1452),(K1452+L1452+N1452)-SUM(R1452:U1452)-M1452,)</f>
        <v>15000000</v>
      </c>
      <c r="AP1452" s="28"/>
      <c r="AQ1452" s="28"/>
      <c r="AR1452" s="28"/>
      <c r="AS1452" s="28"/>
      <c r="AT1452" s="2"/>
      <c r="AU1452" s="50" t="s">
        <v>14906</v>
      </c>
      <c r="AV1452" s="2"/>
      <c r="AW1452" s="2"/>
      <c r="AX1452" s="2"/>
      <c r="AY1452" s="2"/>
      <c r="AZ1452" s="2"/>
      <c r="BA1452" s="29"/>
    </row>
    <row r="1453" spans="1:53" ht="21" customHeight="1">
      <c r="A1453" s="19">
        <f>SUBTOTAL(3,$AO$7:AO1453)</f>
        <v>1437</v>
      </c>
      <c r="B1453" s="44" t="s">
        <v>2470</v>
      </c>
      <c r="C1453" s="45" t="s">
        <v>2471</v>
      </c>
      <c r="D1453" s="22" t="s">
        <v>205</v>
      </c>
      <c r="E1453" s="22" t="s">
        <v>1862</v>
      </c>
      <c r="F1453" s="19" t="s">
        <v>2348</v>
      </c>
      <c r="G1453" s="22" t="s">
        <v>53</v>
      </c>
      <c r="H1453" s="19" t="str">
        <f t="shared" si="209"/>
        <v>008</v>
      </c>
      <c r="I1453" s="42" t="s">
        <v>2415</v>
      </c>
      <c r="J1453" s="22" t="s">
        <v>2406</v>
      </c>
      <c r="K1453" s="22"/>
      <c r="L1453" s="27">
        <v>0</v>
      </c>
      <c r="M1453" s="26">
        <v>0</v>
      </c>
      <c r="N1453" s="25">
        <v>8200000</v>
      </c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>
        <v>8200000</v>
      </c>
      <c r="Z1453" s="25"/>
      <c r="AA1453" s="25"/>
      <c r="AB1453" s="25"/>
      <c r="AC1453" s="25"/>
      <c r="AD1453" s="25">
        <f t="shared" si="210"/>
        <v>0</v>
      </c>
      <c r="AE1453" s="25">
        <f>IF(SUM(R1453:AD1453)-M1453&lt;SUM(N1453),SUM(N1453)-SUM(R1453:AD1453)-M1453,)</f>
        <v>0</v>
      </c>
      <c r="AF1453" s="25"/>
      <c r="AG1453" s="27">
        <v>9250000</v>
      </c>
      <c r="AH1453" s="27"/>
      <c r="AI1453" s="27"/>
      <c r="AJ1453" s="27"/>
      <c r="AK1453" s="27"/>
      <c r="AL1453" s="27"/>
      <c r="AM1453" s="27"/>
      <c r="AN1453" s="25">
        <f t="shared" ref="AN1453:AN1461" si="211">IF(SUM(AH1453:AI1453)&lt;SUM(AG1453),SUM(AG1453)-SUM(AH1453:AI1453),)</f>
        <v>9250000</v>
      </c>
      <c r="AO1453" s="27">
        <v>9250000</v>
      </c>
      <c r="AP1453" s="28"/>
      <c r="AR1453" s="28"/>
      <c r="AS1453" s="28"/>
      <c r="AT1453" s="2"/>
      <c r="AU1453" s="50" t="s">
        <v>14966</v>
      </c>
      <c r="AV1453" s="2"/>
      <c r="AW1453" s="2"/>
      <c r="AX1453" s="2"/>
      <c r="AY1453" s="2"/>
      <c r="AZ1453" s="2"/>
      <c r="BA1453" s="29"/>
    </row>
    <row r="1454" spans="1:53" ht="21" customHeight="1">
      <c r="A1454" s="19">
        <f>SUBTOTAL(3,$AO$7:AO1454)</f>
        <v>1438</v>
      </c>
      <c r="B1454" s="44" t="s">
        <v>2515</v>
      </c>
      <c r="C1454" s="45" t="s">
        <v>2516</v>
      </c>
      <c r="D1454" s="22" t="s">
        <v>2517</v>
      </c>
      <c r="E1454" s="22" t="s">
        <v>91</v>
      </c>
      <c r="F1454" s="19" t="s">
        <v>2518</v>
      </c>
      <c r="G1454" s="22" t="s">
        <v>53</v>
      </c>
      <c r="H1454" s="19" t="str">
        <f t="shared" si="209"/>
        <v>008</v>
      </c>
      <c r="I1454" s="42" t="s">
        <v>62</v>
      </c>
      <c r="J1454" s="22" t="s">
        <v>2503</v>
      </c>
      <c r="K1454" s="22"/>
      <c r="L1454" s="27">
        <v>0</v>
      </c>
      <c r="M1454" s="26">
        <v>0</v>
      </c>
      <c r="N1454" s="25">
        <v>8200000</v>
      </c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>
        <f t="shared" si="210"/>
        <v>0</v>
      </c>
      <c r="AE1454" s="25">
        <f>IF(SUM(R1454:T1454)-M1454&lt;SUM(N1454),SUM(N1454)-SUM(R1454:T1454)-M1454,)</f>
        <v>8200000</v>
      </c>
      <c r="AF1454" s="25"/>
      <c r="AG1454" s="27">
        <v>9250000</v>
      </c>
      <c r="AH1454" s="27"/>
      <c r="AI1454" s="27"/>
      <c r="AJ1454" s="27"/>
      <c r="AK1454" s="27"/>
      <c r="AL1454" s="27"/>
      <c r="AM1454" s="27"/>
      <c r="AN1454" s="25">
        <f t="shared" si="211"/>
        <v>9250000</v>
      </c>
      <c r="AO1454" s="27">
        <f>AE1454+AN1454</f>
        <v>17450000</v>
      </c>
      <c r="AP1454" s="28"/>
      <c r="AR1454" s="28"/>
      <c r="AS1454" s="28"/>
      <c r="AT1454" s="2"/>
      <c r="AU1454" s="50" t="s">
        <v>14966</v>
      </c>
      <c r="AV1454" s="2"/>
      <c r="AW1454" s="2"/>
      <c r="AX1454" s="2"/>
      <c r="AY1454" s="2"/>
      <c r="AZ1454" s="2"/>
      <c r="BA1454" s="29"/>
    </row>
    <row r="1455" spans="1:53" ht="21" customHeight="1">
      <c r="A1455" s="19">
        <f>SUBTOTAL(3,$AO$7:AO1455)</f>
        <v>1439</v>
      </c>
      <c r="B1455" s="44" t="s">
        <v>2647</v>
      </c>
      <c r="C1455" s="45" t="s">
        <v>2648</v>
      </c>
      <c r="D1455" s="22" t="s">
        <v>2649</v>
      </c>
      <c r="E1455" s="22" t="s">
        <v>496</v>
      </c>
      <c r="F1455" s="19" t="s">
        <v>849</v>
      </c>
      <c r="G1455" s="22" t="s">
        <v>53</v>
      </c>
      <c r="H1455" s="19" t="str">
        <f t="shared" si="209"/>
        <v>008</v>
      </c>
      <c r="I1455" s="42" t="s">
        <v>2415</v>
      </c>
      <c r="J1455" s="22" t="s">
        <v>2606</v>
      </c>
      <c r="K1455" s="22"/>
      <c r="L1455" s="27">
        <v>8200000</v>
      </c>
      <c r="M1455" s="26">
        <v>0</v>
      </c>
      <c r="N1455" s="25">
        <v>8200000</v>
      </c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>
        <f t="shared" si="210"/>
        <v>0</v>
      </c>
      <c r="AE1455" s="25">
        <f>IF(SUM(R1455:T1455)-M1455&lt;SUM(N1455),SUM(N1455)-SUM(R1455:T1455)-M1455,)</f>
        <v>8200000</v>
      </c>
      <c r="AF1455" s="25"/>
      <c r="AG1455" s="27">
        <v>9250000</v>
      </c>
      <c r="AH1455" s="27"/>
      <c r="AI1455" s="27"/>
      <c r="AJ1455" s="27"/>
      <c r="AK1455" s="27"/>
      <c r="AL1455" s="27"/>
      <c r="AM1455" s="27"/>
      <c r="AN1455" s="25">
        <f t="shared" si="211"/>
        <v>9250000</v>
      </c>
      <c r="AO1455" s="27">
        <f>L1455+AE1455+AN1455</f>
        <v>25650000</v>
      </c>
      <c r="AP1455" s="28"/>
      <c r="AR1455" s="28"/>
      <c r="AS1455" s="28"/>
      <c r="AT1455" s="2"/>
      <c r="AU1455" s="50" t="s">
        <v>14966</v>
      </c>
      <c r="AV1455" s="2"/>
      <c r="AW1455" s="2"/>
      <c r="AX1455" s="2"/>
      <c r="AY1455" s="2"/>
      <c r="AZ1455" s="2"/>
      <c r="BA1455" s="29"/>
    </row>
    <row r="1456" spans="1:53" ht="21" customHeight="1">
      <c r="A1456" s="19">
        <f>SUBTOTAL(3,$AO$7:AO1456)</f>
        <v>1440</v>
      </c>
      <c r="B1456" s="44" t="s">
        <v>2757</v>
      </c>
      <c r="C1456" s="45" t="s">
        <v>2758</v>
      </c>
      <c r="D1456" s="22" t="s">
        <v>2173</v>
      </c>
      <c r="E1456" s="22" t="s">
        <v>206</v>
      </c>
      <c r="F1456" s="19" t="s">
        <v>2292</v>
      </c>
      <c r="G1456" s="22" t="s">
        <v>53</v>
      </c>
      <c r="H1456" s="19" t="str">
        <f t="shared" si="209"/>
        <v>008</v>
      </c>
      <c r="I1456" s="42" t="s">
        <v>2415</v>
      </c>
      <c r="J1456" s="22" t="s">
        <v>2710</v>
      </c>
      <c r="K1456" s="22"/>
      <c r="L1456" s="27">
        <v>3200000</v>
      </c>
      <c r="M1456" s="26">
        <v>0</v>
      </c>
      <c r="N1456" s="25">
        <v>8200000</v>
      </c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>
        <f t="shared" si="210"/>
        <v>0</v>
      </c>
      <c r="AE1456" s="25">
        <f>IF(SUM(R1456:T1456)-M1456&lt;SUM(N1456),SUM(N1456)-SUM(R1456:T1456)-M1456,)</f>
        <v>8200000</v>
      </c>
      <c r="AF1456" s="25"/>
      <c r="AG1456" s="27">
        <v>9250000</v>
      </c>
      <c r="AH1456" s="27"/>
      <c r="AI1456" s="27"/>
      <c r="AJ1456" s="27"/>
      <c r="AK1456" s="27"/>
      <c r="AL1456" s="27"/>
      <c r="AM1456" s="27"/>
      <c r="AN1456" s="25">
        <f t="shared" si="211"/>
        <v>9250000</v>
      </c>
      <c r="AO1456" s="27">
        <f>L1456+AE1456+AN1456</f>
        <v>20650000</v>
      </c>
      <c r="AP1456" s="28"/>
      <c r="AR1456" s="28"/>
      <c r="AS1456" s="28"/>
      <c r="AT1456" s="2"/>
      <c r="AU1456" s="50" t="s">
        <v>14966</v>
      </c>
      <c r="AV1456" s="2"/>
      <c r="AW1456" s="2"/>
      <c r="AX1456" s="2"/>
      <c r="AY1456" s="2"/>
      <c r="AZ1456" s="2"/>
      <c r="BA1456" s="29"/>
    </row>
    <row r="1457" spans="1:53" ht="21" customHeight="1">
      <c r="A1457" s="19">
        <f>SUBTOTAL(3,$AO$7:AO1457)</f>
        <v>1441</v>
      </c>
      <c r="B1457" s="44" t="s">
        <v>2358</v>
      </c>
      <c r="C1457" s="45" t="s">
        <v>2359</v>
      </c>
      <c r="D1457" s="22" t="s">
        <v>2360</v>
      </c>
      <c r="E1457" s="22" t="s">
        <v>509</v>
      </c>
      <c r="F1457" s="19" t="s">
        <v>2361</v>
      </c>
      <c r="G1457" s="22" t="s">
        <v>53</v>
      </c>
      <c r="H1457" s="19" t="str">
        <f t="shared" si="209"/>
        <v>008</v>
      </c>
      <c r="I1457" s="42" t="s">
        <v>62</v>
      </c>
      <c r="J1457" s="22" t="s">
        <v>2289</v>
      </c>
      <c r="K1457" s="22"/>
      <c r="L1457" s="27">
        <v>8200000</v>
      </c>
      <c r="M1457" s="26">
        <v>0</v>
      </c>
      <c r="N1457" s="25">
        <v>8200000</v>
      </c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>
        <f t="shared" si="210"/>
        <v>0</v>
      </c>
      <c r="AE1457" s="25">
        <f>IF(SUM(R1457:T1457)-M1457&lt;SUM(N1457),SUM(N1457)-SUM(R1457:T1457)-M1457,)</f>
        <v>8200000</v>
      </c>
      <c r="AF1457" s="25"/>
      <c r="AG1457" s="27">
        <v>9250000</v>
      </c>
      <c r="AH1457" s="27"/>
      <c r="AI1457" s="27"/>
      <c r="AJ1457" s="27"/>
      <c r="AK1457" s="27"/>
      <c r="AL1457" s="27"/>
      <c r="AM1457" s="27"/>
      <c r="AN1457" s="25">
        <f t="shared" si="211"/>
        <v>9250000</v>
      </c>
      <c r="AO1457" s="27">
        <f>L1457+AE1457+AN1457</f>
        <v>25650000</v>
      </c>
      <c r="AP1457" s="28"/>
      <c r="AR1457" s="28"/>
      <c r="AS1457" s="28"/>
      <c r="AT1457" s="2"/>
      <c r="AU1457" s="50" t="s">
        <v>14966</v>
      </c>
      <c r="AV1457" s="2"/>
      <c r="AW1457" s="2"/>
      <c r="AX1457" s="2"/>
      <c r="AY1457" s="2"/>
      <c r="AZ1457" s="2"/>
      <c r="BA1457" s="29"/>
    </row>
    <row r="1458" spans="1:53" ht="21" customHeight="1">
      <c r="A1458" s="19">
        <f>SUBTOTAL(3,$AO$7:AO1458)</f>
        <v>1442</v>
      </c>
      <c r="B1458" s="44" t="s">
        <v>2203</v>
      </c>
      <c r="C1458" s="45" t="s">
        <v>2204</v>
      </c>
      <c r="D1458" s="22" t="s">
        <v>1096</v>
      </c>
      <c r="E1458" s="22" t="s">
        <v>587</v>
      </c>
      <c r="F1458" s="19" t="s">
        <v>373</v>
      </c>
      <c r="G1458" s="22" t="s">
        <v>53</v>
      </c>
      <c r="H1458" s="19" t="str">
        <f t="shared" si="209"/>
        <v>008</v>
      </c>
      <c r="I1458" s="42" t="s">
        <v>62</v>
      </c>
      <c r="J1458" s="22" t="s">
        <v>2194</v>
      </c>
      <c r="K1458" s="22"/>
      <c r="L1458" s="27">
        <v>8200000</v>
      </c>
      <c r="M1458" s="26">
        <v>0</v>
      </c>
      <c r="N1458" s="25">
        <v>8200000</v>
      </c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>
        <f t="shared" si="210"/>
        <v>0</v>
      </c>
      <c r="AE1458" s="25">
        <f>IF(SUM(R1458:T1458)-M1458&lt;SUM(N1458),SUM(N1458)-SUM(R1458:T1458)-M1458,)</f>
        <v>8200000</v>
      </c>
      <c r="AF1458" s="25"/>
      <c r="AG1458" s="27">
        <v>9250000</v>
      </c>
      <c r="AH1458" s="27"/>
      <c r="AI1458" s="27"/>
      <c r="AJ1458" s="27"/>
      <c r="AK1458" s="27"/>
      <c r="AL1458" s="27"/>
      <c r="AM1458" s="27"/>
      <c r="AN1458" s="25">
        <f t="shared" si="211"/>
        <v>9250000</v>
      </c>
      <c r="AO1458" s="27">
        <f>L1458+AE1458+AN1458</f>
        <v>25650000</v>
      </c>
      <c r="AP1458" s="28"/>
      <c r="AR1458" s="28"/>
      <c r="AS1458" s="28"/>
      <c r="AT1458" s="2"/>
      <c r="AU1458" s="50" t="s">
        <v>14966</v>
      </c>
      <c r="AV1458" s="2"/>
      <c r="AW1458" s="2"/>
      <c r="AX1458" s="2"/>
      <c r="AY1458" s="2"/>
      <c r="AZ1458" s="2"/>
      <c r="BA1458" s="29"/>
    </row>
    <row r="1459" spans="1:53" ht="21" customHeight="1">
      <c r="A1459" s="19">
        <f>SUBTOTAL(3,$AO$7:AO1459)</f>
        <v>1443</v>
      </c>
      <c r="B1459" s="44" t="s">
        <v>2056</v>
      </c>
      <c r="C1459" s="45" t="s">
        <v>2057</v>
      </c>
      <c r="D1459" s="22" t="s">
        <v>2058</v>
      </c>
      <c r="E1459" s="22" t="s">
        <v>491</v>
      </c>
      <c r="F1459" s="19" t="s">
        <v>246</v>
      </c>
      <c r="G1459" s="22" t="s">
        <v>131</v>
      </c>
      <c r="H1459" s="19" t="str">
        <f t="shared" si="209"/>
        <v>006</v>
      </c>
      <c r="I1459" s="22" t="s">
        <v>2025</v>
      </c>
      <c r="J1459" s="22" t="s">
        <v>2026</v>
      </c>
      <c r="K1459" s="22"/>
      <c r="L1459" s="27">
        <v>0</v>
      </c>
      <c r="M1459" s="26">
        <v>0</v>
      </c>
      <c r="N1459" s="25">
        <v>8200000</v>
      </c>
      <c r="O1459" s="25"/>
      <c r="P1459" s="25"/>
      <c r="Q1459" s="25"/>
      <c r="R1459" s="25"/>
      <c r="S1459" s="25"/>
      <c r="T1459" s="25"/>
      <c r="U1459" s="25">
        <v>8200000</v>
      </c>
      <c r="V1459" s="25"/>
      <c r="W1459" s="25"/>
      <c r="X1459" s="25"/>
      <c r="Y1459" s="25"/>
      <c r="Z1459" s="25"/>
      <c r="AA1459" s="25"/>
      <c r="AB1459" s="25"/>
      <c r="AC1459" s="25"/>
      <c r="AD1459" s="25">
        <f t="shared" si="210"/>
        <v>0</v>
      </c>
      <c r="AE1459" s="25">
        <f>IF(SUM(R1459:U1459)-M1459&lt;SUM(N1459),SUM(N1459)-SUM(R1459:U1459)-M1459,)</f>
        <v>0</v>
      </c>
      <c r="AF1459" s="25"/>
      <c r="AG1459" s="27">
        <v>9250000</v>
      </c>
      <c r="AH1459" s="27"/>
      <c r="AI1459" s="27"/>
      <c r="AJ1459" s="27"/>
      <c r="AK1459" s="27"/>
      <c r="AL1459" s="27"/>
      <c r="AM1459" s="27"/>
      <c r="AN1459" s="25">
        <f t="shared" si="211"/>
        <v>9250000</v>
      </c>
      <c r="AO1459" s="27">
        <f>AN1459</f>
        <v>9250000</v>
      </c>
      <c r="AP1459" s="28"/>
      <c r="AR1459" s="28"/>
      <c r="AS1459" s="28"/>
      <c r="AT1459" s="2"/>
      <c r="AU1459" s="50" t="s">
        <v>14966</v>
      </c>
      <c r="AV1459" s="2"/>
      <c r="AW1459" s="2"/>
      <c r="AX1459" s="2"/>
      <c r="AY1459" s="2"/>
      <c r="AZ1459" s="2"/>
      <c r="BA1459" s="29"/>
    </row>
    <row r="1460" spans="1:53" ht="21" customHeight="1">
      <c r="A1460" s="19">
        <f>SUBTOTAL(3,$AO$7:AO1460)</f>
        <v>1444</v>
      </c>
      <c r="B1460" s="44" t="s">
        <v>214</v>
      </c>
      <c r="C1460" s="45" t="s">
        <v>215</v>
      </c>
      <c r="D1460" s="22" t="s">
        <v>216</v>
      </c>
      <c r="E1460" s="22" t="s">
        <v>217</v>
      </c>
      <c r="F1460" s="19" t="s">
        <v>218</v>
      </c>
      <c r="G1460" s="22" t="s">
        <v>131</v>
      </c>
      <c r="H1460" s="19" t="str">
        <f t="shared" si="209"/>
        <v>002</v>
      </c>
      <c r="I1460" s="22" t="s">
        <v>132</v>
      </c>
      <c r="J1460" s="22" t="s">
        <v>133</v>
      </c>
      <c r="K1460" s="22"/>
      <c r="L1460" s="27">
        <v>8200000</v>
      </c>
      <c r="M1460" s="26">
        <v>0</v>
      </c>
      <c r="N1460" s="25">
        <v>8200000</v>
      </c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>
        <f t="shared" si="210"/>
        <v>0</v>
      </c>
      <c r="AE1460" s="25">
        <f>IF(SUM(R1460:T1460)-M1460&lt;SUM(N1460),SUM(N1460)-SUM(R1460:T1460)-M1460,)</f>
        <v>8200000</v>
      </c>
      <c r="AF1460" s="25"/>
      <c r="AG1460" s="27">
        <v>9250000</v>
      </c>
      <c r="AH1460" s="27"/>
      <c r="AI1460" s="27"/>
      <c r="AJ1460" s="27"/>
      <c r="AK1460" s="27"/>
      <c r="AL1460" s="27"/>
      <c r="AM1460" s="27"/>
      <c r="AN1460" s="25">
        <f t="shared" si="211"/>
        <v>9250000</v>
      </c>
      <c r="AO1460" s="27">
        <f>L1460+AE1460+AN1460</f>
        <v>25650000</v>
      </c>
      <c r="AP1460" s="28"/>
      <c r="AR1460" s="28"/>
      <c r="AS1460" s="28"/>
      <c r="AT1460" s="2"/>
      <c r="AU1460" s="50" t="s">
        <v>14966</v>
      </c>
      <c r="AV1460" s="2"/>
      <c r="AW1460" s="2"/>
      <c r="AX1460" s="2"/>
      <c r="AY1460" s="2"/>
      <c r="AZ1460" s="2"/>
      <c r="BA1460" s="29"/>
    </row>
    <row r="1461" spans="1:53" ht="21" customHeight="1">
      <c r="A1461" s="19">
        <f>SUBTOTAL(3,$AO$7:AO1461)</f>
        <v>1445</v>
      </c>
      <c r="B1461" s="44" t="s">
        <v>451</v>
      </c>
      <c r="C1461" s="45" t="s">
        <v>452</v>
      </c>
      <c r="D1461" s="22" t="s">
        <v>453</v>
      </c>
      <c r="E1461" s="22" t="s">
        <v>449</v>
      </c>
      <c r="F1461" s="19" t="s">
        <v>454</v>
      </c>
      <c r="G1461" s="22" t="s">
        <v>379</v>
      </c>
      <c r="H1461" s="19" t="str">
        <f t="shared" si="209"/>
        <v>003</v>
      </c>
      <c r="I1461" s="22" t="s">
        <v>387</v>
      </c>
      <c r="J1461" s="22" t="s">
        <v>381</v>
      </c>
      <c r="K1461" s="22"/>
      <c r="L1461" s="27">
        <v>0</v>
      </c>
      <c r="M1461" s="26">
        <v>0</v>
      </c>
      <c r="N1461" s="25">
        <v>8200000</v>
      </c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>
        <f t="shared" si="210"/>
        <v>0</v>
      </c>
      <c r="AE1461" s="25">
        <f>IF(SUM(R1461:T1461)-M1461&lt;SUM(N1461),SUM(N1461)-SUM(R1461:T1461)-M1461,)</f>
        <v>8200000</v>
      </c>
      <c r="AF1461" s="25"/>
      <c r="AG1461" s="27">
        <v>9250000</v>
      </c>
      <c r="AH1461" s="27"/>
      <c r="AI1461" s="27"/>
      <c r="AJ1461" s="27"/>
      <c r="AK1461" s="27"/>
      <c r="AL1461" s="27"/>
      <c r="AM1461" s="27"/>
      <c r="AN1461" s="25">
        <f t="shared" si="211"/>
        <v>9250000</v>
      </c>
      <c r="AO1461" s="27">
        <f>AE1461+AN1461</f>
        <v>17450000</v>
      </c>
      <c r="AP1461" s="28"/>
      <c r="AR1461" s="28"/>
      <c r="AS1461" s="28"/>
      <c r="AT1461" s="2"/>
      <c r="AU1461" s="50" t="s">
        <v>14966</v>
      </c>
      <c r="AV1461" s="2"/>
      <c r="AW1461" s="2"/>
      <c r="AX1461" s="2"/>
      <c r="AY1461" s="2"/>
      <c r="AZ1461" s="2"/>
      <c r="BA1461" s="29"/>
    </row>
    <row r="1462" spans="1:53" ht="18" customHeight="1">
      <c r="B1462" s="91"/>
      <c r="C1462" s="2"/>
      <c r="I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</row>
    <row r="1463" spans="1:53" ht="18" customHeight="1">
      <c r="B1463" s="91"/>
      <c r="C1463" s="2"/>
      <c r="I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</row>
    <row r="1464" spans="1:53" ht="18" customHeight="1">
      <c r="B1464" s="91"/>
      <c r="C1464" s="2"/>
      <c r="I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</row>
    <row r="1465" spans="1:53" ht="18" customHeight="1">
      <c r="B1465" s="91"/>
      <c r="C1465" s="2"/>
      <c r="I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</row>
    <row r="1466" spans="1:53" ht="18" customHeight="1">
      <c r="B1466" s="91"/>
      <c r="C1466" s="2"/>
      <c r="I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</row>
    <row r="1467" spans="1:53" ht="18" customHeight="1">
      <c r="B1467" s="91"/>
      <c r="C1467" s="2"/>
      <c r="I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</row>
    <row r="1468" spans="1:53" ht="18" customHeight="1">
      <c r="B1468" s="91"/>
      <c r="C1468" s="2"/>
      <c r="I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</row>
    <row r="1469" spans="1:53" ht="18" customHeight="1">
      <c r="B1469" s="91"/>
      <c r="C1469" s="2"/>
      <c r="I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</row>
    <row r="1470" spans="1:53" ht="18" customHeight="1">
      <c r="B1470" s="91"/>
      <c r="C1470" s="2"/>
      <c r="I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</row>
    <row r="1471" spans="1:53" ht="18" customHeight="1">
      <c r="B1471" s="91"/>
      <c r="C1471" s="2"/>
      <c r="I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</row>
    <row r="1472" spans="1:53" ht="18" customHeight="1">
      <c r="B1472" s="91"/>
      <c r="C1472" s="2"/>
      <c r="I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</row>
    <row r="1473" spans="2:52" ht="18" customHeight="1">
      <c r="B1473" s="91"/>
      <c r="C1473" s="2"/>
      <c r="I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</row>
    <row r="1474" spans="2:52" ht="18" customHeight="1">
      <c r="B1474" s="91"/>
      <c r="C1474" s="2"/>
      <c r="I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</row>
    <row r="1475" spans="2:52" ht="18" customHeight="1">
      <c r="B1475" s="91"/>
      <c r="C1475" s="2"/>
      <c r="I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</row>
    <row r="1476" spans="2:52" ht="18" customHeight="1">
      <c r="B1476" s="91"/>
      <c r="C1476" s="2"/>
      <c r="I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</row>
    <row r="1477" spans="2:52" ht="18" customHeight="1">
      <c r="B1477" s="91"/>
      <c r="C1477" s="2"/>
      <c r="I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</row>
    <row r="1478" spans="2:52" ht="18" customHeight="1">
      <c r="B1478" s="91"/>
      <c r="C1478" s="2"/>
      <c r="I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</row>
    <row r="1479" spans="2:52" ht="18" customHeight="1">
      <c r="B1479" s="91"/>
      <c r="C1479" s="2"/>
      <c r="I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</row>
    <row r="1480" spans="2:52" ht="18" customHeight="1">
      <c r="B1480" s="91"/>
      <c r="C1480" s="2"/>
      <c r="I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</row>
    <row r="1481" spans="2:52" ht="18" customHeight="1">
      <c r="B1481" s="91"/>
      <c r="C1481" s="2"/>
      <c r="I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</row>
    <row r="1482" spans="2:52" ht="18" customHeight="1">
      <c r="B1482" s="91"/>
      <c r="C1482" s="2"/>
      <c r="I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</row>
    <row r="1483" spans="2:52" ht="18" customHeight="1">
      <c r="B1483" s="91"/>
      <c r="C1483" s="2"/>
      <c r="I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</row>
    <row r="1484" spans="2:52" ht="18" customHeight="1">
      <c r="B1484" s="91"/>
      <c r="C1484" s="2"/>
      <c r="I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</row>
    <row r="1485" spans="2:52" ht="18" customHeight="1">
      <c r="B1485" s="91"/>
      <c r="C1485" s="2"/>
      <c r="I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</row>
    <row r="1486" spans="2:52" ht="18" customHeight="1">
      <c r="B1486" s="91"/>
      <c r="C1486" s="2"/>
      <c r="I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</row>
    <row r="1487" spans="2:52" ht="18" customHeight="1">
      <c r="B1487" s="91"/>
      <c r="C1487" s="2"/>
      <c r="I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</row>
    <row r="1488" spans="2:52" ht="18" customHeight="1">
      <c r="B1488" s="91"/>
      <c r="C1488" s="2"/>
      <c r="I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</row>
    <row r="1489" spans="2:52" ht="18" customHeight="1">
      <c r="B1489" s="91"/>
      <c r="C1489" s="2"/>
      <c r="I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</row>
    <row r="1490" spans="2:52" ht="18" customHeight="1">
      <c r="B1490" s="91"/>
      <c r="C1490" s="2"/>
      <c r="I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</row>
    <row r="1491" spans="2:52" ht="18" customHeight="1">
      <c r="B1491" s="91"/>
      <c r="C1491" s="2"/>
      <c r="I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</row>
    <row r="1492" spans="2:52" ht="18" customHeight="1">
      <c r="B1492" s="91"/>
      <c r="C1492" s="2"/>
      <c r="I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</row>
    <row r="1493" spans="2:52" ht="18" customHeight="1">
      <c r="B1493" s="91"/>
      <c r="C1493" s="2"/>
      <c r="I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</row>
    <row r="1494" spans="2:52" ht="18" customHeight="1">
      <c r="B1494" s="91"/>
      <c r="C1494" s="2"/>
      <c r="I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</row>
    <row r="1495" spans="2:52" ht="18" customHeight="1">
      <c r="B1495" s="91"/>
      <c r="C1495" s="2"/>
      <c r="I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</row>
    <row r="1496" spans="2:52" ht="18" customHeight="1">
      <c r="B1496" s="91"/>
      <c r="C1496" s="2"/>
      <c r="I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</row>
    <row r="1497" spans="2:52" ht="18" customHeight="1">
      <c r="B1497" s="91"/>
      <c r="C1497" s="2"/>
      <c r="I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</row>
    <row r="1498" spans="2:52" ht="18" customHeight="1">
      <c r="B1498" s="91"/>
      <c r="C1498" s="2"/>
      <c r="I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</row>
    <row r="1499" spans="2:52" ht="18" customHeight="1">
      <c r="B1499" s="91"/>
      <c r="C1499" s="2"/>
      <c r="I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</row>
    <row r="1500" spans="2:52" ht="18" customHeight="1">
      <c r="B1500" s="91"/>
      <c r="C1500" s="2"/>
      <c r="I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</row>
    <row r="1501" spans="2:52" ht="18" customHeight="1">
      <c r="B1501" s="91"/>
      <c r="C1501" s="2"/>
      <c r="I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</row>
    <row r="1502" spans="2:52" ht="18" customHeight="1">
      <c r="B1502" s="91"/>
      <c r="C1502" s="2"/>
      <c r="I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</row>
    <row r="1503" spans="2:52" ht="18" customHeight="1">
      <c r="B1503" s="91"/>
      <c r="C1503" s="2"/>
      <c r="I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</row>
    <row r="1504" spans="2:52" ht="18" customHeight="1">
      <c r="B1504" s="91"/>
      <c r="C1504" s="2"/>
      <c r="I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</row>
    <row r="1505" spans="2:52" ht="18" customHeight="1">
      <c r="B1505" s="91"/>
      <c r="C1505" s="2"/>
      <c r="I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</row>
    <row r="1506" spans="2:52" ht="18" customHeight="1">
      <c r="B1506" s="91"/>
      <c r="C1506" s="2"/>
      <c r="I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</row>
    <row r="1507" spans="2:52" ht="18" customHeight="1">
      <c r="B1507" s="91"/>
      <c r="C1507" s="2"/>
      <c r="I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</row>
    <row r="1508" spans="2:52" ht="18" customHeight="1">
      <c r="B1508" s="91"/>
      <c r="C1508" s="2"/>
      <c r="I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</row>
    <row r="1509" spans="2:52" ht="18" customHeight="1">
      <c r="B1509" s="91"/>
      <c r="C1509" s="2"/>
      <c r="I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</row>
    <row r="1510" spans="2:52" ht="18" customHeight="1">
      <c r="B1510" s="91"/>
      <c r="C1510" s="2"/>
      <c r="I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</row>
    <row r="1511" spans="2:52" ht="18" customHeight="1">
      <c r="B1511" s="91"/>
      <c r="C1511" s="2"/>
      <c r="I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</row>
    <row r="1512" spans="2:52" ht="18" customHeight="1">
      <c r="B1512" s="91"/>
      <c r="C1512" s="2"/>
      <c r="I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</row>
    <row r="1513" spans="2:52" ht="18" customHeight="1">
      <c r="B1513" s="91"/>
      <c r="C1513" s="2"/>
      <c r="I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</row>
    <row r="1514" spans="2:52" ht="18" customHeight="1">
      <c r="B1514" s="91"/>
      <c r="C1514" s="2"/>
      <c r="I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</row>
    <row r="1515" spans="2:52" ht="18" customHeight="1">
      <c r="B1515" s="91"/>
      <c r="C1515" s="2"/>
      <c r="I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</row>
    <row r="1516" spans="2:52" ht="18" customHeight="1">
      <c r="B1516" s="91"/>
      <c r="C1516" s="2"/>
      <c r="I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</row>
    <row r="1517" spans="2:52" ht="18" customHeight="1">
      <c r="B1517" s="91"/>
      <c r="C1517" s="2"/>
      <c r="I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</row>
    <row r="1518" spans="2:52" ht="18" customHeight="1">
      <c r="B1518" s="91"/>
      <c r="C1518" s="2"/>
      <c r="I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</row>
    <row r="1519" spans="2:52" ht="18" customHeight="1">
      <c r="B1519" s="91"/>
      <c r="C1519" s="2"/>
      <c r="I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</row>
    <row r="1520" spans="2:52" ht="18" customHeight="1">
      <c r="B1520" s="91"/>
      <c r="C1520" s="2"/>
      <c r="I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</row>
    <row r="1521" spans="2:52" ht="18" customHeight="1">
      <c r="B1521" s="91"/>
      <c r="C1521" s="2"/>
      <c r="I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</row>
    <row r="1522" spans="2:52" ht="18" customHeight="1">
      <c r="B1522" s="91"/>
      <c r="C1522" s="2"/>
      <c r="I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</row>
    <row r="1523" spans="2:52" ht="18" customHeight="1">
      <c r="B1523" s="91"/>
      <c r="C1523" s="2"/>
      <c r="I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</row>
    <row r="1524" spans="2:52" ht="18" customHeight="1">
      <c r="B1524" s="91"/>
      <c r="C1524" s="2"/>
      <c r="I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</row>
    <row r="1525" spans="2:52" ht="18" customHeight="1">
      <c r="B1525" s="91"/>
      <c r="C1525" s="2"/>
      <c r="I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</row>
    <row r="1526" spans="2:52" ht="18" customHeight="1">
      <c r="B1526" s="91"/>
      <c r="C1526" s="2"/>
      <c r="I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</row>
    <row r="1527" spans="2:52" ht="18" customHeight="1">
      <c r="B1527" s="91"/>
      <c r="C1527" s="2"/>
      <c r="I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</row>
    <row r="1528" spans="2:52" ht="18" customHeight="1">
      <c r="B1528" s="91"/>
      <c r="C1528" s="2"/>
      <c r="I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</row>
    <row r="1529" spans="2:52" ht="18" customHeight="1">
      <c r="B1529" s="91"/>
      <c r="C1529" s="2"/>
      <c r="I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</row>
    <row r="1530" spans="2:52" ht="18" customHeight="1">
      <c r="B1530" s="91"/>
      <c r="C1530" s="2"/>
      <c r="I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</row>
    <row r="1531" spans="2:52" ht="18" customHeight="1">
      <c r="B1531" s="91"/>
      <c r="C1531" s="2"/>
      <c r="I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</row>
    <row r="1532" spans="2:52" ht="18" customHeight="1">
      <c r="B1532" s="91"/>
      <c r="C1532" s="2"/>
      <c r="I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</row>
    <row r="1533" spans="2:52" ht="18" customHeight="1">
      <c r="B1533" s="91"/>
      <c r="C1533" s="2"/>
      <c r="I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</row>
    <row r="1534" spans="2:52" ht="18" customHeight="1">
      <c r="B1534" s="91"/>
      <c r="C1534" s="2"/>
      <c r="I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</row>
    <row r="1535" spans="2:52" ht="18" customHeight="1">
      <c r="B1535" s="91"/>
      <c r="C1535" s="2"/>
      <c r="I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</row>
    <row r="1536" spans="2:52" ht="18" customHeight="1">
      <c r="B1536" s="91"/>
      <c r="C1536" s="2"/>
      <c r="I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</row>
    <row r="1537" spans="2:52" ht="18" customHeight="1">
      <c r="B1537" s="91"/>
      <c r="C1537" s="2"/>
      <c r="I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</row>
    <row r="1538" spans="2:52" ht="18" customHeight="1">
      <c r="B1538" s="91"/>
      <c r="C1538" s="2"/>
      <c r="I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</row>
    <row r="1539" spans="2:52" ht="18" customHeight="1">
      <c r="B1539" s="91"/>
      <c r="C1539" s="2"/>
      <c r="I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</row>
    <row r="1540" spans="2:52" ht="18" customHeight="1">
      <c r="B1540" s="91"/>
      <c r="C1540" s="2"/>
      <c r="I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</row>
    <row r="1541" spans="2:52" ht="18" customHeight="1">
      <c r="B1541" s="91"/>
      <c r="C1541" s="2"/>
      <c r="I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</row>
    <row r="1542" spans="2:52" ht="18" customHeight="1">
      <c r="B1542" s="91"/>
      <c r="C1542" s="2"/>
      <c r="I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</row>
    <row r="1543" spans="2:52" ht="18" customHeight="1">
      <c r="B1543" s="91"/>
      <c r="C1543" s="2"/>
      <c r="I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</row>
    <row r="1544" spans="2:52" ht="18" customHeight="1">
      <c r="B1544" s="91"/>
      <c r="C1544" s="2"/>
      <c r="I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</row>
    <row r="1545" spans="2:52" ht="18" customHeight="1">
      <c r="B1545" s="91"/>
      <c r="C1545" s="2"/>
      <c r="I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</row>
    <row r="1546" spans="2:52" ht="18" customHeight="1">
      <c r="B1546" s="91"/>
      <c r="C1546" s="2"/>
      <c r="I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</row>
    <row r="1547" spans="2:52" ht="18" customHeight="1">
      <c r="B1547" s="91"/>
      <c r="C1547" s="2"/>
      <c r="I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</row>
    <row r="1548" spans="2:52" ht="18" customHeight="1">
      <c r="B1548" s="91"/>
      <c r="C1548" s="2"/>
      <c r="I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</row>
    <row r="1549" spans="2:52" ht="18" customHeight="1">
      <c r="B1549" s="91"/>
      <c r="C1549" s="2"/>
      <c r="I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</row>
    <row r="1550" spans="2:52" ht="18" customHeight="1">
      <c r="B1550" s="91"/>
      <c r="C1550" s="2"/>
      <c r="I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</row>
    <row r="1551" spans="2:52" ht="18" customHeight="1">
      <c r="B1551" s="91"/>
      <c r="C1551" s="2"/>
      <c r="I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</row>
    <row r="1552" spans="2:52" ht="18" customHeight="1">
      <c r="B1552" s="91"/>
      <c r="C1552" s="2"/>
      <c r="I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</row>
    <row r="1553" spans="2:52" ht="18" customHeight="1">
      <c r="B1553" s="91"/>
      <c r="C1553" s="2"/>
      <c r="I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</row>
    <row r="1554" spans="2:52" ht="18" customHeight="1">
      <c r="B1554" s="91"/>
      <c r="C1554" s="2"/>
      <c r="I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</row>
    <row r="1555" spans="2:52" ht="18" customHeight="1">
      <c r="B1555" s="91"/>
      <c r="C1555" s="2"/>
      <c r="I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</row>
    <row r="1556" spans="2:52" ht="18" customHeight="1">
      <c r="B1556" s="91"/>
      <c r="C1556" s="2"/>
      <c r="I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</row>
    <row r="1557" spans="2:52" ht="18" customHeight="1">
      <c r="B1557" s="91"/>
      <c r="C1557" s="2"/>
      <c r="I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</row>
    <row r="1558" spans="2:52" ht="18" customHeight="1">
      <c r="B1558" s="91"/>
      <c r="C1558" s="2"/>
      <c r="I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</row>
    <row r="1559" spans="2:52" ht="18" customHeight="1">
      <c r="B1559" s="91"/>
      <c r="C1559" s="2"/>
      <c r="I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</row>
    <row r="1560" spans="2:52" ht="18" customHeight="1">
      <c r="B1560" s="91"/>
      <c r="C1560" s="2"/>
      <c r="I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</row>
    <row r="1561" spans="2:52" ht="18" customHeight="1">
      <c r="B1561" s="91"/>
      <c r="C1561" s="2"/>
      <c r="I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</row>
    <row r="1562" spans="2:52" ht="18" customHeight="1">
      <c r="B1562" s="91"/>
      <c r="C1562" s="2"/>
      <c r="I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</row>
    <row r="1563" spans="2:52" ht="18" customHeight="1">
      <c r="B1563" s="91"/>
      <c r="C1563" s="2"/>
      <c r="I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</row>
    <row r="1564" spans="2:52" ht="18" customHeight="1">
      <c r="B1564" s="91"/>
      <c r="C1564" s="2"/>
      <c r="I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</row>
    <row r="1565" spans="2:52" ht="18" customHeight="1">
      <c r="B1565" s="91"/>
      <c r="C1565" s="2"/>
      <c r="I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</row>
    <row r="1566" spans="2:52" ht="18" customHeight="1">
      <c r="B1566" s="91"/>
      <c r="C1566" s="2"/>
      <c r="I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</row>
    <row r="1567" spans="2:52" ht="18" customHeight="1">
      <c r="B1567" s="91"/>
      <c r="C1567" s="2"/>
      <c r="I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</row>
    <row r="1568" spans="2:52" ht="18" customHeight="1">
      <c r="B1568" s="91"/>
      <c r="C1568" s="2"/>
      <c r="I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</row>
    <row r="1569" spans="2:52" ht="18" customHeight="1">
      <c r="B1569" s="91"/>
      <c r="C1569" s="2"/>
      <c r="I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</row>
    <row r="1570" spans="2:52" ht="18" customHeight="1">
      <c r="B1570" s="91"/>
      <c r="C1570" s="2"/>
      <c r="I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</row>
    <row r="1571" spans="2:52" ht="18" customHeight="1">
      <c r="B1571" s="91"/>
      <c r="C1571" s="2"/>
      <c r="I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</row>
    <row r="1572" spans="2:52" ht="18" customHeight="1">
      <c r="B1572" s="91"/>
      <c r="C1572" s="2"/>
      <c r="I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</row>
    <row r="1573" spans="2:52" ht="18" customHeight="1">
      <c r="B1573" s="91"/>
      <c r="C1573" s="2"/>
      <c r="I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</row>
    <row r="1574" spans="2:52" ht="18" customHeight="1">
      <c r="B1574" s="91"/>
      <c r="C1574" s="2"/>
      <c r="I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</row>
    <row r="1575" spans="2:52" ht="18" customHeight="1">
      <c r="B1575" s="91"/>
      <c r="C1575" s="2"/>
      <c r="I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</row>
    <row r="1576" spans="2:52" ht="18" customHeight="1">
      <c r="B1576" s="91"/>
      <c r="C1576" s="2"/>
      <c r="I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</row>
    <row r="1577" spans="2:52" ht="18" customHeight="1">
      <c r="B1577" s="91"/>
      <c r="C1577" s="2"/>
      <c r="I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</row>
    <row r="1578" spans="2:52" ht="18" customHeight="1">
      <c r="B1578" s="91"/>
      <c r="C1578" s="2"/>
      <c r="I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</row>
    <row r="1579" spans="2:52" ht="18" customHeight="1">
      <c r="B1579" s="91"/>
      <c r="C1579" s="2"/>
      <c r="I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</row>
    <row r="1580" spans="2:52" ht="18" customHeight="1">
      <c r="B1580" s="91"/>
      <c r="C1580" s="2"/>
      <c r="I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</row>
    <row r="1581" spans="2:52" ht="18" customHeight="1">
      <c r="B1581" s="91"/>
      <c r="C1581" s="2"/>
      <c r="I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</row>
    <row r="1582" spans="2:52" ht="18" customHeight="1">
      <c r="B1582" s="91"/>
      <c r="C1582" s="2"/>
      <c r="I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</row>
    <row r="1583" spans="2:52" ht="18" customHeight="1">
      <c r="B1583" s="91"/>
      <c r="C1583" s="2"/>
      <c r="I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</row>
    <row r="1584" spans="2:52" ht="18" customHeight="1">
      <c r="B1584" s="91"/>
      <c r="C1584" s="2"/>
      <c r="I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</row>
    <row r="1585" spans="2:52" ht="18" customHeight="1">
      <c r="B1585" s="91"/>
      <c r="C1585" s="2"/>
      <c r="I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</row>
    <row r="1586" spans="2:52" ht="18" customHeight="1">
      <c r="B1586" s="91"/>
      <c r="C1586" s="2"/>
      <c r="I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</row>
    <row r="1587" spans="2:52" ht="18" customHeight="1">
      <c r="B1587" s="91"/>
      <c r="C1587" s="2"/>
      <c r="I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</row>
    <row r="1588" spans="2:52" ht="18" customHeight="1">
      <c r="B1588" s="91"/>
      <c r="C1588" s="2"/>
      <c r="I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</row>
    <row r="1589" spans="2:52" ht="18" customHeight="1">
      <c r="B1589" s="91"/>
      <c r="C1589" s="2"/>
      <c r="I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</row>
    <row r="1590" spans="2:52" ht="18" customHeight="1">
      <c r="B1590" s="91"/>
      <c r="C1590" s="2"/>
      <c r="I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</row>
    <row r="1591" spans="2:52" ht="18" customHeight="1">
      <c r="B1591" s="91"/>
      <c r="C1591" s="2"/>
      <c r="I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</row>
    <row r="1592" spans="2:52" ht="18" customHeight="1">
      <c r="B1592" s="91"/>
      <c r="C1592" s="2"/>
      <c r="I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</row>
    <row r="1593" spans="2:52" ht="18" customHeight="1">
      <c r="B1593" s="91"/>
      <c r="C1593" s="2"/>
      <c r="I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</row>
    <row r="1594" spans="2:52" ht="18" customHeight="1">
      <c r="B1594" s="91"/>
      <c r="C1594" s="2"/>
      <c r="I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</row>
    <row r="1595" spans="2:52" ht="18" customHeight="1">
      <c r="B1595" s="91"/>
      <c r="C1595" s="2"/>
      <c r="I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</row>
    <row r="1596" spans="2:52" ht="18" customHeight="1">
      <c r="B1596" s="91"/>
      <c r="C1596" s="2"/>
      <c r="I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</row>
    <row r="1597" spans="2:52" ht="18" customHeight="1">
      <c r="B1597" s="91"/>
      <c r="C1597" s="2"/>
      <c r="I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</row>
    <row r="1598" spans="2:52" ht="18" customHeight="1">
      <c r="B1598" s="91"/>
      <c r="C1598" s="2"/>
      <c r="I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</row>
    <row r="1599" spans="2:52" ht="18" customHeight="1">
      <c r="B1599" s="91"/>
      <c r="C1599" s="2"/>
      <c r="I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</row>
    <row r="1600" spans="2:52" ht="18" customHeight="1">
      <c r="B1600" s="91"/>
      <c r="C1600" s="2"/>
      <c r="I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</row>
    <row r="1601" spans="2:52" ht="18" customHeight="1">
      <c r="B1601" s="91"/>
      <c r="C1601" s="2"/>
      <c r="I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</row>
    <row r="1602" spans="2:52" ht="18" customHeight="1">
      <c r="B1602" s="91"/>
      <c r="C1602" s="2"/>
      <c r="I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</row>
    <row r="1603" spans="2:52" ht="18" customHeight="1">
      <c r="B1603" s="91"/>
      <c r="C1603" s="2"/>
      <c r="I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</row>
    <row r="1604" spans="2:52" ht="18" customHeight="1">
      <c r="B1604" s="91"/>
      <c r="C1604" s="2"/>
      <c r="I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</row>
    <row r="1605" spans="2:52" ht="18" customHeight="1">
      <c r="B1605" s="91"/>
      <c r="C1605" s="2"/>
      <c r="I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</row>
    <row r="1606" spans="2:52" ht="18" customHeight="1">
      <c r="B1606" s="91"/>
      <c r="C1606" s="2"/>
      <c r="I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</row>
    <row r="1607" spans="2:52" ht="18" customHeight="1">
      <c r="B1607" s="91"/>
      <c r="C1607" s="2"/>
      <c r="I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</row>
    <row r="1608" spans="2:52" ht="18" customHeight="1">
      <c r="B1608" s="91"/>
      <c r="C1608" s="2"/>
      <c r="I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</row>
    <row r="1609" spans="2:52" ht="18" customHeight="1">
      <c r="B1609" s="91"/>
      <c r="C1609" s="2"/>
      <c r="I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</row>
    <row r="1610" spans="2:52" ht="18" customHeight="1">
      <c r="B1610" s="91"/>
      <c r="C1610" s="2"/>
      <c r="I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</row>
    <row r="1611" spans="2:52" ht="18" customHeight="1">
      <c r="B1611" s="91"/>
      <c r="C1611" s="2"/>
      <c r="I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</row>
    <row r="1612" spans="2:52" ht="18" customHeight="1">
      <c r="B1612" s="91"/>
      <c r="C1612" s="2"/>
      <c r="I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</row>
    <row r="1613" spans="2:52" ht="18" customHeight="1">
      <c r="B1613" s="91"/>
      <c r="C1613" s="2"/>
      <c r="I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</row>
    <row r="1614" spans="2:52" ht="18" customHeight="1">
      <c r="B1614" s="91"/>
      <c r="C1614" s="2"/>
      <c r="I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</row>
    <row r="1615" spans="2:52" ht="18" customHeight="1">
      <c r="B1615" s="91"/>
      <c r="C1615" s="2"/>
      <c r="I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</row>
    <row r="1616" spans="2:52" ht="18" customHeight="1">
      <c r="B1616" s="91"/>
      <c r="C1616" s="2"/>
      <c r="I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</row>
    <row r="1617" spans="2:52" ht="18" customHeight="1">
      <c r="B1617" s="91"/>
      <c r="C1617" s="2"/>
      <c r="I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</row>
    <row r="1618" spans="2:52" ht="18" customHeight="1">
      <c r="B1618" s="91"/>
      <c r="C1618" s="2"/>
      <c r="I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</row>
    <row r="1619" spans="2:52" ht="18" customHeight="1">
      <c r="B1619" s="91"/>
      <c r="C1619" s="2"/>
      <c r="I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</row>
    <row r="1620" spans="2:52" ht="18" customHeight="1">
      <c r="B1620" s="91"/>
      <c r="C1620" s="2"/>
      <c r="I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</row>
    <row r="1621" spans="2:52" ht="18" customHeight="1">
      <c r="B1621" s="91"/>
      <c r="C1621" s="2"/>
      <c r="I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</row>
    <row r="1622" spans="2:52" ht="18" customHeight="1">
      <c r="B1622" s="91"/>
      <c r="C1622" s="2"/>
      <c r="I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</row>
    <row r="1623" spans="2:52" ht="18" customHeight="1">
      <c r="B1623" s="91"/>
      <c r="C1623" s="2"/>
      <c r="I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</row>
    <row r="1624" spans="2:52" ht="18" customHeight="1">
      <c r="B1624" s="91"/>
      <c r="C1624" s="2"/>
      <c r="I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</row>
    <row r="1625" spans="2:52" ht="18" customHeight="1">
      <c r="B1625" s="91"/>
      <c r="C1625" s="2"/>
      <c r="I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</row>
    <row r="1626" spans="2:52" ht="18" customHeight="1">
      <c r="B1626" s="91"/>
      <c r="C1626" s="2"/>
      <c r="I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</row>
    <row r="1627" spans="2:52" ht="18" customHeight="1">
      <c r="B1627" s="91"/>
      <c r="C1627" s="2"/>
      <c r="I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</row>
    <row r="1628" spans="2:52" ht="18" customHeight="1">
      <c r="B1628" s="91"/>
      <c r="C1628" s="2"/>
      <c r="I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</row>
    <row r="1629" spans="2:52" ht="18" customHeight="1">
      <c r="B1629" s="91"/>
      <c r="C1629" s="2"/>
      <c r="I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</row>
    <row r="1630" spans="2:52" ht="18" customHeight="1">
      <c r="B1630" s="91"/>
      <c r="C1630" s="2"/>
      <c r="I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</row>
    <row r="1631" spans="2:52" ht="18" customHeight="1">
      <c r="B1631" s="91"/>
      <c r="C1631" s="2"/>
      <c r="I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</row>
    <row r="1632" spans="2:52" ht="18" customHeight="1">
      <c r="B1632" s="91"/>
      <c r="C1632" s="2"/>
      <c r="I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</row>
    <row r="1633" spans="2:52" ht="18" customHeight="1">
      <c r="B1633" s="91"/>
      <c r="C1633" s="2"/>
      <c r="I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</row>
    <row r="1634" spans="2:52" ht="18" customHeight="1">
      <c r="B1634" s="91"/>
      <c r="C1634" s="2"/>
      <c r="I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</row>
    <row r="1635" spans="2:52" ht="18" customHeight="1">
      <c r="B1635" s="91"/>
      <c r="C1635" s="2"/>
      <c r="I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</row>
    <row r="1636" spans="2:52" ht="18" customHeight="1">
      <c r="B1636" s="91"/>
      <c r="C1636" s="2"/>
      <c r="I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</row>
    <row r="1637" spans="2:52" ht="18" customHeight="1">
      <c r="B1637" s="91"/>
      <c r="C1637" s="2"/>
      <c r="I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</row>
    <row r="1638" spans="2:52" ht="18" customHeight="1">
      <c r="B1638" s="91"/>
      <c r="C1638" s="2"/>
      <c r="I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</row>
    <row r="1639" spans="2:52" ht="18" customHeight="1">
      <c r="B1639" s="91"/>
      <c r="C1639" s="2"/>
      <c r="I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</row>
    <row r="1640" spans="2:52" ht="18" customHeight="1">
      <c r="B1640" s="91"/>
      <c r="C1640" s="2"/>
      <c r="I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</row>
    <row r="1641" spans="2:52" ht="18" customHeight="1">
      <c r="B1641" s="91"/>
      <c r="C1641" s="2"/>
      <c r="I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</row>
    <row r="1642" spans="2:52" ht="18" customHeight="1">
      <c r="B1642" s="91"/>
      <c r="C1642" s="2"/>
      <c r="I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</row>
    <row r="1643" spans="2:52" ht="18" customHeight="1">
      <c r="B1643" s="91"/>
      <c r="C1643" s="2"/>
      <c r="I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</row>
    <row r="1644" spans="2:52" ht="18" customHeight="1">
      <c r="B1644" s="91"/>
      <c r="C1644" s="2"/>
      <c r="I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</row>
    <row r="1645" spans="2:52" ht="18" customHeight="1">
      <c r="B1645" s="91"/>
      <c r="C1645" s="2"/>
      <c r="I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</row>
    <row r="1646" spans="2:52" ht="18" customHeight="1">
      <c r="B1646" s="91"/>
      <c r="C1646" s="2"/>
      <c r="I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</row>
    <row r="1647" spans="2:52" ht="18" customHeight="1">
      <c r="B1647" s="91"/>
      <c r="C1647" s="2"/>
      <c r="I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</row>
    <row r="1648" spans="2:52" ht="18" customHeight="1">
      <c r="B1648" s="91"/>
      <c r="C1648" s="2"/>
      <c r="I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</row>
    <row r="1649" spans="2:52" ht="18" customHeight="1">
      <c r="B1649" s="91"/>
      <c r="C1649" s="2"/>
      <c r="I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</row>
    <row r="1650" spans="2:52" ht="18" customHeight="1">
      <c r="B1650" s="91"/>
      <c r="C1650" s="2"/>
      <c r="I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</row>
    <row r="1651" spans="2:52" ht="18" customHeight="1">
      <c r="B1651" s="91"/>
      <c r="C1651" s="2"/>
      <c r="I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</row>
    <row r="1652" spans="2:52" ht="18" customHeight="1">
      <c r="B1652" s="91"/>
      <c r="C1652" s="2"/>
      <c r="I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</row>
    <row r="1653" spans="2:52" ht="18" customHeight="1">
      <c r="B1653" s="91"/>
      <c r="C1653" s="2"/>
      <c r="I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</row>
    <row r="1654" spans="2:52" ht="18" customHeight="1">
      <c r="B1654" s="91"/>
      <c r="C1654" s="2"/>
      <c r="I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</row>
    <row r="1655" spans="2:52" ht="18" customHeight="1">
      <c r="B1655" s="91"/>
      <c r="C1655" s="2"/>
      <c r="I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</row>
    <row r="1656" spans="2:52" ht="18" customHeight="1">
      <c r="B1656" s="91"/>
      <c r="C1656" s="2"/>
      <c r="I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</row>
    <row r="1657" spans="2:52" ht="18" customHeight="1">
      <c r="B1657" s="91"/>
      <c r="C1657" s="2"/>
      <c r="I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</row>
    <row r="1658" spans="2:52" ht="18" customHeight="1">
      <c r="B1658" s="91"/>
      <c r="C1658" s="2"/>
      <c r="I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</row>
    <row r="1659" spans="2:52" ht="18" customHeight="1">
      <c r="B1659" s="91"/>
      <c r="C1659" s="2"/>
      <c r="I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</row>
    <row r="1660" spans="2:52" ht="18" customHeight="1">
      <c r="B1660" s="91"/>
      <c r="C1660" s="2"/>
      <c r="I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</row>
    <row r="1661" spans="2:52" ht="18" customHeight="1">
      <c r="B1661" s="91"/>
      <c r="C1661" s="2"/>
      <c r="I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</row>
    <row r="1662" spans="2:52" ht="18" customHeight="1">
      <c r="B1662" s="91"/>
      <c r="C1662" s="2"/>
      <c r="I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</row>
    <row r="1663" spans="2:52" ht="18" customHeight="1">
      <c r="B1663" s="91"/>
      <c r="C1663" s="2"/>
      <c r="I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</row>
    <row r="1664" spans="2:52" ht="18" customHeight="1">
      <c r="B1664" s="91"/>
      <c r="C1664" s="2"/>
      <c r="I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</row>
    <row r="1665" spans="2:52" ht="18" customHeight="1">
      <c r="B1665" s="91"/>
      <c r="C1665" s="2"/>
      <c r="I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</row>
    <row r="1666" spans="2:52" ht="18" customHeight="1">
      <c r="B1666" s="91"/>
      <c r="C1666" s="2"/>
      <c r="I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</row>
    <row r="1667" spans="2:52" ht="18" customHeight="1">
      <c r="B1667" s="91"/>
      <c r="C1667" s="2"/>
      <c r="I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</row>
    <row r="1668" spans="2:52" ht="18" customHeight="1">
      <c r="B1668" s="91"/>
      <c r="C1668" s="2"/>
      <c r="I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</row>
    <row r="1669" spans="2:52" ht="18" customHeight="1">
      <c r="B1669" s="91"/>
      <c r="C1669" s="2"/>
      <c r="I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</row>
    <row r="1670" spans="2:52" ht="18" customHeight="1">
      <c r="B1670" s="91"/>
      <c r="C1670" s="2"/>
      <c r="I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</row>
    <row r="1671" spans="2:52" ht="18" customHeight="1">
      <c r="B1671" s="91"/>
      <c r="C1671" s="2"/>
      <c r="I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</row>
    <row r="1672" spans="2:52" ht="18" customHeight="1">
      <c r="B1672" s="91"/>
      <c r="C1672" s="2"/>
      <c r="I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</row>
    <row r="1673" spans="2:52" ht="18" customHeight="1">
      <c r="B1673" s="91"/>
      <c r="C1673" s="2"/>
      <c r="I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</row>
    <row r="1674" spans="2:52" ht="18" customHeight="1">
      <c r="B1674" s="91"/>
      <c r="C1674" s="2"/>
      <c r="I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</row>
    <row r="1675" spans="2:52" ht="18" customHeight="1">
      <c r="B1675" s="91"/>
      <c r="C1675" s="2"/>
      <c r="I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</row>
    <row r="1676" spans="2:52" ht="18" customHeight="1">
      <c r="B1676" s="91"/>
      <c r="C1676" s="2"/>
      <c r="I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</row>
    <row r="1677" spans="2:52" ht="18" customHeight="1">
      <c r="B1677" s="91"/>
      <c r="C1677" s="2"/>
      <c r="I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</row>
    <row r="1678" spans="2:52" ht="18" customHeight="1">
      <c r="B1678" s="91"/>
      <c r="C1678" s="2"/>
      <c r="I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</row>
    <row r="1679" spans="2:52" ht="18" customHeight="1">
      <c r="B1679" s="91"/>
      <c r="C1679" s="2"/>
      <c r="I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</row>
    <row r="1680" spans="2:52" ht="18" customHeight="1">
      <c r="B1680" s="91"/>
      <c r="C1680" s="2"/>
      <c r="I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</row>
    <row r="1681" spans="2:52" ht="18" customHeight="1">
      <c r="B1681" s="91"/>
      <c r="C1681" s="2"/>
      <c r="I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</row>
    <row r="1682" spans="2:52" ht="18" customHeight="1">
      <c r="B1682" s="91"/>
      <c r="C1682" s="2"/>
      <c r="I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</row>
    <row r="1683" spans="2:52" ht="18" customHeight="1">
      <c r="B1683" s="91"/>
      <c r="C1683" s="2"/>
      <c r="I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</row>
    <row r="1684" spans="2:52" ht="18" customHeight="1">
      <c r="B1684" s="91"/>
      <c r="C1684" s="2"/>
      <c r="I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</row>
    <row r="1685" spans="2:52" ht="18" customHeight="1">
      <c r="B1685" s="91"/>
      <c r="C1685" s="2"/>
      <c r="I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</row>
    <row r="1686" spans="2:52" ht="18" customHeight="1">
      <c r="B1686" s="91"/>
      <c r="C1686" s="2"/>
      <c r="I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</row>
    <row r="1687" spans="2:52" ht="18" customHeight="1">
      <c r="B1687" s="91"/>
      <c r="C1687" s="2"/>
      <c r="I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</row>
    <row r="1688" spans="2:52" ht="18" customHeight="1">
      <c r="B1688" s="91"/>
      <c r="C1688" s="2"/>
      <c r="I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</row>
    <row r="1689" spans="2:52" ht="18" customHeight="1">
      <c r="B1689" s="91"/>
      <c r="C1689" s="2"/>
      <c r="I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</row>
    <row r="1690" spans="2:52" ht="18" customHeight="1">
      <c r="B1690" s="91"/>
      <c r="C1690" s="2"/>
      <c r="I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</row>
    <row r="1691" spans="2:52" ht="18" customHeight="1">
      <c r="B1691" s="91"/>
      <c r="C1691" s="2"/>
      <c r="I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</row>
    <row r="1692" spans="2:52" ht="18" customHeight="1">
      <c r="B1692" s="91"/>
      <c r="C1692" s="2"/>
      <c r="I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</row>
    <row r="1693" spans="2:52" ht="18" customHeight="1">
      <c r="B1693" s="91"/>
      <c r="C1693" s="2"/>
      <c r="I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</row>
    <row r="1694" spans="2:52" ht="18" customHeight="1">
      <c r="B1694" s="91"/>
      <c r="C1694" s="2"/>
      <c r="I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</row>
    <row r="1695" spans="2:52" ht="18" customHeight="1">
      <c r="B1695" s="91"/>
      <c r="C1695" s="2"/>
      <c r="I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</row>
    <row r="1696" spans="2:52" ht="18" customHeight="1">
      <c r="B1696" s="91"/>
      <c r="C1696" s="2"/>
      <c r="I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</row>
    <row r="1697" spans="2:52" ht="18" customHeight="1">
      <c r="B1697" s="91"/>
      <c r="C1697" s="2"/>
      <c r="I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</row>
    <row r="1698" spans="2:52" ht="18" customHeight="1">
      <c r="B1698" s="91"/>
      <c r="C1698" s="2"/>
      <c r="I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</row>
    <row r="1699" spans="2:52" ht="18" customHeight="1">
      <c r="B1699" s="91"/>
      <c r="C1699" s="2"/>
      <c r="I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</row>
    <row r="1700" spans="2:52" ht="18" customHeight="1">
      <c r="B1700" s="91"/>
      <c r="C1700" s="2"/>
      <c r="I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</row>
    <row r="1701" spans="2:52" ht="18" customHeight="1">
      <c r="B1701" s="91"/>
      <c r="C1701" s="2"/>
      <c r="I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</row>
    <row r="1702" spans="2:52" ht="18" customHeight="1">
      <c r="B1702" s="91"/>
      <c r="C1702" s="2"/>
      <c r="I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</row>
    <row r="1703" spans="2:52" ht="18" customHeight="1">
      <c r="B1703" s="91"/>
      <c r="C1703" s="2"/>
      <c r="I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</row>
    <row r="1704" spans="2:52" ht="18" customHeight="1">
      <c r="B1704" s="91"/>
      <c r="C1704" s="2"/>
      <c r="I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</row>
    <row r="1705" spans="2:52" ht="18" customHeight="1">
      <c r="B1705" s="91"/>
      <c r="C1705" s="2"/>
      <c r="I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</row>
    <row r="1706" spans="2:52" ht="18" customHeight="1">
      <c r="B1706" s="91"/>
      <c r="C1706" s="2"/>
      <c r="I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</row>
    <row r="1707" spans="2:52" ht="18" customHeight="1">
      <c r="B1707" s="91"/>
      <c r="C1707" s="2"/>
      <c r="I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</row>
    <row r="1708" spans="2:52" ht="18" customHeight="1">
      <c r="B1708" s="91"/>
      <c r="C1708" s="2"/>
      <c r="I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</row>
    <row r="1709" spans="2:52" ht="18" customHeight="1">
      <c r="B1709" s="91"/>
      <c r="C1709" s="2"/>
      <c r="I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</row>
    <row r="1710" spans="2:52" ht="18" customHeight="1">
      <c r="H1710" s="14" t="s">
        <v>4731</v>
      </c>
    </row>
    <row r="1711" spans="2:52" ht="18" customHeight="1">
      <c r="H1711" s="14" t="s">
        <v>4732</v>
      </c>
    </row>
    <row r="1712" spans="2:52" ht="18" customHeight="1">
      <c r="H1712" s="14" t="s">
        <v>4733</v>
      </c>
    </row>
    <row r="1713" spans="8:8" ht="18" customHeight="1">
      <c r="H1713" s="14" t="s">
        <v>4734</v>
      </c>
    </row>
  </sheetData>
  <autoFilter ref="A6:EH1384" xr:uid="{E5F0CC31-1F6C-4755-BB18-00DEC8992BA1}">
    <sortState xmlns:xlrd2="http://schemas.microsoft.com/office/spreadsheetml/2017/richdata2" ref="A48:DH747">
      <sortCondition ref="B6:B1368"/>
    </sortState>
  </autoFilter>
  <mergeCells count="37">
    <mergeCell ref="BA4:BA6"/>
    <mergeCell ref="BB4:BB6"/>
    <mergeCell ref="AE4:AE6"/>
    <mergeCell ref="K4:K6"/>
    <mergeCell ref="M4:M6"/>
    <mergeCell ref="V4:W5"/>
    <mergeCell ref="AB4:AC5"/>
    <mergeCell ref="AF4:AF6"/>
    <mergeCell ref="AN4:AN6"/>
    <mergeCell ref="AL4:AM5"/>
    <mergeCell ref="A1:AO1"/>
    <mergeCell ref="A2:AO2"/>
    <mergeCell ref="R4:S5"/>
    <mergeCell ref="AO4:AO6"/>
    <mergeCell ref="AT4:AZ4"/>
    <mergeCell ref="N4:N6"/>
    <mergeCell ref="AD4:AD6"/>
    <mergeCell ref="T4:U5"/>
    <mergeCell ref="O4:O5"/>
    <mergeCell ref="P4:P5"/>
    <mergeCell ref="Q4:Q5"/>
    <mergeCell ref="X4:Y5"/>
    <mergeCell ref="Z4:AA5"/>
    <mergeCell ref="AG4:AG6"/>
    <mergeCell ref="AH4:AI5"/>
    <mergeCell ref="AJ4:AK5"/>
    <mergeCell ref="D1369:E1369"/>
    <mergeCell ref="J4:J6"/>
    <mergeCell ref="L4:L6"/>
    <mergeCell ref="A4:A6"/>
    <mergeCell ref="B4:B6"/>
    <mergeCell ref="D4:D6"/>
    <mergeCell ref="E4:E6"/>
    <mergeCell ref="F4:F6"/>
    <mergeCell ref="G4:G6"/>
    <mergeCell ref="H4:H6"/>
    <mergeCell ref="I4:I6"/>
  </mergeCells>
  <conditionalFormatting sqref="B1404">
    <cfRule type="duplicateValues" dxfId="363" priority="38"/>
  </conditionalFormatting>
  <conditionalFormatting sqref="C3">
    <cfRule type="duplicateValues" dxfId="362" priority="194"/>
  </conditionalFormatting>
  <conditionalFormatting sqref="C12:C13">
    <cfRule type="duplicateValues" dxfId="361" priority="195"/>
  </conditionalFormatting>
  <conditionalFormatting sqref="C15:C16">
    <cfRule type="duplicateValues" dxfId="360" priority="196" stopIfTrue="1"/>
  </conditionalFormatting>
  <conditionalFormatting sqref="C18:C30">
    <cfRule type="duplicateValues" dxfId="359" priority="251" stopIfTrue="1"/>
  </conditionalFormatting>
  <conditionalFormatting sqref="C18:C32">
    <cfRule type="duplicateValues" dxfId="358" priority="252"/>
  </conditionalFormatting>
  <conditionalFormatting sqref="C31:C32">
    <cfRule type="duplicateValues" dxfId="357" priority="193"/>
  </conditionalFormatting>
  <conditionalFormatting sqref="C41:C62">
    <cfRule type="duplicateValues" dxfId="356" priority="292"/>
  </conditionalFormatting>
  <conditionalFormatting sqref="C48">
    <cfRule type="duplicateValues" dxfId="355" priority="293"/>
  </conditionalFormatting>
  <conditionalFormatting sqref="C49:C62 C41:C46">
    <cfRule type="duplicateValues" dxfId="354" priority="280" stopIfTrue="1"/>
    <cfRule type="duplicateValues" dxfId="353" priority="281" stopIfTrue="1"/>
  </conditionalFormatting>
  <conditionalFormatting sqref="C63">
    <cfRule type="duplicateValues" dxfId="352" priority="187" stopIfTrue="1"/>
    <cfRule type="duplicateValues" dxfId="351" priority="188" stopIfTrue="1"/>
  </conditionalFormatting>
  <conditionalFormatting sqref="C77">
    <cfRule type="duplicateValues" dxfId="350" priority="249"/>
  </conditionalFormatting>
  <conditionalFormatting sqref="C104:C105">
    <cfRule type="duplicateValues" dxfId="349" priority="246" stopIfTrue="1"/>
  </conditionalFormatting>
  <conditionalFormatting sqref="C104:C122">
    <cfRule type="duplicateValues" dxfId="348" priority="310"/>
  </conditionalFormatting>
  <conditionalFormatting sqref="C106:C122">
    <cfRule type="duplicateValues" dxfId="347" priority="311"/>
  </conditionalFormatting>
  <conditionalFormatting sqref="C123 C127">
    <cfRule type="duplicateValues" dxfId="346" priority="215" stopIfTrue="1"/>
  </conditionalFormatting>
  <conditionalFormatting sqref="C123:C152">
    <cfRule type="duplicateValues" dxfId="345" priority="309"/>
  </conditionalFormatting>
  <conditionalFormatting sqref="C124">
    <cfRule type="duplicateValues" dxfId="344" priority="214" stopIfTrue="1"/>
  </conditionalFormatting>
  <conditionalFormatting sqref="C151">
    <cfRule type="duplicateValues" dxfId="343" priority="216" stopIfTrue="1"/>
  </conditionalFormatting>
  <conditionalFormatting sqref="C152 C125:C126 C128:C150">
    <cfRule type="duplicateValues" dxfId="342" priority="270" stopIfTrue="1"/>
  </conditionalFormatting>
  <conditionalFormatting sqref="C153">
    <cfRule type="duplicateValues" dxfId="341" priority="211" stopIfTrue="1"/>
  </conditionalFormatting>
  <conditionalFormatting sqref="C153:C187">
    <cfRule type="duplicateValues" dxfId="340" priority="324"/>
  </conditionalFormatting>
  <conditionalFormatting sqref="C156 C154">
    <cfRule type="duplicateValues" dxfId="339" priority="212" stopIfTrue="1"/>
  </conditionalFormatting>
  <conditionalFormatting sqref="C157 C155">
    <cfRule type="duplicateValues" dxfId="338" priority="213" stopIfTrue="1"/>
  </conditionalFormatting>
  <conditionalFormatting sqref="C158:C187">
    <cfRule type="duplicateValues" dxfId="337" priority="325" stopIfTrue="1"/>
  </conditionalFormatting>
  <conditionalFormatting sqref="C188">
    <cfRule type="duplicateValues" dxfId="336" priority="208" stopIfTrue="1"/>
  </conditionalFormatting>
  <conditionalFormatting sqref="C188:C221">
    <cfRule type="duplicateValues" dxfId="335" priority="323"/>
  </conditionalFormatting>
  <conditionalFormatting sqref="C219">
    <cfRule type="duplicateValues" dxfId="334" priority="207" stopIfTrue="1"/>
  </conditionalFormatting>
  <conditionalFormatting sqref="C220 C189:C218">
    <cfRule type="duplicateValues" dxfId="333" priority="209" stopIfTrue="1"/>
  </conditionalFormatting>
  <conditionalFormatting sqref="C221">
    <cfRule type="duplicateValues" dxfId="332" priority="210" stopIfTrue="1"/>
  </conditionalFormatting>
  <conditionalFormatting sqref="C238">
    <cfRule type="duplicateValues" dxfId="331" priority="204" stopIfTrue="1"/>
    <cfRule type="duplicateValues" dxfId="330" priority="205"/>
  </conditionalFormatting>
  <conditionalFormatting sqref="C250:C251">
    <cfRule type="duplicateValues" dxfId="329" priority="202" stopIfTrue="1"/>
  </conditionalFormatting>
  <conditionalFormatting sqref="C252">
    <cfRule type="duplicateValues" dxfId="328" priority="203" stopIfTrue="1"/>
  </conditionalFormatting>
  <conditionalFormatting sqref="C282">
    <cfRule type="duplicateValues" dxfId="327" priority="199" stopIfTrue="1"/>
  </conditionalFormatting>
  <conditionalFormatting sqref="C283:C284">
    <cfRule type="duplicateValues" dxfId="326" priority="299" stopIfTrue="1"/>
  </conditionalFormatting>
  <conditionalFormatting sqref="C285">
    <cfRule type="duplicateValues" dxfId="325" priority="201" stopIfTrue="1"/>
  </conditionalFormatting>
  <conditionalFormatting sqref="C286:C313">
    <cfRule type="duplicateValues" dxfId="324" priority="321"/>
  </conditionalFormatting>
  <conditionalFormatting sqref="C306">
    <cfRule type="duplicateValues" dxfId="323" priority="198" stopIfTrue="1"/>
  </conditionalFormatting>
  <conditionalFormatting sqref="C311">
    <cfRule type="duplicateValues" dxfId="322" priority="197" stopIfTrue="1"/>
  </conditionalFormatting>
  <conditionalFormatting sqref="C312:C313 C307:C310 C286:C305">
    <cfRule type="duplicateValues" dxfId="321" priority="282" stopIfTrue="1"/>
  </conditionalFormatting>
  <conditionalFormatting sqref="C346:C359">
    <cfRule type="duplicateValues" dxfId="320" priority="286"/>
  </conditionalFormatting>
  <conditionalFormatting sqref="C357:C359 C346:C355">
    <cfRule type="duplicateValues" dxfId="319" priority="285" stopIfTrue="1"/>
  </conditionalFormatting>
  <conditionalFormatting sqref="C360:C363">
    <cfRule type="duplicateValues" dxfId="318" priority="245" stopIfTrue="1"/>
  </conditionalFormatting>
  <conditionalFormatting sqref="C360:C368">
    <cfRule type="duplicateValues" dxfId="317" priority="272"/>
  </conditionalFormatting>
  <conditionalFormatting sqref="C364:C368">
    <cfRule type="duplicateValues" dxfId="316" priority="271"/>
  </conditionalFormatting>
  <conditionalFormatting sqref="C369:C403">
    <cfRule type="duplicateValues" dxfId="315" priority="287" stopIfTrue="1"/>
    <cfRule type="duplicateValues" dxfId="314" priority="288" stopIfTrue="1"/>
  </conditionalFormatting>
  <conditionalFormatting sqref="C369:C408">
    <cfRule type="duplicateValues" dxfId="313" priority="289"/>
  </conditionalFormatting>
  <conditionalFormatting sqref="C404:C405">
    <cfRule type="duplicateValues" dxfId="312" priority="243" stopIfTrue="1"/>
    <cfRule type="duplicateValues" dxfId="311" priority="244" stopIfTrue="1"/>
  </conditionalFormatting>
  <conditionalFormatting sqref="C406:C407">
    <cfRule type="duplicateValues" dxfId="310" priority="185" stopIfTrue="1"/>
    <cfRule type="duplicateValues" dxfId="309" priority="186" stopIfTrue="1"/>
  </conditionalFormatting>
  <conditionalFormatting sqref="C408">
    <cfRule type="duplicateValues" dxfId="308" priority="183" stopIfTrue="1"/>
    <cfRule type="duplicateValues" dxfId="307" priority="184" stopIfTrue="1"/>
  </conditionalFormatting>
  <conditionalFormatting sqref="C409:C437">
    <cfRule type="duplicateValues" dxfId="306" priority="283" stopIfTrue="1"/>
    <cfRule type="duplicateValues" dxfId="305" priority="284" stopIfTrue="1"/>
  </conditionalFormatting>
  <conditionalFormatting sqref="C409:C442">
    <cfRule type="duplicateValues" dxfId="304" priority="242"/>
  </conditionalFormatting>
  <conditionalFormatting sqref="C438:C439">
    <cfRule type="duplicateValues" dxfId="303" priority="240" stopIfTrue="1"/>
    <cfRule type="duplicateValues" dxfId="302" priority="241" stopIfTrue="1"/>
  </conditionalFormatting>
  <conditionalFormatting sqref="C440:C441">
    <cfRule type="duplicateValues" dxfId="301" priority="181" stopIfTrue="1"/>
    <cfRule type="duplicateValues" dxfId="300" priority="182" stopIfTrue="1"/>
  </conditionalFormatting>
  <conditionalFormatting sqref="C442">
    <cfRule type="duplicateValues" dxfId="299" priority="179" stopIfTrue="1"/>
    <cfRule type="duplicateValues" dxfId="298" priority="180" stopIfTrue="1"/>
  </conditionalFormatting>
  <conditionalFormatting sqref="C443:C477">
    <cfRule type="duplicateValues" dxfId="297" priority="237" stopIfTrue="1"/>
    <cfRule type="duplicateValues" dxfId="296" priority="238" stopIfTrue="1"/>
  </conditionalFormatting>
  <conditionalFormatting sqref="C443:C481">
    <cfRule type="duplicateValues" dxfId="295" priority="239"/>
  </conditionalFormatting>
  <conditionalFormatting sqref="C478:C480">
    <cfRule type="duplicateValues" dxfId="294" priority="177" stopIfTrue="1"/>
    <cfRule type="duplicateValues" dxfId="293" priority="178" stopIfTrue="1"/>
  </conditionalFormatting>
  <conditionalFormatting sqref="C481">
    <cfRule type="duplicateValues" dxfId="292" priority="278" stopIfTrue="1"/>
    <cfRule type="duplicateValues" dxfId="291" priority="279" stopIfTrue="1"/>
  </conditionalFormatting>
  <conditionalFormatting sqref="C482:C513">
    <cfRule type="duplicateValues" dxfId="290" priority="306" stopIfTrue="1"/>
    <cfRule type="duplicateValues" dxfId="289" priority="307" stopIfTrue="1"/>
  </conditionalFormatting>
  <conditionalFormatting sqref="C482:C516">
    <cfRule type="duplicateValues" dxfId="288" priority="308"/>
  </conditionalFormatting>
  <conditionalFormatting sqref="C514:C515">
    <cfRule type="duplicateValues" dxfId="287" priority="235" stopIfTrue="1"/>
    <cfRule type="duplicateValues" dxfId="286" priority="236" stopIfTrue="1"/>
  </conditionalFormatting>
  <conditionalFormatting sqref="C516">
    <cfRule type="duplicateValues" dxfId="285" priority="233" stopIfTrue="1"/>
    <cfRule type="duplicateValues" dxfId="284" priority="234" stopIfTrue="1"/>
  </conditionalFormatting>
  <conditionalFormatting sqref="C543:C545">
    <cfRule type="duplicateValues" dxfId="283" priority="175" stopIfTrue="1"/>
    <cfRule type="duplicateValues" dxfId="282" priority="176" stopIfTrue="1"/>
  </conditionalFormatting>
  <conditionalFormatting sqref="C546:C547">
    <cfRule type="duplicateValues" dxfId="281" priority="173" stopIfTrue="1"/>
    <cfRule type="duplicateValues" dxfId="280" priority="174" stopIfTrue="1"/>
  </conditionalFormatting>
  <conditionalFormatting sqref="C548:C549">
    <cfRule type="duplicateValues" dxfId="279" priority="171" stopIfTrue="1"/>
    <cfRule type="duplicateValues" dxfId="278" priority="172" stopIfTrue="1"/>
  </conditionalFormatting>
  <conditionalFormatting sqref="C572">
    <cfRule type="duplicateValues" dxfId="277" priority="165" stopIfTrue="1"/>
    <cfRule type="duplicateValues" dxfId="276" priority="166" stopIfTrue="1"/>
  </conditionalFormatting>
  <conditionalFormatting sqref="C582">
    <cfRule type="duplicateValues" dxfId="275" priority="169" stopIfTrue="1"/>
    <cfRule type="duplicateValues" dxfId="274" priority="170" stopIfTrue="1"/>
  </conditionalFormatting>
  <conditionalFormatting sqref="C583:C585">
    <cfRule type="duplicateValues" dxfId="273" priority="163" stopIfTrue="1"/>
    <cfRule type="duplicateValues" dxfId="272" priority="164" stopIfTrue="1"/>
  </conditionalFormatting>
  <conditionalFormatting sqref="C615:C617 C1457">
    <cfRule type="duplicateValues" dxfId="271" priority="161" stopIfTrue="1"/>
    <cfRule type="duplicateValues" dxfId="270" priority="162" stopIfTrue="1"/>
  </conditionalFormatting>
  <conditionalFormatting sqref="C618">
    <cfRule type="duplicateValues" dxfId="269" priority="159" stopIfTrue="1"/>
    <cfRule type="duplicateValues" dxfId="268" priority="160" stopIfTrue="1"/>
  </conditionalFormatting>
  <conditionalFormatting sqref="C649:C650">
    <cfRule type="duplicateValues" dxfId="267" priority="157" stopIfTrue="1"/>
    <cfRule type="duplicateValues" dxfId="266" priority="158" stopIfTrue="1"/>
  </conditionalFormatting>
  <conditionalFormatting sqref="C686">
    <cfRule type="duplicateValues" dxfId="265" priority="153" stopIfTrue="1"/>
    <cfRule type="duplicateValues" dxfId="264" priority="154" stopIfTrue="1"/>
  </conditionalFormatting>
  <conditionalFormatting sqref="C719:C720">
    <cfRule type="duplicateValues" dxfId="263" priority="149" stopIfTrue="1"/>
    <cfRule type="duplicateValues" dxfId="262" priority="150" stopIfTrue="1"/>
  </conditionalFormatting>
  <conditionalFormatting sqref="C721:C722">
    <cfRule type="duplicateValues" dxfId="261" priority="147" stopIfTrue="1"/>
    <cfRule type="duplicateValues" dxfId="260" priority="148" stopIfTrue="1"/>
  </conditionalFormatting>
  <conditionalFormatting sqref="C723:C724">
    <cfRule type="duplicateValues" dxfId="259" priority="145" stopIfTrue="1"/>
    <cfRule type="duplicateValues" dxfId="258" priority="146" stopIfTrue="1"/>
  </conditionalFormatting>
  <conditionalFormatting sqref="C725">
    <cfRule type="duplicateValues" dxfId="257" priority="151" stopIfTrue="1"/>
    <cfRule type="duplicateValues" dxfId="256" priority="152" stopIfTrue="1"/>
  </conditionalFormatting>
  <conditionalFormatting sqref="C754:C757">
    <cfRule type="duplicateValues" dxfId="255" priority="222" stopIfTrue="1"/>
    <cfRule type="duplicateValues" dxfId="254" priority="223" stopIfTrue="1"/>
  </conditionalFormatting>
  <conditionalFormatting sqref="C758:C761">
    <cfRule type="duplicateValues" dxfId="253" priority="143" stopIfTrue="1"/>
    <cfRule type="duplicateValues" dxfId="252" priority="144" stopIfTrue="1"/>
  </conditionalFormatting>
  <conditionalFormatting sqref="C762:C787 C651">
    <cfRule type="duplicateValues" dxfId="251" priority="263" stopIfTrue="1"/>
    <cfRule type="duplicateValues" dxfId="250" priority="264" stopIfTrue="1"/>
  </conditionalFormatting>
  <conditionalFormatting sqref="C762:C793 C651">
    <cfRule type="duplicateValues" dxfId="249" priority="265"/>
  </conditionalFormatting>
  <conditionalFormatting sqref="C788:C793">
    <cfRule type="duplicateValues" dxfId="248" priority="220" stopIfTrue="1"/>
    <cfRule type="duplicateValues" dxfId="247" priority="221" stopIfTrue="1"/>
  </conditionalFormatting>
  <conditionalFormatting sqref="C799">
    <cfRule type="duplicateValues" dxfId="246" priority="141" stopIfTrue="1"/>
    <cfRule type="duplicateValues" dxfId="245" priority="142" stopIfTrue="1"/>
  </conditionalFormatting>
  <conditionalFormatting sqref="C824:C827">
    <cfRule type="duplicateValues" dxfId="244" priority="317" stopIfTrue="1"/>
    <cfRule type="duplicateValues" dxfId="243" priority="318" stopIfTrue="1"/>
  </conditionalFormatting>
  <conditionalFormatting sqref="C855">
    <cfRule type="duplicateValues" dxfId="242" priority="139" stopIfTrue="1"/>
    <cfRule type="duplicateValues" dxfId="241" priority="140" stopIfTrue="1"/>
  </conditionalFormatting>
  <conditionalFormatting sqref="C863:C866">
    <cfRule type="duplicateValues" dxfId="240" priority="135" stopIfTrue="1"/>
    <cfRule type="duplicateValues" dxfId="239" priority="136" stopIfTrue="1"/>
  </conditionalFormatting>
  <conditionalFormatting sqref="C867">
    <cfRule type="duplicateValues" dxfId="238" priority="133" stopIfTrue="1"/>
    <cfRule type="duplicateValues" dxfId="237" priority="134" stopIfTrue="1"/>
  </conditionalFormatting>
  <conditionalFormatting sqref="C868">
    <cfRule type="duplicateValues" dxfId="236" priority="129" stopIfTrue="1"/>
    <cfRule type="duplicateValues" dxfId="235" priority="130" stopIfTrue="1"/>
  </conditionalFormatting>
  <conditionalFormatting sqref="C900:C902">
    <cfRule type="duplicateValues" dxfId="234" priority="125" stopIfTrue="1"/>
    <cfRule type="duplicateValues" dxfId="233" priority="126" stopIfTrue="1"/>
  </conditionalFormatting>
  <conditionalFormatting sqref="C903">
    <cfRule type="duplicateValues" dxfId="232" priority="127" stopIfTrue="1"/>
    <cfRule type="duplicateValues" dxfId="231" priority="128" stopIfTrue="1"/>
  </conditionalFormatting>
  <conditionalFormatting sqref="C937">
    <cfRule type="duplicateValues" dxfId="230" priority="255" stopIfTrue="1"/>
    <cfRule type="duplicateValues" dxfId="229" priority="256" stopIfTrue="1"/>
  </conditionalFormatting>
  <conditionalFormatting sqref="C938 C904:C936">
    <cfRule type="duplicateValues" dxfId="228" priority="123" stopIfTrue="1"/>
    <cfRule type="duplicateValues" dxfId="227" priority="124" stopIfTrue="1"/>
  </conditionalFormatting>
  <conditionalFormatting sqref="C939:C969">
    <cfRule type="duplicateValues" dxfId="226" priority="257" stopIfTrue="1"/>
    <cfRule type="duplicateValues" dxfId="225" priority="258" stopIfTrue="1"/>
  </conditionalFormatting>
  <conditionalFormatting sqref="C970:C972">
    <cfRule type="duplicateValues" dxfId="224" priority="121" stopIfTrue="1"/>
    <cfRule type="duplicateValues" dxfId="223" priority="122" stopIfTrue="1"/>
  </conditionalFormatting>
  <conditionalFormatting sqref="C1007:C1009">
    <cfRule type="duplicateValues" dxfId="222" priority="119" stopIfTrue="1"/>
    <cfRule type="duplicateValues" dxfId="221" priority="120" stopIfTrue="1"/>
  </conditionalFormatting>
  <conditionalFormatting sqref="C1038">
    <cfRule type="duplicateValues" dxfId="220" priority="115" stopIfTrue="1"/>
    <cfRule type="duplicateValues" dxfId="219" priority="116" stopIfTrue="1"/>
  </conditionalFormatting>
  <conditionalFormatting sqref="C1039:C1044 C1010:C1017 C1019:C1037">
    <cfRule type="duplicateValues" dxfId="218" priority="117" stopIfTrue="1"/>
    <cfRule type="duplicateValues" dxfId="217" priority="118" stopIfTrue="1"/>
  </conditionalFormatting>
  <conditionalFormatting sqref="C1045:C1047">
    <cfRule type="duplicateValues" dxfId="216" priority="113" stopIfTrue="1"/>
    <cfRule type="duplicateValues" dxfId="215" priority="114" stopIfTrue="1"/>
  </conditionalFormatting>
  <conditionalFormatting sqref="C1072">
    <cfRule type="duplicateValues" dxfId="214" priority="111" stopIfTrue="1"/>
    <cfRule type="duplicateValues" dxfId="213" priority="112" stopIfTrue="1"/>
  </conditionalFormatting>
  <conditionalFormatting sqref="C1076 C1078">
    <cfRule type="duplicateValues" dxfId="212" priority="107" stopIfTrue="1"/>
    <cfRule type="duplicateValues" dxfId="211" priority="108" stopIfTrue="1"/>
  </conditionalFormatting>
  <conditionalFormatting sqref="C1077">
    <cfRule type="duplicateValues" dxfId="210" priority="109" stopIfTrue="1"/>
    <cfRule type="duplicateValues" dxfId="209" priority="110" stopIfTrue="1"/>
  </conditionalFormatting>
  <conditionalFormatting sqref="C1099">
    <cfRule type="duplicateValues" dxfId="208" priority="105" stopIfTrue="1"/>
    <cfRule type="duplicateValues" dxfId="207" priority="106" stopIfTrue="1"/>
  </conditionalFormatting>
  <conditionalFormatting sqref="C1100:C1114 C1079:C1098">
    <cfRule type="duplicateValues" dxfId="206" priority="103" stopIfTrue="1"/>
    <cfRule type="duplicateValues" dxfId="205" priority="104" stopIfTrue="1"/>
  </conditionalFormatting>
  <conditionalFormatting sqref="C1115:C1118">
    <cfRule type="duplicateValues" dxfId="204" priority="101" stopIfTrue="1"/>
    <cfRule type="duplicateValues" dxfId="203" priority="102" stopIfTrue="1"/>
  </conditionalFormatting>
  <conditionalFormatting sqref="C1148 C1129">
    <cfRule type="duplicateValues" dxfId="202" priority="99" stopIfTrue="1"/>
    <cfRule type="duplicateValues" dxfId="201" priority="100" stopIfTrue="1"/>
  </conditionalFormatting>
  <conditionalFormatting sqref="C1149:C1150 C1130:C1147 C1119:C1128">
    <cfRule type="duplicateValues" dxfId="200" priority="253" stopIfTrue="1"/>
    <cfRule type="duplicateValues" dxfId="199" priority="254" stopIfTrue="1"/>
  </conditionalFormatting>
  <conditionalFormatting sqref="C1151:C1152">
    <cfRule type="duplicateValues" dxfId="198" priority="290" stopIfTrue="1"/>
    <cfRule type="duplicateValues" dxfId="197" priority="291" stopIfTrue="1"/>
  </conditionalFormatting>
  <conditionalFormatting sqref="C1184:C1186">
    <cfRule type="duplicateValues" dxfId="196" priority="95" stopIfTrue="1"/>
    <cfRule type="duplicateValues" dxfId="195" priority="96" stopIfTrue="1"/>
  </conditionalFormatting>
  <conditionalFormatting sqref="C1187 C1153:C1183">
    <cfRule type="duplicateValues" dxfId="194" priority="97" stopIfTrue="1"/>
    <cfRule type="duplicateValues" dxfId="193" priority="98" stopIfTrue="1"/>
  </conditionalFormatting>
  <conditionalFormatting sqref="C1188:C1203">
    <cfRule type="duplicateValues" dxfId="192" priority="94"/>
  </conditionalFormatting>
  <conditionalFormatting sqref="C1189:C1193 C1195:C1203">
    <cfRule type="duplicateValues" dxfId="191" priority="269" stopIfTrue="1"/>
  </conditionalFormatting>
  <conditionalFormatting sqref="C1204:C1306 C1435:C1437">
    <cfRule type="duplicateValues" dxfId="190" priority="219"/>
  </conditionalFormatting>
  <conditionalFormatting sqref="C1232:C1238 C1436">
    <cfRule type="duplicateValues" dxfId="189" priority="276" stopIfTrue="1"/>
    <cfRule type="duplicateValues" dxfId="188" priority="277" stopIfTrue="1"/>
  </conditionalFormatting>
  <conditionalFormatting sqref="C1243">
    <cfRule type="duplicateValues" dxfId="187" priority="92" stopIfTrue="1"/>
    <cfRule type="duplicateValues" dxfId="186" priority="93" stopIfTrue="1"/>
  </conditionalFormatting>
  <conditionalFormatting sqref="C1244:C1261 C1239:C1242 C1435">
    <cfRule type="duplicateValues" dxfId="185" priority="259" stopIfTrue="1"/>
    <cfRule type="duplicateValues" dxfId="184" priority="260" stopIfTrue="1"/>
  </conditionalFormatting>
  <conditionalFormatting sqref="C1262:C1272">
    <cfRule type="duplicateValues" dxfId="183" priority="90" stopIfTrue="1"/>
    <cfRule type="duplicateValues" dxfId="182" priority="91" stopIfTrue="1"/>
  </conditionalFormatting>
  <conditionalFormatting sqref="C1274:C1301">
    <cfRule type="duplicateValues" dxfId="181" priority="261" stopIfTrue="1"/>
    <cfRule type="duplicateValues" dxfId="180" priority="262" stopIfTrue="1"/>
  </conditionalFormatting>
  <conditionalFormatting sqref="C1302:C1304 C1273 C1306">
    <cfRule type="duplicateValues" dxfId="179" priority="88" stopIfTrue="1"/>
    <cfRule type="duplicateValues" dxfId="178" priority="89" stopIfTrue="1"/>
  </conditionalFormatting>
  <conditionalFormatting sqref="C1307:C1343">
    <cfRule type="duplicateValues" dxfId="177" priority="294" stopIfTrue="1"/>
  </conditionalFormatting>
  <conditionalFormatting sqref="C1344:C1357 D1358">
    <cfRule type="duplicateValues" dxfId="176" priority="267"/>
  </conditionalFormatting>
  <conditionalFormatting sqref="C1359:C1361 C794:C1017 C1019:C1063 C1441:C1447 C1065:C1187">
    <cfRule type="duplicateValues" dxfId="175" priority="425"/>
  </conditionalFormatting>
  <conditionalFormatting sqref="C1359:C1361 C973:C1006">
    <cfRule type="duplicateValues" dxfId="174" priority="313" stopIfTrue="1"/>
    <cfRule type="duplicateValues" dxfId="173" priority="314" stopIfTrue="1"/>
  </conditionalFormatting>
  <conditionalFormatting sqref="C1368">
    <cfRule type="duplicateValues" dxfId="172" priority="33"/>
    <cfRule type="duplicateValues" dxfId="171" priority="34" stopIfTrue="1"/>
  </conditionalFormatting>
  <conditionalFormatting sqref="C1373">
    <cfRule type="duplicateValues" dxfId="170" priority="75"/>
    <cfRule type="duplicateValues" dxfId="169" priority="76" stopIfTrue="1"/>
  </conditionalFormatting>
  <conditionalFormatting sqref="C1388">
    <cfRule type="duplicateValues" dxfId="168" priority="84" stopIfTrue="1"/>
    <cfRule type="duplicateValues" dxfId="167" priority="85" stopIfTrue="1"/>
    <cfRule type="duplicateValues" dxfId="166" priority="86"/>
  </conditionalFormatting>
  <conditionalFormatting sqref="C1389">
    <cfRule type="duplicateValues" dxfId="165" priority="79" stopIfTrue="1"/>
    <cfRule type="duplicateValues" dxfId="164" priority="80" stopIfTrue="1"/>
    <cfRule type="duplicateValues" dxfId="163" priority="81"/>
  </conditionalFormatting>
  <conditionalFormatting sqref="C1390">
    <cfRule type="duplicateValues" dxfId="162" priority="77"/>
    <cfRule type="duplicateValues" dxfId="161" priority="78" stopIfTrue="1"/>
  </conditionalFormatting>
  <conditionalFormatting sqref="C1391">
    <cfRule type="duplicateValues" dxfId="160" priority="29"/>
    <cfRule type="duplicateValues" dxfId="159" priority="30" stopIfTrue="1"/>
  </conditionalFormatting>
  <conditionalFormatting sqref="C1392">
    <cfRule type="duplicateValues" dxfId="158" priority="72" stopIfTrue="1"/>
    <cfRule type="duplicateValues" dxfId="157" priority="73"/>
    <cfRule type="duplicateValues" dxfId="156" priority="74"/>
  </conditionalFormatting>
  <conditionalFormatting sqref="C1393">
    <cfRule type="duplicateValues" dxfId="155" priority="69" stopIfTrue="1"/>
    <cfRule type="duplicateValues" dxfId="154" priority="70" stopIfTrue="1"/>
    <cfRule type="duplicateValues" dxfId="153" priority="71"/>
  </conditionalFormatting>
  <conditionalFormatting sqref="C1394">
    <cfRule type="duplicateValues" dxfId="152" priority="66" stopIfTrue="1"/>
    <cfRule type="duplicateValues" dxfId="151" priority="67"/>
    <cfRule type="duplicateValues" dxfId="150" priority="68"/>
  </conditionalFormatting>
  <conditionalFormatting sqref="C1395">
    <cfRule type="duplicateValues" dxfId="149" priority="63" stopIfTrue="1"/>
    <cfRule type="duplicateValues" dxfId="148" priority="64"/>
    <cfRule type="duplicateValues" dxfId="147" priority="65"/>
  </conditionalFormatting>
  <conditionalFormatting sqref="C1396">
    <cfRule type="duplicateValues" dxfId="146" priority="60" stopIfTrue="1"/>
    <cfRule type="duplicateValues" dxfId="145" priority="61"/>
    <cfRule type="duplicateValues" dxfId="144" priority="62"/>
  </conditionalFormatting>
  <conditionalFormatting sqref="C1397">
    <cfRule type="duplicateValues" dxfId="143" priority="57" stopIfTrue="1"/>
    <cfRule type="duplicateValues" dxfId="142" priority="58"/>
    <cfRule type="duplicateValues" dxfId="141" priority="59"/>
  </conditionalFormatting>
  <conditionalFormatting sqref="C1398">
    <cfRule type="duplicateValues" dxfId="140" priority="54"/>
    <cfRule type="duplicateValues" dxfId="139" priority="55" stopIfTrue="1"/>
    <cfRule type="duplicateValues" dxfId="138" priority="56"/>
  </conditionalFormatting>
  <conditionalFormatting sqref="C1399">
    <cfRule type="duplicateValues" dxfId="137" priority="51" stopIfTrue="1"/>
    <cfRule type="duplicateValues" dxfId="136" priority="52" stopIfTrue="1"/>
    <cfRule type="duplicateValues" dxfId="135" priority="53"/>
  </conditionalFormatting>
  <conditionalFormatting sqref="C1400">
    <cfRule type="duplicateValues" dxfId="134" priority="48"/>
    <cfRule type="duplicateValues" dxfId="133" priority="49" stopIfTrue="1"/>
    <cfRule type="duplicateValues" dxfId="132" priority="50" stopIfTrue="1"/>
  </conditionalFormatting>
  <conditionalFormatting sqref="C1401">
    <cfRule type="duplicateValues" dxfId="131" priority="46" stopIfTrue="1"/>
    <cfRule type="duplicateValues" dxfId="130" priority="47"/>
  </conditionalFormatting>
  <conditionalFormatting sqref="C1402">
    <cfRule type="duplicateValues" dxfId="129" priority="43" stopIfTrue="1"/>
    <cfRule type="duplicateValues" dxfId="128" priority="44" stopIfTrue="1"/>
    <cfRule type="duplicateValues" dxfId="127" priority="45"/>
  </conditionalFormatting>
  <conditionalFormatting sqref="C1403">
    <cfRule type="duplicateValues" dxfId="126" priority="40" stopIfTrue="1"/>
    <cfRule type="duplicateValues" dxfId="125" priority="41" stopIfTrue="1"/>
    <cfRule type="duplicateValues" dxfId="124" priority="42"/>
  </conditionalFormatting>
  <conditionalFormatting sqref="C1405">
    <cfRule type="duplicateValues" dxfId="123" priority="35" stopIfTrue="1"/>
    <cfRule type="duplicateValues" dxfId="122" priority="36"/>
    <cfRule type="duplicateValues" dxfId="121" priority="37"/>
  </conditionalFormatting>
  <conditionalFormatting sqref="C1406">
    <cfRule type="duplicateValues" dxfId="120" priority="27"/>
    <cfRule type="duplicateValues" dxfId="119" priority="28"/>
  </conditionalFormatting>
  <conditionalFormatting sqref="C1407">
    <cfRule type="duplicateValues" dxfId="118" priority="24" stopIfTrue="1"/>
    <cfRule type="duplicateValues" dxfId="117" priority="25"/>
  </conditionalFormatting>
  <conditionalFormatting sqref="C1407:C1413">
    <cfRule type="duplicateValues" dxfId="116" priority="26"/>
  </conditionalFormatting>
  <conditionalFormatting sqref="C1408">
    <cfRule type="duplicateValues" dxfId="115" priority="22" stopIfTrue="1"/>
    <cfRule type="duplicateValues" dxfId="114" priority="23"/>
  </conditionalFormatting>
  <conditionalFormatting sqref="C1409">
    <cfRule type="duplicateValues" dxfId="113" priority="20" stopIfTrue="1"/>
  </conditionalFormatting>
  <conditionalFormatting sqref="C1409:C1410">
    <cfRule type="duplicateValues" dxfId="112" priority="21"/>
  </conditionalFormatting>
  <conditionalFormatting sqref="C1410">
    <cfRule type="duplicateValues" dxfId="111" priority="19" stopIfTrue="1"/>
  </conditionalFormatting>
  <conditionalFormatting sqref="C1411:C1412">
    <cfRule type="duplicateValues" dxfId="110" priority="17"/>
    <cfRule type="duplicateValues" dxfId="109" priority="18" stopIfTrue="1"/>
  </conditionalFormatting>
  <conditionalFormatting sqref="C1413">
    <cfRule type="duplicateValues" dxfId="108" priority="15" stopIfTrue="1"/>
    <cfRule type="duplicateValues" dxfId="107" priority="16"/>
  </conditionalFormatting>
  <conditionalFormatting sqref="C1414">
    <cfRule type="duplicateValues" dxfId="106" priority="12" stopIfTrue="1"/>
    <cfRule type="duplicateValues" dxfId="105" priority="13" stopIfTrue="1"/>
  </conditionalFormatting>
  <conditionalFormatting sqref="C1414:C1423">
    <cfRule type="duplicateValues" dxfId="104" priority="14"/>
  </conditionalFormatting>
  <conditionalFormatting sqref="C1415">
    <cfRule type="duplicateValues" dxfId="103" priority="10" stopIfTrue="1"/>
    <cfRule type="duplicateValues" dxfId="102" priority="11" stopIfTrue="1"/>
  </conditionalFormatting>
  <conditionalFormatting sqref="C1417:C1418">
    <cfRule type="duplicateValues" dxfId="101" priority="6" stopIfTrue="1"/>
    <cfRule type="duplicateValues" dxfId="100" priority="7" stopIfTrue="1"/>
  </conditionalFormatting>
  <conditionalFormatting sqref="C1419">
    <cfRule type="duplicateValues" dxfId="99" priority="4" stopIfTrue="1"/>
    <cfRule type="duplicateValues" dxfId="98" priority="5" stopIfTrue="1"/>
  </conditionalFormatting>
  <conditionalFormatting sqref="C1420:C1421">
    <cfRule type="duplicateValues" dxfId="97" priority="2" stopIfTrue="1"/>
    <cfRule type="duplicateValues" dxfId="96" priority="3" stopIfTrue="1"/>
  </conditionalFormatting>
  <conditionalFormatting sqref="C1422:C1423 C1416">
    <cfRule type="duplicateValues" dxfId="95" priority="8" stopIfTrue="1"/>
    <cfRule type="duplicateValues" dxfId="94" priority="9" stopIfTrue="1"/>
  </conditionalFormatting>
  <conditionalFormatting sqref="C1424 C550:C585 C1458 C1449 C1434">
    <cfRule type="duplicateValues" dxfId="93" priority="266"/>
  </conditionalFormatting>
  <conditionalFormatting sqref="C1424 C573:C581 C550:C571 C1458 C1449 C1434">
    <cfRule type="duplicateValues" dxfId="92" priority="167" stopIfTrue="1"/>
    <cfRule type="duplicateValues" dxfId="91" priority="168" stopIfTrue="1"/>
  </conditionalFormatting>
  <conditionalFormatting sqref="C1425 C33:C40 C1460 C1448">
    <cfRule type="duplicateValues" dxfId="90" priority="191"/>
  </conditionalFormatting>
  <conditionalFormatting sqref="C1425 C34:C40 C1460 C1448">
    <cfRule type="duplicateValues" dxfId="89" priority="192" stopIfTrue="1"/>
  </conditionalFormatting>
  <conditionalFormatting sqref="C1426 C63:C85">
    <cfRule type="duplicateValues" dxfId="88" priority="250"/>
  </conditionalFormatting>
  <conditionalFormatting sqref="C1426 C64:C76 C78:C85">
    <cfRule type="duplicateValues" dxfId="87" priority="189" stopIfTrue="1"/>
    <cfRule type="duplicateValues" dxfId="86" priority="190" stopIfTrue="1"/>
  </conditionalFormatting>
  <conditionalFormatting sqref="C1427 C7:C10 C1439">
    <cfRule type="duplicateValues" dxfId="85" priority="305" stopIfTrue="1"/>
  </conditionalFormatting>
  <conditionalFormatting sqref="C1429 C619:C648 C1431">
    <cfRule type="duplicateValues" dxfId="84" priority="227" stopIfTrue="1"/>
    <cfRule type="duplicateValues" dxfId="83" priority="228" stopIfTrue="1"/>
  </conditionalFormatting>
  <conditionalFormatting sqref="C1429 C619:C650 C1431">
    <cfRule type="duplicateValues" dxfId="82" priority="229"/>
  </conditionalFormatting>
  <conditionalFormatting sqref="C1430 C726:C753 C1456 C1428">
    <cfRule type="duplicateValues" dxfId="81" priority="295" stopIfTrue="1"/>
    <cfRule type="duplicateValues" dxfId="80" priority="296" stopIfTrue="1"/>
  </conditionalFormatting>
  <conditionalFormatting sqref="C1430 C726:C761 C1456 C1428">
    <cfRule type="duplicateValues" dxfId="79" priority="297"/>
  </conditionalFormatting>
  <conditionalFormatting sqref="C1432 C652:C686 C1453:C1454">
    <cfRule type="duplicateValues" dxfId="78" priority="275"/>
  </conditionalFormatting>
  <conditionalFormatting sqref="C1432 C681:C685">
    <cfRule type="duplicateValues" dxfId="77" priority="155" stopIfTrue="1"/>
    <cfRule type="duplicateValues" dxfId="76" priority="156" stopIfTrue="1"/>
  </conditionalFormatting>
  <conditionalFormatting sqref="C1433 C586:C614">
    <cfRule type="duplicateValues" dxfId="75" priority="230" stopIfTrue="1"/>
    <cfRule type="duplicateValues" dxfId="74" priority="231" stopIfTrue="1"/>
  </conditionalFormatting>
  <conditionalFormatting sqref="C1433 C586:C618 C1457">
    <cfRule type="duplicateValues" dxfId="73" priority="232"/>
  </conditionalFormatting>
  <conditionalFormatting sqref="C1437 C1204:C1231">
    <cfRule type="duplicateValues" dxfId="72" priority="217" stopIfTrue="1"/>
    <cfRule type="duplicateValues" dxfId="71" priority="218" stopIfTrue="1"/>
  </conditionalFormatting>
  <conditionalFormatting sqref="C1438 C314:C345">
    <cfRule type="duplicateValues" dxfId="70" priority="319" stopIfTrue="1"/>
    <cfRule type="duplicateValues" dxfId="69" priority="320"/>
  </conditionalFormatting>
  <conditionalFormatting sqref="C1440 C123:C345 C1452 C1438">
    <cfRule type="duplicateValues" dxfId="68" priority="326"/>
  </conditionalFormatting>
  <conditionalFormatting sqref="C1440 C253:C281">
    <cfRule type="duplicateValues" dxfId="67" priority="200" stopIfTrue="1"/>
  </conditionalFormatting>
  <conditionalFormatting sqref="C1440 C253:C285">
    <cfRule type="duplicateValues" dxfId="66" priority="298"/>
  </conditionalFormatting>
  <conditionalFormatting sqref="C1441:C1442 C800:C823 C794:C798">
    <cfRule type="duplicateValues" dxfId="65" priority="300" stopIfTrue="1"/>
    <cfRule type="duplicateValues" dxfId="64" priority="301" stopIfTrue="1"/>
  </conditionalFormatting>
  <conditionalFormatting sqref="C1443 C856:C862 C828:C854">
    <cfRule type="duplicateValues" dxfId="63" priority="137" stopIfTrue="1"/>
    <cfRule type="duplicateValues" dxfId="62" priority="138" stopIfTrue="1"/>
  </conditionalFormatting>
  <conditionalFormatting sqref="C1444:C1445 C869:C899">
    <cfRule type="duplicateValues" dxfId="61" priority="131" stopIfTrue="1"/>
    <cfRule type="duplicateValues" dxfId="60" priority="132" stopIfTrue="1"/>
  </conditionalFormatting>
  <conditionalFormatting sqref="C1446:C1447 C1073:C1075 C1048:C1063 C1065:C1071">
    <cfRule type="duplicateValues" dxfId="59" priority="415" stopIfTrue="1"/>
    <cfRule type="duplicateValues" dxfId="58" priority="416" stopIfTrue="1"/>
  </conditionalFormatting>
  <conditionalFormatting sqref="C1450:C1451 C517:C542 C1459">
    <cfRule type="duplicateValues" dxfId="57" priority="302" stopIfTrue="1"/>
    <cfRule type="duplicateValues" dxfId="56" priority="303" stopIfTrue="1"/>
  </conditionalFormatting>
  <conditionalFormatting sqref="C1450:C1451 C517:C549 C1459">
    <cfRule type="duplicateValues" dxfId="55" priority="304"/>
  </conditionalFormatting>
  <conditionalFormatting sqref="C1452 C239:C249 C222:C237">
    <cfRule type="duplicateValues" dxfId="54" priority="206" stopIfTrue="1"/>
  </conditionalFormatting>
  <conditionalFormatting sqref="C1452 C239:C252 C222:C237">
    <cfRule type="duplicateValues" dxfId="53" priority="322"/>
  </conditionalFormatting>
  <conditionalFormatting sqref="C1453:C1454 C652:C680">
    <cfRule type="duplicateValues" dxfId="52" priority="273" stopIfTrue="1"/>
    <cfRule type="duplicateValues" dxfId="51" priority="274" stopIfTrue="1"/>
  </conditionalFormatting>
  <conditionalFormatting sqref="C1455 C687:C718">
    <cfRule type="duplicateValues" dxfId="50" priority="224" stopIfTrue="1"/>
    <cfRule type="duplicateValues" dxfId="49" priority="225" stopIfTrue="1"/>
  </conditionalFormatting>
  <conditionalFormatting sqref="C1455 C687:C725">
    <cfRule type="duplicateValues" dxfId="48" priority="226"/>
  </conditionalFormatting>
  <conditionalFormatting sqref="C1461 C86:C103">
    <cfRule type="duplicateValues" dxfId="47" priority="247" stopIfTrue="1"/>
    <cfRule type="duplicateValues" dxfId="46" priority="248"/>
  </conditionalFormatting>
  <conditionalFormatting sqref="C1710:C65119 C3:C14 C1439 C1427 C1369">
    <cfRule type="duplicateValues" dxfId="45" priority="268"/>
  </conditionalFormatting>
  <conditionalFormatting sqref="D1358 C1307:C1357">
    <cfRule type="duplicateValues" dxfId="44" priority="87"/>
  </conditionalFormatting>
  <conditionalFormatting sqref="N1367:Q1368">
    <cfRule type="cellIs" dxfId="43" priority="82" operator="lessThan">
      <formula>0</formula>
    </cfRule>
  </conditionalFormatting>
  <conditionalFormatting sqref="N1391:Q1391">
    <cfRule type="cellIs" dxfId="42" priority="31" operator="lessThan">
      <formula>0</formula>
    </cfRule>
  </conditionalFormatting>
  <pageMargins left="0.7" right="0.7" top="0.75" bottom="0.75" header="0.3" footer="0.3"/>
  <pageSetup paperSize="9" scale="74" orientation="landscape" r:id="rId1"/>
  <rowBreaks count="1" manualBreakCount="1">
    <brk id="1369" max="16383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967C-EB44-4CD0-9BDB-2694B618C11B}">
  <sheetPr codeName="Sheet4"/>
  <dimension ref="A1:BF963"/>
  <sheetViews>
    <sheetView zoomScaleNormal="100" workbookViewId="0">
      <pane ySplit="6" topLeftCell="A7" activePane="bottomLeft" state="frozen"/>
      <selection pane="bottomLeft" activeCell="AK3" sqref="AJ1:AK1048576"/>
    </sheetView>
  </sheetViews>
  <sheetFormatPr defaultRowHeight="15"/>
  <cols>
    <col min="1" max="1" width="10.28515625" customWidth="1"/>
    <col min="2" max="2" width="11.28515625" customWidth="1"/>
    <col min="3" max="3" width="13.42578125" customWidth="1"/>
    <col min="4" max="4" width="29.42578125" customWidth="1"/>
    <col min="5" max="5" width="14.85546875" hidden="1" customWidth="1"/>
    <col min="6" max="6" width="10.85546875" hidden="1" customWidth="1"/>
    <col min="7" max="7" width="13.85546875" hidden="1" customWidth="1"/>
    <col min="8" max="8" width="20.28515625" hidden="1" customWidth="1"/>
    <col min="9" max="9" width="17.28515625" customWidth="1"/>
    <col min="10" max="10" width="22.140625" customWidth="1"/>
    <col min="11" max="11" width="22.140625" hidden="1" customWidth="1"/>
    <col min="12" max="12" width="22.140625" customWidth="1"/>
    <col min="13" max="13" width="22.140625" hidden="1" customWidth="1"/>
    <col min="14" max="14" width="26.42578125" hidden="1" customWidth="1"/>
    <col min="15" max="29" width="22.140625" hidden="1" customWidth="1"/>
    <col min="30" max="30" width="18.5703125" customWidth="1"/>
    <col min="31" max="31" width="22.42578125" hidden="1" customWidth="1"/>
    <col min="32" max="32" width="16.7109375" hidden="1" customWidth="1"/>
    <col min="33" max="37" width="18.5703125" hidden="1" customWidth="1"/>
    <col min="38" max="39" width="18.5703125" customWidth="1"/>
    <col min="40" max="40" width="13.7109375" customWidth="1"/>
    <col min="41" max="41" width="15.5703125" customWidth="1"/>
    <col min="42" max="42" width="27.7109375" customWidth="1"/>
    <col min="43" max="43" width="14" customWidth="1"/>
    <col min="44" max="45" width="16.28515625" customWidth="1"/>
    <col min="46" max="46" width="16.5703125" customWidth="1"/>
  </cols>
  <sheetData>
    <row r="1" spans="1:58" s="130" customFormat="1" ht="28.15" customHeight="1">
      <c r="A1" s="479" t="s">
        <v>7054</v>
      </c>
      <c r="B1" s="479"/>
      <c r="C1" s="480"/>
      <c r="D1" s="480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  <c r="AA1" s="479"/>
      <c r="AB1" s="479"/>
      <c r="AC1" s="479"/>
      <c r="AD1" s="479"/>
      <c r="AE1" s="479"/>
      <c r="AF1" s="479"/>
      <c r="AG1" s="479"/>
      <c r="AH1" s="479"/>
      <c r="AI1" s="479"/>
      <c r="AJ1" s="479"/>
      <c r="AK1" s="479"/>
      <c r="AL1" s="479"/>
      <c r="AM1" s="479"/>
      <c r="AN1" s="127"/>
      <c r="AO1" s="128"/>
      <c r="AP1" s="128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</row>
    <row r="2" spans="1:58" s="130" customFormat="1" ht="18.75">
      <c r="A2" s="487" t="s">
        <v>7055</v>
      </c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131"/>
      <c r="AO2" s="128"/>
      <c r="AP2" s="128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</row>
    <row r="3" spans="1:58" s="140" customFormat="1" ht="21" customHeight="1">
      <c r="A3" s="132"/>
      <c r="B3" s="134"/>
      <c r="C3" s="135" t="s">
        <v>7056</v>
      </c>
      <c r="D3" s="136" t="str">
        <f>'K8'!E3</f>
        <v>30/9/2025</v>
      </c>
      <c r="E3" s="355"/>
      <c r="F3" s="355"/>
      <c r="G3" s="137"/>
      <c r="H3" s="133"/>
      <c r="I3" s="138"/>
      <c r="J3" s="139"/>
      <c r="K3" s="141"/>
      <c r="L3" s="141"/>
      <c r="M3" s="141"/>
      <c r="N3" s="142"/>
      <c r="O3" s="142"/>
      <c r="P3" s="31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10" t="s">
        <v>14809</v>
      </c>
      <c r="AE3" s="310"/>
      <c r="AF3" s="310"/>
      <c r="AG3" s="310"/>
      <c r="AH3" s="310"/>
      <c r="AI3" s="310"/>
      <c r="AJ3" s="310"/>
      <c r="AK3" s="310"/>
      <c r="AL3" s="310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</row>
    <row r="4" spans="1:58" s="130" customFormat="1" ht="27.6" customHeight="1" collapsed="1">
      <c r="A4" s="474" t="s">
        <v>4</v>
      </c>
      <c r="B4" s="481" t="s">
        <v>11</v>
      </c>
      <c r="C4" s="440" t="s">
        <v>5</v>
      </c>
      <c r="D4" s="484" t="s">
        <v>7058</v>
      </c>
      <c r="E4" s="484" t="s">
        <v>9</v>
      </c>
      <c r="F4" s="484" t="s">
        <v>7059</v>
      </c>
      <c r="G4" s="484" t="s">
        <v>7060</v>
      </c>
      <c r="H4" s="484" t="s">
        <v>7061</v>
      </c>
      <c r="I4" s="440" t="s">
        <v>12</v>
      </c>
      <c r="J4" s="474" t="s">
        <v>13</v>
      </c>
      <c r="K4" s="470" t="s">
        <v>7062</v>
      </c>
      <c r="L4" s="440" t="s">
        <v>8737</v>
      </c>
      <c r="M4" s="443" t="s">
        <v>14</v>
      </c>
      <c r="N4" s="468" t="s">
        <v>8738</v>
      </c>
      <c r="O4" s="468" t="s">
        <v>7043</v>
      </c>
      <c r="P4" s="454" t="s">
        <v>16</v>
      </c>
      <c r="Q4" s="455"/>
      <c r="R4" s="454" t="s">
        <v>14894</v>
      </c>
      <c r="S4" s="455"/>
      <c r="T4" s="454" t="s">
        <v>14910</v>
      </c>
      <c r="U4" s="455"/>
      <c r="V4" s="454" t="s">
        <v>14925</v>
      </c>
      <c r="W4" s="455"/>
      <c r="X4" s="454" t="s">
        <v>14929</v>
      </c>
      <c r="Y4" s="455"/>
      <c r="Z4" s="454" t="s">
        <v>14935</v>
      </c>
      <c r="AA4" s="455"/>
      <c r="AB4" s="440" t="s">
        <v>10501</v>
      </c>
      <c r="AC4" s="440" t="s">
        <v>14951</v>
      </c>
      <c r="AD4" s="440" t="s">
        <v>4736</v>
      </c>
      <c r="AE4" s="475" t="s">
        <v>14957</v>
      </c>
      <c r="AF4" s="460" t="s">
        <v>14963</v>
      </c>
      <c r="AG4" s="461"/>
      <c r="AH4" s="460" t="s">
        <v>14989</v>
      </c>
      <c r="AI4" s="461"/>
      <c r="AJ4" s="460" t="s">
        <v>15001</v>
      </c>
      <c r="AK4" s="461"/>
      <c r="AL4" s="440" t="s">
        <v>14964</v>
      </c>
      <c r="AM4" s="470" t="s">
        <v>7065</v>
      </c>
      <c r="AN4" s="13"/>
      <c r="AO4" s="473" t="s">
        <v>18</v>
      </c>
      <c r="AP4" s="473"/>
      <c r="AQ4" s="473"/>
      <c r="AR4" s="473"/>
      <c r="AS4" s="473"/>
      <c r="AT4" s="473"/>
      <c r="AU4" s="443" t="s">
        <v>19</v>
      </c>
      <c r="AV4" s="440" t="s">
        <v>20</v>
      </c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58" s="130" customFormat="1">
      <c r="A5" s="471"/>
      <c r="B5" s="482"/>
      <c r="C5" s="444"/>
      <c r="D5" s="485"/>
      <c r="E5" s="485"/>
      <c r="F5" s="485"/>
      <c r="G5" s="485"/>
      <c r="H5" s="485"/>
      <c r="I5" s="444"/>
      <c r="J5" s="471"/>
      <c r="K5" s="471"/>
      <c r="L5" s="441"/>
      <c r="M5" s="444"/>
      <c r="N5" s="469"/>
      <c r="O5" s="469"/>
      <c r="P5" s="456"/>
      <c r="Q5" s="457"/>
      <c r="R5" s="456"/>
      <c r="S5" s="457"/>
      <c r="T5" s="456"/>
      <c r="U5" s="457"/>
      <c r="V5" s="456"/>
      <c r="W5" s="457"/>
      <c r="X5" s="456"/>
      <c r="Y5" s="457"/>
      <c r="Z5" s="456"/>
      <c r="AA5" s="457"/>
      <c r="AB5" s="441"/>
      <c r="AC5" s="441"/>
      <c r="AD5" s="441"/>
      <c r="AE5" s="476"/>
      <c r="AF5" s="462"/>
      <c r="AG5" s="463"/>
      <c r="AH5" s="462"/>
      <c r="AI5" s="463"/>
      <c r="AJ5" s="462"/>
      <c r="AK5" s="463"/>
      <c r="AL5" s="441"/>
      <c r="AM5" s="471"/>
      <c r="AN5" s="16"/>
      <c r="AO5" s="143"/>
      <c r="AP5" s="143"/>
      <c r="AQ5" s="143"/>
      <c r="AR5" s="143"/>
      <c r="AS5" s="143"/>
      <c r="AT5" s="143"/>
      <c r="AU5" s="444"/>
      <c r="AV5" s="441"/>
      <c r="AW5" s="2"/>
      <c r="AX5" s="2"/>
      <c r="AY5" s="2"/>
      <c r="AZ5" s="2"/>
      <c r="BA5" s="2"/>
      <c r="BB5" s="2"/>
      <c r="BC5" s="2"/>
      <c r="BD5" s="2"/>
      <c r="BE5" s="2"/>
      <c r="BF5" s="2"/>
    </row>
    <row r="6" spans="1:58" s="130" customFormat="1" ht="25.5">
      <c r="A6" s="472"/>
      <c r="B6" s="483"/>
      <c r="C6" s="445"/>
      <c r="D6" s="486"/>
      <c r="E6" s="486"/>
      <c r="F6" s="486"/>
      <c r="G6" s="486"/>
      <c r="H6" s="486"/>
      <c r="I6" s="445"/>
      <c r="J6" s="472"/>
      <c r="K6" s="472"/>
      <c r="L6" s="442"/>
      <c r="M6" s="445"/>
      <c r="N6" s="478"/>
      <c r="O6" s="17" t="s">
        <v>22</v>
      </c>
      <c r="P6" s="17" t="s">
        <v>21</v>
      </c>
      <c r="Q6" s="17" t="s">
        <v>22</v>
      </c>
      <c r="R6" s="17" t="s">
        <v>21</v>
      </c>
      <c r="S6" s="17" t="s">
        <v>22</v>
      </c>
      <c r="T6" s="17" t="s">
        <v>21</v>
      </c>
      <c r="U6" s="17" t="s">
        <v>22</v>
      </c>
      <c r="V6" s="17" t="s">
        <v>21</v>
      </c>
      <c r="W6" s="17" t="s">
        <v>22</v>
      </c>
      <c r="X6" s="17" t="s">
        <v>21</v>
      </c>
      <c r="Y6" s="17" t="s">
        <v>22</v>
      </c>
      <c r="Z6" s="17" t="s">
        <v>21</v>
      </c>
      <c r="AA6" s="17" t="s">
        <v>22</v>
      </c>
      <c r="AB6" s="442"/>
      <c r="AC6" s="442"/>
      <c r="AD6" s="442"/>
      <c r="AE6" s="477"/>
      <c r="AF6" s="421" t="s">
        <v>21</v>
      </c>
      <c r="AG6" s="421" t="s">
        <v>22</v>
      </c>
      <c r="AH6" s="421" t="s">
        <v>21</v>
      </c>
      <c r="AI6" s="421" t="s">
        <v>22</v>
      </c>
      <c r="AJ6" s="421" t="s">
        <v>21</v>
      </c>
      <c r="AK6" s="421" t="s">
        <v>22</v>
      </c>
      <c r="AL6" s="442"/>
      <c r="AM6" s="472"/>
      <c r="AN6" s="17" t="s">
        <v>23</v>
      </c>
      <c r="AO6" s="145" t="s">
        <v>24</v>
      </c>
      <c r="AP6" s="145" t="s">
        <v>25</v>
      </c>
      <c r="AQ6" s="145" t="s">
        <v>26</v>
      </c>
      <c r="AR6" s="145" t="s">
        <v>14919</v>
      </c>
      <c r="AS6" s="145" t="s">
        <v>27</v>
      </c>
      <c r="AT6" s="145" t="s">
        <v>28</v>
      </c>
      <c r="AU6" s="445"/>
      <c r="AV6" s="442"/>
      <c r="AW6" s="2"/>
      <c r="AX6" s="2"/>
      <c r="AY6" s="2"/>
      <c r="AZ6" s="2"/>
      <c r="BA6" s="2"/>
      <c r="BB6" s="2"/>
      <c r="BC6" s="2"/>
      <c r="BD6" s="2"/>
      <c r="BE6" s="2"/>
      <c r="BF6" s="2"/>
    </row>
    <row r="7" spans="1:58" s="130" customFormat="1" ht="18" customHeight="1">
      <c r="A7" s="146">
        <v>1</v>
      </c>
      <c r="B7" s="147" t="str">
        <f t="shared" ref="B7:B12" si="0">MID(C7,4,3)</f>
        <v>009</v>
      </c>
      <c r="C7" s="148">
        <v>1050090379</v>
      </c>
      <c r="D7" s="148" t="s">
        <v>7066</v>
      </c>
      <c r="E7" s="150"/>
      <c r="F7" s="151"/>
      <c r="G7" s="152"/>
      <c r="H7" s="149"/>
      <c r="I7" s="149" t="s">
        <v>7067</v>
      </c>
      <c r="J7" s="149" t="s">
        <v>7067</v>
      </c>
      <c r="K7" s="153">
        <v>0</v>
      </c>
      <c r="L7" s="27">
        <v>0</v>
      </c>
      <c r="M7" s="26"/>
      <c r="N7" s="154">
        <v>7050000</v>
      </c>
      <c r="O7" s="154"/>
      <c r="P7" s="25"/>
      <c r="Q7" s="25"/>
      <c r="R7" s="25"/>
      <c r="S7" s="25">
        <v>7050000</v>
      </c>
      <c r="T7" s="25"/>
      <c r="U7" s="25"/>
      <c r="V7" s="25"/>
      <c r="W7" s="25"/>
      <c r="X7" s="25"/>
      <c r="Y7" s="25"/>
      <c r="Z7" s="25"/>
      <c r="AA7" s="25"/>
      <c r="AB7" s="25"/>
      <c r="AC7" s="25"/>
      <c r="AD7" s="25">
        <f ca="1">IF(SUM(P7:AD7)&lt;SUM(N7),SUM(N7)-SUM(P7:AD7),)</f>
        <v>0</v>
      </c>
      <c r="AE7" s="27">
        <v>7950000</v>
      </c>
      <c r="AF7" s="27"/>
      <c r="AG7" s="27"/>
      <c r="AH7" s="27">
        <v>7950000</v>
      </c>
      <c r="AI7" s="27"/>
      <c r="AJ7" s="27"/>
      <c r="AK7" s="27"/>
      <c r="AL7" s="25">
        <f>IF(SUM(AF7:AI7)&lt;SUM(AE7),SUM(AE7)-SUM(AF7:AI7),)</f>
        <v>0</v>
      </c>
      <c r="AM7" s="27">
        <f>IF(SUM(P7:AA7)&lt;(K7+L7+N7),(K7+L7+N7)-SUM(P7:AA7),)+IF(SUM(AF7:AI7)&lt;(AE7),(AE7)-SUM(AF7:AI7),)</f>
        <v>0</v>
      </c>
      <c r="AN7" s="28"/>
      <c r="AO7" s="89"/>
      <c r="AP7" s="2"/>
      <c r="AQ7" s="89"/>
      <c r="AR7" s="89"/>
      <c r="AS7" s="89"/>
      <c r="AT7" s="89"/>
      <c r="AU7" s="29"/>
      <c r="AV7" s="2"/>
      <c r="AW7" s="89"/>
      <c r="AX7" s="89"/>
      <c r="AY7" s="89"/>
      <c r="AZ7" s="89"/>
      <c r="BA7" s="89"/>
      <c r="BB7" s="89"/>
      <c r="BC7" s="89"/>
      <c r="BD7" s="89"/>
      <c r="BE7" s="89"/>
      <c r="BF7" s="89"/>
    </row>
    <row r="8" spans="1:58" s="130" customFormat="1" ht="18" customHeight="1">
      <c r="A8" s="146">
        <v>2</v>
      </c>
      <c r="B8" s="147" t="str">
        <f t="shared" si="0"/>
        <v>016</v>
      </c>
      <c r="C8" s="156" t="s">
        <v>7068</v>
      </c>
      <c r="D8" s="36" t="s">
        <v>7069</v>
      </c>
      <c r="E8" s="157"/>
      <c r="F8" s="157"/>
      <c r="G8" s="152"/>
      <c r="H8" s="149"/>
      <c r="I8" s="149" t="s">
        <v>7070</v>
      </c>
      <c r="J8" s="156" t="s">
        <v>7071</v>
      </c>
      <c r="K8" s="153">
        <v>0</v>
      </c>
      <c r="L8" s="27">
        <v>0</v>
      </c>
      <c r="M8" s="26">
        <v>0</v>
      </c>
      <c r="N8" s="154">
        <v>7500000</v>
      </c>
      <c r="O8" s="154"/>
      <c r="P8" s="25"/>
      <c r="Q8" s="25"/>
      <c r="R8" s="25"/>
      <c r="S8" s="25"/>
      <c r="T8" s="25"/>
      <c r="U8" s="25"/>
      <c r="V8" s="25"/>
      <c r="W8" s="25">
        <v>7500000</v>
      </c>
      <c r="X8" s="25"/>
      <c r="Y8" s="25"/>
      <c r="Z8" s="25"/>
      <c r="AA8" s="25"/>
      <c r="AB8" s="25"/>
      <c r="AC8" s="25"/>
      <c r="AD8" s="25">
        <f>IF(SUM(P8:W8)&lt;SUM(N8),SUM(N8)-SUM(P8:W8),)</f>
        <v>0</v>
      </c>
      <c r="AE8" s="27">
        <v>8450000</v>
      </c>
      <c r="AF8" s="27"/>
      <c r="AG8" s="27"/>
      <c r="AH8" s="27"/>
      <c r="AI8" s="27"/>
      <c r="AJ8" s="27"/>
      <c r="AK8" s="27"/>
      <c r="AL8" s="25">
        <f t="shared" ref="AL8:AL17" si="1">IF(SUM(AF8:AG8)&lt;SUM(AE8),SUM(AE8)-SUM(AF8:AG8),)</f>
        <v>8450000</v>
      </c>
      <c r="AM8" s="27">
        <f t="shared" ref="AM8:AM17" si="2">IF(SUM(P8:AA8)&lt;(K8+L8+N8),(K8+L8+N8)-SUM(P8:AA8),)+IF(SUM(AF8:AG8)&lt;(AE8),(AE8)-SUM(AF8:AG8),)</f>
        <v>8450000</v>
      </c>
      <c r="AN8" s="28"/>
      <c r="AO8" s="89"/>
      <c r="AP8" s="2"/>
      <c r="AQ8" s="89"/>
      <c r="AR8" s="89"/>
      <c r="AS8" s="89"/>
      <c r="AT8" s="89"/>
      <c r="AU8" s="29"/>
      <c r="AV8" s="2"/>
      <c r="AW8" s="89"/>
      <c r="AX8" s="89"/>
      <c r="AY8" s="89"/>
      <c r="AZ8" s="89"/>
      <c r="BA8" s="89"/>
      <c r="BB8" s="89"/>
      <c r="BC8" s="89"/>
      <c r="BD8" s="89"/>
      <c r="BE8" s="89"/>
      <c r="BF8" s="89"/>
    </row>
    <row r="9" spans="1:58" s="129" customFormat="1" ht="18" customHeight="1">
      <c r="A9" s="146">
        <v>3</v>
      </c>
      <c r="B9" s="159" t="str">
        <f t="shared" si="0"/>
        <v>004</v>
      </c>
      <c r="C9" s="160" t="s">
        <v>7072</v>
      </c>
      <c r="D9" s="148" t="s">
        <v>14928</v>
      </c>
      <c r="E9" s="150" t="s">
        <v>1733</v>
      </c>
      <c r="F9" s="161"/>
      <c r="G9" s="162"/>
      <c r="H9" s="163"/>
      <c r="I9" s="163" t="s">
        <v>7073</v>
      </c>
      <c r="J9" s="163" t="s">
        <v>7074</v>
      </c>
      <c r="K9" s="164">
        <v>0</v>
      </c>
      <c r="L9" s="27">
        <v>0</v>
      </c>
      <c r="M9" s="26">
        <v>0</v>
      </c>
      <c r="N9" s="165">
        <v>7500000</v>
      </c>
      <c r="O9" s="165"/>
      <c r="P9" s="25"/>
      <c r="Q9" s="25"/>
      <c r="R9" s="25"/>
      <c r="S9" s="25"/>
      <c r="T9" s="25"/>
      <c r="U9" s="25"/>
      <c r="V9" s="25"/>
      <c r="W9" s="25"/>
      <c r="X9" s="25"/>
      <c r="Y9" s="25">
        <v>7500000</v>
      </c>
      <c r="Z9" s="25"/>
      <c r="AA9" s="25"/>
      <c r="AB9" s="25"/>
      <c r="AC9" s="25"/>
      <c r="AD9" s="25">
        <f ca="1">IF(SUM(P9:AD9)&lt;SUM(N9),SUM(N9)-SUM(P9:AD9),)</f>
        <v>0</v>
      </c>
      <c r="AE9" s="27">
        <v>8450000</v>
      </c>
      <c r="AF9" s="27"/>
      <c r="AG9" s="27"/>
      <c r="AH9" s="27"/>
      <c r="AI9" s="27"/>
      <c r="AJ9" s="27"/>
      <c r="AK9" s="27"/>
      <c r="AL9" s="25">
        <f t="shared" si="1"/>
        <v>8450000</v>
      </c>
      <c r="AM9" s="27">
        <f t="shared" si="2"/>
        <v>8450000</v>
      </c>
      <c r="AN9" s="28"/>
      <c r="AO9" s="89"/>
      <c r="AP9" s="2"/>
      <c r="AQ9" s="89"/>
      <c r="AR9" s="89"/>
      <c r="AS9" s="89"/>
      <c r="AT9" s="89"/>
      <c r="AU9" s="29"/>
      <c r="AV9" s="2"/>
      <c r="AW9" s="89"/>
      <c r="AX9" s="89"/>
      <c r="AY9" s="89"/>
      <c r="AZ9" s="89"/>
      <c r="BA9" s="89"/>
      <c r="BB9" s="89"/>
      <c r="BC9" s="89"/>
      <c r="BD9" s="89"/>
      <c r="BE9" s="89"/>
      <c r="BF9" s="89"/>
    </row>
    <row r="10" spans="1:58" s="130" customFormat="1" ht="18" customHeight="1">
      <c r="A10" s="146">
        <v>4</v>
      </c>
      <c r="B10" s="147" t="str">
        <f t="shared" si="0"/>
        <v>004</v>
      </c>
      <c r="C10" s="160" t="s">
        <v>7075</v>
      </c>
      <c r="D10" s="148" t="s">
        <v>7076</v>
      </c>
      <c r="E10" s="150" t="s">
        <v>1243</v>
      </c>
      <c r="F10" s="151"/>
      <c r="G10" s="152" t="s">
        <v>7077</v>
      </c>
      <c r="H10" s="149" t="s">
        <v>7078</v>
      </c>
      <c r="I10" s="163" t="s">
        <v>7079</v>
      </c>
      <c r="J10" s="149" t="s">
        <v>7074</v>
      </c>
      <c r="K10" s="153">
        <v>0</v>
      </c>
      <c r="L10" s="27">
        <v>0</v>
      </c>
      <c r="M10" s="26"/>
      <c r="N10" s="154">
        <v>7500000</v>
      </c>
      <c r="O10" s="154"/>
      <c r="P10" s="25"/>
      <c r="Q10" s="25"/>
      <c r="R10" s="25"/>
      <c r="S10" s="25">
        <v>7500000</v>
      </c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>
        <f ca="1">IF(SUM(P10:AD10)&lt;SUM(N10),SUM(N10)-SUM(P10:AD10),)</f>
        <v>0</v>
      </c>
      <c r="AE10" s="27">
        <v>8450000</v>
      </c>
      <c r="AF10" s="27"/>
      <c r="AG10" s="27"/>
      <c r="AH10" s="27"/>
      <c r="AI10" s="27"/>
      <c r="AJ10" s="27">
        <v>8450000</v>
      </c>
      <c r="AK10" s="27"/>
      <c r="AL10" s="25">
        <f>IF(SUM(AF10:AK10)&lt;SUM(AE10),SUM(AE10)-SUM(AF10:AK10),)</f>
        <v>0</v>
      </c>
      <c r="AM10" s="27">
        <v>0</v>
      </c>
      <c r="AN10" s="28"/>
      <c r="AO10" s="89"/>
      <c r="AP10" s="2"/>
      <c r="AQ10" s="89"/>
      <c r="AR10" s="89"/>
      <c r="AS10" s="89"/>
      <c r="AT10" s="89"/>
      <c r="AU10" s="29"/>
      <c r="AV10" s="2"/>
      <c r="AW10" s="89"/>
      <c r="AX10" s="89"/>
      <c r="AY10" s="89"/>
      <c r="AZ10" s="89"/>
      <c r="BA10" s="89"/>
      <c r="BB10" s="89"/>
      <c r="BC10" s="89"/>
      <c r="BD10" s="89"/>
      <c r="BE10" s="89"/>
      <c r="BF10" s="89"/>
    </row>
    <row r="11" spans="1:58" s="130" customFormat="1" ht="18" customHeight="1">
      <c r="A11" s="146">
        <v>5</v>
      </c>
      <c r="B11" s="147" t="str">
        <f t="shared" si="0"/>
        <v>004</v>
      </c>
      <c r="C11" s="160" t="s">
        <v>6551</v>
      </c>
      <c r="D11" s="148" t="s">
        <v>7080</v>
      </c>
      <c r="E11" s="150" t="s">
        <v>2197</v>
      </c>
      <c r="F11" s="157"/>
      <c r="G11" s="152"/>
      <c r="H11" s="149"/>
      <c r="I11" s="163" t="s">
        <v>7079</v>
      </c>
      <c r="J11" s="149" t="s">
        <v>7074</v>
      </c>
      <c r="K11" s="153">
        <v>0</v>
      </c>
      <c r="L11" s="27">
        <v>0</v>
      </c>
      <c r="M11" s="26">
        <v>0</v>
      </c>
      <c r="N11" s="167">
        <v>7500000</v>
      </c>
      <c r="O11" s="167"/>
      <c r="P11" s="25"/>
      <c r="Q11" s="25">
        <v>7500000</v>
      </c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>
        <f>IF(SUM(P11:Q11)&lt;SUM(N11),SUM(N11)-SUM(P11:Q11),)</f>
        <v>0</v>
      </c>
      <c r="AE11" s="27">
        <v>8450000</v>
      </c>
      <c r="AF11" s="27">
        <v>8450000</v>
      </c>
      <c r="AG11" s="27"/>
      <c r="AH11" s="27"/>
      <c r="AI11" s="27"/>
      <c r="AJ11" s="27"/>
      <c r="AK11" s="27"/>
      <c r="AL11" s="25">
        <f t="shared" si="1"/>
        <v>0</v>
      </c>
      <c r="AM11" s="27">
        <f t="shared" si="2"/>
        <v>0</v>
      </c>
      <c r="AN11" s="28"/>
      <c r="AO11" s="89"/>
      <c r="AP11" s="2"/>
      <c r="AQ11" s="89"/>
      <c r="AR11" s="89"/>
      <c r="AS11" s="89"/>
      <c r="AT11" s="89"/>
      <c r="AU11" s="29"/>
      <c r="AV11" s="2"/>
      <c r="AW11" s="89"/>
      <c r="AX11" s="89"/>
      <c r="AY11" s="89"/>
      <c r="AZ11" s="89"/>
      <c r="BA11" s="89"/>
      <c r="BB11" s="89"/>
      <c r="BC11" s="89"/>
      <c r="BD11" s="89"/>
      <c r="BE11" s="89"/>
      <c r="BF11" s="89"/>
    </row>
    <row r="12" spans="1:58" s="130" customFormat="1" ht="18" customHeight="1">
      <c r="A12" s="146">
        <v>6</v>
      </c>
      <c r="B12" s="147" t="str">
        <f t="shared" si="0"/>
        <v>008</v>
      </c>
      <c r="C12" s="160" t="s">
        <v>6092</v>
      </c>
      <c r="D12" s="148" t="s">
        <v>7085</v>
      </c>
      <c r="E12" s="157"/>
      <c r="F12" s="157"/>
      <c r="G12" s="152"/>
      <c r="H12" s="149"/>
      <c r="I12" s="148" t="s">
        <v>14940</v>
      </c>
      <c r="J12" s="163" t="s">
        <v>7087</v>
      </c>
      <c r="K12" s="153">
        <v>0</v>
      </c>
      <c r="L12" s="27">
        <v>0</v>
      </c>
      <c r="M12" s="26">
        <v>0</v>
      </c>
      <c r="N12" s="154">
        <v>8200000</v>
      </c>
      <c r="O12" s="154"/>
      <c r="P12" s="25"/>
      <c r="Q12" s="25">
        <v>8200000</v>
      </c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>
        <f>IF(SUM(P12:Q12)&lt;SUM(N12),SUM(N12)-SUM(P12:Q12),)</f>
        <v>0</v>
      </c>
      <c r="AE12" s="27">
        <v>9250000</v>
      </c>
      <c r="AF12" s="27"/>
      <c r="AG12" s="27"/>
      <c r="AH12" s="27"/>
      <c r="AI12" s="27"/>
      <c r="AJ12" s="27"/>
      <c r="AK12" s="27"/>
      <c r="AL12" s="25">
        <f t="shared" si="1"/>
        <v>9250000</v>
      </c>
      <c r="AM12" s="27">
        <f t="shared" si="2"/>
        <v>9250000</v>
      </c>
      <c r="AN12" s="28"/>
      <c r="AO12" s="89"/>
      <c r="AP12" s="2"/>
      <c r="AQ12" s="89"/>
      <c r="AR12" s="89"/>
      <c r="AS12" s="89"/>
      <c r="AT12" s="89"/>
      <c r="AU12" s="29"/>
      <c r="AV12" s="2"/>
      <c r="AW12" s="89"/>
      <c r="AX12" s="89"/>
      <c r="AY12" s="89"/>
      <c r="AZ12" s="89"/>
      <c r="BA12" s="89"/>
      <c r="BB12" s="89"/>
      <c r="BC12" s="89"/>
      <c r="BD12" s="89"/>
      <c r="BE12" s="89"/>
      <c r="BF12" s="89"/>
    </row>
    <row r="13" spans="1:58" s="130" customFormat="1" ht="18" customHeight="1">
      <c r="A13" s="146">
        <v>7</v>
      </c>
      <c r="B13" s="159" t="str">
        <f t="shared" ref="B13:B73" si="3">MID(C13,4,3)</f>
        <v>008</v>
      </c>
      <c r="C13" s="168" t="s">
        <v>5993</v>
      </c>
      <c r="D13" s="148" t="s">
        <v>7086</v>
      </c>
      <c r="E13" s="150"/>
      <c r="F13" s="151"/>
      <c r="G13" s="152"/>
      <c r="H13" s="149"/>
      <c r="I13" s="163" t="s">
        <v>14938</v>
      </c>
      <c r="J13" s="163" t="s">
        <v>7087</v>
      </c>
      <c r="K13" s="164">
        <v>0</v>
      </c>
      <c r="L13" s="27">
        <v>0</v>
      </c>
      <c r="M13" s="26">
        <v>0</v>
      </c>
      <c r="N13" s="166">
        <v>8200000</v>
      </c>
      <c r="O13" s="166"/>
      <c r="P13" s="25"/>
      <c r="Q13" s="25">
        <v>8200000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>
        <f>IF(SUM(P13:Q13)&lt;SUM(N13),SUM(N13)-SUM(P13:Q13),)</f>
        <v>0</v>
      </c>
      <c r="AE13" s="27">
        <v>9250000</v>
      </c>
      <c r="AF13" s="27">
        <v>9250000</v>
      </c>
      <c r="AG13" s="27"/>
      <c r="AH13" s="27"/>
      <c r="AI13" s="27"/>
      <c r="AJ13" s="27"/>
      <c r="AK13" s="27"/>
      <c r="AL13" s="25">
        <f t="shared" si="1"/>
        <v>0</v>
      </c>
      <c r="AM13" s="27">
        <f t="shared" si="2"/>
        <v>0</v>
      </c>
      <c r="AN13" s="28"/>
      <c r="AO13" s="89"/>
      <c r="AP13" s="2"/>
      <c r="AQ13" s="89"/>
      <c r="AR13" s="89"/>
      <c r="AS13" s="89"/>
      <c r="AT13" s="89"/>
      <c r="AU13" s="29"/>
      <c r="AV13" s="2"/>
      <c r="AW13" s="89"/>
      <c r="AX13" s="89"/>
      <c r="AY13" s="89"/>
      <c r="AZ13" s="89"/>
      <c r="BA13" s="89"/>
      <c r="BB13" s="89"/>
      <c r="BC13" s="89"/>
      <c r="BD13" s="89"/>
      <c r="BE13" s="89"/>
      <c r="BF13" s="89"/>
    </row>
    <row r="14" spans="1:58" s="130" customFormat="1" ht="18" customHeight="1">
      <c r="A14" s="146">
        <v>8</v>
      </c>
      <c r="B14" s="159" t="str">
        <f t="shared" si="3"/>
        <v>008</v>
      </c>
      <c r="C14" s="170" t="s">
        <v>7088</v>
      </c>
      <c r="D14" s="163" t="s">
        <v>7089</v>
      </c>
      <c r="E14" s="162"/>
      <c r="F14" s="161"/>
      <c r="G14" s="162" t="s">
        <v>7090</v>
      </c>
      <c r="H14" s="163" t="s">
        <v>7091</v>
      </c>
      <c r="I14" s="163" t="s">
        <v>14938</v>
      </c>
      <c r="J14" s="163" t="s">
        <v>7092</v>
      </c>
      <c r="K14" s="164">
        <v>0</v>
      </c>
      <c r="L14" s="27">
        <v>0</v>
      </c>
      <c r="M14" s="26">
        <v>0</v>
      </c>
      <c r="N14" s="166">
        <v>8200000</v>
      </c>
      <c r="O14" s="166"/>
      <c r="P14" s="25"/>
      <c r="Q14" s="25"/>
      <c r="R14" s="25"/>
      <c r="S14" s="25">
        <v>8200000</v>
      </c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>
        <f ca="1">IF(SUM(P14:AD14)&lt;SUM(N14),SUM(N14)-SUM(P14:AD14),)</f>
        <v>0</v>
      </c>
      <c r="AE14" s="27">
        <v>9250000</v>
      </c>
      <c r="AF14" s="27"/>
      <c r="AG14" s="27"/>
      <c r="AH14" s="27"/>
      <c r="AI14" s="27"/>
      <c r="AJ14" s="27"/>
      <c r="AK14" s="27"/>
      <c r="AL14" s="25">
        <f t="shared" si="1"/>
        <v>9250000</v>
      </c>
      <c r="AM14" s="27">
        <f t="shared" si="2"/>
        <v>9250000</v>
      </c>
      <c r="AN14" s="28"/>
      <c r="AO14" s="2">
        <v>520</v>
      </c>
      <c r="AP14" s="2"/>
      <c r="AQ14" s="89"/>
      <c r="AR14" s="89"/>
      <c r="AS14" s="2"/>
      <c r="AT14" s="2"/>
      <c r="AU14" s="29"/>
      <c r="AV14" s="2"/>
      <c r="AW14" s="2"/>
      <c r="AX14" s="2"/>
      <c r="AY14" s="89"/>
      <c r="AZ14" s="2"/>
      <c r="BA14" s="2"/>
      <c r="BB14" s="2"/>
      <c r="BC14" s="2"/>
      <c r="BD14" s="2"/>
      <c r="BE14" s="2"/>
      <c r="BF14" s="2"/>
    </row>
    <row r="15" spans="1:58" s="130" customFormat="1" ht="18" customHeight="1">
      <c r="A15" s="146">
        <v>9</v>
      </c>
      <c r="B15" s="159" t="str">
        <f t="shared" si="3"/>
        <v>009</v>
      </c>
      <c r="C15" s="160" t="s">
        <v>7093</v>
      </c>
      <c r="D15" s="148" t="s">
        <v>14924</v>
      </c>
      <c r="E15" s="150" t="s">
        <v>256</v>
      </c>
      <c r="F15" s="148"/>
      <c r="G15" s="150"/>
      <c r="H15" s="397"/>
      <c r="I15" s="163" t="s">
        <v>7067</v>
      </c>
      <c r="J15" s="148" t="s">
        <v>2930</v>
      </c>
      <c r="K15" s="153">
        <v>5653000</v>
      </c>
      <c r="L15" s="27">
        <v>0</v>
      </c>
      <c r="M15" s="26">
        <v>0</v>
      </c>
      <c r="N15" s="154">
        <v>7050000</v>
      </c>
      <c r="O15" s="154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>
        <f>IF(SUM(P15:Q15)&lt;SUM(N15),SUM(N15)-SUM(P15:Q15),)</f>
        <v>7050000</v>
      </c>
      <c r="AE15" s="27">
        <v>7950000</v>
      </c>
      <c r="AF15" s="27"/>
      <c r="AG15" s="27"/>
      <c r="AH15" s="27"/>
      <c r="AI15" s="27"/>
      <c r="AJ15" s="27"/>
      <c r="AK15" s="27"/>
      <c r="AL15" s="25">
        <f t="shared" si="1"/>
        <v>7950000</v>
      </c>
      <c r="AM15" s="27">
        <f t="shared" si="2"/>
        <v>20653000</v>
      </c>
      <c r="AN15" s="28"/>
      <c r="AO15" s="89"/>
      <c r="AP15" s="2"/>
      <c r="AQ15" s="89"/>
      <c r="AR15" s="89"/>
      <c r="AS15" s="89"/>
      <c r="AT15" s="89"/>
      <c r="AU15" s="29"/>
      <c r="AV15" s="2"/>
      <c r="AW15" s="89"/>
      <c r="AX15" s="89"/>
      <c r="AY15" s="89"/>
      <c r="AZ15" s="89"/>
      <c r="BA15" s="89"/>
      <c r="BB15" s="89"/>
      <c r="BC15" s="89"/>
      <c r="BD15" s="89"/>
      <c r="BE15" s="89"/>
      <c r="BF15" s="89"/>
    </row>
    <row r="16" spans="1:58" s="130" customFormat="1" ht="18" customHeight="1">
      <c r="A16" s="146">
        <v>10</v>
      </c>
      <c r="B16" s="159" t="str">
        <f t="shared" si="3"/>
        <v>009</v>
      </c>
      <c r="C16" s="171" t="s">
        <v>7094</v>
      </c>
      <c r="D16" s="148" t="s">
        <v>7095</v>
      </c>
      <c r="E16" s="162"/>
      <c r="F16" s="161"/>
      <c r="G16" s="162" t="s">
        <v>7096</v>
      </c>
      <c r="H16" s="163" t="s">
        <v>7097</v>
      </c>
      <c r="I16" s="163" t="s">
        <v>7067</v>
      </c>
      <c r="J16" s="163" t="s">
        <v>7098</v>
      </c>
      <c r="K16" s="153">
        <v>0</v>
      </c>
      <c r="L16" s="27">
        <v>0</v>
      </c>
      <c r="M16" s="26">
        <v>0</v>
      </c>
      <c r="N16" s="154">
        <v>7050000</v>
      </c>
      <c r="O16" s="154"/>
      <c r="P16" s="25"/>
      <c r="Q16" s="25"/>
      <c r="R16" s="25"/>
      <c r="S16" s="25">
        <v>7050000</v>
      </c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>
        <f ca="1">IF(SUM(P16:AD16)&lt;SUM(N16),SUM(N16)-SUM(P16:AD16),)</f>
        <v>0</v>
      </c>
      <c r="AE16" s="27">
        <v>7950000</v>
      </c>
      <c r="AF16" s="27"/>
      <c r="AG16" s="27"/>
      <c r="AH16" s="27"/>
      <c r="AI16" s="27"/>
      <c r="AJ16" s="27"/>
      <c r="AK16" s="27"/>
      <c r="AL16" s="25">
        <f t="shared" si="1"/>
        <v>7950000</v>
      </c>
      <c r="AM16" s="27">
        <f t="shared" si="2"/>
        <v>7950000</v>
      </c>
      <c r="AN16" s="28"/>
      <c r="AO16" s="89"/>
      <c r="AP16" s="2"/>
      <c r="AQ16" s="89"/>
      <c r="AR16" s="89"/>
      <c r="AS16" s="89"/>
      <c r="AT16" s="89"/>
      <c r="AU16" s="29"/>
      <c r="AV16" s="2"/>
      <c r="AW16" s="89"/>
      <c r="AX16" s="89"/>
      <c r="AY16" s="89"/>
      <c r="AZ16" s="89"/>
      <c r="BA16" s="89"/>
      <c r="BB16" s="89"/>
      <c r="BC16" s="89"/>
      <c r="BD16" s="89"/>
      <c r="BE16" s="89"/>
      <c r="BF16" s="89"/>
    </row>
    <row r="17" spans="1:58" s="130" customFormat="1" ht="18" customHeight="1">
      <c r="A17" s="146">
        <v>11</v>
      </c>
      <c r="B17" s="159" t="str">
        <f t="shared" si="3"/>
        <v>009</v>
      </c>
      <c r="C17" s="398" t="s">
        <v>6540</v>
      </c>
      <c r="D17" s="163" t="s">
        <v>7099</v>
      </c>
      <c r="E17" s="162"/>
      <c r="F17" s="161"/>
      <c r="G17" s="162" t="s">
        <v>7096</v>
      </c>
      <c r="H17" s="163" t="s">
        <v>7097</v>
      </c>
      <c r="I17" s="163" t="s">
        <v>7067</v>
      </c>
      <c r="J17" s="163" t="s">
        <v>7098</v>
      </c>
      <c r="K17" s="153">
        <v>0</v>
      </c>
      <c r="L17" s="27">
        <v>0</v>
      </c>
      <c r="M17" s="26">
        <v>0</v>
      </c>
      <c r="N17" s="154">
        <v>7050000</v>
      </c>
      <c r="O17" s="154"/>
      <c r="P17" s="25"/>
      <c r="Q17" s="25">
        <v>7050000</v>
      </c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>
        <f>IF(SUM(P17:Q17)&lt;SUM(N17),SUM(N17)-SUM(P17:Q17),)</f>
        <v>0</v>
      </c>
      <c r="AE17" s="27">
        <v>7950000</v>
      </c>
      <c r="AF17" s="27">
        <v>7950000</v>
      </c>
      <c r="AG17" s="27"/>
      <c r="AH17" s="27"/>
      <c r="AI17" s="27"/>
      <c r="AJ17" s="27"/>
      <c r="AK17" s="27"/>
      <c r="AL17" s="25">
        <f t="shared" si="1"/>
        <v>0</v>
      </c>
      <c r="AM17" s="27">
        <f t="shared" si="2"/>
        <v>0</v>
      </c>
      <c r="AN17" s="28"/>
      <c r="AO17" s="112"/>
      <c r="AP17" s="2"/>
      <c r="AQ17" s="89"/>
      <c r="AR17" s="89"/>
      <c r="AS17" s="112"/>
      <c r="AT17" s="112"/>
      <c r="AU17" s="29"/>
      <c r="AV17" s="2"/>
      <c r="AW17" s="112"/>
      <c r="AX17" s="112"/>
      <c r="AY17" s="89"/>
      <c r="AZ17" s="112"/>
      <c r="BA17" s="112"/>
      <c r="BB17" s="112"/>
      <c r="BC17" s="112"/>
      <c r="BD17" s="112"/>
      <c r="BE17" s="112"/>
      <c r="BF17" s="112"/>
    </row>
    <row r="18" spans="1:58" s="130" customFormat="1" ht="18" customHeight="1">
      <c r="A18" s="146">
        <v>12</v>
      </c>
      <c r="B18" s="147" t="str">
        <f t="shared" si="3"/>
        <v>009</v>
      </c>
      <c r="C18" s="168" t="s">
        <v>7100</v>
      </c>
      <c r="D18" s="148" t="s">
        <v>7101</v>
      </c>
      <c r="E18" s="150" t="s">
        <v>572</v>
      </c>
      <c r="F18" s="151"/>
      <c r="G18" s="152" t="s">
        <v>7096</v>
      </c>
      <c r="H18" s="149" t="s">
        <v>7097</v>
      </c>
      <c r="I18" s="149" t="s">
        <v>7067</v>
      </c>
      <c r="J18" s="149" t="s">
        <v>7098</v>
      </c>
      <c r="K18" s="153">
        <v>0</v>
      </c>
      <c r="L18" s="27">
        <v>0</v>
      </c>
      <c r="M18" s="26">
        <v>0</v>
      </c>
      <c r="N18" s="154">
        <v>7050000</v>
      </c>
      <c r="O18" s="154"/>
      <c r="P18" s="25"/>
      <c r="Q18" s="25"/>
      <c r="R18" s="25"/>
      <c r="S18" s="25"/>
      <c r="T18" s="25"/>
      <c r="U18" s="25">
        <v>7050000</v>
      </c>
      <c r="V18" s="25"/>
      <c r="W18" s="25"/>
      <c r="X18" s="25"/>
      <c r="Y18" s="25"/>
      <c r="Z18" s="25"/>
      <c r="AA18" s="25"/>
      <c r="AB18" s="25"/>
      <c r="AC18" s="25"/>
      <c r="AD18" s="25">
        <f>IF(SUM(P18:U18)&lt;SUM(N18),SUM(N18)-SUM(P18:U18),)</f>
        <v>0</v>
      </c>
      <c r="AE18" s="27">
        <v>7950000</v>
      </c>
      <c r="AF18" s="27"/>
      <c r="AG18" s="27"/>
      <c r="AH18" s="27">
        <v>7950000</v>
      </c>
      <c r="AI18" s="27"/>
      <c r="AJ18" s="27"/>
      <c r="AK18" s="27"/>
      <c r="AL18" s="25">
        <f>IF(SUM(AF18:AI18)&lt;SUM(AE18),SUM(AE18)-SUM(AF18:AI18),)</f>
        <v>0</v>
      </c>
      <c r="AM18" s="27">
        <f t="shared" ref="AM18:AM19" si="4">IF(SUM(P18:AA18)&lt;(K18+L18+N18),(K18+L18+N18)-SUM(P18:AA18),)+IF(SUM(AF18:AI18)&lt;(AE18),(AE18)-SUM(AF18:AI18),)</f>
        <v>0</v>
      </c>
      <c r="AN18" s="28"/>
      <c r="AO18" s="89"/>
      <c r="AP18" s="2"/>
      <c r="AQ18" s="89"/>
      <c r="AR18" s="89"/>
      <c r="AS18" s="89"/>
      <c r="AT18" s="89"/>
      <c r="AU18" s="29"/>
      <c r="AV18" s="2"/>
      <c r="AW18" s="89"/>
      <c r="AX18" s="89"/>
      <c r="AY18" s="89"/>
      <c r="AZ18" s="89"/>
      <c r="BA18" s="89"/>
      <c r="BB18" s="89"/>
      <c r="BC18" s="89"/>
      <c r="BD18" s="89"/>
      <c r="BE18" s="89"/>
      <c r="BF18" s="89"/>
    </row>
    <row r="19" spans="1:58" s="130" customFormat="1" ht="18" customHeight="1">
      <c r="A19" s="146">
        <v>13</v>
      </c>
      <c r="B19" s="147" t="str">
        <f t="shared" si="3"/>
        <v>009</v>
      </c>
      <c r="C19" s="168" t="s">
        <v>7102</v>
      </c>
      <c r="D19" s="148" t="s">
        <v>7103</v>
      </c>
      <c r="E19" s="150"/>
      <c r="F19" s="151"/>
      <c r="G19" s="152"/>
      <c r="H19" s="149"/>
      <c r="I19" s="149" t="s">
        <v>7067</v>
      </c>
      <c r="J19" s="149" t="s">
        <v>7098</v>
      </c>
      <c r="K19" s="153">
        <v>0</v>
      </c>
      <c r="L19" s="27">
        <v>0</v>
      </c>
      <c r="M19" s="26">
        <v>0</v>
      </c>
      <c r="N19" s="154">
        <v>7050000</v>
      </c>
      <c r="O19" s="154"/>
      <c r="P19" s="25"/>
      <c r="Q19" s="25"/>
      <c r="R19" s="25"/>
      <c r="S19" s="25">
        <v>7050000</v>
      </c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>
        <f ca="1">IF(SUM(P19:AD19)&lt;SUM(N19),SUM(N19)-SUM(P19:AD19),)</f>
        <v>0</v>
      </c>
      <c r="AE19" s="27">
        <v>7950000</v>
      </c>
      <c r="AF19" s="27"/>
      <c r="AG19" s="27"/>
      <c r="AH19" s="27">
        <v>7950000</v>
      </c>
      <c r="AI19" s="27"/>
      <c r="AJ19" s="27"/>
      <c r="AK19" s="27"/>
      <c r="AL19" s="25">
        <f>IF(SUM(AF19:AI19)&lt;SUM(AE19),SUM(AE19)-SUM(AF19:AI19),)</f>
        <v>0</v>
      </c>
      <c r="AM19" s="27">
        <f t="shared" si="4"/>
        <v>0</v>
      </c>
      <c r="AN19" s="28"/>
      <c r="AO19" s="89"/>
      <c r="AP19" s="2"/>
      <c r="AQ19" s="89"/>
      <c r="AR19" s="89"/>
      <c r="AS19" s="89"/>
      <c r="AT19" s="89"/>
      <c r="AU19" s="29"/>
      <c r="AV19" s="2"/>
      <c r="AW19" s="89"/>
      <c r="AX19" s="89"/>
      <c r="AY19" s="89"/>
      <c r="AZ19" s="89"/>
      <c r="BA19" s="89"/>
      <c r="BB19" s="89"/>
      <c r="BC19" s="89"/>
      <c r="BD19" s="89"/>
      <c r="BE19" s="89"/>
      <c r="BF19" s="89"/>
    </row>
    <row r="20" spans="1:58" s="130" customFormat="1" ht="18" customHeight="1">
      <c r="A20" s="146">
        <v>14</v>
      </c>
      <c r="B20" s="147" t="str">
        <f t="shared" si="3"/>
        <v>009</v>
      </c>
      <c r="C20" s="168" t="s">
        <v>7104</v>
      </c>
      <c r="D20" s="148" t="s">
        <v>7105</v>
      </c>
      <c r="E20" s="173">
        <v>36364</v>
      </c>
      <c r="F20" s="151" t="s">
        <v>7106</v>
      </c>
      <c r="G20" s="152" t="s">
        <v>7096</v>
      </c>
      <c r="H20" s="149" t="s">
        <v>7097</v>
      </c>
      <c r="I20" s="149" t="s">
        <v>7067</v>
      </c>
      <c r="J20" s="149" t="s">
        <v>7098</v>
      </c>
      <c r="K20" s="153">
        <v>0</v>
      </c>
      <c r="L20" s="27">
        <v>0</v>
      </c>
      <c r="M20" s="26">
        <v>0</v>
      </c>
      <c r="N20" s="154">
        <v>7050000</v>
      </c>
      <c r="O20" s="154"/>
      <c r="P20" s="25"/>
      <c r="Q20" s="25"/>
      <c r="R20" s="25"/>
      <c r="S20" s="25"/>
      <c r="T20" s="25"/>
      <c r="U20" s="25"/>
      <c r="V20" s="25">
        <v>7050000</v>
      </c>
      <c r="W20" s="25"/>
      <c r="X20" s="25"/>
      <c r="Y20" s="25"/>
      <c r="Z20" s="25"/>
      <c r="AA20" s="25"/>
      <c r="AB20" s="25"/>
      <c r="AC20" s="25"/>
      <c r="AD20" s="25">
        <f>IF(SUM(P20:W20)&lt;SUM(N20),SUM(N20)-SUM(P20:W20),)</f>
        <v>0</v>
      </c>
      <c r="AE20" s="27">
        <v>7950000</v>
      </c>
      <c r="AF20" s="27"/>
      <c r="AG20" s="27"/>
      <c r="AH20" s="27"/>
      <c r="AI20" s="27"/>
      <c r="AJ20" s="27"/>
      <c r="AK20" s="27"/>
      <c r="AL20" s="25">
        <f t="shared" ref="AL20:AL45" si="5">IF(SUM(AF20:AG20)&lt;SUM(AE20),SUM(AE20)-SUM(AF20:AG20),)</f>
        <v>7950000</v>
      </c>
      <c r="AM20" s="27">
        <f t="shared" ref="AM20:AM45" si="6">IF(SUM(P20:AA20)&lt;(K20+L20+N20),(K20+L20+N20)-SUM(P20:AA20),)+IF(SUM(AF20:AG20)&lt;(AE20),(AE20)-SUM(AF20:AG20),)</f>
        <v>7950000</v>
      </c>
      <c r="AN20" s="28"/>
      <c r="AO20" s="89"/>
      <c r="AP20" s="2"/>
      <c r="AQ20" s="89"/>
      <c r="AR20" s="89"/>
      <c r="AS20" s="89"/>
      <c r="AT20" s="89"/>
      <c r="AU20" s="29"/>
      <c r="AV20" s="2"/>
      <c r="AW20" s="89"/>
      <c r="AX20" s="89"/>
      <c r="AY20" s="89"/>
      <c r="AZ20" s="89"/>
      <c r="BA20" s="89"/>
      <c r="BB20" s="89"/>
      <c r="BC20" s="89"/>
      <c r="BD20" s="89"/>
      <c r="BE20" s="89"/>
      <c r="BF20" s="89"/>
    </row>
    <row r="21" spans="1:58" s="130" customFormat="1" ht="18" customHeight="1">
      <c r="A21" s="146">
        <v>15</v>
      </c>
      <c r="B21" s="147" t="str">
        <f t="shared" si="3"/>
        <v>011</v>
      </c>
      <c r="C21" s="171" t="s">
        <v>4828</v>
      </c>
      <c r="D21" s="148" t="s">
        <v>7107</v>
      </c>
      <c r="E21" s="152"/>
      <c r="F21" s="151"/>
      <c r="G21" s="152" t="s">
        <v>7108</v>
      </c>
      <c r="H21" s="149" t="s">
        <v>7109</v>
      </c>
      <c r="I21" s="149" t="s">
        <v>7110</v>
      </c>
      <c r="J21" s="149" t="s">
        <v>7110</v>
      </c>
      <c r="K21" s="153">
        <v>0</v>
      </c>
      <c r="L21" s="27">
        <v>0</v>
      </c>
      <c r="M21" s="26">
        <v>0</v>
      </c>
      <c r="N21" s="154">
        <v>7500000</v>
      </c>
      <c r="O21" s="154"/>
      <c r="P21" s="25"/>
      <c r="Q21" s="25">
        <v>7500000</v>
      </c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>
        <f>IF(SUM(P21:Q21)&lt;SUM(N21),SUM(N21)-SUM(P21:Q21),)</f>
        <v>0</v>
      </c>
      <c r="AE21" s="27">
        <v>8450000</v>
      </c>
      <c r="AF21" s="27">
        <v>8450000</v>
      </c>
      <c r="AG21" s="27"/>
      <c r="AH21" s="27"/>
      <c r="AI21" s="27"/>
      <c r="AJ21" s="27"/>
      <c r="AK21" s="27"/>
      <c r="AL21" s="25">
        <f t="shared" si="5"/>
        <v>0</v>
      </c>
      <c r="AM21" s="27">
        <f t="shared" si="6"/>
        <v>0</v>
      </c>
      <c r="AN21" s="28"/>
      <c r="AO21" s="89"/>
      <c r="AP21" s="2"/>
      <c r="AQ21" s="89"/>
      <c r="AR21" s="89"/>
      <c r="AS21" s="89"/>
      <c r="AT21" s="89"/>
      <c r="AU21" s="29"/>
      <c r="AV21" s="2"/>
      <c r="AW21" s="89"/>
      <c r="AX21" s="89"/>
      <c r="AY21" s="89"/>
      <c r="AZ21" s="89"/>
      <c r="BA21" s="89"/>
      <c r="BB21" s="89"/>
      <c r="BC21" s="89"/>
      <c r="BD21" s="89"/>
      <c r="BE21" s="89"/>
      <c r="BF21" s="89"/>
    </row>
    <row r="22" spans="1:58" s="130" customFormat="1" ht="18" customHeight="1">
      <c r="A22" s="146">
        <v>16</v>
      </c>
      <c r="B22" s="147" t="str">
        <f t="shared" si="3"/>
        <v>012</v>
      </c>
      <c r="C22" s="171" t="s">
        <v>6558</v>
      </c>
      <c r="D22" s="148" t="s">
        <v>7111</v>
      </c>
      <c r="E22" s="152"/>
      <c r="F22" s="151" t="s">
        <v>7106</v>
      </c>
      <c r="G22" s="152" t="s">
        <v>7112</v>
      </c>
      <c r="H22" s="149" t="s">
        <v>7113</v>
      </c>
      <c r="I22" s="150" t="s">
        <v>7114</v>
      </c>
      <c r="J22" s="163" t="s">
        <v>7115</v>
      </c>
      <c r="K22" s="153">
        <v>0</v>
      </c>
      <c r="L22" s="27">
        <v>0</v>
      </c>
      <c r="M22" s="26">
        <v>0</v>
      </c>
      <c r="N22" s="166">
        <v>7500000</v>
      </c>
      <c r="O22" s="166"/>
      <c r="P22" s="25"/>
      <c r="Q22" s="25">
        <v>7500000</v>
      </c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>
        <f>IF(SUM(P22:Q22)&lt;SUM(N22),SUM(N22)-SUM(P22:Q22),)</f>
        <v>0</v>
      </c>
      <c r="AE22" s="27">
        <v>8450000</v>
      </c>
      <c r="AF22" s="27">
        <v>8450000</v>
      </c>
      <c r="AG22" s="27"/>
      <c r="AH22" s="27"/>
      <c r="AI22" s="27"/>
      <c r="AJ22" s="27"/>
      <c r="AK22" s="27"/>
      <c r="AL22" s="25">
        <f t="shared" si="5"/>
        <v>0</v>
      </c>
      <c r="AM22" s="27">
        <f t="shared" si="6"/>
        <v>0</v>
      </c>
      <c r="AN22" s="28"/>
      <c r="AO22" s="89"/>
      <c r="AP22" s="2"/>
      <c r="AQ22" s="89"/>
      <c r="AR22" s="89"/>
      <c r="AS22" s="89"/>
      <c r="AT22" s="89"/>
      <c r="AU22" s="29"/>
      <c r="AV22" s="2"/>
      <c r="AW22" s="89"/>
      <c r="AX22" s="89"/>
      <c r="AY22" s="89"/>
      <c r="AZ22" s="89"/>
      <c r="BA22" s="2"/>
      <c r="BB22" s="89"/>
      <c r="BC22" s="89"/>
      <c r="BD22" s="89"/>
      <c r="BE22" s="89"/>
      <c r="BF22" s="89"/>
    </row>
    <row r="23" spans="1:58" s="130" customFormat="1" ht="18" customHeight="1">
      <c r="A23" s="146">
        <v>17</v>
      </c>
      <c r="B23" s="147" t="str">
        <f t="shared" si="3"/>
        <v>016</v>
      </c>
      <c r="C23" s="168" t="s">
        <v>7116</v>
      </c>
      <c r="D23" s="148" t="s">
        <v>7117</v>
      </c>
      <c r="E23" s="150" t="s">
        <v>682</v>
      </c>
      <c r="F23" s="151"/>
      <c r="G23" s="152" t="s">
        <v>7118</v>
      </c>
      <c r="H23" s="149" t="s">
        <v>7119</v>
      </c>
      <c r="I23" s="149" t="s">
        <v>14958</v>
      </c>
      <c r="J23" s="149" t="s">
        <v>7070</v>
      </c>
      <c r="K23" s="153">
        <v>0</v>
      </c>
      <c r="L23" s="27">
        <v>0</v>
      </c>
      <c r="M23" s="26">
        <v>0</v>
      </c>
      <c r="N23" s="154">
        <v>7500000</v>
      </c>
      <c r="O23" s="154"/>
      <c r="P23" s="25"/>
      <c r="Q23" s="25"/>
      <c r="R23" s="25"/>
      <c r="S23" s="25"/>
      <c r="T23" s="25"/>
      <c r="U23" s="25">
        <v>7500000</v>
      </c>
      <c r="V23" s="25"/>
      <c r="W23" s="25"/>
      <c r="X23" s="25"/>
      <c r="Y23" s="25"/>
      <c r="Z23" s="25"/>
      <c r="AA23" s="25"/>
      <c r="AB23" s="25"/>
      <c r="AC23" s="25"/>
      <c r="AD23" s="25">
        <f>IF(SUM(P23:U23)&lt;SUM(N23),SUM(N23)-SUM(P23:U23),)</f>
        <v>0</v>
      </c>
      <c r="AE23" s="27">
        <v>8450000</v>
      </c>
      <c r="AF23" s="27"/>
      <c r="AG23" s="27"/>
      <c r="AH23" s="27"/>
      <c r="AI23" s="27"/>
      <c r="AJ23" s="27"/>
      <c r="AK23" s="27"/>
      <c r="AL23" s="25">
        <f t="shared" si="5"/>
        <v>8450000</v>
      </c>
      <c r="AM23" s="27">
        <f t="shared" si="6"/>
        <v>8450000</v>
      </c>
      <c r="AN23" s="28"/>
      <c r="AO23" s="89"/>
      <c r="AP23" s="2"/>
      <c r="AQ23" s="89"/>
      <c r="AR23" s="89"/>
      <c r="AS23" s="89"/>
      <c r="AT23" s="89"/>
      <c r="AU23" s="29"/>
      <c r="AV23" s="2"/>
      <c r="AW23" s="89"/>
      <c r="AX23" s="89"/>
      <c r="AY23" s="89"/>
      <c r="AZ23" s="89"/>
      <c r="BA23" s="89"/>
      <c r="BB23" s="89"/>
      <c r="BC23" s="89"/>
      <c r="BD23" s="89"/>
      <c r="BE23" s="89"/>
      <c r="BF23" s="89"/>
    </row>
    <row r="24" spans="1:58" s="130" customFormat="1" ht="18" customHeight="1">
      <c r="A24" s="146">
        <v>18</v>
      </c>
      <c r="B24" s="147" t="str">
        <f t="shared" si="3"/>
        <v>001</v>
      </c>
      <c r="C24" s="175" t="s">
        <v>7125</v>
      </c>
      <c r="D24" s="149" t="s">
        <v>7126</v>
      </c>
      <c r="E24" s="152" t="s">
        <v>1602</v>
      </c>
      <c r="F24" s="151" t="s">
        <v>496</v>
      </c>
      <c r="G24" s="152" t="s">
        <v>7122</v>
      </c>
      <c r="H24" s="149" t="s">
        <v>7123</v>
      </c>
      <c r="I24" s="149" t="s">
        <v>7124</v>
      </c>
      <c r="J24" s="149" t="s">
        <v>7124</v>
      </c>
      <c r="K24" s="153">
        <v>0</v>
      </c>
      <c r="L24" s="27">
        <v>0</v>
      </c>
      <c r="M24" s="26"/>
      <c r="N24" s="154">
        <v>7600000</v>
      </c>
      <c r="O24" s="154"/>
      <c r="P24" s="25"/>
      <c r="Q24" s="25"/>
      <c r="R24" s="25"/>
      <c r="S24" s="25"/>
      <c r="T24" s="25"/>
      <c r="U24" s="25"/>
      <c r="V24" s="25"/>
      <c r="W24" s="25"/>
      <c r="X24" s="25"/>
      <c r="Y24" s="25">
        <v>7600000</v>
      </c>
      <c r="Z24" s="25"/>
      <c r="AA24" s="25"/>
      <c r="AB24" s="25"/>
      <c r="AC24" s="25"/>
      <c r="AD24" s="25">
        <f>IF(SUM(P24:Y24)&lt;SUM(N24),SUM(N24)-SUM(P24:Y24),)</f>
        <v>0</v>
      </c>
      <c r="AE24" s="27">
        <v>8550000</v>
      </c>
      <c r="AF24" s="27">
        <v>8550000</v>
      </c>
      <c r="AG24" s="27"/>
      <c r="AH24" s="27"/>
      <c r="AI24" s="27"/>
      <c r="AJ24" s="27"/>
      <c r="AK24" s="27"/>
      <c r="AL24" s="25">
        <f t="shared" si="5"/>
        <v>0</v>
      </c>
      <c r="AM24" s="27">
        <f t="shared" si="6"/>
        <v>0</v>
      </c>
      <c r="AN24" s="28"/>
      <c r="AO24" s="2"/>
      <c r="AP24" s="2"/>
      <c r="AQ24" s="89"/>
      <c r="AR24" s="89"/>
      <c r="AS24" s="2"/>
      <c r="AT24" s="2"/>
      <c r="AU24" s="29"/>
      <c r="AV24" s="2"/>
      <c r="AW24" s="2"/>
      <c r="AX24" s="2"/>
      <c r="AY24" s="89"/>
      <c r="AZ24" s="2"/>
      <c r="BA24" s="2"/>
      <c r="BB24" s="2"/>
      <c r="BC24" s="2"/>
      <c r="BD24" s="2"/>
      <c r="BE24" s="2"/>
      <c r="BF24" s="2"/>
    </row>
    <row r="25" spans="1:58" s="130" customFormat="1" ht="18" customHeight="1">
      <c r="A25" s="146">
        <v>19</v>
      </c>
      <c r="B25" s="147" t="str">
        <f t="shared" si="3"/>
        <v>001</v>
      </c>
      <c r="C25" s="175" t="s">
        <v>5893</v>
      </c>
      <c r="D25" s="149" t="s">
        <v>7127</v>
      </c>
      <c r="E25" s="152" t="s">
        <v>7128</v>
      </c>
      <c r="F25" s="151" t="s">
        <v>7106</v>
      </c>
      <c r="G25" s="152" t="s">
        <v>7122</v>
      </c>
      <c r="H25" s="149" t="s">
        <v>7123</v>
      </c>
      <c r="I25" s="149" t="s">
        <v>7124</v>
      </c>
      <c r="J25" s="149" t="s">
        <v>7124</v>
      </c>
      <c r="K25" s="153">
        <v>0</v>
      </c>
      <c r="L25" s="27">
        <v>0</v>
      </c>
      <c r="M25" s="26">
        <v>0</v>
      </c>
      <c r="N25" s="154">
        <v>7600000</v>
      </c>
      <c r="O25" s="154"/>
      <c r="P25" s="25"/>
      <c r="Q25" s="25">
        <v>7600000</v>
      </c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>
        <f t="shared" ref="AD25:AD37" si="7">IF(SUM(P25:Q25)&lt;SUM(N25),SUM(N25)-SUM(P25:Q25),)</f>
        <v>0</v>
      </c>
      <c r="AE25" s="27">
        <v>8550000</v>
      </c>
      <c r="AF25" s="27">
        <v>8550000</v>
      </c>
      <c r="AG25" s="27"/>
      <c r="AH25" s="27"/>
      <c r="AI25" s="27"/>
      <c r="AJ25" s="27"/>
      <c r="AK25" s="27"/>
      <c r="AL25" s="25">
        <f t="shared" si="5"/>
        <v>0</v>
      </c>
      <c r="AM25" s="27">
        <f t="shared" si="6"/>
        <v>0</v>
      </c>
      <c r="AN25" s="28"/>
      <c r="AO25" s="2"/>
      <c r="AP25" s="2"/>
      <c r="AQ25" s="89"/>
      <c r="AR25" s="89"/>
      <c r="AS25" s="2"/>
      <c r="AT25" s="2"/>
      <c r="AU25" s="29"/>
      <c r="AV25" s="2"/>
      <c r="AW25" s="2"/>
      <c r="AX25" s="2"/>
      <c r="AY25" s="89"/>
      <c r="AZ25" s="2"/>
      <c r="BA25" s="2"/>
      <c r="BB25" s="2"/>
      <c r="BC25" s="2"/>
      <c r="BD25" s="2"/>
      <c r="BE25" s="2"/>
      <c r="BF25" s="2"/>
    </row>
    <row r="26" spans="1:58" s="130" customFormat="1" ht="18" customHeight="1">
      <c r="A26" s="146">
        <v>20</v>
      </c>
      <c r="B26" s="147" t="str">
        <f t="shared" si="3"/>
        <v>001</v>
      </c>
      <c r="C26" s="175" t="s">
        <v>6099</v>
      </c>
      <c r="D26" s="149" t="s">
        <v>7129</v>
      </c>
      <c r="E26" s="152" t="s">
        <v>7130</v>
      </c>
      <c r="F26" s="151" t="s">
        <v>7106</v>
      </c>
      <c r="G26" s="152" t="s">
        <v>7122</v>
      </c>
      <c r="H26" s="149" t="s">
        <v>7123</v>
      </c>
      <c r="I26" s="149" t="s">
        <v>7124</v>
      </c>
      <c r="J26" s="149" t="s">
        <v>7124</v>
      </c>
      <c r="K26" s="153">
        <v>0</v>
      </c>
      <c r="L26" s="27">
        <v>0</v>
      </c>
      <c r="M26" s="26">
        <v>0</v>
      </c>
      <c r="N26" s="154">
        <v>7600000</v>
      </c>
      <c r="O26" s="154"/>
      <c r="P26" s="25"/>
      <c r="Q26" s="25">
        <v>7600000</v>
      </c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>
        <f t="shared" si="7"/>
        <v>0</v>
      </c>
      <c r="AE26" s="27">
        <v>8550000</v>
      </c>
      <c r="AF26" s="27">
        <v>8550000</v>
      </c>
      <c r="AG26" s="27"/>
      <c r="AH26" s="27"/>
      <c r="AI26" s="27"/>
      <c r="AJ26" s="27"/>
      <c r="AK26" s="27"/>
      <c r="AL26" s="25">
        <f t="shared" si="5"/>
        <v>0</v>
      </c>
      <c r="AM26" s="27">
        <f t="shared" si="6"/>
        <v>0</v>
      </c>
      <c r="AN26" s="28"/>
      <c r="AO26" s="2"/>
      <c r="AP26" s="2"/>
      <c r="AQ26" s="89"/>
      <c r="AR26" s="89"/>
      <c r="AS26" s="2"/>
      <c r="AT26" s="2"/>
      <c r="AU26" s="29"/>
      <c r="AV26" s="2"/>
      <c r="AW26" s="2"/>
      <c r="AX26" s="2"/>
      <c r="AY26" s="89"/>
      <c r="AZ26" s="2"/>
      <c r="BA26" s="2"/>
      <c r="BB26" s="2"/>
      <c r="BC26" s="2"/>
      <c r="BD26" s="2"/>
      <c r="BE26" s="2"/>
      <c r="BF26" s="2"/>
    </row>
    <row r="27" spans="1:58" s="130" customFormat="1" ht="18" customHeight="1">
      <c r="A27" s="146">
        <v>21</v>
      </c>
      <c r="B27" s="147" t="str">
        <f t="shared" si="3"/>
        <v>001</v>
      </c>
      <c r="C27" s="175" t="s">
        <v>6791</v>
      </c>
      <c r="D27" s="149" t="s">
        <v>7131</v>
      </c>
      <c r="E27" s="152" t="s">
        <v>7132</v>
      </c>
      <c r="F27" s="151" t="s">
        <v>496</v>
      </c>
      <c r="G27" s="152" t="s">
        <v>7122</v>
      </c>
      <c r="H27" s="149" t="s">
        <v>7123</v>
      </c>
      <c r="I27" s="149" t="s">
        <v>7124</v>
      </c>
      <c r="J27" s="149" t="s">
        <v>7124</v>
      </c>
      <c r="K27" s="153">
        <v>0</v>
      </c>
      <c r="L27" s="27">
        <v>0</v>
      </c>
      <c r="M27" s="26">
        <v>0</v>
      </c>
      <c r="N27" s="154">
        <v>7600000</v>
      </c>
      <c r="O27" s="154"/>
      <c r="P27" s="25"/>
      <c r="Q27" s="25">
        <v>7600000</v>
      </c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>
        <f t="shared" si="7"/>
        <v>0</v>
      </c>
      <c r="AE27" s="27">
        <v>8550000</v>
      </c>
      <c r="AF27" s="27">
        <v>8550000</v>
      </c>
      <c r="AG27" s="27"/>
      <c r="AH27" s="27"/>
      <c r="AI27" s="27"/>
      <c r="AJ27" s="27"/>
      <c r="AK27" s="27"/>
      <c r="AL27" s="25">
        <f t="shared" si="5"/>
        <v>0</v>
      </c>
      <c r="AM27" s="27">
        <f t="shared" si="6"/>
        <v>0</v>
      </c>
      <c r="AN27" s="28"/>
      <c r="AO27" s="2"/>
      <c r="AP27" s="2"/>
      <c r="AQ27" s="89"/>
      <c r="AR27" s="89"/>
      <c r="AS27" s="2"/>
      <c r="AT27" s="2"/>
      <c r="AU27" s="29"/>
      <c r="AV27" s="2"/>
      <c r="AW27" s="2"/>
      <c r="AX27" s="2"/>
      <c r="AY27" s="89"/>
      <c r="AZ27" s="2"/>
      <c r="BA27" s="2"/>
      <c r="BB27" s="2"/>
      <c r="BC27" s="2"/>
      <c r="BD27" s="2"/>
      <c r="BE27" s="2"/>
      <c r="BF27" s="2"/>
    </row>
    <row r="28" spans="1:58" s="130" customFormat="1" ht="18" customHeight="1">
      <c r="A28" s="146">
        <v>22</v>
      </c>
      <c r="B28" s="147" t="str">
        <f t="shared" si="3"/>
        <v>001</v>
      </c>
      <c r="C28" s="175" t="s">
        <v>6752</v>
      </c>
      <c r="D28" s="149" t="s">
        <v>7133</v>
      </c>
      <c r="E28" s="152" t="s">
        <v>7134</v>
      </c>
      <c r="F28" s="151" t="s">
        <v>7106</v>
      </c>
      <c r="G28" s="152" t="s">
        <v>7122</v>
      </c>
      <c r="H28" s="149" t="s">
        <v>7123</v>
      </c>
      <c r="I28" s="149" t="s">
        <v>7124</v>
      </c>
      <c r="J28" s="149" t="s">
        <v>7124</v>
      </c>
      <c r="K28" s="153">
        <v>0</v>
      </c>
      <c r="L28" s="27">
        <v>0</v>
      </c>
      <c r="M28" s="26">
        <v>0</v>
      </c>
      <c r="N28" s="154">
        <v>7600000</v>
      </c>
      <c r="O28" s="154"/>
      <c r="P28" s="25"/>
      <c r="Q28" s="25">
        <v>7600000</v>
      </c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>
        <f t="shared" si="7"/>
        <v>0</v>
      </c>
      <c r="AE28" s="27">
        <v>8550000</v>
      </c>
      <c r="AF28" s="27">
        <v>8550000</v>
      </c>
      <c r="AG28" s="27"/>
      <c r="AH28" s="27"/>
      <c r="AI28" s="27"/>
      <c r="AJ28" s="27"/>
      <c r="AK28" s="27"/>
      <c r="AL28" s="25">
        <f t="shared" si="5"/>
        <v>0</v>
      </c>
      <c r="AM28" s="27">
        <f t="shared" si="6"/>
        <v>0</v>
      </c>
      <c r="AN28" s="28"/>
      <c r="AO28" s="2"/>
      <c r="AP28" s="2"/>
      <c r="AQ28" s="89"/>
      <c r="AR28" s="89"/>
      <c r="AS28" s="2"/>
      <c r="AT28" s="2"/>
      <c r="AU28" s="29"/>
      <c r="AV28" s="2"/>
      <c r="AW28" s="2"/>
      <c r="AX28" s="2"/>
      <c r="AY28" s="89"/>
      <c r="AZ28" s="2"/>
      <c r="BA28" s="2"/>
      <c r="BB28" s="2"/>
      <c r="BC28" s="2"/>
      <c r="BD28" s="2"/>
      <c r="BE28" s="2"/>
      <c r="BF28" s="2"/>
    </row>
    <row r="29" spans="1:58" s="130" customFormat="1" ht="18" customHeight="1">
      <c r="A29" s="146">
        <v>23</v>
      </c>
      <c r="B29" s="147" t="str">
        <f t="shared" si="3"/>
        <v>001</v>
      </c>
      <c r="C29" s="175" t="s">
        <v>6316</v>
      </c>
      <c r="D29" s="149" t="s">
        <v>7135</v>
      </c>
      <c r="E29" s="152" t="s">
        <v>7136</v>
      </c>
      <c r="F29" s="151" t="s">
        <v>7106</v>
      </c>
      <c r="G29" s="152" t="s">
        <v>7122</v>
      </c>
      <c r="H29" s="149" t="s">
        <v>7123</v>
      </c>
      <c r="I29" s="149" t="s">
        <v>7124</v>
      </c>
      <c r="J29" s="149" t="s">
        <v>7124</v>
      </c>
      <c r="K29" s="153">
        <v>0</v>
      </c>
      <c r="L29" s="27">
        <v>0</v>
      </c>
      <c r="M29" s="26">
        <v>0</v>
      </c>
      <c r="N29" s="154">
        <v>7600000</v>
      </c>
      <c r="O29" s="154"/>
      <c r="P29" s="25"/>
      <c r="Q29" s="25">
        <v>7600000</v>
      </c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>
        <f t="shared" si="7"/>
        <v>0</v>
      </c>
      <c r="AE29" s="27">
        <v>8550000</v>
      </c>
      <c r="AF29" s="27">
        <v>8550000</v>
      </c>
      <c r="AG29" s="27"/>
      <c r="AH29" s="27"/>
      <c r="AI29" s="27"/>
      <c r="AJ29" s="27"/>
      <c r="AK29" s="27"/>
      <c r="AL29" s="25">
        <f t="shared" si="5"/>
        <v>0</v>
      </c>
      <c r="AM29" s="27">
        <f t="shared" si="6"/>
        <v>0</v>
      </c>
      <c r="AN29" s="28"/>
      <c r="AO29" s="2"/>
      <c r="AP29" s="2"/>
      <c r="AQ29" s="89"/>
      <c r="AR29" s="89"/>
      <c r="AS29" s="2"/>
      <c r="AT29" s="2"/>
      <c r="AU29" s="29"/>
      <c r="AV29" s="2"/>
      <c r="AW29" s="2"/>
      <c r="AX29" s="2"/>
      <c r="AY29" s="89"/>
      <c r="AZ29" s="2"/>
      <c r="BA29" s="2"/>
      <c r="BB29" s="2"/>
      <c r="BC29" s="2"/>
      <c r="BD29" s="2"/>
      <c r="BE29" s="2"/>
      <c r="BF29" s="2"/>
    </row>
    <row r="30" spans="1:58" s="130" customFormat="1" ht="18" customHeight="1">
      <c r="A30" s="146">
        <v>24</v>
      </c>
      <c r="B30" s="147" t="str">
        <f t="shared" si="3"/>
        <v>001</v>
      </c>
      <c r="C30" s="175" t="s">
        <v>5945</v>
      </c>
      <c r="D30" s="149" t="s">
        <v>7137</v>
      </c>
      <c r="E30" s="152" t="s">
        <v>2129</v>
      </c>
      <c r="F30" s="151" t="s">
        <v>496</v>
      </c>
      <c r="G30" s="152" t="s">
        <v>7122</v>
      </c>
      <c r="H30" s="149" t="s">
        <v>7123</v>
      </c>
      <c r="I30" s="149" t="s">
        <v>7124</v>
      </c>
      <c r="J30" s="149" t="s">
        <v>7124</v>
      </c>
      <c r="K30" s="153">
        <v>0</v>
      </c>
      <c r="L30" s="27">
        <v>0</v>
      </c>
      <c r="M30" s="26">
        <v>0</v>
      </c>
      <c r="N30" s="154">
        <v>7600000</v>
      </c>
      <c r="O30" s="154"/>
      <c r="P30" s="25"/>
      <c r="Q30" s="25">
        <v>7600000</v>
      </c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>
        <f t="shared" si="7"/>
        <v>0</v>
      </c>
      <c r="AE30" s="27">
        <v>8550000</v>
      </c>
      <c r="AF30" s="27">
        <v>8550000</v>
      </c>
      <c r="AG30" s="27"/>
      <c r="AH30" s="27"/>
      <c r="AI30" s="27"/>
      <c r="AJ30" s="27"/>
      <c r="AK30" s="27"/>
      <c r="AL30" s="25">
        <f t="shared" si="5"/>
        <v>0</v>
      </c>
      <c r="AM30" s="27">
        <f t="shared" si="6"/>
        <v>0</v>
      </c>
      <c r="AN30" s="28"/>
      <c r="AO30" s="2"/>
      <c r="AP30" s="2"/>
      <c r="AQ30" s="89"/>
      <c r="AR30" s="89"/>
      <c r="AS30" s="2"/>
      <c r="AT30" s="2"/>
      <c r="AU30" s="29"/>
      <c r="AV30" s="2"/>
      <c r="AW30" s="2"/>
      <c r="AX30" s="2"/>
      <c r="AY30" s="89"/>
      <c r="AZ30" s="2"/>
      <c r="BA30" s="2"/>
      <c r="BB30" s="2"/>
      <c r="BC30" s="2"/>
      <c r="BD30" s="2"/>
      <c r="BE30" s="2"/>
      <c r="BF30" s="2"/>
    </row>
    <row r="31" spans="1:58" s="130" customFormat="1" ht="18" customHeight="1">
      <c r="A31" s="146">
        <v>25</v>
      </c>
      <c r="B31" s="147" t="str">
        <f t="shared" si="3"/>
        <v>002</v>
      </c>
      <c r="C31" s="176" t="s">
        <v>5562</v>
      </c>
      <c r="D31" s="149" t="s">
        <v>7140</v>
      </c>
      <c r="E31" s="152" t="s">
        <v>7141</v>
      </c>
      <c r="F31" s="151" t="s">
        <v>7106</v>
      </c>
      <c r="G31" s="152" t="s">
        <v>7142</v>
      </c>
      <c r="H31" s="149" t="s">
        <v>7143</v>
      </c>
      <c r="I31" s="163" t="s">
        <v>7144</v>
      </c>
      <c r="J31" s="163" t="s">
        <v>7144</v>
      </c>
      <c r="K31" s="153">
        <v>0</v>
      </c>
      <c r="L31" s="27">
        <v>0</v>
      </c>
      <c r="M31" s="26"/>
      <c r="N31" s="166">
        <v>8200000</v>
      </c>
      <c r="O31" s="166"/>
      <c r="P31" s="25"/>
      <c r="Q31" s="25">
        <v>8200000</v>
      </c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>
        <f t="shared" si="7"/>
        <v>0</v>
      </c>
      <c r="AE31" s="27">
        <v>9250000</v>
      </c>
      <c r="AF31" s="27">
        <v>9250000</v>
      </c>
      <c r="AG31" s="27"/>
      <c r="AH31" s="27"/>
      <c r="AI31" s="27"/>
      <c r="AJ31" s="27"/>
      <c r="AK31" s="27"/>
      <c r="AL31" s="25">
        <f t="shared" si="5"/>
        <v>0</v>
      </c>
      <c r="AM31" s="27">
        <f t="shared" si="6"/>
        <v>0</v>
      </c>
      <c r="AN31" s="28"/>
      <c r="AO31" s="2"/>
      <c r="AP31" s="2"/>
      <c r="AQ31" s="89"/>
      <c r="AR31" s="89"/>
      <c r="AS31" s="2"/>
      <c r="AT31" s="2"/>
      <c r="AU31" s="29"/>
      <c r="AV31" s="2"/>
      <c r="AW31" s="2"/>
      <c r="AX31" s="2"/>
      <c r="AY31" s="89"/>
      <c r="AZ31" s="2"/>
      <c r="BA31" s="2"/>
      <c r="BB31" s="2"/>
      <c r="BC31" s="2"/>
      <c r="BD31" s="2"/>
      <c r="BE31" s="2"/>
      <c r="BF31" s="2"/>
    </row>
    <row r="32" spans="1:58" s="130" customFormat="1" ht="18" customHeight="1">
      <c r="A32" s="146">
        <v>26</v>
      </c>
      <c r="B32" s="147" t="str">
        <f t="shared" si="3"/>
        <v>002</v>
      </c>
      <c r="C32" s="176" t="s">
        <v>5255</v>
      </c>
      <c r="D32" s="149" t="s">
        <v>7145</v>
      </c>
      <c r="E32" s="152" t="s">
        <v>7146</v>
      </c>
      <c r="F32" s="151" t="s">
        <v>7106</v>
      </c>
      <c r="G32" s="152" t="s">
        <v>7142</v>
      </c>
      <c r="H32" s="149" t="s">
        <v>7143</v>
      </c>
      <c r="I32" s="163" t="s">
        <v>7144</v>
      </c>
      <c r="J32" s="163" t="s">
        <v>7144</v>
      </c>
      <c r="K32" s="153">
        <v>0</v>
      </c>
      <c r="L32" s="27">
        <v>0</v>
      </c>
      <c r="M32" s="26">
        <v>0</v>
      </c>
      <c r="N32" s="166">
        <v>8200000</v>
      </c>
      <c r="O32" s="166"/>
      <c r="P32" s="25"/>
      <c r="Q32" s="25">
        <v>8200000</v>
      </c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>
        <f t="shared" si="7"/>
        <v>0</v>
      </c>
      <c r="AE32" s="27">
        <v>9250000</v>
      </c>
      <c r="AF32" s="27">
        <v>9250000</v>
      </c>
      <c r="AG32" s="27"/>
      <c r="AH32" s="27"/>
      <c r="AI32" s="27"/>
      <c r="AJ32" s="27"/>
      <c r="AK32" s="27"/>
      <c r="AL32" s="25">
        <f t="shared" si="5"/>
        <v>0</v>
      </c>
      <c r="AM32" s="27">
        <f t="shared" si="6"/>
        <v>0</v>
      </c>
      <c r="AN32" s="28"/>
      <c r="AO32" s="2"/>
      <c r="AP32" s="2"/>
      <c r="AQ32" s="89"/>
      <c r="AR32" s="89"/>
      <c r="AS32" s="2"/>
      <c r="AT32" s="2"/>
      <c r="AU32" s="29"/>
      <c r="AV32" s="2"/>
      <c r="AW32" s="2"/>
      <c r="AX32" s="2"/>
      <c r="AY32" s="89"/>
      <c r="AZ32" s="2"/>
      <c r="BA32" s="2"/>
      <c r="BB32" s="2"/>
      <c r="BC32" s="2"/>
      <c r="BD32" s="2"/>
      <c r="BE32" s="2"/>
      <c r="BF32" s="2"/>
    </row>
    <row r="33" spans="1:58" s="130" customFormat="1" ht="18" customHeight="1">
      <c r="A33" s="146">
        <v>27</v>
      </c>
      <c r="B33" s="147" t="str">
        <f t="shared" si="3"/>
        <v>002</v>
      </c>
      <c r="C33" s="176" t="s">
        <v>6470</v>
      </c>
      <c r="D33" s="163" t="s">
        <v>7147</v>
      </c>
      <c r="E33" s="152"/>
      <c r="F33" s="151" t="s">
        <v>7106</v>
      </c>
      <c r="G33" s="152" t="s">
        <v>7142</v>
      </c>
      <c r="H33" s="149" t="s">
        <v>7143</v>
      </c>
      <c r="I33" s="163" t="s">
        <v>7144</v>
      </c>
      <c r="J33" s="163" t="s">
        <v>7144</v>
      </c>
      <c r="K33" s="153">
        <v>0</v>
      </c>
      <c r="L33" s="27">
        <v>0</v>
      </c>
      <c r="M33" s="26">
        <v>0</v>
      </c>
      <c r="N33" s="166">
        <v>8200000</v>
      </c>
      <c r="O33" s="166"/>
      <c r="P33" s="25"/>
      <c r="Q33" s="25">
        <v>8200000</v>
      </c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>
        <f t="shared" si="7"/>
        <v>0</v>
      </c>
      <c r="AE33" s="27">
        <v>9250000</v>
      </c>
      <c r="AF33" s="27">
        <v>9250000</v>
      </c>
      <c r="AG33" s="27"/>
      <c r="AH33" s="27"/>
      <c r="AI33" s="27"/>
      <c r="AJ33" s="27"/>
      <c r="AK33" s="27"/>
      <c r="AL33" s="25">
        <f t="shared" si="5"/>
        <v>0</v>
      </c>
      <c r="AM33" s="27">
        <f t="shared" si="6"/>
        <v>0</v>
      </c>
      <c r="AN33" s="28"/>
      <c r="AO33" s="2"/>
      <c r="AP33" s="2"/>
      <c r="AQ33" s="89"/>
      <c r="AR33" s="89"/>
      <c r="AS33" s="2"/>
      <c r="AT33" s="2"/>
      <c r="AU33" s="29"/>
      <c r="AV33" s="2"/>
      <c r="AW33" s="2"/>
      <c r="AX33" s="2"/>
      <c r="AY33" s="89"/>
      <c r="AZ33" s="2"/>
      <c r="BA33" s="2"/>
      <c r="BB33" s="2"/>
      <c r="BC33" s="2"/>
      <c r="BD33" s="2"/>
      <c r="BE33" s="2"/>
      <c r="BF33" s="2"/>
    </row>
    <row r="34" spans="1:58" s="130" customFormat="1" ht="18" customHeight="1">
      <c r="A34" s="146">
        <v>28</v>
      </c>
      <c r="B34" s="147" t="str">
        <f t="shared" si="3"/>
        <v>002</v>
      </c>
      <c r="C34" s="176" t="s">
        <v>6623</v>
      </c>
      <c r="D34" s="149" t="s">
        <v>7148</v>
      </c>
      <c r="E34" s="152" t="s">
        <v>7149</v>
      </c>
      <c r="F34" s="151" t="s">
        <v>496</v>
      </c>
      <c r="G34" s="152" t="s">
        <v>7142</v>
      </c>
      <c r="H34" s="149" t="s">
        <v>7143</v>
      </c>
      <c r="I34" s="163" t="s">
        <v>7144</v>
      </c>
      <c r="J34" s="163" t="s">
        <v>7144</v>
      </c>
      <c r="K34" s="153">
        <v>0</v>
      </c>
      <c r="L34" s="27">
        <v>0</v>
      </c>
      <c r="M34" s="26">
        <v>0</v>
      </c>
      <c r="N34" s="166">
        <v>8200000</v>
      </c>
      <c r="O34" s="166"/>
      <c r="P34" s="25"/>
      <c r="Q34" s="25">
        <v>8200000</v>
      </c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>
        <f t="shared" si="7"/>
        <v>0</v>
      </c>
      <c r="AE34" s="27">
        <v>9250000</v>
      </c>
      <c r="AF34" s="27">
        <v>9250000</v>
      </c>
      <c r="AG34" s="27"/>
      <c r="AH34" s="27"/>
      <c r="AI34" s="27"/>
      <c r="AJ34" s="27"/>
      <c r="AK34" s="27"/>
      <c r="AL34" s="25">
        <f t="shared" si="5"/>
        <v>0</v>
      </c>
      <c r="AM34" s="27">
        <f t="shared" si="6"/>
        <v>0</v>
      </c>
      <c r="AN34" s="28"/>
      <c r="AO34" s="2"/>
      <c r="AP34" s="2"/>
      <c r="AQ34" s="89"/>
      <c r="AR34" s="89"/>
      <c r="AS34" s="2"/>
      <c r="AT34" s="2"/>
      <c r="AU34" s="29"/>
      <c r="AV34" s="2"/>
      <c r="AW34" s="2"/>
      <c r="AX34" s="2"/>
      <c r="AY34" s="89"/>
      <c r="AZ34" s="2"/>
      <c r="BA34" s="2"/>
      <c r="BB34" s="2"/>
      <c r="BC34" s="2"/>
      <c r="BD34" s="2"/>
      <c r="BE34" s="2"/>
      <c r="BF34" s="2"/>
    </row>
    <row r="35" spans="1:58" s="130" customFormat="1" ht="18" customHeight="1">
      <c r="A35" s="146">
        <v>29</v>
      </c>
      <c r="B35" s="147" t="str">
        <f t="shared" si="3"/>
        <v>002</v>
      </c>
      <c r="C35" s="176" t="s">
        <v>6273</v>
      </c>
      <c r="D35" s="149" t="s">
        <v>7150</v>
      </c>
      <c r="E35" s="152" t="s">
        <v>7151</v>
      </c>
      <c r="F35" s="151" t="s">
        <v>496</v>
      </c>
      <c r="G35" s="152" t="s">
        <v>7142</v>
      </c>
      <c r="H35" s="149" t="s">
        <v>7143</v>
      </c>
      <c r="I35" s="163" t="s">
        <v>7144</v>
      </c>
      <c r="J35" s="163" t="s">
        <v>7144</v>
      </c>
      <c r="K35" s="153">
        <v>0</v>
      </c>
      <c r="L35" s="27">
        <v>0</v>
      </c>
      <c r="M35" s="26">
        <v>0</v>
      </c>
      <c r="N35" s="166">
        <v>8200000</v>
      </c>
      <c r="O35" s="166"/>
      <c r="P35" s="25"/>
      <c r="Q35" s="25">
        <v>8200000</v>
      </c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>
        <f t="shared" si="7"/>
        <v>0</v>
      </c>
      <c r="AE35" s="27">
        <v>9250000</v>
      </c>
      <c r="AF35" s="27">
        <v>9250000</v>
      </c>
      <c r="AG35" s="27"/>
      <c r="AH35" s="27"/>
      <c r="AI35" s="27"/>
      <c r="AJ35" s="27"/>
      <c r="AK35" s="27"/>
      <c r="AL35" s="25">
        <f t="shared" si="5"/>
        <v>0</v>
      </c>
      <c r="AM35" s="27">
        <f t="shared" si="6"/>
        <v>0</v>
      </c>
      <c r="AN35" s="28"/>
      <c r="AO35" s="2"/>
      <c r="AP35" s="2"/>
      <c r="AQ35" s="89"/>
      <c r="AR35" s="89"/>
      <c r="AS35" s="2"/>
      <c r="AT35" s="2"/>
      <c r="AU35" s="29"/>
      <c r="AV35" s="2"/>
      <c r="AW35" s="2"/>
      <c r="AX35" s="2"/>
      <c r="AY35" s="89"/>
      <c r="AZ35" s="2"/>
      <c r="BA35" s="2"/>
      <c r="BB35" s="2"/>
      <c r="BC35" s="2"/>
      <c r="BD35" s="2"/>
      <c r="BE35" s="2"/>
      <c r="BF35" s="2"/>
    </row>
    <row r="36" spans="1:58" s="130" customFormat="1" ht="18" customHeight="1">
      <c r="A36" s="146">
        <v>30</v>
      </c>
      <c r="B36" s="147" t="str">
        <f t="shared" si="3"/>
        <v>002</v>
      </c>
      <c r="C36" s="176" t="s">
        <v>5103</v>
      </c>
      <c r="D36" s="149" t="s">
        <v>7152</v>
      </c>
      <c r="E36" s="152" t="s">
        <v>7153</v>
      </c>
      <c r="F36" s="151" t="s">
        <v>7106</v>
      </c>
      <c r="G36" s="152" t="s">
        <v>7142</v>
      </c>
      <c r="H36" s="149" t="s">
        <v>7143</v>
      </c>
      <c r="I36" s="163" t="s">
        <v>7144</v>
      </c>
      <c r="J36" s="163" t="s">
        <v>7144</v>
      </c>
      <c r="K36" s="153">
        <v>0</v>
      </c>
      <c r="L36" s="27">
        <v>0</v>
      </c>
      <c r="M36" s="26">
        <v>0</v>
      </c>
      <c r="N36" s="166">
        <v>8200000</v>
      </c>
      <c r="O36" s="166"/>
      <c r="P36" s="25"/>
      <c r="Q36" s="25">
        <v>8200000</v>
      </c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>
        <f t="shared" si="7"/>
        <v>0</v>
      </c>
      <c r="AE36" s="27">
        <v>9250000</v>
      </c>
      <c r="AF36" s="27">
        <v>9250000</v>
      </c>
      <c r="AG36" s="27"/>
      <c r="AH36" s="27"/>
      <c r="AI36" s="27"/>
      <c r="AJ36" s="27"/>
      <c r="AK36" s="27"/>
      <c r="AL36" s="25">
        <f t="shared" si="5"/>
        <v>0</v>
      </c>
      <c r="AM36" s="27">
        <f t="shared" si="6"/>
        <v>0</v>
      </c>
      <c r="AN36" s="28"/>
      <c r="AO36" s="2"/>
      <c r="AP36" s="2"/>
      <c r="AQ36" s="89"/>
      <c r="AR36" s="89"/>
      <c r="AS36" s="2"/>
      <c r="AT36" s="2"/>
      <c r="AU36" s="29"/>
      <c r="AV36" s="2"/>
      <c r="AW36" s="2"/>
      <c r="AX36" s="2"/>
      <c r="AY36" s="89"/>
      <c r="AZ36" s="2"/>
      <c r="BA36" s="2"/>
      <c r="BB36" s="2"/>
      <c r="BC36" s="2"/>
      <c r="BD36" s="2"/>
      <c r="BE36" s="2"/>
      <c r="BF36" s="2"/>
    </row>
    <row r="37" spans="1:58" s="130" customFormat="1" ht="18" customHeight="1">
      <c r="A37" s="146">
        <v>31</v>
      </c>
      <c r="B37" s="147" t="str">
        <f t="shared" si="3"/>
        <v>002</v>
      </c>
      <c r="C37" s="176" t="s">
        <v>5959</v>
      </c>
      <c r="D37" s="149" t="s">
        <v>7154</v>
      </c>
      <c r="E37" s="152" t="s">
        <v>2604</v>
      </c>
      <c r="F37" s="151" t="s">
        <v>496</v>
      </c>
      <c r="G37" s="152" t="s">
        <v>7142</v>
      </c>
      <c r="H37" s="149" t="s">
        <v>7143</v>
      </c>
      <c r="I37" s="163" t="s">
        <v>7144</v>
      </c>
      <c r="J37" s="163" t="s">
        <v>7144</v>
      </c>
      <c r="K37" s="153">
        <v>0</v>
      </c>
      <c r="L37" s="27">
        <v>0</v>
      </c>
      <c r="M37" s="26">
        <v>0</v>
      </c>
      <c r="N37" s="166">
        <v>8200000</v>
      </c>
      <c r="O37" s="166"/>
      <c r="P37" s="25"/>
      <c r="Q37" s="25">
        <v>8200000</v>
      </c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>
        <f t="shared" si="7"/>
        <v>0</v>
      </c>
      <c r="AE37" s="27">
        <v>9250000</v>
      </c>
      <c r="AF37" s="27">
        <v>9250000</v>
      </c>
      <c r="AG37" s="27"/>
      <c r="AH37" s="27"/>
      <c r="AI37" s="27"/>
      <c r="AJ37" s="27"/>
      <c r="AK37" s="27"/>
      <c r="AL37" s="25">
        <f t="shared" si="5"/>
        <v>0</v>
      </c>
      <c r="AM37" s="27">
        <f t="shared" si="6"/>
        <v>0</v>
      </c>
      <c r="AN37" s="28"/>
      <c r="AO37" s="2"/>
      <c r="AP37" s="2"/>
      <c r="AQ37" s="89"/>
      <c r="AR37" s="89"/>
      <c r="AS37" s="2"/>
      <c r="AT37" s="2"/>
      <c r="AU37" s="29"/>
      <c r="AV37" s="2"/>
      <c r="AW37" s="2"/>
      <c r="AX37" s="2"/>
      <c r="AY37" s="89"/>
      <c r="AZ37" s="2"/>
      <c r="BA37" s="2"/>
      <c r="BB37" s="2"/>
      <c r="BC37" s="2"/>
      <c r="BD37" s="2"/>
      <c r="BE37" s="2"/>
      <c r="BF37" s="2"/>
    </row>
    <row r="38" spans="1:58" s="130" customFormat="1" ht="18" customHeight="1">
      <c r="A38" s="146">
        <v>32</v>
      </c>
      <c r="B38" s="147" t="str">
        <f t="shared" si="3"/>
        <v>002</v>
      </c>
      <c r="C38" s="176" t="s">
        <v>7155</v>
      </c>
      <c r="D38" s="149" t="s">
        <v>7156</v>
      </c>
      <c r="E38" s="152" t="s">
        <v>7157</v>
      </c>
      <c r="F38" s="151" t="s">
        <v>7106</v>
      </c>
      <c r="G38" s="152" t="s">
        <v>7142</v>
      </c>
      <c r="H38" s="149" t="s">
        <v>7143</v>
      </c>
      <c r="I38" s="163" t="s">
        <v>7144</v>
      </c>
      <c r="J38" s="163" t="s">
        <v>7144</v>
      </c>
      <c r="K38" s="153">
        <v>0</v>
      </c>
      <c r="L38" s="27">
        <v>0</v>
      </c>
      <c r="M38" s="26"/>
      <c r="N38" s="166">
        <v>8200000</v>
      </c>
      <c r="O38" s="166"/>
      <c r="P38" s="25"/>
      <c r="Q38" s="25"/>
      <c r="R38" s="25"/>
      <c r="S38" s="25">
        <v>8200000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>
        <f ca="1">IF(SUM(P38:AD38)&lt;SUM(N38),SUM(N38)-SUM(P38:AD38),)</f>
        <v>0</v>
      </c>
      <c r="AE38" s="27">
        <v>9250000</v>
      </c>
      <c r="AF38" s="27">
        <v>9250000</v>
      </c>
      <c r="AG38" s="27"/>
      <c r="AH38" s="27"/>
      <c r="AI38" s="27"/>
      <c r="AJ38" s="27"/>
      <c r="AK38" s="27"/>
      <c r="AL38" s="25">
        <f t="shared" si="5"/>
        <v>0</v>
      </c>
      <c r="AM38" s="27">
        <f t="shared" si="6"/>
        <v>0</v>
      </c>
      <c r="AN38" s="28"/>
      <c r="AO38" s="2"/>
      <c r="AP38" s="2"/>
      <c r="AQ38" s="89"/>
      <c r="AR38" s="89"/>
      <c r="AS38" s="2"/>
      <c r="AT38" s="2"/>
      <c r="AU38" s="29"/>
      <c r="AV38" s="2"/>
      <c r="AW38" s="2"/>
      <c r="AX38" s="2"/>
      <c r="AY38" s="89"/>
      <c r="AZ38" s="2"/>
      <c r="BA38" s="2"/>
      <c r="BB38" s="2"/>
      <c r="BC38" s="2"/>
      <c r="BD38" s="2"/>
      <c r="BE38" s="2"/>
      <c r="BF38" s="2"/>
    </row>
    <row r="39" spans="1:58" s="130" customFormat="1" ht="18" customHeight="1">
      <c r="A39" s="146">
        <v>33</v>
      </c>
      <c r="B39" s="147" t="str">
        <f t="shared" si="3"/>
        <v>002</v>
      </c>
      <c r="C39" s="176" t="s">
        <v>5012</v>
      </c>
      <c r="D39" s="149" t="s">
        <v>7158</v>
      </c>
      <c r="E39" s="152" t="s">
        <v>7159</v>
      </c>
      <c r="F39" s="151" t="s">
        <v>496</v>
      </c>
      <c r="G39" s="152" t="s">
        <v>7142</v>
      </c>
      <c r="H39" s="149" t="s">
        <v>7143</v>
      </c>
      <c r="I39" s="163" t="s">
        <v>7144</v>
      </c>
      <c r="J39" s="163" t="s">
        <v>7144</v>
      </c>
      <c r="K39" s="153">
        <v>0</v>
      </c>
      <c r="L39" s="27">
        <v>0</v>
      </c>
      <c r="M39" s="26">
        <v>0</v>
      </c>
      <c r="N39" s="166">
        <v>8200000</v>
      </c>
      <c r="O39" s="166"/>
      <c r="P39" s="25"/>
      <c r="Q39" s="25">
        <v>8200000</v>
      </c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>
        <f t="shared" ref="AD39:AD48" si="8">IF(SUM(P39:Q39)&lt;SUM(N39),SUM(N39)-SUM(P39:Q39),)</f>
        <v>0</v>
      </c>
      <c r="AE39" s="27">
        <v>9250000</v>
      </c>
      <c r="AF39" s="27">
        <v>9250000</v>
      </c>
      <c r="AG39" s="27"/>
      <c r="AH39" s="27"/>
      <c r="AI39" s="27"/>
      <c r="AJ39" s="27"/>
      <c r="AK39" s="27"/>
      <c r="AL39" s="25">
        <f t="shared" si="5"/>
        <v>0</v>
      </c>
      <c r="AM39" s="27">
        <f t="shared" si="6"/>
        <v>0</v>
      </c>
      <c r="AN39" s="28"/>
      <c r="AO39" s="2"/>
      <c r="AP39" s="2"/>
      <c r="AQ39" s="89"/>
      <c r="AR39" s="89"/>
      <c r="AS39" s="2"/>
      <c r="AT39" s="2"/>
      <c r="AU39" s="29"/>
      <c r="AV39" s="2"/>
      <c r="AW39" s="2"/>
      <c r="AX39" s="2"/>
      <c r="AY39" s="89"/>
      <c r="AZ39" s="2"/>
      <c r="BA39" s="2"/>
      <c r="BB39" s="2"/>
      <c r="BC39" s="2"/>
      <c r="BD39" s="2"/>
      <c r="BE39" s="2"/>
      <c r="BF39" s="2"/>
    </row>
    <row r="40" spans="1:58" s="130" customFormat="1" ht="18" customHeight="1">
      <c r="A40" s="146">
        <v>34</v>
      </c>
      <c r="B40" s="147" t="str">
        <f t="shared" si="3"/>
        <v>002</v>
      </c>
      <c r="C40" s="176" t="s">
        <v>5657</v>
      </c>
      <c r="D40" s="149" t="s">
        <v>7160</v>
      </c>
      <c r="E40" s="152" t="s">
        <v>7161</v>
      </c>
      <c r="F40" s="151" t="s">
        <v>496</v>
      </c>
      <c r="G40" s="152" t="s">
        <v>7142</v>
      </c>
      <c r="H40" s="149" t="s">
        <v>7143</v>
      </c>
      <c r="I40" s="163" t="s">
        <v>7144</v>
      </c>
      <c r="J40" s="163" t="s">
        <v>7144</v>
      </c>
      <c r="K40" s="153">
        <v>0</v>
      </c>
      <c r="L40" s="27">
        <v>0</v>
      </c>
      <c r="M40" s="26">
        <v>0</v>
      </c>
      <c r="N40" s="166">
        <v>8200000</v>
      </c>
      <c r="O40" s="166"/>
      <c r="P40" s="25"/>
      <c r="Q40" s="25">
        <v>8200000</v>
      </c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>
        <f t="shared" si="8"/>
        <v>0</v>
      </c>
      <c r="AE40" s="27">
        <v>9250000</v>
      </c>
      <c r="AF40" s="27">
        <v>9250000</v>
      </c>
      <c r="AG40" s="27"/>
      <c r="AH40" s="27"/>
      <c r="AI40" s="27"/>
      <c r="AJ40" s="27"/>
      <c r="AK40" s="27"/>
      <c r="AL40" s="25">
        <f t="shared" si="5"/>
        <v>0</v>
      </c>
      <c r="AM40" s="27">
        <f t="shared" si="6"/>
        <v>0</v>
      </c>
      <c r="AN40" s="28"/>
      <c r="AO40" s="2"/>
      <c r="AP40" s="2"/>
      <c r="AQ40" s="89"/>
      <c r="AR40" s="89"/>
      <c r="AS40" s="2"/>
      <c r="AT40" s="2"/>
      <c r="AU40" s="29"/>
      <c r="AV40" s="2"/>
      <c r="AW40" s="2"/>
      <c r="AX40" s="2"/>
      <c r="AY40" s="89"/>
      <c r="AZ40" s="2"/>
      <c r="BA40" s="2"/>
      <c r="BB40" s="2"/>
      <c r="BC40" s="2"/>
      <c r="BD40" s="2"/>
      <c r="BE40" s="2"/>
      <c r="BF40" s="2"/>
    </row>
    <row r="41" spans="1:58" s="130" customFormat="1" ht="18" customHeight="1">
      <c r="A41" s="146">
        <v>35</v>
      </c>
      <c r="B41" s="147" t="str">
        <f t="shared" si="3"/>
        <v>002</v>
      </c>
      <c r="C41" s="176" t="s">
        <v>6093</v>
      </c>
      <c r="D41" s="149" t="s">
        <v>7162</v>
      </c>
      <c r="E41" s="152" t="s">
        <v>7163</v>
      </c>
      <c r="F41" s="151" t="s">
        <v>7106</v>
      </c>
      <c r="G41" s="152" t="s">
        <v>7142</v>
      </c>
      <c r="H41" s="149" t="s">
        <v>7143</v>
      </c>
      <c r="I41" s="163" t="s">
        <v>7144</v>
      </c>
      <c r="J41" s="163" t="s">
        <v>7144</v>
      </c>
      <c r="K41" s="153">
        <v>0</v>
      </c>
      <c r="L41" s="27">
        <v>0</v>
      </c>
      <c r="M41" s="26">
        <v>0</v>
      </c>
      <c r="N41" s="166">
        <v>8200000</v>
      </c>
      <c r="O41" s="166"/>
      <c r="P41" s="25"/>
      <c r="Q41" s="25">
        <v>8200000</v>
      </c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>
        <f t="shared" si="8"/>
        <v>0</v>
      </c>
      <c r="AE41" s="27">
        <v>9250000</v>
      </c>
      <c r="AF41" s="27">
        <v>9250000</v>
      </c>
      <c r="AG41" s="27"/>
      <c r="AH41" s="27"/>
      <c r="AI41" s="27"/>
      <c r="AJ41" s="27"/>
      <c r="AK41" s="27"/>
      <c r="AL41" s="25">
        <f t="shared" si="5"/>
        <v>0</v>
      </c>
      <c r="AM41" s="27">
        <f t="shared" si="6"/>
        <v>0</v>
      </c>
      <c r="AN41" s="28"/>
      <c r="AO41" s="2"/>
      <c r="AP41" s="2"/>
      <c r="AQ41" s="89"/>
      <c r="AR41" s="89"/>
      <c r="AS41" s="2"/>
      <c r="AT41" s="2"/>
      <c r="AU41" s="29"/>
      <c r="AV41" s="2"/>
      <c r="AW41" s="2"/>
      <c r="AX41" s="2"/>
      <c r="AY41" s="89"/>
      <c r="AZ41" s="2"/>
      <c r="BA41" s="2"/>
      <c r="BB41" s="2"/>
      <c r="BC41" s="2"/>
      <c r="BD41" s="2"/>
      <c r="BE41" s="2"/>
      <c r="BF41" s="2"/>
    </row>
    <row r="42" spans="1:58" s="130" customFormat="1" ht="18" customHeight="1">
      <c r="A42" s="146">
        <v>36</v>
      </c>
      <c r="B42" s="147" t="str">
        <f t="shared" si="3"/>
        <v>002</v>
      </c>
      <c r="C42" s="176" t="s">
        <v>6028</v>
      </c>
      <c r="D42" s="149" t="s">
        <v>7164</v>
      </c>
      <c r="E42" s="152" t="s">
        <v>7165</v>
      </c>
      <c r="F42" s="151" t="s">
        <v>7106</v>
      </c>
      <c r="G42" s="152" t="s">
        <v>7142</v>
      </c>
      <c r="H42" s="149" t="s">
        <v>7143</v>
      </c>
      <c r="I42" s="163" t="s">
        <v>7144</v>
      </c>
      <c r="J42" s="163" t="s">
        <v>7144</v>
      </c>
      <c r="K42" s="153">
        <v>0</v>
      </c>
      <c r="L42" s="27">
        <v>0</v>
      </c>
      <c r="M42" s="26"/>
      <c r="N42" s="166">
        <v>8200000</v>
      </c>
      <c r="O42" s="166"/>
      <c r="P42" s="25"/>
      <c r="Q42" s="25">
        <v>8200000</v>
      </c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>
        <f t="shared" si="8"/>
        <v>0</v>
      </c>
      <c r="AE42" s="27">
        <v>9250000</v>
      </c>
      <c r="AF42" s="27">
        <v>9250000</v>
      </c>
      <c r="AG42" s="27"/>
      <c r="AH42" s="27"/>
      <c r="AI42" s="27"/>
      <c r="AJ42" s="27"/>
      <c r="AK42" s="27"/>
      <c r="AL42" s="25">
        <f t="shared" si="5"/>
        <v>0</v>
      </c>
      <c r="AM42" s="27">
        <f t="shared" si="6"/>
        <v>0</v>
      </c>
      <c r="AN42" s="28"/>
      <c r="AO42" s="2"/>
      <c r="AP42" s="2"/>
      <c r="AQ42" s="89"/>
      <c r="AR42" s="89"/>
      <c r="AS42" s="2"/>
      <c r="AT42" s="2"/>
      <c r="AU42" s="29"/>
      <c r="AV42" s="2"/>
      <c r="AW42" s="2"/>
      <c r="AX42" s="2"/>
      <c r="AY42" s="89"/>
      <c r="AZ42" s="2"/>
      <c r="BA42" s="2"/>
      <c r="BB42" s="2"/>
      <c r="BC42" s="2"/>
      <c r="BD42" s="2"/>
      <c r="BE42" s="2"/>
      <c r="BF42" s="2"/>
    </row>
    <row r="43" spans="1:58" s="130" customFormat="1" ht="18" customHeight="1">
      <c r="A43" s="146">
        <v>37</v>
      </c>
      <c r="B43" s="147" t="str">
        <f t="shared" si="3"/>
        <v>002</v>
      </c>
      <c r="C43" s="176" t="s">
        <v>5030</v>
      </c>
      <c r="D43" s="149" t="s">
        <v>7166</v>
      </c>
      <c r="E43" s="152" t="s">
        <v>7167</v>
      </c>
      <c r="F43" s="151" t="s">
        <v>496</v>
      </c>
      <c r="G43" s="152" t="s">
        <v>7142</v>
      </c>
      <c r="H43" s="149" t="s">
        <v>7143</v>
      </c>
      <c r="I43" s="163" t="s">
        <v>7144</v>
      </c>
      <c r="J43" s="163" t="s">
        <v>7144</v>
      </c>
      <c r="K43" s="153">
        <v>0</v>
      </c>
      <c r="L43" s="27">
        <v>0</v>
      </c>
      <c r="M43" s="26">
        <v>0</v>
      </c>
      <c r="N43" s="166">
        <v>8200000</v>
      </c>
      <c r="O43" s="166"/>
      <c r="P43" s="25"/>
      <c r="Q43" s="25">
        <v>8200000</v>
      </c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>
        <f t="shared" si="8"/>
        <v>0</v>
      </c>
      <c r="AE43" s="27">
        <v>9250000</v>
      </c>
      <c r="AF43" s="27">
        <v>9250000</v>
      </c>
      <c r="AG43" s="27"/>
      <c r="AH43" s="27"/>
      <c r="AI43" s="27"/>
      <c r="AJ43" s="27"/>
      <c r="AK43" s="27"/>
      <c r="AL43" s="25">
        <f t="shared" si="5"/>
        <v>0</v>
      </c>
      <c r="AM43" s="27">
        <f t="shared" si="6"/>
        <v>0</v>
      </c>
      <c r="AN43" s="28"/>
      <c r="AO43" s="2"/>
      <c r="AP43" s="2"/>
      <c r="AQ43" s="89"/>
      <c r="AR43" s="89"/>
      <c r="AS43" s="2"/>
      <c r="AT43" s="2"/>
      <c r="AU43" s="29"/>
      <c r="AV43" s="2"/>
      <c r="AW43" s="2"/>
      <c r="AX43" s="2"/>
      <c r="AY43" s="89"/>
      <c r="AZ43" s="2"/>
      <c r="BA43" s="2"/>
      <c r="BB43" s="2"/>
      <c r="BC43" s="2"/>
      <c r="BD43" s="2"/>
      <c r="BE43" s="2"/>
      <c r="BF43" s="2"/>
    </row>
    <row r="44" spans="1:58" s="130" customFormat="1" ht="18" customHeight="1">
      <c r="A44" s="146">
        <v>38</v>
      </c>
      <c r="B44" s="147" t="str">
        <f t="shared" si="3"/>
        <v>002</v>
      </c>
      <c r="C44" s="176" t="s">
        <v>5506</v>
      </c>
      <c r="D44" s="149" t="s">
        <v>7168</v>
      </c>
      <c r="E44" s="152"/>
      <c r="F44" s="151" t="s">
        <v>7106</v>
      </c>
      <c r="G44" s="152" t="s">
        <v>7142</v>
      </c>
      <c r="H44" s="149" t="s">
        <v>7143</v>
      </c>
      <c r="I44" s="163" t="s">
        <v>7144</v>
      </c>
      <c r="J44" s="163" t="s">
        <v>7144</v>
      </c>
      <c r="K44" s="153">
        <v>0</v>
      </c>
      <c r="L44" s="27">
        <v>0</v>
      </c>
      <c r="M44" s="26"/>
      <c r="N44" s="166">
        <v>8200000</v>
      </c>
      <c r="O44" s="166"/>
      <c r="P44" s="25"/>
      <c r="Q44" s="25">
        <v>8200000</v>
      </c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>
        <f t="shared" si="8"/>
        <v>0</v>
      </c>
      <c r="AE44" s="27">
        <v>9250000</v>
      </c>
      <c r="AF44" s="27">
        <v>9250000</v>
      </c>
      <c r="AG44" s="27"/>
      <c r="AH44" s="27"/>
      <c r="AI44" s="27"/>
      <c r="AJ44" s="27"/>
      <c r="AK44" s="27"/>
      <c r="AL44" s="25">
        <f t="shared" si="5"/>
        <v>0</v>
      </c>
      <c r="AM44" s="27">
        <f t="shared" si="6"/>
        <v>0</v>
      </c>
      <c r="AN44" s="28"/>
      <c r="AO44" s="2"/>
      <c r="AP44" s="2"/>
      <c r="AQ44" s="89"/>
      <c r="AR44" s="89"/>
      <c r="AS44" s="2"/>
      <c r="AT44" s="2"/>
      <c r="AU44" s="29"/>
      <c r="AV44" s="2"/>
      <c r="AW44" s="2"/>
      <c r="AX44" s="2"/>
      <c r="AY44" s="89"/>
      <c r="AZ44" s="2"/>
      <c r="BA44" s="2"/>
      <c r="BB44" s="2"/>
      <c r="BC44" s="2"/>
      <c r="BD44" s="2"/>
      <c r="BE44" s="2"/>
      <c r="BF44" s="2"/>
    </row>
    <row r="45" spans="1:58" s="130" customFormat="1" ht="18" customHeight="1">
      <c r="A45" s="146">
        <v>39</v>
      </c>
      <c r="B45" s="147" t="str">
        <f t="shared" si="3"/>
        <v>002</v>
      </c>
      <c r="C45" s="176" t="s">
        <v>5009</v>
      </c>
      <c r="D45" s="149" t="s">
        <v>7169</v>
      </c>
      <c r="E45" s="152" t="s">
        <v>7170</v>
      </c>
      <c r="F45" s="151" t="s">
        <v>496</v>
      </c>
      <c r="G45" s="152" t="s">
        <v>7142</v>
      </c>
      <c r="H45" s="149" t="s">
        <v>7143</v>
      </c>
      <c r="I45" s="163" t="s">
        <v>7144</v>
      </c>
      <c r="J45" s="163" t="s">
        <v>7144</v>
      </c>
      <c r="K45" s="153">
        <v>0</v>
      </c>
      <c r="L45" s="27">
        <v>0</v>
      </c>
      <c r="M45" s="26">
        <v>0</v>
      </c>
      <c r="N45" s="166">
        <v>8200000</v>
      </c>
      <c r="O45" s="166"/>
      <c r="P45" s="25"/>
      <c r="Q45" s="25">
        <v>8200000</v>
      </c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>
        <f t="shared" si="8"/>
        <v>0</v>
      </c>
      <c r="AE45" s="27">
        <v>9250000</v>
      </c>
      <c r="AF45" s="27">
        <v>9250000</v>
      </c>
      <c r="AG45" s="27"/>
      <c r="AH45" s="27"/>
      <c r="AI45" s="27"/>
      <c r="AJ45" s="27"/>
      <c r="AK45" s="27"/>
      <c r="AL45" s="25">
        <f t="shared" si="5"/>
        <v>0</v>
      </c>
      <c r="AM45" s="27">
        <f t="shared" si="6"/>
        <v>0</v>
      </c>
      <c r="AN45" s="28"/>
      <c r="AO45" s="2"/>
      <c r="AP45" s="2"/>
      <c r="AQ45" s="89"/>
      <c r="AR45" s="89"/>
      <c r="AS45" s="2"/>
      <c r="AT45" s="2"/>
      <c r="AU45" s="29"/>
      <c r="AV45" s="2"/>
      <c r="AW45" s="2"/>
      <c r="AX45" s="2"/>
      <c r="AY45" s="89"/>
      <c r="AZ45" s="2"/>
      <c r="BA45" s="2"/>
      <c r="BB45" s="2"/>
      <c r="BC45" s="2"/>
      <c r="BD45" s="2"/>
      <c r="BE45" s="2"/>
      <c r="BF45" s="2"/>
    </row>
    <row r="46" spans="1:58" s="130" customFormat="1" ht="18" customHeight="1">
      <c r="A46" s="146">
        <v>40</v>
      </c>
      <c r="B46" s="147" t="str">
        <f t="shared" si="3"/>
        <v>002</v>
      </c>
      <c r="C46" s="176" t="s">
        <v>5257</v>
      </c>
      <c r="D46" s="149" t="s">
        <v>7171</v>
      </c>
      <c r="E46" s="152" t="s">
        <v>7172</v>
      </c>
      <c r="F46" s="151" t="s">
        <v>496</v>
      </c>
      <c r="G46" s="152" t="s">
        <v>7142</v>
      </c>
      <c r="H46" s="149" t="s">
        <v>7143</v>
      </c>
      <c r="I46" s="163" t="s">
        <v>7144</v>
      </c>
      <c r="J46" s="163" t="s">
        <v>7144</v>
      </c>
      <c r="K46" s="153">
        <v>0</v>
      </c>
      <c r="L46" s="27">
        <v>0</v>
      </c>
      <c r="M46" s="26">
        <v>0</v>
      </c>
      <c r="N46" s="166">
        <v>8200000</v>
      </c>
      <c r="O46" s="166"/>
      <c r="P46" s="25"/>
      <c r="Q46" s="25">
        <v>8200000</v>
      </c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>
        <f t="shared" si="8"/>
        <v>0</v>
      </c>
      <c r="AE46" s="27">
        <v>9250000</v>
      </c>
      <c r="AF46" s="27"/>
      <c r="AG46" s="27"/>
      <c r="AH46" s="27">
        <v>9250000</v>
      </c>
      <c r="AI46" s="27"/>
      <c r="AJ46" s="27"/>
      <c r="AK46" s="27"/>
      <c r="AL46" s="25">
        <f>IF(SUM(AF46:AI46)&lt;SUM(AE46),SUM(AE46)-SUM(AF46:AI46),)</f>
        <v>0</v>
      </c>
      <c r="AM46" s="27">
        <f t="shared" ref="AM46:AM47" si="9">IF(SUM(P46:AA46)&lt;(K46+L46+N46),(K46+L46+N46)-SUM(P46:AA46),)+IF(SUM(AF46:AI46)&lt;(AE46),(AE46)-SUM(AF46:AI46),)</f>
        <v>0</v>
      </c>
      <c r="AN46" s="28"/>
      <c r="AO46" s="2"/>
      <c r="AP46" s="2"/>
      <c r="AQ46" s="89"/>
      <c r="AR46" s="89"/>
      <c r="AS46" s="2"/>
      <c r="AT46" s="2"/>
      <c r="AU46" s="29"/>
      <c r="AV46" s="2"/>
      <c r="AW46" s="2"/>
      <c r="AX46" s="2"/>
      <c r="AY46" s="89"/>
      <c r="AZ46" s="2"/>
      <c r="BA46" s="2"/>
      <c r="BB46" s="2"/>
      <c r="BC46" s="2"/>
      <c r="BD46" s="2"/>
      <c r="BE46" s="2"/>
      <c r="BF46" s="2"/>
    </row>
    <row r="47" spans="1:58" s="130" customFormat="1" ht="18" customHeight="1">
      <c r="A47" s="146">
        <v>41</v>
      </c>
      <c r="B47" s="147" t="str">
        <f t="shared" si="3"/>
        <v>002</v>
      </c>
      <c r="C47" s="176" t="s">
        <v>5302</v>
      </c>
      <c r="D47" s="149" t="s">
        <v>7173</v>
      </c>
      <c r="E47" s="152" t="s">
        <v>7174</v>
      </c>
      <c r="F47" s="151" t="s">
        <v>496</v>
      </c>
      <c r="G47" s="152" t="s">
        <v>7142</v>
      </c>
      <c r="H47" s="149" t="s">
        <v>7143</v>
      </c>
      <c r="I47" s="163" t="s">
        <v>7144</v>
      </c>
      <c r="J47" s="163" t="s">
        <v>7144</v>
      </c>
      <c r="K47" s="153">
        <v>0</v>
      </c>
      <c r="L47" s="27">
        <v>0</v>
      </c>
      <c r="M47" s="26">
        <v>0</v>
      </c>
      <c r="N47" s="166">
        <v>8200000</v>
      </c>
      <c r="O47" s="166"/>
      <c r="P47" s="25"/>
      <c r="Q47" s="25">
        <v>8200000</v>
      </c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>
        <f t="shared" si="8"/>
        <v>0</v>
      </c>
      <c r="AE47" s="27">
        <v>9250000</v>
      </c>
      <c r="AF47" s="27"/>
      <c r="AG47" s="27"/>
      <c r="AH47" s="27">
        <v>9250000</v>
      </c>
      <c r="AI47" s="27"/>
      <c r="AJ47" s="27"/>
      <c r="AK47" s="27"/>
      <c r="AL47" s="25">
        <f>IF(SUM(AF47:AI47)&lt;SUM(AE47),SUM(AE47)-SUM(AF47:AI47),)</f>
        <v>0</v>
      </c>
      <c r="AM47" s="27">
        <f t="shared" si="9"/>
        <v>0</v>
      </c>
      <c r="AN47" s="28"/>
      <c r="AO47" s="2"/>
      <c r="AP47" s="2"/>
      <c r="AQ47" s="89"/>
      <c r="AR47" s="89"/>
      <c r="AS47" s="2"/>
      <c r="AT47" s="2"/>
      <c r="AU47" s="29"/>
      <c r="AV47" s="2"/>
      <c r="AW47" s="2"/>
      <c r="AX47" s="2"/>
      <c r="AY47" s="89"/>
      <c r="AZ47" s="2"/>
      <c r="BA47" s="2"/>
      <c r="BB47" s="2"/>
      <c r="BC47" s="2"/>
      <c r="BD47" s="2"/>
      <c r="BE47" s="2"/>
      <c r="BF47" s="2"/>
    </row>
    <row r="48" spans="1:58" s="130" customFormat="1" ht="18" customHeight="1">
      <c r="A48" s="146">
        <v>42</v>
      </c>
      <c r="B48" s="147" t="str">
        <f t="shared" si="3"/>
        <v>002</v>
      </c>
      <c r="C48" s="170" t="s">
        <v>6545</v>
      </c>
      <c r="D48" s="149" t="s">
        <v>7175</v>
      </c>
      <c r="E48" s="152" t="s">
        <v>7176</v>
      </c>
      <c r="F48" s="151" t="s">
        <v>496</v>
      </c>
      <c r="G48" s="152" t="s">
        <v>7142</v>
      </c>
      <c r="H48" s="149" t="s">
        <v>7143</v>
      </c>
      <c r="I48" s="163" t="s">
        <v>7144</v>
      </c>
      <c r="J48" s="163" t="s">
        <v>7144</v>
      </c>
      <c r="K48" s="153">
        <v>0</v>
      </c>
      <c r="L48" s="27">
        <v>0</v>
      </c>
      <c r="M48" s="26">
        <v>0</v>
      </c>
      <c r="N48" s="166">
        <v>8200000</v>
      </c>
      <c r="O48" s="166"/>
      <c r="P48" s="25"/>
      <c r="Q48" s="25">
        <v>8200000</v>
      </c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>
        <f t="shared" si="8"/>
        <v>0</v>
      </c>
      <c r="AE48" s="27">
        <v>9250000</v>
      </c>
      <c r="AF48" s="27">
        <v>9250000</v>
      </c>
      <c r="AG48" s="27"/>
      <c r="AH48" s="27"/>
      <c r="AI48" s="27"/>
      <c r="AJ48" s="27"/>
      <c r="AK48" s="27"/>
      <c r="AL48" s="25">
        <f t="shared" ref="AL48:AL53" si="10">IF(SUM(AF48:AG48)&lt;SUM(AE48),SUM(AE48)-SUM(AF48:AG48),)</f>
        <v>0</v>
      </c>
      <c r="AM48" s="27">
        <f t="shared" ref="AM48:AM53" si="11">IF(SUM(P48:AA48)&lt;(K48+L48+N48),(K48+L48+N48)-SUM(P48:AA48),)+IF(SUM(AF48:AG48)&lt;(AE48),(AE48)-SUM(AF48:AG48),)</f>
        <v>0</v>
      </c>
      <c r="AN48" s="28"/>
      <c r="AO48" s="2"/>
      <c r="AP48" s="2"/>
      <c r="AQ48" s="89"/>
      <c r="AR48" s="89"/>
      <c r="AS48" s="2"/>
      <c r="AT48" s="2"/>
      <c r="AU48" s="29"/>
      <c r="AV48" s="2"/>
      <c r="AW48" s="2"/>
      <c r="AX48" s="2"/>
      <c r="AY48" s="89"/>
      <c r="AZ48" s="2"/>
      <c r="BA48" s="2"/>
      <c r="BB48" s="2"/>
      <c r="BC48" s="2"/>
      <c r="BD48" s="2"/>
      <c r="BE48" s="2"/>
      <c r="BF48" s="2"/>
    </row>
    <row r="49" spans="1:58" s="130" customFormat="1" ht="18" customHeight="1">
      <c r="A49" s="146">
        <v>43</v>
      </c>
      <c r="B49" s="147" t="str">
        <f t="shared" si="3"/>
        <v>002</v>
      </c>
      <c r="C49" s="176" t="s">
        <v>7177</v>
      </c>
      <c r="D49" s="149" t="s">
        <v>7178</v>
      </c>
      <c r="E49" s="152" t="s">
        <v>7179</v>
      </c>
      <c r="F49" s="151" t="s">
        <v>7106</v>
      </c>
      <c r="G49" s="152" t="s">
        <v>7142</v>
      </c>
      <c r="H49" s="149" t="s">
        <v>7143</v>
      </c>
      <c r="I49" s="163" t="s">
        <v>7144</v>
      </c>
      <c r="J49" s="163" t="s">
        <v>7144</v>
      </c>
      <c r="K49" s="153">
        <v>0</v>
      </c>
      <c r="L49" s="27">
        <v>0</v>
      </c>
      <c r="M49" s="26">
        <v>0</v>
      </c>
      <c r="N49" s="166">
        <v>8200000</v>
      </c>
      <c r="O49" s="166"/>
      <c r="P49" s="25"/>
      <c r="Q49" s="25"/>
      <c r="R49" s="25"/>
      <c r="S49" s="25">
        <v>8200000</v>
      </c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>
        <f ca="1">IF(SUM(P49:AD49)&lt;SUM(N49),SUM(N49)-SUM(P49:AD49),)</f>
        <v>0</v>
      </c>
      <c r="AE49" s="27">
        <v>9250000</v>
      </c>
      <c r="AF49" s="27">
        <v>9250000</v>
      </c>
      <c r="AG49" s="27"/>
      <c r="AH49" s="27"/>
      <c r="AI49" s="27"/>
      <c r="AJ49" s="27"/>
      <c r="AK49" s="27"/>
      <c r="AL49" s="25">
        <f t="shared" si="10"/>
        <v>0</v>
      </c>
      <c r="AM49" s="27">
        <f t="shared" si="11"/>
        <v>0</v>
      </c>
      <c r="AN49" s="28"/>
      <c r="AO49" s="2"/>
      <c r="AP49" s="2"/>
      <c r="AQ49" s="89"/>
      <c r="AR49" s="89"/>
      <c r="AS49" s="2"/>
      <c r="AT49" s="2"/>
      <c r="AU49" s="29"/>
      <c r="AV49" s="2"/>
      <c r="AW49" s="2"/>
      <c r="AX49" s="2"/>
      <c r="AY49" s="89"/>
      <c r="AZ49" s="2"/>
      <c r="BA49" s="2"/>
      <c r="BB49" s="2"/>
      <c r="BC49" s="2"/>
      <c r="BD49" s="2"/>
      <c r="BE49" s="2"/>
      <c r="BF49" s="2"/>
    </row>
    <row r="50" spans="1:58" s="130" customFormat="1" ht="18" customHeight="1">
      <c r="A50" s="146">
        <v>44</v>
      </c>
      <c r="B50" s="147" t="str">
        <f t="shared" si="3"/>
        <v>002</v>
      </c>
      <c r="C50" s="176" t="s">
        <v>5035</v>
      </c>
      <c r="D50" s="149" t="s">
        <v>7180</v>
      </c>
      <c r="E50" s="152" t="s">
        <v>7181</v>
      </c>
      <c r="F50" s="151" t="s">
        <v>7106</v>
      </c>
      <c r="G50" s="152" t="s">
        <v>7142</v>
      </c>
      <c r="H50" s="149" t="s">
        <v>7143</v>
      </c>
      <c r="I50" s="163" t="s">
        <v>7144</v>
      </c>
      <c r="J50" s="163" t="s">
        <v>7144</v>
      </c>
      <c r="K50" s="153">
        <v>0</v>
      </c>
      <c r="L50" s="27">
        <v>0</v>
      </c>
      <c r="M50" s="26">
        <v>0</v>
      </c>
      <c r="N50" s="166">
        <v>8200000</v>
      </c>
      <c r="O50" s="166"/>
      <c r="P50" s="25"/>
      <c r="Q50" s="25">
        <v>8200000</v>
      </c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>
        <f t="shared" ref="AD50:AD56" si="12">IF(SUM(P50:Q50)&lt;SUM(N50),SUM(N50)-SUM(P50:Q50),)</f>
        <v>0</v>
      </c>
      <c r="AE50" s="27">
        <v>9250000</v>
      </c>
      <c r="AF50" s="27">
        <v>9250000</v>
      </c>
      <c r="AG50" s="27"/>
      <c r="AH50" s="27"/>
      <c r="AI50" s="27"/>
      <c r="AJ50" s="27"/>
      <c r="AK50" s="27"/>
      <c r="AL50" s="25">
        <f t="shared" si="10"/>
        <v>0</v>
      </c>
      <c r="AM50" s="27">
        <f t="shared" si="11"/>
        <v>0</v>
      </c>
      <c r="AN50" s="28"/>
      <c r="AO50" s="2"/>
      <c r="AP50" s="2"/>
      <c r="AQ50" s="89"/>
      <c r="AR50" s="89"/>
      <c r="AS50" s="2"/>
      <c r="AT50" s="2"/>
      <c r="AU50" s="29"/>
      <c r="AV50" s="2"/>
      <c r="AW50" s="2"/>
      <c r="AX50" s="2"/>
      <c r="AY50" s="89"/>
      <c r="AZ50" s="2"/>
      <c r="BA50" s="2"/>
      <c r="BB50" s="2"/>
      <c r="BC50" s="2"/>
      <c r="BD50" s="2"/>
      <c r="BE50" s="2"/>
      <c r="BF50" s="2"/>
    </row>
    <row r="51" spans="1:58" s="130" customFormat="1" ht="18" customHeight="1">
      <c r="A51" s="146">
        <v>45</v>
      </c>
      <c r="B51" s="147" t="str">
        <f t="shared" si="3"/>
        <v>002</v>
      </c>
      <c r="C51" s="176" t="s">
        <v>5475</v>
      </c>
      <c r="D51" s="149" t="s">
        <v>7182</v>
      </c>
      <c r="E51" s="152" t="s">
        <v>7183</v>
      </c>
      <c r="F51" s="151" t="s">
        <v>7106</v>
      </c>
      <c r="G51" s="152" t="s">
        <v>7142</v>
      </c>
      <c r="H51" s="149" t="s">
        <v>7143</v>
      </c>
      <c r="I51" s="163" t="s">
        <v>7144</v>
      </c>
      <c r="J51" s="163" t="s">
        <v>7144</v>
      </c>
      <c r="K51" s="153">
        <v>0</v>
      </c>
      <c r="L51" s="27">
        <v>0</v>
      </c>
      <c r="M51" s="26">
        <v>0</v>
      </c>
      <c r="N51" s="166">
        <v>8200000</v>
      </c>
      <c r="O51" s="166"/>
      <c r="P51" s="25"/>
      <c r="Q51" s="25">
        <v>8200000</v>
      </c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>
        <f t="shared" si="12"/>
        <v>0</v>
      </c>
      <c r="AE51" s="27">
        <v>9250000</v>
      </c>
      <c r="AF51" s="27">
        <v>9250000</v>
      </c>
      <c r="AG51" s="27"/>
      <c r="AH51" s="27"/>
      <c r="AI51" s="27"/>
      <c r="AJ51" s="27"/>
      <c r="AK51" s="27"/>
      <c r="AL51" s="25">
        <f t="shared" si="10"/>
        <v>0</v>
      </c>
      <c r="AM51" s="27">
        <f t="shared" si="11"/>
        <v>0</v>
      </c>
      <c r="AN51" s="28"/>
      <c r="AO51" s="2"/>
      <c r="AP51" s="2"/>
      <c r="AQ51" s="89"/>
      <c r="AR51" s="89"/>
      <c r="AS51" s="2"/>
      <c r="AT51" s="2"/>
      <c r="AU51" s="29"/>
      <c r="AV51" s="2"/>
      <c r="AW51" s="2"/>
      <c r="AX51" s="2"/>
      <c r="AY51" s="89"/>
      <c r="AZ51" s="2"/>
      <c r="BA51" s="2"/>
      <c r="BB51" s="2"/>
      <c r="BC51" s="2"/>
      <c r="BD51" s="2"/>
      <c r="BE51" s="2"/>
      <c r="BF51" s="2"/>
    </row>
    <row r="52" spans="1:58" s="130" customFormat="1" ht="18" customHeight="1">
      <c r="A52" s="146">
        <v>46</v>
      </c>
      <c r="B52" s="147" t="str">
        <f t="shared" si="3"/>
        <v>002</v>
      </c>
      <c r="C52" s="176" t="s">
        <v>5883</v>
      </c>
      <c r="D52" s="149" t="s">
        <v>7184</v>
      </c>
      <c r="E52" s="152" t="s">
        <v>7185</v>
      </c>
      <c r="F52" s="151" t="s">
        <v>7106</v>
      </c>
      <c r="G52" s="152" t="s">
        <v>7142</v>
      </c>
      <c r="H52" s="149" t="s">
        <v>7143</v>
      </c>
      <c r="I52" s="163" t="s">
        <v>7144</v>
      </c>
      <c r="J52" s="163" t="s">
        <v>7144</v>
      </c>
      <c r="K52" s="153">
        <v>0</v>
      </c>
      <c r="L52" s="27">
        <v>0</v>
      </c>
      <c r="M52" s="26">
        <v>0</v>
      </c>
      <c r="N52" s="166">
        <v>8200000</v>
      </c>
      <c r="O52" s="166"/>
      <c r="P52" s="25"/>
      <c r="Q52" s="25">
        <v>8200000</v>
      </c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>
        <f t="shared" si="12"/>
        <v>0</v>
      </c>
      <c r="AE52" s="27">
        <v>9250000</v>
      </c>
      <c r="AF52" s="27">
        <v>9250000</v>
      </c>
      <c r="AG52" s="27"/>
      <c r="AH52" s="27"/>
      <c r="AI52" s="27"/>
      <c r="AJ52" s="27"/>
      <c r="AK52" s="27"/>
      <c r="AL52" s="25">
        <f t="shared" si="10"/>
        <v>0</v>
      </c>
      <c r="AM52" s="27">
        <f t="shared" si="11"/>
        <v>0</v>
      </c>
      <c r="AN52" s="28"/>
      <c r="AO52" s="2"/>
      <c r="AP52" s="2"/>
      <c r="AQ52" s="89"/>
      <c r="AR52" s="89"/>
      <c r="AS52" s="2"/>
      <c r="AT52" s="2"/>
      <c r="AU52" s="29"/>
      <c r="AV52" s="2"/>
      <c r="AW52" s="2"/>
      <c r="AX52" s="2"/>
      <c r="AY52" s="89"/>
      <c r="AZ52" s="2"/>
      <c r="BA52" s="2"/>
      <c r="BB52" s="2"/>
      <c r="BC52" s="2"/>
      <c r="BD52" s="2"/>
      <c r="BE52" s="2"/>
      <c r="BF52" s="2"/>
    </row>
    <row r="53" spans="1:58" s="130" customFormat="1" ht="18" customHeight="1">
      <c r="A53" s="146">
        <v>47</v>
      </c>
      <c r="B53" s="147" t="str">
        <f t="shared" si="3"/>
        <v>002</v>
      </c>
      <c r="C53" s="176" t="s">
        <v>5649</v>
      </c>
      <c r="D53" s="149" t="s">
        <v>7186</v>
      </c>
      <c r="E53" s="152" t="s">
        <v>7187</v>
      </c>
      <c r="F53" s="151" t="s">
        <v>7106</v>
      </c>
      <c r="G53" s="152" t="s">
        <v>7142</v>
      </c>
      <c r="H53" s="149" t="s">
        <v>7143</v>
      </c>
      <c r="I53" s="163" t="s">
        <v>7144</v>
      </c>
      <c r="J53" s="163" t="s">
        <v>7144</v>
      </c>
      <c r="K53" s="153">
        <v>0</v>
      </c>
      <c r="L53" s="27">
        <v>0</v>
      </c>
      <c r="M53" s="26">
        <v>0</v>
      </c>
      <c r="N53" s="166">
        <v>8200000</v>
      </c>
      <c r="O53" s="166"/>
      <c r="P53" s="25"/>
      <c r="Q53" s="25">
        <v>8200000</v>
      </c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>
        <f t="shared" si="12"/>
        <v>0</v>
      </c>
      <c r="AE53" s="27">
        <v>9250000</v>
      </c>
      <c r="AF53" s="27">
        <v>9250000</v>
      </c>
      <c r="AG53" s="27"/>
      <c r="AH53" s="27"/>
      <c r="AI53" s="27"/>
      <c r="AJ53" s="27"/>
      <c r="AK53" s="27"/>
      <c r="AL53" s="25">
        <f t="shared" si="10"/>
        <v>0</v>
      </c>
      <c r="AM53" s="27">
        <f t="shared" si="11"/>
        <v>0</v>
      </c>
      <c r="AN53" s="28"/>
      <c r="AO53" s="2"/>
      <c r="AP53" s="2"/>
      <c r="AQ53" s="89"/>
      <c r="AR53" s="89"/>
      <c r="AS53" s="2"/>
      <c r="AT53" s="2"/>
      <c r="AU53" s="29"/>
      <c r="AV53" s="2"/>
      <c r="AW53" s="2"/>
      <c r="AX53" s="2"/>
      <c r="AY53" s="89"/>
      <c r="AZ53" s="2"/>
      <c r="BA53" s="2"/>
      <c r="BB53" s="2"/>
      <c r="BC53" s="2"/>
      <c r="BD53" s="2"/>
      <c r="BE53" s="2"/>
      <c r="BF53" s="2"/>
    </row>
    <row r="54" spans="1:58" s="130" customFormat="1" ht="18" customHeight="1">
      <c r="A54" s="146">
        <v>48</v>
      </c>
      <c r="B54" s="147" t="str">
        <f t="shared" si="3"/>
        <v>002</v>
      </c>
      <c r="C54" s="176" t="s">
        <v>6694</v>
      </c>
      <c r="D54" s="149" t="s">
        <v>7188</v>
      </c>
      <c r="E54" s="152" t="s">
        <v>7189</v>
      </c>
      <c r="F54" s="151" t="s">
        <v>7106</v>
      </c>
      <c r="G54" s="152" t="s">
        <v>7142</v>
      </c>
      <c r="H54" s="149" t="s">
        <v>7143</v>
      </c>
      <c r="I54" s="163" t="s">
        <v>7144</v>
      </c>
      <c r="J54" s="163" t="s">
        <v>7144</v>
      </c>
      <c r="K54" s="153">
        <v>0</v>
      </c>
      <c r="L54" s="27">
        <v>0</v>
      </c>
      <c r="M54" s="26">
        <v>0</v>
      </c>
      <c r="N54" s="166">
        <v>8200000</v>
      </c>
      <c r="O54" s="166"/>
      <c r="P54" s="25"/>
      <c r="Q54" s="25">
        <v>8200000</v>
      </c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>
        <f t="shared" si="12"/>
        <v>0</v>
      </c>
      <c r="AE54" s="27">
        <v>9250000</v>
      </c>
      <c r="AF54" s="27"/>
      <c r="AG54" s="27"/>
      <c r="AH54" s="27">
        <v>9250000</v>
      </c>
      <c r="AI54" s="27"/>
      <c r="AJ54" s="27"/>
      <c r="AK54" s="27"/>
      <c r="AL54" s="25">
        <f>IF(SUM(AF54:AI54)&lt;SUM(AE54),SUM(AE54)-SUM(AF54:AI54),)</f>
        <v>0</v>
      </c>
      <c r="AM54" s="27">
        <f>IF(SUM(P54:AA54)&lt;(K54+L54+N54),(K54+L54+N54)-SUM(P54:AA54),)+IF(SUM(AF54:AI54)&lt;(AE54),(AE54)-SUM(AF54:AI54),)</f>
        <v>0</v>
      </c>
      <c r="AN54" s="28"/>
      <c r="AO54" s="2"/>
      <c r="AP54" s="2"/>
      <c r="AQ54" s="89"/>
      <c r="AR54" s="89"/>
      <c r="AS54" s="2"/>
      <c r="AT54" s="2"/>
      <c r="AU54" s="29"/>
      <c r="AV54" s="2"/>
      <c r="AW54" s="2"/>
      <c r="AX54" s="2"/>
      <c r="AY54" s="89"/>
      <c r="AZ54" s="2"/>
      <c r="BA54" s="2"/>
      <c r="BB54" s="2"/>
      <c r="BC54" s="2"/>
      <c r="BD54" s="2"/>
      <c r="BE54" s="2"/>
      <c r="BF54" s="2"/>
    </row>
    <row r="55" spans="1:58" s="130" customFormat="1" ht="18" customHeight="1">
      <c r="A55" s="146">
        <v>49</v>
      </c>
      <c r="B55" s="147" t="str">
        <f t="shared" si="3"/>
        <v>002</v>
      </c>
      <c r="C55" s="176" t="s">
        <v>6354</v>
      </c>
      <c r="D55" s="149" t="s">
        <v>7190</v>
      </c>
      <c r="E55" s="152" t="s">
        <v>7191</v>
      </c>
      <c r="F55" s="151" t="s">
        <v>7106</v>
      </c>
      <c r="G55" s="152" t="s">
        <v>7142</v>
      </c>
      <c r="H55" s="149" t="s">
        <v>7143</v>
      </c>
      <c r="I55" s="163" t="s">
        <v>7144</v>
      </c>
      <c r="J55" s="163" t="s">
        <v>7144</v>
      </c>
      <c r="K55" s="153">
        <v>0</v>
      </c>
      <c r="L55" s="27">
        <v>0</v>
      </c>
      <c r="M55" s="26">
        <v>0</v>
      </c>
      <c r="N55" s="166">
        <v>8200000</v>
      </c>
      <c r="O55" s="166"/>
      <c r="P55" s="25"/>
      <c r="Q55" s="25">
        <v>8200000</v>
      </c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>
        <f t="shared" si="12"/>
        <v>0</v>
      </c>
      <c r="AE55" s="27">
        <v>9250000</v>
      </c>
      <c r="AF55" s="27">
        <v>9250000</v>
      </c>
      <c r="AG55" s="27"/>
      <c r="AH55" s="27"/>
      <c r="AI55" s="27"/>
      <c r="AJ55" s="27"/>
      <c r="AK55" s="27"/>
      <c r="AL55" s="25">
        <f>IF(SUM(AF55:AG55)&lt;SUM(AE55),SUM(AE55)-SUM(AF55:AG55),)</f>
        <v>0</v>
      </c>
      <c r="AM55" s="27">
        <f>IF(SUM(P55:AA55)&lt;(K55+L55+N55),(K55+L55+N55)-SUM(P55:AA55),)+IF(SUM(AF55:AG55)&lt;(AE55),(AE55)-SUM(AF55:AG55),)</f>
        <v>0</v>
      </c>
      <c r="AN55" s="28"/>
      <c r="AO55" s="2"/>
      <c r="AP55" s="2"/>
      <c r="AQ55" s="89"/>
      <c r="AR55" s="89"/>
      <c r="AS55" s="2"/>
      <c r="AT55" s="2"/>
      <c r="AU55" s="29"/>
      <c r="AV55" s="2"/>
      <c r="AW55" s="2"/>
      <c r="AX55" s="2"/>
      <c r="AY55" s="89"/>
      <c r="AZ55" s="2"/>
      <c r="BA55" s="2"/>
      <c r="BB55" s="2"/>
      <c r="BC55" s="2"/>
      <c r="BD55" s="2"/>
      <c r="BE55" s="2"/>
      <c r="BF55" s="2"/>
    </row>
    <row r="56" spans="1:58" s="130" customFormat="1" ht="18" customHeight="1">
      <c r="A56" s="146">
        <v>50</v>
      </c>
      <c r="B56" s="147" t="str">
        <f t="shared" si="3"/>
        <v>002</v>
      </c>
      <c r="C56" s="176" t="s">
        <v>6113</v>
      </c>
      <c r="D56" s="149" t="s">
        <v>7192</v>
      </c>
      <c r="E56" s="152" t="s">
        <v>7193</v>
      </c>
      <c r="F56" s="151" t="s">
        <v>7106</v>
      </c>
      <c r="G56" s="152" t="s">
        <v>7142</v>
      </c>
      <c r="H56" s="149" t="s">
        <v>7143</v>
      </c>
      <c r="I56" s="163" t="s">
        <v>7144</v>
      </c>
      <c r="J56" s="163" t="s">
        <v>7144</v>
      </c>
      <c r="K56" s="153">
        <v>0</v>
      </c>
      <c r="L56" s="27">
        <v>0</v>
      </c>
      <c r="M56" s="26">
        <v>0</v>
      </c>
      <c r="N56" s="166">
        <v>8200000</v>
      </c>
      <c r="O56" s="166"/>
      <c r="P56" s="25"/>
      <c r="Q56" s="25">
        <v>8200000</v>
      </c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>
        <f t="shared" si="12"/>
        <v>0</v>
      </c>
      <c r="AE56" s="27">
        <v>9250000</v>
      </c>
      <c r="AF56" s="27">
        <v>9250000</v>
      </c>
      <c r="AG56" s="27"/>
      <c r="AH56" s="27"/>
      <c r="AI56" s="27"/>
      <c r="AJ56" s="27"/>
      <c r="AK56" s="27"/>
      <c r="AL56" s="25">
        <f>IF(SUM(AF56:AG56)&lt;SUM(AE56),SUM(AE56)-SUM(AF56:AG56),)</f>
        <v>0</v>
      </c>
      <c r="AM56" s="27">
        <f>IF(SUM(P56:AA56)&lt;(K56+L56+N56),(K56+L56+N56)-SUM(P56:AA56),)+IF(SUM(AF56:AG56)&lt;(AE56),(AE56)-SUM(AF56:AG56),)</f>
        <v>0</v>
      </c>
      <c r="AN56" s="28"/>
      <c r="AO56" s="2"/>
      <c r="AP56" s="2"/>
      <c r="AQ56" s="89"/>
      <c r="AR56" s="89"/>
      <c r="AS56" s="2"/>
      <c r="AT56" s="2"/>
      <c r="AU56" s="29"/>
      <c r="AV56" s="2"/>
      <c r="AW56" s="2"/>
      <c r="AX56" s="2"/>
      <c r="AY56" s="89"/>
      <c r="AZ56" s="2"/>
      <c r="BA56" s="2"/>
      <c r="BB56" s="2"/>
      <c r="BC56" s="2"/>
      <c r="BD56" s="2"/>
      <c r="BE56" s="2"/>
      <c r="BF56" s="2"/>
    </row>
    <row r="57" spans="1:58" s="130" customFormat="1" ht="18" customHeight="1">
      <c r="A57" s="146">
        <v>51</v>
      </c>
      <c r="B57" s="147" t="str">
        <f t="shared" si="3"/>
        <v>002</v>
      </c>
      <c r="C57" s="176" t="s">
        <v>7194</v>
      </c>
      <c r="D57" s="149" t="s">
        <v>7195</v>
      </c>
      <c r="E57" s="152"/>
      <c r="F57" s="151" t="s">
        <v>7106</v>
      </c>
      <c r="G57" s="152" t="s">
        <v>7142</v>
      </c>
      <c r="H57" s="149" t="s">
        <v>7143</v>
      </c>
      <c r="I57" s="431" t="s">
        <v>7144</v>
      </c>
      <c r="J57" s="431" t="s">
        <v>7144</v>
      </c>
      <c r="K57" s="153">
        <v>0</v>
      </c>
      <c r="L57" s="27">
        <v>0</v>
      </c>
      <c r="M57" s="26">
        <v>0</v>
      </c>
      <c r="N57" s="166">
        <v>8200000</v>
      </c>
      <c r="O57" s="166"/>
      <c r="P57" s="25"/>
      <c r="Q57" s="25"/>
      <c r="R57" s="25"/>
      <c r="S57" s="25"/>
      <c r="T57" s="25"/>
      <c r="U57" s="25"/>
      <c r="V57" s="25"/>
      <c r="W57" s="25">
        <v>8200000</v>
      </c>
      <c r="X57" s="25"/>
      <c r="Y57" s="25"/>
      <c r="Z57" s="25"/>
      <c r="AA57" s="25"/>
      <c r="AB57" s="25"/>
      <c r="AC57" s="25"/>
      <c r="AD57" s="25">
        <f>IF(SUM(P57:W57)&lt;SUM(N57),SUM(N57)-SUM(P57:W57),)</f>
        <v>0</v>
      </c>
      <c r="AE57" s="27">
        <v>9250000</v>
      </c>
      <c r="AF57" s="27"/>
      <c r="AG57" s="27"/>
      <c r="AH57" s="27"/>
      <c r="AI57" s="27"/>
      <c r="AJ57" s="27">
        <v>9250000</v>
      </c>
      <c r="AK57" s="27"/>
      <c r="AL57" s="25">
        <f>IF(SUM(AF57:AK57)&lt;SUM(AE57),SUM(AE57)-SUM(AF57:AK57),)</f>
        <v>0</v>
      </c>
      <c r="AM57" s="27">
        <v>0</v>
      </c>
      <c r="AN57" s="28"/>
      <c r="AO57" s="2"/>
      <c r="AP57" s="2"/>
      <c r="AQ57" s="89"/>
      <c r="AR57" s="89"/>
      <c r="AS57" s="2"/>
      <c r="AT57" s="2"/>
      <c r="AU57" s="29"/>
      <c r="AV57" s="2"/>
      <c r="AW57" s="2"/>
      <c r="AX57" s="2"/>
      <c r="AY57" s="89"/>
      <c r="AZ57" s="2"/>
      <c r="BA57" s="2"/>
      <c r="BB57" s="2"/>
      <c r="BC57" s="2"/>
      <c r="BD57" s="2"/>
      <c r="BE57" s="2"/>
      <c r="BF57" s="2"/>
    </row>
    <row r="58" spans="1:58" s="130" customFormat="1" ht="18" customHeight="1">
      <c r="A58" s="146">
        <v>52</v>
      </c>
      <c r="B58" s="147" t="str">
        <f t="shared" si="3"/>
        <v>003</v>
      </c>
      <c r="C58" s="175" t="s">
        <v>7196</v>
      </c>
      <c r="D58" s="149" t="s">
        <v>7197</v>
      </c>
      <c r="E58" s="152" t="s">
        <v>7198</v>
      </c>
      <c r="F58" s="151" t="s">
        <v>496</v>
      </c>
      <c r="G58" s="152" t="s">
        <v>7199</v>
      </c>
      <c r="H58" s="149" t="s">
        <v>7200</v>
      </c>
      <c r="I58" s="149" t="s">
        <v>7201</v>
      </c>
      <c r="J58" s="149" t="s">
        <v>7202</v>
      </c>
      <c r="K58" s="153"/>
      <c r="L58" s="27">
        <v>0</v>
      </c>
      <c r="M58" s="153"/>
      <c r="N58" s="154">
        <v>8200000</v>
      </c>
      <c r="O58" s="154"/>
      <c r="P58" s="25"/>
      <c r="Q58" s="25"/>
      <c r="R58" s="25"/>
      <c r="S58" s="25">
        <v>8200000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>
        <f ca="1">IF(SUM(P58:AD58)&lt;SUM(N58),SUM(N58)-SUM(P58:AD58),)</f>
        <v>0</v>
      </c>
      <c r="AE58" s="27">
        <v>9250000</v>
      </c>
      <c r="AF58" s="27"/>
      <c r="AG58" s="27"/>
      <c r="AH58" s="27">
        <v>9250000</v>
      </c>
      <c r="AI58" s="27"/>
      <c r="AJ58" s="27"/>
      <c r="AK58" s="27"/>
      <c r="AL58" s="25">
        <f>IF(SUM(AF58:AI58)&lt;SUM(AE58),SUM(AE58)-SUM(AF58:AI58),)</f>
        <v>0</v>
      </c>
      <c r="AM58" s="27">
        <f>IF(SUM(P58:AA58)&lt;(K58+L58+N58),(K58+L58+N58)-SUM(P58:AA58),)+IF(SUM(AF58:AI58)&lt;(AE58),(AE58)-SUM(AF58:AI58),)</f>
        <v>0</v>
      </c>
      <c r="AN58" s="28"/>
      <c r="AO58" s="2"/>
      <c r="AP58" s="2"/>
      <c r="AQ58" s="89"/>
      <c r="AR58" s="89"/>
      <c r="AS58" s="2"/>
      <c r="AT58" s="2"/>
      <c r="AU58" s="29"/>
      <c r="AV58" s="2"/>
      <c r="AW58" s="2"/>
      <c r="AX58" s="2"/>
      <c r="AY58" s="89"/>
      <c r="AZ58" s="2"/>
      <c r="BA58" s="2"/>
      <c r="BB58" s="2"/>
      <c r="BC58" s="2"/>
      <c r="BD58" s="2"/>
      <c r="BE58" s="2"/>
      <c r="BF58" s="2"/>
    </row>
    <row r="59" spans="1:58" s="130" customFormat="1" ht="18" customHeight="1">
      <c r="A59" s="146">
        <v>53</v>
      </c>
      <c r="B59" s="147" t="str">
        <f t="shared" si="3"/>
        <v>003</v>
      </c>
      <c r="C59" s="175" t="s">
        <v>6941</v>
      </c>
      <c r="D59" s="149" t="s">
        <v>7203</v>
      </c>
      <c r="E59" s="152" t="s">
        <v>7204</v>
      </c>
      <c r="F59" s="151" t="s">
        <v>496</v>
      </c>
      <c r="G59" s="152" t="s">
        <v>7199</v>
      </c>
      <c r="H59" s="149" t="s">
        <v>7200</v>
      </c>
      <c r="I59" s="149" t="s">
        <v>7201</v>
      </c>
      <c r="J59" s="149" t="s">
        <v>7202</v>
      </c>
      <c r="K59" s="153">
        <v>0</v>
      </c>
      <c r="L59" s="27">
        <v>0</v>
      </c>
      <c r="M59" s="153"/>
      <c r="N59" s="154">
        <v>8200000</v>
      </c>
      <c r="O59" s="154"/>
      <c r="P59" s="25"/>
      <c r="Q59" s="25">
        <v>8200000</v>
      </c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>
        <f>IF(SUM(P59:Q59)&lt;SUM(N59),SUM(N59)-SUM(P59:Q59),)</f>
        <v>0</v>
      </c>
      <c r="AE59" s="27">
        <v>9250000</v>
      </c>
      <c r="AF59" s="27">
        <v>9250000</v>
      </c>
      <c r="AG59" s="27"/>
      <c r="AH59" s="27"/>
      <c r="AI59" s="27"/>
      <c r="AJ59" s="27"/>
      <c r="AK59" s="27"/>
      <c r="AL59" s="25">
        <f t="shared" ref="AL59:AL82" si="13">IF(SUM(AF59:AG59)&lt;SUM(AE59),SUM(AE59)-SUM(AF59:AG59),)</f>
        <v>0</v>
      </c>
      <c r="AM59" s="27">
        <f t="shared" ref="AM59:AM80" si="14">IF(SUM(P59:AA59)&lt;(K59+L59+N59),(K59+L59+N59)-SUM(P59:AA59),)+IF(SUM(AF59:AG59)&lt;(AE59),(AE59)-SUM(AF59:AG59),)</f>
        <v>0</v>
      </c>
      <c r="AN59" s="28"/>
      <c r="AO59" s="2"/>
      <c r="AP59" s="2"/>
      <c r="AQ59" s="89"/>
      <c r="AR59" s="89"/>
      <c r="AS59" s="2"/>
      <c r="AT59" s="2"/>
      <c r="AU59" s="29"/>
      <c r="AV59" s="2"/>
      <c r="AW59" s="2"/>
      <c r="AX59" s="2"/>
      <c r="AY59" s="89"/>
      <c r="AZ59" s="2"/>
      <c r="BA59" s="2"/>
      <c r="BB59" s="2"/>
      <c r="BC59" s="2"/>
      <c r="BD59" s="2"/>
      <c r="BE59" s="2"/>
      <c r="BF59" s="2"/>
    </row>
    <row r="60" spans="1:58" s="130" customFormat="1" ht="18" customHeight="1">
      <c r="A60" s="146">
        <v>54</v>
      </c>
      <c r="B60" s="147" t="str">
        <f t="shared" si="3"/>
        <v>003</v>
      </c>
      <c r="C60" s="175" t="s">
        <v>6374</v>
      </c>
      <c r="D60" s="149" t="s">
        <v>7205</v>
      </c>
      <c r="E60" s="152" t="s">
        <v>7206</v>
      </c>
      <c r="F60" s="151" t="s">
        <v>496</v>
      </c>
      <c r="G60" s="152" t="s">
        <v>7199</v>
      </c>
      <c r="H60" s="149" t="s">
        <v>7200</v>
      </c>
      <c r="I60" s="149" t="s">
        <v>7201</v>
      </c>
      <c r="J60" s="149" t="s">
        <v>7202</v>
      </c>
      <c r="K60" s="153">
        <v>0</v>
      </c>
      <c r="L60" s="27">
        <v>0</v>
      </c>
      <c r="M60" s="153"/>
      <c r="N60" s="154">
        <v>8200000</v>
      </c>
      <c r="O60" s="154"/>
      <c r="P60" s="25"/>
      <c r="Q60" s="25">
        <v>8200000</v>
      </c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>
        <f>IF(SUM(P60:Q60)&lt;SUM(N60),SUM(N60)-SUM(P60:Q60),)</f>
        <v>0</v>
      </c>
      <c r="AE60" s="27">
        <v>9250000</v>
      </c>
      <c r="AF60" s="27">
        <v>9250000</v>
      </c>
      <c r="AG60" s="27"/>
      <c r="AH60" s="27"/>
      <c r="AI60" s="27"/>
      <c r="AJ60" s="27"/>
      <c r="AK60" s="27"/>
      <c r="AL60" s="25">
        <f t="shared" si="13"/>
        <v>0</v>
      </c>
      <c r="AM60" s="27">
        <f t="shared" si="14"/>
        <v>0</v>
      </c>
      <c r="AN60" s="28"/>
      <c r="AO60" s="2"/>
      <c r="AP60" s="2"/>
      <c r="AQ60" s="89"/>
      <c r="AR60" s="89"/>
      <c r="AS60" s="2"/>
      <c r="AT60" s="2"/>
      <c r="AU60" s="29"/>
      <c r="AV60" s="2"/>
      <c r="AW60" s="2"/>
      <c r="AX60" s="2"/>
      <c r="AY60" s="89"/>
      <c r="AZ60" s="2"/>
      <c r="BA60" s="2"/>
      <c r="BB60" s="2"/>
      <c r="BC60" s="2"/>
      <c r="BD60" s="2"/>
      <c r="BE60" s="2"/>
      <c r="BF60" s="2"/>
    </row>
    <row r="61" spans="1:58" s="130" customFormat="1" ht="18" customHeight="1">
      <c r="A61" s="146">
        <v>55</v>
      </c>
      <c r="B61" s="147" t="str">
        <f t="shared" si="3"/>
        <v>003</v>
      </c>
      <c r="C61" s="175" t="s">
        <v>6275</v>
      </c>
      <c r="D61" s="149" t="s">
        <v>7210</v>
      </c>
      <c r="E61" s="152" t="s">
        <v>1198</v>
      </c>
      <c r="F61" s="151" t="s">
        <v>496</v>
      </c>
      <c r="G61" s="152" t="s">
        <v>7199</v>
      </c>
      <c r="H61" s="149" t="s">
        <v>7200</v>
      </c>
      <c r="I61" s="149" t="s">
        <v>7211</v>
      </c>
      <c r="J61" s="149" t="s">
        <v>7202</v>
      </c>
      <c r="K61" s="153">
        <v>0</v>
      </c>
      <c r="L61" s="27">
        <v>0</v>
      </c>
      <c r="M61" s="153"/>
      <c r="N61" s="154">
        <v>8200000</v>
      </c>
      <c r="O61" s="154"/>
      <c r="P61" s="25"/>
      <c r="Q61" s="25">
        <v>8000000</v>
      </c>
      <c r="R61" s="25"/>
      <c r="S61" s="25"/>
      <c r="T61" s="25"/>
      <c r="U61" s="25"/>
      <c r="V61" s="25"/>
      <c r="W61" s="25"/>
      <c r="X61" s="25"/>
      <c r="Y61" s="25">
        <v>200000</v>
      </c>
      <c r="Z61" s="25"/>
      <c r="AA61" s="25"/>
      <c r="AB61" s="25"/>
      <c r="AC61" s="25"/>
      <c r="AD61" s="25">
        <f>IF(SUM(P61:Y61)&lt;SUM(N61),SUM(N61)-SUM(P61:Y61),)</f>
        <v>0</v>
      </c>
      <c r="AE61" s="27">
        <v>9250000</v>
      </c>
      <c r="AF61" s="27">
        <v>9250000</v>
      </c>
      <c r="AG61" s="27"/>
      <c r="AH61" s="27"/>
      <c r="AI61" s="27"/>
      <c r="AJ61" s="27"/>
      <c r="AK61" s="27"/>
      <c r="AL61" s="25">
        <f t="shared" si="13"/>
        <v>0</v>
      </c>
      <c r="AM61" s="27">
        <f t="shared" si="14"/>
        <v>0</v>
      </c>
      <c r="AN61" s="28"/>
      <c r="AO61" s="2"/>
      <c r="AP61" s="2"/>
      <c r="AQ61" s="89"/>
      <c r="AR61" s="89"/>
      <c r="AS61" s="2"/>
      <c r="AT61" s="2"/>
      <c r="AU61" s="29"/>
      <c r="AV61" s="2"/>
      <c r="AW61" s="2"/>
      <c r="AX61" s="2"/>
      <c r="AY61" s="89"/>
      <c r="AZ61" s="2"/>
      <c r="BA61" s="2"/>
      <c r="BB61" s="2"/>
      <c r="BC61" s="2"/>
      <c r="BD61" s="2"/>
      <c r="BE61" s="2"/>
      <c r="BF61" s="2"/>
    </row>
    <row r="62" spans="1:58" s="130" customFormat="1" ht="18" customHeight="1">
      <c r="A62" s="146">
        <v>56</v>
      </c>
      <c r="B62" s="147" t="str">
        <f t="shared" si="3"/>
        <v>003</v>
      </c>
      <c r="C62" s="181" t="s">
        <v>5769</v>
      </c>
      <c r="D62" s="149" t="s">
        <v>7212</v>
      </c>
      <c r="E62" s="152" t="s">
        <v>92</v>
      </c>
      <c r="F62" s="151" t="s">
        <v>496</v>
      </c>
      <c r="G62" s="152" t="s">
        <v>7199</v>
      </c>
      <c r="H62" s="149" t="s">
        <v>7200</v>
      </c>
      <c r="I62" s="149" t="s">
        <v>7213</v>
      </c>
      <c r="J62" s="149" t="s">
        <v>7202</v>
      </c>
      <c r="K62" s="153">
        <v>0</v>
      </c>
      <c r="L62" s="27">
        <v>0</v>
      </c>
      <c r="M62" s="153"/>
      <c r="N62" s="154">
        <v>8200000</v>
      </c>
      <c r="O62" s="154"/>
      <c r="P62" s="25"/>
      <c r="Q62" s="25">
        <v>8200000</v>
      </c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>
        <f>IF(SUM(P62:Q62)&lt;SUM(N62),SUM(N62)-SUM(P62:Q62),)</f>
        <v>0</v>
      </c>
      <c r="AE62" s="27">
        <v>9250000</v>
      </c>
      <c r="AF62" s="27">
        <v>9250000</v>
      </c>
      <c r="AG62" s="27"/>
      <c r="AH62" s="27"/>
      <c r="AI62" s="27"/>
      <c r="AJ62" s="27"/>
      <c r="AK62" s="27"/>
      <c r="AL62" s="25">
        <f t="shared" si="13"/>
        <v>0</v>
      </c>
      <c r="AM62" s="27">
        <f t="shared" si="14"/>
        <v>0</v>
      </c>
      <c r="AN62" s="28"/>
      <c r="AO62" s="2"/>
      <c r="AP62" s="2"/>
      <c r="AQ62" s="89"/>
      <c r="AR62" s="89"/>
      <c r="AS62" s="2"/>
      <c r="AT62" s="2"/>
      <c r="AU62" s="29"/>
      <c r="AV62" s="2"/>
      <c r="AW62" s="2"/>
      <c r="AX62" s="2"/>
      <c r="AY62" s="89"/>
      <c r="AZ62" s="2"/>
      <c r="BA62" s="2"/>
      <c r="BB62" s="2"/>
      <c r="BC62" s="2"/>
      <c r="BD62" s="2"/>
      <c r="BE62" s="2"/>
      <c r="BF62" s="2"/>
    </row>
    <row r="63" spans="1:58" s="130" customFormat="1" ht="18" customHeight="1">
      <c r="A63" s="146">
        <v>57</v>
      </c>
      <c r="B63" s="147" t="str">
        <f t="shared" si="3"/>
        <v>003</v>
      </c>
      <c r="C63" s="175" t="s">
        <v>5022</v>
      </c>
      <c r="D63" s="149" t="s">
        <v>7214</v>
      </c>
      <c r="E63" s="152" t="s">
        <v>7215</v>
      </c>
      <c r="F63" s="151" t="s">
        <v>496</v>
      </c>
      <c r="G63" s="152" t="s">
        <v>7199</v>
      </c>
      <c r="H63" s="149" t="s">
        <v>7200</v>
      </c>
      <c r="I63" s="149" t="s">
        <v>7213</v>
      </c>
      <c r="J63" s="149" t="s">
        <v>7202</v>
      </c>
      <c r="K63" s="153">
        <v>0</v>
      </c>
      <c r="L63" s="27">
        <v>0</v>
      </c>
      <c r="M63" s="153"/>
      <c r="N63" s="154">
        <v>8200000</v>
      </c>
      <c r="O63" s="154"/>
      <c r="P63" s="25"/>
      <c r="Q63" s="25">
        <v>8200000</v>
      </c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>
        <f>IF(SUM(P63:Q63)&lt;SUM(N63),SUM(N63)-SUM(P63:Q63),)</f>
        <v>0</v>
      </c>
      <c r="AE63" s="27">
        <v>9250000</v>
      </c>
      <c r="AF63" s="27">
        <v>9250000</v>
      </c>
      <c r="AG63" s="27"/>
      <c r="AH63" s="27"/>
      <c r="AI63" s="27"/>
      <c r="AJ63" s="27"/>
      <c r="AK63" s="27"/>
      <c r="AL63" s="25">
        <f t="shared" si="13"/>
        <v>0</v>
      </c>
      <c r="AM63" s="27">
        <f t="shared" si="14"/>
        <v>0</v>
      </c>
      <c r="AN63" s="28"/>
      <c r="AO63" s="2"/>
      <c r="AP63" s="2"/>
      <c r="AQ63" s="89"/>
      <c r="AR63" s="89"/>
      <c r="AS63" s="2"/>
      <c r="AT63" s="2"/>
      <c r="AU63" s="29"/>
      <c r="AV63" s="2"/>
      <c r="AW63" s="2"/>
      <c r="AX63" s="2"/>
      <c r="AY63" s="89"/>
      <c r="AZ63" s="2"/>
      <c r="BA63" s="2"/>
      <c r="BB63" s="2"/>
      <c r="BC63" s="2"/>
      <c r="BD63" s="2"/>
      <c r="BE63" s="2"/>
      <c r="BF63" s="2"/>
    </row>
    <row r="64" spans="1:58" s="130" customFormat="1" ht="18" customHeight="1">
      <c r="A64" s="146">
        <v>58</v>
      </c>
      <c r="B64" s="147" t="str">
        <f t="shared" si="3"/>
        <v>003</v>
      </c>
      <c r="C64" s="175" t="s">
        <v>5046</v>
      </c>
      <c r="D64" s="149" t="s">
        <v>7216</v>
      </c>
      <c r="E64" s="152" t="s">
        <v>7217</v>
      </c>
      <c r="F64" s="151" t="s">
        <v>496</v>
      </c>
      <c r="G64" s="152" t="s">
        <v>7199</v>
      </c>
      <c r="H64" s="149" t="s">
        <v>7200</v>
      </c>
      <c r="I64" s="149" t="s">
        <v>7213</v>
      </c>
      <c r="J64" s="149" t="s">
        <v>7202</v>
      </c>
      <c r="K64" s="153">
        <v>0</v>
      </c>
      <c r="L64" s="27">
        <v>0</v>
      </c>
      <c r="M64" s="153"/>
      <c r="N64" s="154">
        <v>8200000</v>
      </c>
      <c r="O64" s="154"/>
      <c r="P64" s="25"/>
      <c r="Q64" s="25">
        <v>8200000</v>
      </c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>
        <f>IF(SUM(P64:Q64)&lt;SUM(N64),SUM(N64)-SUM(P64:Q64),)</f>
        <v>0</v>
      </c>
      <c r="AE64" s="27">
        <v>9250000</v>
      </c>
      <c r="AF64" s="27">
        <v>9250000</v>
      </c>
      <c r="AG64" s="27"/>
      <c r="AH64" s="27"/>
      <c r="AI64" s="27"/>
      <c r="AJ64" s="27"/>
      <c r="AK64" s="27"/>
      <c r="AL64" s="25">
        <f t="shared" si="13"/>
        <v>0</v>
      </c>
      <c r="AM64" s="27">
        <f t="shared" si="14"/>
        <v>0</v>
      </c>
      <c r="AN64" s="28"/>
      <c r="AO64" s="2"/>
      <c r="AP64" s="2"/>
      <c r="AQ64" s="89"/>
      <c r="AR64" s="89"/>
      <c r="AS64" s="2"/>
      <c r="AT64" s="2"/>
      <c r="AU64" s="29"/>
      <c r="AV64" s="2"/>
      <c r="AW64" s="2"/>
      <c r="AX64" s="2"/>
      <c r="AY64" s="89"/>
      <c r="AZ64" s="2"/>
      <c r="BA64" s="2"/>
      <c r="BB64" s="2"/>
      <c r="BC64" s="2"/>
      <c r="BD64" s="2"/>
      <c r="BE64" s="2"/>
      <c r="BF64" s="2"/>
    </row>
    <row r="65" spans="1:58" s="130" customFormat="1" ht="18" customHeight="1">
      <c r="A65" s="146">
        <v>59</v>
      </c>
      <c r="B65" s="147" t="str">
        <f t="shared" si="3"/>
        <v>003</v>
      </c>
      <c r="C65" s="175" t="s">
        <v>6410</v>
      </c>
      <c r="D65" s="149" t="s">
        <v>7218</v>
      </c>
      <c r="E65" s="152" t="s">
        <v>7219</v>
      </c>
      <c r="F65" s="151" t="s">
        <v>496</v>
      </c>
      <c r="G65" s="152" t="s">
        <v>7199</v>
      </c>
      <c r="H65" s="149" t="s">
        <v>7200</v>
      </c>
      <c r="I65" s="149" t="s">
        <v>7213</v>
      </c>
      <c r="J65" s="149" t="s">
        <v>7202</v>
      </c>
      <c r="K65" s="153">
        <v>0</v>
      </c>
      <c r="L65" s="27">
        <v>0</v>
      </c>
      <c r="M65" s="153"/>
      <c r="N65" s="154">
        <v>8200000</v>
      </c>
      <c r="O65" s="154"/>
      <c r="P65" s="25"/>
      <c r="Q65" s="25">
        <v>8200000</v>
      </c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>
        <f>IF(SUM(P65:Q65)&lt;SUM(N65),SUM(N65)-SUM(P65:Q65),)</f>
        <v>0</v>
      </c>
      <c r="AE65" s="27">
        <v>9250000</v>
      </c>
      <c r="AF65" s="27">
        <v>9250000</v>
      </c>
      <c r="AG65" s="27"/>
      <c r="AH65" s="27"/>
      <c r="AI65" s="27"/>
      <c r="AJ65" s="27"/>
      <c r="AK65" s="27"/>
      <c r="AL65" s="25">
        <f t="shared" si="13"/>
        <v>0</v>
      </c>
      <c r="AM65" s="27">
        <f t="shared" si="14"/>
        <v>0</v>
      </c>
      <c r="AN65" s="28"/>
      <c r="AO65" s="2"/>
      <c r="AP65" s="2"/>
      <c r="AQ65" s="89"/>
      <c r="AR65" s="89"/>
      <c r="AS65" s="2"/>
      <c r="AT65" s="2"/>
      <c r="AU65" s="29"/>
      <c r="AV65" s="2"/>
      <c r="AW65" s="2"/>
      <c r="AX65" s="2"/>
      <c r="AY65" s="89"/>
      <c r="AZ65" s="2"/>
      <c r="BA65" s="2"/>
      <c r="BB65" s="2"/>
      <c r="BC65" s="2"/>
      <c r="BD65" s="2"/>
      <c r="BE65" s="2"/>
      <c r="BF65" s="2"/>
    </row>
    <row r="66" spans="1:58" s="130" customFormat="1" ht="18" customHeight="1">
      <c r="A66" s="146">
        <v>60</v>
      </c>
      <c r="B66" s="147" t="str">
        <f t="shared" si="3"/>
        <v>003</v>
      </c>
      <c r="C66" s="175" t="s">
        <v>6347</v>
      </c>
      <c r="D66" s="149" t="s">
        <v>7220</v>
      </c>
      <c r="E66" s="152" t="s">
        <v>7221</v>
      </c>
      <c r="F66" s="151" t="s">
        <v>496</v>
      </c>
      <c r="G66" s="152" t="s">
        <v>7199</v>
      </c>
      <c r="H66" s="149" t="s">
        <v>7200</v>
      </c>
      <c r="I66" s="149" t="s">
        <v>7211</v>
      </c>
      <c r="J66" s="149" t="s">
        <v>7202</v>
      </c>
      <c r="K66" s="153">
        <v>0</v>
      </c>
      <c r="L66" s="27">
        <v>0</v>
      </c>
      <c r="M66" s="153"/>
      <c r="N66" s="154">
        <v>8200000</v>
      </c>
      <c r="O66" s="154"/>
      <c r="P66" s="25"/>
      <c r="Q66" s="25">
        <v>8200000</v>
      </c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>
        <f>IF(SUM(P66:Q66)&lt;SUM(N66),SUM(N66)-SUM(P66:Q66),)</f>
        <v>0</v>
      </c>
      <c r="AE66" s="27">
        <v>9250000</v>
      </c>
      <c r="AF66" s="27">
        <v>9250000</v>
      </c>
      <c r="AG66" s="27"/>
      <c r="AH66" s="27"/>
      <c r="AI66" s="27"/>
      <c r="AJ66" s="27"/>
      <c r="AK66" s="27"/>
      <c r="AL66" s="25">
        <f t="shared" si="13"/>
        <v>0</v>
      </c>
      <c r="AM66" s="27">
        <f t="shared" si="14"/>
        <v>0</v>
      </c>
      <c r="AN66" s="28"/>
      <c r="AO66" s="2"/>
      <c r="AP66" s="2"/>
      <c r="AQ66" s="89"/>
      <c r="AR66" s="89"/>
      <c r="AS66" s="2"/>
      <c r="AT66" s="2"/>
      <c r="AU66" s="29"/>
      <c r="AV66" s="2"/>
      <c r="AW66" s="2"/>
      <c r="AX66" s="2"/>
      <c r="AY66" s="89"/>
      <c r="AZ66" s="2"/>
      <c r="BA66" s="2"/>
      <c r="BB66" s="2"/>
      <c r="BC66" s="2"/>
      <c r="BD66" s="2"/>
      <c r="BE66" s="2"/>
      <c r="BF66" s="2"/>
    </row>
    <row r="67" spans="1:58" s="130" customFormat="1" ht="18" customHeight="1">
      <c r="A67" s="146">
        <v>61</v>
      </c>
      <c r="B67" s="147" t="str">
        <f t="shared" si="3"/>
        <v>003</v>
      </c>
      <c r="C67" s="181" t="s">
        <v>7222</v>
      </c>
      <c r="D67" s="149" t="s">
        <v>7223</v>
      </c>
      <c r="E67" s="152" t="s">
        <v>7224</v>
      </c>
      <c r="F67" s="151" t="s">
        <v>496</v>
      </c>
      <c r="G67" s="152" t="s">
        <v>7199</v>
      </c>
      <c r="H67" s="149" t="s">
        <v>7200</v>
      </c>
      <c r="I67" s="149" t="s">
        <v>7213</v>
      </c>
      <c r="J67" s="149" t="s">
        <v>7202</v>
      </c>
      <c r="K67" s="153">
        <v>0</v>
      </c>
      <c r="L67" s="27">
        <v>0</v>
      </c>
      <c r="M67" s="153"/>
      <c r="N67" s="154">
        <v>8200000</v>
      </c>
      <c r="O67" s="154"/>
      <c r="P67" s="25"/>
      <c r="Q67" s="25"/>
      <c r="R67" s="25"/>
      <c r="S67" s="25">
        <v>8200000</v>
      </c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>
        <f ca="1">IF(SUM(P67:AD67)&lt;SUM(N67),SUM(N67)-SUM(P67:AD67),)</f>
        <v>0</v>
      </c>
      <c r="AE67" s="27">
        <v>9250000</v>
      </c>
      <c r="AF67" s="27">
        <v>9250000</v>
      </c>
      <c r="AG67" s="27"/>
      <c r="AH67" s="27"/>
      <c r="AI67" s="27"/>
      <c r="AJ67" s="27"/>
      <c r="AK67" s="27"/>
      <c r="AL67" s="25">
        <f t="shared" si="13"/>
        <v>0</v>
      </c>
      <c r="AM67" s="27">
        <f t="shared" si="14"/>
        <v>0</v>
      </c>
      <c r="AN67" s="28"/>
      <c r="AO67" s="2"/>
      <c r="AP67" s="2"/>
      <c r="AQ67" s="89"/>
      <c r="AR67" s="89"/>
      <c r="AS67" s="2"/>
      <c r="AT67" s="2"/>
      <c r="AU67" s="29"/>
      <c r="AV67" s="2"/>
      <c r="AW67" s="2"/>
      <c r="AX67" s="2"/>
      <c r="AY67" s="89"/>
      <c r="AZ67" s="2"/>
      <c r="BA67" s="2"/>
      <c r="BB67" s="2"/>
      <c r="BC67" s="2"/>
      <c r="BD67" s="2"/>
      <c r="BE67" s="2"/>
      <c r="BF67" s="2"/>
    </row>
    <row r="68" spans="1:58" s="130" customFormat="1" ht="18" customHeight="1">
      <c r="A68" s="146">
        <v>62</v>
      </c>
      <c r="B68" s="147" t="str">
        <f t="shared" si="3"/>
        <v>003</v>
      </c>
      <c r="C68" s="175" t="s">
        <v>5830</v>
      </c>
      <c r="D68" s="149" t="s">
        <v>7225</v>
      </c>
      <c r="E68" s="152" t="s">
        <v>7226</v>
      </c>
      <c r="F68" s="151" t="s">
        <v>496</v>
      </c>
      <c r="G68" s="152" t="s">
        <v>7199</v>
      </c>
      <c r="H68" s="149" t="s">
        <v>7200</v>
      </c>
      <c r="I68" s="149" t="s">
        <v>7213</v>
      </c>
      <c r="J68" s="149" t="s">
        <v>7202</v>
      </c>
      <c r="K68" s="153">
        <v>0</v>
      </c>
      <c r="L68" s="27">
        <v>0</v>
      </c>
      <c r="M68" s="153"/>
      <c r="N68" s="154">
        <v>8200000</v>
      </c>
      <c r="O68" s="154"/>
      <c r="P68" s="25"/>
      <c r="Q68" s="25">
        <v>8200000</v>
      </c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>
        <f>IF(SUM(P68:Q68)&lt;SUM(N68),SUM(N68)-SUM(P68:Q68),)</f>
        <v>0</v>
      </c>
      <c r="AE68" s="27">
        <v>9250000</v>
      </c>
      <c r="AF68" s="27">
        <v>9250000</v>
      </c>
      <c r="AG68" s="27"/>
      <c r="AH68" s="27"/>
      <c r="AI68" s="27"/>
      <c r="AJ68" s="27"/>
      <c r="AK68" s="27"/>
      <c r="AL68" s="25">
        <f t="shared" si="13"/>
        <v>0</v>
      </c>
      <c r="AM68" s="27">
        <f t="shared" si="14"/>
        <v>0</v>
      </c>
      <c r="AN68" s="28"/>
      <c r="AO68" s="2"/>
      <c r="AP68" s="2"/>
      <c r="AQ68" s="89"/>
      <c r="AR68" s="89"/>
      <c r="AS68" s="2"/>
      <c r="AT68" s="2"/>
      <c r="AU68" s="29"/>
      <c r="AV68" s="2"/>
      <c r="AW68" s="2"/>
      <c r="AX68" s="2"/>
      <c r="AY68" s="89"/>
      <c r="AZ68" s="2"/>
      <c r="BA68" s="2"/>
      <c r="BB68" s="2"/>
      <c r="BC68" s="2"/>
      <c r="BD68" s="2"/>
      <c r="BE68" s="2"/>
      <c r="BF68" s="2"/>
    </row>
    <row r="69" spans="1:58" s="130" customFormat="1" ht="18" customHeight="1">
      <c r="A69" s="146">
        <v>63</v>
      </c>
      <c r="B69" s="147" t="str">
        <f t="shared" si="3"/>
        <v>003</v>
      </c>
      <c r="C69" s="175" t="s">
        <v>7227</v>
      </c>
      <c r="D69" s="149" t="s">
        <v>7228</v>
      </c>
      <c r="E69" s="152" t="s">
        <v>7209</v>
      </c>
      <c r="F69" s="151" t="s">
        <v>496</v>
      </c>
      <c r="G69" s="152" t="s">
        <v>7199</v>
      </c>
      <c r="H69" s="149" t="s">
        <v>7200</v>
      </c>
      <c r="I69" s="149" t="s">
        <v>7201</v>
      </c>
      <c r="J69" s="149" t="s">
        <v>7202</v>
      </c>
      <c r="K69" s="153">
        <v>0</v>
      </c>
      <c r="L69" s="27">
        <v>0</v>
      </c>
      <c r="M69" s="153"/>
      <c r="N69" s="154">
        <v>8200000</v>
      </c>
      <c r="O69" s="154"/>
      <c r="P69" s="25"/>
      <c r="Q69" s="25"/>
      <c r="R69" s="25"/>
      <c r="S69" s="25">
        <v>8200000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>
        <f ca="1">IF(SUM(P69:AD69)&lt;SUM(N69),SUM(N69)-SUM(P69:AD69),)</f>
        <v>0</v>
      </c>
      <c r="AE69" s="27">
        <v>9250000</v>
      </c>
      <c r="AF69" s="27">
        <v>9250000</v>
      </c>
      <c r="AG69" s="27"/>
      <c r="AH69" s="27"/>
      <c r="AI69" s="27"/>
      <c r="AJ69" s="27"/>
      <c r="AK69" s="27"/>
      <c r="AL69" s="25">
        <f t="shared" si="13"/>
        <v>0</v>
      </c>
      <c r="AM69" s="27">
        <f t="shared" si="14"/>
        <v>0</v>
      </c>
      <c r="AN69" s="28"/>
      <c r="AO69" s="2"/>
      <c r="AP69" s="2"/>
      <c r="AQ69" s="89"/>
      <c r="AR69" s="89"/>
      <c r="AS69" s="2"/>
      <c r="AT69" s="2"/>
      <c r="AU69" s="29"/>
      <c r="AV69" s="2"/>
      <c r="AW69" s="2"/>
      <c r="AX69" s="2"/>
      <c r="AY69" s="89"/>
      <c r="AZ69" s="2"/>
      <c r="BA69" s="2"/>
      <c r="BB69" s="2"/>
      <c r="BC69" s="2"/>
      <c r="BD69" s="2"/>
      <c r="BE69" s="2"/>
      <c r="BF69" s="2"/>
    </row>
    <row r="70" spans="1:58" s="130" customFormat="1" ht="18" customHeight="1">
      <c r="A70" s="146">
        <v>64</v>
      </c>
      <c r="B70" s="147" t="str">
        <f t="shared" si="3"/>
        <v>003</v>
      </c>
      <c r="C70" s="175" t="s">
        <v>4946</v>
      </c>
      <c r="D70" s="149" t="s">
        <v>7230</v>
      </c>
      <c r="E70" s="152" t="s">
        <v>7231</v>
      </c>
      <c r="F70" s="151" t="s">
        <v>496</v>
      </c>
      <c r="G70" s="152" t="s">
        <v>7199</v>
      </c>
      <c r="H70" s="149" t="s">
        <v>7200</v>
      </c>
      <c r="I70" s="149" t="s">
        <v>7201</v>
      </c>
      <c r="J70" s="149" t="s">
        <v>7202</v>
      </c>
      <c r="K70" s="153">
        <v>0</v>
      </c>
      <c r="L70" s="27">
        <v>0</v>
      </c>
      <c r="M70" s="153"/>
      <c r="N70" s="154">
        <v>8200000</v>
      </c>
      <c r="O70" s="154"/>
      <c r="P70" s="25"/>
      <c r="Q70" s="25">
        <v>8200000</v>
      </c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>
        <f>IF(SUM(P70:Q70)&lt;SUM(N70),SUM(N70)-SUM(P70:Q70),)</f>
        <v>0</v>
      </c>
      <c r="AE70" s="27">
        <v>9250000</v>
      </c>
      <c r="AF70" s="27">
        <v>9250000</v>
      </c>
      <c r="AG70" s="27"/>
      <c r="AH70" s="27"/>
      <c r="AI70" s="27"/>
      <c r="AJ70" s="27"/>
      <c r="AK70" s="27"/>
      <c r="AL70" s="25">
        <f t="shared" si="13"/>
        <v>0</v>
      </c>
      <c r="AM70" s="27">
        <f t="shared" si="14"/>
        <v>0</v>
      </c>
      <c r="AN70" s="28"/>
      <c r="AO70" s="2"/>
      <c r="AP70" s="2"/>
      <c r="AQ70" s="89"/>
      <c r="AR70" s="89"/>
      <c r="AS70" s="2"/>
      <c r="AT70" s="2"/>
      <c r="AU70" s="29"/>
      <c r="AV70" s="2"/>
      <c r="AW70" s="2"/>
      <c r="AX70" s="2"/>
      <c r="AY70" s="89"/>
      <c r="AZ70" s="2"/>
      <c r="BA70" s="2"/>
      <c r="BB70" s="2"/>
      <c r="BC70" s="2"/>
      <c r="BD70" s="2"/>
      <c r="BE70" s="2"/>
      <c r="BF70" s="2"/>
    </row>
    <row r="71" spans="1:58" s="130" customFormat="1" ht="18" customHeight="1">
      <c r="A71" s="146">
        <v>65</v>
      </c>
      <c r="B71" s="147" t="str">
        <f t="shared" si="3"/>
        <v>003</v>
      </c>
      <c r="C71" s="175" t="s">
        <v>5912</v>
      </c>
      <c r="D71" s="149" t="s">
        <v>7232</v>
      </c>
      <c r="E71" s="152" t="s">
        <v>7233</v>
      </c>
      <c r="F71" s="151" t="s">
        <v>496</v>
      </c>
      <c r="G71" s="152" t="s">
        <v>7199</v>
      </c>
      <c r="H71" s="149" t="s">
        <v>7200</v>
      </c>
      <c r="I71" s="149" t="s">
        <v>7201</v>
      </c>
      <c r="J71" s="149" t="s">
        <v>7202</v>
      </c>
      <c r="K71" s="153">
        <v>0</v>
      </c>
      <c r="L71" s="27">
        <v>0</v>
      </c>
      <c r="M71" s="153"/>
      <c r="N71" s="154">
        <v>8200000</v>
      </c>
      <c r="O71" s="154"/>
      <c r="P71" s="25"/>
      <c r="Q71" s="25">
        <v>8200000</v>
      </c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>
        <f>IF(SUM(P71:Q71)&lt;SUM(N71),SUM(N71)-SUM(P71:Q71),)</f>
        <v>0</v>
      </c>
      <c r="AE71" s="27">
        <v>9250000</v>
      </c>
      <c r="AF71" s="27">
        <v>9250000</v>
      </c>
      <c r="AG71" s="27"/>
      <c r="AH71" s="27"/>
      <c r="AI71" s="27"/>
      <c r="AJ71" s="27"/>
      <c r="AK71" s="27"/>
      <c r="AL71" s="25">
        <f t="shared" si="13"/>
        <v>0</v>
      </c>
      <c r="AM71" s="27">
        <f t="shared" si="14"/>
        <v>0</v>
      </c>
      <c r="AN71" s="28"/>
      <c r="AO71" s="2"/>
      <c r="AP71" s="2"/>
      <c r="AQ71" s="89"/>
      <c r="AR71" s="89"/>
      <c r="AS71" s="2"/>
      <c r="AT71" s="2"/>
      <c r="AU71" s="29"/>
      <c r="AV71" s="2"/>
      <c r="AW71" s="2"/>
      <c r="AX71" s="2"/>
      <c r="AY71" s="89"/>
      <c r="AZ71" s="2"/>
      <c r="BA71" s="2"/>
      <c r="BB71" s="2"/>
      <c r="BC71" s="2"/>
      <c r="BD71" s="2"/>
      <c r="BE71" s="2"/>
      <c r="BF71" s="2"/>
    </row>
    <row r="72" spans="1:58" s="130" customFormat="1" ht="18" customHeight="1">
      <c r="A72" s="146">
        <v>66</v>
      </c>
      <c r="B72" s="147" t="str">
        <f t="shared" si="3"/>
        <v>003</v>
      </c>
      <c r="C72" s="175" t="s">
        <v>7234</v>
      </c>
      <c r="D72" s="149" t="s">
        <v>7235</v>
      </c>
      <c r="E72" s="152" t="s">
        <v>7236</v>
      </c>
      <c r="F72" s="151" t="s">
        <v>7106</v>
      </c>
      <c r="G72" s="152" t="s">
        <v>7199</v>
      </c>
      <c r="H72" s="149" t="s">
        <v>7200</v>
      </c>
      <c r="I72" s="149" t="s">
        <v>7211</v>
      </c>
      <c r="J72" s="149" t="s">
        <v>7202</v>
      </c>
      <c r="K72" s="153">
        <v>0</v>
      </c>
      <c r="L72" s="27">
        <v>0</v>
      </c>
      <c r="M72" s="153"/>
      <c r="N72" s="154">
        <v>8200000</v>
      </c>
      <c r="O72" s="154"/>
      <c r="P72" s="25"/>
      <c r="Q72" s="25"/>
      <c r="R72" s="25"/>
      <c r="S72" s="25"/>
      <c r="T72" s="25"/>
      <c r="U72" s="25">
        <v>8200000</v>
      </c>
      <c r="V72" s="25"/>
      <c r="W72" s="25"/>
      <c r="X72" s="25"/>
      <c r="Y72" s="25"/>
      <c r="Z72" s="25"/>
      <c r="AA72" s="25"/>
      <c r="AB72" s="25"/>
      <c r="AC72" s="25"/>
      <c r="AD72" s="25">
        <f>IF(SUM(P72:U72)&lt;SUM(N72),SUM(N72)-SUM(P72:U72),)</f>
        <v>0</v>
      </c>
      <c r="AE72" s="27">
        <v>9250000</v>
      </c>
      <c r="AF72" s="27">
        <v>9250000</v>
      </c>
      <c r="AG72" s="27"/>
      <c r="AH72" s="27"/>
      <c r="AI72" s="27"/>
      <c r="AJ72" s="27"/>
      <c r="AK72" s="27"/>
      <c r="AL72" s="25">
        <f t="shared" si="13"/>
        <v>0</v>
      </c>
      <c r="AM72" s="27">
        <f t="shared" si="14"/>
        <v>0</v>
      </c>
      <c r="AN72" s="28"/>
      <c r="AO72" s="2"/>
      <c r="AP72" s="2"/>
      <c r="AQ72" s="89"/>
      <c r="AR72" s="89"/>
      <c r="AS72" s="2"/>
      <c r="AT72" s="2"/>
      <c r="AU72" s="29"/>
      <c r="AV72" s="2"/>
      <c r="AW72" s="2"/>
      <c r="AX72" s="2"/>
      <c r="AY72" s="89"/>
      <c r="AZ72" s="2"/>
      <c r="BA72" s="2"/>
      <c r="BB72" s="2"/>
      <c r="BC72" s="2"/>
      <c r="BD72" s="2"/>
      <c r="BE72" s="2"/>
      <c r="BF72" s="2"/>
    </row>
    <row r="73" spans="1:58" s="130" customFormat="1" ht="18" customHeight="1">
      <c r="A73" s="146">
        <v>67</v>
      </c>
      <c r="B73" s="147" t="str">
        <f t="shared" si="3"/>
        <v>003</v>
      </c>
      <c r="C73" s="175" t="s">
        <v>5336</v>
      </c>
      <c r="D73" s="149" t="s">
        <v>7237</v>
      </c>
      <c r="E73" s="152" t="s">
        <v>7236</v>
      </c>
      <c r="F73" s="151" t="s">
        <v>496</v>
      </c>
      <c r="G73" s="152" t="s">
        <v>7199</v>
      </c>
      <c r="H73" s="149" t="s">
        <v>7200</v>
      </c>
      <c r="I73" s="149" t="s">
        <v>7213</v>
      </c>
      <c r="J73" s="149" t="s">
        <v>7202</v>
      </c>
      <c r="K73" s="153">
        <v>0</v>
      </c>
      <c r="L73" s="27">
        <v>0</v>
      </c>
      <c r="M73" s="153"/>
      <c r="N73" s="154">
        <v>8200000</v>
      </c>
      <c r="O73" s="154"/>
      <c r="P73" s="25"/>
      <c r="Q73" s="25">
        <v>8200000</v>
      </c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>
        <f t="shared" ref="AD73:AD78" si="15">IF(SUM(P73:Q73)&lt;SUM(N73),SUM(N73)-SUM(P73:Q73),)</f>
        <v>0</v>
      </c>
      <c r="AE73" s="27">
        <v>9250000</v>
      </c>
      <c r="AF73" s="27">
        <v>9250000</v>
      </c>
      <c r="AG73" s="27"/>
      <c r="AH73" s="27"/>
      <c r="AI73" s="27"/>
      <c r="AJ73" s="27"/>
      <c r="AK73" s="27"/>
      <c r="AL73" s="25">
        <f t="shared" si="13"/>
        <v>0</v>
      </c>
      <c r="AM73" s="27">
        <f t="shared" si="14"/>
        <v>0</v>
      </c>
      <c r="AN73" s="28"/>
      <c r="AO73" s="2"/>
      <c r="AP73" s="2"/>
      <c r="AQ73" s="89"/>
      <c r="AR73" s="89"/>
      <c r="AS73" s="2"/>
      <c r="AT73" s="2"/>
      <c r="AU73" s="29"/>
      <c r="AV73" s="2"/>
      <c r="AW73" s="2"/>
      <c r="AX73" s="2"/>
      <c r="AY73" s="89"/>
      <c r="AZ73" s="2"/>
      <c r="BA73" s="2"/>
      <c r="BB73" s="2"/>
      <c r="BC73" s="2"/>
      <c r="BD73" s="2"/>
      <c r="BE73" s="2"/>
      <c r="BF73" s="2"/>
    </row>
    <row r="74" spans="1:58" s="130" customFormat="1" ht="18" customHeight="1">
      <c r="A74" s="146">
        <v>68</v>
      </c>
      <c r="B74" s="147" t="str">
        <f t="shared" ref="B74:B134" si="16">MID(C74,4,3)</f>
        <v>003</v>
      </c>
      <c r="C74" s="175" t="s">
        <v>5282</v>
      </c>
      <c r="D74" s="149" t="s">
        <v>7238</v>
      </c>
      <c r="E74" s="152" t="s">
        <v>7239</v>
      </c>
      <c r="F74" s="151" t="s">
        <v>7106</v>
      </c>
      <c r="G74" s="152" t="s">
        <v>7199</v>
      </c>
      <c r="H74" s="149" t="s">
        <v>7200</v>
      </c>
      <c r="I74" s="149" t="s">
        <v>7211</v>
      </c>
      <c r="J74" s="149" t="s">
        <v>7202</v>
      </c>
      <c r="K74" s="153">
        <v>0</v>
      </c>
      <c r="L74" s="27">
        <v>0</v>
      </c>
      <c r="M74" s="153"/>
      <c r="N74" s="154">
        <v>8200000</v>
      </c>
      <c r="O74" s="154"/>
      <c r="P74" s="25"/>
      <c r="Q74" s="25">
        <v>8200000</v>
      </c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>
        <f t="shared" si="15"/>
        <v>0</v>
      </c>
      <c r="AE74" s="27">
        <v>9250000</v>
      </c>
      <c r="AF74" s="27">
        <v>9250000</v>
      </c>
      <c r="AG74" s="27"/>
      <c r="AH74" s="27"/>
      <c r="AI74" s="27"/>
      <c r="AJ74" s="27"/>
      <c r="AK74" s="27"/>
      <c r="AL74" s="25">
        <f t="shared" si="13"/>
        <v>0</v>
      </c>
      <c r="AM74" s="27">
        <f t="shared" si="14"/>
        <v>0</v>
      </c>
      <c r="AN74" s="28"/>
      <c r="AO74" s="2"/>
      <c r="AP74" s="2"/>
      <c r="AQ74" s="89"/>
      <c r="AR74" s="89"/>
      <c r="AS74" s="2"/>
      <c r="AT74" s="2"/>
      <c r="AU74" s="29"/>
      <c r="AV74" s="2"/>
      <c r="AW74" s="2"/>
      <c r="AX74" s="2"/>
      <c r="AY74" s="89"/>
      <c r="AZ74" s="2"/>
      <c r="BA74" s="2"/>
      <c r="BB74" s="2"/>
      <c r="BC74" s="2"/>
      <c r="BD74" s="2"/>
      <c r="BE74" s="2"/>
      <c r="BF74" s="2"/>
    </row>
    <row r="75" spans="1:58" s="130" customFormat="1" ht="18" customHeight="1">
      <c r="A75" s="146">
        <v>69</v>
      </c>
      <c r="B75" s="147" t="str">
        <f t="shared" si="16"/>
        <v>003</v>
      </c>
      <c r="C75" s="181" t="s">
        <v>5840</v>
      </c>
      <c r="D75" s="149" t="s">
        <v>7240</v>
      </c>
      <c r="E75" s="152" t="s">
        <v>7241</v>
      </c>
      <c r="F75" s="151" t="s">
        <v>496</v>
      </c>
      <c r="G75" s="152" t="s">
        <v>7199</v>
      </c>
      <c r="H75" s="149" t="s">
        <v>7200</v>
      </c>
      <c r="I75" s="149" t="s">
        <v>7213</v>
      </c>
      <c r="J75" s="149" t="s">
        <v>7202</v>
      </c>
      <c r="K75" s="153">
        <v>0</v>
      </c>
      <c r="L75" s="27">
        <v>0</v>
      </c>
      <c r="M75" s="153"/>
      <c r="N75" s="154">
        <v>8200000</v>
      </c>
      <c r="O75" s="154"/>
      <c r="P75" s="25"/>
      <c r="Q75" s="25">
        <v>8200000</v>
      </c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>
        <f t="shared" si="15"/>
        <v>0</v>
      </c>
      <c r="AE75" s="27">
        <v>9250000</v>
      </c>
      <c r="AF75" s="27">
        <v>9250000</v>
      </c>
      <c r="AG75" s="27"/>
      <c r="AH75" s="27"/>
      <c r="AI75" s="27"/>
      <c r="AJ75" s="27"/>
      <c r="AK75" s="27"/>
      <c r="AL75" s="25">
        <f t="shared" si="13"/>
        <v>0</v>
      </c>
      <c r="AM75" s="27">
        <f t="shared" si="14"/>
        <v>0</v>
      </c>
      <c r="AN75" s="28"/>
      <c r="AO75" s="2"/>
      <c r="AP75" s="2"/>
      <c r="AQ75" s="89"/>
      <c r="AR75" s="89"/>
      <c r="AS75" s="2"/>
      <c r="AT75" s="2"/>
      <c r="AU75" s="29"/>
      <c r="AV75" s="2"/>
      <c r="AW75" s="2"/>
      <c r="AX75" s="2"/>
      <c r="AY75" s="89"/>
      <c r="AZ75" s="2"/>
      <c r="BA75" s="2"/>
      <c r="BB75" s="2"/>
      <c r="BC75" s="2"/>
      <c r="BD75" s="2"/>
      <c r="BE75" s="2"/>
      <c r="BF75" s="2"/>
    </row>
    <row r="76" spans="1:58" s="130" customFormat="1" ht="18" customHeight="1">
      <c r="A76" s="146">
        <v>70</v>
      </c>
      <c r="B76" s="147" t="str">
        <f t="shared" si="16"/>
        <v>003</v>
      </c>
      <c r="C76" s="175" t="s">
        <v>6611</v>
      </c>
      <c r="D76" s="149" t="s">
        <v>7242</v>
      </c>
      <c r="E76" s="152" t="s">
        <v>7243</v>
      </c>
      <c r="F76" s="151" t="s">
        <v>496</v>
      </c>
      <c r="G76" s="152" t="s">
        <v>7199</v>
      </c>
      <c r="H76" s="149" t="s">
        <v>7200</v>
      </c>
      <c r="I76" s="149" t="s">
        <v>7211</v>
      </c>
      <c r="J76" s="149" t="s">
        <v>7202</v>
      </c>
      <c r="K76" s="153">
        <v>0</v>
      </c>
      <c r="L76" s="27">
        <v>0</v>
      </c>
      <c r="M76" s="153"/>
      <c r="N76" s="154">
        <v>8200000</v>
      </c>
      <c r="O76" s="154"/>
      <c r="P76" s="25"/>
      <c r="Q76" s="25">
        <v>8200000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>
        <f t="shared" si="15"/>
        <v>0</v>
      </c>
      <c r="AE76" s="27">
        <v>9250000</v>
      </c>
      <c r="AF76" s="27"/>
      <c r="AG76" s="27"/>
      <c r="AH76" s="27"/>
      <c r="AI76" s="27"/>
      <c r="AJ76" s="27"/>
      <c r="AK76" s="27"/>
      <c r="AL76" s="25">
        <f t="shared" si="13"/>
        <v>9250000</v>
      </c>
      <c r="AM76" s="27">
        <f t="shared" si="14"/>
        <v>9250000</v>
      </c>
      <c r="AN76" s="28"/>
      <c r="AO76" s="2"/>
      <c r="AP76" s="2"/>
      <c r="AQ76" s="89"/>
      <c r="AR76" s="89"/>
      <c r="AS76" s="2"/>
      <c r="AT76" s="2"/>
      <c r="AU76" s="29"/>
      <c r="AV76" s="2"/>
      <c r="AW76" s="2"/>
      <c r="AX76" s="2"/>
      <c r="AY76" s="89"/>
      <c r="AZ76" s="2"/>
      <c r="BA76" s="2"/>
      <c r="BB76" s="2"/>
      <c r="BC76" s="2"/>
      <c r="BD76" s="2"/>
      <c r="BE76" s="2"/>
      <c r="BF76" s="2"/>
    </row>
    <row r="77" spans="1:58" s="130" customFormat="1" ht="18" customHeight="1">
      <c r="A77" s="146">
        <v>71</v>
      </c>
      <c r="B77" s="147" t="str">
        <f t="shared" si="16"/>
        <v>003</v>
      </c>
      <c r="C77" s="175" t="s">
        <v>5348</v>
      </c>
      <c r="D77" s="149" t="s">
        <v>7244</v>
      </c>
      <c r="E77" s="152" t="s">
        <v>7245</v>
      </c>
      <c r="F77" s="151" t="s">
        <v>496</v>
      </c>
      <c r="G77" s="152" t="s">
        <v>7199</v>
      </c>
      <c r="H77" s="149" t="s">
        <v>7200</v>
      </c>
      <c r="I77" s="149" t="s">
        <v>7213</v>
      </c>
      <c r="J77" s="149" t="s">
        <v>7202</v>
      </c>
      <c r="K77" s="153">
        <v>0</v>
      </c>
      <c r="L77" s="27">
        <v>0</v>
      </c>
      <c r="M77" s="153"/>
      <c r="N77" s="154">
        <v>8200000</v>
      </c>
      <c r="O77" s="154"/>
      <c r="P77" s="25"/>
      <c r="Q77" s="25">
        <v>8200000</v>
      </c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>
        <f t="shared" si="15"/>
        <v>0</v>
      </c>
      <c r="AE77" s="27">
        <v>9250000</v>
      </c>
      <c r="AF77" s="27">
        <v>9250000</v>
      </c>
      <c r="AG77" s="27"/>
      <c r="AH77" s="27"/>
      <c r="AI77" s="27"/>
      <c r="AJ77" s="27"/>
      <c r="AK77" s="27"/>
      <c r="AL77" s="25">
        <f t="shared" si="13"/>
        <v>0</v>
      </c>
      <c r="AM77" s="27">
        <f t="shared" si="14"/>
        <v>0</v>
      </c>
      <c r="AN77" s="28"/>
      <c r="AO77" s="2"/>
      <c r="AP77" s="2"/>
      <c r="AQ77" s="89"/>
      <c r="AR77" s="89"/>
      <c r="AS77" s="2"/>
      <c r="AT77" s="2"/>
      <c r="AU77" s="29"/>
      <c r="AV77" s="2"/>
      <c r="AW77" s="2"/>
      <c r="AX77" s="2"/>
      <c r="AY77" s="89"/>
      <c r="AZ77" s="2"/>
      <c r="BA77" s="2"/>
      <c r="BB77" s="2"/>
      <c r="BC77" s="2"/>
      <c r="BD77" s="2"/>
      <c r="BE77" s="2"/>
      <c r="BF77" s="2"/>
    </row>
    <row r="78" spans="1:58" s="130" customFormat="1" ht="18" customHeight="1">
      <c r="A78" s="146">
        <v>72</v>
      </c>
      <c r="B78" s="147" t="str">
        <f t="shared" si="16"/>
        <v>003</v>
      </c>
      <c r="C78" s="175" t="s">
        <v>4738</v>
      </c>
      <c r="D78" s="149" t="s">
        <v>7246</v>
      </c>
      <c r="E78" s="152" t="s">
        <v>1414</v>
      </c>
      <c r="F78" s="151" t="s">
        <v>496</v>
      </c>
      <c r="G78" s="152" t="s">
        <v>7199</v>
      </c>
      <c r="H78" s="149" t="s">
        <v>7200</v>
      </c>
      <c r="I78" s="149" t="s">
        <v>7211</v>
      </c>
      <c r="J78" s="149" t="s">
        <v>7202</v>
      </c>
      <c r="K78" s="153">
        <v>0</v>
      </c>
      <c r="L78" s="27">
        <v>0</v>
      </c>
      <c r="M78" s="153"/>
      <c r="N78" s="154">
        <v>8200000</v>
      </c>
      <c r="O78" s="154"/>
      <c r="P78" s="25"/>
      <c r="Q78" s="25">
        <v>8200000</v>
      </c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>
        <f t="shared" si="15"/>
        <v>0</v>
      </c>
      <c r="AE78" s="27">
        <v>9250000</v>
      </c>
      <c r="AF78" s="27">
        <v>9250000</v>
      </c>
      <c r="AG78" s="27"/>
      <c r="AH78" s="27"/>
      <c r="AI78" s="27"/>
      <c r="AJ78" s="27"/>
      <c r="AK78" s="27"/>
      <c r="AL78" s="25">
        <f t="shared" si="13"/>
        <v>0</v>
      </c>
      <c r="AM78" s="27">
        <f t="shared" si="14"/>
        <v>0</v>
      </c>
      <c r="AN78" s="28"/>
      <c r="AO78" s="2"/>
      <c r="AP78" s="2"/>
      <c r="AQ78" s="89"/>
      <c r="AR78" s="89"/>
      <c r="AS78" s="2"/>
      <c r="AT78" s="2"/>
      <c r="AU78" s="29"/>
      <c r="AV78" s="2"/>
      <c r="AW78" s="2"/>
      <c r="AX78" s="2"/>
      <c r="AY78" s="89"/>
      <c r="AZ78" s="2"/>
      <c r="BA78" s="2"/>
      <c r="BB78" s="2"/>
      <c r="BC78" s="2"/>
      <c r="BD78" s="2"/>
      <c r="BE78" s="2"/>
      <c r="BF78" s="2"/>
    </row>
    <row r="79" spans="1:58" s="130" customFormat="1" ht="18" customHeight="1">
      <c r="A79" s="146">
        <v>73</v>
      </c>
      <c r="B79" s="147" t="str">
        <f t="shared" si="16"/>
        <v>003</v>
      </c>
      <c r="C79" s="175" t="s">
        <v>7247</v>
      </c>
      <c r="D79" s="149" t="s">
        <v>7248</v>
      </c>
      <c r="E79" s="152" t="s">
        <v>7249</v>
      </c>
      <c r="F79" s="151" t="s">
        <v>496</v>
      </c>
      <c r="G79" s="152" t="s">
        <v>7199</v>
      </c>
      <c r="H79" s="149" t="s">
        <v>7200</v>
      </c>
      <c r="I79" s="149" t="s">
        <v>7213</v>
      </c>
      <c r="J79" s="149" t="s">
        <v>7202</v>
      </c>
      <c r="K79" s="153">
        <v>0</v>
      </c>
      <c r="L79" s="27">
        <v>0</v>
      </c>
      <c r="M79" s="153"/>
      <c r="N79" s="154">
        <v>8200000</v>
      </c>
      <c r="O79" s="154"/>
      <c r="P79" s="25"/>
      <c r="Q79" s="25"/>
      <c r="R79" s="25"/>
      <c r="S79" s="25"/>
      <c r="T79" s="25"/>
      <c r="U79" s="25">
        <v>8200000</v>
      </c>
      <c r="V79" s="25"/>
      <c r="W79" s="25"/>
      <c r="X79" s="25"/>
      <c r="Y79" s="25"/>
      <c r="Z79" s="25"/>
      <c r="AA79" s="25"/>
      <c r="AB79" s="25"/>
      <c r="AC79" s="25"/>
      <c r="AD79" s="25">
        <f>IF(SUM(P79:U79)&lt;SUM(N79),SUM(N79)-SUM(P79:U79),)</f>
        <v>0</v>
      </c>
      <c r="AE79" s="27">
        <v>9250000</v>
      </c>
      <c r="AF79" s="27"/>
      <c r="AG79" s="27"/>
      <c r="AH79" s="27"/>
      <c r="AI79" s="27"/>
      <c r="AJ79" s="27"/>
      <c r="AK79" s="27"/>
      <c r="AL79" s="25">
        <f t="shared" si="13"/>
        <v>9250000</v>
      </c>
      <c r="AM79" s="27">
        <f t="shared" si="14"/>
        <v>9250000</v>
      </c>
      <c r="AN79" s="28"/>
      <c r="AO79" s="2"/>
      <c r="AP79" s="2"/>
      <c r="AQ79" s="89"/>
      <c r="AR79" s="89"/>
      <c r="AS79" s="2"/>
      <c r="AT79" s="2"/>
      <c r="AU79" s="29"/>
      <c r="AV79" s="2"/>
      <c r="AW79" s="2"/>
      <c r="AX79" s="2"/>
      <c r="AY79" s="89"/>
      <c r="AZ79" s="2"/>
      <c r="BA79" s="2"/>
      <c r="BB79" s="2"/>
      <c r="BC79" s="2"/>
      <c r="BD79" s="2"/>
      <c r="BE79" s="2"/>
      <c r="BF79" s="2"/>
    </row>
    <row r="80" spans="1:58" s="130" customFormat="1" ht="18" customHeight="1">
      <c r="A80" s="146">
        <v>74</v>
      </c>
      <c r="B80" s="147" t="str">
        <f t="shared" si="16"/>
        <v>003</v>
      </c>
      <c r="C80" s="175" t="s">
        <v>5923</v>
      </c>
      <c r="D80" s="149" t="s">
        <v>7250</v>
      </c>
      <c r="E80" s="152" t="s">
        <v>7251</v>
      </c>
      <c r="F80" s="151" t="s">
        <v>496</v>
      </c>
      <c r="G80" s="152" t="s">
        <v>7199</v>
      </c>
      <c r="H80" s="149" t="s">
        <v>7200</v>
      </c>
      <c r="I80" s="149" t="s">
        <v>7211</v>
      </c>
      <c r="J80" s="149" t="s">
        <v>7202</v>
      </c>
      <c r="K80" s="153">
        <v>0</v>
      </c>
      <c r="L80" s="27">
        <v>0</v>
      </c>
      <c r="M80" s="153"/>
      <c r="N80" s="154">
        <v>8200000</v>
      </c>
      <c r="O80" s="154"/>
      <c r="P80" s="25"/>
      <c r="Q80" s="25">
        <v>8200000</v>
      </c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>
        <f>IF(SUM(P80:Q80)&lt;SUM(N80),SUM(N80)-SUM(P80:Q80),)</f>
        <v>0</v>
      </c>
      <c r="AE80" s="27">
        <v>9250000</v>
      </c>
      <c r="AF80" s="27">
        <v>9250000</v>
      </c>
      <c r="AG80" s="27"/>
      <c r="AH80" s="27"/>
      <c r="AI80" s="27"/>
      <c r="AJ80" s="27"/>
      <c r="AK80" s="27"/>
      <c r="AL80" s="25">
        <f t="shared" si="13"/>
        <v>0</v>
      </c>
      <c r="AM80" s="27">
        <f t="shared" si="14"/>
        <v>0</v>
      </c>
      <c r="AN80" s="28"/>
      <c r="AO80" s="2"/>
      <c r="AP80" s="2"/>
      <c r="AQ80" s="89"/>
      <c r="AR80" s="89"/>
      <c r="AS80" s="2"/>
      <c r="AT80" s="2"/>
      <c r="AU80" s="29"/>
      <c r="AV80" s="2"/>
      <c r="AW80" s="2"/>
      <c r="AX80" s="2"/>
      <c r="AY80" s="89"/>
      <c r="AZ80" s="2"/>
      <c r="BA80" s="2"/>
      <c r="BB80" s="2"/>
      <c r="BC80" s="2"/>
      <c r="BD80" s="2"/>
      <c r="BE80" s="2"/>
      <c r="BF80" s="2"/>
    </row>
    <row r="81" spans="1:58" s="130" customFormat="1" ht="18" customHeight="1">
      <c r="A81" s="146">
        <v>75</v>
      </c>
      <c r="B81" s="177" t="str">
        <f t="shared" si="16"/>
        <v>003</v>
      </c>
      <c r="C81" s="175" t="s">
        <v>7252</v>
      </c>
      <c r="D81" s="149" t="s">
        <v>7253</v>
      </c>
      <c r="E81" s="152" t="s">
        <v>639</v>
      </c>
      <c r="F81" s="151" t="s">
        <v>496</v>
      </c>
      <c r="G81" s="152" t="s">
        <v>7199</v>
      </c>
      <c r="H81" s="149" t="s">
        <v>7200</v>
      </c>
      <c r="I81" s="149" t="s">
        <v>7211</v>
      </c>
      <c r="J81" s="178" t="s">
        <v>7202</v>
      </c>
      <c r="K81" s="179">
        <v>0</v>
      </c>
      <c r="L81" s="180">
        <v>0</v>
      </c>
      <c r="M81" s="153"/>
      <c r="N81" s="154">
        <v>8200000</v>
      </c>
      <c r="O81" s="154">
        <v>8200000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>
        <f>IF(SUM(P81:Q81)+O81&lt;SUM(N81),SUM(N81)-SUM(P81:Q81),)</f>
        <v>0</v>
      </c>
      <c r="AE81" s="27">
        <v>9250000</v>
      </c>
      <c r="AF81" s="27"/>
      <c r="AG81" s="27"/>
      <c r="AH81" s="27"/>
      <c r="AI81" s="27"/>
      <c r="AJ81" s="27"/>
      <c r="AK81" s="27"/>
      <c r="AL81" s="25">
        <f t="shared" si="13"/>
        <v>9250000</v>
      </c>
      <c r="AM81" s="27">
        <f>IF(SUM(O81:AA81)&lt;(K81+L81+N81),(K81+L81+N81)-SUM(P81:AA81),)+IF(SUM(AF81:AG81)&lt;(AE81),(AE81)-SUM(AF81:AG81),)</f>
        <v>9250000</v>
      </c>
      <c r="AN81" s="28"/>
      <c r="AO81" s="2"/>
      <c r="AP81" s="2"/>
      <c r="AQ81" s="89"/>
      <c r="AR81" s="89"/>
      <c r="AS81" s="2"/>
      <c r="AT81" s="59" t="s">
        <v>538</v>
      </c>
      <c r="AU81" s="29"/>
      <c r="AV81" s="2"/>
      <c r="AW81" s="2"/>
      <c r="AX81" s="2"/>
      <c r="AY81" s="89"/>
      <c r="AZ81" s="2"/>
      <c r="BA81" s="2"/>
      <c r="BB81" s="2"/>
      <c r="BC81" s="2"/>
      <c r="BD81" s="2"/>
      <c r="BE81" s="2"/>
      <c r="BF81" s="2"/>
    </row>
    <row r="82" spans="1:58" s="130" customFormat="1" ht="18" customHeight="1">
      <c r="A82" s="146">
        <v>76</v>
      </c>
      <c r="B82" s="147" t="str">
        <f t="shared" si="16"/>
        <v>003</v>
      </c>
      <c r="C82" s="175" t="s">
        <v>6138</v>
      </c>
      <c r="D82" s="149" t="s">
        <v>7254</v>
      </c>
      <c r="E82" s="152" t="s">
        <v>7255</v>
      </c>
      <c r="F82" s="151" t="s">
        <v>496</v>
      </c>
      <c r="G82" s="152" t="s">
        <v>7199</v>
      </c>
      <c r="H82" s="149" t="s">
        <v>7200</v>
      </c>
      <c r="I82" s="149" t="s">
        <v>7201</v>
      </c>
      <c r="J82" s="149" t="s">
        <v>7202</v>
      </c>
      <c r="K82" s="153">
        <v>0</v>
      </c>
      <c r="L82" s="27">
        <v>0</v>
      </c>
      <c r="M82" s="153"/>
      <c r="N82" s="154">
        <v>8200000</v>
      </c>
      <c r="O82" s="154"/>
      <c r="P82" s="25"/>
      <c r="Q82" s="25">
        <v>8200000</v>
      </c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>
        <f>IF(SUM(P82:Q82)&lt;SUM(N82),SUM(N82)-SUM(P82:Q82),)</f>
        <v>0</v>
      </c>
      <c r="AE82" s="27">
        <v>9250000</v>
      </c>
      <c r="AF82" s="27">
        <v>9250000</v>
      </c>
      <c r="AG82" s="27"/>
      <c r="AH82" s="27"/>
      <c r="AI82" s="27"/>
      <c r="AJ82" s="27"/>
      <c r="AK82" s="27"/>
      <c r="AL82" s="25">
        <f t="shared" si="13"/>
        <v>0</v>
      </c>
      <c r="AM82" s="27">
        <f>IF(SUM(P82:AA82)&lt;(K82+L82+N82),(K82+L82+N82)-SUM(P82:AA82),)+IF(SUM(AF82:AG82)&lt;(AE82),(AE82)-SUM(AF82:AG82),)</f>
        <v>0</v>
      </c>
      <c r="AN82" s="28"/>
      <c r="AO82" s="2"/>
      <c r="AP82" s="2"/>
      <c r="AQ82" s="89"/>
      <c r="AR82" s="89"/>
      <c r="AS82" s="2"/>
      <c r="AT82" s="2"/>
      <c r="AU82" s="29"/>
      <c r="AV82" s="2"/>
      <c r="AW82" s="2"/>
      <c r="AX82" s="2"/>
      <c r="AY82" s="89"/>
      <c r="AZ82" s="2"/>
      <c r="BA82" s="2"/>
      <c r="BB82" s="2"/>
      <c r="BC82" s="2"/>
      <c r="BD82" s="2"/>
      <c r="BE82" s="2"/>
      <c r="BF82" s="2"/>
    </row>
    <row r="83" spans="1:58" s="130" customFormat="1" ht="18" customHeight="1">
      <c r="A83" s="146">
        <v>77</v>
      </c>
      <c r="B83" s="147" t="str">
        <f t="shared" si="16"/>
        <v>003</v>
      </c>
      <c r="C83" s="181" t="s">
        <v>7256</v>
      </c>
      <c r="D83" s="149" t="s">
        <v>7257</v>
      </c>
      <c r="E83" s="152" t="s">
        <v>7258</v>
      </c>
      <c r="F83" s="151" t="s">
        <v>496</v>
      </c>
      <c r="G83" s="152" t="s">
        <v>7199</v>
      </c>
      <c r="H83" s="149" t="s">
        <v>7200</v>
      </c>
      <c r="I83" s="149" t="s">
        <v>7211</v>
      </c>
      <c r="J83" s="149" t="s">
        <v>7202</v>
      </c>
      <c r="K83" s="153">
        <v>0</v>
      </c>
      <c r="L83" s="27">
        <v>0</v>
      </c>
      <c r="M83" s="153"/>
      <c r="N83" s="154">
        <v>8200000</v>
      </c>
      <c r="O83" s="154"/>
      <c r="P83" s="25"/>
      <c r="Q83" s="25"/>
      <c r="R83" s="25"/>
      <c r="S83" s="25"/>
      <c r="T83" s="25"/>
      <c r="U83" s="25"/>
      <c r="V83" s="25"/>
      <c r="W83" s="25">
        <v>8200000</v>
      </c>
      <c r="X83" s="25"/>
      <c r="Y83" s="25"/>
      <c r="Z83" s="25"/>
      <c r="AA83" s="25"/>
      <c r="AB83" s="25"/>
      <c r="AC83" s="25"/>
      <c r="AD83" s="25">
        <f>IF(SUM(P83:W83)&lt;SUM(N83),SUM(N83)-SUM(P83:W83),)</f>
        <v>0</v>
      </c>
      <c r="AE83" s="27">
        <v>9250000</v>
      </c>
      <c r="AF83" s="27"/>
      <c r="AG83" s="27"/>
      <c r="AH83" s="27">
        <v>9250000</v>
      </c>
      <c r="AI83" s="27"/>
      <c r="AJ83" s="27"/>
      <c r="AK83" s="27"/>
      <c r="AL83" s="25">
        <f>IF(SUM(AF83:AI83)&lt;SUM(AE83),SUM(AE83)-SUM(AF83:AI83),)</f>
        <v>0</v>
      </c>
      <c r="AM83" s="27">
        <f>IF(SUM(P83:AA83)&lt;(K83+L83+N83),(K83+L83+N83)-SUM(P83:AA83),)+IF(SUM(AF83:AI83)&lt;(AE83),(AE83)-SUM(AF83:AI83),)</f>
        <v>0</v>
      </c>
      <c r="AN83" s="28"/>
      <c r="AO83" s="2"/>
      <c r="AP83" s="2"/>
      <c r="AQ83" s="89"/>
      <c r="AR83" s="89"/>
      <c r="AS83" s="2"/>
      <c r="AT83" s="2"/>
      <c r="AU83" s="29"/>
      <c r="AV83" s="2"/>
      <c r="AW83" s="2"/>
      <c r="AX83" s="2"/>
      <c r="AY83" s="89"/>
      <c r="AZ83" s="2"/>
      <c r="BA83" s="2"/>
      <c r="BB83" s="2"/>
      <c r="BC83" s="2"/>
      <c r="BD83" s="2"/>
      <c r="BE83" s="2"/>
      <c r="BF83" s="2"/>
    </row>
    <row r="84" spans="1:58" s="130" customFormat="1" ht="18" customHeight="1">
      <c r="A84" s="146">
        <v>78</v>
      </c>
      <c r="B84" s="147" t="str">
        <f t="shared" si="16"/>
        <v>003</v>
      </c>
      <c r="C84" s="175" t="s">
        <v>7259</v>
      </c>
      <c r="D84" s="149" t="s">
        <v>7260</v>
      </c>
      <c r="E84" s="152" t="s">
        <v>7261</v>
      </c>
      <c r="F84" s="151" t="s">
        <v>496</v>
      </c>
      <c r="G84" s="152" t="s">
        <v>7199</v>
      </c>
      <c r="H84" s="149" t="s">
        <v>7200</v>
      </c>
      <c r="I84" s="149" t="s">
        <v>7201</v>
      </c>
      <c r="J84" s="149" t="s">
        <v>7202</v>
      </c>
      <c r="K84" s="153">
        <v>0</v>
      </c>
      <c r="L84" s="27">
        <v>0</v>
      </c>
      <c r="M84" s="153"/>
      <c r="N84" s="154">
        <v>8200000</v>
      </c>
      <c r="O84" s="154"/>
      <c r="P84" s="25"/>
      <c r="Q84" s="25"/>
      <c r="R84" s="25"/>
      <c r="S84" s="25">
        <v>8200000</v>
      </c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>
        <f ca="1">IF(SUM(P84:AD84)&lt;SUM(N84),SUM(N84)-SUM(P84:AD84),)</f>
        <v>0</v>
      </c>
      <c r="AE84" s="27">
        <v>9250000</v>
      </c>
      <c r="AF84" s="27"/>
      <c r="AG84" s="27"/>
      <c r="AH84" s="27"/>
      <c r="AI84" s="27"/>
      <c r="AJ84" s="27"/>
      <c r="AK84" s="27"/>
      <c r="AL84" s="25">
        <f t="shared" ref="AL84:AL93" si="17">IF(SUM(AF84:AG84)&lt;SUM(AE84),SUM(AE84)-SUM(AF84:AG84),)</f>
        <v>9250000</v>
      </c>
      <c r="AM84" s="27">
        <f t="shared" ref="AM84:AM93" si="18">IF(SUM(P84:AA84)&lt;(K84+L84+N84),(K84+L84+N84)-SUM(P84:AA84),)+IF(SUM(AF84:AG84)&lt;(AE84),(AE84)-SUM(AF84:AG84),)</f>
        <v>9250000</v>
      </c>
      <c r="AN84" s="28"/>
      <c r="AO84" s="2"/>
      <c r="AP84" s="2"/>
      <c r="AQ84" s="89"/>
      <c r="AR84" s="89"/>
      <c r="AS84" s="2"/>
      <c r="AT84" s="2"/>
      <c r="AU84" s="29"/>
      <c r="AV84" s="2"/>
      <c r="AW84" s="2"/>
      <c r="AX84" s="2"/>
      <c r="AY84" s="89"/>
      <c r="AZ84" s="2"/>
      <c r="BA84" s="2"/>
      <c r="BB84" s="2"/>
      <c r="BC84" s="2"/>
      <c r="BD84" s="2"/>
      <c r="BE84" s="2"/>
      <c r="BF84" s="2"/>
    </row>
    <row r="85" spans="1:58" s="130" customFormat="1" ht="18" customHeight="1">
      <c r="A85" s="146">
        <v>79</v>
      </c>
      <c r="B85" s="147" t="str">
        <f t="shared" si="16"/>
        <v>003</v>
      </c>
      <c r="C85" s="175" t="s">
        <v>7262</v>
      </c>
      <c r="D85" s="149" t="s">
        <v>7263</v>
      </c>
      <c r="E85" s="152" t="s">
        <v>7264</v>
      </c>
      <c r="F85" s="151" t="s">
        <v>496</v>
      </c>
      <c r="G85" s="152" t="s">
        <v>7199</v>
      </c>
      <c r="H85" s="149" t="s">
        <v>7200</v>
      </c>
      <c r="I85" s="149" t="s">
        <v>7213</v>
      </c>
      <c r="J85" s="149" t="s">
        <v>7202</v>
      </c>
      <c r="K85" s="153">
        <v>0</v>
      </c>
      <c r="L85" s="27">
        <v>0</v>
      </c>
      <c r="M85" s="153"/>
      <c r="N85" s="154">
        <v>8200000</v>
      </c>
      <c r="O85" s="154"/>
      <c r="P85" s="25"/>
      <c r="Q85" s="25"/>
      <c r="R85" s="25"/>
      <c r="S85" s="25"/>
      <c r="T85" s="25"/>
      <c r="U85" s="25">
        <v>8200000</v>
      </c>
      <c r="V85" s="25"/>
      <c r="W85" s="25"/>
      <c r="X85" s="25"/>
      <c r="Y85" s="25"/>
      <c r="Z85" s="25"/>
      <c r="AA85" s="25"/>
      <c r="AB85" s="25"/>
      <c r="AC85" s="25"/>
      <c r="AD85" s="25">
        <f>IF(SUM(P85:U85)&lt;SUM(N85),SUM(N85)-SUM(P85:U85),)</f>
        <v>0</v>
      </c>
      <c r="AE85" s="27">
        <v>9250000</v>
      </c>
      <c r="AF85" s="27">
        <v>9250000</v>
      </c>
      <c r="AG85" s="27"/>
      <c r="AH85" s="27"/>
      <c r="AI85" s="27"/>
      <c r="AJ85" s="27"/>
      <c r="AK85" s="27"/>
      <c r="AL85" s="25">
        <f t="shared" si="17"/>
        <v>0</v>
      </c>
      <c r="AM85" s="27">
        <f t="shared" si="18"/>
        <v>0</v>
      </c>
      <c r="AN85" s="28"/>
      <c r="AO85" s="2"/>
      <c r="AP85" s="2"/>
      <c r="AQ85" s="89"/>
      <c r="AR85" s="89"/>
      <c r="AS85" s="2"/>
      <c r="AT85" s="2"/>
      <c r="AU85" s="29"/>
      <c r="AV85" s="2"/>
      <c r="AW85" s="2"/>
      <c r="AX85" s="2"/>
      <c r="AY85" s="89"/>
      <c r="AZ85" s="2"/>
      <c r="BA85" s="2"/>
      <c r="BB85" s="2"/>
      <c r="BC85" s="2"/>
      <c r="BD85" s="2"/>
      <c r="BE85" s="2"/>
      <c r="BF85" s="2"/>
    </row>
    <row r="86" spans="1:58" s="130" customFormat="1" ht="18" customHeight="1">
      <c r="A86" s="146">
        <v>80</v>
      </c>
      <c r="B86" s="147" t="str">
        <f t="shared" si="16"/>
        <v>003</v>
      </c>
      <c r="C86" s="175" t="s">
        <v>6796</v>
      </c>
      <c r="D86" s="163" t="s">
        <v>7265</v>
      </c>
      <c r="E86" s="152" t="s">
        <v>7266</v>
      </c>
      <c r="F86" s="151" t="s">
        <v>496</v>
      </c>
      <c r="G86" s="152" t="s">
        <v>7199</v>
      </c>
      <c r="H86" s="149" t="s">
        <v>7200</v>
      </c>
      <c r="I86" s="149" t="s">
        <v>7213</v>
      </c>
      <c r="J86" s="149" t="s">
        <v>7202</v>
      </c>
      <c r="K86" s="153">
        <v>0</v>
      </c>
      <c r="L86" s="27">
        <v>0</v>
      </c>
      <c r="M86" s="153"/>
      <c r="N86" s="154">
        <v>8200000</v>
      </c>
      <c r="O86" s="154"/>
      <c r="P86" s="25"/>
      <c r="Q86" s="25">
        <v>8200000</v>
      </c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>
        <f t="shared" ref="AD86:AD91" si="19">IF(SUM(P86:Q86)&lt;SUM(N86),SUM(N86)-SUM(P86:Q86),)</f>
        <v>0</v>
      </c>
      <c r="AE86" s="27">
        <v>9250000</v>
      </c>
      <c r="AF86" s="27">
        <v>9250000</v>
      </c>
      <c r="AG86" s="27"/>
      <c r="AH86" s="27"/>
      <c r="AI86" s="27"/>
      <c r="AJ86" s="27"/>
      <c r="AK86" s="27"/>
      <c r="AL86" s="25">
        <f t="shared" si="17"/>
        <v>0</v>
      </c>
      <c r="AM86" s="27">
        <f t="shared" si="18"/>
        <v>0</v>
      </c>
      <c r="AN86" s="28"/>
      <c r="AO86" s="2"/>
      <c r="AP86" s="2"/>
      <c r="AQ86" s="89"/>
      <c r="AR86" s="89"/>
      <c r="AS86" s="2"/>
      <c r="AT86" s="2"/>
      <c r="AU86" s="29"/>
      <c r="AV86" s="2"/>
      <c r="AW86" s="2"/>
      <c r="AX86" s="2"/>
      <c r="AY86" s="89"/>
      <c r="AZ86" s="2"/>
      <c r="BA86" s="2"/>
      <c r="BB86" s="2"/>
      <c r="BC86" s="2"/>
      <c r="BD86" s="2"/>
      <c r="BE86" s="2"/>
      <c r="BF86" s="2"/>
    </row>
    <row r="87" spans="1:58" s="130" customFormat="1" ht="18" customHeight="1">
      <c r="A87" s="146">
        <v>81</v>
      </c>
      <c r="B87" s="147" t="str">
        <f t="shared" si="16"/>
        <v>003</v>
      </c>
      <c r="C87" s="175" t="s">
        <v>4861</v>
      </c>
      <c r="D87" s="149" t="s">
        <v>7267</v>
      </c>
      <c r="E87" s="152" t="s">
        <v>7268</v>
      </c>
      <c r="F87" s="151" t="s">
        <v>496</v>
      </c>
      <c r="G87" s="152" t="s">
        <v>7199</v>
      </c>
      <c r="H87" s="149" t="s">
        <v>7200</v>
      </c>
      <c r="I87" s="149" t="s">
        <v>7211</v>
      </c>
      <c r="J87" s="149" t="s">
        <v>7202</v>
      </c>
      <c r="K87" s="153">
        <v>0</v>
      </c>
      <c r="L87" s="27">
        <v>0</v>
      </c>
      <c r="M87" s="153"/>
      <c r="N87" s="154">
        <v>8200000</v>
      </c>
      <c r="O87" s="154"/>
      <c r="P87" s="25"/>
      <c r="Q87" s="25">
        <v>8200000</v>
      </c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>
        <f t="shared" si="19"/>
        <v>0</v>
      </c>
      <c r="AE87" s="27">
        <v>9250000</v>
      </c>
      <c r="AF87" s="27">
        <v>9250000</v>
      </c>
      <c r="AG87" s="27"/>
      <c r="AH87" s="27"/>
      <c r="AI87" s="27"/>
      <c r="AJ87" s="27"/>
      <c r="AK87" s="27"/>
      <c r="AL87" s="25">
        <f t="shared" si="17"/>
        <v>0</v>
      </c>
      <c r="AM87" s="27">
        <f t="shared" si="18"/>
        <v>0</v>
      </c>
      <c r="AN87" s="28"/>
      <c r="AO87" s="2"/>
      <c r="AP87" s="2"/>
      <c r="AQ87" s="89"/>
      <c r="AR87" s="89"/>
      <c r="AS87" s="2"/>
      <c r="AT87" s="2"/>
      <c r="AU87" s="29"/>
      <c r="AV87" s="2"/>
      <c r="AW87" s="2"/>
      <c r="AX87" s="2"/>
      <c r="AY87" s="89"/>
      <c r="AZ87" s="2"/>
      <c r="BA87" s="2"/>
      <c r="BB87" s="2"/>
      <c r="BC87" s="2"/>
      <c r="BD87" s="2"/>
      <c r="BE87" s="2"/>
      <c r="BF87" s="2"/>
    </row>
    <row r="88" spans="1:58" s="130" customFormat="1" ht="18" customHeight="1">
      <c r="A88" s="146">
        <v>82</v>
      </c>
      <c r="B88" s="147" t="str">
        <f t="shared" si="16"/>
        <v>003</v>
      </c>
      <c r="C88" s="181" t="s">
        <v>6422</v>
      </c>
      <c r="D88" s="149" t="s">
        <v>7269</v>
      </c>
      <c r="E88" s="152" t="s">
        <v>7270</v>
      </c>
      <c r="F88" s="151" t="s">
        <v>496</v>
      </c>
      <c r="G88" s="152" t="s">
        <v>7199</v>
      </c>
      <c r="H88" s="149" t="s">
        <v>7200</v>
      </c>
      <c r="I88" s="149" t="s">
        <v>7211</v>
      </c>
      <c r="J88" s="149" t="s">
        <v>7202</v>
      </c>
      <c r="K88" s="153">
        <v>0</v>
      </c>
      <c r="L88" s="27">
        <v>0</v>
      </c>
      <c r="M88" s="153"/>
      <c r="N88" s="154">
        <v>8200000</v>
      </c>
      <c r="O88" s="154"/>
      <c r="P88" s="25"/>
      <c r="Q88" s="25">
        <v>8200000</v>
      </c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>
        <f t="shared" si="19"/>
        <v>0</v>
      </c>
      <c r="AE88" s="27">
        <v>9250000</v>
      </c>
      <c r="AF88" s="27">
        <v>9250000</v>
      </c>
      <c r="AG88" s="27"/>
      <c r="AH88" s="27"/>
      <c r="AI88" s="27"/>
      <c r="AJ88" s="27"/>
      <c r="AK88" s="27"/>
      <c r="AL88" s="25">
        <f t="shared" si="17"/>
        <v>0</v>
      </c>
      <c r="AM88" s="27">
        <f t="shared" si="18"/>
        <v>0</v>
      </c>
      <c r="AN88" s="28"/>
      <c r="AO88" s="2"/>
      <c r="AP88" s="2"/>
      <c r="AQ88" s="89"/>
      <c r="AR88" s="89"/>
      <c r="AS88" s="2"/>
      <c r="AT88" s="2"/>
      <c r="AU88" s="29"/>
      <c r="AV88" s="2"/>
      <c r="AW88" s="2"/>
      <c r="AX88" s="2"/>
      <c r="AY88" s="89"/>
      <c r="AZ88" s="2"/>
      <c r="BA88" s="2"/>
      <c r="BB88" s="2"/>
      <c r="BC88" s="2"/>
      <c r="BD88" s="2"/>
      <c r="BE88" s="2"/>
      <c r="BF88" s="2"/>
    </row>
    <row r="89" spans="1:58" s="130" customFormat="1" ht="18" customHeight="1">
      <c r="A89" s="146">
        <v>83</v>
      </c>
      <c r="B89" s="147" t="str">
        <f t="shared" si="16"/>
        <v>003</v>
      </c>
      <c r="C89" s="175" t="s">
        <v>5043</v>
      </c>
      <c r="D89" s="149" t="s">
        <v>7274</v>
      </c>
      <c r="E89" s="152" t="s">
        <v>7275</v>
      </c>
      <c r="F89" s="151" t="s">
        <v>496</v>
      </c>
      <c r="G89" s="152" t="s">
        <v>7199</v>
      </c>
      <c r="H89" s="149" t="s">
        <v>7200</v>
      </c>
      <c r="I89" s="149" t="s">
        <v>7213</v>
      </c>
      <c r="J89" s="149" t="s">
        <v>7202</v>
      </c>
      <c r="K89" s="153">
        <v>0</v>
      </c>
      <c r="L89" s="27">
        <v>0</v>
      </c>
      <c r="M89" s="153"/>
      <c r="N89" s="154">
        <v>8200000</v>
      </c>
      <c r="O89" s="154"/>
      <c r="P89" s="25"/>
      <c r="Q89" s="25">
        <v>8200000</v>
      </c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>
        <f t="shared" si="19"/>
        <v>0</v>
      </c>
      <c r="AE89" s="27">
        <v>9250000</v>
      </c>
      <c r="AF89" s="27">
        <v>9250000</v>
      </c>
      <c r="AG89" s="27"/>
      <c r="AH89" s="27"/>
      <c r="AI89" s="27"/>
      <c r="AJ89" s="27"/>
      <c r="AK89" s="27"/>
      <c r="AL89" s="25">
        <f t="shared" si="17"/>
        <v>0</v>
      </c>
      <c r="AM89" s="27">
        <f t="shared" si="18"/>
        <v>0</v>
      </c>
      <c r="AN89" s="28"/>
      <c r="AO89" s="2"/>
      <c r="AP89" s="2"/>
      <c r="AQ89" s="89"/>
      <c r="AR89" s="89"/>
      <c r="AS89" s="2"/>
      <c r="AT89" s="2"/>
      <c r="AU89" s="29"/>
      <c r="AV89" s="2"/>
      <c r="AW89" s="2"/>
      <c r="AX89" s="2"/>
      <c r="AY89" s="89"/>
      <c r="AZ89" s="2"/>
      <c r="BA89" s="2"/>
      <c r="BB89" s="2"/>
      <c r="BC89" s="2"/>
      <c r="BD89" s="2"/>
      <c r="BE89" s="2"/>
      <c r="BF89" s="2"/>
    </row>
    <row r="90" spans="1:58" s="130" customFormat="1" ht="18" customHeight="1">
      <c r="A90" s="146">
        <v>84</v>
      </c>
      <c r="B90" s="147" t="str">
        <f t="shared" si="16"/>
        <v>003</v>
      </c>
      <c r="C90" s="175" t="s">
        <v>6778</v>
      </c>
      <c r="D90" s="149" t="s">
        <v>7276</v>
      </c>
      <c r="E90" s="152" t="s">
        <v>7277</v>
      </c>
      <c r="F90" s="151" t="s">
        <v>7106</v>
      </c>
      <c r="G90" s="152" t="s">
        <v>7199</v>
      </c>
      <c r="H90" s="149" t="s">
        <v>7200</v>
      </c>
      <c r="I90" s="149" t="s">
        <v>7211</v>
      </c>
      <c r="J90" s="149" t="s">
        <v>7202</v>
      </c>
      <c r="K90" s="153">
        <v>0</v>
      </c>
      <c r="L90" s="27">
        <v>0</v>
      </c>
      <c r="M90" s="153"/>
      <c r="N90" s="154">
        <v>8200000</v>
      </c>
      <c r="O90" s="154"/>
      <c r="P90" s="25"/>
      <c r="Q90" s="25">
        <v>8200000</v>
      </c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>
        <f t="shared" si="19"/>
        <v>0</v>
      </c>
      <c r="AE90" s="27">
        <v>9250000</v>
      </c>
      <c r="AF90" s="27">
        <v>9250000</v>
      </c>
      <c r="AG90" s="27"/>
      <c r="AH90" s="27"/>
      <c r="AI90" s="27"/>
      <c r="AJ90" s="27"/>
      <c r="AK90" s="27"/>
      <c r="AL90" s="25">
        <f t="shared" si="17"/>
        <v>0</v>
      </c>
      <c r="AM90" s="27">
        <f t="shared" si="18"/>
        <v>0</v>
      </c>
      <c r="AN90" s="28"/>
      <c r="AO90" s="2"/>
      <c r="AP90" s="2"/>
      <c r="AQ90" s="89"/>
      <c r="AR90" s="89"/>
      <c r="AS90" s="2"/>
      <c r="AT90" s="2"/>
      <c r="AU90" s="29"/>
      <c r="AV90" s="2"/>
      <c r="AW90" s="2"/>
      <c r="AX90" s="2"/>
      <c r="AY90" s="89"/>
      <c r="AZ90" s="2"/>
      <c r="BA90" s="2"/>
      <c r="BB90" s="2"/>
      <c r="BC90" s="2"/>
      <c r="BD90" s="2"/>
      <c r="BE90" s="2"/>
      <c r="BF90" s="2"/>
    </row>
    <row r="91" spans="1:58" s="130" customFormat="1" ht="18" customHeight="1">
      <c r="A91" s="146">
        <v>85</v>
      </c>
      <c r="B91" s="147" t="str">
        <f t="shared" si="16"/>
        <v>003</v>
      </c>
      <c r="C91" s="175" t="s">
        <v>5394</v>
      </c>
      <c r="D91" s="149" t="s">
        <v>7278</v>
      </c>
      <c r="E91" s="152" t="s">
        <v>7279</v>
      </c>
      <c r="F91" s="151" t="s">
        <v>496</v>
      </c>
      <c r="G91" s="152" t="s">
        <v>7199</v>
      </c>
      <c r="H91" s="149" t="s">
        <v>7200</v>
      </c>
      <c r="I91" s="149" t="s">
        <v>7201</v>
      </c>
      <c r="J91" s="149" t="s">
        <v>7202</v>
      </c>
      <c r="K91" s="153">
        <v>0</v>
      </c>
      <c r="L91" s="27">
        <v>0</v>
      </c>
      <c r="M91" s="153"/>
      <c r="N91" s="154">
        <v>8200000</v>
      </c>
      <c r="O91" s="154"/>
      <c r="P91" s="25"/>
      <c r="Q91" s="25">
        <v>8200000</v>
      </c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>
        <f t="shared" si="19"/>
        <v>0</v>
      </c>
      <c r="AE91" s="27">
        <v>9250000</v>
      </c>
      <c r="AF91" s="27">
        <v>9250000</v>
      </c>
      <c r="AG91" s="27"/>
      <c r="AH91" s="27"/>
      <c r="AI91" s="27"/>
      <c r="AJ91" s="27"/>
      <c r="AK91" s="27"/>
      <c r="AL91" s="25">
        <f t="shared" si="17"/>
        <v>0</v>
      </c>
      <c r="AM91" s="27">
        <f t="shared" si="18"/>
        <v>0</v>
      </c>
      <c r="AN91" s="28"/>
      <c r="AO91" s="2"/>
      <c r="AP91" s="2"/>
      <c r="AQ91" s="89"/>
      <c r="AR91" s="89"/>
      <c r="AS91" s="2"/>
      <c r="AT91" s="2"/>
      <c r="AU91" s="29"/>
      <c r="AV91" s="2"/>
      <c r="AW91" s="2"/>
      <c r="AX91" s="2"/>
      <c r="AY91" s="89"/>
      <c r="AZ91" s="2"/>
      <c r="BA91" s="2"/>
      <c r="BB91" s="2"/>
      <c r="BC91" s="2"/>
      <c r="BD91" s="2"/>
      <c r="BE91" s="2"/>
      <c r="BF91" s="2"/>
    </row>
    <row r="92" spans="1:58" s="130" customFormat="1" ht="18" customHeight="1">
      <c r="A92" s="146">
        <v>86</v>
      </c>
      <c r="B92" s="147" t="str">
        <f t="shared" si="16"/>
        <v>003</v>
      </c>
      <c r="C92" s="175" t="s">
        <v>7280</v>
      </c>
      <c r="D92" s="149" t="s">
        <v>7281</v>
      </c>
      <c r="E92" s="152" t="s">
        <v>317</v>
      </c>
      <c r="F92" s="151" t="s">
        <v>496</v>
      </c>
      <c r="G92" s="152" t="s">
        <v>7199</v>
      </c>
      <c r="H92" s="149" t="s">
        <v>7200</v>
      </c>
      <c r="I92" s="149" t="s">
        <v>7213</v>
      </c>
      <c r="J92" s="149" t="s">
        <v>7202</v>
      </c>
      <c r="K92" s="153">
        <v>0</v>
      </c>
      <c r="L92" s="27">
        <v>0</v>
      </c>
      <c r="M92" s="153"/>
      <c r="N92" s="154">
        <v>8200000</v>
      </c>
      <c r="O92" s="154"/>
      <c r="P92" s="25"/>
      <c r="Q92" s="25"/>
      <c r="R92" s="25"/>
      <c r="S92" s="25">
        <v>8200000</v>
      </c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>
        <f ca="1">IF(SUM(P92:AD92)&lt;SUM(N92),SUM(N92)-SUM(P92:AD92),)</f>
        <v>0</v>
      </c>
      <c r="AE92" s="27">
        <v>9250000</v>
      </c>
      <c r="AF92" s="27">
        <v>9250000</v>
      </c>
      <c r="AG92" s="27"/>
      <c r="AH92" s="27"/>
      <c r="AI92" s="27"/>
      <c r="AJ92" s="27"/>
      <c r="AK92" s="27"/>
      <c r="AL92" s="25">
        <f t="shared" si="17"/>
        <v>0</v>
      </c>
      <c r="AM92" s="27">
        <f t="shared" si="18"/>
        <v>0</v>
      </c>
      <c r="AN92" s="28"/>
      <c r="AO92" s="2"/>
      <c r="AP92" s="2"/>
      <c r="AQ92" s="89"/>
      <c r="AR92" s="89"/>
      <c r="AS92" s="2"/>
      <c r="AT92" s="2"/>
      <c r="AU92" s="29"/>
      <c r="AV92" s="2"/>
      <c r="AW92" s="2"/>
      <c r="AX92" s="2"/>
      <c r="AY92" s="89"/>
      <c r="AZ92" s="2"/>
      <c r="BA92" s="2"/>
      <c r="BB92" s="2"/>
      <c r="BC92" s="2"/>
      <c r="BD92" s="2"/>
      <c r="BE92" s="2"/>
      <c r="BF92" s="2"/>
    </row>
    <row r="93" spans="1:58" s="130" customFormat="1" ht="18" customHeight="1">
      <c r="A93" s="146">
        <v>87</v>
      </c>
      <c r="B93" s="147" t="str">
        <f t="shared" si="16"/>
        <v>003</v>
      </c>
      <c r="C93" s="175" t="s">
        <v>7282</v>
      </c>
      <c r="D93" s="149" t="s">
        <v>7283</v>
      </c>
      <c r="E93" s="152" t="s">
        <v>7284</v>
      </c>
      <c r="F93" s="151" t="s">
        <v>7106</v>
      </c>
      <c r="G93" s="152" t="s">
        <v>7199</v>
      </c>
      <c r="H93" s="149" t="s">
        <v>7200</v>
      </c>
      <c r="I93" s="149" t="s">
        <v>7201</v>
      </c>
      <c r="J93" s="149" t="s">
        <v>7202</v>
      </c>
      <c r="K93" s="153">
        <v>0</v>
      </c>
      <c r="L93" s="27">
        <v>0</v>
      </c>
      <c r="M93" s="153"/>
      <c r="N93" s="154">
        <v>8200000</v>
      </c>
      <c r="O93" s="154"/>
      <c r="P93" s="25"/>
      <c r="Q93" s="25"/>
      <c r="R93" s="25"/>
      <c r="S93" s="25">
        <v>8200000</v>
      </c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>
        <f ca="1">IF(SUM(P93:AD93)&lt;SUM(N93),SUM(N93)-SUM(P93:AD93),)</f>
        <v>0</v>
      </c>
      <c r="AE93" s="27">
        <v>9250000</v>
      </c>
      <c r="AF93" s="27"/>
      <c r="AG93" s="27"/>
      <c r="AH93" s="27"/>
      <c r="AI93" s="27"/>
      <c r="AJ93" s="27"/>
      <c r="AK93" s="27"/>
      <c r="AL93" s="25">
        <f t="shared" si="17"/>
        <v>9250000</v>
      </c>
      <c r="AM93" s="27">
        <f t="shared" si="18"/>
        <v>9250000</v>
      </c>
      <c r="AN93" s="28"/>
      <c r="AO93" s="2"/>
      <c r="AP93" s="2"/>
      <c r="AQ93" s="89"/>
      <c r="AR93" s="89"/>
      <c r="AS93" s="2"/>
      <c r="AT93" s="2"/>
      <c r="AU93" s="29"/>
      <c r="AV93" s="2"/>
      <c r="AW93" s="2"/>
      <c r="AX93" s="2"/>
      <c r="AY93" s="89"/>
      <c r="AZ93" s="2"/>
      <c r="BA93" s="2"/>
      <c r="BB93" s="2"/>
      <c r="BC93" s="2"/>
      <c r="BD93" s="2"/>
      <c r="BE93" s="2"/>
      <c r="BF93" s="2"/>
    </row>
    <row r="94" spans="1:58" s="130" customFormat="1" ht="18" customHeight="1">
      <c r="A94" s="146">
        <v>88</v>
      </c>
      <c r="B94" s="147" t="str">
        <f t="shared" si="16"/>
        <v>003</v>
      </c>
      <c r="C94" s="175" t="s">
        <v>7285</v>
      </c>
      <c r="D94" s="149" t="s">
        <v>7286</v>
      </c>
      <c r="E94" s="152" t="s">
        <v>4693</v>
      </c>
      <c r="F94" s="151" t="s">
        <v>496</v>
      </c>
      <c r="G94" s="152" t="s">
        <v>7199</v>
      </c>
      <c r="H94" s="149" t="s">
        <v>7200</v>
      </c>
      <c r="I94" s="149" t="s">
        <v>7201</v>
      </c>
      <c r="J94" s="149" t="s">
        <v>7202</v>
      </c>
      <c r="K94" s="153">
        <v>0</v>
      </c>
      <c r="L94" s="27">
        <v>0</v>
      </c>
      <c r="M94" s="153"/>
      <c r="N94" s="154">
        <v>8200000</v>
      </c>
      <c r="O94" s="154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>
        <f>IF(SUM(P94:Q94)&lt;SUM(N94),SUM(N94)-SUM(P94:Q94),)</f>
        <v>8200000</v>
      </c>
      <c r="AE94" s="27">
        <v>9250000</v>
      </c>
      <c r="AF94" s="27"/>
      <c r="AG94" s="27"/>
      <c r="AH94" s="27">
        <v>9250000</v>
      </c>
      <c r="AI94" s="27"/>
      <c r="AJ94" s="27"/>
      <c r="AK94" s="27"/>
      <c r="AL94" s="25">
        <f>IF(SUM(AF94:AI94)&lt;SUM(AE94),SUM(AE94)-SUM(AF94:AI94),)</f>
        <v>0</v>
      </c>
      <c r="AM94" s="27">
        <f>IF(SUM(P94:AA94)&lt;(K94+L94+N94),(K94+L94+N94)-SUM(P94:AA94),)+IF(SUM(AF94:AI94)&lt;(AE94),(AE94)-SUM(AF94:AI94),)</f>
        <v>8200000</v>
      </c>
      <c r="AN94" s="28"/>
      <c r="AO94" s="2"/>
      <c r="AP94" s="2"/>
      <c r="AQ94" s="89"/>
      <c r="AR94" s="89"/>
      <c r="AS94" s="2"/>
      <c r="AT94" s="2"/>
      <c r="AU94" s="29"/>
      <c r="AV94" s="2"/>
      <c r="AW94" s="2"/>
      <c r="AX94" s="2"/>
      <c r="AY94" s="89"/>
      <c r="AZ94" s="2"/>
      <c r="BA94" s="2"/>
      <c r="BB94" s="2"/>
      <c r="BC94" s="2"/>
      <c r="BD94" s="2"/>
      <c r="BE94" s="2"/>
      <c r="BF94" s="2"/>
    </row>
    <row r="95" spans="1:58" s="130" customFormat="1" ht="18" customHeight="1">
      <c r="A95" s="146">
        <v>89</v>
      </c>
      <c r="B95" s="147" t="str">
        <f t="shared" si="16"/>
        <v>003</v>
      </c>
      <c r="C95" s="175" t="s">
        <v>7287</v>
      </c>
      <c r="D95" s="149" t="s">
        <v>7288</v>
      </c>
      <c r="E95" s="152" t="s">
        <v>7159</v>
      </c>
      <c r="F95" s="151" t="s">
        <v>496</v>
      </c>
      <c r="G95" s="152" t="s">
        <v>7199</v>
      </c>
      <c r="H95" s="149" t="s">
        <v>7200</v>
      </c>
      <c r="I95" s="149" t="s">
        <v>7201</v>
      </c>
      <c r="J95" s="149" t="s">
        <v>7202</v>
      </c>
      <c r="K95" s="153">
        <v>0</v>
      </c>
      <c r="L95" s="27">
        <v>0</v>
      </c>
      <c r="M95" s="153"/>
      <c r="N95" s="154">
        <v>8200000</v>
      </c>
      <c r="O95" s="154"/>
      <c r="P95" s="25"/>
      <c r="Q95" s="25"/>
      <c r="R95" s="25"/>
      <c r="S95" s="25"/>
      <c r="T95" s="25"/>
      <c r="U95" s="25"/>
      <c r="V95" s="25"/>
      <c r="W95" s="25"/>
      <c r="X95" s="25"/>
      <c r="Y95" s="25">
        <v>8200000</v>
      </c>
      <c r="Z95" s="25"/>
      <c r="AA95" s="25"/>
      <c r="AB95" s="25"/>
      <c r="AC95" s="25"/>
      <c r="AD95" s="25">
        <f>IF(SUM(P95:Y95)&lt;SUM(N95),SUM(N95)-SUM(P95:Y95),)</f>
        <v>0</v>
      </c>
      <c r="AE95" s="27">
        <v>9250000</v>
      </c>
      <c r="AF95" s="27"/>
      <c r="AG95" s="27"/>
      <c r="AH95" s="27">
        <v>9250000</v>
      </c>
      <c r="AI95" s="27"/>
      <c r="AJ95" s="27"/>
      <c r="AK95" s="27"/>
      <c r="AL95" s="25">
        <f>IF(SUM(AF95:AI95)&lt;SUM(AE95),SUM(AE95)-SUM(AF95:AI95),)</f>
        <v>0</v>
      </c>
      <c r="AM95" s="27">
        <f t="shared" ref="AM95:AM96" si="20">IF(SUM(P95:AA95)&lt;(K95+L95+N95),(K95+L95+N95)-SUM(P95:AA95),)+IF(SUM(AF95:AI95)&lt;(AE95),(AE95)-SUM(AF95:AI95),)</f>
        <v>0</v>
      </c>
      <c r="AN95" s="28"/>
      <c r="AO95" s="2"/>
      <c r="AP95" s="2"/>
      <c r="AQ95" s="89"/>
      <c r="AR95" s="89"/>
      <c r="AS95" s="2"/>
      <c r="AT95" s="2"/>
      <c r="AU95" s="29"/>
      <c r="AV95" s="2"/>
      <c r="AW95" s="2"/>
      <c r="AX95" s="2"/>
      <c r="AY95" s="89"/>
      <c r="AZ95" s="2"/>
      <c r="BA95" s="2"/>
      <c r="BB95" s="2"/>
      <c r="BC95" s="2"/>
      <c r="BD95" s="2"/>
      <c r="BE95" s="2"/>
      <c r="BF95" s="2"/>
    </row>
    <row r="96" spans="1:58" s="130" customFormat="1" ht="18" customHeight="1">
      <c r="A96" s="146">
        <v>90</v>
      </c>
      <c r="B96" s="147" t="str">
        <f t="shared" si="16"/>
        <v>003</v>
      </c>
      <c r="C96" s="175" t="s">
        <v>7292</v>
      </c>
      <c r="D96" s="149" t="s">
        <v>7293</v>
      </c>
      <c r="E96" s="152" t="s">
        <v>7294</v>
      </c>
      <c r="F96" s="151" t="s">
        <v>7106</v>
      </c>
      <c r="G96" s="152" t="s">
        <v>7199</v>
      </c>
      <c r="H96" s="149" t="s">
        <v>7200</v>
      </c>
      <c r="I96" s="149" t="s">
        <v>7213</v>
      </c>
      <c r="J96" s="149" t="s">
        <v>7202</v>
      </c>
      <c r="K96" s="153">
        <v>0</v>
      </c>
      <c r="L96" s="27">
        <v>0</v>
      </c>
      <c r="M96" s="153"/>
      <c r="N96" s="154">
        <v>8200000</v>
      </c>
      <c r="O96" s="154"/>
      <c r="P96" s="25"/>
      <c r="Q96" s="25"/>
      <c r="R96" s="25"/>
      <c r="S96" s="25">
        <v>8200000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>
        <f ca="1">IF(SUM(P96:AD96)&lt;SUM(N96),SUM(N96)-SUM(P96:AD96),)</f>
        <v>0</v>
      </c>
      <c r="AE96" s="27">
        <v>9250000</v>
      </c>
      <c r="AF96" s="27"/>
      <c r="AG96" s="27"/>
      <c r="AH96" s="27">
        <v>9250000</v>
      </c>
      <c r="AI96" s="27"/>
      <c r="AJ96" s="27"/>
      <c r="AK96" s="27"/>
      <c r="AL96" s="25">
        <f>IF(SUM(AF96:AI96)&lt;SUM(AE96),SUM(AE96)-SUM(AF96:AI96),)</f>
        <v>0</v>
      </c>
      <c r="AM96" s="27">
        <f t="shared" si="20"/>
        <v>0</v>
      </c>
      <c r="AN96" s="28"/>
      <c r="AO96" s="2"/>
      <c r="AP96" s="2"/>
      <c r="AQ96" s="89"/>
      <c r="AR96" s="89"/>
      <c r="AS96" s="2"/>
      <c r="AT96" s="2"/>
      <c r="AU96" s="29"/>
      <c r="AV96" s="2"/>
      <c r="AW96" s="2"/>
      <c r="AX96" s="2"/>
      <c r="AY96" s="89"/>
      <c r="AZ96" s="2"/>
      <c r="BA96" s="2"/>
      <c r="BB96" s="2"/>
      <c r="BC96" s="2"/>
      <c r="BD96" s="2"/>
      <c r="BE96" s="2"/>
      <c r="BF96" s="2"/>
    </row>
    <row r="97" spans="1:58" s="130" customFormat="1" ht="18" customHeight="1">
      <c r="A97" s="146">
        <v>91</v>
      </c>
      <c r="B97" s="147" t="str">
        <f t="shared" si="16"/>
        <v>003</v>
      </c>
      <c r="C97" s="175" t="s">
        <v>6289</v>
      </c>
      <c r="D97" s="149" t="s">
        <v>7295</v>
      </c>
      <c r="E97" s="152" t="s">
        <v>7296</v>
      </c>
      <c r="F97" s="151" t="s">
        <v>7106</v>
      </c>
      <c r="G97" s="152" t="s">
        <v>7199</v>
      </c>
      <c r="H97" s="149" t="s">
        <v>7200</v>
      </c>
      <c r="I97" s="149" t="s">
        <v>7211</v>
      </c>
      <c r="J97" s="149" t="s">
        <v>7202</v>
      </c>
      <c r="K97" s="153">
        <v>0</v>
      </c>
      <c r="L97" s="27">
        <v>0</v>
      </c>
      <c r="M97" s="153"/>
      <c r="N97" s="154">
        <v>8200000</v>
      </c>
      <c r="O97" s="154"/>
      <c r="P97" s="25"/>
      <c r="Q97" s="25">
        <v>8200000</v>
      </c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>
        <f>IF(SUM(P97:Q97)&lt;SUM(N97),SUM(N97)-SUM(P97:Q97),)</f>
        <v>0</v>
      </c>
      <c r="AE97" s="27">
        <v>9250000</v>
      </c>
      <c r="AF97" s="27">
        <v>9250000</v>
      </c>
      <c r="AG97" s="27"/>
      <c r="AH97" s="27"/>
      <c r="AI97" s="27"/>
      <c r="AJ97" s="27"/>
      <c r="AK97" s="27"/>
      <c r="AL97" s="25">
        <f t="shared" ref="AL97:AL102" si="21">IF(SUM(AF97:AG97)&lt;SUM(AE97),SUM(AE97)-SUM(AF97:AG97),)</f>
        <v>0</v>
      </c>
      <c r="AM97" s="27">
        <f t="shared" ref="AM97:AM102" si="22">IF(SUM(P97:AA97)&lt;(K97+L97+N97),(K97+L97+N97)-SUM(P97:AA97),)+IF(SUM(AF97:AG97)&lt;(AE97),(AE97)-SUM(AF97:AG97),)</f>
        <v>0</v>
      </c>
      <c r="AN97" s="28"/>
      <c r="AO97" s="2"/>
      <c r="AP97" s="2"/>
      <c r="AQ97" s="89"/>
      <c r="AR97" s="89"/>
      <c r="AS97" s="2"/>
      <c r="AT97" s="2"/>
      <c r="AU97" s="29"/>
      <c r="AV97" s="2"/>
      <c r="AW97" s="2"/>
      <c r="AX97" s="2"/>
      <c r="AY97" s="89"/>
      <c r="AZ97" s="2"/>
      <c r="BA97" s="2"/>
      <c r="BB97" s="2"/>
      <c r="BC97" s="2"/>
      <c r="BD97" s="2"/>
      <c r="BE97" s="2"/>
      <c r="BF97" s="2"/>
    </row>
    <row r="98" spans="1:58" s="130" customFormat="1" ht="18" customHeight="1">
      <c r="A98" s="146">
        <v>92</v>
      </c>
      <c r="B98" s="147" t="str">
        <f t="shared" si="16"/>
        <v>003</v>
      </c>
      <c r="C98" s="181" t="s">
        <v>7297</v>
      </c>
      <c r="D98" s="149" t="s">
        <v>7298</v>
      </c>
      <c r="E98" s="152" t="s">
        <v>7299</v>
      </c>
      <c r="F98" s="151" t="s">
        <v>496</v>
      </c>
      <c r="G98" s="152" t="s">
        <v>7199</v>
      </c>
      <c r="H98" s="149" t="s">
        <v>7200</v>
      </c>
      <c r="I98" s="149" t="s">
        <v>7201</v>
      </c>
      <c r="J98" s="149" t="s">
        <v>7202</v>
      </c>
      <c r="K98" s="153">
        <v>0</v>
      </c>
      <c r="L98" s="27">
        <v>0</v>
      </c>
      <c r="M98" s="153"/>
      <c r="N98" s="154">
        <v>8200000</v>
      </c>
      <c r="O98" s="154"/>
      <c r="P98" s="25"/>
      <c r="Q98" s="25"/>
      <c r="R98" s="25"/>
      <c r="S98" s="25"/>
      <c r="T98" s="25"/>
      <c r="U98" s="25"/>
      <c r="V98" s="25"/>
      <c r="W98" s="25"/>
      <c r="X98" s="25"/>
      <c r="Y98" s="25">
        <v>8200000</v>
      </c>
      <c r="Z98" s="25"/>
      <c r="AA98" s="25"/>
      <c r="AB98" s="25"/>
      <c r="AC98" s="25"/>
      <c r="AD98" s="25">
        <f>IF(SUM(P98:Y98)&lt;SUM(N98),SUM(N98)-SUM(P98:Y98),)</f>
        <v>0</v>
      </c>
      <c r="AE98" s="27">
        <v>9250000</v>
      </c>
      <c r="AF98" s="27"/>
      <c r="AG98" s="27"/>
      <c r="AH98" s="27"/>
      <c r="AI98" s="27"/>
      <c r="AJ98" s="27"/>
      <c r="AK98" s="27"/>
      <c r="AL98" s="25">
        <f t="shared" si="21"/>
        <v>9250000</v>
      </c>
      <c r="AM98" s="27">
        <f t="shared" si="22"/>
        <v>9250000</v>
      </c>
      <c r="AN98" s="28"/>
      <c r="AO98" s="2"/>
      <c r="AP98" s="2"/>
      <c r="AQ98" s="89"/>
      <c r="AR98" s="89"/>
      <c r="AS98" s="2"/>
      <c r="AT98" s="2"/>
      <c r="AU98" s="29"/>
      <c r="AV98" s="2"/>
      <c r="AW98" s="2"/>
      <c r="AX98" s="2"/>
      <c r="AY98" s="89"/>
      <c r="AZ98" s="2"/>
      <c r="BA98" s="2"/>
      <c r="BB98" s="2"/>
      <c r="BC98" s="2"/>
      <c r="BD98" s="2"/>
      <c r="BE98" s="2"/>
      <c r="BF98" s="2"/>
    </row>
    <row r="99" spans="1:58" s="130" customFormat="1" ht="18" customHeight="1">
      <c r="A99" s="146">
        <v>93</v>
      </c>
      <c r="B99" s="147" t="str">
        <f t="shared" si="16"/>
        <v>003</v>
      </c>
      <c r="C99" s="175" t="s">
        <v>7300</v>
      </c>
      <c r="D99" s="149" t="s">
        <v>7301</v>
      </c>
      <c r="E99" s="152" t="s">
        <v>7198</v>
      </c>
      <c r="F99" s="151" t="s">
        <v>496</v>
      </c>
      <c r="G99" s="152" t="s">
        <v>7199</v>
      </c>
      <c r="H99" s="149" t="s">
        <v>7200</v>
      </c>
      <c r="I99" s="149" t="s">
        <v>7211</v>
      </c>
      <c r="J99" s="149" t="s">
        <v>7302</v>
      </c>
      <c r="K99" s="153">
        <v>0</v>
      </c>
      <c r="L99" s="27">
        <v>0</v>
      </c>
      <c r="M99" s="153"/>
      <c r="N99" s="154">
        <v>8200000</v>
      </c>
      <c r="O99" s="154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>
        <f>IF(SUM(P99:Q99)&lt;SUM(N99),SUM(N99)-SUM(P99:Q99),)</f>
        <v>8200000</v>
      </c>
      <c r="AE99" s="27">
        <v>9250000</v>
      </c>
      <c r="AF99" s="27"/>
      <c r="AG99" s="27"/>
      <c r="AH99" s="27"/>
      <c r="AI99" s="27"/>
      <c r="AJ99" s="27"/>
      <c r="AK99" s="27"/>
      <c r="AL99" s="25">
        <f t="shared" si="21"/>
        <v>9250000</v>
      </c>
      <c r="AM99" s="27">
        <f t="shared" si="22"/>
        <v>17450000</v>
      </c>
      <c r="AN99" s="28"/>
      <c r="AO99" s="2"/>
      <c r="AP99" s="2"/>
      <c r="AQ99" s="89"/>
      <c r="AR99" s="89"/>
      <c r="AS99" s="2"/>
      <c r="AT99" s="2"/>
      <c r="AU99" s="29"/>
      <c r="AV99" s="2"/>
      <c r="AW99" s="2"/>
      <c r="AX99" s="2"/>
      <c r="AY99" s="89"/>
      <c r="AZ99" s="2"/>
      <c r="BA99" s="2"/>
      <c r="BB99" s="2"/>
      <c r="BC99" s="2"/>
      <c r="BD99" s="2"/>
      <c r="BE99" s="2"/>
      <c r="BF99" s="2"/>
    </row>
    <row r="100" spans="1:58" s="130" customFormat="1" ht="18" customHeight="1">
      <c r="A100" s="146">
        <v>94</v>
      </c>
      <c r="B100" s="147" t="str">
        <f t="shared" si="16"/>
        <v>003</v>
      </c>
      <c r="C100" s="181" t="s">
        <v>7303</v>
      </c>
      <c r="D100" s="149" t="s">
        <v>7304</v>
      </c>
      <c r="E100" s="152" t="s">
        <v>7305</v>
      </c>
      <c r="F100" s="151" t="s">
        <v>496</v>
      </c>
      <c r="G100" s="152" t="s">
        <v>7199</v>
      </c>
      <c r="H100" s="149" t="s">
        <v>7200</v>
      </c>
      <c r="I100" s="149" t="s">
        <v>7201</v>
      </c>
      <c r="J100" s="149" t="s">
        <v>7302</v>
      </c>
      <c r="K100" s="153">
        <v>0</v>
      </c>
      <c r="L100" s="27">
        <v>0</v>
      </c>
      <c r="M100" s="153"/>
      <c r="N100" s="154">
        <v>8200000</v>
      </c>
      <c r="O100" s="154"/>
      <c r="P100" s="25"/>
      <c r="Q100" s="25"/>
      <c r="R100" s="25"/>
      <c r="S100" s="25">
        <v>8200000</v>
      </c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>
        <f ca="1">IF(SUM(P100:AD100)&lt;SUM(N100),SUM(N100)-SUM(P100:AD100),)</f>
        <v>0</v>
      </c>
      <c r="AE100" s="27">
        <v>9250000</v>
      </c>
      <c r="AF100" s="27"/>
      <c r="AG100" s="27"/>
      <c r="AH100" s="27"/>
      <c r="AI100" s="27"/>
      <c r="AJ100" s="27"/>
      <c r="AK100" s="27"/>
      <c r="AL100" s="25">
        <f t="shared" si="21"/>
        <v>9250000</v>
      </c>
      <c r="AM100" s="27">
        <f t="shared" si="22"/>
        <v>9250000</v>
      </c>
      <c r="AN100" s="28"/>
      <c r="AO100" s="2"/>
      <c r="AP100" s="2"/>
      <c r="AQ100" s="89"/>
      <c r="AR100" s="89"/>
      <c r="AS100" s="2"/>
      <c r="AT100" s="2"/>
      <c r="AU100" s="29"/>
      <c r="AV100" s="2"/>
      <c r="AW100" s="2"/>
      <c r="AX100" s="2"/>
      <c r="AY100" s="89"/>
      <c r="AZ100" s="2"/>
      <c r="BA100" s="2"/>
      <c r="BB100" s="2"/>
      <c r="BC100" s="2"/>
      <c r="BD100" s="2"/>
      <c r="BE100" s="2"/>
      <c r="BF100" s="2"/>
    </row>
    <row r="101" spans="1:58" s="130" customFormat="1" ht="18" customHeight="1">
      <c r="A101" s="146">
        <v>95</v>
      </c>
      <c r="B101" s="147" t="str">
        <f t="shared" si="16"/>
        <v>003</v>
      </c>
      <c r="C101" s="175" t="s">
        <v>7306</v>
      </c>
      <c r="D101" s="149" t="s">
        <v>7307</v>
      </c>
      <c r="E101" s="152" t="s">
        <v>7275</v>
      </c>
      <c r="F101" s="151" t="s">
        <v>496</v>
      </c>
      <c r="G101" s="152" t="s">
        <v>7199</v>
      </c>
      <c r="H101" s="149" t="s">
        <v>7200</v>
      </c>
      <c r="I101" s="149" t="s">
        <v>7201</v>
      </c>
      <c r="J101" s="149" t="s">
        <v>7302</v>
      </c>
      <c r="K101" s="153">
        <v>0</v>
      </c>
      <c r="L101" s="27">
        <v>0</v>
      </c>
      <c r="M101" s="153"/>
      <c r="N101" s="154">
        <v>8200000</v>
      </c>
      <c r="O101" s="154"/>
      <c r="P101" s="25"/>
      <c r="Q101" s="25"/>
      <c r="R101" s="25"/>
      <c r="S101" s="25">
        <v>8200000</v>
      </c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>
        <f ca="1">IF(SUM(P101:AD101)&lt;SUM(N101),SUM(N101)-SUM(P101:AD101),)</f>
        <v>0</v>
      </c>
      <c r="AE101" s="27">
        <v>9250000</v>
      </c>
      <c r="AF101" s="27"/>
      <c r="AG101" s="27"/>
      <c r="AH101" s="27"/>
      <c r="AI101" s="27"/>
      <c r="AJ101" s="27">
        <v>9250000</v>
      </c>
      <c r="AK101" s="27"/>
      <c r="AL101" s="25">
        <f>IF(SUM(AF101:AK101)&lt;SUM(AE101),SUM(AE101)-SUM(AF101:AK101),)</f>
        <v>0</v>
      </c>
      <c r="AM101" s="27">
        <v>0</v>
      </c>
      <c r="AN101" s="28"/>
      <c r="AO101" s="2"/>
      <c r="AP101" s="2"/>
      <c r="AQ101" s="89"/>
      <c r="AR101" s="89"/>
      <c r="AS101" s="2"/>
      <c r="AT101" s="2"/>
      <c r="AU101" s="29"/>
      <c r="AV101" s="2"/>
      <c r="AW101" s="2"/>
      <c r="AX101" s="2"/>
      <c r="AY101" s="89"/>
      <c r="AZ101" s="2"/>
      <c r="BA101" s="2"/>
      <c r="BB101" s="2"/>
      <c r="BC101" s="2"/>
      <c r="BD101" s="2"/>
      <c r="BE101" s="2"/>
      <c r="BF101" s="2"/>
    </row>
    <row r="102" spans="1:58" s="130" customFormat="1" ht="18" customHeight="1">
      <c r="A102" s="146">
        <v>96</v>
      </c>
      <c r="B102" s="147" t="str">
        <f t="shared" si="16"/>
        <v>003</v>
      </c>
      <c r="C102" s="181" t="s">
        <v>6140</v>
      </c>
      <c r="D102" s="149" t="s">
        <v>7212</v>
      </c>
      <c r="E102" s="152" t="s">
        <v>7308</v>
      </c>
      <c r="F102" s="151" t="s">
        <v>496</v>
      </c>
      <c r="G102" s="152" t="s">
        <v>7199</v>
      </c>
      <c r="H102" s="149" t="s">
        <v>7200</v>
      </c>
      <c r="I102" s="149" t="s">
        <v>7213</v>
      </c>
      <c r="J102" s="149" t="s">
        <v>7302</v>
      </c>
      <c r="K102" s="153">
        <v>0</v>
      </c>
      <c r="L102" s="27">
        <v>0</v>
      </c>
      <c r="M102" s="153"/>
      <c r="N102" s="154">
        <v>8200000</v>
      </c>
      <c r="O102" s="154"/>
      <c r="P102" s="25"/>
      <c r="Q102" s="25">
        <v>8200000</v>
      </c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>
        <f>IF(SUM(P102:Q102)&lt;SUM(N102),SUM(N102)-SUM(P102:Q102),)</f>
        <v>0</v>
      </c>
      <c r="AE102" s="27">
        <v>9250000</v>
      </c>
      <c r="AF102" s="27">
        <v>9250000</v>
      </c>
      <c r="AG102" s="27"/>
      <c r="AH102" s="27"/>
      <c r="AI102" s="27"/>
      <c r="AJ102" s="27"/>
      <c r="AK102" s="27"/>
      <c r="AL102" s="25">
        <f t="shared" si="21"/>
        <v>0</v>
      </c>
      <c r="AM102" s="27">
        <f t="shared" si="22"/>
        <v>0</v>
      </c>
      <c r="AN102" s="28"/>
      <c r="AO102" s="2"/>
      <c r="AP102" s="2"/>
      <c r="AQ102" s="89"/>
      <c r="AR102" s="89"/>
      <c r="AS102" s="2"/>
      <c r="AT102" s="2"/>
      <c r="AU102" s="29"/>
      <c r="AV102" s="2"/>
      <c r="AW102" s="2"/>
      <c r="AX102" s="2"/>
      <c r="AY102" s="89"/>
      <c r="AZ102" s="2"/>
      <c r="BA102" s="2"/>
      <c r="BB102" s="2"/>
      <c r="BC102" s="2"/>
      <c r="BD102" s="2"/>
      <c r="BE102" s="2"/>
      <c r="BF102" s="2"/>
    </row>
    <row r="103" spans="1:58" s="130" customFormat="1" ht="18" customHeight="1">
      <c r="A103" s="146">
        <v>97</v>
      </c>
      <c r="B103" s="147" t="str">
        <f t="shared" si="16"/>
        <v>003</v>
      </c>
      <c r="C103" s="175" t="s">
        <v>6802</v>
      </c>
      <c r="D103" s="149" t="s">
        <v>7309</v>
      </c>
      <c r="E103" s="152" t="s">
        <v>7284</v>
      </c>
      <c r="F103" s="151" t="s">
        <v>496</v>
      </c>
      <c r="G103" s="152" t="s">
        <v>7199</v>
      </c>
      <c r="H103" s="149" t="s">
        <v>7200</v>
      </c>
      <c r="I103" s="149" t="s">
        <v>7213</v>
      </c>
      <c r="J103" s="149" t="s">
        <v>7302</v>
      </c>
      <c r="K103" s="153">
        <v>0</v>
      </c>
      <c r="L103" s="27">
        <v>0</v>
      </c>
      <c r="M103" s="153"/>
      <c r="N103" s="154">
        <v>8200000</v>
      </c>
      <c r="O103" s="154"/>
      <c r="P103" s="25"/>
      <c r="Q103" s="25">
        <v>8200000</v>
      </c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>
        <f>IF(SUM(P103:Q103)&lt;SUM(N103),SUM(N103)-SUM(P103:Q103),)</f>
        <v>0</v>
      </c>
      <c r="AE103" s="27">
        <v>9250000</v>
      </c>
      <c r="AF103" s="27"/>
      <c r="AG103" s="27"/>
      <c r="AH103" s="27">
        <v>9250000</v>
      </c>
      <c r="AI103" s="27"/>
      <c r="AJ103" s="27"/>
      <c r="AK103" s="27"/>
      <c r="AL103" s="25">
        <f>IF(SUM(AF103:AI103)&lt;SUM(AE103),SUM(AE103)-SUM(AF103:AI103),)</f>
        <v>0</v>
      </c>
      <c r="AM103" s="27">
        <f t="shared" ref="AM103:AM104" si="23">IF(SUM(P103:AA103)&lt;(K103+L103+N103),(K103+L103+N103)-SUM(P103:AA103),)+IF(SUM(AF103:AI103)&lt;(AE103),(AE103)-SUM(AF103:AI103),)</f>
        <v>0</v>
      </c>
      <c r="AN103" s="28"/>
      <c r="AO103" s="2"/>
      <c r="AP103" s="2"/>
      <c r="AQ103" s="89"/>
      <c r="AR103" s="89"/>
      <c r="AS103" s="2"/>
      <c r="AT103" s="2"/>
      <c r="AU103" s="29"/>
      <c r="AV103" s="2"/>
      <c r="AW103" s="2"/>
      <c r="AX103" s="2"/>
      <c r="AY103" s="89"/>
      <c r="AZ103" s="2"/>
      <c r="BA103" s="2"/>
      <c r="BB103" s="2"/>
      <c r="BC103" s="2"/>
      <c r="BD103" s="2"/>
      <c r="BE103" s="2"/>
      <c r="BF103" s="2"/>
    </row>
    <row r="104" spans="1:58" s="130" customFormat="1" ht="18" customHeight="1">
      <c r="A104" s="146">
        <v>98</v>
      </c>
      <c r="B104" s="147" t="str">
        <f t="shared" si="16"/>
        <v>003</v>
      </c>
      <c r="C104" s="175" t="s">
        <v>7313</v>
      </c>
      <c r="D104" s="149" t="s">
        <v>7314</v>
      </c>
      <c r="E104" s="152" t="s">
        <v>7315</v>
      </c>
      <c r="F104" s="151" t="s">
        <v>496</v>
      </c>
      <c r="G104" s="152" t="s">
        <v>7199</v>
      </c>
      <c r="H104" s="149" t="s">
        <v>7200</v>
      </c>
      <c r="I104" s="149" t="s">
        <v>7211</v>
      </c>
      <c r="J104" s="149" t="s">
        <v>7302</v>
      </c>
      <c r="K104" s="153">
        <v>0</v>
      </c>
      <c r="L104" s="27">
        <v>0</v>
      </c>
      <c r="M104" s="153"/>
      <c r="N104" s="154">
        <v>8200000</v>
      </c>
      <c r="O104" s="154"/>
      <c r="P104" s="25"/>
      <c r="Q104" s="25"/>
      <c r="R104" s="25"/>
      <c r="S104" s="25">
        <v>8200000</v>
      </c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>
        <f ca="1">IF(SUM(P104:AD104)&lt;SUM(N104),SUM(N104)-SUM(P104:AD104),)</f>
        <v>0</v>
      </c>
      <c r="AE104" s="27">
        <v>9250000</v>
      </c>
      <c r="AF104" s="27"/>
      <c r="AG104" s="27"/>
      <c r="AH104" s="27">
        <v>9250000</v>
      </c>
      <c r="AI104" s="27"/>
      <c r="AJ104" s="27"/>
      <c r="AK104" s="27"/>
      <c r="AL104" s="25">
        <f>IF(SUM(AF104:AI104)&lt;SUM(AE104),SUM(AE104)-SUM(AF104:AI104),)</f>
        <v>0</v>
      </c>
      <c r="AM104" s="27">
        <f t="shared" si="23"/>
        <v>0</v>
      </c>
      <c r="AN104" s="28"/>
      <c r="AO104" s="2"/>
      <c r="AP104" s="2"/>
      <c r="AQ104" s="89"/>
      <c r="AR104" s="89"/>
      <c r="AS104" s="2"/>
      <c r="AT104" s="2"/>
      <c r="AU104" s="29"/>
      <c r="AV104" s="2"/>
      <c r="AW104" s="2"/>
      <c r="AX104" s="2"/>
      <c r="AY104" s="89"/>
      <c r="AZ104" s="2"/>
      <c r="BA104" s="2"/>
      <c r="BB104" s="2"/>
      <c r="BC104" s="2"/>
      <c r="BD104" s="2"/>
      <c r="BE104" s="2"/>
      <c r="BF104" s="2"/>
    </row>
    <row r="105" spans="1:58" s="130" customFormat="1" ht="18" customHeight="1">
      <c r="A105" s="146">
        <v>99</v>
      </c>
      <c r="B105" s="147" t="str">
        <f t="shared" si="16"/>
        <v>003</v>
      </c>
      <c r="C105" s="175" t="s">
        <v>7316</v>
      </c>
      <c r="D105" s="149" t="s">
        <v>7317</v>
      </c>
      <c r="E105" s="152" t="s">
        <v>7318</v>
      </c>
      <c r="F105" s="151" t="s">
        <v>496</v>
      </c>
      <c r="G105" s="152" t="s">
        <v>7199</v>
      </c>
      <c r="H105" s="149" t="s">
        <v>7200</v>
      </c>
      <c r="I105" s="149" t="s">
        <v>7213</v>
      </c>
      <c r="J105" s="149" t="s">
        <v>7302</v>
      </c>
      <c r="K105" s="153">
        <v>0</v>
      </c>
      <c r="L105" s="27">
        <v>0</v>
      </c>
      <c r="M105" s="153"/>
      <c r="N105" s="154">
        <v>8200000</v>
      </c>
      <c r="O105" s="154"/>
      <c r="P105" s="25"/>
      <c r="Q105" s="25"/>
      <c r="R105" s="25"/>
      <c r="S105" s="25"/>
      <c r="T105" s="25"/>
      <c r="U105" s="25">
        <v>8200000</v>
      </c>
      <c r="V105" s="25"/>
      <c r="W105" s="25"/>
      <c r="X105" s="25"/>
      <c r="Y105" s="25"/>
      <c r="Z105" s="25"/>
      <c r="AA105" s="25"/>
      <c r="AB105" s="25"/>
      <c r="AC105" s="25"/>
      <c r="AD105" s="25">
        <f>IF(SUM(P105:U105)&lt;SUM(N105),SUM(N105)-SUM(P105:U105),)</f>
        <v>0</v>
      </c>
      <c r="AE105" s="27">
        <v>9250000</v>
      </c>
      <c r="AF105" s="27">
        <v>9250000</v>
      </c>
      <c r="AG105" s="27"/>
      <c r="AH105" s="27"/>
      <c r="AI105" s="27"/>
      <c r="AJ105" s="27"/>
      <c r="AK105" s="27"/>
      <c r="AL105" s="25">
        <f>IF(SUM(AF105:AG105)&lt;SUM(AE105),SUM(AE105)-SUM(AF105:AG105),)</f>
        <v>0</v>
      </c>
      <c r="AM105" s="27">
        <f>IF(SUM(P105:AA105)&lt;(K105+L105+N105),(K105+L105+N105)-SUM(P105:AA105),)+IF(SUM(AF105:AG105)&lt;(AE105),(AE105)-SUM(AF105:AG105),)</f>
        <v>0</v>
      </c>
      <c r="AN105" s="28"/>
      <c r="AO105" s="2"/>
      <c r="AP105" s="2"/>
      <c r="AQ105" s="89"/>
      <c r="AR105" s="89"/>
      <c r="AS105" s="2"/>
      <c r="AT105" s="2"/>
      <c r="AU105" s="29"/>
      <c r="AV105" s="2"/>
      <c r="AW105" s="2"/>
      <c r="AX105" s="2"/>
      <c r="AY105" s="89"/>
      <c r="AZ105" s="2"/>
      <c r="BA105" s="2"/>
      <c r="BB105" s="2"/>
      <c r="BC105" s="2"/>
      <c r="BD105" s="2"/>
      <c r="BE105" s="2"/>
      <c r="BF105" s="2"/>
    </row>
    <row r="106" spans="1:58" s="130" customFormat="1" ht="18" customHeight="1">
      <c r="A106" s="146">
        <v>100</v>
      </c>
      <c r="B106" s="147" t="str">
        <f t="shared" si="16"/>
        <v>003</v>
      </c>
      <c r="C106" s="175" t="s">
        <v>7319</v>
      </c>
      <c r="D106" s="149" t="s">
        <v>7320</v>
      </c>
      <c r="E106" s="152" t="s">
        <v>7321</v>
      </c>
      <c r="F106" s="151" t="s">
        <v>496</v>
      </c>
      <c r="G106" s="152" t="s">
        <v>7199</v>
      </c>
      <c r="H106" s="149" t="s">
        <v>7200</v>
      </c>
      <c r="I106" s="149" t="s">
        <v>7213</v>
      </c>
      <c r="J106" s="149" t="s">
        <v>7302</v>
      </c>
      <c r="K106" s="153">
        <v>0</v>
      </c>
      <c r="L106" s="27">
        <v>0</v>
      </c>
      <c r="M106" s="153"/>
      <c r="N106" s="154">
        <v>8200000</v>
      </c>
      <c r="O106" s="154"/>
      <c r="P106" s="25"/>
      <c r="Q106" s="25"/>
      <c r="R106" s="25"/>
      <c r="S106" s="25"/>
      <c r="T106" s="25"/>
      <c r="U106" s="25">
        <v>8200000</v>
      </c>
      <c r="V106" s="25"/>
      <c r="W106" s="25"/>
      <c r="X106" s="25"/>
      <c r="Y106" s="25"/>
      <c r="Z106" s="25"/>
      <c r="AA106" s="25"/>
      <c r="AB106" s="25"/>
      <c r="AC106" s="25"/>
      <c r="AD106" s="25">
        <f>IF(SUM(P106:U106)&lt;SUM(N106),SUM(N106)-SUM(P106:U106),)</f>
        <v>0</v>
      </c>
      <c r="AE106" s="27">
        <v>9250000</v>
      </c>
      <c r="AF106" s="27">
        <v>9250000</v>
      </c>
      <c r="AG106" s="27"/>
      <c r="AH106" s="27"/>
      <c r="AI106" s="27"/>
      <c r="AJ106" s="27"/>
      <c r="AK106" s="27"/>
      <c r="AL106" s="25">
        <f>IF(SUM(AF106:AG106)&lt;SUM(AE106),SUM(AE106)-SUM(AF106:AG106),)</f>
        <v>0</v>
      </c>
      <c r="AM106" s="27">
        <f>IF(SUM(P106:AA106)&lt;(K106+L106+N106),(K106+L106+N106)-SUM(P106:AA106),)+IF(SUM(AF106:AG106)&lt;(AE106),(AE106)-SUM(AF106:AG106),)</f>
        <v>0</v>
      </c>
      <c r="AN106" s="28"/>
      <c r="AO106" s="2"/>
      <c r="AP106" s="2"/>
      <c r="AQ106" s="89"/>
      <c r="AR106" s="89"/>
      <c r="AS106" s="2"/>
      <c r="AT106" s="2"/>
      <c r="AU106" s="29"/>
      <c r="AV106" s="2"/>
      <c r="AW106" s="2"/>
      <c r="AX106" s="2"/>
      <c r="AY106" s="89"/>
      <c r="AZ106" s="2"/>
      <c r="BA106" s="2"/>
      <c r="BB106" s="2"/>
      <c r="BC106" s="2"/>
      <c r="BD106" s="2"/>
      <c r="BE106" s="2"/>
      <c r="BF106" s="2"/>
    </row>
    <row r="107" spans="1:58" s="130" customFormat="1" ht="18" customHeight="1">
      <c r="A107" s="146">
        <v>101</v>
      </c>
      <c r="B107" s="147" t="str">
        <f t="shared" si="16"/>
        <v>003</v>
      </c>
      <c r="C107" s="175" t="s">
        <v>7322</v>
      </c>
      <c r="D107" s="149" t="s">
        <v>7323</v>
      </c>
      <c r="E107" s="152" t="s">
        <v>7324</v>
      </c>
      <c r="F107" s="151" t="s">
        <v>496</v>
      </c>
      <c r="G107" s="152" t="s">
        <v>7199</v>
      </c>
      <c r="H107" s="149" t="s">
        <v>7200</v>
      </c>
      <c r="I107" s="149" t="s">
        <v>7201</v>
      </c>
      <c r="J107" s="149" t="s">
        <v>7302</v>
      </c>
      <c r="K107" s="153">
        <v>0</v>
      </c>
      <c r="L107" s="27">
        <v>0</v>
      </c>
      <c r="M107" s="153"/>
      <c r="N107" s="154">
        <v>8200000</v>
      </c>
      <c r="O107" s="154"/>
      <c r="P107" s="25"/>
      <c r="Q107" s="25"/>
      <c r="R107" s="25"/>
      <c r="S107" s="25"/>
      <c r="T107" s="25"/>
      <c r="U107" s="25">
        <v>8200000</v>
      </c>
      <c r="V107" s="25"/>
      <c r="W107" s="25"/>
      <c r="X107" s="25"/>
      <c r="Y107" s="25"/>
      <c r="Z107" s="25"/>
      <c r="AA107" s="25"/>
      <c r="AB107" s="25"/>
      <c r="AC107" s="25"/>
      <c r="AD107" s="25">
        <f>IF(SUM(P107:U107)&lt;SUM(N107),SUM(N107)-SUM(P107:U107),)</f>
        <v>0</v>
      </c>
      <c r="AE107" s="27">
        <v>9250000</v>
      </c>
      <c r="AF107" s="27">
        <v>9250000</v>
      </c>
      <c r="AG107" s="27"/>
      <c r="AH107" s="27"/>
      <c r="AI107" s="27"/>
      <c r="AJ107" s="27"/>
      <c r="AK107" s="27"/>
      <c r="AL107" s="25">
        <f>IF(SUM(AF107:AG107)&lt;SUM(AE107),SUM(AE107)-SUM(AF107:AG107),)</f>
        <v>0</v>
      </c>
      <c r="AM107" s="27">
        <f>IF(SUM(P107:AA107)&lt;(K107+L107+N107),(K107+L107+N107)-SUM(P107:AA107),)+IF(SUM(AF107:AG107)&lt;(AE107),(AE107)-SUM(AF107:AG107),)</f>
        <v>0</v>
      </c>
      <c r="AN107" s="28"/>
      <c r="AO107" s="2"/>
      <c r="AP107" s="2"/>
      <c r="AQ107" s="89"/>
      <c r="AR107" s="89"/>
      <c r="AS107" s="2"/>
      <c r="AT107" s="2"/>
      <c r="AU107" s="29"/>
      <c r="AV107" s="2"/>
      <c r="AW107" s="2"/>
      <c r="AX107" s="2"/>
      <c r="AY107" s="89"/>
      <c r="AZ107" s="2"/>
      <c r="BA107" s="2"/>
      <c r="BB107" s="2"/>
      <c r="BC107" s="2"/>
      <c r="BD107" s="2"/>
      <c r="BE107" s="2"/>
      <c r="BF107" s="2"/>
    </row>
    <row r="108" spans="1:58" s="130" customFormat="1" ht="18" customHeight="1">
      <c r="A108" s="146">
        <v>102</v>
      </c>
      <c r="B108" s="177" t="str">
        <f t="shared" si="16"/>
        <v>003</v>
      </c>
      <c r="C108" s="175" t="s">
        <v>7325</v>
      </c>
      <c r="D108" s="149" t="s">
        <v>7326</v>
      </c>
      <c r="E108" s="152" t="s">
        <v>7327</v>
      </c>
      <c r="F108" s="151" t="s">
        <v>496</v>
      </c>
      <c r="G108" s="152" t="s">
        <v>7199</v>
      </c>
      <c r="H108" s="149" t="s">
        <v>7200</v>
      </c>
      <c r="I108" s="149" t="s">
        <v>7213</v>
      </c>
      <c r="J108" s="178" t="s">
        <v>7302</v>
      </c>
      <c r="K108" s="179">
        <v>0</v>
      </c>
      <c r="L108" s="180">
        <v>0</v>
      </c>
      <c r="M108" s="153"/>
      <c r="N108" s="154">
        <v>8200000</v>
      </c>
      <c r="O108" s="154">
        <v>8200000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>
        <f>IF(SUM(P108:Q108)+O108&lt;SUM(N108),SUM(N108)-SUM(P108:Q108),)</f>
        <v>0</v>
      </c>
      <c r="AE108" s="27">
        <v>9250000</v>
      </c>
      <c r="AF108" s="27"/>
      <c r="AG108" s="27"/>
      <c r="AH108" s="27"/>
      <c r="AI108" s="27"/>
      <c r="AJ108" s="27"/>
      <c r="AK108" s="27"/>
      <c r="AL108" s="25">
        <f>IF(SUM(AF108:AG108)&lt;SUM(AE108),SUM(AE108)-SUM(AF108:AG108),)</f>
        <v>9250000</v>
      </c>
      <c r="AM108" s="27">
        <f>IF(SUM(O108:AA108)&lt;(K108+L108+N108),(K108+L108+N108)-SUM(P108:AA108),)+IF(SUM(AF108:AG108)&lt;(AE108),(AE108)-SUM(AF108:AG108),)</f>
        <v>9250000</v>
      </c>
      <c r="AN108" s="28"/>
      <c r="AO108" s="2"/>
      <c r="AP108" s="2"/>
      <c r="AQ108" s="89"/>
      <c r="AR108" s="89"/>
      <c r="AS108" s="2"/>
      <c r="AT108" s="59" t="s">
        <v>538</v>
      </c>
      <c r="AU108" s="29"/>
      <c r="AV108" s="2"/>
      <c r="AW108" s="2"/>
      <c r="AX108" s="2"/>
      <c r="AY108" s="89"/>
      <c r="AZ108" s="2"/>
      <c r="BA108" s="2"/>
      <c r="BB108" s="2"/>
      <c r="BC108" s="2"/>
      <c r="BD108" s="2"/>
      <c r="BE108" s="2"/>
      <c r="BF108" s="2"/>
    </row>
    <row r="109" spans="1:58" s="130" customFormat="1" ht="18" customHeight="1">
      <c r="A109" s="146">
        <v>103</v>
      </c>
      <c r="B109" s="177" t="str">
        <f t="shared" si="16"/>
        <v>003</v>
      </c>
      <c r="C109" s="175" t="s">
        <v>7328</v>
      </c>
      <c r="D109" s="149" t="s">
        <v>7329</v>
      </c>
      <c r="E109" s="152" t="s">
        <v>7330</v>
      </c>
      <c r="F109" s="151" t="s">
        <v>496</v>
      </c>
      <c r="G109" s="152" t="s">
        <v>7199</v>
      </c>
      <c r="H109" s="149" t="s">
        <v>7200</v>
      </c>
      <c r="I109" s="149" t="s">
        <v>7201</v>
      </c>
      <c r="J109" s="178" t="s">
        <v>7302</v>
      </c>
      <c r="K109" s="179">
        <v>0</v>
      </c>
      <c r="L109" s="180">
        <v>8200000</v>
      </c>
      <c r="M109" s="153"/>
      <c r="N109" s="154">
        <v>8200000</v>
      </c>
      <c r="O109" s="154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>
        <f>IF(SUM(P109:Q109)&lt;SUM(N109),SUM(N109)-SUM(P109:Q109),)</f>
        <v>8200000</v>
      </c>
      <c r="AE109" s="27">
        <v>9250000</v>
      </c>
      <c r="AF109" s="27"/>
      <c r="AG109" s="27"/>
      <c r="AH109" s="27">
        <v>9250000</v>
      </c>
      <c r="AI109" s="27"/>
      <c r="AJ109" s="27"/>
      <c r="AK109" s="27"/>
      <c r="AL109" s="25">
        <f>IF(SUM(AF109:AI109)&lt;SUM(AE109),SUM(AE109)-SUM(AF109:AI109),)</f>
        <v>0</v>
      </c>
      <c r="AM109" s="27">
        <f t="shared" ref="AM109" si="24">IF(SUM(P109:AA109)&lt;(K109+L109+N109),(K109+L109+N109)-SUM(P109:AA109),)+IF(SUM(AF109:AI109)&lt;(AE109),(AE109)-SUM(AF109:AI109),)</f>
        <v>16400000</v>
      </c>
      <c r="AN109" s="28"/>
      <c r="AO109" s="2"/>
      <c r="AP109" s="2"/>
      <c r="AQ109" s="89"/>
      <c r="AR109" s="89"/>
      <c r="AS109" s="2"/>
      <c r="AT109" s="2"/>
      <c r="AU109" s="29"/>
      <c r="AV109" s="2"/>
      <c r="AW109" s="2"/>
      <c r="AX109" s="2"/>
      <c r="AY109" s="89"/>
      <c r="AZ109" s="2"/>
      <c r="BA109" s="2"/>
      <c r="BB109" s="2"/>
      <c r="BC109" s="2"/>
      <c r="BD109" s="2"/>
      <c r="BE109" s="2"/>
      <c r="BF109" s="2"/>
    </row>
    <row r="110" spans="1:58" s="130" customFormat="1" ht="18" customHeight="1">
      <c r="A110" s="146">
        <v>104</v>
      </c>
      <c r="B110" s="147" t="str">
        <f t="shared" si="16"/>
        <v>003</v>
      </c>
      <c r="C110" s="175" t="s">
        <v>7331</v>
      </c>
      <c r="D110" s="149" t="s">
        <v>7332</v>
      </c>
      <c r="E110" s="152" t="s">
        <v>7333</v>
      </c>
      <c r="F110" s="151" t="s">
        <v>496</v>
      </c>
      <c r="G110" s="152" t="s">
        <v>7199</v>
      </c>
      <c r="H110" s="149" t="s">
        <v>7200</v>
      </c>
      <c r="I110" s="149" t="s">
        <v>7213</v>
      </c>
      <c r="J110" s="149" t="s">
        <v>7302</v>
      </c>
      <c r="K110" s="153">
        <v>0</v>
      </c>
      <c r="L110" s="27">
        <v>0</v>
      </c>
      <c r="M110" s="153"/>
      <c r="N110" s="154">
        <v>8200000</v>
      </c>
      <c r="O110" s="154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>
        <f>IF(SUM(P110:Q110)&lt;SUM(N110),SUM(N110)-SUM(P110:Q110),)</f>
        <v>8200000</v>
      </c>
      <c r="AE110" s="27">
        <v>9250000</v>
      </c>
      <c r="AF110" s="27"/>
      <c r="AG110" s="27"/>
      <c r="AH110" s="27"/>
      <c r="AI110" s="27"/>
      <c r="AJ110" s="27"/>
      <c r="AK110" s="27"/>
      <c r="AL110" s="25">
        <f>IF(SUM(AF110:AG110)&lt;SUM(AE110),SUM(AE110)-SUM(AF110:AG110),)</f>
        <v>9250000</v>
      </c>
      <c r="AM110" s="27">
        <f>IF(SUM(P110:AA110)&lt;(K110+L110+N110),(K110+L110+N110)-SUM(P110:AA110),)+IF(SUM(AF110:AG110)&lt;(AE110),(AE110)-SUM(AF110:AG110),)</f>
        <v>17450000</v>
      </c>
      <c r="AN110" s="28"/>
      <c r="AO110" s="2"/>
      <c r="AP110" s="2"/>
      <c r="AQ110" s="89"/>
      <c r="AR110" s="89"/>
      <c r="AS110" s="2"/>
      <c r="AT110" s="2"/>
      <c r="AU110" s="29"/>
      <c r="AV110" s="2"/>
      <c r="AW110" s="2"/>
      <c r="AX110" s="2"/>
      <c r="AY110" s="89"/>
      <c r="AZ110" s="2"/>
      <c r="BA110" s="2"/>
      <c r="BB110" s="2"/>
      <c r="BC110" s="2"/>
      <c r="BD110" s="2"/>
      <c r="BE110" s="2"/>
      <c r="BF110" s="2"/>
    </row>
    <row r="111" spans="1:58" s="130" customFormat="1" ht="18" customHeight="1">
      <c r="A111" s="146">
        <v>105</v>
      </c>
      <c r="B111" s="147" t="str">
        <f t="shared" si="16"/>
        <v>003</v>
      </c>
      <c r="C111" s="181" t="s">
        <v>7334</v>
      </c>
      <c r="D111" s="149" t="s">
        <v>7335</v>
      </c>
      <c r="E111" s="152"/>
      <c r="F111" s="151" t="s">
        <v>496</v>
      </c>
      <c r="G111" s="152" t="s">
        <v>7199</v>
      </c>
      <c r="H111" s="149" t="s">
        <v>7200</v>
      </c>
      <c r="I111" s="149" t="s">
        <v>7201</v>
      </c>
      <c r="J111" s="149" t="s">
        <v>7302</v>
      </c>
      <c r="K111" s="153">
        <v>0</v>
      </c>
      <c r="L111" s="27">
        <v>0</v>
      </c>
      <c r="M111" s="153"/>
      <c r="N111" s="154">
        <v>8200000</v>
      </c>
      <c r="O111" s="154"/>
      <c r="P111" s="25"/>
      <c r="Q111" s="25"/>
      <c r="R111" s="25"/>
      <c r="S111" s="25"/>
      <c r="T111" s="25"/>
      <c r="U111" s="25"/>
      <c r="V111" s="25"/>
      <c r="W111" s="25"/>
      <c r="X111" s="25"/>
      <c r="Y111" s="25">
        <v>8200000</v>
      </c>
      <c r="Z111" s="25"/>
      <c r="AA111" s="25"/>
      <c r="AB111" s="25"/>
      <c r="AC111" s="25"/>
      <c r="AD111" s="25">
        <f>IF(SUM(P111:Y111)&lt;SUM(N111),SUM(N111)-SUM(P111:Y111),)</f>
        <v>0</v>
      </c>
      <c r="AE111" s="27">
        <v>9250000</v>
      </c>
      <c r="AF111" s="27">
        <v>9250000</v>
      </c>
      <c r="AG111" s="27"/>
      <c r="AH111" s="27"/>
      <c r="AI111" s="27"/>
      <c r="AJ111" s="27"/>
      <c r="AK111" s="27"/>
      <c r="AL111" s="25">
        <f>IF(SUM(AF111:AG111)&lt;SUM(AE111),SUM(AE111)-SUM(AF111:AG111),)</f>
        <v>0</v>
      </c>
      <c r="AM111" s="27">
        <f>IF(SUM(P111:AA111)&lt;(K111+L111+N111),(K111+L111+N111)-SUM(P111:AA111),)+IF(SUM(AF111:AG111)&lt;(AE111),(AE111)-SUM(AF111:AG111),)</f>
        <v>0</v>
      </c>
      <c r="AN111" s="28"/>
      <c r="AO111" s="2"/>
      <c r="AP111" s="2"/>
      <c r="AQ111" s="89"/>
      <c r="AR111" s="89"/>
      <c r="AS111" s="2"/>
      <c r="AT111" s="2"/>
      <c r="AU111" s="29"/>
      <c r="AV111" s="2"/>
      <c r="AW111" s="2"/>
      <c r="AX111" s="2"/>
      <c r="AY111" s="89"/>
      <c r="AZ111" s="2"/>
      <c r="BA111" s="2"/>
      <c r="BB111" s="2"/>
      <c r="BC111" s="2"/>
      <c r="BD111" s="2"/>
      <c r="BE111" s="2"/>
      <c r="BF111" s="2"/>
    </row>
    <row r="112" spans="1:58" s="130" customFormat="1" ht="18" customHeight="1">
      <c r="A112" s="146">
        <v>106</v>
      </c>
      <c r="B112" s="147" t="str">
        <f t="shared" si="16"/>
        <v>003</v>
      </c>
      <c r="C112" s="175" t="s">
        <v>7336</v>
      </c>
      <c r="D112" s="149" t="s">
        <v>7337</v>
      </c>
      <c r="E112" s="152" t="s">
        <v>7273</v>
      </c>
      <c r="F112" s="151" t="s">
        <v>7106</v>
      </c>
      <c r="G112" s="152" t="s">
        <v>7199</v>
      </c>
      <c r="H112" s="149" t="s">
        <v>7200</v>
      </c>
      <c r="I112" s="149" t="s">
        <v>7213</v>
      </c>
      <c r="J112" s="149" t="s">
        <v>7302</v>
      </c>
      <c r="K112" s="153">
        <v>0</v>
      </c>
      <c r="L112" s="27">
        <v>0</v>
      </c>
      <c r="M112" s="153"/>
      <c r="N112" s="154">
        <v>8200000</v>
      </c>
      <c r="O112" s="154"/>
      <c r="P112" s="25"/>
      <c r="Q112" s="25"/>
      <c r="R112" s="25"/>
      <c r="S112" s="25">
        <v>8200000</v>
      </c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>
        <f ca="1">IF(SUM(P112:AD112)&lt;SUM(N112),SUM(N112)-SUM(P112:AD112),)</f>
        <v>0</v>
      </c>
      <c r="AE112" s="27">
        <v>9250000</v>
      </c>
      <c r="AF112" s="27"/>
      <c r="AG112" s="27"/>
      <c r="AH112" s="27">
        <v>9250000</v>
      </c>
      <c r="AI112" s="27"/>
      <c r="AJ112" s="27"/>
      <c r="AK112" s="27"/>
      <c r="AL112" s="25">
        <f>IF(SUM(AF112:AI112)&lt;SUM(AE112),SUM(AE112)-SUM(AF112:AI112),)</f>
        <v>0</v>
      </c>
      <c r="AM112" s="27">
        <f t="shared" ref="AM112:AM113" si="25">IF(SUM(P112:AA112)&lt;(K112+L112+N112),(K112+L112+N112)-SUM(P112:AA112),)+IF(SUM(AF112:AI112)&lt;(AE112),(AE112)-SUM(AF112:AI112),)</f>
        <v>0</v>
      </c>
      <c r="AN112" s="28"/>
      <c r="AO112" s="2"/>
      <c r="AP112" s="2"/>
      <c r="AQ112" s="89"/>
      <c r="AR112" s="89"/>
      <c r="AS112" s="2"/>
      <c r="AT112" s="2"/>
      <c r="AU112" s="29"/>
      <c r="AV112" s="2"/>
      <c r="AW112" s="2"/>
      <c r="AX112" s="2"/>
      <c r="AY112" s="89"/>
      <c r="AZ112" s="2"/>
      <c r="BA112" s="2"/>
      <c r="BB112" s="2"/>
      <c r="BC112" s="2"/>
      <c r="BD112" s="2"/>
      <c r="BE112" s="2"/>
      <c r="BF112" s="2"/>
    </row>
    <row r="113" spans="1:58" s="130" customFormat="1" ht="18" customHeight="1">
      <c r="A113" s="146">
        <v>107</v>
      </c>
      <c r="B113" s="147" t="str">
        <f t="shared" si="16"/>
        <v>003</v>
      </c>
      <c r="C113" s="175" t="s">
        <v>7338</v>
      </c>
      <c r="D113" s="149" t="s">
        <v>7339</v>
      </c>
      <c r="E113" s="152" t="s">
        <v>7340</v>
      </c>
      <c r="F113" s="151" t="s">
        <v>496</v>
      </c>
      <c r="G113" s="152" t="s">
        <v>7199</v>
      </c>
      <c r="H113" s="149" t="s">
        <v>7200</v>
      </c>
      <c r="I113" s="149" t="s">
        <v>7211</v>
      </c>
      <c r="J113" s="149" t="s">
        <v>7302</v>
      </c>
      <c r="K113" s="153">
        <v>0</v>
      </c>
      <c r="L113" s="27">
        <v>0</v>
      </c>
      <c r="M113" s="153"/>
      <c r="N113" s="154">
        <v>8200000</v>
      </c>
      <c r="O113" s="154"/>
      <c r="P113" s="25"/>
      <c r="Q113" s="25"/>
      <c r="R113" s="25"/>
      <c r="S113" s="25">
        <v>8200000</v>
      </c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>
        <f ca="1">IF(SUM(P113:AD113)&lt;SUM(N113),SUM(N113)-SUM(P113:AD113),)</f>
        <v>0</v>
      </c>
      <c r="AE113" s="27">
        <v>9250000</v>
      </c>
      <c r="AF113" s="27"/>
      <c r="AG113" s="27"/>
      <c r="AH113" s="27">
        <v>9250000</v>
      </c>
      <c r="AI113" s="27"/>
      <c r="AJ113" s="27"/>
      <c r="AK113" s="27"/>
      <c r="AL113" s="25">
        <f>IF(SUM(AF113:AI113)&lt;SUM(AE113),SUM(AE113)-SUM(AF113:AI113),)</f>
        <v>0</v>
      </c>
      <c r="AM113" s="27">
        <f t="shared" si="25"/>
        <v>0</v>
      </c>
      <c r="AN113" s="28"/>
      <c r="AO113" s="2"/>
      <c r="AP113" s="2"/>
      <c r="AQ113" s="89"/>
      <c r="AR113" s="89"/>
      <c r="AS113" s="2"/>
      <c r="AT113" s="2"/>
      <c r="AU113" s="29"/>
      <c r="AV113" s="2"/>
      <c r="AW113" s="2"/>
      <c r="AX113" s="2"/>
      <c r="AY113" s="89"/>
      <c r="AZ113" s="2"/>
      <c r="BA113" s="2"/>
      <c r="BB113" s="2"/>
      <c r="BC113" s="2"/>
      <c r="BD113" s="2"/>
      <c r="BE113" s="2"/>
      <c r="BF113" s="2"/>
    </row>
    <row r="114" spans="1:58" s="130" customFormat="1" ht="18" customHeight="1">
      <c r="A114" s="146">
        <v>108</v>
      </c>
      <c r="B114" s="147" t="str">
        <f t="shared" si="16"/>
        <v>003</v>
      </c>
      <c r="C114" s="175" t="s">
        <v>4990</v>
      </c>
      <c r="D114" s="149" t="s">
        <v>7341</v>
      </c>
      <c r="E114" s="152" t="s">
        <v>905</v>
      </c>
      <c r="F114" s="151" t="s">
        <v>496</v>
      </c>
      <c r="G114" s="152" t="s">
        <v>7199</v>
      </c>
      <c r="H114" s="149" t="s">
        <v>7200</v>
      </c>
      <c r="I114" s="149" t="s">
        <v>7213</v>
      </c>
      <c r="J114" s="149" t="s">
        <v>7302</v>
      </c>
      <c r="K114" s="153">
        <v>0</v>
      </c>
      <c r="L114" s="27">
        <v>0</v>
      </c>
      <c r="M114" s="153"/>
      <c r="N114" s="154">
        <v>8200000</v>
      </c>
      <c r="O114" s="154"/>
      <c r="P114" s="25"/>
      <c r="Q114" s="25">
        <v>8200000</v>
      </c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>
        <f>IF(SUM(P114:Q114)&lt;SUM(N114),SUM(N114)-SUM(P114:Q114),)</f>
        <v>0</v>
      </c>
      <c r="AE114" s="27">
        <v>9250000</v>
      </c>
      <c r="AF114" s="27">
        <v>9250000</v>
      </c>
      <c r="AG114" s="27"/>
      <c r="AH114" s="27"/>
      <c r="AI114" s="27"/>
      <c r="AJ114" s="27"/>
      <c r="AK114" s="27"/>
      <c r="AL114" s="25">
        <f>IF(SUM(AF114:AG114)&lt;SUM(AE114),SUM(AE114)-SUM(AF114:AG114),)</f>
        <v>0</v>
      </c>
      <c r="AM114" s="27">
        <f>IF(SUM(P114:AA114)&lt;(K114+L114+N114),(K114+L114+N114)-SUM(P114:AA114),)+IF(SUM(AF114:AG114)&lt;(AE114),(AE114)-SUM(AF114:AG114),)</f>
        <v>0</v>
      </c>
      <c r="AN114" s="28"/>
      <c r="AO114" s="2"/>
      <c r="AP114" s="2"/>
      <c r="AQ114" s="89"/>
      <c r="AR114" s="89"/>
      <c r="AS114" s="2"/>
      <c r="AT114" s="2"/>
      <c r="AU114" s="29"/>
      <c r="AV114" s="2"/>
      <c r="AW114" s="2"/>
      <c r="AX114" s="2"/>
      <c r="AY114" s="89"/>
      <c r="AZ114" s="2"/>
      <c r="BA114" s="2"/>
      <c r="BB114" s="2"/>
      <c r="BC114" s="2"/>
      <c r="BD114" s="2"/>
      <c r="BE114" s="2"/>
      <c r="BF114" s="2"/>
    </row>
    <row r="115" spans="1:58" s="130" customFormat="1" ht="18" customHeight="1">
      <c r="A115" s="146">
        <v>109</v>
      </c>
      <c r="B115" s="147" t="str">
        <f t="shared" si="16"/>
        <v>003</v>
      </c>
      <c r="C115" s="175" t="s">
        <v>6853</v>
      </c>
      <c r="D115" s="149" t="s">
        <v>7342</v>
      </c>
      <c r="E115" s="152" t="s">
        <v>7139</v>
      </c>
      <c r="F115" s="151" t="s">
        <v>7106</v>
      </c>
      <c r="G115" s="152" t="s">
        <v>7199</v>
      </c>
      <c r="H115" s="149" t="s">
        <v>7200</v>
      </c>
      <c r="I115" s="149" t="s">
        <v>7211</v>
      </c>
      <c r="J115" s="149" t="s">
        <v>7302</v>
      </c>
      <c r="K115" s="153">
        <v>0</v>
      </c>
      <c r="L115" s="27">
        <v>0</v>
      </c>
      <c r="M115" s="153"/>
      <c r="N115" s="154">
        <v>8200000</v>
      </c>
      <c r="O115" s="154"/>
      <c r="P115" s="25"/>
      <c r="Q115" s="25">
        <v>8200000</v>
      </c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>
        <f>IF(SUM(P115:Q115)&lt;SUM(N115),SUM(N115)-SUM(P115:Q115),)</f>
        <v>0</v>
      </c>
      <c r="AE115" s="27">
        <v>9250000</v>
      </c>
      <c r="AF115" s="27">
        <v>9250000</v>
      </c>
      <c r="AG115" s="27"/>
      <c r="AH115" s="27"/>
      <c r="AI115" s="27"/>
      <c r="AJ115" s="27"/>
      <c r="AK115" s="27"/>
      <c r="AL115" s="25">
        <f>IF(SUM(AF115:AG115)&lt;SUM(AE115),SUM(AE115)-SUM(AF115:AG115),)</f>
        <v>0</v>
      </c>
      <c r="AM115" s="27">
        <f>IF(SUM(P115:AA115)&lt;(K115+L115+N115),(K115+L115+N115)-SUM(P115:AA115),)+IF(SUM(AF115:AG115)&lt;(AE115),(AE115)-SUM(AF115:AG115),)</f>
        <v>0</v>
      </c>
      <c r="AN115" s="28"/>
      <c r="AO115" s="2"/>
      <c r="AP115" s="2"/>
      <c r="AQ115" s="89"/>
      <c r="AR115" s="89"/>
      <c r="AS115" s="2"/>
      <c r="AT115" s="2"/>
      <c r="AU115" s="29"/>
      <c r="AV115" s="2"/>
      <c r="AW115" s="2"/>
      <c r="AX115" s="2"/>
      <c r="AY115" s="89"/>
      <c r="AZ115" s="2"/>
      <c r="BA115" s="2"/>
      <c r="BB115" s="2"/>
      <c r="BC115" s="2"/>
      <c r="BD115" s="2"/>
      <c r="BE115" s="2"/>
      <c r="BF115" s="2"/>
    </row>
    <row r="116" spans="1:58" s="130" customFormat="1" ht="18" customHeight="1">
      <c r="A116" s="146">
        <v>110</v>
      </c>
      <c r="B116" s="147" t="str">
        <f t="shared" si="16"/>
        <v>003</v>
      </c>
      <c r="C116" s="175" t="s">
        <v>5762</v>
      </c>
      <c r="D116" s="149" t="s">
        <v>7343</v>
      </c>
      <c r="E116" s="152" t="s">
        <v>7344</v>
      </c>
      <c r="F116" s="151" t="s">
        <v>496</v>
      </c>
      <c r="G116" s="152" t="s">
        <v>7199</v>
      </c>
      <c r="H116" s="149" t="s">
        <v>7200</v>
      </c>
      <c r="I116" s="149" t="s">
        <v>7201</v>
      </c>
      <c r="J116" s="149" t="s">
        <v>7302</v>
      </c>
      <c r="K116" s="153">
        <v>0</v>
      </c>
      <c r="L116" s="27">
        <v>0</v>
      </c>
      <c r="M116" s="153"/>
      <c r="N116" s="154">
        <v>8200000</v>
      </c>
      <c r="O116" s="154"/>
      <c r="P116" s="25"/>
      <c r="Q116" s="25">
        <v>8200000</v>
      </c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>
        <f>IF(SUM(P116:Q116)&lt;SUM(N116),SUM(N116)-SUM(P116:Q116),)</f>
        <v>0</v>
      </c>
      <c r="AE116" s="27">
        <v>9250000</v>
      </c>
      <c r="AF116" s="27"/>
      <c r="AG116" s="27"/>
      <c r="AH116" s="27">
        <v>9250000</v>
      </c>
      <c r="AI116" s="27"/>
      <c r="AJ116" s="27"/>
      <c r="AK116" s="27"/>
      <c r="AL116" s="25">
        <f>IF(SUM(AF116:AI116)&lt;SUM(AE116),SUM(AE116)-SUM(AF116:AI116),)</f>
        <v>0</v>
      </c>
      <c r="AM116" s="27">
        <f t="shared" ref="AM116" si="26">IF(SUM(P116:AA116)&lt;(K116+L116+N116),(K116+L116+N116)-SUM(P116:AA116),)+IF(SUM(AF116:AI116)&lt;(AE116),(AE116)-SUM(AF116:AI116),)</f>
        <v>0</v>
      </c>
      <c r="AN116" s="28"/>
      <c r="AO116" s="2"/>
      <c r="AP116" s="2"/>
      <c r="AQ116" s="89"/>
      <c r="AR116" s="89"/>
      <c r="AS116" s="2"/>
      <c r="AT116" s="2"/>
      <c r="AU116" s="29"/>
      <c r="AV116" s="2"/>
      <c r="AW116" s="2"/>
      <c r="AX116" s="2"/>
      <c r="AY116" s="89"/>
      <c r="AZ116" s="2"/>
      <c r="BA116" s="2"/>
      <c r="BB116" s="2"/>
      <c r="BC116" s="2"/>
      <c r="BD116" s="2"/>
      <c r="BE116" s="2"/>
      <c r="BF116" s="2"/>
    </row>
    <row r="117" spans="1:58" s="130" customFormat="1" ht="18" customHeight="1">
      <c r="A117" s="146">
        <v>111</v>
      </c>
      <c r="B117" s="147" t="str">
        <f t="shared" si="16"/>
        <v>003</v>
      </c>
      <c r="C117" s="175" t="s">
        <v>7345</v>
      </c>
      <c r="D117" s="149" t="s">
        <v>7346</v>
      </c>
      <c r="E117" s="152" t="s">
        <v>7347</v>
      </c>
      <c r="F117" s="151" t="s">
        <v>496</v>
      </c>
      <c r="G117" s="152" t="s">
        <v>7199</v>
      </c>
      <c r="H117" s="149" t="s">
        <v>7200</v>
      </c>
      <c r="I117" s="149" t="s">
        <v>7213</v>
      </c>
      <c r="J117" s="149" t="s">
        <v>7302</v>
      </c>
      <c r="K117" s="153">
        <v>0</v>
      </c>
      <c r="L117" s="27">
        <v>0</v>
      </c>
      <c r="M117" s="153"/>
      <c r="N117" s="154">
        <v>8200000</v>
      </c>
      <c r="O117" s="154"/>
      <c r="P117" s="25"/>
      <c r="Q117" s="25"/>
      <c r="R117" s="25"/>
      <c r="S117" s="25">
        <v>8200000</v>
      </c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>
        <f ca="1">IF(SUM(P117:AD117)&lt;SUM(N117),SUM(N117)-SUM(P117:AD117),)</f>
        <v>0</v>
      </c>
      <c r="AE117" s="27">
        <v>9250000</v>
      </c>
      <c r="AF117" s="27">
        <v>9250000</v>
      </c>
      <c r="AG117" s="27"/>
      <c r="AH117" s="27"/>
      <c r="AI117" s="27"/>
      <c r="AJ117" s="27"/>
      <c r="AK117" s="27"/>
      <c r="AL117" s="25">
        <f>IF(SUM(AF117:AG117)&lt;SUM(AE117),SUM(AE117)-SUM(AF117:AG117),)</f>
        <v>0</v>
      </c>
      <c r="AM117" s="27">
        <f>IF(SUM(P117:AA117)&lt;(K117+L117+N117),(K117+L117+N117)-SUM(P117:AA117),)+IF(SUM(AF117:AG117)&lt;(AE117),(AE117)-SUM(AF117:AG117),)</f>
        <v>0</v>
      </c>
      <c r="AN117" s="28"/>
      <c r="AO117" s="2"/>
      <c r="AP117" s="2"/>
      <c r="AQ117" s="89"/>
      <c r="AR117" s="89"/>
      <c r="AS117" s="2"/>
      <c r="AT117" s="2"/>
      <c r="AU117" s="29"/>
      <c r="AV117" s="2"/>
      <c r="AW117" s="2"/>
      <c r="AX117" s="2"/>
      <c r="AY117" s="89"/>
      <c r="AZ117" s="2"/>
      <c r="BA117" s="2"/>
      <c r="BB117" s="2"/>
      <c r="BC117" s="2"/>
      <c r="BD117" s="2"/>
      <c r="BE117" s="2"/>
      <c r="BF117" s="2"/>
    </row>
    <row r="118" spans="1:58" s="130" customFormat="1" ht="18" customHeight="1">
      <c r="A118" s="146">
        <v>112</v>
      </c>
      <c r="B118" s="147" t="str">
        <f t="shared" si="16"/>
        <v>003</v>
      </c>
      <c r="C118" s="175" t="s">
        <v>5910</v>
      </c>
      <c r="D118" s="149" t="s">
        <v>7348</v>
      </c>
      <c r="E118" s="152" t="s">
        <v>7349</v>
      </c>
      <c r="F118" s="151" t="s">
        <v>496</v>
      </c>
      <c r="G118" s="152" t="s">
        <v>7199</v>
      </c>
      <c r="H118" s="149" t="s">
        <v>7200</v>
      </c>
      <c r="I118" s="149" t="s">
        <v>7213</v>
      </c>
      <c r="J118" s="149" t="s">
        <v>7302</v>
      </c>
      <c r="K118" s="153">
        <v>0</v>
      </c>
      <c r="L118" s="27">
        <v>0</v>
      </c>
      <c r="M118" s="153"/>
      <c r="N118" s="154">
        <v>8200000</v>
      </c>
      <c r="O118" s="154"/>
      <c r="P118" s="25"/>
      <c r="Q118" s="25">
        <v>8200000</v>
      </c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>
        <f>IF(SUM(P118:Q118)&lt;SUM(N118),SUM(N118)-SUM(P118:Q118),)</f>
        <v>0</v>
      </c>
      <c r="AE118" s="27">
        <v>9250000</v>
      </c>
      <c r="AF118" s="27">
        <v>9250000</v>
      </c>
      <c r="AG118" s="27"/>
      <c r="AH118" s="27"/>
      <c r="AI118" s="27"/>
      <c r="AJ118" s="27"/>
      <c r="AK118" s="27"/>
      <c r="AL118" s="25">
        <f>IF(SUM(AF118:AG118)&lt;SUM(AE118),SUM(AE118)-SUM(AF118:AG118),)</f>
        <v>0</v>
      </c>
      <c r="AM118" s="27">
        <f>IF(SUM(P118:AA118)&lt;(K118+L118+N118),(K118+L118+N118)-SUM(P118:AA118),)+IF(SUM(AF118:AG118)&lt;(AE118),(AE118)-SUM(AF118:AG118),)</f>
        <v>0</v>
      </c>
      <c r="AN118" s="28"/>
      <c r="AO118" s="2"/>
      <c r="AP118" s="2"/>
      <c r="AQ118" s="89"/>
      <c r="AR118" s="89"/>
      <c r="AS118" s="2"/>
      <c r="AT118" s="2"/>
      <c r="AU118" s="29"/>
      <c r="AV118" s="2"/>
      <c r="AW118" s="2"/>
      <c r="AX118" s="2"/>
      <c r="AY118" s="89"/>
      <c r="AZ118" s="2"/>
      <c r="BA118" s="2"/>
      <c r="BB118" s="2"/>
      <c r="BC118" s="2"/>
      <c r="BD118" s="2"/>
      <c r="BE118" s="2"/>
      <c r="BF118" s="2"/>
    </row>
    <row r="119" spans="1:58" s="130" customFormat="1" ht="18" customHeight="1">
      <c r="A119" s="146">
        <v>113</v>
      </c>
      <c r="B119" s="147" t="str">
        <f t="shared" si="16"/>
        <v>003</v>
      </c>
      <c r="C119" s="175" t="s">
        <v>7350</v>
      </c>
      <c r="D119" s="149" t="s">
        <v>7351</v>
      </c>
      <c r="E119" s="152" t="s">
        <v>7352</v>
      </c>
      <c r="F119" s="151" t="s">
        <v>496</v>
      </c>
      <c r="G119" s="152" t="s">
        <v>7199</v>
      </c>
      <c r="H119" s="149" t="s">
        <v>7200</v>
      </c>
      <c r="I119" s="149" t="s">
        <v>7213</v>
      </c>
      <c r="J119" s="149" t="s">
        <v>7302</v>
      </c>
      <c r="K119" s="153">
        <v>0</v>
      </c>
      <c r="L119" s="27">
        <v>0</v>
      </c>
      <c r="M119" s="153"/>
      <c r="N119" s="154">
        <v>8200000</v>
      </c>
      <c r="O119" s="154"/>
      <c r="P119" s="25"/>
      <c r="Q119" s="25"/>
      <c r="R119" s="25"/>
      <c r="S119" s="25">
        <v>8200000</v>
      </c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>
        <f ca="1">IF(SUM(P119:AD119)&lt;SUM(N119),SUM(N119)-SUM(P119:AD119),)</f>
        <v>0</v>
      </c>
      <c r="AE119" s="27">
        <v>9250000</v>
      </c>
      <c r="AF119" s="27"/>
      <c r="AG119" s="27"/>
      <c r="AH119" s="27">
        <v>9250000</v>
      </c>
      <c r="AI119" s="27"/>
      <c r="AJ119" s="27"/>
      <c r="AK119" s="27"/>
      <c r="AL119" s="25">
        <f>IF(SUM(AF119:AI119)&lt;SUM(AE119),SUM(AE119)-SUM(AF119:AI119),)</f>
        <v>0</v>
      </c>
      <c r="AM119" s="27">
        <f t="shared" ref="AM119" si="27">IF(SUM(P119:AA119)&lt;(K119+L119+N119),(K119+L119+N119)-SUM(P119:AA119),)+IF(SUM(AF119:AI119)&lt;(AE119),(AE119)-SUM(AF119:AI119),)</f>
        <v>0</v>
      </c>
      <c r="AN119" s="28"/>
      <c r="AO119" s="2"/>
      <c r="AP119" s="2"/>
      <c r="AQ119" s="89"/>
      <c r="AR119" s="89"/>
      <c r="AS119" s="2"/>
      <c r="AT119" s="2"/>
      <c r="AU119" s="29"/>
      <c r="AV119" s="2"/>
      <c r="AW119" s="2"/>
      <c r="AX119" s="2"/>
      <c r="AY119" s="89"/>
      <c r="AZ119" s="2"/>
      <c r="BA119" s="2"/>
      <c r="BB119" s="2"/>
      <c r="BC119" s="2"/>
      <c r="BD119" s="2"/>
      <c r="BE119" s="2"/>
      <c r="BF119" s="2"/>
    </row>
    <row r="120" spans="1:58" s="130" customFormat="1" ht="18" customHeight="1">
      <c r="A120" s="146">
        <v>114</v>
      </c>
      <c r="B120" s="147" t="str">
        <f t="shared" si="16"/>
        <v>003</v>
      </c>
      <c r="C120" s="175" t="s">
        <v>7353</v>
      </c>
      <c r="D120" s="149" t="s">
        <v>7354</v>
      </c>
      <c r="E120" s="152" t="s">
        <v>7355</v>
      </c>
      <c r="F120" s="151" t="s">
        <v>496</v>
      </c>
      <c r="G120" s="152" t="s">
        <v>7199</v>
      </c>
      <c r="H120" s="149" t="s">
        <v>7200</v>
      </c>
      <c r="I120" s="149" t="s">
        <v>7213</v>
      </c>
      <c r="J120" s="149" t="s">
        <v>7302</v>
      </c>
      <c r="K120" s="153">
        <v>0</v>
      </c>
      <c r="L120" s="27">
        <v>0</v>
      </c>
      <c r="M120" s="153"/>
      <c r="N120" s="154">
        <v>8200000</v>
      </c>
      <c r="O120" s="154"/>
      <c r="P120" s="25"/>
      <c r="Q120" s="25"/>
      <c r="R120" s="25"/>
      <c r="S120" s="25"/>
      <c r="T120" s="25"/>
      <c r="U120" s="25"/>
      <c r="V120" s="25"/>
      <c r="W120" s="25">
        <v>8200000</v>
      </c>
      <c r="X120" s="25"/>
      <c r="Y120" s="25"/>
      <c r="Z120" s="25"/>
      <c r="AA120" s="25"/>
      <c r="AB120" s="25"/>
      <c r="AC120" s="25"/>
      <c r="AD120" s="25">
        <f>IF(SUM(P120:W120)&lt;SUM(N120),SUM(N120)-SUM(P120:W120),)</f>
        <v>0</v>
      </c>
      <c r="AE120" s="27">
        <v>9250000</v>
      </c>
      <c r="AF120" s="27"/>
      <c r="AG120" s="27"/>
      <c r="AH120" s="27"/>
      <c r="AI120" s="27"/>
      <c r="AJ120" s="27"/>
      <c r="AK120" s="27"/>
      <c r="AL120" s="25">
        <f>IF(SUM(AF120:AG120)&lt;SUM(AE120),SUM(AE120)-SUM(AF120:AG120),)</f>
        <v>9250000</v>
      </c>
      <c r="AM120" s="27">
        <f>IF(SUM(P120:AA120)&lt;(K120+L120+N120),(K120+L120+N120)-SUM(P120:AA120),)+IF(SUM(AF120:AG120)&lt;(AE120),(AE120)-SUM(AF120:AG120),)</f>
        <v>9250000</v>
      </c>
      <c r="AN120" s="28"/>
      <c r="AO120" s="2"/>
      <c r="AP120" s="2"/>
      <c r="AQ120" s="89"/>
      <c r="AR120" s="89"/>
      <c r="AS120" s="2"/>
      <c r="AT120" s="2"/>
      <c r="AU120" s="29"/>
      <c r="AV120" s="2"/>
      <c r="AW120" s="2"/>
      <c r="AX120" s="2"/>
      <c r="AY120" s="89"/>
      <c r="AZ120" s="2"/>
      <c r="BA120" s="2"/>
      <c r="BB120" s="2"/>
      <c r="BC120" s="2"/>
      <c r="BD120" s="2"/>
      <c r="BE120" s="2"/>
      <c r="BF120" s="2"/>
    </row>
    <row r="121" spans="1:58" s="130" customFormat="1" ht="18" customHeight="1">
      <c r="A121" s="146">
        <v>115</v>
      </c>
      <c r="B121" s="147" t="str">
        <f t="shared" si="16"/>
        <v>003</v>
      </c>
      <c r="C121" s="175" t="s">
        <v>7356</v>
      </c>
      <c r="D121" s="149" t="s">
        <v>7357</v>
      </c>
      <c r="E121" s="152" t="s">
        <v>7358</v>
      </c>
      <c r="F121" s="151" t="s">
        <v>496</v>
      </c>
      <c r="G121" s="152" t="s">
        <v>7199</v>
      </c>
      <c r="H121" s="149" t="s">
        <v>7200</v>
      </c>
      <c r="I121" s="149" t="s">
        <v>7201</v>
      </c>
      <c r="J121" s="149" t="s">
        <v>7302</v>
      </c>
      <c r="K121" s="153">
        <v>0</v>
      </c>
      <c r="L121" s="27">
        <v>0</v>
      </c>
      <c r="M121" s="153"/>
      <c r="N121" s="154">
        <v>8200000</v>
      </c>
      <c r="O121" s="154"/>
      <c r="P121" s="25"/>
      <c r="Q121" s="25"/>
      <c r="R121" s="25"/>
      <c r="S121" s="25">
        <v>8200000</v>
      </c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>
        <f ca="1">IF(SUM(P121:AD121)&lt;SUM(N121),SUM(N121)-SUM(P121:AD121),)</f>
        <v>0</v>
      </c>
      <c r="AE121" s="27">
        <v>9250000</v>
      </c>
      <c r="AF121" s="27"/>
      <c r="AG121" s="27"/>
      <c r="AH121" s="27">
        <v>9250000</v>
      </c>
      <c r="AI121" s="27"/>
      <c r="AJ121" s="27"/>
      <c r="AK121" s="27"/>
      <c r="AL121" s="25">
        <f>IF(SUM(AF121:AI121)&lt;SUM(AE121),SUM(AE121)-SUM(AF121:AI121),)</f>
        <v>0</v>
      </c>
      <c r="AM121" s="27">
        <f t="shared" ref="AM121" si="28">IF(SUM(P121:AA121)&lt;(K121+L121+N121),(K121+L121+N121)-SUM(P121:AA121),)+IF(SUM(AF121:AI121)&lt;(AE121),(AE121)-SUM(AF121:AI121),)</f>
        <v>0</v>
      </c>
      <c r="AN121" s="28"/>
      <c r="AO121" s="2"/>
      <c r="AP121" s="2"/>
      <c r="AQ121" s="89"/>
      <c r="AR121" s="89"/>
      <c r="AS121" s="2"/>
      <c r="AT121" s="2"/>
      <c r="AU121" s="29"/>
      <c r="AV121" s="2"/>
      <c r="AW121" s="2"/>
      <c r="AX121" s="2"/>
      <c r="AY121" s="89"/>
      <c r="AZ121" s="2"/>
      <c r="BA121" s="2"/>
      <c r="BB121" s="2"/>
      <c r="BC121" s="2"/>
      <c r="BD121" s="2"/>
      <c r="BE121" s="2"/>
      <c r="BF121" s="2"/>
    </row>
    <row r="122" spans="1:58" s="130" customFormat="1" ht="18" customHeight="1">
      <c r="A122" s="146">
        <v>116</v>
      </c>
      <c r="B122" s="147" t="str">
        <f t="shared" si="16"/>
        <v>003</v>
      </c>
      <c r="C122" s="175" t="s">
        <v>7359</v>
      </c>
      <c r="D122" s="149" t="s">
        <v>7360</v>
      </c>
      <c r="E122" s="152" t="s">
        <v>7361</v>
      </c>
      <c r="F122" s="151" t="s">
        <v>496</v>
      </c>
      <c r="G122" s="152" t="s">
        <v>7199</v>
      </c>
      <c r="H122" s="149" t="s">
        <v>7200</v>
      </c>
      <c r="I122" s="149" t="s">
        <v>7201</v>
      </c>
      <c r="J122" s="149" t="s">
        <v>7302</v>
      </c>
      <c r="K122" s="153">
        <v>0</v>
      </c>
      <c r="L122" s="27">
        <v>0</v>
      </c>
      <c r="M122" s="153"/>
      <c r="N122" s="154">
        <v>8200000</v>
      </c>
      <c r="O122" s="154"/>
      <c r="P122" s="25"/>
      <c r="Q122" s="25"/>
      <c r="R122" s="25"/>
      <c r="S122" s="25"/>
      <c r="T122" s="25"/>
      <c r="U122" s="25">
        <v>8200000</v>
      </c>
      <c r="V122" s="25"/>
      <c r="W122" s="25"/>
      <c r="X122" s="25"/>
      <c r="Y122" s="25"/>
      <c r="Z122" s="25"/>
      <c r="AA122" s="25"/>
      <c r="AB122" s="25"/>
      <c r="AC122" s="25"/>
      <c r="AD122" s="25">
        <f>IF(SUM(P122:U122)&lt;SUM(N122),SUM(N122)-SUM(P122:U122),)</f>
        <v>0</v>
      </c>
      <c r="AE122" s="27">
        <v>9250000</v>
      </c>
      <c r="AF122" s="27">
        <v>9250000</v>
      </c>
      <c r="AG122" s="27"/>
      <c r="AH122" s="27"/>
      <c r="AI122" s="27"/>
      <c r="AJ122" s="27"/>
      <c r="AK122" s="27"/>
      <c r="AL122" s="25">
        <f>IF(SUM(AF122:AG122)&lt;SUM(AE122),SUM(AE122)-SUM(AF122:AG122),)</f>
        <v>0</v>
      </c>
      <c r="AM122" s="27">
        <f>IF(SUM(P122:AA122)&lt;(K122+L122+N122),(K122+L122+N122)-SUM(P122:AA122),)+IF(SUM(AF122:AG122)&lt;(AE122),(AE122)-SUM(AF122:AG122),)</f>
        <v>0</v>
      </c>
      <c r="AN122" s="28"/>
      <c r="AO122" s="2"/>
      <c r="AP122" s="2"/>
      <c r="AQ122" s="89"/>
      <c r="AR122" s="89"/>
      <c r="AS122" s="2"/>
      <c r="AT122" s="2"/>
      <c r="AU122" s="29"/>
      <c r="AV122" s="2"/>
      <c r="AW122" s="2"/>
      <c r="AX122" s="2"/>
      <c r="AY122" s="89"/>
      <c r="AZ122" s="2"/>
      <c r="BA122" s="2"/>
      <c r="BB122" s="2"/>
      <c r="BC122" s="2"/>
      <c r="BD122" s="2"/>
      <c r="BE122" s="2"/>
      <c r="BF122" s="2"/>
    </row>
    <row r="123" spans="1:58" s="130" customFormat="1" ht="18" customHeight="1">
      <c r="A123" s="146">
        <v>117</v>
      </c>
      <c r="B123" s="147" t="str">
        <f t="shared" si="16"/>
        <v>003</v>
      </c>
      <c r="C123" s="175" t="s">
        <v>6284</v>
      </c>
      <c r="D123" s="149" t="s">
        <v>7362</v>
      </c>
      <c r="E123" s="152" t="s">
        <v>7363</v>
      </c>
      <c r="F123" s="151" t="s">
        <v>496</v>
      </c>
      <c r="G123" s="152" t="s">
        <v>7199</v>
      </c>
      <c r="H123" s="149" t="s">
        <v>7200</v>
      </c>
      <c r="I123" s="149" t="s">
        <v>7211</v>
      </c>
      <c r="J123" s="149" t="s">
        <v>7302</v>
      </c>
      <c r="K123" s="153">
        <v>0</v>
      </c>
      <c r="L123" s="27">
        <v>0</v>
      </c>
      <c r="M123" s="153"/>
      <c r="N123" s="154">
        <v>8200000</v>
      </c>
      <c r="O123" s="154"/>
      <c r="P123" s="25"/>
      <c r="Q123" s="25">
        <v>8200000</v>
      </c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>
        <f>IF(SUM(P123:Q123)&lt;SUM(N123),SUM(N123)-SUM(P123:Q123),)</f>
        <v>0</v>
      </c>
      <c r="AE123" s="27">
        <v>9250000</v>
      </c>
      <c r="AF123" s="27">
        <v>9250000</v>
      </c>
      <c r="AG123" s="27"/>
      <c r="AH123" s="27"/>
      <c r="AI123" s="27"/>
      <c r="AJ123" s="27"/>
      <c r="AK123" s="27"/>
      <c r="AL123" s="25">
        <f>IF(SUM(AF123:AG123)&lt;SUM(AE123),SUM(AE123)-SUM(AF123:AG123),)</f>
        <v>0</v>
      </c>
      <c r="AM123" s="27">
        <f>IF(SUM(P123:AA123)&lt;(K123+L123+N123),(K123+L123+N123)-SUM(P123:AA123),)+IF(SUM(AF123:AG123)&lt;(AE123),(AE123)-SUM(AF123:AG123),)</f>
        <v>0</v>
      </c>
      <c r="AN123" s="28" t="s">
        <v>7364</v>
      </c>
      <c r="AO123" s="2"/>
      <c r="AP123" s="2"/>
      <c r="AQ123" s="89"/>
      <c r="AR123" s="89"/>
      <c r="AS123" s="2"/>
      <c r="AT123" s="2"/>
      <c r="AU123" s="29"/>
      <c r="AV123" s="2"/>
      <c r="AW123" s="2"/>
      <c r="AX123" s="2"/>
      <c r="AY123" s="89"/>
      <c r="AZ123" s="2"/>
      <c r="BA123" s="2"/>
      <c r="BB123" s="2"/>
      <c r="BC123" s="2"/>
      <c r="BD123" s="2"/>
      <c r="BE123" s="2"/>
      <c r="BF123" s="2"/>
    </row>
    <row r="124" spans="1:58" s="130" customFormat="1" ht="18" customHeight="1">
      <c r="A124" s="146">
        <v>118</v>
      </c>
      <c r="B124" s="147" t="str">
        <f t="shared" si="16"/>
        <v>003</v>
      </c>
      <c r="C124" s="175" t="s">
        <v>7365</v>
      </c>
      <c r="D124" s="149" t="s">
        <v>7366</v>
      </c>
      <c r="E124" s="152" t="s">
        <v>7367</v>
      </c>
      <c r="F124" s="151" t="s">
        <v>496</v>
      </c>
      <c r="G124" s="152" t="s">
        <v>7199</v>
      </c>
      <c r="H124" s="149" t="s">
        <v>7200</v>
      </c>
      <c r="I124" s="149" t="s">
        <v>7211</v>
      </c>
      <c r="J124" s="149" t="s">
        <v>7302</v>
      </c>
      <c r="K124" s="153">
        <v>0</v>
      </c>
      <c r="L124" s="27">
        <v>0</v>
      </c>
      <c r="M124" s="153"/>
      <c r="N124" s="154">
        <v>8200000</v>
      </c>
      <c r="O124" s="154"/>
      <c r="P124" s="25"/>
      <c r="Q124" s="25"/>
      <c r="R124" s="25"/>
      <c r="S124" s="25"/>
      <c r="T124" s="25"/>
      <c r="U124" s="25">
        <v>8200000</v>
      </c>
      <c r="V124" s="25"/>
      <c r="W124" s="25"/>
      <c r="X124" s="25"/>
      <c r="Y124" s="25"/>
      <c r="Z124" s="25"/>
      <c r="AA124" s="25"/>
      <c r="AB124" s="25"/>
      <c r="AC124" s="25"/>
      <c r="AD124" s="25">
        <f>IF(SUM(P124:U124)&lt;SUM(N124),SUM(N124)-SUM(P124:U124),)</f>
        <v>0</v>
      </c>
      <c r="AE124" s="27">
        <v>9250000</v>
      </c>
      <c r="AF124" s="27"/>
      <c r="AG124" s="27"/>
      <c r="AH124" s="27">
        <v>9250000</v>
      </c>
      <c r="AI124" s="27"/>
      <c r="AJ124" s="27"/>
      <c r="AK124" s="27"/>
      <c r="AL124" s="25">
        <f>IF(SUM(AF124:AI124)&lt;SUM(AE124),SUM(AE124)-SUM(AF124:AI124),)</f>
        <v>0</v>
      </c>
      <c r="AM124" s="27">
        <f t="shared" ref="AM124" si="29">IF(SUM(P124:AA124)&lt;(K124+L124+N124),(K124+L124+N124)-SUM(P124:AA124),)+IF(SUM(AF124:AI124)&lt;(AE124),(AE124)-SUM(AF124:AI124),)</f>
        <v>0</v>
      </c>
      <c r="AN124" s="28"/>
      <c r="AO124" s="2"/>
      <c r="AP124" s="2"/>
      <c r="AQ124" s="89"/>
      <c r="AR124" s="89"/>
      <c r="AS124" s="2"/>
      <c r="AT124" s="2"/>
      <c r="AU124" s="29"/>
      <c r="AV124" s="2"/>
      <c r="AW124" s="2"/>
      <c r="AX124" s="2"/>
      <c r="AY124" s="89"/>
      <c r="AZ124" s="2"/>
      <c r="BA124" s="2"/>
      <c r="BB124" s="2"/>
      <c r="BC124" s="2"/>
      <c r="BD124" s="2"/>
      <c r="BE124" s="2"/>
      <c r="BF124" s="2"/>
    </row>
    <row r="125" spans="1:58" s="130" customFormat="1" ht="18" customHeight="1">
      <c r="A125" s="146">
        <v>119</v>
      </c>
      <c r="B125" s="147" t="str">
        <f t="shared" si="16"/>
        <v>003</v>
      </c>
      <c r="C125" s="175" t="s">
        <v>5988</v>
      </c>
      <c r="D125" s="149" t="s">
        <v>7368</v>
      </c>
      <c r="E125" s="152" t="s">
        <v>7369</v>
      </c>
      <c r="F125" s="151" t="s">
        <v>496</v>
      </c>
      <c r="G125" s="152" t="s">
        <v>7199</v>
      </c>
      <c r="H125" s="149" t="s">
        <v>7200</v>
      </c>
      <c r="I125" s="149" t="s">
        <v>7211</v>
      </c>
      <c r="J125" s="149" t="s">
        <v>7302</v>
      </c>
      <c r="K125" s="153">
        <v>0</v>
      </c>
      <c r="L125" s="27">
        <v>0</v>
      </c>
      <c r="M125" s="153"/>
      <c r="N125" s="154">
        <v>8200000</v>
      </c>
      <c r="O125" s="154"/>
      <c r="P125" s="25"/>
      <c r="Q125" s="25">
        <v>8200000</v>
      </c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>
        <f>IF(SUM(P125:Q125)&lt;SUM(N125),SUM(N125)-SUM(P125:Q125),)</f>
        <v>0</v>
      </c>
      <c r="AE125" s="27">
        <v>9250000</v>
      </c>
      <c r="AF125" s="27">
        <v>9250000</v>
      </c>
      <c r="AG125" s="27"/>
      <c r="AH125" s="27"/>
      <c r="AI125" s="27"/>
      <c r="AJ125" s="27"/>
      <c r="AK125" s="27"/>
      <c r="AL125" s="25">
        <f>IF(SUM(AF125:AG125)&lt;SUM(AE125),SUM(AE125)-SUM(AF125:AG125),)</f>
        <v>0</v>
      </c>
      <c r="AM125" s="27">
        <f>IF(SUM(P125:AA125)&lt;(K125+L125+N125),(K125+L125+N125)-SUM(P125:AA125),)+IF(SUM(AF125:AG125)&lt;(AE125),(AE125)-SUM(AF125:AG125),)</f>
        <v>0</v>
      </c>
      <c r="AN125" s="28"/>
      <c r="AO125" s="2"/>
      <c r="AP125" s="2"/>
      <c r="AQ125" s="89"/>
      <c r="AR125" s="89"/>
      <c r="AS125" s="2"/>
      <c r="AT125" s="2"/>
      <c r="AU125" s="29"/>
      <c r="AV125" s="2"/>
      <c r="AW125" s="2"/>
      <c r="AX125" s="2"/>
      <c r="AY125" s="89"/>
      <c r="AZ125" s="2"/>
      <c r="BA125" s="2"/>
      <c r="BB125" s="2"/>
      <c r="BC125" s="2"/>
      <c r="BD125" s="2"/>
      <c r="BE125" s="2"/>
      <c r="BF125" s="2"/>
    </row>
    <row r="126" spans="1:58" s="130" customFormat="1" ht="18" customHeight="1">
      <c r="A126" s="146">
        <v>120</v>
      </c>
      <c r="B126" s="147" t="str">
        <f t="shared" si="16"/>
        <v>003</v>
      </c>
      <c r="C126" s="181" t="s">
        <v>7370</v>
      </c>
      <c r="D126" s="149" t="s">
        <v>7371</v>
      </c>
      <c r="E126" s="152" t="s">
        <v>7372</v>
      </c>
      <c r="F126" s="151" t="s">
        <v>496</v>
      </c>
      <c r="G126" s="152" t="s">
        <v>7199</v>
      </c>
      <c r="H126" s="149" t="s">
        <v>7200</v>
      </c>
      <c r="I126" s="149" t="s">
        <v>7201</v>
      </c>
      <c r="J126" s="149" t="s">
        <v>7302</v>
      </c>
      <c r="K126" s="153">
        <v>0</v>
      </c>
      <c r="L126" s="27">
        <v>0</v>
      </c>
      <c r="M126" s="153"/>
      <c r="N126" s="154">
        <v>8200000</v>
      </c>
      <c r="O126" s="154"/>
      <c r="P126" s="25"/>
      <c r="Q126" s="25"/>
      <c r="R126" s="25"/>
      <c r="S126" s="25"/>
      <c r="T126" s="25"/>
      <c r="U126" s="25">
        <v>8200000</v>
      </c>
      <c r="V126" s="25"/>
      <c r="W126" s="25"/>
      <c r="X126" s="25"/>
      <c r="Y126" s="25"/>
      <c r="Z126" s="25"/>
      <c r="AA126" s="25"/>
      <c r="AB126" s="25"/>
      <c r="AC126" s="25"/>
      <c r="AD126" s="25">
        <f>IF(SUM(P126:U126)&lt;SUM(N126),SUM(N126)-SUM(P126:U126),)</f>
        <v>0</v>
      </c>
      <c r="AE126" s="27">
        <v>9250000</v>
      </c>
      <c r="AF126" s="27"/>
      <c r="AG126" s="27"/>
      <c r="AH126" s="27"/>
      <c r="AI126" s="27"/>
      <c r="AJ126" s="27"/>
      <c r="AK126" s="27"/>
      <c r="AL126" s="25">
        <f>IF(SUM(AF126:AG126)&lt;SUM(AE126),SUM(AE126)-SUM(AF126:AG126),)</f>
        <v>9250000</v>
      </c>
      <c r="AM126" s="27">
        <f>IF(SUM(P126:AA126)&lt;(K126+L126+N126),(K126+L126+N126)-SUM(P126:AA126),)+IF(SUM(AF126:AG126)&lt;(AE126),(AE126)-SUM(AF126:AG126),)</f>
        <v>9250000</v>
      </c>
      <c r="AN126" s="28"/>
      <c r="AO126" s="2"/>
      <c r="AP126" s="2"/>
      <c r="AQ126" s="89"/>
      <c r="AR126" s="89"/>
      <c r="AS126" s="2"/>
      <c r="AT126" s="2"/>
      <c r="AU126" s="29"/>
      <c r="AV126" s="2"/>
      <c r="AW126" s="2"/>
      <c r="AX126" s="2"/>
      <c r="AY126" s="89"/>
      <c r="AZ126" s="2"/>
      <c r="BA126" s="2"/>
      <c r="BB126" s="2"/>
      <c r="BC126" s="2"/>
      <c r="BD126" s="2"/>
      <c r="BE126" s="2"/>
      <c r="BF126" s="2"/>
    </row>
    <row r="127" spans="1:58" s="130" customFormat="1" ht="18" customHeight="1">
      <c r="A127" s="146">
        <v>121</v>
      </c>
      <c r="B127" s="147" t="str">
        <f t="shared" si="16"/>
        <v>003</v>
      </c>
      <c r="C127" s="175" t="s">
        <v>6728</v>
      </c>
      <c r="D127" s="149" t="s">
        <v>7373</v>
      </c>
      <c r="E127" s="152" t="s">
        <v>7374</v>
      </c>
      <c r="F127" s="151" t="s">
        <v>496</v>
      </c>
      <c r="G127" s="152" t="s">
        <v>7199</v>
      </c>
      <c r="H127" s="149" t="s">
        <v>7200</v>
      </c>
      <c r="I127" s="149" t="s">
        <v>7201</v>
      </c>
      <c r="J127" s="149" t="s">
        <v>7302</v>
      </c>
      <c r="K127" s="153">
        <v>0</v>
      </c>
      <c r="L127" s="27">
        <v>0</v>
      </c>
      <c r="M127" s="153"/>
      <c r="N127" s="154">
        <v>8200000</v>
      </c>
      <c r="O127" s="154"/>
      <c r="P127" s="25"/>
      <c r="Q127" s="25">
        <v>8200000</v>
      </c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>
        <f>IF(SUM(P127:Q127)&lt;SUM(N127),SUM(N127)-SUM(P127:Q127),)</f>
        <v>0</v>
      </c>
      <c r="AE127" s="27">
        <v>9250000</v>
      </c>
      <c r="AF127" s="27">
        <v>9250000</v>
      </c>
      <c r="AG127" s="27"/>
      <c r="AH127" s="27"/>
      <c r="AI127" s="27"/>
      <c r="AJ127" s="27"/>
      <c r="AK127" s="27"/>
      <c r="AL127" s="25">
        <f>IF(SUM(AF127:AG127)&lt;SUM(AE127),SUM(AE127)-SUM(AF127:AG127),)</f>
        <v>0</v>
      </c>
      <c r="AM127" s="27">
        <f>IF(SUM(P127:AA127)&lt;(K127+L127+N127),(K127+L127+N127)-SUM(P127:AA127),)+IF(SUM(AF127:AG127)&lt;(AE127),(AE127)-SUM(AF127:AG127),)</f>
        <v>0</v>
      </c>
      <c r="AN127" s="28"/>
      <c r="AO127" s="2"/>
      <c r="AP127" s="2"/>
      <c r="AQ127" s="89"/>
      <c r="AR127" s="89"/>
      <c r="AS127" s="2"/>
      <c r="AT127" s="2"/>
      <c r="AU127" s="29"/>
      <c r="AV127" s="2"/>
      <c r="AW127" s="2"/>
      <c r="AX127" s="2"/>
      <c r="AY127" s="89"/>
      <c r="AZ127" s="2"/>
      <c r="BA127" s="2"/>
      <c r="BB127" s="2"/>
      <c r="BC127" s="2"/>
      <c r="BD127" s="2"/>
      <c r="BE127" s="2"/>
      <c r="BF127" s="2"/>
    </row>
    <row r="128" spans="1:58" s="130" customFormat="1" ht="18" customHeight="1">
      <c r="A128" s="146">
        <v>122</v>
      </c>
      <c r="B128" s="147" t="str">
        <f t="shared" si="16"/>
        <v>003</v>
      </c>
      <c r="C128" s="175" t="s">
        <v>6110</v>
      </c>
      <c r="D128" s="149" t="s">
        <v>7375</v>
      </c>
      <c r="E128" s="152" t="s">
        <v>7324</v>
      </c>
      <c r="F128" s="151" t="s">
        <v>7106</v>
      </c>
      <c r="G128" s="152" t="s">
        <v>7199</v>
      </c>
      <c r="H128" s="149" t="s">
        <v>7200</v>
      </c>
      <c r="I128" s="149" t="s">
        <v>7213</v>
      </c>
      <c r="J128" s="149" t="s">
        <v>7302</v>
      </c>
      <c r="K128" s="153">
        <v>0</v>
      </c>
      <c r="L128" s="27">
        <v>0</v>
      </c>
      <c r="M128" s="153"/>
      <c r="N128" s="154">
        <v>8200000</v>
      </c>
      <c r="O128" s="154"/>
      <c r="P128" s="25"/>
      <c r="Q128" s="25">
        <v>8200000</v>
      </c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>
        <f>IF(SUM(P128:Q128)&lt;SUM(N128),SUM(N128)-SUM(P128:Q128),)</f>
        <v>0</v>
      </c>
      <c r="AE128" s="27">
        <v>9250000</v>
      </c>
      <c r="AF128" s="27"/>
      <c r="AG128" s="27">
        <v>9250000</v>
      </c>
      <c r="AH128" s="27"/>
      <c r="AI128" s="27"/>
      <c r="AJ128" s="27"/>
      <c r="AK128" s="27"/>
      <c r="AL128" s="25">
        <f>IF(SUM(AF128:AG128)&lt;SUM(AE128),SUM(AE128)-SUM(AF128:AG128),)</f>
        <v>0</v>
      </c>
      <c r="AM128" s="27">
        <f>IF(SUM(P128:AA128)&lt;(K128+L128+N128),(K128+L128+N128)-SUM(P128:AA128),)+IF(SUM(AF128:AG128)&lt;(AE128),(AE128)-SUM(AF128:AG128),)</f>
        <v>0</v>
      </c>
      <c r="AN128" s="28"/>
      <c r="AO128" s="2"/>
      <c r="AP128" s="2"/>
      <c r="AQ128" s="89"/>
      <c r="AR128" s="89"/>
      <c r="AS128" s="2"/>
      <c r="AT128" s="2"/>
      <c r="AU128" s="29"/>
      <c r="AV128" s="2"/>
      <c r="AW128" s="2"/>
      <c r="AX128" s="2"/>
      <c r="AY128" s="89"/>
      <c r="AZ128" s="2"/>
      <c r="BA128" s="2"/>
      <c r="BB128" s="2"/>
      <c r="BC128" s="2"/>
      <c r="BD128" s="2"/>
      <c r="BE128" s="2"/>
      <c r="BF128" s="2"/>
    </row>
    <row r="129" spans="1:58" s="130" customFormat="1" ht="18" customHeight="1">
      <c r="A129" s="146">
        <v>123</v>
      </c>
      <c r="B129" s="147" t="str">
        <f t="shared" si="16"/>
        <v>003</v>
      </c>
      <c r="C129" s="175" t="s">
        <v>7376</v>
      </c>
      <c r="D129" s="149" t="s">
        <v>7377</v>
      </c>
      <c r="E129" s="152" t="s">
        <v>3221</v>
      </c>
      <c r="F129" s="151" t="s">
        <v>496</v>
      </c>
      <c r="G129" s="152" t="s">
        <v>7199</v>
      </c>
      <c r="H129" s="149" t="s">
        <v>7200</v>
      </c>
      <c r="I129" s="149" t="s">
        <v>7211</v>
      </c>
      <c r="J129" s="149" t="s">
        <v>7302</v>
      </c>
      <c r="K129" s="153">
        <v>0</v>
      </c>
      <c r="L129" s="27">
        <v>0</v>
      </c>
      <c r="M129" s="153"/>
      <c r="N129" s="154">
        <v>8200000</v>
      </c>
      <c r="O129" s="154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>
        <v>8200000</v>
      </c>
      <c r="AB129" s="25"/>
      <c r="AC129" s="25"/>
      <c r="AD129" s="25">
        <f>IF(SUM(P129:AA129)&lt;SUM(N129),SUM(N129)-SUM(P129:AA129),)</f>
        <v>0</v>
      </c>
      <c r="AE129" s="27">
        <v>9250000</v>
      </c>
      <c r="AF129" s="27"/>
      <c r="AG129" s="27"/>
      <c r="AH129" s="27">
        <v>9250000</v>
      </c>
      <c r="AI129" s="27"/>
      <c r="AJ129" s="27"/>
      <c r="AK129" s="27"/>
      <c r="AL129" s="25">
        <f>IF(SUM(AF129:AI129)&lt;SUM(AE129),SUM(AE129)-SUM(AF129:AI129),)</f>
        <v>0</v>
      </c>
      <c r="AM129" s="27">
        <f t="shared" ref="AM129" si="30">IF(SUM(P129:AA129)&lt;(K129+L129+N129),(K129+L129+N129)-SUM(P129:AA129),)+IF(SUM(AF129:AI129)&lt;(AE129),(AE129)-SUM(AF129:AI129),)</f>
        <v>0</v>
      </c>
      <c r="AN129" s="28"/>
      <c r="AO129" s="2"/>
      <c r="AP129" s="2"/>
      <c r="AQ129" s="89"/>
      <c r="AR129" s="89"/>
      <c r="AS129" s="2"/>
      <c r="AT129" s="2"/>
      <c r="AU129" s="29"/>
      <c r="AV129" s="2"/>
      <c r="AW129" s="2"/>
      <c r="AX129" s="2"/>
      <c r="AY129" s="89"/>
      <c r="AZ129" s="2"/>
      <c r="BA129" s="2"/>
      <c r="BB129" s="2"/>
      <c r="BC129" s="2"/>
      <c r="BD129" s="2"/>
      <c r="BE129" s="2"/>
      <c r="BF129" s="2"/>
    </row>
    <row r="130" spans="1:58" s="130" customFormat="1" ht="18" customHeight="1">
      <c r="A130" s="146">
        <v>124</v>
      </c>
      <c r="B130" s="147" t="str">
        <f t="shared" si="16"/>
        <v>003</v>
      </c>
      <c r="C130" s="175" t="s">
        <v>7378</v>
      </c>
      <c r="D130" s="149" t="s">
        <v>7379</v>
      </c>
      <c r="E130" s="152" t="s">
        <v>7380</v>
      </c>
      <c r="F130" s="151" t="s">
        <v>496</v>
      </c>
      <c r="G130" s="152" t="s">
        <v>7199</v>
      </c>
      <c r="H130" s="149" t="s">
        <v>7200</v>
      </c>
      <c r="I130" s="149" t="s">
        <v>7201</v>
      </c>
      <c r="J130" s="149" t="s">
        <v>7302</v>
      </c>
      <c r="K130" s="153">
        <v>0</v>
      </c>
      <c r="L130" s="27">
        <v>0</v>
      </c>
      <c r="M130" s="153"/>
      <c r="N130" s="154">
        <v>8200000</v>
      </c>
      <c r="O130" s="154"/>
      <c r="P130" s="25"/>
      <c r="Q130" s="25"/>
      <c r="R130" s="25"/>
      <c r="S130" s="25">
        <v>8200000</v>
      </c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>
        <f ca="1">IF(SUM(P130:AD130)&lt;SUM(N130),SUM(N130)-SUM(P130:AD130),)</f>
        <v>0</v>
      </c>
      <c r="AE130" s="27">
        <v>9250000</v>
      </c>
      <c r="AF130" s="27"/>
      <c r="AG130" s="27"/>
      <c r="AH130" s="27"/>
      <c r="AI130" s="27">
        <v>9250000</v>
      </c>
      <c r="AJ130" s="27"/>
      <c r="AK130" s="27"/>
      <c r="AL130" s="25">
        <f>IF(SUM(AF130:AI130)&lt;SUM(AE130),SUM(AE130)-SUM(AF130:AI130),)</f>
        <v>0</v>
      </c>
      <c r="AM130" s="27">
        <f>IF(SUM(P130:AA130)&lt;(K130+L130+N130),(K130+L130+N130)-SUM(P130:AA130),)+IF(SUM(AF130:AI130)&lt;(AE130),(AE130)-SUM(AF130:AI130),)</f>
        <v>0</v>
      </c>
      <c r="AN130" s="28"/>
      <c r="AO130" s="2"/>
      <c r="AP130" s="2"/>
      <c r="AQ130" s="89"/>
      <c r="AR130" s="89"/>
      <c r="AS130" s="2"/>
      <c r="AT130" s="2"/>
      <c r="AU130" s="29"/>
      <c r="AV130" s="2"/>
      <c r="AW130" s="2"/>
      <c r="AX130" s="2"/>
      <c r="AY130" s="89"/>
      <c r="AZ130" s="2"/>
      <c r="BA130" s="2"/>
      <c r="BB130" s="2"/>
      <c r="BC130" s="2"/>
      <c r="BD130" s="2"/>
      <c r="BE130" s="2"/>
      <c r="BF130" s="2"/>
    </row>
    <row r="131" spans="1:58" s="130" customFormat="1" ht="18" customHeight="1">
      <c r="A131" s="146">
        <v>125</v>
      </c>
      <c r="B131" s="147" t="str">
        <f t="shared" si="16"/>
        <v>003</v>
      </c>
      <c r="C131" s="175" t="s">
        <v>7381</v>
      </c>
      <c r="D131" s="149" t="s">
        <v>7382</v>
      </c>
      <c r="E131" s="152" t="s">
        <v>7264</v>
      </c>
      <c r="F131" s="151" t="s">
        <v>496</v>
      </c>
      <c r="G131" s="152" t="s">
        <v>7199</v>
      </c>
      <c r="H131" s="149" t="s">
        <v>7200</v>
      </c>
      <c r="I131" s="149" t="s">
        <v>7201</v>
      </c>
      <c r="J131" s="149" t="s">
        <v>7302</v>
      </c>
      <c r="K131" s="153">
        <v>0</v>
      </c>
      <c r="L131" s="27">
        <v>0</v>
      </c>
      <c r="M131" s="153"/>
      <c r="N131" s="154">
        <v>8200000</v>
      </c>
      <c r="O131" s="154"/>
      <c r="P131" s="25"/>
      <c r="Q131" s="25"/>
      <c r="R131" s="25"/>
      <c r="S131" s="25"/>
      <c r="T131" s="25"/>
      <c r="U131" s="25">
        <v>9084520</v>
      </c>
      <c r="V131" s="25"/>
      <c r="W131" s="25"/>
      <c r="X131" s="25"/>
      <c r="Y131" s="25"/>
      <c r="Z131" s="25"/>
      <c r="AA131" s="25"/>
      <c r="AB131" s="25">
        <v>884520</v>
      </c>
      <c r="AC131" s="25"/>
      <c r="AD131" s="25">
        <f>IF(SUM(P131:U131)&lt;SUM(N131),SUM(N131)-SUM(P131:U131),)</f>
        <v>0</v>
      </c>
      <c r="AE131" s="27">
        <f>9250000-AB131</f>
        <v>8365480</v>
      </c>
      <c r="AF131" s="27">
        <v>8365480</v>
      </c>
      <c r="AG131" s="27"/>
      <c r="AH131" s="27"/>
      <c r="AI131" s="27"/>
      <c r="AJ131" s="27"/>
      <c r="AK131" s="27"/>
      <c r="AL131" s="25">
        <f>IF(SUM(AF131:AG131)&lt;SUM(AE131),SUM(AE131)-SUM(AF131:AG131),)</f>
        <v>0</v>
      </c>
      <c r="AM131" s="27">
        <f>IF(SUM(P131:AA131)&lt;(K131+L131+N131),(K131+L131+N131)-SUM(P131:AA131),)+IF(SUM(AF131:AG131)&lt;(AE131),(AE131)-SUM(AF131:AG131),)</f>
        <v>0</v>
      </c>
      <c r="AN131" s="28"/>
      <c r="AO131" s="2"/>
      <c r="AP131" s="2"/>
      <c r="AQ131" s="89"/>
      <c r="AR131" s="89"/>
      <c r="AS131" s="2"/>
      <c r="AT131" s="2"/>
      <c r="AU131" s="29"/>
      <c r="AV131" s="2"/>
      <c r="AW131" s="2"/>
      <c r="AX131" s="2"/>
      <c r="AY131" s="89"/>
      <c r="AZ131" s="2"/>
      <c r="BA131" s="2"/>
      <c r="BB131" s="2"/>
      <c r="BC131" s="2"/>
      <c r="BD131" s="2"/>
      <c r="BE131" s="2"/>
      <c r="BF131" s="2"/>
    </row>
    <row r="132" spans="1:58" s="130" customFormat="1" ht="18" customHeight="1">
      <c r="A132" s="146">
        <v>126</v>
      </c>
      <c r="B132" s="147" t="str">
        <f t="shared" si="16"/>
        <v>003</v>
      </c>
      <c r="C132" s="175" t="s">
        <v>7383</v>
      </c>
      <c r="D132" s="149" t="s">
        <v>7384</v>
      </c>
      <c r="E132" s="152" t="s">
        <v>7385</v>
      </c>
      <c r="F132" s="151" t="s">
        <v>496</v>
      </c>
      <c r="G132" s="152" t="s">
        <v>7199</v>
      </c>
      <c r="H132" s="149" t="s">
        <v>7200</v>
      </c>
      <c r="I132" s="149" t="s">
        <v>7211</v>
      </c>
      <c r="J132" s="149" t="s">
        <v>7302</v>
      </c>
      <c r="K132" s="153">
        <v>0</v>
      </c>
      <c r="L132" s="27">
        <v>0</v>
      </c>
      <c r="M132" s="153"/>
      <c r="N132" s="154">
        <v>8200000</v>
      </c>
      <c r="O132" s="154"/>
      <c r="P132" s="25"/>
      <c r="Q132" s="25"/>
      <c r="R132" s="25"/>
      <c r="S132" s="25"/>
      <c r="T132" s="25"/>
      <c r="U132" s="25">
        <v>8200000</v>
      </c>
      <c r="V132" s="25"/>
      <c r="W132" s="25"/>
      <c r="X132" s="25"/>
      <c r="Y132" s="25"/>
      <c r="Z132" s="25"/>
      <c r="AA132" s="25"/>
      <c r="AB132" s="25"/>
      <c r="AC132" s="25"/>
      <c r="AD132" s="25">
        <f>IF(SUM(P132:U132)&lt;SUM(N132),SUM(N132)-SUM(P132:U132),)</f>
        <v>0</v>
      </c>
      <c r="AE132" s="27">
        <v>9250000</v>
      </c>
      <c r="AF132" s="27"/>
      <c r="AG132" s="27"/>
      <c r="AH132" s="27">
        <v>9250000</v>
      </c>
      <c r="AI132" s="27"/>
      <c r="AJ132" s="27"/>
      <c r="AK132" s="27"/>
      <c r="AL132" s="25">
        <f>IF(SUM(AF132:AI132)&lt;SUM(AE132),SUM(AE132)-SUM(AF132:AI132),)</f>
        <v>0</v>
      </c>
      <c r="AM132" s="27">
        <f t="shared" ref="AM132" si="31">IF(SUM(P132:AA132)&lt;(K132+L132+N132),(K132+L132+N132)-SUM(P132:AA132),)+IF(SUM(AF132:AI132)&lt;(AE132),(AE132)-SUM(AF132:AI132),)</f>
        <v>0</v>
      </c>
      <c r="AN132" s="28"/>
      <c r="AO132" s="2"/>
      <c r="AP132" s="2"/>
      <c r="AQ132" s="89"/>
      <c r="AR132" s="89"/>
      <c r="AS132" s="2"/>
      <c r="AT132" s="2"/>
      <c r="AU132" s="29"/>
      <c r="AV132" s="2"/>
      <c r="AW132" s="2"/>
      <c r="AX132" s="2"/>
      <c r="AY132" s="89"/>
      <c r="AZ132" s="2"/>
      <c r="BA132" s="2"/>
      <c r="BB132" s="2"/>
      <c r="BC132" s="2"/>
      <c r="BD132" s="2"/>
      <c r="BE132" s="2"/>
      <c r="BF132" s="2"/>
    </row>
    <row r="133" spans="1:58" s="130" customFormat="1" ht="18" customHeight="1">
      <c r="A133" s="146">
        <v>127</v>
      </c>
      <c r="B133" s="147" t="str">
        <f t="shared" si="16"/>
        <v>003</v>
      </c>
      <c r="C133" s="175" t="s">
        <v>7386</v>
      </c>
      <c r="D133" s="149" t="s">
        <v>7387</v>
      </c>
      <c r="E133" s="152" t="s">
        <v>7388</v>
      </c>
      <c r="F133" s="151" t="s">
        <v>496</v>
      </c>
      <c r="G133" s="152" t="s">
        <v>7199</v>
      </c>
      <c r="H133" s="149" t="s">
        <v>7200</v>
      </c>
      <c r="I133" s="149" t="s">
        <v>7201</v>
      </c>
      <c r="J133" s="149" t="s">
        <v>7302</v>
      </c>
      <c r="K133" s="153">
        <v>0</v>
      </c>
      <c r="L133" s="27">
        <v>0</v>
      </c>
      <c r="M133" s="153"/>
      <c r="N133" s="154">
        <v>8200000</v>
      </c>
      <c r="O133" s="154"/>
      <c r="P133" s="25"/>
      <c r="Q133" s="25"/>
      <c r="R133" s="25"/>
      <c r="S133" s="25">
        <v>8200000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>
        <f ca="1">IF(SUM(P133:AD133)&lt;SUM(N133),SUM(N133)-SUM(P133:AD133),)</f>
        <v>0</v>
      </c>
      <c r="AE133" s="27">
        <v>9250000</v>
      </c>
      <c r="AF133" s="27"/>
      <c r="AG133" s="27"/>
      <c r="AH133" s="27"/>
      <c r="AI133" s="27"/>
      <c r="AJ133" s="27"/>
      <c r="AK133" s="27"/>
      <c r="AL133" s="25">
        <f t="shared" ref="AL133:AL139" si="32">IF(SUM(AF133:AG133)&lt;SUM(AE133),SUM(AE133)-SUM(AF133:AG133),)</f>
        <v>9250000</v>
      </c>
      <c r="AM133" s="27">
        <f t="shared" ref="AM133:AM139" si="33">IF(SUM(P133:AA133)&lt;(K133+L133+N133),(K133+L133+N133)-SUM(P133:AA133),)+IF(SUM(AF133:AG133)&lt;(AE133),(AE133)-SUM(AF133:AG133),)</f>
        <v>9250000</v>
      </c>
      <c r="AN133" s="28"/>
      <c r="AO133" s="2"/>
      <c r="AP133" s="2"/>
      <c r="AQ133" s="89"/>
      <c r="AR133" s="89"/>
      <c r="AS133" s="2"/>
      <c r="AT133" s="2"/>
      <c r="AU133" s="29"/>
      <c r="AV133" s="2"/>
      <c r="AW133" s="2"/>
      <c r="AX133" s="2"/>
      <c r="AY133" s="89"/>
      <c r="AZ133" s="2"/>
      <c r="BA133" s="2"/>
      <c r="BB133" s="2"/>
      <c r="BC133" s="2"/>
      <c r="BD133" s="2"/>
      <c r="BE133" s="2"/>
      <c r="BF133" s="2"/>
    </row>
    <row r="134" spans="1:58" s="130" customFormat="1" ht="18" customHeight="1">
      <c r="A134" s="146">
        <v>128</v>
      </c>
      <c r="B134" s="147" t="str">
        <f t="shared" si="16"/>
        <v>003</v>
      </c>
      <c r="C134" s="175" t="s">
        <v>7389</v>
      </c>
      <c r="D134" s="149" t="s">
        <v>7390</v>
      </c>
      <c r="E134" s="152" t="s">
        <v>7391</v>
      </c>
      <c r="F134" s="151" t="s">
        <v>496</v>
      </c>
      <c r="G134" s="152" t="s">
        <v>7199</v>
      </c>
      <c r="H134" s="149" t="s">
        <v>7200</v>
      </c>
      <c r="I134" s="149" t="s">
        <v>7201</v>
      </c>
      <c r="J134" s="149" t="s">
        <v>7302</v>
      </c>
      <c r="K134" s="153">
        <v>0</v>
      </c>
      <c r="L134" s="27">
        <v>0</v>
      </c>
      <c r="M134" s="153"/>
      <c r="N134" s="154">
        <v>8200000</v>
      </c>
      <c r="O134" s="154"/>
      <c r="P134" s="25"/>
      <c r="Q134" s="25"/>
      <c r="R134" s="25"/>
      <c r="S134" s="25">
        <v>8200000</v>
      </c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>
        <f ca="1">IF(SUM(P134:AD134)&lt;SUM(N134),SUM(N134)-SUM(P134:AD134),)</f>
        <v>0</v>
      </c>
      <c r="AE134" s="27">
        <v>9250000</v>
      </c>
      <c r="AF134" s="27">
        <v>9250000</v>
      </c>
      <c r="AG134" s="27"/>
      <c r="AH134" s="27"/>
      <c r="AI134" s="27"/>
      <c r="AJ134" s="27"/>
      <c r="AK134" s="27"/>
      <c r="AL134" s="25">
        <f t="shared" si="32"/>
        <v>0</v>
      </c>
      <c r="AM134" s="27">
        <f t="shared" si="33"/>
        <v>0</v>
      </c>
      <c r="AN134" s="28"/>
      <c r="AO134" s="2"/>
      <c r="AP134" s="2"/>
      <c r="AQ134" s="89"/>
      <c r="AR134" s="89"/>
      <c r="AS134" s="2"/>
      <c r="AT134" s="2"/>
      <c r="AU134" s="29"/>
      <c r="AV134" s="2"/>
      <c r="AW134" s="2"/>
      <c r="AX134" s="2"/>
      <c r="AY134" s="89"/>
      <c r="AZ134" s="2"/>
      <c r="BA134" s="2"/>
      <c r="BB134" s="2"/>
      <c r="BC134" s="2"/>
      <c r="BD134" s="2"/>
      <c r="BE134" s="2"/>
      <c r="BF134" s="2"/>
    </row>
    <row r="135" spans="1:58" s="130" customFormat="1" ht="18" customHeight="1">
      <c r="A135" s="146">
        <v>129</v>
      </c>
      <c r="B135" s="147" t="str">
        <f t="shared" ref="B135:B198" si="34">MID(C135,4,3)</f>
        <v>003</v>
      </c>
      <c r="C135" s="175" t="s">
        <v>7392</v>
      </c>
      <c r="D135" s="149" t="s">
        <v>7329</v>
      </c>
      <c r="E135" s="152"/>
      <c r="F135" s="151" t="s">
        <v>496</v>
      </c>
      <c r="G135" s="152" t="s">
        <v>7199</v>
      </c>
      <c r="H135" s="149" t="s">
        <v>7200</v>
      </c>
      <c r="I135" s="149" t="s">
        <v>7213</v>
      </c>
      <c r="J135" s="149" t="s">
        <v>7202</v>
      </c>
      <c r="K135" s="153">
        <v>0</v>
      </c>
      <c r="L135" s="27">
        <v>0</v>
      </c>
      <c r="M135" s="153"/>
      <c r="N135" s="154">
        <v>8200000</v>
      </c>
      <c r="O135" s="154"/>
      <c r="P135" s="25"/>
      <c r="Q135" s="25"/>
      <c r="R135" s="25"/>
      <c r="S135" s="25">
        <v>8200000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>
        <f ca="1">IF(SUM(P135:AD135)&lt;SUM(N135),SUM(N135)-SUM(P135:AD135),)</f>
        <v>0</v>
      </c>
      <c r="AE135" s="27">
        <v>9250000</v>
      </c>
      <c r="AF135" s="27">
        <v>9250000</v>
      </c>
      <c r="AG135" s="27"/>
      <c r="AH135" s="27"/>
      <c r="AI135" s="27"/>
      <c r="AJ135" s="27"/>
      <c r="AK135" s="27"/>
      <c r="AL135" s="25">
        <f t="shared" si="32"/>
        <v>0</v>
      </c>
      <c r="AM135" s="27">
        <f t="shared" si="33"/>
        <v>0</v>
      </c>
      <c r="AN135" s="28"/>
      <c r="AO135" s="2"/>
      <c r="AP135" s="2"/>
      <c r="AQ135" s="89"/>
      <c r="AR135" s="89"/>
      <c r="AS135" s="2"/>
      <c r="AT135" s="2"/>
      <c r="AU135" s="29"/>
      <c r="AV135" s="2"/>
      <c r="AW135" s="2"/>
      <c r="AX135" s="2"/>
      <c r="AY135" s="89"/>
      <c r="AZ135" s="2"/>
      <c r="BA135" s="2"/>
      <c r="BB135" s="2"/>
      <c r="BC135" s="2"/>
      <c r="BD135" s="2"/>
      <c r="BE135" s="2"/>
      <c r="BF135" s="2"/>
    </row>
    <row r="136" spans="1:58" s="130" customFormat="1" ht="18" customHeight="1">
      <c r="A136" s="146">
        <v>130</v>
      </c>
      <c r="B136" s="147" t="str">
        <f t="shared" si="34"/>
        <v>003</v>
      </c>
      <c r="C136" s="176" t="s">
        <v>7393</v>
      </c>
      <c r="D136" s="163" t="s">
        <v>7394</v>
      </c>
      <c r="E136" s="183" t="s">
        <v>7395</v>
      </c>
      <c r="F136" s="184" t="s">
        <v>496</v>
      </c>
      <c r="G136" s="183" t="s">
        <v>7396</v>
      </c>
      <c r="H136" s="169" t="s">
        <v>7200</v>
      </c>
      <c r="I136" s="149" t="s">
        <v>7211</v>
      </c>
      <c r="J136" s="163" t="s">
        <v>7302</v>
      </c>
      <c r="K136" s="153">
        <v>0</v>
      </c>
      <c r="L136" s="27">
        <v>0</v>
      </c>
      <c r="M136" s="153"/>
      <c r="N136" s="172">
        <v>8200000</v>
      </c>
      <c r="O136" s="172"/>
      <c r="P136" s="25"/>
      <c r="Q136" s="25"/>
      <c r="R136" s="25"/>
      <c r="S136" s="25"/>
      <c r="T136" s="25"/>
      <c r="U136" s="25"/>
      <c r="V136" s="25"/>
      <c r="W136" s="25"/>
      <c r="X136" s="25"/>
      <c r="Y136" s="25">
        <v>8200000</v>
      </c>
      <c r="Z136" s="25"/>
      <c r="AA136" s="25"/>
      <c r="AB136" s="25"/>
      <c r="AC136" s="25"/>
      <c r="AD136" s="25">
        <f>IF(SUM(P136:Y136)&lt;SUM(N136),SUM(N136)-SUM(P136:Y136),)</f>
        <v>0</v>
      </c>
      <c r="AE136" s="27">
        <v>9250000</v>
      </c>
      <c r="AF136" s="27">
        <v>9250000</v>
      </c>
      <c r="AG136" s="27"/>
      <c r="AH136" s="27"/>
      <c r="AI136" s="27"/>
      <c r="AJ136" s="27"/>
      <c r="AK136" s="27"/>
      <c r="AL136" s="25">
        <f t="shared" si="32"/>
        <v>0</v>
      </c>
      <c r="AM136" s="27">
        <f t="shared" si="33"/>
        <v>0</v>
      </c>
      <c r="AN136" s="28"/>
      <c r="AO136" s="2"/>
      <c r="AP136" s="2"/>
      <c r="AQ136" s="89"/>
      <c r="AR136" s="89"/>
      <c r="AS136" s="2"/>
      <c r="AT136" s="2"/>
      <c r="AU136" s="29"/>
      <c r="AV136" s="2"/>
      <c r="AW136" s="2"/>
      <c r="AX136" s="2"/>
      <c r="AY136" s="89"/>
      <c r="AZ136" s="2"/>
      <c r="BA136" s="2"/>
      <c r="BB136" s="2"/>
      <c r="BC136" s="2"/>
      <c r="BD136" s="2"/>
      <c r="BE136" s="2"/>
      <c r="BF136" s="2"/>
    </row>
    <row r="137" spans="1:58" s="130" customFormat="1" ht="18" customHeight="1">
      <c r="A137" s="146">
        <v>131</v>
      </c>
      <c r="B137" s="147" t="str">
        <f t="shared" si="34"/>
        <v>003</v>
      </c>
      <c r="C137" s="175" t="s">
        <v>7397</v>
      </c>
      <c r="D137" s="149" t="s">
        <v>7398</v>
      </c>
      <c r="E137" s="152"/>
      <c r="F137" s="151" t="s">
        <v>496</v>
      </c>
      <c r="G137" s="152" t="s">
        <v>7199</v>
      </c>
      <c r="H137" s="149" t="s">
        <v>7200</v>
      </c>
      <c r="I137" s="149" t="s">
        <v>7201</v>
      </c>
      <c r="J137" s="149" t="s">
        <v>7302</v>
      </c>
      <c r="K137" s="153">
        <v>0</v>
      </c>
      <c r="L137" s="27">
        <v>0</v>
      </c>
      <c r="M137" s="153"/>
      <c r="N137" s="154">
        <v>8200000</v>
      </c>
      <c r="O137" s="154"/>
      <c r="P137" s="25"/>
      <c r="Q137" s="25"/>
      <c r="R137" s="25"/>
      <c r="S137" s="25">
        <v>8200000</v>
      </c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>
        <f ca="1">IF(SUM(P137:AD137)&lt;SUM(N137),SUM(N137)-SUM(P137:AD137),)</f>
        <v>0</v>
      </c>
      <c r="AE137" s="27">
        <v>9250000</v>
      </c>
      <c r="AF137" s="27"/>
      <c r="AG137" s="27"/>
      <c r="AH137" s="27"/>
      <c r="AI137" s="27"/>
      <c r="AJ137" s="27">
        <v>9250000</v>
      </c>
      <c r="AK137" s="27"/>
      <c r="AL137" s="25">
        <f>IF(SUM(AF137:AK137)&lt;SUM(AE137),SUM(AE137)-SUM(AF137:AK137),)</f>
        <v>0</v>
      </c>
      <c r="AM137" s="27">
        <v>0</v>
      </c>
      <c r="AN137" s="28"/>
      <c r="AO137" s="2"/>
      <c r="AP137" s="2"/>
      <c r="AQ137" s="89"/>
      <c r="AR137" s="89"/>
      <c r="AS137" s="2"/>
      <c r="AT137" s="2"/>
      <c r="AU137" s="29"/>
      <c r="AV137" s="2"/>
      <c r="AW137" s="2"/>
      <c r="AX137" s="2"/>
      <c r="AY137" s="89"/>
      <c r="AZ137" s="2"/>
      <c r="BA137" s="2"/>
      <c r="BB137" s="2"/>
      <c r="BC137" s="2"/>
      <c r="BD137" s="2"/>
      <c r="BE137" s="2"/>
      <c r="BF137" s="2"/>
    </row>
    <row r="138" spans="1:58" s="130" customFormat="1" ht="18" customHeight="1">
      <c r="A138" s="146">
        <v>132</v>
      </c>
      <c r="B138" s="147" t="str">
        <f t="shared" si="34"/>
        <v>003</v>
      </c>
      <c r="C138" s="175" t="s">
        <v>6817</v>
      </c>
      <c r="D138" s="149" t="s">
        <v>7399</v>
      </c>
      <c r="E138" s="152"/>
      <c r="F138" s="151" t="s">
        <v>496</v>
      </c>
      <c r="G138" s="152" t="s">
        <v>7199</v>
      </c>
      <c r="H138" s="149" t="s">
        <v>7200</v>
      </c>
      <c r="I138" s="149" t="s">
        <v>7213</v>
      </c>
      <c r="J138" s="149" t="s">
        <v>7302</v>
      </c>
      <c r="K138" s="153">
        <v>0</v>
      </c>
      <c r="L138" s="27">
        <v>0</v>
      </c>
      <c r="M138" s="153"/>
      <c r="N138" s="154">
        <v>8200000</v>
      </c>
      <c r="O138" s="154"/>
      <c r="P138" s="25"/>
      <c r="Q138" s="25">
        <v>8200000</v>
      </c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>
        <f>IF(SUM(P138:Q138)&lt;SUM(N138),SUM(N138)-SUM(P138:Q138),)</f>
        <v>0</v>
      </c>
      <c r="AE138" s="27">
        <v>9250000</v>
      </c>
      <c r="AF138" s="27">
        <v>9250000</v>
      </c>
      <c r="AG138" s="27"/>
      <c r="AH138" s="27"/>
      <c r="AI138" s="27"/>
      <c r="AJ138" s="27"/>
      <c r="AK138" s="27"/>
      <c r="AL138" s="25">
        <f t="shared" si="32"/>
        <v>0</v>
      </c>
      <c r="AM138" s="27">
        <f t="shared" si="33"/>
        <v>0</v>
      </c>
      <c r="AN138" s="28"/>
      <c r="AO138" s="2"/>
      <c r="AP138" s="2"/>
      <c r="AQ138" s="89"/>
      <c r="AR138" s="89"/>
      <c r="AS138" s="2"/>
      <c r="AT138" s="2"/>
      <c r="AU138" s="29"/>
      <c r="AV138" s="2"/>
      <c r="AW138" s="2"/>
      <c r="AX138" s="2"/>
      <c r="AY138" s="89"/>
      <c r="AZ138" s="2"/>
      <c r="BA138" s="2"/>
      <c r="BB138" s="2"/>
      <c r="BC138" s="2"/>
      <c r="BD138" s="2"/>
      <c r="BE138" s="2"/>
      <c r="BF138" s="2"/>
    </row>
    <row r="139" spans="1:58" s="130" customFormat="1" ht="18" customHeight="1">
      <c r="A139" s="146">
        <v>133</v>
      </c>
      <c r="B139" s="147" t="str">
        <f t="shared" si="34"/>
        <v>003</v>
      </c>
      <c r="C139" s="175" t="s">
        <v>7038</v>
      </c>
      <c r="D139" s="149" t="s">
        <v>7400</v>
      </c>
      <c r="E139" s="152"/>
      <c r="F139" s="151" t="s">
        <v>7106</v>
      </c>
      <c r="G139" s="152" t="s">
        <v>7199</v>
      </c>
      <c r="H139" s="149" t="s">
        <v>7200</v>
      </c>
      <c r="I139" s="149" t="s">
        <v>7201</v>
      </c>
      <c r="J139" s="149" t="s">
        <v>7302</v>
      </c>
      <c r="K139" s="153">
        <v>0</v>
      </c>
      <c r="L139" s="27">
        <v>0</v>
      </c>
      <c r="M139" s="153"/>
      <c r="N139" s="154">
        <v>8200000</v>
      </c>
      <c r="O139" s="154"/>
      <c r="P139" s="25"/>
      <c r="Q139" s="25">
        <v>8200000</v>
      </c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>
        <f>IF(SUM(P139:Q139)&lt;SUM(N139),SUM(N139)-SUM(P139:Q139),)</f>
        <v>0</v>
      </c>
      <c r="AE139" s="27">
        <v>9250000</v>
      </c>
      <c r="AF139" s="27">
        <v>9250000</v>
      </c>
      <c r="AG139" s="27"/>
      <c r="AH139" s="27"/>
      <c r="AI139" s="27"/>
      <c r="AJ139" s="27"/>
      <c r="AK139" s="27"/>
      <c r="AL139" s="25">
        <f t="shared" si="32"/>
        <v>0</v>
      </c>
      <c r="AM139" s="27">
        <f t="shared" si="33"/>
        <v>0</v>
      </c>
      <c r="AN139" s="28"/>
      <c r="AO139" s="2"/>
      <c r="AP139" s="2"/>
      <c r="AQ139" s="89"/>
      <c r="AR139" s="89"/>
      <c r="AS139" s="2"/>
      <c r="AT139" s="2"/>
      <c r="AU139" s="29"/>
      <c r="AV139" s="2"/>
      <c r="AW139" s="2"/>
      <c r="AX139" s="2"/>
      <c r="AY139" s="89"/>
      <c r="AZ139" s="2"/>
      <c r="BA139" s="2"/>
      <c r="BB139" s="2"/>
      <c r="BC139" s="2"/>
      <c r="BD139" s="2"/>
      <c r="BE139" s="2"/>
      <c r="BF139" s="2"/>
    </row>
    <row r="140" spans="1:58" s="130" customFormat="1" ht="18" customHeight="1">
      <c r="A140" s="146">
        <v>134</v>
      </c>
      <c r="B140" s="147" t="str">
        <f t="shared" si="34"/>
        <v>003</v>
      </c>
      <c r="C140" s="175" t="s">
        <v>7401</v>
      </c>
      <c r="D140" s="149" t="s">
        <v>7402</v>
      </c>
      <c r="E140" s="152" t="s">
        <v>7403</v>
      </c>
      <c r="F140" s="151" t="s">
        <v>496</v>
      </c>
      <c r="G140" s="152" t="s">
        <v>7199</v>
      </c>
      <c r="H140" s="149" t="s">
        <v>7200</v>
      </c>
      <c r="I140" s="149" t="s">
        <v>7213</v>
      </c>
      <c r="J140" s="149" t="s">
        <v>7302</v>
      </c>
      <c r="K140" s="153">
        <v>0</v>
      </c>
      <c r="L140" s="27">
        <v>0</v>
      </c>
      <c r="M140" s="153"/>
      <c r="N140" s="154">
        <v>8200000</v>
      </c>
      <c r="O140" s="154"/>
      <c r="P140" s="25"/>
      <c r="Q140" s="25"/>
      <c r="R140" s="25"/>
      <c r="S140" s="25">
        <v>8200000</v>
      </c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>
        <f ca="1">IF(SUM(P140:AD140)&lt;SUM(N140),SUM(N140)-SUM(P140:AD140),)</f>
        <v>0</v>
      </c>
      <c r="AE140" s="27">
        <v>9250000</v>
      </c>
      <c r="AF140" s="27"/>
      <c r="AG140" s="27"/>
      <c r="AH140" s="27">
        <v>9250000</v>
      </c>
      <c r="AI140" s="27"/>
      <c r="AJ140" s="27"/>
      <c r="AK140" s="27"/>
      <c r="AL140" s="25">
        <f>IF(SUM(AF140:AI140)&lt;SUM(AE140),SUM(AE140)-SUM(AF140:AI140),)</f>
        <v>0</v>
      </c>
      <c r="AM140" s="27">
        <f t="shared" ref="AM140" si="35">IF(SUM(P140:AA140)&lt;(K140+L140+N140),(K140+L140+N140)-SUM(P140:AA140),)+IF(SUM(AF140:AI140)&lt;(AE140),(AE140)-SUM(AF140:AI140),)</f>
        <v>0</v>
      </c>
      <c r="AN140" s="28"/>
      <c r="AO140" s="2"/>
      <c r="AP140" s="2"/>
      <c r="AQ140" s="89"/>
      <c r="AR140" s="89"/>
      <c r="AS140" s="2"/>
      <c r="AT140" s="2"/>
      <c r="AU140" s="29"/>
      <c r="AV140" s="2"/>
      <c r="AW140" s="2"/>
      <c r="AX140" s="2"/>
      <c r="AY140" s="89"/>
      <c r="AZ140" s="2"/>
      <c r="BA140" s="2"/>
      <c r="BB140" s="2"/>
      <c r="BC140" s="2"/>
      <c r="BD140" s="2"/>
      <c r="BE140" s="2"/>
      <c r="BF140" s="2"/>
    </row>
    <row r="141" spans="1:58" s="130" customFormat="1" ht="18" customHeight="1">
      <c r="A141" s="146">
        <v>135</v>
      </c>
      <c r="B141" s="147" t="str">
        <f t="shared" si="34"/>
        <v>003</v>
      </c>
      <c r="C141" s="175" t="s">
        <v>7404</v>
      </c>
      <c r="D141" s="149" t="s">
        <v>7405</v>
      </c>
      <c r="E141" s="152"/>
      <c r="F141" s="151" t="s">
        <v>7106</v>
      </c>
      <c r="G141" s="152" t="s">
        <v>7199</v>
      </c>
      <c r="H141" s="149" t="s">
        <v>7200</v>
      </c>
      <c r="I141" s="149" t="s">
        <v>7213</v>
      </c>
      <c r="J141" s="149" t="s">
        <v>7302</v>
      </c>
      <c r="K141" s="153">
        <v>0</v>
      </c>
      <c r="L141" s="27">
        <v>0</v>
      </c>
      <c r="M141" s="153"/>
      <c r="N141" s="154">
        <v>8200000</v>
      </c>
      <c r="O141" s="154"/>
      <c r="P141" s="25"/>
      <c r="Q141" s="25"/>
      <c r="R141" s="25"/>
      <c r="S141" s="25">
        <v>8200000</v>
      </c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>
        <f ca="1">IF(SUM(P141:AD141)&lt;SUM(N141),SUM(N141)-SUM(P141:AD141),)</f>
        <v>0</v>
      </c>
      <c r="AE141" s="27">
        <v>9250000</v>
      </c>
      <c r="AF141" s="27">
        <v>9250000</v>
      </c>
      <c r="AG141" s="27"/>
      <c r="AH141" s="27"/>
      <c r="AI141" s="27"/>
      <c r="AJ141" s="27"/>
      <c r="AK141" s="27"/>
      <c r="AL141" s="25">
        <f t="shared" ref="AL141:AL162" si="36">IF(SUM(AF141:AG141)&lt;SUM(AE141),SUM(AE141)-SUM(AF141:AG141),)</f>
        <v>0</v>
      </c>
      <c r="AM141" s="27">
        <f t="shared" ref="AM141:AM162" si="37">IF(SUM(P141:AA141)&lt;(K141+L141+N141),(K141+L141+N141)-SUM(P141:AA141),)+IF(SUM(AF141:AG141)&lt;(AE141),(AE141)-SUM(AF141:AG141),)</f>
        <v>0</v>
      </c>
      <c r="AN141" s="28"/>
      <c r="AO141" s="2"/>
      <c r="AP141" s="2"/>
      <c r="AQ141" s="89"/>
      <c r="AR141" s="89"/>
      <c r="AS141" s="2"/>
      <c r="AT141" s="2"/>
      <c r="AU141" s="29"/>
      <c r="AV141" s="2"/>
      <c r="AW141" s="2"/>
      <c r="AX141" s="2"/>
      <c r="AY141" s="89"/>
      <c r="AZ141" s="2"/>
      <c r="BA141" s="2"/>
      <c r="BB141" s="2"/>
      <c r="BC141" s="2"/>
      <c r="BD141" s="2"/>
      <c r="BE141" s="2"/>
      <c r="BF141" s="2"/>
    </row>
    <row r="142" spans="1:58" s="130" customFormat="1" ht="18" customHeight="1">
      <c r="A142" s="146">
        <v>136</v>
      </c>
      <c r="B142" s="147" t="str">
        <f t="shared" si="34"/>
        <v>004</v>
      </c>
      <c r="C142" s="175" t="s">
        <v>7406</v>
      </c>
      <c r="D142" s="163" t="s">
        <v>7407</v>
      </c>
      <c r="E142" s="152" t="s">
        <v>7408</v>
      </c>
      <c r="F142" s="151" t="s">
        <v>496</v>
      </c>
      <c r="G142" s="152" t="s">
        <v>7077</v>
      </c>
      <c r="H142" s="149" t="s">
        <v>7078</v>
      </c>
      <c r="I142" s="163" t="s">
        <v>7409</v>
      </c>
      <c r="J142" s="149" t="s">
        <v>7074</v>
      </c>
      <c r="K142" s="153">
        <v>0</v>
      </c>
      <c r="L142" s="27">
        <v>0</v>
      </c>
      <c r="M142" s="153"/>
      <c r="N142" s="154">
        <v>7500000</v>
      </c>
      <c r="O142" s="154"/>
      <c r="P142" s="25"/>
      <c r="Q142" s="25"/>
      <c r="R142" s="25"/>
      <c r="S142" s="25">
        <v>7500000</v>
      </c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>
        <f ca="1">IF(SUM(P142:AD142)&lt;SUM(N142),SUM(N142)-SUM(P142:AD142),)</f>
        <v>0</v>
      </c>
      <c r="AE142" s="27">
        <v>8450000</v>
      </c>
      <c r="AF142" s="27">
        <v>8450000</v>
      </c>
      <c r="AG142" s="27"/>
      <c r="AH142" s="27"/>
      <c r="AI142" s="27"/>
      <c r="AJ142" s="27"/>
      <c r="AK142" s="27"/>
      <c r="AL142" s="25">
        <f t="shared" si="36"/>
        <v>0</v>
      </c>
      <c r="AM142" s="27">
        <f t="shared" si="37"/>
        <v>0</v>
      </c>
      <c r="AN142" s="28"/>
      <c r="AO142" s="2"/>
      <c r="AP142" s="2"/>
      <c r="AQ142" s="89"/>
      <c r="AR142" s="89"/>
      <c r="AS142" s="2"/>
      <c r="AT142" s="2"/>
      <c r="AU142" s="29"/>
      <c r="AV142" s="2"/>
      <c r="AW142" s="2"/>
      <c r="AX142" s="2"/>
      <c r="AY142" s="89"/>
      <c r="AZ142" s="2"/>
      <c r="BA142" s="2"/>
      <c r="BB142" s="2"/>
      <c r="BC142" s="2"/>
      <c r="BD142" s="2"/>
      <c r="BE142" s="2"/>
      <c r="BF142" s="2"/>
    </row>
    <row r="143" spans="1:58" s="130" customFormat="1" ht="18" customHeight="1">
      <c r="A143" s="146">
        <v>137</v>
      </c>
      <c r="B143" s="147" t="str">
        <f t="shared" si="34"/>
        <v>004</v>
      </c>
      <c r="C143" s="175" t="s">
        <v>5132</v>
      </c>
      <c r="D143" s="149" t="s">
        <v>7410</v>
      </c>
      <c r="E143" s="152" t="s">
        <v>7411</v>
      </c>
      <c r="F143" s="151" t="s">
        <v>7106</v>
      </c>
      <c r="G143" s="152" t="s">
        <v>7077</v>
      </c>
      <c r="H143" s="149" t="s">
        <v>7078</v>
      </c>
      <c r="I143" s="149" t="s">
        <v>7412</v>
      </c>
      <c r="J143" s="149" t="s">
        <v>7074</v>
      </c>
      <c r="K143" s="153">
        <v>0</v>
      </c>
      <c r="L143" s="27">
        <v>0</v>
      </c>
      <c r="M143" s="153"/>
      <c r="N143" s="154">
        <v>7500000</v>
      </c>
      <c r="O143" s="154"/>
      <c r="P143" s="25"/>
      <c r="Q143" s="25">
        <v>7500000</v>
      </c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>
        <f>IF(SUM(P143:Q143)&lt;SUM(N143),SUM(N143)-SUM(P143:Q143),)</f>
        <v>0</v>
      </c>
      <c r="AE143" s="27">
        <v>8450000</v>
      </c>
      <c r="AF143" s="27">
        <v>8450000</v>
      </c>
      <c r="AG143" s="27"/>
      <c r="AH143" s="27"/>
      <c r="AI143" s="27"/>
      <c r="AJ143" s="27"/>
      <c r="AK143" s="27"/>
      <c r="AL143" s="25">
        <f t="shared" si="36"/>
        <v>0</v>
      </c>
      <c r="AM143" s="27">
        <f t="shared" si="37"/>
        <v>0</v>
      </c>
      <c r="AN143" s="28"/>
      <c r="AO143" s="2"/>
      <c r="AP143" s="2"/>
      <c r="AQ143" s="89"/>
      <c r="AR143" s="89"/>
      <c r="AS143" s="2"/>
      <c r="AT143" s="2"/>
      <c r="AU143" s="29"/>
      <c r="AV143" s="2"/>
      <c r="AW143" s="2"/>
      <c r="AX143" s="2"/>
      <c r="AY143" s="89"/>
      <c r="AZ143" s="2"/>
      <c r="BA143" s="2"/>
      <c r="BB143" s="2"/>
      <c r="BC143" s="2"/>
      <c r="BD143" s="2"/>
      <c r="BE143" s="2"/>
      <c r="BF143" s="2"/>
    </row>
    <row r="144" spans="1:58" s="130" customFormat="1" ht="18" customHeight="1">
      <c r="A144" s="146">
        <v>138</v>
      </c>
      <c r="B144" s="147" t="str">
        <f t="shared" si="34"/>
        <v>004</v>
      </c>
      <c r="C144" s="175" t="s">
        <v>5777</v>
      </c>
      <c r="D144" s="149" t="s">
        <v>7413</v>
      </c>
      <c r="E144" s="152" t="s">
        <v>1221</v>
      </c>
      <c r="F144" s="151" t="s">
        <v>496</v>
      </c>
      <c r="G144" s="152" t="s">
        <v>7077</v>
      </c>
      <c r="H144" s="149" t="s">
        <v>7078</v>
      </c>
      <c r="I144" s="163" t="s">
        <v>7079</v>
      </c>
      <c r="J144" s="149" t="s">
        <v>7074</v>
      </c>
      <c r="K144" s="153">
        <v>0</v>
      </c>
      <c r="L144" s="27">
        <v>0</v>
      </c>
      <c r="M144" s="153"/>
      <c r="N144" s="154">
        <v>7500000</v>
      </c>
      <c r="O144" s="154"/>
      <c r="P144" s="25"/>
      <c r="Q144" s="25">
        <v>7500000</v>
      </c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>
        <f>IF(SUM(P144:Q144)&lt;SUM(N144),SUM(N144)-SUM(P144:Q144),)</f>
        <v>0</v>
      </c>
      <c r="AE144" s="27">
        <v>8450000</v>
      </c>
      <c r="AF144" s="27">
        <v>8450000</v>
      </c>
      <c r="AG144" s="27"/>
      <c r="AH144" s="27"/>
      <c r="AI144" s="27"/>
      <c r="AJ144" s="27"/>
      <c r="AK144" s="27"/>
      <c r="AL144" s="25">
        <f t="shared" si="36"/>
        <v>0</v>
      </c>
      <c r="AM144" s="27">
        <f t="shared" si="37"/>
        <v>0</v>
      </c>
      <c r="AN144" s="28"/>
      <c r="AO144" s="2"/>
      <c r="AP144" s="2"/>
      <c r="AQ144" s="89"/>
      <c r="AR144" s="89"/>
      <c r="AS144" s="2"/>
      <c r="AT144" s="2"/>
      <c r="AU144" s="29"/>
      <c r="AV144" s="2"/>
      <c r="AW144" s="2"/>
      <c r="AX144" s="2"/>
      <c r="AY144" s="89"/>
      <c r="AZ144" s="2"/>
      <c r="BA144" s="2"/>
      <c r="BB144" s="2"/>
      <c r="BC144" s="2"/>
      <c r="BD144" s="2"/>
      <c r="BE144" s="2"/>
      <c r="BF144" s="2"/>
    </row>
    <row r="145" spans="1:58" s="130" customFormat="1" ht="18" customHeight="1">
      <c r="A145" s="146">
        <v>139</v>
      </c>
      <c r="B145" s="147" t="str">
        <f t="shared" si="34"/>
        <v>004</v>
      </c>
      <c r="C145" s="175" t="s">
        <v>7414</v>
      </c>
      <c r="D145" s="149" t="s">
        <v>7415</v>
      </c>
      <c r="E145" s="152" t="s">
        <v>7416</v>
      </c>
      <c r="F145" s="151" t="s">
        <v>496</v>
      </c>
      <c r="G145" s="152" t="s">
        <v>7077</v>
      </c>
      <c r="H145" s="149" t="s">
        <v>7078</v>
      </c>
      <c r="I145" s="163" t="s">
        <v>7409</v>
      </c>
      <c r="J145" s="149" t="s">
        <v>7074</v>
      </c>
      <c r="K145" s="153">
        <v>0</v>
      </c>
      <c r="L145" s="27">
        <v>0</v>
      </c>
      <c r="M145" s="153"/>
      <c r="N145" s="154">
        <v>7500000</v>
      </c>
      <c r="O145" s="154"/>
      <c r="P145" s="25"/>
      <c r="Q145" s="25"/>
      <c r="R145" s="25"/>
      <c r="S145" s="25">
        <v>7500000</v>
      </c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>
        <f ca="1">IF(SUM(P145:AD145)&lt;SUM(N145),SUM(N145)-SUM(P145:AD145),)</f>
        <v>0</v>
      </c>
      <c r="AE145" s="27">
        <v>8450000</v>
      </c>
      <c r="AF145" s="27">
        <v>8450000</v>
      </c>
      <c r="AG145" s="27"/>
      <c r="AH145" s="27"/>
      <c r="AI145" s="27"/>
      <c r="AJ145" s="27"/>
      <c r="AK145" s="27"/>
      <c r="AL145" s="25">
        <f t="shared" si="36"/>
        <v>0</v>
      </c>
      <c r="AM145" s="27">
        <f t="shared" si="37"/>
        <v>0</v>
      </c>
      <c r="AN145" s="28"/>
      <c r="AO145" s="2"/>
      <c r="AP145" s="2"/>
      <c r="AQ145" s="89"/>
      <c r="AR145" s="89"/>
      <c r="AS145" s="2"/>
      <c r="AT145" s="2"/>
      <c r="AU145" s="29"/>
      <c r="AV145" s="2"/>
      <c r="AW145" s="2"/>
      <c r="AX145" s="2"/>
      <c r="AY145" s="89"/>
      <c r="AZ145" s="2"/>
      <c r="BA145" s="2"/>
      <c r="BB145" s="2"/>
      <c r="BC145" s="2"/>
      <c r="BD145" s="2"/>
      <c r="BE145" s="2"/>
      <c r="BF145" s="2"/>
    </row>
    <row r="146" spans="1:58" s="130" customFormat="1" ht="18" customHeight="1">
      <c r="A146" s="146">
        <v>140</v>
      </c>
      <c r="B146" s="147" t="str">
        <f t="shared" si="34"/>
        <v>004</v>
      </c>
      <c r="C146" s="175" t="s">
        <v>5180</v>
      </c>
      <c r="D146" s="149" t="s">
        <v>7417</v>
      </c>
      <c r="E146" s="152" t="s">
        <v>7219</v>
      </c>
      <c r="F146" s="151" t="s">
        <v>496</v>
      </c>
      <c r="G146" s="152" t="s">
        <v>7077</v>
      </c>
      <c r="H146" s="149" t="s">
        <v>7078</v>
      </c>
      <c r="I146" s="163" t="s">
        <v>7073</v>
      </c>
      <c r="J146" s="149" t="s">
        <v>7074</v>
      </c>
      <c r="K146" s="153">
        <v>0</v>
      </c>
      <c r="L146" s="27">
        <v>0</v>
      </c>
      <c r="M146" s="153"/>
      <c r="N146" s="154">
        <v>7500000</v>
      </c>
      <c r="O146" s="154"/>
      <c r="P146" s="25"/>
      <c r="Q146" s="25">
        <v>7500000</v>
      </c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>
        <v>1196000</v>
      </c>
      <c r="AD146" s="25">
        <f>IF(SUM(P146:Q146)&lt;SUM(N146),SUM(N146)-SUM(P146:Q146),)</f>
        <v>0</v>
      </c>
      <c r="AE146" s="27">
        <f>8450000-AC146</f>
        <v>7254000</v>
      </c>
      <c r="AF146" s="27">
        <v>7254000</v>
      </c>
      <c r="AG146" s="27"/>
      <c r="AH146" s="27"/>
      <c r="AI146" s="27"/>
      <c r="AJ146" s="27"/>
      <c r="AK146" s="27"/>
      <c r="AL146" s="25">
        <f t="shared" si="36"/>
        <v>0</v>
      </c>
      <c r="AM146" s="27">
        <f t="shared" si="37"/>
        <v>0</v>
      </c>
      <c r="AN146" s="28"/>
      <c r="AO146" s="2"/>
      <c r="AP146" s="2"/>
      <c r="AQ146" s="89"/>
      <c r="AR146" s="89"/>
      <c r="AS146" s="2"/>
      <c r="AT146" s="2"/>
      <c r="AU146" s="29"/>
      <c r="AV146" s="2"/>
      <c r="AW146" s="2"/>
      <c r="AX146" s="2"/>
      <c r="AY146" s="89"/>
      <c r="AZ146" s="2"/>
      <c r="BA146" s="2"/>
      <c r="BB146" s="2"/>
      <c r="BC146" s="2"/>
      <c r="BD146" s="2"/>
      <c r="BE146" s="2"/>
      <c r="BF146" s="2"/>
    </row>
    <row r="147" spans="1:58" s="130" customFormat="1" ht="18" customHeight="1">
      <c r="A147" s="146">
        <v>141</v>
      </c>
      <c r="B147" s="147" t="str">
        <f t="shared" si="34"/>
        <v>004</v>
      </c>
      <c r="C147" s="175" t="s">
        <v>6989</v>
      </c>
      <c r="D147" s="149" t="s">
        <v>7418</v>
      </c>
      <c r="E147" s="152" t="s">
        <v>7419</v>
      </c>
      <c r="F147" s="151" t="s">
        <v>7106</v>
      </c>
      <c r="G147" s="152" t="s">
        <v>7077</v>
      </c>
      <c r="H147" s="149" t="s">
        <v>7078</v>
      </c>
      <c r="I147" s="163" t="s">
        <v>7409</v>
      </c>
      <c r="J147" s="149" t="s">
        <v>7074</v>
      </c>
      <c r="K147" s="153">
        <v>0</v>
      </c>
      <c r="L147" s="27">
        <v>0</v>
      </c>
      <c r="M147" s="153"/>
      <c r="N147" s="154">
        <v>7500000</v>
      </c>
      <c r="O147" s="154"/>
      <c r="P147" s="25"/>
      <c r="Q147" s="25">
        <v>7500000</v>
      </c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>
        <f>IF(SUM(P147:Q147)&lt;SUM(N147),SUM(N147)-SUM(P147:Q147),)</f>
        <v>0</v>
      </c>
      <c r="AE147" s="27">
        <v>8450000</v>
      </c>
      <c r="AF147" s="27">
        <v>8450000</v>
      </c>
      <c r="AG147" s="27"/>
      <c r="AH147" s="27"/>
      <c r="AI147" s="27"/>
      <c r="AJ147" s="27"/>
      <c r="AK147" s="27"/>
      <c r="AL147" s="25">
        <f t="shared" si="36"/>
        <v>0</v>
      </c>
      <c r="AM147" s="27">
        <f t="shared" si="37"/>
        <v>0</v>
      </c>
      <c r="AN147" s="28"/>
      <c r="AO147" s="2"/>
      <c r="AP147" s="2"/>
      <c r="AQ147" s="89"/>
      <c r="AR147" s="89"/>
      <c r="AS147" s="2"/>
      <c r="AT147" s="2"/>
      <c r="AU147" s="29"/>
      <c r="AV147" s="2"/>
      <c r="AW147" s="2"/>
      <c r="AX147" s="2"/>
      <c r="AY147" s="89"/>
      <c r="AZ147" s="2"/>
      <c r="BA147" s="2"/>
      <c r="BB147" s="2"/>
      <c r="BC147" s="2"/>
      <c r="BD147" s="2"/>
      <c r="BE147" s="2"/>
      <c r="BF147" s="2"/>
    </row>
    <row r="148" spans="1:58" s="130" customFormat="1" ht="18" customHeight="1">
      <c r="A148" s="146">
        <v>142</v>
      </c>
      <c r="B148" s="147" t="str">
        <f t="shared" si="34"/>
        <v>004</v>
      </c>
      <c r="C148" s="175" t="s">
        <v>7420</v>
      </c>
      <c r="D148" s="149" t="s">
        <v>7421</v>
      </c>
      <c r="E148" s="152" t="s">
        <v>7416</v>
      </c>
      <c r="F148" s="151" t="s">
        <v>496</v>
      </c>
      <c r="G148" s="152" t="s">
        <v>7077</v>
      </c>
      <c r="H148" s="149" t="s">
        <v>7078</v>
      </c>
      <c r="I148" s="163" t="s">
        <v>7073</v>
      </c>
      <c r="J148" s="149" t="s">
        <v>7074</v>
      </c>
      <c r="K148" s="153">
        <v>0</v>
      </c>
      <c r="L148" s="27">
        <v>0</v>
      </c>
      <c r="M148" s="153"/>
      <c r="N148" s="154">
        <v>7500000</v>
      </c>
      <c r="O148" s="154"/>
      <c r="P148" s="25"/>
      <c r="Q148" s="25"/>
      <c r="R148" s="25"/>
      <c r="S148" s="25"/>
      <c r="T148" s="25"/>
      <c r="U148" s="25"/>
      <c r="V148" s="25"/>
      <c r="W148" s="25"/>
      <c r="X148" s="25"/>
      <c r="Y148" s="25">
        <v>7500000</v>
      </c>
      <c r="Z148" s="25"/>
      <c r="AA148" s="25"/>
      <c r="AB148" s="25"/>
      <c r="AC148" s="25">
        <v>1196000</v>
      </c>
      <c r="AD148" s="25">
        <f>IF(SUM(P148:Y148)&lt;SUM(N148),SUM(N148)-SUM(P148:Y148),)</f>
        <v>0</v>
      </c>
      <c r="AE148" s="27">
        <f>8450000-AC148</f>
        <v>7254000</v>
      </c>
      <c r="AF148" s="27">
        <v>7254000</v>
      </c>
      <c r="AG148" s="27"/>
      <c r="AH148" s="27"/>
      <c r="AI148" s="27"/>
      <c r="AJ148" s="27"/>
      <c r="AK148" s="27"/>
      <c r="AL148" s="25">
        <f t="shared" si="36"/>
        <v>0</v>
      </c>
      <c r="AM148" s="27">
        <f t="shared" si="37"/>
        <v>0</v>
      </c>
      <c r="AN148" s="28"/>
      <c r="AO148" s="2"/>
      <c r="AP148" s="2"/>
      <c r="AQ148" s="89"/>
      <c r="AR148" s="89"/>
      <c r="AS148" s="2"/>
      <c r="AT148" s="2"/>
      <c r="AU148" s="29"/>
      <c r="AV148" s="2"/>
      <c r="AW148" s="2"/>
      <c r="AX148" s="2"/>
      <c r="AY148" s="89"/>
      <c r="AZ148" s="2"/>
      <c r="BA148" s="2"/>
      <c r="BB148" s="2"/>
      <c r="BC148" s="2"/>
      <c r="BD148" s="2"/>
      <c r="BE148" s="2"/>
      <c r="BF148" s="2"/>
    </row>
    <row r="149" spans="1:58" s="130" customFormat="1" ht="18" customHeight="1">
      <c r="A149" s="146">
        <v>143</v>
      </c>
      <c r="B149" s="147" t="str">
        <f t="shared" si="34"/>
        <v>004</v>
      </c>
      <c r="C149" s="175" t="s">
        <v>7422</v>
      </c>
      <c r="D149" s="149" t="s">
        <v>7423</v>
      </c>
      <c r="E149" s="152" t="s">
        <v>7249</v>
      </c>
      <c r="F149" s="151" t="s">
        <v>7106</v>
      </c>
      <c r="G149" s="152" t="s">
        <v>7077</v>
      </c>
      <c r="H149" s="149" t="s">
        <v>7078</v>
      </c>
      <c r="I149" s="149" t="s">
        <v>7424</v>
      </c>
      <c r="J149" s="149" t="s">
        <v>7074</v>
      </c>
      <c r="K149" s="153">
        <v>0</v>
      </c>
      <c r="L149" s="27">
        <v>0</v>
      </c>
      <c r="M149" s="153"/>
      <c r="N149" s="154">
        <v>7500000</v>
      </c>
      <c r="O149" s="154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>
        <f>IF(SUM(P149:Q149)&lt;SUM(N149),SUM(N149)-SUM(P149:Q149),)</f>
        <v>7500000</v>
      </c>
      <c r="AE149" s="27">
        <v>8450000</v>
      </c>
      <c r="AF149" s="27"/>
      <c r="AG149" s="27"/>
      <c r="AH149" s="27"/>
      <c r="AI149" s="27"/>
      <c r="AJ149" s="27"/>
      <c r="AK149" s="27"/>
      <c r="AL149" s="25">
        <f t="shared" si="36"/>
        <v>8450000</v>
      </c>
      <c r="AM149" s="27">
        <f t="shared" si="37"/>
        <v>15950000</v>
      </c>
      <c r="AN149" s="28"/>
      <c r="AO149" s="2"/>
      <c r="AP149" s="2"/>
      <c r="AQ149" s="89"/>
      <c r="AR149" s="89"/>
      <c r="AS149" s="2"/>
      <c r="AT149" s="2"/>
      <c r="AU149" s="29"/>
      <c r="AV149" s="2"/>
      <c r="AW149" s="2"/>
      <c r="AX149" s="2"/>
      <c r="AY149" s="89"/>
      <c r="AZ149" s="2"/>
      <c r="BA149" s="2"/>
      <c r="BB149" s="2"/>
      <c r="BC149" s="2"/>
      <c r="BD149" s="2"/>
      <c r="BE149" s="2"/>
      <c r="BF149" s="2"/>
    </row>
    <row r="150" spans="1:58" s="130" customFormat="1" ht="18" customHeight="1">
      <c r="A150" s="146">
        <v>144</v>
      </c>
      <c r="B150" s="147" t="str">
        <f t="shared" si="34"/>
        <v>004</v>
      </c>
      <c r="C150" s="175" t="s">
        <v>5300</v>
      </c>
      <c r="D150" s="149" t="s">
        <v>7425</v>
      </c>
      <c r="E150" s="152" t="s">
        <v>7426</v>
      </c>
      <c r="F150" s="151" t="s">
        <v>496</v>
      </c>
      <c r="G150" s="152" t="s">
        <v>7077</v>
      </c>
      <c r="H150" s="149" t="s">
        <v>7078</v>
      </c>
      <c r="I150" s="149" t="s">
        <v>7412</v>
      </c>
      <c r="J150" s="149" t="s">
        <v>7074</v>
      </c>
      <c r="K150" s="153">
        <v>0</v>
      </c>
      <c r="L150" s="27">
        <v>0</v>
      </c>
      <c r="M150" s="153"/>
      <c r="N150" s="154">
        <v>7500000</v>
      </c>
      <c r="O150" s="154"/>
      <c r="P150" s="25"/>
      <c r="Q150" s="25">
        <v>7500000</v>
      </c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>
        <f>IF(SUM(P150:Q150)&lt;SUM(N150),SUM(N150)-SUM(P150:Q150),)</f>
        <v>0</v>
      </c>
      <c r="AE150" s="27">
        <v>8450000</v>
      </c>
      <c r="AF150" s="27">
        <v>8450000</v>
      </c>
      <c r="AG150" s="27"/>
      <c r="AH150" s="27"/>
      <c r="AI150" s="27"/>
      <c r="AJ150" s="27"/>
      <c r="AK150" s="27"/>
      <c r="AL150" s="25">
        <f t="shared" si="36"/>
        <v>0</v>
      </c>
      <c r="AM150" s="27">
        <f t="shared" si="37"/>
        <v>0</v>
      </c>
      <c r="AN150" s="28"/>
      <c r="AO150" s="2"/>
      <c r="AP150" s="2"/>
      <c r="AQ150" s="89"/>
      <c r="AR150" s="89"/>
      <c r="AS150" s="2"/>
      <c r="AT150" s="2"/>
      <c r="AU150" s="29"/>
      <c r="AV150" s="2"/>
      <c r="AW150" s="2"/>
      <c r="AX150" s="2"/>
      <c r="AY150" s="89"/>
      <c r="AZ150" s="2"/>
      <c r="BA150" s="2"/>
      <c r="BB150" s="2"/>
      <c r="BC150" s="2"/>
      <c r="BD150" s="2"/>
      <c r="BE150" s="2"/>
      <c r="BF150" s="2"/>
    </row>
    <row r="151" spans="1:58" s="130" customFormat="1" ht="18" customHeight="1">
      <c r="A151" s="146">
        <v>145</v>
      </c>
      <c r="B151" s="147" t="str">
        <f t="shared" si="34"/>
        <v>004</v>
      </c>
      <c r="C151" s="175" t="s">
        <v>6039</v>
      </c>
      <c r="D151" s="149" t="s">
        <v>7427</v>
      </c>
      <c r="E151" s="152" t="s">
        <v>7428</v>
      </c>
      <c r="F151" s="151" t="s">
        <v>7106</v>
      </c>
      <c r="G151" s="152" t="s">
        <v>7077</v>
      </c>
      <c r="H151" s="149" t="s">
        <v>7078</v>
      </c>
      <c r="I151" s="163" t="s">
        <v>7079</v>
      </c>
      <c r="J151" s="149" t="s">
        <v>7074</v>
      </c>
      <c r="K151" s="153">
        <v>0</v>
      </c>
      <c r="L151" s="27">
        <v>0</v>
      </c>
      <c r="M151" s="153"/>
      <c r="N151" s="154">
        <v>7500000</v>
      </c>
      <c r="O151" s="154"/>
      <c r="P151" s="25"/>
      <c r="Q151" s="25">
        <v>7500000</v>
      </c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>
        <f>IF(SUM(P151:Q151)&lt;SUM(N151),SUM(N151)-SUM(P151:Q151),)</f>
        <v>0</v>
      </c>
      <c r="AE151" s="27">
        <v>8450000</v>
      </c>
      <c r="AF151" s="27"/>
      <c r="AG151" s="27">
        <v>8450000</v>
      </c>
      <c r="AH151" s="27"/>
      <c r="AI151" s="27"/>
      <c r="AJ151" s="27"/>
      <c r="AK151" s="27"/>
      <c r="AL151" s="25">
        <f t="shared" si="36"/>
        <v>0</v>
      </c>
      <c r="AM151" s="27">
        <f t="shared" si="37"/>
        <v>0</v>
      </c>
      <c r="AN151" s="28"/>
      <c r="AO151" s="2"/>
      <c r="AP151" s="2"/>
      <c r="AQ151" s="89"/>
      <c r="AR151" s="89"/>
      <c r="AS151" s="2"/>
      <c r="AT151" s="2"/>
      <c r="AU151" s="29"/>
      <c r="AV151" s="2"/>
      <c r="AW151" s="2"/>
      <c r="AX151" s="2"/>
      <c r="AY151" s="89"/>
      <c r="AZ151" s="2"/>
      <c r="BA151" s="2"/>
      <c r="BB151" s="2"/>
      <c r="BC151" s="2"/>
      <c r="BD151" s="2"/>
      <c r="BE151" s="2"/>
      <c r="BF151" s="2"/>
    </row>
    <row r="152" spans="1:58" s="130" customFormat="1" ht="18" customHeight="1">
      <c r="A152" s="146">
        <v>146</v>
      </c>
      <c r="B152" s="147" t="str">
        <f t="shared" si="34"/>
        <v>004</v>
      </c>
      <c r="C152" s="175" t="s">
        <v>5361</v>
      </c>
      <c r="D152" s="149" t="s">
        <v>7429</v>
      </c>
      <c r="E152" s="152" t="s">
        <v>7430</v>
      </c>
      <c r="F152" s="151" t="s">
        <v>496</v>
      </c>
      <c r="G152" s="152" t="s">
        <v>7077</v>
      </c>
      <c r="H152" s="149" t="s">
        <v>7078</v>
      </c>
      <c r="I152" s="163" t="s">
        <v>7073</v>
      </c>
      <c r="J152" s="149" t="s">
        <v>7074</v>
      </c>
      <c r="K152" s="153">
        <v>0</v>
      </c>
      <c r="L152" s="27">
        <v>0</v>
      </c>
      <c r="M152" s="153"/>
      <c r="N152" s="154">
        <v>7500000</v>
      </c>
      <c r="O152" s="154"/>
      <c r="P152" s="25"/>
      <c r="Q152" s="25">
        <v>7500000</v>
      </c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>
        <f>IF(SUM(P152:Q152)&lt;SUM(N152),SUM(N152)-SUM(P152:Q152),)</f>
        <v>0</v>
      </c>
      <c r="AE152" s="27">
        <v>8450000</v>
      </c>
      <c r="AF152" s="27">
        <v>8450000</v>
      </c>
      <c r="AG152" s="27"/>
      <c r="AH152" s="27"/>
      <c r="AI152" s="27"/>
      <c r="AJ152" s="27"/>
      <c r="AK152" s="27"/>
      <c r="AL152" s="25">
        <f t="shared" si="36"/>
        <v>0</v>
      </c>
      <c r="AM152" s="27">
        <f t="shared" si="37"/>
        <v>0</v>
      </c>
      <c r="AN152" s="28"/>
      <c r="AO152" s="2"/>
      <c r="AP152" s="2"/>
      <c r="AQ152" s="89"/>
      <c r="AR152" s="89"/>
      <c r="AS152" s="2"/>
      <c r="AT152" s="2"/>
      <c r="AU152" s="29"/>
      <c r="AV152" s="2"/>
      <c r="AW152" s="2"/>
      <c r="AX152" s="2"/>
      <c r="AY152" s="89"/>
      <c r="AZ152" s="2"/>
      <c r="BA152" s="2"/>
      <c r="BB152" s="2"/>
      <c r="BC152" s="2"/>
      <c r="BD152" s="2"/>
      <c r="BE152" s="2"/>
      <c r="BF152" s="2"/>
    </row>
    <row r="153" spans="1:58" s="130" customFormat="1" ht="18" customHeight="1">
      <c r="A153" s="146">
        <v>147</v>
      </c>
      <c r="B153" s="147" t="str">
        <f t="shared" si="34"/>
        <v>004</v>
      </c>
      <c r="C153" s="175" t="s">
        <v>7431</v>
      </c>
      <c r="D153" s="149" t="s">
        <v>7432</v>
      </c>
      <c r="E153" s="152" t="s">
        <v>7433</v>
      </c>
      <c r="F153" s="151" t="s">
        <v>496</v>
      </c>
      <c r="G153" s="152" t="s">
        <v>7077</v>
      </c>
      <c r="H153" s="149" t="s">
        <v>7078</v>
      </c>
      <c r="I153" s="163" t="s">
        <v>7079</v>
      </c>
      <c r="J153" s="149" t="s">
        <v>7074</v>
      </c>
      <c r="K153" s="153">
        <v>0</v>
      </c>
      <c r="L153" s="27">
        <v>0</v>
      </c>
      <c r="M153" s="153"/>
      <c r="N153" s="154">
        <v>7500000</v>
      </c>
      <c r="O153" s="154"/>
      <c r="P153" s="25"/>
      <c r="Q153" s="25"/>
      <c r="R153" s="25"/>
      <c r="S153" s="25">
        <v>7500000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>
        <f ca="1">IF(SUM(P153:AD153)&lt;SUM(N153),SUM(N153)-SUM(P153:AD153),)</f>
        <v>0</v>
      </c>
      <c r="AE153" s="27">
        <v>8450000</v>
      </c>
      <c r="AF153" s="27">
        <v>8450000</v>
      </c>
      <c r="AG153" s="27"/>
      <c r="AH153" s="27"/>
      <c r="AI153" s="27"/>
      <c r="AJ153" s="27"/>
      <c r="AK153" s="27"/>
      <c r="AL153" s="25">
        <f t="shared" si="36"/>
        <v>0</v>
      </c>
      <c r="AM153" s="27">
        <f t="shared" si="37"/>
        <v>0</v>
      </c>
      <c r="AN153" s="28"/>
      <c r="AO153" s="2"/>
      <c r="AP153" s="2"/>
      <c r="AQ153" s="89"/>
      <c r="AR153" s="89"/>
      <c r="AS153" s="2"/>
      <c r="AT153" s="2"/>
      <c r="AU153" s="29"/>
      <c r="AV153" s="2"/>
      <c r="AW153" s="2"/>
      <c r="AX153" s="2"/>
      <c r="AY153" s="89"/>
      <c r="AZ153" s="2"/>
      <c r="BA153" s="2"/>
      <c r="BB153" s="2"/>
      <c r="BC153" s="2"/>
      <c r="BD153" s="2"/>
      <c r="BE153" s="2"/>
      <c r="BF153" s="2"/>
    </row>
    <row r="154" spans="1:58" s="130" customFormat="1" ht="18" customHeight="1">
      <c r="A154" s="146">
        <v>148</v>
      </c>
      <c r="B154" s="147" t="str">
        <f t="shared" si="34"/>
        <v>004</v>
      </c>
      <c r="C154" s="175" t="s">
        <v>6118</v>
      </c>
      <c r="D154" s="149" t="s">
        <v>7434</v>
      </c>
      <c r="E154" s="152" t="s">
        <v>7305</v>
      </c>
      <c r="F154" s="151" t="s">
        <v>496</v>
      </c>
      <c r="G154" s="152" t="s">
        <v>7077</v>
      </c>
      <c r="H154" s="149" t="s">
        <v>7078</v>
      </c>
      <c r="I154" s="149" t="s">
        <v>7424</v>
      </c>
      <c r="J154" s="149" t="s">
        <v>7074</v>
      </c>
      <c r="K154" s="153">
        <v>0</v>
      </c>
      <c r="L154" s="27">
        <v>0</v>
      </c>
      <c r="M154" s="153"/>
      <c r="N154" s="154">
        <v>7500000</v>
      </c>
      <c r="O154" s="154"/>
      <c r="P154" s="25"/>
      <c r="Q154" s="25">
        <v>7500000</v>
      </c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>
        <f>IF(SUM(P154:Q154)&lt;SUM(N154),SUM(N154)-SUM(P154:Q154),)</f>
        <v>0</v>
      </c>
      <c r="AE154" s="27">
        <v>8450000</v>
      </c>
      <c r="AF154" s="27"/>
      <c r="AG154" s="27"/>
      <c r="AH154" s="27"/>
      <c r="AI154" s="27"/>
      <c r="AJ154" s="27"/>
      <c r="AK154" s="27"/>
      <c r="AL154" s="25">
        <f t="shared" si="36"/>
        <v>8450000</v>
      </c>
      <c r="AM154" s="27">
        <f t="shared" si="37"/>
        <v>8450000</v>
      </c>
      <c r="AN154" s="28"/>
      <c r="AO154" s="2"/>
      <c r="AP154" s="2"/>
      <c r="AQ154" s="89"/>
      <c r="AR154" s="89"/>
      <c r="AS154" s="2"/>
      <c r="AT154" s="2"/>
      <c r="AU154" s="29"/>
      <c r="AV154" s="2"/>
      <c r="AW154" s="2"/>
      <c r="AX154" s="2"/>
      <c r="AY154" s="89"/>
      <c r="AZ154" s="2"/>
      <c r="BA154" s="2"/>
      <c r="BB154" s="2"/>
      <c r="BC154" s="2"/>
      <c r="BD154" s="2"/>
      <c r="BE154" s="2"/>
      <c r="BF154" s="2"/>
    </row>
    <row r="155" spans="1:58" s="130" customFormat="1" ht="18" customHeight="1">
      <c r="A155" s="146">
        <v>149</v>
      </c>
      <c r="B155" s="147" t="str">
        <f t="shared" si="34"/>
        <v>004</v>
      </c>
      <c r="C155" s="175" t="s">
        <v>7435</v>
      </c>
      <c r="D155" s="149" t="s">
        <v>7436</v>
      </c>
      <c r="E155" s="152" t="s">
        <v>7437</v>
      </c>
      <c r="F155" s="151" t="s">
        <v>7106</v>
      </c>
      <c r="G155" s="152" t="s">
        <v>7077</v>
      </c>
      <c r="H155" s="149" t="s">
        <v>7078</v>
      </c>
      <c r="I155" s="149" t="s">
        <v>7424</v>
      </c>
      <c r="J155" s="149" t="s">
        <v>7074</v>
      </c>
      <c r="K155" s="153">
        <v>0</v>
      </c>
      <c r="L155" s="27">
        <v>0</v>
      </c>
      <c r="M155" s="153"/>
      <c r="N155" s="154">
        <v>7500000</v>
      </c>
      <c r="O155" s="154"/>
      <c r="P155" s="25"/>
      <c r="Q155" s="25"/>
      <c r="R155" s="25"/>
      <c r="S155" s="25">
        <v>7500000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>
        <f ca="1">IF(SUM(P155:AD155)&lt;SUM(N155),SUM(N155)-SUM(P155:AD155),)</f>
        <v>0</v>
      </c>
      <c r="AE155" s="27">
        <v>8450000</v>
      </c>
      <c r="AF155" s="27"/>
      <c r="AG155" s="27"/>
      <c r="AH155" s="27"/>
      <c r="AI155" s="27"/>
      <c r="AJ155" s="27">
        <v>8450000</v>
      </c>
      <c r="AK155" s="27"/>
      <c r="AL155" s="25">
        <f t="shared" ref="AL155:AL156" si="38">IF(SUM(AF155:AK155)&lt;SUM(AE155),SUM(AE155)-SUM(AF155:AK155),)</f>
        <v>0</v>
      </c>
      <c r="AM155" s="27">
        <v>0</v>
      </c>
      <c r="AN155" s="28"/>
      <c r="AO155" s="2"/>
      <c r="AP155" s="2"/>
      <c r="AQ155" s="89"/>
      <c r="AR155" s="89"/>
      <c r="AS155" s="2"/>
      <c r="AT155" s="2"/>
      <c r="AU155" s="29"/>
      <c r="AV155" s="2"/>
      <c r="AW155" s="2"/>
      <c r="AX155" s="2"/>
      <c r="AY155" s="89"/>
      <c r="AZ155" s="2"/>
      <c r="BA155" s="2"/>
      <c r="BB155" s="2"/>
      <c r="BC155" s="2"/>
      <c r="BD155" s="2"/>
      <c r="BE155" s="2"/>
      <c r="BF155" s="2"/>
    </row>
    <row r="156" spans="1:58" s="130" customFormat="1" ht="18" customHeight="1">
      <c r="A156" s="146">
        <v>150</v>
      </c>
      <c r="B156" s="147" t="str">
        <f t="shared" si="34"/>
        <v>004</v>
      </c>
      <c r="C156" s="175" t="s">
        <v>5817</v>
      </c>
      <c r="D156" s="149" t="s">
        <v>7438</v>
      </c>
      <c r="E156" s="152" t="s">
        <v>7439</v>
      </c>
      <c r="F156" s="151" t="s">
        <v>7106</v>
      </c>
      <c r="G156" s="152" t="s">
        <v>7077</v>
      </c>
      <c r="H156" s="149" t="s">
        <v>7078</v>
      </c>
      <c r="I156" s="163" t="s">
        <v>7409</v>
      </c>
      <c r="J156" s="149" t="s">
        <v>7074</v>
      </c>
      <c r="K156" s="153">
        <v>0</v>
      </c>
      <c r="L156" s="27">
        <v>0</v>
      </c>
      <c r="M156" s="153"/>
      <c r="N156" s="154">
        <v>7500000</v>
      </c>
      <c r="O156" s="154"/>
      <c r="P156" s="25"/>
      <c r="Q156" s="25">
        <v>7500000</v>
      </c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>
        <f t="shared" ref="AD156:AD162" si="39">IF(SUM(P156:Q156)&lt;SUM(N156),SUM(N156)-SUM(P156:Q156),)</f>
        <v>0</v>
      </c>
      <c r="AE156" s="27">
        <v>8450000</v>
      </c>
      <c r="AF156" s="27"/>
      <c r="AG156" s="27"/>
      <c r="AH156" s="27"/>
      <c r="AI156" s="27"/>
      <c r="AJ156" s="27">
        <v>8450000</v>
      </c>
      <c r="AK156" s="27"/>
      <c r="AL156" s="25">
        <f t="shared" si="38"/>
        <v>0</v>
      </c>
      <c r="AM156" s="27">
        <v>0</v>
      </c>
      <c r="AN156" s="28"/>
      <c r="AO156" s="2"/>
      <c r="AP156" s="2"/>
      <c r="AQ156" s="89"/>
      <c r="AR156" s="89"/>
      <c r="AS156" s="2"/>
      <c r="AT156" s="2"/>
      <c r="AU156" s="29"/>
      <c r="AV156" s="2"/>
      <c r="AW156" s="2"/>
      <c r="AX156" s="2"/>
      <c r="AY156" s="89"/>
      <c r="AZ156" s="2"/>
      <c r="BA156" s="2"/>
      <c r="BB156" s="2"/>
      <c r="BC156" s="2"/>
      <c r="BD156" s="2"/>
      <c r="BE156" s="2"/>
      <c r="BF156" s="2"/>
    </row>
    <row r="157" spans="1:58" s="130" customFormat="1" ht="18" customHeight="1">
      <c r="A157" s="146">
        <v>151</v>
      </c>
      <c r="B157" s="147" t="str">
        <f t="shared" si="34"/>
        <v>004</v>
      </c>
      <c r="C157" s="175" t="s">
        <v>5444</v>
      </c>
      <c r="D157" s="149" t="s">
        <v>7440</v>
      </c>
      <c r="E157" s="152" t="s">
        <v>7231</v>
      </c>
      <c r="F157" s="151" t="s">
        <v>496</v>
      </c>
      <c r="G157" s="152" t="s">
        <v>7077</v>
      </c>
      <c r="H157" s="149" t="s">
        <v>7078</v>
      </c>
      <c r="I157" s="163" t="s">
        <v>7409</v>
      </c>
      <c r="J157" s="149" t="s">
        <v>7074</v>
      </c>
      <c r="K157" s="153">
        <v>0</v>
      </c>
      <c r="L157" s="27">
        <v>0</v>
      </c>
      <c r="M157" s="153"/>
      <c r="N157" s="154">
        <v>7500000</v>
      </c>
      <c r="O157" s="154"/>
      <c r="P157" s="25"/>
      <c r="Q157" s="25">
        <v>7500000</v>
      </c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>
        <f t="shared" si="39"/>
        <v>0</v>
      </c>
      <c r="AE157" s="27">
        <v>8450000</v>
      </c>
      <c r="AF157" s="27">
        <v>8450000</v>
      </c>
      <c r="AG157" s="27"/>
      <c r="AH157" s="27"/>
      <c r="AI157" s="27"/>
      <c r="AJ157" s="27"/>
      <c r="AK157" s="27"/>
      <c r="AL157" s="25">
        <f t="shared" si="36"/>
        <v>0</v>
      </c>
      <c r="AM157" s="27">
        <f t="shared" si="37"/>
        <v>0</v>
      </c>
      <c r="AN157" s="28"/>
      <c r="AO157" s="2"/>
      <c r="AP157" s="2"/>
      <c r="AQ157" s="89"/>
      <c r="AR157" s="89"/>
      <c r="AS157" s="2"/>
      <c r="AT157" s="2"/>
      <c r="AU157" s="29"/>
      <c r="AV157" s="2"/>
      <c r="AW157" s="2"/>
      <c r="AX157" s="2"/>
      <c r="AY157" s="89"/>
      <c r="AZ157" s="2"/>
      <c r="BA157" s="2"/>
      <c r="BB157" s="2"/>
      <c r="BC157" s="2"/>
      <c r="BD157" s="2"/>
      <c r="BE157" s="2"/>
      <c r="BF157" s="2"/>
    </row>
    <row r="158" spans="1:58" s="130" customFormat="1" ht="18" customHeight="1">
      <c r="A158" s="146">
        <v>152</v>
      </c>
      <c r="B158" s="147" t="str">
        <f t="shared" si="34"/>
        <v>004</v>
      </c>
      <c r="C158" s="175" t="s">
        <v>5952</v>
      </c>
      <c r="D158" s="149" t="s">
        <v>7441</v>
      </c>
      <c r="E158" s="152" t="s">
        <v>7176</v>
      </c>
      <c r="F158" s="151" t="s">
        <v>7106</v>
      </c>
      <c r="G158" s="152" t="s">
        <v>7077</v>
      </c>
      <c r="H158" s="149" t="s">
        <v>7078</v>
      </c>
      <c r="I158" s="149" t="s">
        <v>7424</v>
      </c>
      <c r="J158" s="149" t="s">
        <v>7074</v>
      </c>
      <c r="K158" s="153">
        <v>0</v>
      </c>
      <c r="L158" s="27">
        <v>0</v>
      </c>
      <c r="M158" s="153"/>
      <c r="N158" s="154">
        <v>7500000</v>
      </c>
      <c r="O158" s="154"/>
      <c r="P158" s="25"/>
      <c r="Q158" s="25">
        <v>7500000</v>
      </c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>
        <f t="shared" si="39"/>
        <v>0</v>
      </c>
      <c r="AE158" s="27">
        <v>8450000</v>
      </c>
      <c r="AF158" s="27">
        <v>8450000</v>
      </c>
      <c r="AG158" s="27"/>
      <c r="AH158" s="27"/>
      <c r="AI158" s="27"/>
      <c r="AJ158" s="27"/>
      <c r="AK158" s="27"/>
      <c r="AL158" s="25">
        <f t="shared" si="36"/>
        <v>0</v>
      </c>
      <c r="AM158" s="27">
        <f t="shared" si="37"/>
        <v>0</v>
      </c>
      <c r="AN158" s="28"/>
      <c r="AO158" s="2"/>
      <c r="AP158" s="2"/>
      <c r="AQ158" s="89"/>
      <c r="AR158" s="89"/>
      <c r="AS158" s="2"/>
      <c r="AT158" s="2"/>
      <c r="AU158" s="29"/>
      <c r="AV158" s="2"/>
      <c r="AW158" s="2"/>
      <c r="AX158" s="2"/>
      <c r="AY158" s="89"/>
      <c r="AZ158" s="2"/>
      <c r="BA158" s="2"/>
      <c r="BB158" s="2"/>
      <c r="BC158" s="2"/>
      <c r="BD158" s="2"/>
      <c r="BE158" s="2"/>
      <c r="BF158" s="2"/>
    </row>
    <row r="159" spans="1:58" s="130" customFormat="1" ht="18" customHeight="1">
      <c r="A159" s="146">
        <v>153</v>
      </c>
      <c r="B159" s="147" t="str">
        <f t="shared" si="34"/>
        <v>004</v>
      </c>
      <c r="C159" s="175" t="s">
        <v>5145</v>
      </c>
      <c r="D159" s="149" t="s">
        <v>7442</v>
      </c>
      <c r="E159" s="152" t="s">
        <v>7443</v>
      </c>
      <c r="F159" s="151" t="s">
        <v>7106</v>
      </c>
      <c r="G159" s="152" t="s">
        <v>7077</v>
      </c>
      <c r="H159" s="149" t="s">
        <v>7078</v>
      </c>
      <c r="I159" s="149" t="s">
        <v>7412</v>
      </c>
      <c r="J159" s="149" t="s">
        <v>7074</v>
      </c>
      <c r="K159" s="153">
        <v>0</v>
      </c>
      <c r="L159" s="27">
        <v>0</v>
      </c>
      <c r="M159" s="153"/>
      <c r="N159" s="154">
        <v>7500000</v>
      </c>
      <c r="O159" s="154"/>
      <c r="P159" s="25"/>
      <c r="Q159" s="25">
        <v>7500000</v>
      </c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>
        <f t="shared" si="39"/>
        <v>0</v>
      </c>
      <c r="AE159" s="27">
        <v>8450000</v>
      </c>
      <c r="AF159" s="27">
        <v>8450000</v>
      </c>
      <c r="AG159" s="27"/>
      <c r="AH159" s="27"/>
      <c r="AI159" s="27"/>
      <c r="AJ159" s="27"/>
      <c r="AK159" s="27"/>
      <c r="AL159" s="25">
        <f t="shared" si="36"/>
        <v>0</v>
      </c>
      <c r="AM159" s="27">
        <f t="shared" si="37"/>
        <v>0</v>
      </c>
      <c r="AN159" s="28"/>
      <c r="AO159" s="2"/>
      <c r="AP159" s="2"/>
      <c r="AQ159" s="89"/>
      <c r="AR159" s="89"/>
      <c r="AS159" s="2"/>
      <c r="AT159" s="2"/>
      <c r="AU159" s="29"/>
      <c r="AV159" s="2"/>
      <c r="AW159" s="2"/>
      <c r="AX159" s="2"/>
      <c r="AY159" s="89"/>
      <c r="AZ159" s="2"/>
      <c r="BA159" s="2"/>
      <c r="BB159" s="2"/>
      <c r="BC159" s="2"/>
      <c r="BD159" s="2"/>
      <c r="BE159" s="2"/>
      <c r="BF159" s="2"/>
    </row>
    <row r="160" spans="1:58" s="130" customFormat="1" ht="18" customHeight="1">
      <c r="A160" s="146">
        <v>154</v>
      </c>
      <c r="B160" s="147" t="str">
        <f t="shared" si="34"/>
        <v>004</v>
      </c>
      <c r="C160" s="175" t="s">
        <v>5188</v>
      </c>
      <c r="D160" s="149" t="s">
        <v>7444</v>
      </c>
      <c r="E160" s="152" t="s">
        <v>7445</v>
      </c>
      <c r="F160" s="151" t="s">
        <v>7106</v>
      </c>
      <c r="G160" s="152" t="s">
        <v>7077</v>
      </c>
      <c r="H160" s="149" t="s">
        <v>7078</v>
      </c>
      <c r="I160" s="149" t="s">
        <v>7412</v>
      </c>
      <c r="J160" s="149" t="s">
        <v>7074</v>
      </c>
      <c r="K160" s="153">
        <v>0</v>
      </c>
      <c r="L160" s="27">
        <v>0</v>
      </c>
      <c r="M160" s="153"/>
      <c r="N160" s="154">
        <v>7500000</v>
      </c>
      <c r="O160" s="154"/>
      <c r="P160" s="25"/>
      <c r="Q160" s="25">
        <v>7500000</v>
      </c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>
        <f t="shared" si="39"/>
        <v>0</v>
      </c>
      <c r="AE160" s="27">
        <v>8450000</v>
      </c>
      <c r="AF160" s="27">
        <v>8450000</v>
      </c>
      <c r="AG160" s="27"/>
      <c r="AH160" s="27"/>
      <c r="AI160" s="27"/>
      <c r="AJ160" s="27"/>
      <c r="AK160" s="27"/>
      <c r="AL160" s="25">
        <f t="shared" si="36"/>
        <v>0</v>
      </c>
      <c r="AM160" s="27">
        <f t="shared" si="37"/>
        <v>0</v>
      </c>
      <c r="AN160" s="28"/>
      <c r="AO160" s="2"/>
      <c r="AP160" s="2"/>
      <c r="AQ160" s="89"/>
      <c r="AR160" s="89"/>
      <c r="AS160" s="2"/>
      <c r="AT160" s="2"/>
      <c r="AU160" s="29"/>
      <c r="AV160" s="2"/>
      <c r="AW160" s="2"/>
      <c r="AX160" s="2"/>
      <c r="AY160" s="89"/>
      <c r="AZ160" s="2"/>
      <c r="BA160" s="2"/>
      <c r="BB160" s="2"/>
      <c r="BC160" s="2"/>
      <c r="BD160" s="2"/>
      <c r="BE160" s="2"/>
      <c r="BF160" s="2"/>
    </row>
    <row r="161" spans="1:58" s="130" customFormat="1" ht="18" customHeight="1">
      <c r="A161" s="146">
        <v>155</v>
      </c>
      <c r="B161" s="147" t="str">
        <f t="shared" si="34"/>
        <v>004</v>
      </c>
      <c r="C161" s="175" t="s">
        <v>6200</v>
      </c>
      <c r="D161" s="149" t="s">
        <v>7446</v>
      </c>
      <c r="E161" s="152" t="s">
        <v>7340</v>
      </c>
      <c r="F161" s="151" t="s">
        <v>7106</v>
      </c>
      <c r="G161" s="152" t="s">
        <v>7077</v>
      </c>
      <c r="H161" s="149" t="s">
        <v>7078</v>
      </c>
      <c r="I161" s="163" t="s">
        <v>7079</v>
      </c>
      <c r="J161" s="149" t="s">
        <v>7074</v>
      </c>
      <c r="K161" s="153">
        <v>0</v>
      </c>
      <c r="L161" s="27">
        <v>0</v>
      </c>
      <c r="M161" s="153"/>
      <c r="N161" s="154">
        <v>7500000</v>
      </c>
      <c r="O161" s="154"/>
      <c r="P161" s="25"/>
      <c r="Q161" s="25">
        <v>7500000</v>
      </c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>
        <f t="shared" si="39"/>
        <v>0</v>
      </c>
      <c r="AE161" s="27">
        <v>8450000</v>
      </c>
      <c r="AF161" s="27">
        <v>8450000</v>
      </c>
      <c r="AG161" s="27"/>
      <c r="AH161" s="27"/>
      <c r="AI161" s="27"/>
      <c r="AJ161" s="27"/>
      <c r="AK161" s="27"/>
      <c r="AL161" s="25">
        <f t="shared" si="36"/>
        <v>0</v>
      </c>
      <c r="AM161" s="27">
        <f t="shared" si="37"/>
        <v>0</v>
      </c>
      <c r="AN161" s="28"/>
      <c r="AO161" s="2"/>
      <c r="AP161" s="2"/>
      <c r="AQ161" s="89"/>
      <c r="AR161" s="89"/>
      <c r="AS161" s="2"/>
      <c r="AT161" s="2"/>
      <c r="AU161" s="29"/>
      <c r="AV161" s="2"/>
      <c r="AW161" s="2"/>
      <c r="AX161" s="2"/>
      <c r="AY161" s="89"/>
      <c r="AZ161" s="2"/>
      <c r="BA161" s="2"/>
      <c r="BB161" s="2"/>
      <c r="BC161" s="2"/>
      <c r="BD161" s="2"/>
      <c r="BE161" s="2"/>
      <c r="BF161" s="2"/>
    </row>
    <row r="162" spans="1:58" s="130" customFormat="1" ht="18" customHeight="1">
      <c r="A162" s="146">
        <v>156</v>
      </c>
      <c r="B162" s="147" t="str">
        <f t="shared" si="34"/>
        <v>004</v>
      </c>
      <c r="C162" s="175" t="s">
        <v>4956</v>
      </c>
      <c r="D162" s="149" t="s">
        <v>7447</v>
      </c>
      <c r="E162" s="152" t="s">
        <v>7448</v>
      </c>
      <c r="F162" s="151" t="s">
        <v>7106</v>
      </c>
      <c r="G162" s="152" t="s">
        <v>7077</v>
      </c>
      <c r="H162" s="149" t="s">
        <v>7078</v>
      </c>
      <c r="I162" s="149" t="s">
        <v>7412</v>
      </c>
      <c r="J162" s="149" t="s">
        <v>7074</v>
      </c>
      <c r="K162" s="153">
        <v>0</v>
      </c>
      <c r="L162" s="27">
        <v>0</v>
      </c>
      <c r="M162" s="153"/>
      <c r="N162" s="154">
        <v>7500000</v>
      </c>
      <c r="O162" s="154"/>
      <c r="P162" s="25"/>
      <c r="Q162" s="25">
        <v>7500000</v>
      </c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>
        <f t="shared" si="39"/>
        <v>0</v>
      </c>
      <c r="AE162" s="27">
        <v>8450000</v>
      </c>
      <c r="AF162" s="27">
        <v>8450000</v>
      </c>
      <c r="AG162" s="27"/>
      <c r="AH162" s="27"/>
      <c r="AI162" s="27"/>
      <c r="AJ162" s="27"/>
      <c r="AK162" s="27"/>
      <c r="AL162" s="25">
        <f t="shared" si="36"/>
        <v>0</v>
      </c>
      <c r="AM162" s="27">
        <f t="shared" si="37"/>
        <v>0</v>
      </c>
      <c r="AN162" s="28"/>
      <c r="AO162" s="2"/>
      <c r="AP162" s="2"/>
      <c r="AQ162" s="89"/>
      <c r="AR162" s="89"/>
      <c r="AS162" s="2"/>
      <c r="AT162" s="2"/>
      <c r="AU162" s="29"/>
      <c r="AV162" s="2"/>
      <c r="AW162" s="2"/>
      <c r="AX162" s="2"/>
      <c r="AY162" s="89"/>
      <c r="AZ162" s="2"/>
      <c r="BA162" s="2"/>
      <c r="BB162" s="2"/>
      <c r="BC162" s="2"/>
      <c r="BD162" s="2"/>
      <c r="BE162" s="2"/>
      <c r="BF162" s="2"/>
    </row>
    <row r="163" spans="1:58" s="130" customFormat="1" ht="18" customHeight="1">
      <c r="A163" s="146">
        <v>157</v>
      </c>
      <c r="B163" s="147" t="str">
        <f t="shared" si="34"/>
        <v>004</v>
      </c>
      <c r="C163" s="175" t="s">
        <v>7449</v>
      </c>
      <c r="D163" s="149" t="s">
        <v>7450</v>
      </c>
      <c r="E163" s="152" t="s">
        <v>7451</v>
      </c>
      <c r="F163" s="151" t="s">
        <v>496</v>
      </c>
      <c r="G163" s="152" t="s">
        <v>7077</v>
      </c>
      <c r="H163" s="149" t="s">
        <v>7078</v>
      </c>
      <c r="I163" s="163" t="s">
        <v>7079</v>
      </c>
      <c r="J163" s="149" t="s">
        <v>7074</v>
      </c>
      <c r="K163" s="153">
        <v>0</v>
      </c>
      <c r="L163" s="27">
        <v>0</v>
      </c>
      <c r="M163" s="153"/>
      <c r="N163" s="154">
        <v>7500000</v>
      </c>
      <c r="O163" s="154"/>
      <c r="P163" s="25"/>
      <c r="Q163" s="25"/>
      <c r="R163" s="25"/>
      <c r="S163" s="25">
        <v>7500000</v>
      </c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>
        <f ca="1">IF(SUM(P163:AD163)&lt;SUM(N163),SUM(N163)-SUM(P163:AD163),)</f>
        <v>0</v>
      </c>
      <c r="AE163" s="27">
        <v>8450000</v>
      </c>
      <c r="AF163" s="27"/>
      <c r="AG163" s="27"/>
      <c r="AH163" s="27">
        <v>8450000</v>
      </c>
      <c r="AI163" s="27"/>
      <c r="AJ163" s="27"/>
      <c r="AK163" s="27"/>
      <c r="AL163" s="25">
        <f>IF(SUM(AF163:AI163)&lt;SUM(AE163),SUM(AE163)-SUM(AF163:AI163),)</f>
        <v>0</v>
      </c>
      <c r="AM163" s="27">
        <f t="shared" ref="AM163" si="40">IF(SUM(P163:AA163)&lt;(K163+L163+N163),(K163+L163+N163)-SUM(P163:AA163),)+IF(SUM(AF163:AI163)&lt;(AE163),(AE163)-SUM(AF163:AI163),)</f>
        <v>0</v>
      </c>
      <c r="AN163" s="28"/>
      <c r="AO163" s="2"/>
      <c r="AP163" s="2"/>
      <c r="AQ163" s="89"/>
      <c r="AR163" s="89"/>
      <c r="AS163" s="2"/>
      <c r="AT163" s="2"/>
      <c r="AU163" s="29"/>
      <c r="AV163" s="2"/>
      <c r="AW163" s="2"/>
      <c r="AX163" s="2"/>
      <c r="AY163" s="89"/>
      <c r="AZ163" s="2"/>
      <c r="BA163" s="2"/>
      <c r="BB163" s="2"/>
      <c r="BC163" s="2"/>
      <c r="BD163" s="2"/>
      <c r="BE163" s="2"/>
      <c r="BF163" s="2"/>
    </row>
    <row r="164" spans="1:58" s="130" customFormat="1" ht="18" customHeight="1">
      <c r="A164" s="146">
        <v>158</v>
      </c>
      <c r="B164" s="147" t="str">
        <f t="shared" si="34"/>
        <v>004</v>
      </c>
      <c r="C164" s="175" t="s">
        <v>5411</v>
      </c>
      <c r="D164" s="149" t="s">
        <v>7452</v>
      </c>
      <c r="E164" s="152" t="s">
        <v>7453</v>
      </c>
      <c r="F164" s="151" t="s">
        <v>496</v>
      </c>
      <c r="G164" s="152" t="s">
        <v>7077</v>
      </c>
      <c r="H164" s="149" t="s">
        <v>7078</v>
      </c>
      <c r="I164" s="163" t="s">
        <v>7079</v>
      </c>
      <c r="J164" s="149" t="s">
        <v>7074</v>
      </c>
      <c r="K164" s="153">
        <v>0</v>
      </c>
      <c r="L164" s="27">
        <v>0</v>
      </c>
      <c r="M164" s="153"/>
      <c r="N164" s="154">
        <v>7500000</v>
      </c>
      <c r="O164" s="154"/>
      <c r="P164" s="25"/>
      <c r="Q164" s="25">
        <v>7500000</v>
      </c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>
        <f t="shared" ref="AD164:AD176" si="41">IF(SUM(P164:Q164)&lt;SUM(N164),SUM(N164)-SUM(P164:Q164),)</f>
        <v>0</v>
      </c>
      <c r="AE164" s="27">
        <v>8450000</v>
      </c>
      <c r="AF164" s="27">
        <v>8450000</v>
      </c>
      <c r="AG164" s="27"/>
      <c r="AH164" s="27"/>
      <c r="AI164" s="27"/>
      <c r="AJ164" s="27"/>
      <c r="AK164" s="27"/>
      <c r="AL164" s="25">
        <f t="shared" ref="AL164:AL176" si="42">IF(SUM(AF164:AG164)&lt;SUM(AE164),SUM(AE164)-SUM(AF164:AG164),)</f>
        <v>0</v>
      </c>
      <c r="AM164" s="27">
        <f t="shared" ref="AM164:AM176" si="43">IF(SUM(P164:AA164)&lt;(K164+L164+N164),(K164+L164+N164)-SUM(P164:AA164),)+IF(SUM(AF164:AG164)&lt;(AE164),(AE164)-SUM(AF164:AG164),)</f>
        <v>0</v>
      </c>
      <c r="AN164" s="28"/>
      <c r="AO164" s="2"/>
      <c r="AP164" s="2"/>
      <c r="AQ164" s="89"/>
      <c r="AR164" s="89"/>
      <c r="AS164" s="2"/>
      <c r="AT164" s="2"/>
      <c r="AU164" s="29"/>
      <c r="AV164" s="2"/>
      <c r="AW164" s="2"/>
      <c r="AX164" s="2"/>
      <c r="AY164" s="89"/>
      <c r="AZ164" s="2"/>
      <c r="BA164" s="2"/>
      <c r="BB164" s="2"/>
      <c r="BC164" s="2"/>
      <c r="BD164" s="2"/>
      <c r="BE164" s="2"/>
      <c r="BF164" s="2"/>
    </row>
    <row r="165" spans="1:58" s="130" customFormat="1" ht="18" customHeight="1">
      <c r="A165" s="146">
        <v>159</v>
      </c>
      <c r="B165" s="147" t="str">
        <f t="shared" si="34"/>
        <v>004</v>
      </c>
      <c r="C165" s="175" t="s">
        <v>5191</v>
      </c>
      <c r="D165" s="163" t="s">
        <v>7454</v>
      </c>
      <c r="E165" s="152" t="s">
        <v>7455</v>
      </c>
      <c r="F165" s="151" t="s">
        <v>496</v>
      </c>
      <c r="G165" s="152" t="s">
        <v>7077</v>
      </c>
      <c r="H165" s="149" t="s">
        <v>7078</v>
      </c>
      <c r="I165" s="149" t="s">
        <v>7412</v>
      </c>
      <c r="J165" s="149" t="s">
        <v>7074</v>
      </c>
      <c r="K165" s="153">
        <v>0</v>
      </c>
      <c r="L165" s="27">
        <v>0</v>
      </c>
      <c r="M165" s="153"/>
      <c r="N165" s="154">
        <v>7500000</v>
      </c>
      <c r="O165" s="154"/>
      <c r="P165" s="25"/>
      <c r="Q165" s="25">
        <v>7500000</v>
      </c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>
        <f t="shared" si="41"/>
        <v>0</v>
      </c>
      <c r="AE165" s="27">
        <v>8450000</v>
      </c>
      <c r="AF165" s="27">
        <v>8450000</v>
      </c>
      <c r="AG165" s="27"/>
      <c r="AH165" s="27"/>
      <c r="AI165" s="27"/>
      <c r="AJ165" s="27"/>
      <c r="AK165" s="27"/>
      <c r="AL165" s="25">
        <f t="shared" si="42"/>
        <v>0</v>
      </c>
      <c r="AM165" s="27">
        <f t="shared" si="43"/>
        <v>0</v>
      </c>
      <c r="AN165" s="28"/>
      <c r="AO165" s="2"/>
      <c r="AP165" s="2"/>
      <c r="AQ165" s="89"/>
      <c r="AR165" s="89"/>
      <c r="AS165" s="2"/>
      <c r="AT165" s="2"/>
      <c r="AU165" s="29"/>
      <c r="AV165" s="2"/>
      <c r="AW165" s="2"/>
      <c r="AX165" s="2"/>
      <c r="AY165" s="89"/>
      <c r="AZ165" s="2"/>
      <c r="BA165" s="2"/>
      <c r="BB165" s="2"/>
      <c r="BC165" s="2"/>
      <c r="BD165" s="2"/>
      <c r="BE165" s="2"/>
      <c r="BF165" s="2"/>
    </row>
    <row r="166" spans="1:58" s="130" customFormat="1" ht="18" customHeight="1">
      <c r="A166" s="146">
        <v>160</v>
      </c>
      <c r="B166" s="147" t="str">
        <f t="shared" si="34"/>
        <v>004</v>
      </c>
      <c r="C166" s="175" t="s">
        <v>5107</v>
      </c>
      <c r="D166" s="149" t="s">
        <v>7456</v>
      </c>
      <c r="E166" s="152" t="s">
        <v>7321</v>
      </c>
      <c r="F166" s="151" t="s">
        <v>7106</v>
      </c>
      <c r="G166" s="152" t="s">
        <v>7077</v>
      </c>
      <c r="H166" s="149" t="s">
        <v>7078</v>
      </c>
      <c r="I166" s="163" t="s">
        <v>7079</v>
      </c>
      <c r="J166" s="149" t="s">
        <v>7074</v>
      </c>
      <c r="K166" s="153">
        <v>0</v>
      </c>
      <c r="L166" s="27">
        <v>0</v>
      </c>
      <c r="M166" s="153"/>
      <c r="N166" s="154">
        <v>7500000</v>
      </c>
      <c r="O166" s="154"/>
      <c r="P166" s="25"/>
      <c r="Q166" s="25">
        <v>7500000</v>
      </c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>
        <f t="shared" si="41"/>
        <v>0</v>
      </c>
      <c r="AE166" s="27">
        <v>8450000</v>
      </c>
      <c r="AF166" s="27">
        <v>8450000</v>
      </c>
      <c r="AG166" s="27"/>
      <c r="AH166" s="27"/>
      <c r="AI166" s="27"/>
      <c r="AJ166" s="27"/>
      <c r="AK166" s="27"/>
      <c r="AL166" s="25">
        <f t="shared" si="42"/>
        <v>0</v>
      </c>
      <c r="AM166" s="27">
        <f t="shared" si="43"/>
        <v>0</v>
      </c>
      <c r="AN166" s="28"/>
      <c r="AO166" s="2"/>
      <c r="AP166" s="2"/>
      <c r="AQ166" s="89"/>
      <c r="AR166" s="89"/>
      <c r="AS166" s="2"/>
      <c r="AT166" s="2"/>
      <c r="AU166" s="29"/>
      <c r="AV166" s="2"/>
      <c r="AW166" s="185" t="s">
        <v>7074</v>
      </c>
      <c r="AX166" s="2"/>
      <c r="AY166" s="89"/>
      <c r="AZ166" s="2"/>
      <c r="BA166" s="2"/>
      <c r="BB166" s="2"/>
      <c r="BC166" s="2"/>
      <c r="BD166" s="2"/>
      <c r="BE166" s="2"/>
      <c r="BF166" s="2"/>
    </row>
    <row r="167" spans="1:58" s="130" customFormat="1" ht="18" customHeight="1">
      <c r="A167" s="146">
        <v>161</v>
      </c>
      <c r="B167" s="147" t="str">
        <f t="shared" si="34"/>
        <v>004</v>
      </c>
      <c r="C167" s="175" t="s">
        <v>6748</v>
      </c>
      <c r="D167" s="149" t="s">
        <v>7457</v>
      </c>
      <c r="E167" s="152" t="s">
        <v>7458</v>
      </c>
      <c r="F167" s="151" t="s">
        <v>496</v>
      </c>
      <c r="G167" s="152" t="s">
        <v>7077</v>
      </c>
      <c r="H167" s="149" t="s">
        <v>7078</v>
      </c>
      <c r="I167" s="163" t="s">
        <v>7079</v>
      </c>
      <c r="J167" s="149" t="s">
        <v>7074</v>
      </c>
      <c r="K167" s="153">
        <v>0</v>
      </c>
      <c r="L167" s="27">
        <v>0</v>
      </c>
      <c r="M167" s="153"/>
      <c r="N167" s="154">
        <v>7500000</v>
      </c>
      <c r="O167" s="154"/>
      <c r="P167" s="25"/>
      <c r="Q167" s="25">
        <v>7500000</v>
      </c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>
        <f t="shared" si="41"/>
        <v>0</v>
      </c>
      <c r="AE167" s="27">
        <v>8450000</v>
      </c>
      <c r="AF167" s="27">
        <v>8450000</v>
      </c>
      <c r="AG167" s="27"/>
      <c r="AH167" s="27"/>
      <c r="AI167" s="27"/>
      <c r="AJ167" s="27"/>
      <c r="AK167" s="27"/>
      <c r="AL167" s="25">
        <f t="shared" si="42"/>
        <v>0</v>
      </c>
      <c r="AM167" s="27">
        <f t="shared" si="43"/>
        <v>0</v>
      </c>
      <c r="AN167" s="28"/>
      <c r="AO167" s="2"/>
      <c r="AP167" s="2"/>
      <c r="AQ167" s="89"/>
      <c r="AR167" s="89"/>
      <c r="AS167" s="2"/>
      <c r="AT167" s="2"/>
      <c r="AU167" s="29"/>
      <c r="AV167" s="2"/>
      <c r="AW167" s="2"/>
      <c r="AX167" s="2"/>
      <c r="AY167" s="89"/>
      <c r="AZ167" s="2"/>
      <c r="BA167" s="2"/>
      <c r="BB167" s="2"/>
      <c r="BC167" s="2"/>
      <c r="BD167" s="2"/>
      <c r="BE167" s="2"/>
      <c r="BF167" s="2"/>
    </row>
    <row r="168" spans="1:58" s="130" customFormat="1" ht="18" customHeight="1">
      <c r="A168" s="146">
        <v>162</v>
      </c>
      <c r="B168" s="147" t="str">
        <f t="shared" si="34"/>
        <v>004</v>
      </c>
      <c r="C168" s="175" t="s">
        <v>5870</v>
      </c>
      <c r="D168" s="163" t="s">
        <v>7459</v>
      </c>
      <c r="E168" s="152" t="s">
        <v>7189</v>
      </c>
      <c r="F168" s="151" t="s">
        <v>496</v>
      </c>
      <c r="G168" s="152" t="s">
        <v>7077</v>
      </c>
      <c r="H168" s="149" t="s">
        <v>7078</v>
      </c>
      <c r="I168" s="149" t="s">
        <v>7412</v>
      </c>
      <c r="J168" s="149" t="s">
        <v>7074</v>
      </c>
      <c r="K168" s="153">
        <v>0</v>
      </c>
      <c r="L168" s="27">
        <v>0</v>
      </c>
      <c r="M168" s="153"/>
      <c r="N168" s="154">
        <v>7500000</v>
      </c>
      <c r="O168" s="154"/>
      <c r="P168" s="25"/>
      <c r="Q168" s="25">
        <v>7500000</v>
      </c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>
        <f t="shared" si="41"/>
        <v>0</v>
      </c>
      <c r="AE168" s="27">
        <v>8450000</v>
      </c>
      <c r="AF168" s="27">
        <v>8450000</v>
      </c>
      <c r="AG168" s="27"/>
      <c r="AH168" s="27"/>
      <c r="AI168" s="27"/>
      <c r="AJ168" s="27"/>
      <c r="AK168" s="27"/>
      <c r="AL168" s="25">
        <f t="shared" si="42"/>
        <v>0</v>
      </c>
      <c r="AM168" s="27">
        <f t="shared" si="43"/>
        <v>0</v>
      </c>
      <c r="AN168" s="28"/>
      <c r="AO168" s="2"/>
      <c r="AP168" s="2"/>
      <c r="AQ168" s="89"/>
      <c r="AR168" s="89"/>
      <c r="AS168" s="2"/>
      <c r="AT168" s="2"/>
      <c r="AU168" s="29"/>
      <c r="AV168" s="2"/>
      <c r="AW168" s="2"/>
      <c r="AX168" s="2"/>
      <c r="AY168" s="89"/>
      <c r="AZ168" s="2"/>
      <c r="BA168" s="2"/>
      <c r="BB168" s="2"/>
      <c r="BC168" s="2"/>
      <c r="BD168" s="2"/>
      <c r="BE168" s="2"/>
      <c r="BF168" s="2"/>
    </row>
    <row r="169" spans="1:58" s="130" customFormat="1" ht="18" customHeight="1">
      <c r="A169" s="146">
        <v>163</v>
      </c>
      <c r="B169" s="147" t="str">
        <f t="shared" si="34"/>
        <v>004</v>
      </c>
      <c r="C169" s="175" t="s">
        <v>5733</v>
      </c>
      <c r="D169" s="149" t="s">
        <v>7463</v>
      </c>
      <c r="E169" s="152" t="s">
        <v>7464</v>
      </c>
      <c r="F169" s="151" t="s">
        <v>496</v>
      </c>
      <c r="G169" s="152" t="s">
        <v>7077</v>
      </c>
      <c r="H169" s="149" t="s">
        <v>7078</v>
      </c>
      <c r="I169" s="149" t="s">
        <v>7412</v>
      </c>
      <c r="J169" s="149" t="s">
        <v>7074</v>
      </c>
      <c r="K169" s="153">
        <v>0</v>
      </c>
      <c r="L169" s="27">
        <v>0</v>
      </c>
      <c r="M169" s="153"/>
      <c r="N169" s="154">
        <v>7500000</v>
      </c>
      <c r="O169" s="154"/>
      <c r="P169" s="25"/>
      <c r="Q169" s="25">
        <v>7500000</v>
      </c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>
        <f t="shared" si="41"/>
        <v>0</v>
      </c>
      <c r="AE169" s="27">
        <v>8450000</v>
      </c>
      <c r="AF169" s="27">
        <v>8450000</v>
      </c>
      <c r="AG169" s="27"/>
      <c r="AH169" s="27"/>
      <c r="AI169" s="27"/>
      <c r="AJ169" s="27"/>
      <c r="AK169" s="27"/>
      <c r="AL169" s="25">
        <f t="shared" si="42"/>
        <v>0</v>
      </c>
      <c r="AM169" s="27">
        <f t="shared" si="43"/>
        <v>0</v>
      </c>
      <c r="AN169" s="28"/>
      <c r="AO169" s="2"/>
      <c r="AP169" s="2"/>
      <c r="AQ169" s="89"/>
      <c r="AR169" s="89"/>
      <c r="AS169" s="2"/>
      <c r="AT169" s="2"/>
      <c r="AU169" s="29"/>
      <c r="AV169" s="2"/>
      <c r="AW169" s="2"/>
      <c r="AX169" s="2"/>
      <c r="AY169" s="89"/>
      <c r="AZ169" s="2"/>
      <c r="BA169" s="2"/>
      <c r="BB169" s="2"/>
      <c r="BC169" s="2"/>
      <c r="BD169" s="2"/>
      <c r="BE169" s="2"/>
      <c r="BF169" s="2"/>
    </row>
    <row r="170" spans="1:58" s="130" customFormat="1" ht="18" customHeight="1">
      <c r="A170" s="146">
        <v>164</v>
      </c>
      <c r="B170" s="147" t="str">
        <f t="shared" si="34"/>
        <v>004</v>
      </c>
      <c r="C170" s="175" t="s">
        <v>5041</v>
      </c>
      <c r="D170" s="149" t="s">
        <v>7465</v>
      </c>
      <c r="E170" s="152" t="s">
        <v>7466</v>
      </c>
      <c r="F170" s="151" t="s">
        <v>7106</v>
      </c>
      <c r="G170" s="152" t="s">
        <v>7077</v>
      </c>
      <c r="H170" s="149" t="s">
        <v>7078</v>
      </c>
      <c r="I170" s="149" t="s">
        <v>7412</v>
      </c>
      <c r="J170" s="149" t="s">
        <v>7074</v>
      </c>
      <c r="K170" s="153">
        <v>0</v>
      </c>
      <c r="L170" s="27">
        <v>0</v>
      </c>
      <c r="M170" s="153"/>
      <c r="N170" s="154">
        <v>7500000</v>
      </c>
      <c r="O170" s="154"/>
      <c r="P170" s="25"/>
      <c r="Q170" s="25">
        <v>7500000</v>
      </c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>
        <f t="shared" si="41"/>
        <v>0</v>
      </c>
      <c r="AE170" s="27">
        <v>8450000</v>
      </c>
      <c r="AF170" s="27">
        <v>8450000</v>
      </c>
      <c r="AG170" s="27"/>
      <c r="AH170" s="27"/>
      <c r="AI170" s="27"/>
      <c r="AJ170" s="27"/>
      <c r="AK170" s="27"/>
      <c r="AL170" s="25">
        <f t="shared" si="42"/>
        <v>0</v>
      </c>
      <c r="AM170" s="27">
        <f t="shared" si="43"/>
        <v>0</v>
      </c>
      <c r="AN170" s="28"/>
      <c r="AO170" s="2"/>
      <c r="AP170" s="2"/>
      <c r="AQ170" s="89"/>
      <c r="AR170" s="89"/>
      <c r="AS170" s="2"/>
      <c r="AT170" s="2"/>
      <c r="AU170" s="29"/>
      <c r="AV170" s="2"/>
      <c r="AW170" s="2"/>
      <c r="AX170" s="2"/>
      <c r="AY170" s="89"/>
      <c r="AZ170" s="2"/>
      <c r="BA170" s="2"/>
      <c r="BB170" s="2"/>
      <c r="BC170" s="2"/>
      <c r="BD170" s="2"/>
      <c r="BE170" s="2"/>
      <c r="BF170" s="2"/>
    </row>
    <row r="171" spans="1:58" s="130" customFormat="1" ht="18" customHeight="1">
      <c r="A171" s="146">
        <v>165</v>
      </c>
      <c r="B171" s="147" t="str">
        <f t="shared" si="34"/>
        <v>004</v>
      </c>
      <c r="C171" s="175" t="s">
        <v>5187</v>
      </c>
      <c r="D171" s="149" t="s">
        <v>7467</v>
      </c>
      <c r="E171" s="152" t="s">
        <v>7468</v>
      </c>
      <c r="F171" s="151" t="s">
        <v>496</v>
      </c>
      <c r="G171" s="152" t="s">
        <v>7077</v>
      </c>
      <c r="H171" s="149" t="s">
        <v>7078</v>
      </c>
      <c r="I171" s="149" t="s">
        <v>7412</v>
      </c>
      <c r="J171" s="149" t="s">
        <v>7074</v>
      </c>
      <c r="K171" s="153">
        <v>0</v>
      </c>
      <c r="L171" s="27">
        <v>0</v>
      </c>
      <c r="M171" s="153"/>
      <c r="N171" s="154">
        <v>7500000</v>
      </c>
      <c r="O171" s="154"/>
      <c r="P171" s="25"/>
      <c r="Q171" s="25">
        <v>7500000</v>
      </c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>
        <f t="shared" si="41"/>
        <v>0</v>
      </c>
      <c r="AE171" s="27">
        <v>8450000</v>
      </c>
      <c r="AF171" s="27">
        <v>8450000</v>
      </c>
      <c r="AG171" s="27"/>
      <c r="AH171" s="27"/>
      <c r="AI171" s="27"/>
      <c r="AJ171" s="27"/>
      <c r="AK171" s="27"/>
      <c r="AL171" s="25">
        <f t="shared" si="42"/>
        <v>0</v>
      </c>
      <c r="AM171" s="27">
        <f t="shared" si="43"/>
        <v>0</v>
      </c>
      <c r="AN171" s="28"/>
      <c r="AO171" s="2"/>
      <c r="AP171" s="2"/>
      <c r="AQ171" s="89"/>
      <c r="AR171" s="89"/>
      <c r="AS171" s="2"/>
      <c r="AT171" s="2"/>
      <c r="AU171" s="29"/>
      <c r="AV171" s="2"/>
      <c r="AW171" s="2"/>
      <c r="AX171" s="2"/>
      <c r="AY171" s="89"/>
      <c r="AZ171" s="2"/>
      <c r="BA171" s="2"/>
      <c r="BB171" s="2"/>
      <c r="BC171" s="2"/>
      <c r="BD171" s="2"/>
      <c r="BE171" s="2"/>
      <c r="BF171" s="2"/>
    </row>
    <row r="172" spans="1:58" s="130" customFormat="1" ht="18" customHeight="1">
      <c r="A172" s="146">
        <v>166</v>
      </c>
      <c r="B172" s="147" t="str">
        <f t="shared" si="34"/>
        <v>004</v>
      </c>
      <c r="C172" s="175" t="s">
        <v>5517</v>
      </c>
      <c r="D172" s="149" t="s">
        <v>7469</v>
      </c>
      <c r="E172" s="152" t="s">
        <v>7470</v>
      </c>
      <c r="F172" s="151" t="s">
        <v>7106</v>
      </c>
      <c r="G172" s="152" t="s">
        <v>7077</v>
      </c>
      <c r="H172" s="149" t="s">
        <v>7078</v>
      </c>
      <c r="I172" s="163" t="s">
        <v>7079</v>
      </c>
      <c r="J172" s="149" t="s">
        <v>7074</v>
      </c>
      <c r="K172" s="153">
        <v>0</v>
      </c>
      <c r="L172" s="27">
        <v>0</v>
      </c>
      <c r="M172" s="153"/>
      <c r="N172" s="154">
        <v>7500000</v>
      </c>
      <c r="O172" s="154"/>
      <c r="P172" s="25"/>
      <c r="Q172" s="25">
        <v>7500000</v>
      </c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>
        <f t="shared" si="41"/>
        <v>0</v>
      </c>
      <c r="AE172" s="27">
        <v>8450000</v>
      </c>
      <c r="AF172" s="27">
        <v>8450000</v>
      </c>
      <c r="AG172" s="27"/>
      <c r="AH172" s="27"/>
      <c r="AI172" s="27"/>
      <c r="AJ172" s="27"/>
      <c r="AK172" s="27"/>
      <c r="AL172" s="25">
        <f t="shared" si="42"/>
        <v>0</v>
      </c>
      <c r="AM172" s="27">
        <f t="shared" si="43"/>
        <v>0</v>
      </c>
      <c r="AN172" s="28"/>
      <c r="AO172" s="2"/>
      <c r="AP172" s="2"/>
      <c r="AQ172" s="89"/>
      <c r="AR172" s="89"/>
      <c r="AS172" s="2"/>
      <c r="AT172" s="2"/>
      <c r="AU172" s="29"/>
      <c r="AV172" s="2"/>
      <c r="AW172" s="2"/>
      <c r="AX172" s="2"/>
      <c r="AY172" s="89"/>
      <c r="AZ172" s="2"/>
      <c r="BA172" s="2"/>
      <c r="BB172" s="2"/>
      <c r="BC172" s="2"/>
      <c r="BD172" s="2"/>
      <c r="BE172" s="2"/>
      <c r="BF172" s="2"/>
    </row>
    <row r="173" spans="1:58" s="130" customFormat="1" ht="18" customHeight="1">
      <c r="A173" s="146">
        <v>167</v>
      </c>
      <c r="B173" s="147" t="str">
        <f t="shared" si="34"/>
        <v>004</v>
      </c>
      <c r="C173" s="181" t="s">
        <v>5455</v>
      </c>
      <c r="D173" s="149" t="s">
        <v>7471</v>
      </c>
      <c r="E173" s="152" t="s">
        <v>7472</v>
      </c>
      <c r="F173" s="151" t="s">
        <v>496</v>
      </c>
      <c r="G173" s="152" t="s">
        <v>7077</v>
      </c>
      <c r="H173" s="149" t="s">
        <v>7078</v>
      </c>
      <c r="I173" s="163" t="s">
        <v>7079</v>
      </c>
      <c r="J173" s="149" t="s">
        <v>7074</v>
      </c>
      <c r="K173" s="153">
        <v>0</v>
      </c>
      <c r="L173" s="27">
        <v>0</v>
      </c>
      <c r="M173" s="153"/>
      <c r="N173" s="154">
        <v>7500000</v>
      </c>
      <c r="O173" s="154"/>
      <c r="P173" s="25"/>
      <c r="Q173" s="25">
        <v>7500000</v>
      </c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>
        <f t="shared" si="41"/>
        <v>0</v>
      </c>
      <c r="AE173" s="27">
        <v>8450000</v>
      </c>
      <c r="AF173" s="27">
        <v>8450000</v>
      </c>
      <c r="AG173" s="27"/>
      <c r="AH173" s="27"/>
      <c r="AI173" s="27"/>
      <c r="AJ173" s="27"/>
      <c r="AK173" s="27"/>
      <c r="AL173" s="25">
        <f t="shared" si="42"/>
        <v>0</v>
      </c>
      <c r="AM173" s="27">
        <f t="shared" si="43"/>
        <v>0</v>
      </c>
      <c r="AN173" s="28"/>
      <c r="AO173" s="2"/>
      <c r="AP173" s="2"/>
      <c r="AQ173" s="89"/>
      <c r="AR173" s="89"/>
      <c r="AS173" s="2"/>
      <c r="AT173" s="2"/>
      <c r="AU173" s="29"/>
      <c r="AV173" s="2"/>
      <c r="AW173" s="2"/>
      <c r="AX173" s="2"/>
      <c r="AY173" s="89"/>
      <c r="AZ173" s="2"/>
      <c r="BA173" s="2"/>
      <c r="BB173" s="2"/>
      <c r="BC173" s="2"/>
      <c r="BD173" s="2"/>
      <c r="BE173" s="2"/>
      <c r="BF173" s="2"/>
    </row>
    <row r="174" spans="1:58" s="130" customFormat="1" ht="18" customHeight="1">
      <c r="A174" s="146">
        <v>168</v>
      </c>
      <c r="B174" s="147" t="str">
        <f t="shared" si="34"/>
        <v>004</v>
      </c>
      <c r="C174" s="175" t="s">
        <v>6445</v>
      </c>
      <c r="D174" s="149" t="s">
        <v>7473</v>
      </c>
      <c r="E174" s="152" t="s">
        <v>7474</v>
      </c>
      <c r="F174" s="151" t="s">
        <v>7106</v>
      </c>
      <c r="G174" s="152" t="s">
        <v>7077</v>
      </c>
      <c r="H174" s="149" t="s">
        <v>7078</v>
      </c>
      <c r="I174" s="163" t="s">
        <v>7409</v>
      </c>
      <c r="J174" s="149" t="s">
        <v>7074</v>
      </c>
      <c r="K174" s="153">
        <v>0</v>
      </c>
      <c r="L174" s="27">
        <v>0</v>
      </c>
      <c r="M174" s="153"/>
      <c r="N174" s="154">
        <v>7500000</v>
      </c>
      <c r="O174" s="154"/>
      <c r="P174" s="25"/>
      <c r="Q174" s="25">
        <v>7500000</v>
      </c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>
        <f t="shared" si="41"/>
        <v>0</v>
      </c>
      <c r="AE174" s="27">
        <v>8450000</v>
      </c>
      <c r="AF174" s="27">
        <v>8450000</v>
      </c>
      <c r="AG174" s="27"/>
      <c r="AH174" s="27"/>
      <c r="AI174" s="27"/>
      <c r="AJ174" s="27"/>
      <c r="AK174" s="27"/>
      <c r="AL174" s="25">
        <f t="shared" si="42"/>
        <v>0</v>
      </c>
      <c r="AM174" s="27">
        <f t="shared" si="43"/>
        <v>0</v>
      </c>
      <c r="AN174" s="28"/>
      <c r="AO174" s="2"/>
      <c r="AP174" s="2"/>
      <c r="AQ174" s="89"/>
      <c r="AR174" s="89"/>
      <c r="AS174" s="2"/>
      <c r="AT174" s="2"/>
      <c r="AU174" s="29"/>
      <c r="AV174" s="2"/>
      <c r="AW174" s="2"/>
      <c r="AX174" s="2"/>
      <c r="AY174" s="89"/>
      <c r="AZ174" s="2"/>
      <c r="BA174" s="2"/>
      <c r="BB174" s="2"/>
      <c r="BC174" s="2"/>
      <c r="BD174" s="2"/>
      <c r="BE174" s="2"/>
      <c r="BF174" s="2"/>
    </row>
    <row r="175" spans="1:58" s="130" customFormat="1" ht="18" customHeight="1">
      <c r="A175" s="146">
        <v>169</v>
      </c>
      <c r="B175" s="147" t="str">
        <f t="shared" si="34"/>
        <v>004</v>
      </c>
      <c r="C175" s="175" t="s">
        <v>6920</v>
      </c>
      <c r="D175" s="149" t="s">
        <v>7475</v>
      </c>
      <c r="E175" s="152" t="s">
        <v>7231</v>
      </c>
      <c r="F175" s="151" t="s">
        <v>496</v>
      </c>
      <c r="G175" s="152" t="s">
        <v>7077</v>
      </c>
      <c r="H175" s="149" t="s">
        <v>7078</v>
      </c>
      <c r="I175" s="163" t="s">
        <v>7073</v>
      </c>
      <c r="J175" s="149" t="s">
        <v>7074</v>
      </c>
      <c r="K175" s="153">
        <v>0</v>
      </c>
      <c r="L175" s="27">
        <v>0</v>
      </c>
      <c r="M175" s="153"/>
      <c r="N175" s="154">
        <v>7500000</v>
      </c>
      <c r="O175" s="154"/>
      <c r="P175" s="25"/>
      <c r="Q175" s="25">
        <v>7500000</v>
      </c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>
        <f t="shared" si="41"/>
        <v>0</v>
      </c>
      <c r="AE175" s="27">
        <v>8450000</v>
      </c>
      <c r="AF175" s="27">
        <v>8450000</v>
      </c>
      <c r="AG175" s="27"/>
      <c r="AH175" s="27"/>
      <c r="AI175" s="27"/>
      <c r="AJ175" s="27"/>
      <c r="AK175" s="27"/>
      <c r="AL175" s="25">
        <f t="shared" si="42"/>
        <v>0</v>
      </c>
      <c r="AM175" s="27">
        <f t="shared" si="43"/>
        <v>0</v>
      </c>
      <c r="AN175" s="28"/>
      <c r="AO175" s="2"/>
      <c r="AP175" s="2"/>
      <c r="AQ175" s="89"/>
      <c r="AR175" s="89"/>
      <c r="AS175" s="2"/>
      <c r="AT175" s="2"/>
      <c r="AU175" s="29"/>
      <c r="AV175" s="2"/>
      <c r="AW175" s="2"/>
      <c r="AX175" s="2"/>
      <c r="AY175" s="89"/>
      <c r="AZ175" s="2"/>
      <c r="BA175" s="2"/>
      <c r="BB175" s="2"/>
      <c r="BC175" s="2"/>
      <c r="BD175" s="2"/>
      <c r="BE175" s="2"/>
      <c r="BF175" s="2"/>
    </row>
    <row r="176" spans="1:58" s="130" customFormat="1">
      <c r="A176" s="146">
        <v>170</v>
      </c>
      <c r="B176" s="147" t="str">
        <f t="shared" si="34"/>
        <v>004</v>
      </c>
      <c r="C176" s="175" t="s">
        <v>6676</v>
      </c>
      <c r="D176" s="149" t="s">
        <v>7476</v>
      </c>
      <c r="E176" s="152" t="s">
        <v>7477</v>
      </c>
      <c r="F176" s="151" t="s">
        <v>7106</v>
      </c>
      <c r="G176" s="152" t="s">
        <v>7077</v>
      </c>
      <c r="H176" s="149" t="s">
        <v>7078</v>
      </c>
      <c r="I176" s="163" t="s">
        <v>7079</v>
      </c>
      <c r="J176" s="149" t="s">
        <v>7074</v>
      </c>
      <c r="K176" s="153">
        <v>0</v>
      </c>
      <c r="L176" s="27">
        <v>0</v>
      </c>
      <c r="M176" s="153"/>
      <c r="N176" s="154">
        <v>7500000</v>
      </c>
      <c r="O176" s="154"/>
      <c r="P176" s="25"/>
      <c r="Q176" s="25">
        <v>7500000</v>
      </c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>
        <f t="shared" si="41"/>
        <v>0</v>
      </c>
      <c r="AE176" s="27">
        <v>8450000</v>
      </c>
      <c r="AF176" s="27">
        <v>8450000</v>
      </c>
      <c r="AG176" s="27"/>
      <c r="AH176" s="27"/>
      <c r="AI176" s="27"/>
      <c r="AJ176" s="27"/>
      <c r="AK176" s="27"/>
      <c r="AL176" s="25">
        <f t="shared" si="42"/>
        <v>0</v>
      </c>
      <c r="AM176" s="27">
        <f t="shared" si="43"/>
        <v>0</v>
      </c>
      <c r="AN176" s="28"/>
      <c r="AO176" s="2"/>
      <c r="AP176" s="2"/>
      <c r="AQ176" s="89"/>
      <c r="AR176" s="89"/>
      <c r="AS176" s="2"/>
      <c r="AT176" s="2"/>
      <c r="AU176" s="29"/>
      <c r="AV176" s="2"/>
      <c r="AW176" s="2"/>
      <c r="AX176" s="2"/>
      <c r="AY176" s="89"/>
      <c r="AZ176" s="2"/>
      <c r="BA176" s="2"/>
      <c r="BB176" s="2"/>
      <c r="BC176" s="2"/>
      <c r="BD176" s="2"/>
      <c r="BE176" s="2"/>
      <c r="BF176" s="2"/>
    </row>
    <row r="177" spans="1:58" s="130" customFormat="1" ht="18" customHeight="1">
      <c r="A177" s="146">
        <v>171</v>
      </c>
      <c r="B177" s="147" t="str">
        <f t="shared" si="34"/>
        <v>004</v>
      </c>
      <c r="C177" s="181" t="s">
        <v>7478</v>
      </c>
      <c r="D177" s="149" t="s">
        <v>7479</v>
      </c>
      <c r="E177" s="152" t="s">
        <v>7480</v>
      </c>
      <c r="F177" s="151" t="s">
        <v>7106</v>
      </c>
      <c r="G177" s="152" t="s">
        <v>7077</v>
      </c>
      <c r="H177" s="149" t="s">
        <v>7078</v>
      </c>
      <c r="I177" s="163" t="s">
        <v>7409</v>
      </c>
      <c r="J177" s="149" t="s">
        <v>7074</v>
      </c>
      <c r="K177" s="153">
        <v>0</v>
      </c>
      <c r="L177" s="27">
        <v>0</v>
      </c>
      <c r="M177" s="153"/>
      <c r="N177" s="154">
        <v>7500000</v>
      </c>
      <c r="O177" s="154"/>
      <c r="P177" s="25"/>
      <c r="Q177" s="25"/>
      <c r="R177" s="25"/>
      <c r="S177" s="25">
        <v>7500000</v>
      </c>
      <c r="T177" s="25"/>
      <c r="U177" s="25"/>
      <c r="V177" s="25"/>
      <c r="W177" s="25"/>
      <c r="X177" s="25"/>
      <c r="Y177" s="25"/>
      <c r="Z177" s="25"/>
      <c r="AA177" s="25"/>
      <c r="AB177" s="25"/>
      <c r="AC177" s="25">
        <v>1196000</v>
      </c>
      <c r="AD177" s="25">
        <f ca="1">IF(SUM(P177:AD177)&lt;SUM(N177),SUM(N177)-SUM(P177:AD177),)</f>
        <v>0</v>
      </c>
      <c r="AE177" s="27">
        <f>8450000-AC177</f>
        <v>7254000</v>
      </c>
      <c r="AF177" s="27"/>
      <c r="AG177" s="27"/>
      <c r="AH177" s="27">
        <v>7254000</v>
      </c>
      <c r="AI177" s="27"/>
      <c r="AJ177" s="27"/>
      <c r="AK177" s="27"/>
      <c r="AL177" s="25">
        <f>IF(SUM(AF177:AI177)&lt;SUM(AE177),SUM(AE177)-SUM(AF177:AI177),)</f>
        <v>0</v>
      </c>
      <c r="AM177" s="27">
        <f t="shared" ref="AM177" si="44">IF(SUM(P177:AA177)&lt;(K177+L177+N177),(K177+L177+N177)-SUM(P177:AA177),)+IF(SUM(AF177:AI177)&lt;(AE177),(AE177)-SUM(AF177:AI177),)</f>
        <v>0</v>
      </c>
      <c r="AN177" s="28"/>
      <c r="AO177" s="2"/>
      <c r="AP177" s="2"/>
      <c r="AQ177" s="89"/>
      <c r="AR177" s="89"/>
      <c r="AS177" s="2"/>
      <c r="AT177" s="2"/>
      <c r="AU177" s="29"/>
      <c r="AV177" s="2"/>
      <c r="AW177" s="2"/>
      <c r="AX177" s="2"/>
      <c r="AY177" s="89"/>
      <c r="AZ177" s="2"/>
      <c r="BA177" s="2"/>
      <c r="BB177" s="2"/>
      <c r="BC177" s="2"/>
      <c r="BD177" s="2"/>
      <c r="BE177" s="2"/>
      <c r="BF177" s="2"/>
    </row>
    <row r="178" spans="1:58" s="130" customFormat="1" ht="18" customHeight="1">
      <c r="A178" s="146">
        <v>172</v>
      </c>
      <c r="B178" s="147" t="str">
        <f t="shared" si="34"/>
        <v>004</v>
      </c>
      <c r="C178" s="175" t="s">
        <v>7481</v>
      </c>
      <c r="D178" s="149" t="s">
        <v>7482</v>
      </c>
      <c r="E178" s="152" t="s">
        <v>7161</v>
      </c>
      <c r="F178" s="151" t="s">
        <v>7106</v>
      </c>
      <c r="G178" s="152" t="s">
        <v>7077</v>
      </c>
      <c r="H178" s="149" t="s">
        <v>7078</v>
      </c>
      <c r="I178" s="163" t="s">
        <v>7409</v>
      </c>
      <c r="J178" s="149" t="s">
        <v>7074</v>
      </c>
      <c r="K178" s="153"/>
      <c r="L178" s="27">
        <v>0</v>
      </c>
      <c r="M178" s="153"/>
      <c r="N178" s="154">
        <v>7500000</v>
      </c>
      <c r="O178" s="154"/>
      <c r="P178" s="25"/>
      <c r="Q178" s="25"/>
      <c r="R178" s="25"/>
      <c r="S178" s="25"/>
      <c r="T178" s="25"/>
      <c r="U178" s="25">
        <v>7500000</v>
      </c>
      <c r="V178" s="25"/>
      <c r="W178" s="25"/>
      <c r="X178" s="25"/>
      <c r="Y178" s="25"/>
      <c r="Z178" s="25"/>
      <c r="AA178" s="25"/>
      <c r="AB178" s="25"/>
      <c r="AC178" s="25"/>
      <c r="AD178" s="25">
        <f>IF(SUM(P178:U178)&lt;SUM(N178),SUM(N178)-SUM(P178:U178),)</f>
        <v>0</v>
      </c>
      <c r="AE178" s="27">
        <v>8450000</v>
      </c>
      <c r="AF178" s="27"/>
      <c r="AG178" s="27"/>
      <c r="AH178" s="27"/>
      <c r="AI178" s="27"/>
      <c r="AJ178" s="27"/>
      <c r="AK178" s="27"/>
      <c r="AL178" s="25">
        <f t="shared" ref="AL178:AL201" si="45">IF(SUM(AF178:AG178)&lt;SUM(AE178),SUM(AE178)-SUM(AF178:AG178),)</f>
        <v>8450000</v>
      </c>
      <c r="AM178" s="27">
        <f t="shared" ref="AM178:AM201" si="46">IF(SUM(P178:AA178)&lt;(K178+L178+N178),(K178+L178+N178)-SUM(P178:AA178),)+IF(SUM(AF178:AG178)&lt;(AE178),(AE178)-SUM(AF178:AG178),)</f>
        <v>8450000</v>
      </c>
      <c r="AN178" s="28"/>
      <c r="AO178" s="2"/>
      <c r="AP178" s="2"/>
      <c r="AQ178" s="89"/>
      <c r="AR178" s="89"/>
      <c r="AS178" s="2"/>
      <c r="AT178" s="2"/>
      <c r="AU178" s="29"/>
      <c r="AV178" s="2"/>
      <c r="AW178" s="2"/>
      <c r="AX178" s="2"/>
      <c r="AY178" s="89"/>
      <c r="AZ178" s="2"/>
      <c r="BA178" s="2"/>
      <c r="BB178" s="2"/>
      <c r="BC178" s="2"/>
      <c r="BD178" s="2"/>
      <c r="BE178" s="2"/>
      <c r="BF178" s="2"/>
    </row>
    <row r="179" spans="1:58" s="130" customFormat="1" ht="18" customHeight="1">
      <c r="A179" s="146">
        <v>173</v>
      </c>
      <c r="B179" s="147" t="str">
        <f t="shared" si="34"/>
        <v>004</v>
      </c>
      <c r="C179" s="175" t="s">
        <v>5442</v>
      </c>
      <c r="D179" s="149" t="s">
        <v>7483</v>
      </c>
      <c r="E179" s="152" t="s">
        <v>7484</v>
      </c>
      <c r="F179" s="151" t="s">
        <v>7106</v>
      </c>
      <c r="G179" s="152" t="s">
        <v>7077</v>
      </c>
      <c r="H179" s="149" t="s">
        <v>7078</v>
      </c>
      <c r="I179" s="163" t="s">
        <v>7409</v>
      </c>
      <c r="J179" s="149" t="s">
        <v>7074</v>
      </c>
      <c r="K179" s="153">
        <v>0</v>
      </c>
      <c r="L179" s="27">
        <v>0</v>
      </c>
      <c r="M179" s="153"/>
      <c r="N179" s="154">
        <v>7500000</v>
      </c>
      <c r="O179" s="154"/>
      <c r="P179" s="25"/>
      <c r="Q179" s="25">
        <v>7500000</v>
      </c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>
        <f>IF(SUM(P179:Q179)&lt;SUM(N179),SUM(N179)-SUM(P179:Q179),)</f>
        <v>0</v>
      </c>
      <c r="AE179" s="27">
        <v>8450000</v>
      </c>
      <c r="AF179" s="27">
        <v>8450000</v>
      </c>
      <c r="AG179" s="27"/>
      <c r="AH179" s="27"/>
      <c r="AI179" s="27"/>
      <c r="AJ179" s="27"/>
      <c r="AK179" s="27"/>
      <c r="AL179" s="25">
        <f t="shared" si="45"/>
        <v>0</v>
      </c>
      <c r="AM179" s="27">
        <f t="shared" si="46"/>
        <v>0</v>
      </c>
      <c r="AN179" s="28"/>
      <c r="AO179" s="2"/>
      <c r="AP179" s="2"/>
      <c r="AQ179" s="89"/>
      <c r="AR179" s="89"/>
      <c r="AS179" s="2"/>
      <c r="AT179" s="2"/>
      <c r="AU179" s="29"/>
      <c r="AV179" s="2"/>
      <c r="AW179" s="2"/>
      <c r="AX179" s="2"/>
      <c r="AY179" s="89"/>
      <c r="AZ179" s="2"/>
      <c r="BA179" s="2"/>
      <c r="BB179" s="2"/>
      <c r="BC179" s="2"/>
      <c r="BD179" s="2"/>
      <c r="BE179" s="2"/>
      <c r="BF179" s="2"/>
    </row>
    <row r="180" spans="1:58" s="130" customFormat="1" ht="18" customHeight="1">
      <c r="A180" s="146">
        <v>174</v>
      </c>
      <c r="B180" s="147" t="str">
        <f t="shared" si="34"/>
        <v>004</v>
      </c>
      <c r="C180" s="175" t="s">
        <v>6637</v>
      </c>
      <c r="D180" s="149" t="s">
        <v>7485</v>
      </c>
      <c r="E180" s="152" t="s">
        <v>7181</v>
      </c>
      <c r="F180" s="151" t="s">
        <v>7106</v>
      </c>
      <c r="G180" s="152" t="s">
        <v>7077</v>
      </c>
      <c r="H180" s="149" t="s">
        <v>7078</v>
      </c>
      <c r="I180" s="163" t="s">
        <v>7409</v>
      </c>
      <c r="J180" s="149" t="s">
        <v>7074</v>
      </c>
      <c r="K180" s="153">
        <v>0</v>
      </c>
      <c r="L180" s="27">
        <v>0</v>
      </c>
      <c r="M180" s="153"/>
      <c r="N180" s="154">
        <v>7500000</v>
      </c>
      <c r="O180" s="154"/>
      <c r="P180" s="25"/>
      <c r="Q180" s="25">
        <v>7500000</v>
      </c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>
        <f>IF(SUM(P180:Q180)&lt;SUM(N180),SUM(N180)-SUM(P180:Q180),)</f>
        <v>0</v>
      </c>
      <c r="AE180" s="27">
        <v>8450000</v>
      </c>
      <c r="AF180" s="27"/>
      <c r="AG180" s="27"/>
      <c r="AH180" s="27"/>
      <c r="AI180" s="27"/>
      <c r="AJ180" s="27"/>
      <c r="AK180" s="27"/>
      <c r="AL180" s="25">
        <f t="shared" si="45"/>
        <v>8450000</v>
      </c>
      <c r="AM180" s="27">
        <f t="shared" si="46"/>
        <v>8450000</v>
      </c>
      <c r="AN180" s="28"/>
      <c r="AO180" s="2"/>
      <c r="AP180" s="2"/>
      <c r="AQ180" s="89"/>
      <c r="AR180" s="89"/>
      <c r="AS180" s="2"/>
      <c r="AT180" s="2"/>
      <c r="AU180" s="29"/>
      <c r="AV180" s="2"/>
      <c r="AW180" s="2"/>
      <c r="AX180" s="2"/>
      <c r="AY180" s="89"/>
      <c r="AZ180" s="2"/>
      <c r="BA180" s="2"/>
      <c r="BB180" s="2"/>
      <c r="BC180" s="2"/>
      <c r="BD180" s="2"/>
      <c r="BE180" s="2"/>
      <c r="BF180" s="2"/>
    </row>
    <row r="181" spans="1:58" s="130" customFormat="1" ht="18" customHeight="1">
      <c r="A181" s="146">
        <v>175</v>
      </c>
      <c r="B181" s="147" t="str">
        <f t="shared" si="34"/>
        <v>004</v>
      </c>
      <c r="C181" s="175" t="s">
        <v>6434</v>
      </c>
      <c r="D181" s="149" t="s">
        <v>7486</v>
      </c>
      <c r="E181" s="152" t="s">
        <v>7487</v>
      </c>
      <c r="F181" s="151" t="s">
        <v>7106</v>
      </c>
      <c r="G181" s="152" t="s">
        <v>7077</v>
      </c>
      <c r="H181" s="149" t="s">
        <v>7078</v>
      </c>
      <c r="I181" s="149" t="s">
        <v>7488</v>
      </c>
      <c r="J181" s="149" t="s">
        <v>7489</v>
      </c>
      <c r="K181" s="153">
        <v>0</v>
      </c>
      <c r="L181" s="27">
        <v>0</v>
      </c>
      <c r="M181" s="153"/>
      <c r="N181" s="154">
        <v>7500000</v>
      </c>
      <c r="O181" s="154"/>
      <c r="P181" s="25"/>
      <c r="Q181" s="25">
        <v>7500000</v>
      </c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>
        <f>IF(SUM(P181:Q181)&lt;SUM(N181),SUM(N181)-SUM(P181:Q181),)</f>
        <v>0</v>
      </c>
      <c r="AE181" s="27">
        <v>8450000</v>
      </c>
      <c r="AF181" s="27">
        <v>8450000</v>
      </c>
      <c r="AG181" s="27"/>
      <c r="AH181" s="27"/>
      <c r="AI181" s="27"/>
      <c r="AJ181" s="27"/>
      <c r="AK181" s="27"/>
      <c r="AL181" s="25">
        <f t="shared" si="45"/>
        <v>0</v>
      </c>
      <c r="AM181" s="27">
        <f t="shared" si="46"/>
        <v>0</v>
      </c>
      <c r="AN181" s="28"/>
      <c r="AO181" s="2"/>
      <c r="AP181" s="2"/>
      <c r="AQ181" s="89"/>
      <c r="AR181" s="89"/>
      <c r="AS181" s="2"/>
      <c r="AT181" s="2"/>
      <c r="AU181" s="29"/>
      <c r="AV181" s="2"/>
      <c r="AW181" s="2"/>
      <c r="AX181" s="2"/>
      <c r="AY181" s="89"/>
      <c r="AZ181" s="2"/>
      <c r="BA181" s="2"/>
      <c r="BB181" s="2"/>
      <c r="BC181" s="2"/>
      <c r="BD181" s="2"/>
      <c r="BE181" s="2"/>
      <c r="BF181" s="2"/>
    </row>
    <row r="182" spans="1:58" s="130" customFormat="1" ht="18" customHeight="1">
      <c r="A182" s="146">
        <v>176</v>
      </c>
      <c r="B182" s="147" t="str">
        <f t="shared" si="34"/>
        <v>004</v>
      </c>
      <c r="C182" s="175" t="s">
        <v>6178</v>
      </c>
      <c r="D182" s="149" t="s">
        <v>7490</v>
      </c>
      <c r="E182" s="152" t="s">
        <v>7291</v>
      </c>
      <c r="F182" s="151" t="s">
        <v>7106</v>
      </c>
      <c r="G182" s="152" t="s">
        <v>7077</v>
      </c>
      <c r="H182" s="149" t="s">
        <v>7078</v>
      </c>
      <c r="I182" s="163" t="s">
        <v>7079</v>
      </c>
      <c r="J182" s="149" t="s">
        <v>7489</v>
      </c>
      <c r="K182" s="153">
        <v>0</v>
      </c>
      <c r="L182" s="27">
        <v>0</v>
      </c>
      <c r="M182" s="153">
        <v>884520</v>
      </c>
      <c r="N182" s="154">
        <f>7500000-M182</f>
        <v>6615480</v>
      </c>
      <c r="O182" s="154"/>
      <c r="P182" s="25"/>
      <c r="Q182" s="25">
        <v>6615480</v>
      </c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>
        <f>IF(SUM(P182:Q182)-M182&lt;SUM(N182),SUM(N182)-SUM(P182:Q182)-M182,)</f>
        <v>-884520</v>
      </c>
      <c r="AE182" s="27">
        <v>8450000</v>
      </c>
      <c r="AF182" s="27">
        <v>8450000</v>
      </c>
      <c r="AG182" s="27"/>
      <c r="AH182" s="27"/>
      <c r="AI182" s="27"/>
      <c r="AJ182" s="27"/>
      <c r="AK182" s="27"/>
      <c r="AL182" s="25">
        <f t="shared" si="45"/>
        <v>0</v>
      </c>
      <c r="AM182" s="27">
        <f t="shared" si="46"/>
        <v>0</v>
      </c>
      <c r="AN182" s="28"/>
      <c r="AO182" s="2"/>
      <c r="AP182" s="2"/>
      <c r="AQ182" s="89"/>
      <c r="AR182" s="89"/>
      <c r="AS182" s="2"/>
      <c r="AT182" s="2"/>
      <c r="AU182" s="29"/>
      <c r="AV182" s="2"/>
      <c r="AW182" s="2"/>
      <c r="AX182" s="2"/>
      <c r="AY182" s="89"/>
      <c r="AZ182" s="2"/>
      <c r="BA182" s="2"/>
      <c r="BB182" s="2"/>
      <c r="BC182" s="2"/>
      <c r="BD182" s="2"/>
      <c r="BE182" s="2"/>
      <c r="BF182" s="2"/>
    </row>
    <row r="183" spans="1:58" s="130" customFormat="1" ht="18" customHeight="1">
      <c r="A183" s="146">
        <v>177</v>
      </c>
      <c r="B183" s="147" t="str">
        <f t="shared" si="34"/>
        <v>004</v>
      </c>
      <c r="C183" s="175" t="s">
        <v>6795</v>
      </c>
      <c r="D183" s="149" t="s">
        <v>7491</v>
      </c>
      <c r="E183" s="152" t="s">
        <v>7268</v>
      </c>
      <c r="F183" s="151" t="s">
        <v>496</v>
      </c>
      <c r="G183" s="152" t="s">
        <v>7077</v>
      </c>
      <c r="H183" s="149" t="s">
        <v>7078</v>
      </c>
      <c r="I183" s="163" t="s">
        <v>7079</v>
      </c>
      <c r="J183" s="149" t="s">
        <v>7489</v>
      </c>
      <c r="K183" s="153">
        <v>0</v>
      </c>
      <c r="L183" s="27">
        <v>0</v>
      </c>
      <c r="M183" s="153"/>
      <c r="N183" s="154">
        <v>7500000</v>
      </c>
      <c r="O183" s="154"/>
      <c r="P183" s="25"/>
      <c r="Q183" s="25">
        <v>7500000</v>
      </c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>
        <f t="shared" ref="AD183:AD189" si="47">IF(SUM(P183:Q183)&lt;SUM(N183),SUM(N183)-SUM(P183:Q183),)</f>
        <v>0</v>
      </c>
      <c r="AE183" s="27">
        <v>8450000</v>
      </c>
      <c r="AF183" s="27">
        <v>8450000</v>
      </c>
      <c r="AG183" s="27"/>
      <c r="AH183" s="27"/>
      <c r="AI183" s="27"/>
      <c r="AJ183" s="27"/>
      <c r="AK183" s="27"/>
      <c r="AL183" s="25">
        <f t="shared" si="45"/>
        <v>0</v>
      </c>
      <c r="AM183" s="27">
        <f t="shared" si="46"/>
        <v>0</v>
      </c>
      <c r="AN183" s="28"/>
      <c r="AO183" s="2"/>
      <c r="AP183" s="2"/>
      <c r="AQ183" s="89"/>
      <c r="AR183" s="89"/>
      <c r="AS183" s="2"/>
      <c r="AT183" s="2"/>
      <c r="AU183" s="29"/>
      <c r="AV183" s="2"/>
      <c r="AW183" s="2"/>
      <c r="AX183" s="2"/>
      <c r="AY183" s="89"/>
      <c r="AZ183" s="2"/>
      <c r="BA183" s="2"/>
      <c r="BB183" s="2"/>
      <c r="BC183" s="2"/>
      <c r="BD183" s="2"/>
      <c r="BE183" s="2"/>
      <c r="BF183" s="2"/>
    </row>
    <row r="184" spans="1:58" s="130" customFormat="1" ht="18" customHeight="1">
      <c r="A184" s="146">
        <v>178</v>
      </c>
      <c r="B184" s="147" t="str">
        <f t="shared" si="34"/>
        <v>004</v>
      </c>
      <c r="C184" s="175" t="s">
        <v>6243</v>
      </c>
      <c r="D184" s="149" t="s">
        <v>7492</v>
      </c>
      <c r="E184" s="152" t="s">
        <v>7493</v>
      </c>
      <c r="F184" s="151" t="s">
        <v>7106</v>
      </c>
      <c r="G184" s="152" t="s">
        <v>7077</v>
      </c>
      <c r="H184" s="149" t="s">
        <v>7078</v>
      </c>
      <c r="I184" s="149" t="s">
        <v>7488</v>
      </c>
      <c r="J184" s="149" t="s">
        <v>7489</v>
      </c>
      <c r="K184" s="153">
        <v>0</v>
      </c>
      <c r="L184" s="27">
        <v>0</v>
      </c>
      <c r="M184" s="153"/>
      <c r="N184" s="154">
        <v>7500000</v>
      </c>
      <c r="O184" s="154"/>
      <c r="P184" s="25"/>
      <c r="Q184" s="25">
        <v>7500000</v>
      </c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>
        <f t="shared" si="47"/>
        <v>0</v>
      </c>
      <c r="AE184" s="27">
        <v>8450000</v>
      </c>
      <c r="AF184" s="27">
        <v>8450000</v>
      </c>
      <c r="AG184" s="27"/>
      <c r="AH184" s="27"/>
      <c r="AI184" s="27"/>
      <c r="AJ184" s="27"/>
      <c r="AK184" s="27"/>
      <c r="AL184" s="25">
        <f t="shared" si="45"/>
        <v>0</v>
      </c>
      <c r="AM184" s="27">
        <f t="shared" si="46"/>
        <v>0</v>
      </c>
      <c r="AN184" s="28"/>
      <c r="AO184" s="2"/>
      <c r="AP184" s="2"/>
      <c r="AQ184" s="89"/>
      <c r="AR184" s="89"/>
      <c r="AS184" s="2"/>
      <c r="AT184" s="2"/>
      <c r="AU184" s="29"/>
      <c r="AV184" s="2"/>
      <c r="AW184" s="2"/>
      <c r="AX184" s="2"/>
      <c r="AY184" s="89"/>
      <c r="AZ184" s="2"/>
      <c r="BA184" s="2"/>
      <c r="BB184" s="2"/>
      <c r="BC184" s="2"/>
      <c r="BD184" s="2"/>
      <c r="BE184" s="2"/>
      <c r="BF184" s="2"/>
    </row>
    <row r="185" spans="1:58" s="130" customFormat="1" ht="18" customHeight="1">
      <c r="A185" s="146">
        <v>179</v>
      </c>
      <c r="B185" s="147" t="str">
        <f t="shared" si="34"/>
        <v>004</v>
      </c>
      <c r="C185" s="175" t="s">
        <v>5852</v>
      </c>
      <c r="D185" s="149" t="s">
        <v>7494</v>
      </c>
      <c r="E185" s="152" t="s">
        <v>7495</v>
      </c>
      <c r="F185" s="151" t="s">
        <v>496</v>
      </c>
      <c r="G185" s="152" t="s">
        <v>7077</v>
      </c>
      <c r="H185" s="149" t="s">
        <v>7078</v>
      </c>
      <c r="I185" s="149" t="s">
        <v>7488</v>
      </c>
      <c r="J185" s="149" t="s">
        <v>7489</v>
      </c>
      <c r="K185" s="153">
        <v>0</v>
      </c>
      <c r="L185" s="27">
        <v>0</v>
      </c>
      <c r="M185" s="153"/>
      <c r="N185" s="154">
        <v>7500000</v>
      </c>
      <c r="O185" s="154"/>
      <c r="P185" s="25"/>
      <c r="Q185" s="25">
        <v>7500000</v>
      </c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>
        <f t="shared" si="47"/>
        <v>0</v>
      </c>
      <c r="AE185" s="27">
        <v>8450000</v>
      </c>
      <c r="AF185" s="27">
        <v>8450000</v>
      </c>
      <c r="AG185" s="27"/>
      <c r="AH185" s="27"/>
      <c r="AI185" s="27"/>
      <c r="AJ185" s="27"/>
      <c r="AK185" s="27"/>
      <c r="AL185" s="25">
        <f t="shared" si="45"/>
        <v>0</v>
      </c>
      <c r="AM185" s="27">
        <f t="shared" si="46"/>
        <v>0</v>
      </c>
      <c r="AN185" s="28"/>
      <c r="AO185" s="2"/>
      <c r="AP185" s="2"/>
      <c r="AQ185" s="89"/>
      <c r="AR185" s="89"/>
      <c r="AS185" s="2"/>
      <c r="AT185" s="2"/>
      <c r="AU185" s="29"/>
      <c r="AV185" s="2"/>
      <c r="AW185" s="2"/>
      <c r="AX185" s="2"/>
      <c r="AY185" s="89"/>
      <c r="AZ185" s="2"/>
      <c r="BA185" s="2"/>
      <c r="BB185" s="2"/>
      <c r="BC185" s="2"/>
      <c r="BD185" s="2"/>
      <c r="BE185" s="2"/>
      <c r="BF185" s="2"/>
    </row>
    <row r="186" spans="1:58" s="130" customFormat="1" ht="18" customHeight="1">
      <c r="A186" s="146">
        <v>180</v>
      </c>
      <c r="B186" s="147" t="str">
        <f t="shared" si="34"/>
        <v>004</v>
      </c>
      <c r="C186" s="175" t="s">
        <v>5185</v>
      </c>
      <c r="D186" s="149" t="s">
        <v>7496</v>
      </c>
      <c r="E186" s="152" t="s">
        <v>7497</v>
      </c>
      <c r="F186" s="151" t="s">
        <v>496</v>
      </c>
      <c r="G186" s="152" t="s">
        <v>7077</v>
      </c>
      <c r="H186" s="149" t="s">
        <v>7078</v>
      </c>
      <c r="I186" s="163" t="s">
        <v>7079</v>
      </c>
      <c r="J186" s="149" t="s">
        <v>7489</v>
      </c>
      <c r="K186" s="153">
        <v>0</v>
      </c>
      <c r="L186" s="27">
        <v>0</v>
      </c>
      <c r="M186" s="153"/>
      <c r="N186" s="154">
        <v>7500000</v>
      </c>
      <c r="O186" s="154"/>
      <c r="P186" s="25"/>
      <c r="Q186" s="25">
        <v>7500000</v>
      </c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>
        <f t="shared" si="47"/>
        <v>0</v>
      </c>
      <c r="AE186" s="27">
        <v>8450000</v>
      </c>
      <c r="AF186" s="27">
        <v>8450000</v>
      </c>
      <c r="AG186" s="27"/>
      <c r="AH186" s="27"/>
      <c r="AI186" s="27"/>
      <c r="AJ186" s="27"/>
      <c r="AK186" s="27"/>
      <c r="AL186" s="25">
        <f t="shared" si="45"/>
        <v>0</v>
      </c>
      <c r="AM186" s="27">
        <f t="shared" si="46"/>
        <v>0</v>
      </c>
      <c r="AN186" s="28"/>
      <c r="AO186" s="2"/>
      <c r="AP186" s="2"/>
      <c r="AQ186" s="89"/>
      <c r="AR186" s="89"/>
      <c r="AS186" s="2"/>
      <c r="AT186" s="2"/>
      <c r="AU186" s="29"/>
      <c r="AV186" s="2"/>
      <c r="AW186" s="2"/>
      <c r="AX186" s="2"/>
      <c r="AY186" s="89"/>
      <c r="AZ186" s="2"/>
      <c r="BA186" s="2"/>
      <c r="BB186" s="2"/>
      <c r="BC186" s="2"/>
      <c r="BD186" s="2"/>
      <c r="BE186" s="2"/>
      <c r="BF186" s="2"/>
    </row>
    <row r="187" spans="1:58" s="130" customFormat="1" ht="18" customHeight="1">
      <c r="A187" s="146">
        <v>181</v>
      </c>
      <c r="B187" s="147" t="str">
        <f t="shared" si="34"/>
        <v>004</v>
      </c>
      <c r="C187" s="175" t="s">
        <v>5170</v>
      </c>
      <c r="D187" s="149" t="s">
        <v>7498</v>
      </c>
      <c r="E187" s="152" t="s">
        <v>7221</v>
      </c>
      <c r="F187" s="151" t="s">
        <v>496</v>
      </c>
      <c r="G187" s="152" t="s">
        <v>7077</v>
      </c>
      <c r="H187" s="149" t="s">
        <v>7078</v>
      </c>
      <c r="I187" s="163" t="s">
        <v>7079</v>
      </c>
      <c r="J187" s="149" t="s">
        <v>7489</v>
      </c>
      <c r="K187" s="153">
        <v>0</v>
      </c>
      <c r="L187" s="27">
        <v>0</v>
      </c>
      <c r="M187" s="153"/>
      <c r="N187" s="154">
        <v>7500000</v>
      </c>
      <c r="O187" s="154"/>
      <c r="P187" s="25"/>
      <c r="Q187" s="25">
        <v>7500000</v>
      </c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>
        <f t="shared" si="47"/>
        <v>0</v>
      </c>
      <c r="AE187" s="27">
        <v>8450000</v>
      </c>
      <c r="AF187" s="27">
        <v>8450000</v>
      </c>
      <c r="AG187" s="27"/>
      <c r="AH187" s="27"/>
      <c r="AI187" s="27"/>
      <c r="AJ187" s="27"/>
      <c r="AK187" s="27"/>
      <c r="AL187" s="25">
        <f t="shared" si="45"/>
        <v>0</v>
      </c>
      <c r="AM187" s="27">
        <f t="shared" si="46"/>
        <v>0</v>
      </c>
      <c r="AN187" s="28"/>
      <c r="AO187" s="2"/>
      <c r="AP187" s="2"/>
      <c r="AQ187" s="89"/>
      <c r="AR187" s="89"/>
      <c r="AS187" s="2"/>
      <c r="AT187" s="2"/>
      <c r="AU187" s="29"/>
      <c r="AV187" s="2"/>
      <c r="AW187" s="2"/>
      <c r="AX187" s="2"/>
      <c r="AY187" s="89"/>
      <c r="AZ187" s="2"/>
      <c r="BA187" s="2"/>
      <c r="BB187" s="2"/>
      <c r="BC187" s="2"/>
      <c r="BD187" s="2"/>
      <c r="BE187" s="2"/>
      <c r="BF187" s="2"/>
    </row>
    <row r="188" spans="1:58" s="130" customFormat="1" ht="18" customHeight="1">
      <c r="A188" s="146">
        <v>182</v>
      </c>
      <c r="B188" s="147" t="str">
        <f t="shared" si="34"/>
        <v>004</v>
      </c>
      <c r="C188" s="175" t="s">
        <v>6847</v>
      </c>
      <c r="D188" s="149" t="s">
        <v>7499</v>
      </c>
      <c r="E188" s="152" t="s">
        <v>7500</v>
      </c>
      <c r="F188" s="151" t="s">
        <v>7106</v>
      </c>
      <c r="G188" s="152" t="s">
        <v>7077</v>
      </c>
      <c r="H188" s="149" t="s">
        <v>7078</v>
      </c>
      <c r="I188" s="149" t="s">
        <v>7424</v>
      </c>
      <c r="J188" s="149" t="s">
        <v>7489</v>
      </c>
      <c r="K188" s="153">
        <v>0</v>
      </c>
      <c r="L188" s="27">
        <v>0</v>
      </c>
      <c r="M188" s="153"/>
      <c r="N188" s="154">
        <v>7500000</v>
      </c>
      <c r="O188" s="154"/>
      <c r="P188" s="25"/>
      <c r="Q188" s="25">
        <v>7500000</v>
      </c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>
        <f t="shared" si="47"/>
        <v>0</v>
      </c>
      <c r="AE188" s="27">
        <v>8450000</v>
      </c>
      <c r="AF188" s="27">
        <v>8450000</v>
      </c>
      <c r="AG188" s="27"/>
      <c r="AH188" s="27"/>
      <c r="AI188" s="27"/>
      <c r="AJ188" s="27"/>
      <c r="AK188" s="27"/>
      <c r="AL188" s="25">
        <f t="shared" si="45"/>
        <v>0</v>
      </c>
      <c r="AM188" s="27">
        <f t="shared" si="46"/>
        <v>0</v>
      </c>
      <c r="AN188" s="28"/>
      <c r="AO188" s="2"/>
      <c r="AP188" s="2"/>
      <c r="AQ188" s="89"/>
      <c r="AR188" s="89"/>
      <c r="AS188" s="2"/>
      <c r="AT188" s="2"/>
      <c r="AU188" s="29"/>
      <c r="AV188" s="2"/>
      <c r="AW188" s="2"/>
      <c r="AX188" s="2"/>
      <c r="AY188" s="89"/>
      <c r="AZ188" s="2"/>
      <c r="BA188" s="2"/>
      <c r="BB188" s="2"/>
      <c r="BC188" s="2"/>
      <c r="BD188" s="2"/>
      <c r="BE188" s="2"/>
      <c r="BF188" s="2"/>
    </row>
    <row r="189" spans="1:58" s="130" customFormat="1" ht="18" customHeight="1">
      <c r="A189" s="146">
        <v>183</v>
      </c>
      <c r="B189" s="147" t="str">
        <f t="shared" si="34"/>
        <v>004</v>
      </c>
      <c r="C189" s="175" t="s">
        <v>5597</v>
      </c>
      <c r="D189" s="149" t="s">
        <v>7501</v>
      </c>
      <c r="E189" s="152" t="s">
        <v>7327</v>
      </c>
      <c r="F189" s="151" t="s">
        <v>496</v>
      </c>
      <c r="G189" s="152" t="s">
        <v>7077</v>
      </c>
      <c r="H189" s="149" t="s">
        <v>7078</v>
      </c>
      <c r="I189" s="163" t="s">
        <v>7079</v>
      </c>
      <c r="J189" s="149" t="s">
        <v>7489</v>
      </c>
      <c r="K189" s="153">
        <v>0</v>
      </c>
      <c r="L189" s="27">
        <v>0</v>
      </c>
      <c r="M189" s="153"/>
      <c r="N189" s="154">
        <v>7500000</v>
      </c>
      <c r="O189" s="154"/>
      <c r="P189" s="25"/>
      <c r="Q189" s="25">
        <v>7500000</v>
      </c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>
        <f t="shared" si="47"/>
        <v>0</v>
      </c>
      <c r="AE189" s="27">
        <v>8450000</v>
      </c>
      <c r="AF189" s="27">
        <v>8450000</v>
      </c>
      <c r="AG189" s="27"/>
      <c r="AH189" s="27"/>
      <c r="AI189" s="27"/>
      <c r="AJ189" s="27"/>
      <c r="AK189" s="27"/>
      <c r="AL189" s="25">
        <f t="shared" si="45"/>
        <v>0</v>
      </c>
      <c r="AM189" s="27">
        <f t="shared" si="46"/>
        <v>0</v>
      </c>
      <c r="AN189" s="28"/>
      <c r="AO189" s="2"/>
      <c r="AP189" s="2"/>
      <c r="AQ189" s="89"/>
      <c r="AR189" s="89"/>
      <c r="AS189" s="2"/>
      <c r="AT189" s="2"/>
      <c r="AU189" s="29"/>
      <c r="AV189" s="2"/>
      <c r="AW189" s="2"/>
      <c r="AX189" s="2"/>
      <c r="AY189" s="89"/>
      <c r="AZ189" s="2"/>
      <c r="BA189" s="2"/>
      <c r="BB189" s="2"/>
      <c r="BC189" s="2"/>
      <c r="BD189" s="2"/>
      <c r="BE189" s="2"/>
      <c r="BF189" s="2"/>
    </row>
    <row r="190" spans="1:58" s="130" customFormat="1" ht="18" customHeight="1">
      <c r="A190" s="146">
        <v>184</v>
      </c>
      <c r="B190" s="147" t="str">
        <f t="shared" si="34"/>
        <v>004</v>
      </c>
      <c r="C190" s="175" t="s">
        <v>7502</v>
      </c>
      <c r="D190" s="149" t="s">
        <v>7503</v>
      </c>
      <c r="E190" s="152" t="s">
        <v>7504</v>
      </c>
      <c r="F190" s="151" t="s">
        <v>7106</v>
      </c>
      <c r="G190" s="152" t="s">
        <v>7077</v>
      </c>
      <c r="H190" s="149" t="s">
        <v>7078</v>
      </c>
      <c r="I190" s="149" t="s">
        <v>7424</v>
      </c>
      <c r="J190" s="149" t="s">
        <v>7489</v>
      </c>
      <c r="K190" s="153">
        <v>0</v>
      </c>
      <c r="L190" s="27">
        <v>0</v>
      </c>
      <c r="M190" s="153"/>
      <c r="N190" s="154">
        <v>7500000</v>
      </c>
      <c r="O190" s="154"/>
      <c r="P190" s="25"/>
      <c r="Q190" s="25"/>
      <c r="R190" s="25"/>
      <c r="S190" s="25">
        <v>7500000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>
        <f ca="1">IF(SUM(P190:AD190)&lt;SUM(N190),SUM(N190)-SUM(P190:AD190),)</f>
        <v>0</v>
      </c>
      <c r="AE190" s="27">
        <v>8450000</v>
      </c>
      <c r="AF190" s="27">
        <v>8450000</v>
      </c>
      <c r="AG190" s="27"/>
      <c r="AH190" s="27"/>
      <c r="AI190" s="27"/>
      <c r="AJ190" s="27"/>
      <c r="AK190" s="27"/>
      <c r="AL190" s="25">
        <f t="shared" si="45"/>
        <v>0</v>
      </c>
      <c r="AM190" s="27">
        <f t="shared" si="46"/>
        <v>0</v>
      </c>
      <c r="AN190" s="28"/>
      <c r="AO190" s="2"/>
      <c r="AP190" s="2"/>
      <c r="AQ190" s="89"/>
      <c r="AR190" s="89"/>
      <c r="AS190" s="2"/>
      <c r="AT190" s="2"/>
      <c r="AU190" s="29"/>
      <c r="AV190" s="2"/>
      <c r="AW190" s="2"/>
      <c r="AX190" s="2"/>
      <c r="AY190" s="89"/>
      <c r="AZ190" s="2"/>
      <c r="BA190" s="2"/>
      <c r="BB190" s="2"/>
      <c r="BC190" s="2"/>
      <c r="BD190" s="2"/>
      <c r="BE190" s="2"/>
      <c r="BF190" s="2"/>
    </row>
    <row r="191" spans="1:58" s="130" customFormat="1" ht="18" customHeight="1">
      <c r="A191" s="146">
        <v>185</v>
      </c>
      <c r="B191" s="147" t="str">
        <f t="shared" si="34"/>
        <v>004</v>
      </c>
      <c r="C191" s="175" t="s">
        <v>4876</v>
      </c>
      <c r="D191" s="149" t="s">
        <v>7505</v>
      </c>
      <c r="E191" s="152" t="s">
        <v>7506</v>
      </c>
      <c r="F191" s="151" t="s">
        <v>496</v>
      </c>
      <c r="G191" s="152" t="s">
        <v>7077</v>
      </c>
      <c r="H191" s="149" t="s">
        <v>7078</v>
      </c>
      <c r="I191" s="149" t="s">
        <v>7488</v>
      </c>
      <c r="J191" s="149" t="s">
        <v>7489</v>
      </c>
      <c r="K191" s="153">
        <v>0</v>
      </c>
      <c r="L191" s="27">
        <v>0</v>
      </c>
      <c r="M191" s="153"/>
      <c r="N191" s="154">
        <v>7500000</v>
      </c>
      <c r="O191" s="154"/>
      <c r="P191" s="25"/>
      <c r="Q191" s="25">
        <v>7500000</v>
      </c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>
        <f>IF(SUM(P191:Q191)&lt;SUM(N191),SUM(N191)-SUM(P191:Q191),)</f>
        <v>0</v>
      </c>
      <c r="AE191" s="27">
        <v>8450000</v>
      </c>
      <c r="AF191" s="27">
        <v>8450000</v>
      </c>
      <c r="AG191" s="27"/>
      <c r="AH191" s="27"/>
      <c r="AI191" s="27"/>
      <c r="AJ191" s="27"/>
      <c r="AK191" s="27"/>
      <c r="AL191" s="25">
        <f t="shared" si="45"/>
        <v>0</v>
      </c>
      <c r="AM191" s="27">
        <f t="shared" si="46"/>
        <v>0</v>
      </c>
      <c r="AN191" s="28"/>
      <c r="AO191" s="2"/>
      <c r="AP191" s="2"/>
      <c r="AQ191" s="89"/>
      <c r="AR191" s="89"/>
      <c r="AS191" s="2"/>
      <c r="AT191" s="2"/>
      <c r="AU191" s="29"/>
      <c r="AV191" s="2"/>
      <c r="AW191" s="2"/>
      <c r="AX191" s="2"/>
      <c r="AY191" s="89"/>
      <c r="AZ191" s="2"/>
      <c r="BA191" s="2"/>
      <c r="BB191" s="2"/>
      <c r="BC191" s="2"/>
      <c r="BD191" s="2"/>
      <c r="BE191" s="2"/>
      <c r="BF191" s="2"/>
    </row>
    <row r="192" spans="1:58" s="130" customFormat="1" ht="18" customHeight="1">
      <c r="A192" s="146">
        <v>186</v>
      </c>
      <c r="B192" s="147" t="str">
        <f t="shared" si="34"/>
        <v>004</v>
      </c>
      <c r="C192" s="181" t="s">
        <v>7507</v>
      </c>
      <c r="D192" s="149" t="s">
        <v>7508</v>
      </c>
      <c r="E192" s="152" t="s">
        <v>335</v>
      </c>
      <c r="F192" s="151" t="s">
        <v>7106</v>
      </c>
      <c r="G192" s="152" t="s">
        <v>7077</v>
      </c>
      <c r="H192" s="149" t="s">
        <v>7078</v>
      </c>
      <c r="I192" s="163" t="s">
        <v>7079</v>
      </c>
      <c r="J192" s="149" t="s">
        <v>7489</v>
      </c>
      <c r="K192" s="153">
        <v>0</v>
      </c>
      <c r="L192" s="27">
        <v>0</v>
      </c>
      <c r="M192" s="153"/>
      <c r="N192" s="154">
        <v>7500000</v>
      </c>
      <c r="O192" s="154"/>
      <c r="P192" s="25"/>
      <c r="Q192" s="25"/>
      <c r="R192" s="25"/>
      <c r="S192" s="25">
        <v>7500000</v>
      </c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>
        <f ca="1">IF(SUM(P192:AD192)&lt;SUM(N192),SUM(N192)-SUM(P192:AD192),)</f>
        <v>0</v>
      </c>
      <c r="AE192" s="27">
        <v>8450000</v>
      </c>
      <c r="AF192" s="27">
        <v>8450000</v>
      </c>
      <c r="AG192" s="27"/>
      <c r="AH192" s="27"/>
      <c r="AI192" s="27"/>
      <c r="AJ192" s="27"/>
      <c r="AK192" s="27"/>
      <c r="AL192" s="25">
        <f t="shared" si="45"/>
        <v>0</v>
      </c>
      <c r="AM192" s="27">
        <f t="shared" si="46"/>
        <v>0</v>
      </c>
      <c r="AN192" s="28"/>
      <c r="AO192" s="2"/>
      <c r="AP192" s="2"/>
      <c r="AQ192" s="89"/>
      <c r="AR192" s="89"/>
      <c r="AS192" s="2"/>
      <c r="AT192" s="2"/>
      <c r="AU192" s="29"/>
      <c r="AV192" s="2"/>
      <c r="AW192" s="2"/>
      <c r="AX192" s="2"/>
      <c r="AY192" s="89"/>
      <c r="AZ192" s="2"/>
      <c r="BA192" s="2"/>
      <c r="BB192" s="2"/>
      <c r="BC192" s="2"/>
      <c r="BD192" s="2"/>
      <c r="BE192" s="2"/>
      <c r="BF192" s="2"/>
    </row>
    <row r="193" spans="1:58" s="130" customFormat="1" ht="18" customHeight="1">
      <c r="A193" s="146">
        <v>187</v>
      </c>
      <c r="B193" s="147" t="str">
        <f t="shared" si="34"/>
        <v>004</v>
      </c>
      <c r="C193" s="175" t="s">
        <v>6350</v>
      </c>
      <c r="D193" s="149" t="s">
        <v>7509</v>
      </c>
      <c r="E193" s="152" t="s">
        <v>7510</v>
      </c>
      <c r="F193" s="151" t="s">
        <v>7106</v>
      </c>
      <c r="G193" s="152" t="s">
        <v>7077</v>
      </c>
      <c r="H193" s="149" t="s">
        <v>7078</v>
      </c>
      <c r="I193" s="149" t="s">
        <v>7488</v>
      </c>
      <c r="J193" s="149" t="s">
        <v>7489</v>
      </c>
      <c r="K193" s="153">
        <v>0</v>
      </c>
      <c r="L193" s="27">
        <v>0</v>
      </c>
      <c r="M193" s="153"/>
      <c r="N193" s="154">
        <v>7500000</v>
      </c>
      <c r="O193" s="154"/>
      <c r="P193" s="25"/>
      <c r="Q193" s="25">
        <v>7500000</v>
      </c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>
        <f t="shared" ref="AD193:AD200" si="48">IF(SUM(P193:Q193)&lt;SUM(N193),SUM(N193)-SUM(P193:Q193),)</f>
        <v>0</v>
      </c>
      <c r="AE193" s="27">
        <v>8450000</v>
      </c>
      <c r="AF193" s="27">
        <v>8450000</v>
      </c>
      <c r="AG193" s="27"/>
      <c r="AH193" s="27"/>
      <c r="AI193" s="27"/>
      <c r="AJ193" s="27"/>
      <c r="AK193" s="27"/>
      <c r="AL193" s="25">
        <f t="shared" si="45"/>
        <v>0</v>
      </c>
      <c r="AM193" s="27">
        <f t="shared" si="46"/>
        <v>0</v>
      </c>
      <c r="AN193" s="28"/>
      <c r="AO193" s="2"/>
      <c r="AP193" s="2"/>
      <c r="AQ193" s="89"/>
      <c r="AR193" s="89"/>
      <c r="AS193" s="2"/>
      <c r="AT193" s="2"/>
      <c r="AU193" s="29"/>
      <c r="AV193" s="2"/>
      <c r="AW193" s="2"/>
      <c r="AX193" s="2"/>
      <c r="AY193" s="89"/>
      <c r="AZ193" s="2"/>
      <c r="BA193" s="2"/>
      <c r="BB193" s="2"/>
      <c r="BC193" s="2"/>
      <c r="BD193" s="2"/>
      <c r="BE193" s="2"/>
      <c r="BF193" s="2"/>
    </row>
    <row r="194" spans="1:58" s="130" customFormat="1" ht="18" customHeight="1">
      <c r="A194" s="146">
        <v>188</v>
      </c>
      <c r="B194" s="147" t="str">
        <f t="shared" si="34"/>
        <v>004</v>
      </c>
      <c r="C194" s="175" t="s">
        <v>6827</v>
      </c>
      <c r="D194" s="149" t="s">
        <v>7511</v>
      </c>
      <c r="E194" s="152" t="s">
        <v>7233</v>
      </c>
      <c r="F194" s="151" t="s">
        <v>7106</v>
      </c>
      <c r="G194" s="152" t="s">
        <v>7077</v>
      </c>
      <c r="H194" s="149" t="s">
        <v>7078</v>
      </c>
      <c r="I194" s="163" t="s">
        <v>7079</v>
      </c>
      <c r="J194" s="149" t="s">
        <v>7489</v>
      </c>
      <c r="K194" s="153">
        <v>0</v>
      </c>
      <c r="L194" s="27">
        <v>0</v>
      </c>
      <c r="M194" s="153"/>
      <c r="N194" s="154">
        <v>7500000</v>
      </c>
      <c r="O194" s="154"/>
      <c r="P194" s="25"/>
      <c r="Q194" s="25">
        <v>7500000</v>
      </c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>
        <f t="shared" si="48"/>
        <v>0</v>
      </c>
      <c r="AE194" s="27">
        <v>8450000</v>
      </c>
      <c r="AF194" s="27">
        <v>8450000</v>
      </c>
      <c r="AG194" s="27"/>
      <c r="AH194" s="27"/>
      <c r="AI194" s="27"/>
      <c r="AJ194" s="27"/>
      <c r="AK194" s="27"/>
      <c r="AL194" s="25">
        <f t="shared" si="45"/>
        <v>0</v>
      </c>
      <c r="AM194" s="27">
        <f t="shared" si="46"/>
        <v>0</v>
      </c>
      <c r="AN194" s="28"/>
      <c r="AO194" s="2"/>
      <c r="AP194" s="2"/>
      <c r="AQ194" s="89"/>
      <c r="AR194" s="89"/>
      <c r="AS194" s="2"/>
      <c r="AT194" s="2"/>
      <c r="AU194" s="29"/>
      <c r="AV194" s="2"/>
      <c r="AW194" s="2"/>
      <c r="AX194" s="2"/>
      <c r="AY194" s="89"/>
      <c r="AZ194" s="2"/>
      <c r="BA194" s="2"/>
      <c r="BB194" s="2"/>
      <c r="BC194" s="2"/>
      <c r="BD194" s="2"/>
      <c r="BE194" s="2"/>
      <c r="BF194" s="2"/>
    </row>
    <row r="195" spans="1:58" s="130" customFormat="1" ht="18" customHeight="1">
      <c r="A195" s="146">
        <v>189</v>
      </c>
      <c r="B195" s="147" t="str">
        <f t="shared" si="34"/>
        <v>004</v>
      </c>
      <c r="C195" s="175" t="s">
        <v>5803</v>
      </c>
      <c r="D195" s="149" t="s">
        <v>7512</v>
      </c>
      <c r="E195" s="152" t="s">
        <v>7513</v>
      </c>
      <c r="F195" s="151" t="s">
        <v>7106</v>
      </c>
      <c r="G195" s="152" t="s">
        <v>7077</v>
      </c>
      <c r="H195" s="149" t="s">
        <v>7078</v>
      </c>
      <c r="I195" s="149" t="s">
        <v>7488</v>
      </c>
      <c r="J195" s="149" t="s">
        <v>7489</v>
      </c>
      <c r="K195" s="153">
        <v>0</v>
      </c>
      <c r="L195" s="27">
        <v>0</v>
      </c>
      <c r="M195" s="153"/>
      <c r="N195" s="154">
        <v>7500000</v>
      </c>
      <c r="O195" s="154"/>
      <c r="P195" s="25"/>
      <c r="Q195" s="25">
        <v>7500000</v>
      </c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>
        <f t="shared" si="48"/>
        <v>0</v>
      </c>
      <c r="AE195" s="27">
        <v>8450000</v>
      </c>
      <c r="AF195" s="27">
        <v>8450000</v>
      </c>
      <c r="AG195" s="27"/>
      <c r="AH195" s="27"/>
      <c r="AI195" s="27"/>
      <c r="AJ195" s="27"/>
      <c r="AK195" s="27"/>
      <c r="AL195" s="25">
        <f t="shared" si="45"/>
        <v>0</v>
      </c>
      <c r="AM195" s="27">
        <f t="shared" si="46"/>
        <v>0</v>
      </c>
      <c r="AN195" s="28"/>
      <c r="AO195" s="2"/>
      <c r="AP195" s="2"/>
      <c r="AQ195" s="89"/>
      <c r="AR195" s="89"/>
      <c r="AS195" s="2"/>
      <c r="AT195" s="2"/>
      <c r="AU195" s="29"/>
      <c r="AV195" s="2"/>
      <c r="AW195" s="2"/>
      <c r="AX195" s="2"/>
      <c r="AY195" s="89"/>
      <c r="AZ195" s="2"/>
      <c r="BA195" s="2"/>
      <c r="BB195" s="2"/>
      <c r="BC195" s="2"/>
      <c r="BD195" s="2"/>
      <c r="BE195" s="2"/>
      <c r="BF195" s="2"/>
    </row>
    <row r="196" spans="1:58" s="130" customFormat="1" ht="18" customHeight="1">
      <c r="A196" s="146">
        <v>190</v>
      </c>
      <c r="B196" s="147" t="str">
        <f t="shared" si="34"/>
        <v>004</v>
      </c>
      <c r="C196" s="175" t="s">
        <v>5168</v>
      </c>
      <c r="D196" s="149" t="s">
        <v>7514</v>
      </c>
      <c r="E196" s="152" t="s">
        <v>7139</v>
      </c>
      <c r="F196" s="151" t="s">
        <v>496</v>
      </c>
      <c r="G196" s="152" t="s">
        <v>7077</v>
      </c>
      <c r="H196" s="149" t="s">
        <v>7078</v>
      </c>
      <c r="I196" s="149" t="s">
        <v>7488</v>
      </c>
      <c r="J196" s="149" t="s">
        <v>7489</v>
      </c>
      <c r="K196" s="153">
        <v>0</v>
      </c>
      <c r="L196" s="27">
        <v>0</v>
      </c>
      <c r="M196" s="153"/>
      <c r="N196" s="154">
        <v>7500000</v>
      </c>
      <c r="O196" s="154"/>
      <c r="P196" s="25"/>
      <c r="Q196" s="25">
        <v>7500000</v>
      </c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>
        <f t="shared" si="48"/>
        <v>0</v>
      </c>
      <c r="AE196" s="27">
        <v>8450000</v>
      </c>
      <c r="AF196" s="27">
        <v>8450000</v>
      </c>
      <c r="AG196" s="27"/>
      <c r="AH196" s="27"/>
      <c r="AI196" s="27"/>
      <c r="AJ196" s="27"/>
      <c r="AK196" s="27"/>
      <c r="AL196" s="25">
        <f t="shared" si="45"/>
        <v>0</v>
      </c>
      <c r="AM196" s="27">
        <f t="shared" si="46"/>
        <v>0</v>
      </c>
      <c r="AN196" s="28"/>
      <c r="AO196" s="2"/>
      <c r="AP196" s="2"/>
      <c r="AQ196" s="89"/>
      <c r="AR196" s="89"/>
      <c r="AS196" s="2"/>
      <c r="AT196" s="2"/>
      <c r="AU196" s="29"/>
      <c r="AV196" s="2"/>
      <c r="AW196" s="2"/>
      <c r="AX196" s="2"/>
      <c r="AY196" s="89"/>
      <c r="AZ196" s="2"/>
      <c r="BA196" s="2"/>
      <c r="BB196" s="2"/>
      <c r="BC196" s="2"/>
      <c r="BD196" s="2"/>
      <c r="BE196" s="2"/>
      <c r="BF196" s="2"/>
    </row>
    <row r="197" spans="1:58" s="130" customFormat="1" ht="18" customHeight="1">
      <c r="A197" s="146">
        <v>191</v>
      </c>
      <c r="B197" s="147" t="str">
        <f t="shared" si="34"/>
        <v>004</v>
      </c>
      <c r="C197" s="175" t="s">
        <v>5494</v>
      </c>
      <c r="D197" s="149" t="s">
        <v>7515</v>
      </c>
      <c r="E197" s="152" t="s">
        <v>7299</v>
      </c>
      <c r="F197" s="151" t="s">
        <v>7106</v>
      </c>
      <c r="G197" s="152" t="s">
        <v>7077</v>
      </c>
      <c r="H197" s="149" t="s">
        <v>7078</v>
      </c>
      <c r="I197" s="149" t="s">
        <v>7488</v>
      </c>
      <c r="J197" s="149" t="s">
        <v>7489</v>
      </c>
      <c r="K197" s="153">
        <v>0</v>
      </c>
      <c r="L197" s="27">
        <v>0</v>
      </c>
      <c r="M197" s="153"/>
      <c r="N197" s="154">
        <v>7500000</v>
      </c>
      <c r="O197" s="154"/>
      <c r="P197" s="25"/>
      <c r="Q197" s="25">
        <v>7500000</v>
      </c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>
        <f t="shared" si="48"/>
        <v>0</v>
      </c>
      <c r="AE197" s="27">
        <v>8450000</v>
      </c>
      <c r="AF197" s="27">
        <v>8450000</v>
      </c>
      <c r="AG197" s="27"/>
      <c r="AH197" s="27"/>
      <c r="AI197" s="27"/>
      <c r="AJ197" s="27"/>
      <c r="AK197" s="27"/>
      <c r="AL197" s="25">
        <f t="shared" si="45"/>
        <v>0</v>
      </c>
      <c r="AM197" s="27">
        <f t="shared" si="46"/>
        <v>0</v>
      </c>
      <c r="AN197" s="28"/>
      <c r="AO197" s="2"/>
      <c r="AP197" s="2"/>
      <c r="AQ197" s="89"/>
      <c r="AR197" s="89"/>
      <c r="AS197" s="2"/>
      <c r="AT197" s="2"/>
      <c r="AU197" s="29"/>
      <c r="AV197" s="2"/>
      <c r="AW197" s="2"/>
      <c r="AX197" s="2"/>
      <c r="AY197" s="89"/>
      <c r="AZ197" s="2"/>
      <c r="BA197" s="2"/>
      <c r="BB197" s="2"/>
      <c r="BC197" s="2"/>
      <c r="BD197" s="2"/>
      <c r="BE197" s="2"/>
      <c r="BF197" s="2"/>
    </row>
    <row r="198" spans="1:58" s="130" customFormat="1" ht="18" customHeight="1">
      <c r="A198" s="146">
        <v>192</v>
      </c>
      <c r="B198" s="147" t="str">
        <f t="shared" si="34"/>
        <v>004</v>
      </c>
      <c r="C198" s="175" t="s">
        <v>5937</v>
      </c>
      <c r="D198" s="149" t="s">
        <v>7516</v>
      </c>
      <c r="E198" s="152" t="s">
        <v>7517</v>
      </c>
      <c r="F198" s="151" t="s">
        <v>7106</v>
      </c>
      <c r="G198" s="152" t="s">
        <v>7077</v>
      </c>
      <c r="H198" s="149" t="s">
        <v>7078</v>
      </c>
      <c r="I198" s="163" t="s">
        <v>7079</v>
      </c>
      <c r="J198" s="149" t="s">
        <v>7489</v>
      </c>
      <c r="K198" s="153">
        <v>0</v>
      </c>
      <c r="L198" s="27">
        <v>0</v>
      </c>
      <c r="M198" s="153"/>
      <c r="N198" s="154">
        <v>7500000</v>
      </c>
      <c r="O198" s="154"/>
      <c r="P198" s="25"/>
      <c r="Q198" s="25">
        <v>7500000</v>
      </c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>
        <f t="shared" si="48"/>
        <v>0</v>
      </c>
      <c r="AE198" s="27">
        <v>8450000</v>
      </c>
      <c r="AF198" s="27">
        <v>8450000</v>
      </c>
      <c r="AG198" s="27"/>
      <c r="AH198" s="27"/>
      <c r="AI198" s="27"/>
      <c r="AJ198" s="27"/>
      <c r="AK198" s="27"/>
      <c r="AL198" s="25">
        <f t="shared" si="45"/>
        <v>0</v>
      </c>
      <c r="AM198" s="27">
        <f t="shared" si="46"/>
        <v>0</v>
      </c>
      <c r="AN198" s="28"/>
      <c r="AO198" s="2"/>
      <c r="AP198" s="2"/>
      <c r="AQ198" s="89"/>
      <c r="AR198" s="89"/>
      <c r="AS198" s="2"/>
      <c r="AT198" s="2"/>
      <c r="AU198" s="29"/>
      <c r="AV198" s="2"/>
      <c r="AW198" s="2"/>
      <c r="AX198" s="2"/>
      <c r="AY198" s="89"/>
      <c r="AZ198" s="2"/>
      <c r="BA198" s="2"/>
      <c r="BB198" s="2"/>
      <c r="BC198" s="2"/>
      <c r="BD198" s="2"/>
      <c r="BE198" s="2"/>
      <c r="BF198" s="2"/>
    </row>
    <row r="199" spans="1:58" s="130" customFormat="1" ht="18" customHeight="1">
      <c r="A199" s="146">
        <v>193</v>
      </c>
      <c r="B199" s="147" t="str">
        <f t="shared" ref="B199:B262" si="49">MID(C199,4,3)</f>
        <v>004</v>
      </c>
      <c r="C199" s="175" t="s">
        <v>5246</v>
      </c>
      <c r="D199" s="149" t="s">
        <v>7518</v>
      </c>
      <c r="E199" s="152" t="s">
        <v>7519</v>
      </c>
      <c r="F199" s="151" t="s">
        <v>7106</v>
      </c>
      <c r="G199" s="152" t="s">
        <v>7077</v>
      </c>
      <c r="H199" s="149" t="s">
        <v>7078</v>
      </c>
      <c r="I199" s="163" t="s">
        <v>7409</v>
      </c>
      <c r="J199" s="149" t="s">
        <v>7489</v>
      </c>
      <c r="K199" s="153">
        <v>0</v>
      </c>
      <c r="L199" s="27">
        <v>0</v>
      </c>
      <c r="M199" s="153"/>
      <c r="N199" s="154">
        <v>7500000</v>
      </c>
      <c r="O199" s="154"/>
      <c r="P199" s="25"/>
      <c r="Q199" s="25">
        <v>7500000</v>
      </c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>
        <f t="shared" si="48"/>
        <v>0</v>
      </c>
      <c r="AE199" s="27">
        <v>8450000</v>
      </c>
      <c r="AF199" s="27">
        <v>8450000</v>
      </c>
      <c r="AG199" s="27"/>
      <c r="AH199" s="27"/>
      <c r="AI199" s="27"/>
      <c r="AJ199" s="27"/>
      <c r="AK199" s="27"/>
      <c r="AL199" s="25">
        <f t="shared" si="45"/>
        <v>0</v>
      </c>
      <c r="AM199" s="27">
        <f t="shared" si="46"/>
        <v>0</v>
      </c>
      <c r="AN199" s="28"/>
      <c r="AO199" s="2"/>
      <c r="AP199" s="2"/>
      <c r="AQ199" s="89"/>
      <c r="AR199" s="89"/>
      <c r="AS199" s="2"/>
      <c r="AT199" s="2"/>
      <c r="AU199" s="29"/>
      <c r="AV199" s="2"/>
      <c r="AW199" s="2"/>
      <c r="AX199" s="2"/>
      <c r="AY199" s="89"/>
      <c r="AZ199" s="2"/>
      <c r="BA199" s="2"/>
      <c r="BB199" s="2"/>
      <c r="BC199" s="2"/>
      <c r="BD199" s="2"/>
      <c r="BE199" s="2"/>
      <c r="BF199" s="2"/>
    </row>
    <row r="200" spans="1:58" s="130" customFormat="1" ht="18" customHeight="1">
      <c r="A200" s="146">
        <v>194</v>
      </c>
      <c r="B200" s="147" t="str">
        <f t="shared" si="49"/>
        <v>004</v>
      </c>
      <c r="C200" s="175" t="s">
        <v>6159</v>
      </c>
      <c r="D200" s="149" t="s">
        <v>7520</v>
      </c>
      <c r="E200" s="152" t="s">
        <v>7521</v>
      </c>
      <c r="F200" s="151" t="s">
        <v>496</v>
      </c>
      <c r="G200" s="152" t="s">
        <v>7077</v>
      </c>
      <c r="H200" s="149" t="s">
        <v>7078</v>
      </c>
      <c r="I200" s="163" t="s">
        <v>7409</v>
      </c>
      <c r="J200" s="149" t="s">
        <v>7489</v>
      </c>
      <c r="K200" s="153">
        <v>0</v>
      </c>
      <c r="L200" s="27">
        <v>0</v>
      </c>
      <c r="M200" s="153"/>
      <c r="N200" s="154">
        <v>7500000</v>
      </c>
      <c r="O200" s="154"/>
      <c r="P200" s="25"/>
      <c r="Q200" s="25">
        <v>7500000</v>
      </c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>
        <f t="shared" si="48"/>
        <v>0</v>
      </c>
      <c r="AE200" s="27">
        <v>8450000</v>
      </c>
      <c r="AF200" s="27">
        <v>8450000</v>
      </c>
      <c r="AG200" s="27"/>
      <c r="AH200" s="27"/>
      <c r="AI200" s="27"/>
      <c r="AJ200" s="27"/>
      <c r="AK200" s="27"/>
      <c r="AL200" s="25">
        <f t="shared" si="45"/>
        <v>0</v>
      </c>
      <c r="AM200" s="27">
        <f t="shared" si="46"/>
        <v>0</v>
      </c>
      <c r="AN200" s="28"/>
      <c r="AO200" s="2"/>
      <c r="AP200" s="2"/>
      <c r="AQ200" s="89"/>
      <c r="AR200" s="89"/>
      <c r="AS200" s="2"/>
      <c r="AT200" s="2"/>
      <c r="AU200" s="29"/>
      <c r="AV200" s="2"/>
      <c r="AW200" s="2"/>
      <c r="AX200" s="2"/>
      <c r="AY200" s="89"/>
      <c r="AZ200" s="2"/>
      <c r="BA200" s="2"/>
      <c r="BB200" s="2"/>
      <c r="BC200" s="2"/>
      <c r="BD200" s="2"/>
      <c r="BE200" s="2"/>
      <c r="BF200" s="2"/>
    </row>
    <row r="201" spans="1:58" s="130" customFormat="1" ht="18" customHeight="1">
      <c r="A201" s="146">
        <v>195</v>
      </c>
      <c r="B201" s="147" t="str">
        <f t="shared" si="49"/>
        <v>004</v>
      </c>
      <c r="C201" s="175" t="s">
        <v>7522</v>
      </c>
      <c r="D201" s="149" t="s">
        <v>7523</v>
      </c>
      <c r="E201" s="152" t="s">
        <v>7524</v>
      </c>
      <c r="F201" s="151" t="s">
        <v>496</v>
      </c>
      <c r="G201" s="152" t="s">
        <v>7077</v>
      </c>
      <c r="H201" s="149" t="s">
        <v>7078</v>
      </c>
      <c r="I201" s="149" t="s">
        <v>7424</v>
      </c>
      <c r="J201" s="149" t="s">
        <v>7489</v>
      </c>
      <c r="K201" s="153">
        <v>0</v>
      </c>
      <c r="L201" s="27">
        <v>0</v>
      </c>
      <c r="M201" s="153"/>
      <c r="N201" s="154">
        <v>7500000</v>
      </c>
      <c r="O201" s="154"/>
      <c r="P201" s="25"/>
      <c r="Q201" s="25"/>
      <c r="R201" s="25"/>
      <c r="S201" s="25">
        <v>7500000</v>
      </c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>
        <f ca="1">IF(SUM(P201:AD201)&lt;SUM(N201),SUM(N201)-SUM(P201:AD201),)</f>
        <v>0</v>
      </c>
      <c r="AE201" s="27">
        <v>8450000</v>
      </c>
      <c r="AF201" s="27"/>
      <c r="AG201" s="27"/>
      <c r="AH201" s="27"/>
      <c r="AI201" s="27"/>
      <c r="AJ201" s="27">
        <v>8450000</v>
      </c>
      <c r="AK201" s="27"/>
      <c r="AL201" s="25">
        <f>IF(SUM(AF201:AK201)&lt;SUM(AE201),SUM(AE201)-SUM(AF201:AK201),)</f>
        <v>0</v>
      </c>
      <c r="AM201" s="27">
        <v>0</v>
      </c>
      <c r="AN201" s="28"/>
      <c r="AO201" s="2"/>
      <c r="AP201" s="2"/>
      <c r="AQ201" s="89"/>
      <c r="AR201" s="89"/>
      <c r="AS201" s="2"/>
      <c r="AT201" s="2"/>
      <c r="AU201" s="29"/>
      <c r="AV201" s="2"/>
      <c r="AW201" s="2"/>
      <c r="AX201" s="2"/>
      <c r="AY201" s="89"/>
      <c r="AZ201" s="2"/>
      <c r="BA201" s="2"/>
      <c r="BB201" s="2"/>
      <c r="BC201" s="2"/>
      <c r="BD201" s="2"/>
      <c r="BE201" s="2"/>
      <c r="BF201" s="2"/>
    </row>
    <row r="202" spans="1:58" s="130" customFormat="1" ht="18" customHeight="1">
      <c r="A202" s="146">
        <v>196</v>
      </c>
      <c r="B202" s="147" t="str">
        <f t="shared" si="49"/>
        <v>004</v>
      </c>
      <c r="C202" s="175" t="s">
        <v>7527</v>
      </c>
      <c r="D202" s="149" t="s">
        <v>7528</v>
      </c>
      <c r="E202" s="152" t="s">
        <v>7529</v>
      </c>
      <c r="F202" s="151" t="s">
        <v>496</v>
      </c>
      <c r="G202" s="152" t="s">
        <v>7077</v>
      </c>
      <c r="H202" s="149" t="s">
        <v>7078</v>
      </c>
      <c r="I202" s="149" t="s">
        <v>7424</v>
      </c>
      <c r="J202" s="149" t="s">
        <v>7489</v>
      </c>
      <c r="K202" s="153">
        <v>0</v>
      </c>
      <c r="L202" s="27">
        <v>0</v>
      </c>
      <c r="M202" s="153"/>
      <c r="N202" s="154">
        <v>7500000</v>
      </c>
      <c r="O202" s="154"/>
      <c r="P202" s="25"/>
      <c r="Q202" s="25"/>
      <c r="R202" s="25"/>
      <c r="S202" s="25">
        <v>7500000</v>
      </c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>
        <f ca="1">IF(SUM(P202:AD202)&lt;SUM(N202),SUM(N202)-SUM(P202:AD202),)</f>
        <v>0</v>
      </c>
      <c r="AE202" s="27">
        <v>8450000</v>
      </c>
      <c r="AF202" s="27"/>
      <c r="AG202" s="27"/>
      <c r="AH202" s="27">
        <v>8450000</v>
      </c>
      <c r="AI202" s="27"/>
      <c r="AJ202" s="27"/>
      <c r="AK202" s="27"/>
      <c r="AL202" s="25">
        <f>IF(SUM(AF202:AI202)&lt;SUM(AE202),SUM(AE202)-SUM(AF202:AI202),)</f>
        <v>0</v>
      </c>
      <c r="AM202" s="27">
        <f t="shared" ref="AM202:AM204" si="50">IF(SUM(P202:AA202)&lt;(K202+L202+N202),(K202+L202+N202)-SUM(P202:AA202),)+IF(SUM(AF202:AI202)&lt;(AE202),(AE202)-SUM(AF202:AI202),)</f>
        <v>0</v>
      </c>
      <c r="AN202" s="28"/>
      <c r="AO202" s="2"/>
      <c r="AP202" s="2"/>
      <c r="AQ202" s="89"/>
      <c r="AR202" s="89"/>
      <c r="AS202" s="2"/>
      <c r="AT202" s="2"/>
      <c r="AU202" s="29"/>
      <c r="AV202" s="2"/>
      <c r="AW202" s="2"/>
      <c r="AX202" s="2"/>
      <c r="AY202" s="89"/>
      <c r="AZ202" s="2"/>
      <c r="BA202" s="2"/>
      <c r="BB202" s="2"/>
      <c r="BC202" s="2"/>
      <c r="BD202" s="2"/>
      <c r="BE202" s="2"/>
      <c r="BF202" s="2"/>
    </row>
    <row r="203" spans="1:58" s="130" customFormat="1" ht="18" customHeight="1">
      <c r="A203" s="146">
        <v>197</v>
      </c>
      <c r="B203" s="147" t="str">
        <f t="shared" si="49"/>
        <v>004</v>
      </c>
      <c r="C203" s="175" t="s">
        <v>5846</v>
      </c>
      <c r="D203" s="149" t="s">
        <v>7530</v>
      </c>
      <c r="E203" s="152" t="s">
        <v>7531</v>
      </c>
      <c r="F203" s="151" t="s">
        <v>7106</v>
      </c>
      <c r="G203" s="152" t="s">
        <v>7077</v>
      </c>
      <c r="H203" s="149" t="s">
        <v>7078</v>
      </c>
      <c r="I203" s="163" t="s">
        <v>7073</v>
      </c>
      <c r="J203" s="149" t="s">
        <v>7489</v>
      </c>
      <c r="K203" s="153">
        <v>0</v>
      </c>
      <c r="L203" s="27">
        <v>0</v>
      </c>
      <c r="M203" s="153"/>
      <c r="N203" s="154">
        <v>7500000</v>
      </c>
      <c r="O203" s="154"/>
      <c r="P203" s="25"/>
      <c r="Q203" s="25">
        <v>7500000</v>
      </c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>
        <f>IF(SUM(P203:Q203)&lt;SUM(N203),SUM(N203)-SUM(P203:Q203),)</f>
        <v>0</v>
      </c>
      <c r="AE203" s="27">
        <v>8450000</v>
      </c>
      <c r="AF203" s="27"/>
      <c r="AG203" s="27"/>
      <c r="AH203" s="27">
        <v>8450000</v>
      </c>
      <c r="AI203" s="27"/>
      <c r="AJ203" s="27"/>
      <c r="AK203" s="27"/>
      <c r="AL203" s="25">
        <f>IF(SUM(AF203:AI203)&lt;SUM(AE203),SUM(AE203)-SUM(AF203:AI203),)</f>
        <v>0</v>
      </c>
      <c r="AM203" s="27">
        <f t="shared" si="50"/>
        <v>0</v>
      </c>
      <c r="AN203" s="28"/>
      <c r="AO203" s="2"/>
      <c r="AP203" s="2"/>
      <c r="AQ203" s="89"/>
      <c r="AR203" s="89"/>
      <c r="AS203" s="2"/>
      <c r="AT203" s="2"/>
      <c r="AU203" s="29"/>
      <c r="AV203" s="2"/>
      <c r="AW203" s="2"/>
      <c r="AX203" s="2"/>
      <c r="AY203" s="89"/>
      <c r="AZ203" s="2"/>
      <c r="BA203" s="2"/>
      <c r="BB203" s="2"/>
      <c r="BC203" s="2"/>
      <c r="BD203" s="2"/>
      <c r="BE203" s="2"/>
      <c r="BF203" s="2"/>
    </row>
    <row r="204" spans="1:58" s="130" customFormat="1" ht="18" customHeight="1">
      <c r="A204" s="146">
        <v>198</v>
      </c>
      <c r="B204" s="147" t="str">
        <f t="shared" si="49"/>
        <v>004</v>
      </c>
      <c r="C204" s="175" t="s">
        <v>7532</v>
      </c>
      <c r="D204" s="149" t="s">
        <v>7533</v>
      </c>
      <c r="E204" s="152" t="s">
        <v>7534</v>
      </c>
      <c r="F204" s="151" t="s">
        <v>496</v>
      </c>
      <c r="G204" s="152" t="s">
        <v>7077</v>
      </c>
      <c r="H204" s="149" t="s">
        <v>7078</v>
      </c>
      <c r="I204" s="149" t="s">
        <v>7424</v>
      </c>
      <c r="J204" s="149" t="s">
        <v>7489</v>
      </c>
      <c r="K204" s="153">
        <v>0</v>
      </c>
      <c r="L204" s="27">
        <v>0</v>
      </c>
      <c r="M204" s="153"/>
      <c r="N204" s="154">
        <v>7500000</v>
      </c>
      <c r="O204" s="154"/>
      <c r="P204" s="25"/>
      <c r="Q204" s="25"/>
      <c r="R204" s="25"/>
      <c r="S204" s="25">
        <v>7500000</v>
      </c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>
        <f ca="1">IF(SUM(P204:AD204)&lt;SUM(N204),SUM(N204)-SUM(P204:AD204),)</f>
        <v>0</v>
      </c>
      <c r="AE204" s="27">
        <v>8450000</v>
      </c>
      <c r="AF204" s="27"/>
      <c r="AG204" s="27"/>
      <c r="AH204" s="27">
        <v>8450000</v>
      </c>
      <c r="AI204" s="27"/>
      <c r="AJ204" s="27"/>
      <c r="AK204" s="27"/>
      <c r="AL204" s="25">
        <f>IF(SUM(AF204:AI204)&lt;SUM(AE204),SUM(AE204)-SUM(AF204:AI204),)</f>
        <v>0</v>
      </c>
      <c r="AM204" s="27">
        <f t="shared" si="50"/>
        <v>0</v>
      </c>
      <c r="AN204" s="28"/>
      <c r="AO204" s="2"/>
      <c r="AP204" s="2"/>
      <c r="AQ204" s="89"/>
      <c r="AR204" s="89"/>
      <c r="AS204" s="2"/>
      <c r="AT204" s="2"/>
      <c r="AU204" s="29"/>
      <c r="AV204" s="2"/>
      <c r="AW204" s="2"/>
      <c r="AX204" s="2"/>
      <c r="AY204" s="89"/>
      <c r="AZ204" s="2"/>
      <c r="BA204" s="2"/>
      <c r="BB204" s="2"/>
      <c r="BC204" s="2"/>
      <c r="BD204" s="2"/>
      <c r="BE204" s="2"/>
      <c r="BF204" s="2"/>
    </row>
    <row r="205" spans="1:58" s="130" customFormat="1" ht="18" customHeight="1">
      <c r="A205" s="146">
        <v>199</v>
      </c>
      <c r="B205" s="147" t="str">
        <f t="shared" si="49"/>
        <v>004</v>
      </c>
      <c r="C205" s="175" t="s">
        <v>5662</v>
      </c>
      <c r="D205" s="149" t="s">
        <v>7535</v>
      </c>
      <c r="E205" s="152" t="s">
        <v>7536</v>
      </c>
      <c r="F205" s="151" t="s">
        <v>496</v>
      </c>
      <c r="G205" s="152" t="s">
        <v>7077</v>
      </c>
      <c r="H205" s="149" t="s">
        <v>7078</v>
      </c>
      <c r="I205" s="149" t="s">
        <v>7488</v>
      </c>
      <c r="J205" s="149" t="s">
        <v>7489</v>
      </c>
      <c r="K205" s="153">
        <v>0</v>
      </c>
      <c r="L205" s="27">
        <v>0</v>
      </c>
      <c r="M205" s="153"/>
      <c r="N205" s="154">
        <v>7500000</v>
      </c>
      <c r="O205" s="154"/>
      <c r="P205" s="25"/>
      <c r="Q205" s="25">
        <v>7500000</v>
      </c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>
        <f>IF(SUM(P205:Q205)&lt;SUM(N205),SUM(N205)-SUM(P205:Q205),)</f>
        <v>0</v>
      </c>
      <c r="AE205" s="27">
        <v>8450000</v>
      </c>
      <c r="AF205" s="27">
        <v>8450000</v>
      </c>
      <c r="AG205" s="27"/>
      <c r="AH205" s="27"/>
      <c r="AI205" s="27"/>
      <c r="AJ205" s="27"/>
      <c r="AK205" s="27"/>
      <c r="AL205" s="25">
        <f>IF(SUM(AF205:AG205)&lt;SUM(AE205),SUM(AE205)-SUM(AF205:AG205),)</f>
        <v>0</v>
      </c>
      <c r="AM205" s="27">
        <f>IF(SUM(P205:AA205)&lt;(K205+L205+N205),(K205+L205+N205)-SUM(P205:AA205),)+IF(SUM(AF205:AG205)&lt;(AE205),(AE205)-SUM(AF205:AG205),)</f>
        <v>0</v>
      </c>
      <c r="AN205" s="28"/>
      <c r="AO205" s="2"/>
      <c r="AP205" s="2"/>
      <c r="AQ205" s="89"/>
      <c r="AR205" s="89"/>
      <c r="AS205" s="2"/>
      <c r="AT205" s="2"/>
      <c r="AU205" s="29"/>
      <c r="AV205" s="2"/>
      <c r="AW205" s="2"/>
      <c r="AX205" s="2"/>
      <c r="AY205" s="89"/>
      <c r="AZ205" s="2"/>
      <c r="BA205" s="2"/>
      <c r="BB205" s="2"/>
      <c r="BC205" s="2"/>
      <c r="BD205" s="2"/>
      <c r="BE205" s="2"/>
      <c r="BF205" s="2"/>
    </row>
    <row r="206" spans="1:58" s="130" customFormat="1" ht="18" customHeight="1">
      <c r="A206" s="146">
        <v>200</v>
      </c>
      <c r="B206" s="147" t="str">
        <f t="shared" si="49"/>
        <v>004</v>
      </c>
      <c r="C206" s="175" t="s">
        <v>5222</v>
      </c>
      <c r="D206" s="149" t="s">
        <v>7537</v>
      </c>
      <c r="E206" s="152" t="s">
        <v>137</v>
      </c>
      <c r="F206" s="151" t="s">
        <v>496</v>
      </c>
      <c r="G206" s="152" t="s">
        <v>7077</v>
      </c>
      <c r="H206" s="149" t="s">
        <v>7078</v>
      </c>
      <c r="I206" s="163" t="s">
        <v>7073</v>
      </c>
      <c r="J206" s="149" t="s">
        <v>7489</v>
      </c>
      <c r="K206" s="153">
        <v>0</v>
      </c>
      <c r="L206" s="27">
        <v>0</v>
      </c>
      <c r="M206" s="153"/>
      <c r="N206" s="154">
        <v>7500000</v>
      </c>
      <c r="O206" s="154"/>
      <c r="P206" s="25"/>
      <c r="Q206" s="25">
        <v>7500000</v>
      </c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>
        <f>IF(SUM(P206:Q206)&lt;SUM(N206),SUM(N206)-SUM(P206:Q206),)</f>
        <v>0</v>
      </c>
      <c r="AE206" s="27">
        <v>8450000</v>
      </c>
      <c r="AF206" s="27">
        <v>8450000</v>
      </c>
      <c r="AG206" s="27"/>
      <c r="AH206" s="27"/>
      <c r="AI206" s="27"/>
      <c r="AJ206" s="27"/>
      <c r="AK206" s="27"/>
      <c r="AL206" s="25">
        <f>IF(SUM(AF206:AG206)&lt;SUM(AE206),SUM(AE206)-SUM(AF206:AG206),)</f>
        <v>0</v>
      </c>
      <c r="AM206" s="27">
        <f>IF(SUM(P206:AA206)&lt;(K206+L206+N206),(K206+L206+N206)-SUM(P206:AA206),)+IF(SUM(AF206:AG206)&lt;(AE206),(AE206)-SUM(AF206:AG206),)</f>
        <v>0</v>
      </c>
      <c r="AN206" s="28"/>
      <c r="AO206" s="2"/>
      <c r="AP206" s="2"/>
      <c r="AQ206" s="89"/>
      <c r="AR206" s="89"/>
      <c r="AS206" s="2"/>
      <c r="AT206" s="2"/>
      <c r="AU206" s="29"/>
      <c r="AV206" s="2"/>
      <c r="AW206" s="2"/>
      <c r="AX206" s="2"/>
      <c r="AY206" s="89"/>
      <c r="AZ206" s="2"/>
      <c r="BA206" s="2"/>
      <c r="BB206" s="2"/>
      <c r="BC206" s="2"/>
      <c r="BD206" s="2"/>
      <c r="BE206" s="2"/>
      <c r="BF206" s="2"/>
    </row>
    <row r="207" spans="1:58" s="130" customFormat="1" ht="18" customHeight="1">
      <c r="A207" s="146">
        <v>201</v>
      </c>
      <c r="B207" s="147" t="str">
        <f t="shared" si="49"/>
        <v>004</v>
      </c>
      <c r="C207" s="175" t="s">
        <v>4936</v>
      </c>
      <c r="D207" s="149" t="s">
        <v>7538</v>
      </c>
      <c r="E207" s="152" t="s">
        <v>7157</v>
      </c>
      <c r="F207" s="151" t="s">
        <v>7106</v>
      </c>
      <c r="G207" s="152" t="s">
        <v>7077</v>
      </c>
      <c r="H207" s="149" t="s">
        <v>7078</v>
      </c>
      <c r="I207" s="149" t="s">
        <v>7488</v>
      </c>
      <c r="J207" s="149" t="s">
        <v>7489</v>
      </c>
      <c r="K207" s="153">
        <v>0</v>
      </c>
      <c r="L207" s="27">
        <v>0</v>
      </c>
      <c r="M207" s="153"/>
      <c r="N207" s="154">
        <v>7500000</v>
      </c>
      <c r="O207" s="154"/>
      <c r="P207" s="25"/>
      <c r="Q207" s="25">
        <v>7500000</v>
      </c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>
        <f>IF(SUM(P207:Q207)&lt;SUM(N207),SUM(N207)-SUM(P207:Q207),)</f>
        <v>0</v>
      </c>
      <c r="AE207" s="27">
        <v>8450000</v>
      </c>
      <c r="AF207" s="27">
        <v>8450000</v>
      </c>
      <c r="AG207" s="27"/>
      <c r="AH207" s="27"/>
      <c r="AI207" s="27"/>
      <c r="AJ207" s="27"/>
      <c r="AK207" s="27"/>
      <c r="AL207" s="25">
        <f>IF(SUM(AF207:AG207)&lt;SUM(AE207),SUM(AE207)-SUM(AF207:AG207),)</f>
        <v>0</v>
      </c>
      <c r="AM207" s="27">
        <f>IF(SUM(P207:AA207)&lt;(K207+L207+N207),(K207+L207+N207)-SUM(P207:AA207),)+IF(SUM(AF207:AG207)&lt;(AE207),(AE207)-SUM(AF207:AG207),)</f>
        <v>0</v>
      </c>
      <c r="AN207" s="28"/>
      <c r="AO207" s="2"/>
      <c r="AP207" s="2"/>
      <c r="AQ207" s="89"/>
      <c r="AR207" s="89"/>
      <c r="AS207" s="2"/>
      <c r="AT207" s="2"/>
      <c r="AU207" s="29"/>
      <c r="AV207" s="2"/>
      <c r="AW207" s="2"/>
      <c r="AX207" s="2"/>
      <c r="AY207" s="89"/>
      <c r="AZ207" s="2"/>
      <c r="BA207" s="2"/>
      <c r="BB207" s="2"/>
      <c r="BC207" s="2"/>
      <c r="BD207" s="2"/>
      <c r="BE207" s="2"/>
      <c r="BF207" s="2"/>
    </row>
    <row r="208" spans="1:58" s="130" customFormat="1" ht="18" customHeight="1">
      <c r="A208" s="146">
        <v>202</v>
      </c>
      <c r="B208" s="147" t="str">
        <f t="shared" si="49"/>
        <v>004</v>
      </c>
      <c r="C208" s="175" t="s">
        <v>4862</v>
      </c>
      <c r="D208" s="149" t="s">
        <v>7539</v>
      </c>
      <c r="E208" s="152" t="s">
        <v>7136</v>
      </c>
      <c r="F208" s="151" t="s">
        <v>7106</v>
      </c>
      <c r="G208" s="152" t="s">
        <v>7077</v>
      </c>
      <c r="H208" s="149" t="s">
        <v>7078</v>
      </c>
      <c r="I208" s="149" t="s">
        <v>7488</v>
      </c>
      <c r="J208" s="149" t="s">
        <v>7489</v>
      </c>
      <c r="K208" s="153">
        <v>0</v>
      </c>
      <c r="L208" s="27">
        <v>0</v>
      </c>
      <c r="M208" s="153"/>
      <c r="N208" s="154">
        <v>7500000</v>
      </c>
      <c r="O208" s="154"/>
      <c r="P208" s="25"/>
      <c r="Q208" s="25">
        <v>7500000</v>
      </c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>
        <f>IF(SUM(P208:Q208)&lt;SUM(N208),SUM(N208)-SUM(P208:Q208),)</f>
        <v>0</v>
      </c>
      <c r="AE208" s="27">
        <v>8450000</v>
      </c>
      <c r="AF208" s="27">
        <v>8450000</v>
      </c>
      <c r="AG208" s="27"/>
      <c r="AH208" s="27"/>
      <c r="AI208" s="27"/>
      <c r="AJ208" s="27"/>
      <c r="AK208" s="27"/>
      <c r="AL208" s="25">
        <f>IF(SUM(AF208:AG208)&lt;SUM(AE208),SUM(AE208)-SUM(AF208:AG208),)</f>
        <v>0</v>
      </c>
      <c r="AM208" s="27">
        <f>IF(SUM(P208:AA208)&lt;(K208+L208+N208),(K208+L208+N208)-SUM(P208:AA208),)+IF(SUM(AF208:AG208)&lt;(AE208),(AE208)-SUM(AF208:AG208),)</f>
        <v>0</v>
      </c>
      <c r="AN208" s="28"/>
      <c r="AO208" s="2"/>
      <c r="AP208" s="2"/>
      <c r="AQ208" s="89"/>
      <c r="AR208" s="89"/>
      <c r="AS208" s="2"/>
      <c r="AT208" s="2"/>
      <c r="AU208" s="29"/>
      <c r="AV208" s="2"/>
      <c r="AW208" s="2"/>
      <c r="AX208" s="2"/>
      <c r="AY208" s="89"/>
      <c r="AZ208" s="2"/>
      <c r="BA208" s="2"/>
      <c r="BB208" s="2"/>
      <c r="BC208" s="2"/>
      <c r="BD208" s="2"/>
      <c r="BE208" s="2"/>
      <c r="BF208" s="2"/>
    </row>
    <row r="209" spans="1:58" s="130" customFormat="1" ht="18" customHeight="1">
      <c r="A209" s="146">
        <v>203</v>
      </c>
      <c r="B209" s="147" t="str">
        <f t="shared" si="49"/>
        <v>004</v>
      </c>
      <c r="C209" s="175" t="s">
        <v>7540</v>
      </c>
      <c r="D209" s="149" t="s">
        <v>7541</v>
      </c>
      <c r="E209" s="152" t="s">
        <v>7165</v>
      </c>
      <c r="F209" s="151" t="s">
        <v>7106</v>
      </c>
      <c r="G209" s="152" t="s">
        <v>7077</v>
      </c>
      <c r="H209" s="149" t="s">
        <v>7078</v>
      </c>
      <c r="I209" s="163" t="s">
        <v>7409</v>
      </c>
      <c r="J209" s="149" t="s">
        <v>7489</v>
      </c>
      <c r="K209" s="153">
        <v>0</v>
      </c>
      <c r="L209" s="27">
        <v>0</v>
      </c>
      <c r="M209" s="153"/>
      <c r="N209" s="154">
        <v>7500000</v>
      </c>
      <c r="O209" s="154"/>
      <c r="P209" s="25"/>
      <c r="Q209" s="25"/>
      <c r="R209" s="25"/>
      <c r="S209" s="25">
        <v>7500000</v>
      </c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>
        <f ca="1">IF(SUM(P209:AD209)&lt;SUM(N209),SUM(N209)-SUM(P209:AD209),)</f>
        <v>0</v>
      </c>
      <c r="AE209" s="27">
        <v>8450000</v>
      </c>
      <c r="AF209" s="27"/>
      <c r="AG209" s="27"/>
      <c r="AH209" s="27">
        <v>8450000</v>
      </c>
      <c r="AI209" s="27"/>
      <c r="AJ209" s="27"/>
      <c r="AK209" s="27"/>
      <c r="AL209" s="25">
        <f>IF(SUM(AF209:AI209)&lt;SUM(AE209),SUM(AE209)-SUM(AF209:AI209),)</f>
        <v>0</v>
      </c>
      <c r="AM209" s="27">
        <f t="shared" ref="AM209" si="51">IF(SUM(P209:AA209)&lt;(K209+L209+N209),(K209+L209+N209)-SUM(P209:AA209),)+IF(SUM(AF209:AI209)&lt;(AE209),(AE209)-SUM(AF209:AI209),)</f>
        <v>0</v>
      </c>
      <c r="AN209" s="28"/>
      <c r="AO209" s="2"/>
      <c r="AP209" s="2"/>
      <c r="AQ209" s="89"/>
      <c r="AR209" s="89"/>
      <c r="AS209" s="2"/>
      <c r="AT209" s="2"/>
      <c r="AU209" s="29"/>
      <c r="AV209" s="2"/>
      <c r="AW209" s="2"/>
      <c r="AX209" s="2"/>
      <c r="AY209" s="89"/>
      <c r="AZ209" s="2"/>
      <c r="BA209" s="2"/>
      <c r="BB209" s="2"/>
      <c r="BC209" s="2"/>
      <c r="BD209" s="2"/>
      <c r="BE209" s="2"/>
      <c r="BF209" s="2"/>
    </row>
    <row r="210" spans="1:58" s="130" customFormat="1" ht="18" customHeight="1">
      <c r="A210" s="146">
        <v>204</v>
      </c>
      <c r="B210" s="147" t="str">
        <f t="shared" si="49"/>
        <v>004</v>
      </c>
      <c r="C210" s="175" t="s">
        <v>6916</v>
      </c>
      <c r="D210" s="149" t="s">
        <v>7542</v>
      </c>
      <c r="E210" s="152" t="s">
        <v>7543</v>
      </c>
      <c r="F210" s="151" t="s">
        <v>7106</v>
      </c>
      <c r="G210" s="152" t="s">
        <v>7077</v>
      </c>
      <c r="H210" s="149" t="s">
        <v>7078</v>
      </c>
      <c r="I210" s="163" t="s">
        <v>7079</v>
      </c>
      <c r="J210" s="149" t="s">
        <v>7489</v>
      </c>
      <c r="K210" s="153">
        <v>0</v>
      </c>
      <c r="L210" s="27">
        <v>0</v>
      </c>
      <c r="M210" s="153"/>
      <c r="N210" s="154">
        <v>7500000</v>
      </c>
      <c r="O210" s="154"/>
      <c r="P210" s="25"/>
      <c r="Q210" s="25">
        <v>7500000</v>
      </c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>
        <f>IF(SUM(P210:Q210)&lt;SUM(N210),SUM(N210)-SUM(P210:Q210),)</f>
        <v>0</v>
      </c>
      <c r="AE210" s="27">
        <v>8450000</v>
      </c>
      <c r="AF210" s="27">
        <v>8450000</v>
      </c>
      <c r="AG210" s="27"/>
      <c r="AH210" s="27"/>
      <c r="AI210" s="27"/>
      <c r="AJ210" s="27"/>
      <c r="AK210" s="27"/>
      <c r="AL210" s="25">
        <f t="shared" ref="AL210:AL219" si="52">IF(SUM(AF210:AG210)&lt;SUM(AE210),SUM(AE210)-SUM(AF210:AG210),)</f>
        <v>0</v>
      </c>
      <c r="AM210" s="27">
        <f t="shared" ref="AM210:AM219" si="53">IF(SUM(P210:AA210)&lt;(K210+L210+N210),(K210+L210+N210)-SUM(P210:AA210),)+IF(SUM(AF210:AG210)&lt;(AE210),(AE210)-SUM(AF210:AG210),)</f>
        <v>0</v>
      </c>
      <c r="AN210" s="28"/>
      <c r="AO210" s="2"/>
      <c r="AP210" s="2"/>
      <c r="AQ210" s="89"/>
      <c r="AR210" s="89"/>
      <c r="AS210" s="2"/>
      <c r="AT210" s="2"/>
      <c r="AU210" s="29"/>
      <c r="AV210" s="2"/>
      <c r="AW210" s="2"/>
      <c r="AX210" s="2"/>
      <c r="AY210" s="89"/>
      <c r="AZ210" s="2"/>
      <c r="BA210" s="2"/>
      <c r="BB210" s="2"/>
      <c r="BC210" s="2"/>
      <c r="BD210" s="2"/>
      <c r="BE210" s="2"/>
      <c r="BF210" s="2"/>
    </row>
    <row r="211" spans="1:58" s="130" customFormat="1" ht="18" customHeight="1">
      <c r="A211" s="146">
        <v>205</v>
      </c>
      <c r="B211" s="147" t="str">
        <f t="shared" si="49"/>
        <v>004</v>
      </c>
      <c r="C211" s="175" t="s">
        <v>6775</v>
      </c>
      <c r="D211" s="149" t="s">
        <v>7544</v>
      </c>
      <c r="E211" s="152" t="s">
        <v>7545</v>
      </c>
      <c r="F211" s="151" t="s">
        <v>496</v>
      </c>
      <c r="G211" s="152" t="s">
        <v>7077</v>
      </c>
      <c r="H211" s="149" t="s">
        <v>7078</v>
      </c>
      <c r="I211" s="149" t="s">
        <v>7488</v>
      </c>
      <c r="J211" s="149" t="s">
        <v>7489</v>
      </c>
      <c r="K211" s="153">
        <v>0</v>
      </c>
      <c r="L211" s="27">
        <v>0</v>
      </c>
      <c r="M211" s="153"/>
      <c r="N211" s="154">
        <v>7500000</v>
      </c>
      <c r="O211" s="154"/>
      <c r="P211" s="25"/>
      <c r="Q211" s="25">
        <v>7500000</v>
      </c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>
        <f>IF(SUM(P211:Q211)&lt;SUM(N211),SUM(N211)-SUM(P211:Q211),)</f>
        <v>0</v>
      </c>
      <c r="AE211" s="27">
        <v>8450000</v>
      </c>
      <c r="AF211" s="27">
        <v>8450000</v>
      </c>
      <c r="AG211" s="27"/>
      <c r="AH211" s="27"/>
      <c r="AI211" s="27"/>
      <c r="AJ211" s="27"/>
      <c r="AK211" s="27"/>
      <c r="AL211" s="25">
        <f t="shared" si="52"/>
        <v>0</v>
      </c>
      <c r="AM211" s="27">
        <f t="shared" si="53"/>
        <v>0</v>
      </c>
      <c r="AN211" s="28"/>
      <c r="AO211" s="2"/>
      <c r="AP211" s="2"/>
      <c r="AQ211" s="89"/>
      <c r="AR211" s="89"/>
      <c r="AS211" s="2"/>
      <c r="AT211" s="2"/>
      <c r="AU211" s="29"/>
      <c r="AV211" s="2"/>
      <c r="AW211" s="2"/>
      <c r="AX211" s="2"/>
      <c r="AY211" s="89"/>
      <c r="AZ211" s="2"/>
      <c r="BA211" s="2"/>
      <c r="BB211" s="2"/>
      <c r="BC211" s="2"/>
      <c r="BD211" s="2"/>
      <c r="BE211" s="2"/>
      <c r="BF211" s="2"/>
    </row>
    <row r="212" spans="1:58" s="130" customFormat="1" ht="18" customHeight="1">
      <c r="A212" s="146">
        <v>206</v>
      </c>
      <c r="B212" s="147" t="str">
        <f t="shared" si="49"/>
        <v>004</v>
      </c>
      <c r="C212" s="181" t="s">
        <v>5700</v>
      </c>
      <c r="D212" s="149" t="s">
        <v>7546</v>
      </c>
      <c r="E212" s="152" t="s">
        <v>7327</v>
      </c>
      <c r="F212" s="151" t="s">
        <v>7106</v>
      </c>
      <c r="G212" s="152" t="s">
        <v>7077</v>
      </c>
      <c r="H212" s="149" t="s">
        <v>7078</v>
      </c>
      <c r="I212" s="163" t="s">
        <v>7409</v>
      </c>
      <c r="J212" s="149" t="s">
        <v>7489</v>
      </c>
      <c r="K212" s="153">
        <v>0</v>
      </c>
      <c r="L212" s="27">
        <v>0</v>
      </c>
      <c r="M212" s="153">
        <v>1370000</v>
      </c>
      <c r="N212" s="154">
        <f>7500000-M212</f>
        <v>6130000</v>
      </c>
      <c r="O212" s="154"/>
      <c r="P212" s="25"/>
      <c r="Q212" s="25">
        <v>6130000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>
        <f>IF(SUM(P212:Q212)-M212&lt;SUM(N212),SUM(N212)-SUM(P212:Q212)-M212,)</f>
        <v>-1370000</v>
      </c>
      <c r="AE212" s="27">
        <v>8450000</v>
      </c>
      <c r="AF212" s="27">
        <v>8450000</v>
      </c>
      <c r="AG212" s="27"/>
      <c r="AH212" s="27"/>
      <c r="AI212" s="27"/>
      <c r="AJ212" s="27"/>
      <c r="AK212" s="27"/>
      <c r="AL212" s="25">
        <f t="shared" si="52"/>
        <v>0</v>
      </c>
      <c r="AM212" s="27">
        <f t="shared" si="53"/>
        <v>0</v>
      </c>
      <c r="AN212" s="28"/>
      <c r="AO212" s="2"/>
      <c r="AP212" s="2"/>
      <c r="AQ212" s="89"/>
      <c r="AR212" s="89"/>
      <c r="AS212" s="2"/>
      <c r="AT212" s="2"/>
      <c r="AU212" s="29"/>
      <c r="AV212" s="2"/>
      <c r="AW212" s="2"/>
      <c r="AX212" s="2"/>
      <c r="AY212" s="89"/>
      <c r="AZ212" s="2"/>
      <c r="BA212" s="2"/>
      <c r="BB212" s="2"/>
      <c r="BC212" s="2"/>
      <c r="BD212" s="2"/>
      <c r="BE212" s="2"/>
      <c r="BF212" s="2"/>
    </row>
    <row r="213" spans="1:58" s="130" customFormat="1" ht="18" customHeight="1">
      <c r="A213" s="146">
        <v>207</v>
      </c>
      <c r="B213" s="147" t="str">
        <f t="shared" si="49"/>
        <v>004</v>
      </c>
      <c r="C213" s="181" t="s">
        <v>7009</v>
      </c>
      <c r="D213" s="149" t="s">
        <v>7547</v>
      </c>
      <c r="E213" s="152" t="s">
        <v>7548</v>
      </c>
      <c r="F213" s="151" t="s">
        <v>7106</v>
      </c>
      <c r="G213" s="152" t="s">
        <v>7077</v>
      </c>
      <c r="H213" s="149" t="s">
        <v>7078</v>
      </c>
      <c r="I213" s="149" t="s">
        <v>7424</v>
      </c>
      <c r="J213" s="149" t="s">
        <v>7489</v>
      </c>
      <c r="K213" s="153">
        <v>0</v>
      </c>
      <c r="L213" s="27">
        <v>0</v>
      </c>
      <c r="M213" s="153"/>
      <c r="N213" s="154">
        <v>7500000</v>
      </c>
      <c r="O213" s="154"/>
      <c r="P213" s="25"/>
      <c r="Q213" s="25">
        <v>7500000</v>
      </c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>
        <f>IF(SUM(P213:Q213)&lt;SUM(N213),SUM(N213)-SUM(P213:Q213),)</f>
        <v>0</v>
      </c>
      <c r="AE213" s="27">
        <v>8450000</v>
      </c>
      <c r="AF213" s="27">
        <v>8450000</v>
      </c>
      <c r="AG213" s="27"/>
      <c r="AH213" s="27"/>
      <c r="AI213" s="27"/>
      <c r="AJ213" s="27"/>
      <c r="AK213" s="27"/>
      <c r="AL213" s="25">
        <f t="shared" si="52"/>
        <v>0</v>
      </c>
      <c r="AM213" s="27">
        <f t="shared" si="53"/>
        <v>0</v>
      </c>
      <c r="AN213" s="28"/>
      <c r="AO213" s="2"/>
      <c r="AP213" s="2"/>
      <c r="AQ213" s="89"/>
      <c r="AR213" s="89"/>
      <c r="AS213" s="2"/>
      <c r="AT213" s="2"/>
      <c r="AU213" s="29"/>
      <c r="AV213" s="2"/>
      <c r="AW213" s="2"/>
      <c r="AX213" s="2"/>
      <c r="AY213" s="89"/>
      <c r="AZ213" s="2"/>
      <c r="BA213" s="2"/>
      <c r="BB213" s="2"/>
      <c r="BC213" s="2"/>
      <c r="BD213" s="2"/>
      <c r="BE213" s="2"/>
      <c r="BF213" s="2"/>
    </row>
    <row r="214" spans="1:58" s="130" customFormat="1" ht="18" customHeight="1">
      <c r="A214" s="146">
        <v>208</v>
      </c>
      <c r="B214" s="147" t="str">
        <f t="shared" si="49"/>
        <v>004</v>
      </c>
      <c r="C214" s="175" t="s">
        <v>7549</v>
      </c>
      <c r="D214" s="149" t="s">
        <v>7550</v>
      </c>
      <c r="E214" s="152" t="s">
        <v>7451</v>
      </c>
      <c r="F214" s="151" t="s">
        <v>496</v>
      </c>
      <c r="G214" s="152" t="s">
        <v>7077</v>
      </c>
      <c r="H214" s="149" t="s">
        <v>7078</v>
      </c>
      <c r="I214" s="149" t="s">
        <v>7424</v>
      </c>
      <c r="J214" s="149" t="s">
        <v>7489</v>
      </c>
      <c r="K214" s="153">
        <v>0</v>
      </c>
      <c r="L214" s="27">
        <v>0</v>
      </c>
      <c r="M214" s="153"/>
      <c r="N214" s="154">
        <v>7500000</v>
      </c>
      <c r="O214" s="154"/>
      <c r="P214" s="25"/>
      <c r="Q214" s="25"/>
      <c r="R214" s="25"/>
      <c r="S214" s="25">
        <v>7500000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>
        <f ca="1">IF(SUM(P214:AD214)&lt;SUM(N214),SUM(N214)-SUM(P214:AD214),)</f>
        <v>0</v>
      </c>
      <c r="AE214" s="27">
        <v>8450000</v>
      </c>
      <c r="AF214" s="27"/>
      <c r="AG214" s="27"/>
      <c r="AH214" s="27"/>
      <c r="AI214" s="27"/>
      <c r="AJ214" s="27"/>
      <c r="AK214" s="27"/>
      <c r="AL214" s="25">
        <f t="shared" si="52"/>
        <v>8450000</v>
      </c>
      <c r="AM214" s="27">
        <f t="shared" si="53"/>
        <v>8450000</v>
      </c>
      <c r="AN214" s="28"/>
      <c r="AO214" s="2"/>
      <c r="AP214" s="2"/>
      <c r="AQ214" s="89"/>
      <c r="AR214" s="89"/>
      <c r="AS214" s="2"/>
      <c r="AT214" s="2"/>
      <c r="AU214" s="29"/>
      <c r="AV214" s="2"/>
      <c r="AW214" s="2"/>
      <c r="AX214" s="2"/>
      <c r="AY214" s="89"/>
      <c r="AZ214" s="2"/>
      <c r="BA214" s="2"/>
      <c r="BB214" s="2"/>
      <c r="BC214" s="2"/>
      <c r="BD214" s="2"/>
      <c r="BE214" s="2"/>
      <c r="BF214" s="2"/>
    </row>
    <row r="215" spans="1:58" s="130" customFormat="1" ht="18" customHeight="1">
      <c r="A215" s="146">
        <v>209</v>
      </c>
      <c r="B215" s="147" t="str">
        <f t="shared" si="49"/>
        <v>004</v>
      </c>
      <c r="C215" s="175" t="s">
        <v>5941</v>
      </c>
      <c r="D215" s="149" t="s">
        <v>7551</v>
      </c>
      <c r="E215" s="152" t="s">
        <v>237</v>
      </c>
      <c r="F215" s="151" t="s">
        <v>496</v>
      </c>
      <c r="G215" s="152" t="s">
        <v>7077</v>
      </c>
      <c r="H215" s="149" t="s">
        <v>7078</v>
      </c>
      <c r="I215" s="149" t="s">
        <v>7488</v>
      </c>
      <c r="J215" s="149" t="s">
        <v>7489</v>
      </c>
      <c r="K215" s="153">
        <v>0</v>
      </c>
      <c r="L215" s="27">
        <v>0</v>
      </c>
      <c r="M215" s="153"/>
      <c r="N215" s="154">
        <v>7500000</v>
      </c>
      <c r="O215" s="154"/>
      <c r="P215" s="25"/>
      <c r="Q215" s="25">
        <v>7500000</v>
      </c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>
        <f t="shared" ref="AD215:AD229" si="54">IF(SUM(P215:Q215)&lt;SUM(N215),SUM(N215)-SUM(P215:Q215),)</f>
        <v>0</v>
      </c>
      <c r="AE215" s="27">
        <v>8450000</v>
      </c>
      <c r="AF215" s="27">
        <v>8450000</v>
      </c>
      <c r="AG215" s="27"/>
      <c r="AH215" s="27"/>
      <c r="AI215" s="27"/>
      <c r="AJ215" s="27"/>
      <c r="AK215" s="27"/>
      <c r="AL215" s="25">
        <f t="shared" si="52"/>
        <v>0</v>
      </c>
      <c r="AM215" s="27">
        <f t="shared" si="53"/>
        <v>0</v>
      </c>
      <c r="AN215" s="28"/>
      <c r="AO215" s="2"/>
      <c r="AP215" s="2"/>
      <c r="AQ215" s="89"/>
      <c r="AR215" s="89"/>
      <c r="AS215" s="2"/>
      <c r="AT215" s="2"/>
      <c r="AU215" s="29"/>
      <c r="AV215" s="2"/>
      <c r="AW215" s="2"/>
      <c r="AX215" s="2"/>
      <c r="AY215" s="89"/>
      <c r="AZ215" s="2"/>
      <c r="BA215" s="2"/>
      <c r="BB215" s="2"/>
      <c r="BC215" s="2"/>
      <c r="BD215" s="2"/>
      <c r="BE215" s="2"/>
      <c r="BF215" s="2"/>
    </row>
    <row r="216" spans="1:58" s="130" customFormat="1" ht="18" customHeight="1">
      <c r="A216" s="146">
        <v>210</v>
      </c>
      <c r="B216" s="147" t="str">
        <f t="shared" si="49"/>
        <v>004</v>
      </c>
      <c r="C216" s="175" t="s">
        <v>6473</v>
      </c>
      <c r="D216" s="149" t="s">
        <v>7552</v>
      </c>
      <c r="E216" s="152" t="s">
        <v>7553</v>
      </c>
      <c r="F216" s="151" t="s">
        <v>7106</v>
      </c>
      <c r="G216" s="152" t="s">
        <v>7077</v>
      </c>
      <c r="H216" s="149" t="s">
        <v>7078</v>
      </c>
      <c r="I216" s="163" t="s">
        <v>7409</v>
      </c>
      <c r="J216" s="149" t="s">
        <v>7489</v>
      </c>
      <c r="K216" s="153">
        <v>0</v>
      </c>
      <c r="L216" s="27">
        <v>0</v>
      </c>
      <c r="M216" s="153"/>
      <c r="N216" s="154">
        <v>7500000</v>
      </c>
      <c r="O216" s="154"/>
      <c r="P216" s="25"/>
      <c r="Q216" s="25">
        <v>7500000</v>
      </c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>
        <f t="shared" si="54"/>
        <v>0</v>
      </c>
      <c r="AE216" s="27">
        <v>8450000</v>
      </c>
      <c r="AF216" s="27">
        <v>8450000</v>
      </c>
      <c r="AG216" s="27"/>
      <c r="AH216" s="27"/>
      <c r="AI216" s="27"/>
      <c r="AJ216" s="27"/>
      <c r="AK216" s="27"/>
      <c r="AL216" s="25">
        <f t="shared" si="52"/>
        <v>0</v>
      </c>
      <c r="AM216" s="27">
        <f t="shared" si="53"/>
        <v>0</v>
      </c>
      <c r="AN216" s="28"/>
      <c r="AO216" s="2"/>
      <c r="AP216" s="2"/>
      <c r="AQ216" s="89"/>
      <c r="AR216" s="89"/>
      <c r="AS216" s="2"/>
      <c r="AT216" s="2"/>
      <c r="AU216" s="29"/>
      <c r="AV216" s="2"/>
      <c r="AW216" s="2"/>
      <c r="AX216" s="2"/>
      <c r="AY216" s="89"/>
      <c r="AZ216" s="2"/>
      <c r="BA216" s="2"/>
      <c r="BB216" s="2"/>
      <c r="BC216" s="2"/>
      <c r="BD216" s="2"/>
      <c r="BE216" s="2"/>
      <c r="BF216" s="2"/>
    </row>
    <row r="217" spans="1:58" s="130" customFormat="1" ht="18" customHeight="1">
      <c r="A217" s="146">
        <v>211</v>
      </c>
      <c r="B217" s="147" t="str">
        <f t="shared" si="49"/>
        <v>004</v>
      </c>
      <c r="C217" s="175" t="s">
        <v>5430</v>
      </c>
      <c r="D217" s="149" t="s">
        <v>7192</v>
      </c>
      <c r="E217" s="152" t="s">
        <v>7554</v>
      </c>
      <c r="F217" s="151" t="s">
        <v>7106</v>
      </c>
      <c r="G217" s="152" t="s">
        <v>7077</v>
      </c>
      <c r="H217" s="149" t="s">
        <v>7078</v>
      </c>
      <c r="I217" s="163" t="s">
        <v>7079</v>
      </c>
      <c r="J217" s="149" t="s">
        <v>7489</v>
      </c>
      <c r="K217" s="153">
        <v>0</v>
      </c>
      <c r="L217" s="27">
        <v>0</v>
      </c>
      <c r="M217" s="153"/>
      <c r="N217" s="154">
        <v>7500000</v>
      </c>
      <c r="O217" s="154"/>
      <c r="P217" s="25"/>
      <c r="Q217" s="25">
        <v>7500000</v>
      </c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>
        <f t="shared" si="54"/>
        <v>0</v>
      </c>
      <c r="AE217" s="27">
        <v>8450000</v>
      </c>
      <c r="AF217" s="27">
        <v>8450000</v>
      </c>
      <c r="AG217" s="27"/>
      <c r="AH217" s="27"/>
      <c r="AI217" s="27"/>
      <c r="AJ217" s="27"/>
      <c r="AK217" s="27"/>
      <c r="AL217" s="25">
        <f t="shared" si="52"/>
        <v>0</v>
      </c>
      <c r="AM217" s="27">
        <f t="shared" si="53"/>
        <v>0</v>
      </c>
      <c r="AN217" s="28"/>
      <c r="AO217" s="2"/>
      <c r="AP217" s="2"/>
      <c r="AQ217" s="89"/>
      <c r="AR217" s="89"/>
      <c r="AS217" s="2"/>
      <c r="AT217" s="2"/>
      <c r="AU217" s="29"/>
      <c r="AV217" s="2"/>
      <c r="AW217" s="2"/>
      <c r="AX217" s="2"/>
      <c r="AY217" s="89"/>
      <c r="AZ217" s="2"/>
      <c r="BA217" s="2"/>
      <c r="BB217" s="2"/>
      <c r="BC217" s="2"/>
      <c r="BD217" s="2"/>
      <c r="BE217" s="2"/>
      <c r="BF217" s="2"/>
    </row>
    <row r="218" spans="1:58" s="130" customFormat="1" ht="18" customHeight="1">
      <c r="A218" s="146">
        <v>212</v>
      </c>
      <c r="B218" s="147" t="str">
        <f t="shared" si="49"/>
        <v>004</v>
      </c>
      <c r="C218" s="175" t="s">
        <v>4867</v>
      </c>
      <c r="D218" s="149" t="s">
        <v>7555</v>
      </c>
      <c r="E218" s="152" t="s">
        <v>7464</v>
      </c>
      <c r="F218" s="151" t="s">
        <v>7106</v>
      </c>
      <c r="G218" s="152" t="s">
        <v>7077</v>
      </c>
      <c r="H218" s="149" t="s">
        <v>7078</v>
      </c>
      <c r="I218" s="149" t="s">
        <v>7488</v>
      </c>
      <c r="J218" s="149" t="s">
        <v>7489</v>
      </c>
      <c r="K218" s="153">
        <v>0</v>
      </c>
      <c r="L218" s="27">
        <v>0</v>
      </c>
      <c r="M218" s="153"/>
      <c r="N218" s="154">
        <v>7500000</v>
      </c>
      <c r="O218" s="154"/>
      <c r="P218" s="25"/>
      <c r="Q218" s="25">
        <v>7500000</v>
      </c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>
        <f t="shared" si="54"/>
        <v>0</v>
      </c>
      <c r="AE218" s="27">
        <v>8450000</v>
      </c>
      <c r="AF218" s="27">
        <v>8450000</v>
      </c>
      <c r="AG218" s="27"/>
      <c r="AH218" s="27"/>
      <c r="AI218" s="27"/>
      <c r="AJ218" s="27"/>
      <c r="AK218" s="27"/>
      <c r="AL218" s="25">
        <f t="shared" si="52"/>
        <v>0</v>
      </c>
      <c r="AM218" s="27">
        <f t="shared" si="53"/>
        <v>0</v>
      </c>
      <c r="AN218" s="28"/>
      <c r="AO218" s="2"/>
      <c r="AP218" s="2"/>
      <c r="AQ218" s="89"/>
      <c r="AR218" s="89"/>
      <c r="AS218" s="2"/>
      <c r="AT218" s="2"/>
      <c r="AU218" s="29"/>
      <c r="AV218" s="2"/>
      <c r="AW218" s="2"/>
      <c r="AX218" s="2"/>
      <c r="AY218" s="89"/>
      <c r="AZ218" s="2"/>
      <c r="BA218" s="2"/>
      <c r="BB218" s="2"/>
      <c r="BC218" s="2"/>
      <c r="BD218" s="2"/>
      <c r="BE218" s="2"/>
      <c r="BF218" s="2"/>
    </row>
    <row r="219" spans="1:58" s="130" customFormat="1" ht="18" customHeight="1">
      <c r="A219" s="146">
        <v>213</v>
      </c>
      <c r="B219" s="147" t="str">
        <f t="shared" si="49"/>
        <v>004</v>
      </c>
      <c r="C219" s="175" t="s">
        <v>6576</v>
      </c>
      <c r="D219" s="149" t="s">
        <v>7556</v>
      </c>
      <c r="E219" s="152" t="s">
        <v>7557</v>
      </c>
      <c r="F219" s="151" t="s">
        <v>496</v>
      </c>
      <c r="G219" s="152" t="s">
        <v>7077</v>
      </c>
      <c r="H219" s="149" t="s">
        <v>7078</v>
      </c>
      <c r="I219" s="163" t="s">
        <v>7079</v>
      </c>
      <c r="J219" s="149" t="s">
        <v>7558</v>
      </c>
      <c r="K219" s="153">
        <v>0</v>
      </c>
      <c r="L219" s="27">
        <v>0</v>
      </c>
      <c r="M219" s="153"/>
      <c r="N219" s="154">
        <v>7500000</v>
      </c>
      <c r="O219" s="154"/>
      <c r="P219" s="25"/>
      <c r="Q219" s="25">
        <v>7500000</v>
      </c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>
        <f t="shared" si="54"/>
        <v>0</v>
      </c>
      <c r="AE219" s="27">
        <v>8450000</v>
      </c>
      <c r="AF219" s="27">
        <v>8450000</v>
      </c>
      <c r="AG219" s="27"/>
      <c r="AH219" s="27"/>
      <c r="AI219" s="27"/>
      <c r="AJ219" s="27"/>
      <c r="AK219" s="27"/>
      <c r="AL219" s="25">
        <f t="shared" si="52"/>
        <v>0</v>
      </c>
      <c r="AM219" s="27">
        <f t="shared" si="53"/>
        <v>0</v>
      </c>
      <c r="AN219" s="28"/>
      <c r="AO219" s="2"/>
      <c r="AP219" s="2"/>
      <c r="AQ219" s="89"/>
      <c r="AR219" s="89"/>
      <c r="AS219" s="2"/>
      <c r="AT219" s="2"/>
      <c r="AU219" s="29"/>
      <c r="AV219" s="2"/>
      <c r="AW219" s="2"/>
      <c r="AX219" s="2"/>
      <c r="AY219" s="89"/>
      <c r="AZ219" s="2"/>
      <c r="BA219" s="2"/>
      <c r="BB219" s="2"/>
      <c r="BC219" s="2"/>
      <c r="BD219" s="2"/>
      <c r="BE219" s="2"/>
      <c r="BF219" s="2"/>
    </row>
    <row r="220" spans="1:58" s="130" customFormat="1" ht="18" customHeight="1">
      <c r="A220" s="146">
        <v>214</v>
      </c>
      <c r="B220" s="147" t="str">
        <f t="shared" si="49"/>
        <v>004</v>
      </c>
      <c r="C220" s="175" t="s">
        <v>6925</v>
      </c>
      <c r="D220" s="149" t="s">
        <v>7559</v>
      </c>
      <c r="E220" s="152" t="s">
        <v>7560</v>
      </c>
      <c r="F220" s="151" t="s">
        <v>496</v>
      </c>
      <c r="G220" s="152" t="s">
        <v>7077</v>
      </c>
      <c r="H220" s="149" t="s">
        <v>7078</v>
      </c>
      <c r="I220" s="163" t="s">
        <v>7079</v>
      </c>
      <c r="J220" s="149" t="s">
        <v>7558</v>
      </c>
      <c r="K220" s="153">
        <v>0</v>
      </c>
      <c r="L220" s="27">
        <v>0</v>
      </c>
      <c r="M220" s="153"/>
      <c r="N220" s="154">
        <v>7500000</v>
      </c>
      <c r="O220" s="154"/>
      <c r="P220" s="25"/>
      <c r="Q220" s="25">
        <v>7500000</v>
      </c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>
        <f t="shared" si="54"/>
        <v>0</v>
      </c>
      <c r="AE220" s="27">
        <v>8450000</v>
      </c>
      <c r="AF220" s="27"/>
      <c r="AG220" s="27"/>
      <c r="AH220" s="27">
        <v>8450000</v>
      </c>
      <c r="AI220" s="27"/>
      <c r="AJ220" s="27"/>
      <c r="AK220" s="27"/>
      <c r="AL220" s="25">
        <f>IF(SUM(AF220:AI220)&lt;SUM(AE220),SUM(AE220)-SUM(AF220:AI220),)</f>
        <v>0</v>
      </c>
      <c r="AM220" s="27">
        <f t="shared" ref="AM220" si="55">IF(SUM(P220:AA220)&lt;(K220+L220+N220),(K220+L220+N220)-SUM(P220:AA220),)+IF(SUM(AF220:AI220)&lt;(AE220),(AE220)-SUM(AF220:AI220),)</f>
        <v>0</v>
      </c>
      <c r="AN220" s="28"/>
      <c r="AO220" s="2"/>
      <c r="AP220" s="2"/>
      <c r="AQ220" s="89"/>
      <c r="AR220" s="89"/>
      <c r="AS220" s="2"/>
      <c r="AT220" s="2"/>
      <c r="AU220" s="29"/>
      <c r="AV220" s="2"/>
      <c r="AW220" s="2"/>
      <c r="AX220" s="2"/>
      <c r="AY220" s="89"/>
      <c r="AZ220" s="2"/>
      <c r="BA220" s="2"/>
      <c r="BB220" s="2"/>
      <c r="BC220" s="2"/>
      <c r="BD220" s="2"/>
      <c r="BE220" s="2"/>
      <c r="BF220" s="2"/>
    </row>
    <row r="221" spans="1:58" s="130" customFormat="1" ht="18" customHeight="1">
      <c r="A221" s="146">
        <v>215</v>
      </c>
      <c r="B221" s="147" t="str">
        <f t="shared" si="49"/>
        <v>004</v>
      </c>
      <c r="C221" s="175" t="s">
        <v>6379</v>
      </c>
      <c r="D221" s="149" t="s">
        <v>7561</v>
      </c>
      <c r="E221" s="152" t="s">
        <v>7562</v>
      </c>
      <c r="F221" s="151" t="s">
        <v>496</v>
      </c>
      <c r="G221" s="152" t="s">
        <v>7077</v>
      </c>
      <c r="H221" s="149" t="s">
        <v>7078</v>
      </c>
      <c r="I221" s="163" t="s">
        <v>7409</v>
      </c>
      <c r="J221" s="149" t="s">
        <v>7558</v>
      </c>
      <c r="K221" s="153">
        <v>0</v>
      </c>
      <c r="L221" s="27">
        <v>0</v>
      </c>
      <c r="M221" s="153"/>
      <c r="N221" s="154">
        <v>7500000</v>
      </c>
      <c r="O221" s="154"/>
      <c r="P221" s="25"/>
      <c r="Q221" s="25">
        <v>7500000</v>
      </c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>
        <f t="shared" si="54"/>
        <v>0</v>
      </c>
      <c r="AE221" s="27">
        <v>8450000</v>
      </c>
      <c r="AF221" s="27"/>
      <c r="AG221" s="27"/>
      <c r="AH221" s="27"/>
      <c r="AI221" s="27"/>
      <c r="AJ221" s="27"/>
      <c r="AK221" s="27"/>
      <c r="AL221" s="25">
        <f t="shared" ref="AL221:AL227" si="56">IF(SUM(AF221:AG221)&lt;SUM(AE221),SUM(AE221)-SUM(AF221:AG221),)</f>
        <v>8450000</v>
      </c>
      <c r="AM221" s="27">
        <f t="shared" ref="AM221:AM227" si="57">IF(SUM(P221:AA221)&lt;(K221+L221+N221),(K221+L221+N221)-SUM(P221:AA221),)+IF(SUM(AF221:AG221)&lt;(AE221),(AE221)-SUM(AF221:AG221),)</f>
        <v>8450000</v>
      </c>
      <c r="AN221" s="28"/>
      <c r="AO221" s="2"/>
      <c r="AP221" s="2"/>
      <c r="AQ221" s="89"/>
      <c r="AR221" s="89"/>
      <c r="AS221" s="2"/>
      <c r="AT221" s="2"/>
      <c r="AU221" s="29"/>
      <c r="AV221" s="2"/>
      <c r="AW221" s="2"/>
      <c r="AX221" s="2"/>
      <c r="AY221" s="89"/>
      <c r="AZ221" s="2"/>
      <c r="BA221" s="2"/>
      <c r="BB221" s="2"/>
      <c r="BC221" s="2"/>
      <c r="BD221" s="2"/>
      <c r="BE221" s="2"/>
      <c r="BF221" s="2"/>
    </row>
    <row r="222" spans="1:58" s="130" customFormat="1" ht="18" customHeight="1">
      <c r="A222" s="146">
        <v>216</v>
      </c>
      <c r="B222" s="147" t="str">
        <f t="shared" si="49"/>
        <v>004</v>
      </c>
      <c r="C222" s="175" t="s">
        <v>6332</v>
      </c>
      <c r="D222" s="149" t="s">
        <v>7563</v>
      </c>
      <c r="E222" s="152" t="s">
        <v>7493</v>
      </c>
      <c r="F222" s="151" t="s">
        <v>496</v>
      </c>
      <c r="G222" s="152" t="s">
        <v>7077</v>
      </c>
      <c r="H222" s="149" t="s">
        <v>7078</v>
      </c>
      <c r="I222" s="149" t="s">
        <v>7424</v>
      </c>
      <c r="J222" s="149" t="s">
        <v>7558</v>
      </c>
      <c r="K222" s="153">
        <v>0</v>
      </c>
      <c r="L222" s="27">
        <v>0</v>
      </c>
      <c r="M222" s="153"/>
      <c r="N222" s="154">
        <v>7500000</v>
      </c>
      <c r="O222" s="154"/>
      <c r="P222" s="25"/>
      <c r="Q222" s="25">
        <v>7500000</v>
      </c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>
        <f t="shared" si="54"/>
        <v>0</v>
      </c>
      <c r="AE222" s="27">
        <v>8450000</v>
      </c>
      <c r="AF222" s="27">
        <v>8450000</v>
      </c>
      <c r="AG222" s="27"/>
      <c r="AH222" s="27"/>
      <c r="AI222" s="27"/>
      <c r="AJ222" s="27"/>
      <c r="AK222" s="27"/>
      <c r="AL222" s="25">
        <f t="shared" si="56"/>
        <v>0</v>
      </c>
      <c r="AM222" s="27">
        <f t="shared" si="57"/>
        <v>0</v>
      </c>
      <c r="AN222" s="28"/>
      <c r="AO222" s="2"/>
      <c r="AP222" s="2"/>
      <c r="AQ222" s="89"/>
      <c r="AR222" s="89"/>
      <c r="AS222" s="2"/>
      <c r="AT222" s="2"/>
      <c r="AU222" s="29"/>
      <c r="AV222" s="2"/>
      <c r="AW222" s="2"/>
      <c r="AX222" s="2"/>
      <c r="AY222" s="89"/>
      <c r="AZ222" s="2"/>
      <c r="BA222" s="2"/>
      <c r="BB222" s="2"/>
      <c r="BC222" s="2"/>
      <c r="BD222" s="2"/>
      <c r="BE222" s="2"/>
      <c r="BF222" s="2"/>
    </row>
    <row r="223" spans="1:58" s="130" customFormat="1" ht="18" customHeight="1">
      <c r="A223" s="146">
        <v>217</v>
      </c>
      <c r="B223" s="147" t="str">
        <f t="shared" si="49"/>
        <v>004</v>
      </c>
      <c r="C223" s="175" t="s">
        <v>6964</v>
      </c>
      <c r="D223" s="149" t="s">
        <v>7564</v>
      </c>
      <c r="E223" s="152" t="s">
        <v>7369</v>
      </c>
      <c r="F223" s="151" t="s">
        <v>7106</v>
      </c>
      <c r="G223" s="152" t="s">
        <v>7077</v>
      </c>
      <c r="H223" s="149" t="s">
        <v>7078</v>
      </c>
      <c r="I223" s="149" t="s">
        <v>7488</v>
      </c>
      <c r="J223" s="149" t="s">
        <v>7558</v>
      </c>
      <c r="K223" s="153">
        <v>0</v>
      </c>
      <c r="L223" s="27">
        <v>0</v>
      </c>
      <c r="M223" s="153"/>
      <c r="N223" s="154">
        <v>7500000</v>
      </c>
      <c r="O223" s="154"/>
      <c r="P223" s="25"/>
      <c r="Q223" s="25">
        <v>7500000</v>
      </c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>
        <f t="shared" si="54"/>
        <v>0</v>
      </c>
      <c r="AE223" s="27">
        <v>8450000</v>
      </c>
      <c r="AF223" s="27">
        <v>8450000</v>
      </c>
      <c r="AG223" s="27"/>
      <c r="AH223" s="27"/>
      <c r="AI223" s="27"/>
      <c r="AJ223" s="27"/>
      <c r="AK223" s="27"/>
      <c r="AL223" s="25">
        <f t="shared" si="56"/>
        <v>0</v>
      </c>
      <c r="AM223" s="27">
        <f t="shared" si="57"/>
        <v>0</v>
      </c>
      <c r="AN223" s="28"/>
      <c r="AO223" s="2"/>
      <c r="AP223" s="2"/>
      <c r="AQ223" s="89"/>
      <c r="AR223" s="89"/>
      <c r="AS223" s="2"/>
      <c r="AT223" s="2"/>
      <c r="AU223" s="29"/>
      <c r="AV223" s="2"/>
      <c r="AW223" s="2"/>
      <c r="AX223" s="2"/>
      <c r="AY223" s="89"/>
      <c r="AZ223" s="2"/>
      <c r="BA223" s="2"/>
      <c r="BB223" s="2"/>
      <c r="BC223" s="2"/>
      <c r="BD223" s="2"/>
      <c r="BE223" s="2"/>
      <c r="BF223" s="2"/>
    </row>
    <row r="224" spans="1:58" s="130" customFormat="1" ht="18" customHeight="1">
      <c r="A224" s="146">
        <v>218</v>
      </c>
      <c r="B224" s="147" t="str">
        <f t="shared" si="49"/>
        <v>004</v>
      </c>
      <c r="C224" s="175" t="s">
        <v>5117</v>
      </c>
      <c r="D224" s="149" t="s">
        <v>7565</v>
      </c>
      <c r="E224" s="152" t="s">
        <v>7430</v>
      </c>
      <c r="F224" s="151" t="s">
        <v>496</v>
      </c>
      <c r="G224" s="152" t="s">
        <v>7077</v>
      </c>
      <c r="H224" s="149" t="s">
        <v>7078</v>
      </c>
      <c r="I224" s="149" t="s">
        <v>7424</v>
      </c>
      <c r="J224" s="149" t="s">
        <v>7558</v>
      </c>
      <c r="K224" s="153">
        <v>0</v>
      </c>
      <c r="L224" s="27">
        <v>0</v>
      </c>
      <c r="M224" s="153"/>
      <c r="N224" s="154">
        <v>7500000</v>
      </c>
      <c r="O224" s="154"/>
      <c r="P224" s="25"/>
      <c r="Q224" s="25">
        <v>7500000</v>
      </c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>
        <f t="shared" si="54"/>
        <v>0</v>
      </c>
      <c r="AE224" s="27">
        <v>8450000</v>
      </c>
      <c r="AF224" s="27">
        <v>8450000</v>
      </c>
      <c r="AG224" s="27"/>
      <c r="AH224" s="27"/>
      <c r="AI224" s="27"/>
      <c r="AJ224" s="27"/>
      <c r="AK224" s="27"/>
      <c r="AL224" s="25">
        <f t="shared" si="56"/>
        <v>0</v>
      </c>
      <c r="AM224" s="27">
        <f t="shared" si="57"/>
        <v>0</v>
      </c>
      <c r="AN224" s="28"/>
      <c r="AO224" s="2"/>
      <c r="AP224" s="2"/>
      <c r="AQ224" s="89"/>
      <c r="AR224" s="89"/>
      <c r="AS224" s="2"/>
      <c r="AT224" s="2"/>
      <c r="AU224" s="29"/>
      <c r="AV224" s="2"/>
      <c r="AW224" s="2"/>
      <c r="AX224" s="2"/>
      <c r="AY224" s="89"/>
      <c r="AZ224" s="2"/>
      <c r="BA224" s="2"/>
      <c r="BB224" s="2"/>
      <c r="BC224" s="2"/>
      <c r="BD224" s="2"/>
      <c r="BE224" s="2"/>
      <c r="BF224" s="2"/>
    </row>
    <row r="225" spans="1:58" s="130" customFormat="1" ht="18" customHeight="1">
      <c r="A225" s="146">
        <v>219</v>
      </c>
      <c r="B225" s="147" t="str">
        <f t="shared" si="49"/>
        <v>004</v>
      </c>
      <c r="C225" s="175" t="s">
        <v>5237</v>
      </c>
      <c r="D225" s="149" t="s">
        <v>7566</v>
      </c>
      <c r="E225" s="152" t="s">
        <v>7567</v>
      </c>
      <c r="F225" s="151" t="s">
        <v>496</v>
      </c>
      <c r="G225" s="152" t="s">
        <v>7077</v>
      </c>
      <c r="H225" s="149" t="s">
        <v>7078</v>
      </c>
      <c r="I225" s="163" t="s">
        <v>7079</v>
      </c>
      <c r="J225" s="149" t="s">
        <v>7558</v>
      </c>
      <c r="K225" s="153">
        <v>0</v>
      </c>
      <c r="L225" s="27">
        <v>0</v>
      </c>
      <c r="M225" s="153"/>
      <c r="N225" s="154">
        <v>7500000</v>
      </c>
      <c r="O225" s="154"/>
      <c r="P225" s="25"/>
      <c r="Q225" s="25">
        <v>7500000</v>
      </c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>
        <f t="shared" si="54"/>
        <v>0</v>
      </c>
      <c r="AE225" s="27">
        <v>8450000</v>
      </c>
      <c r="AF225" s="27">
        <v>8450000</v>
      </c>
      <c r="AG225" s="27"/>
      <c r="AH225" s="27"/>
      <c r="AI225" s="27"/>
      <c r="AJ225" s="27"/>
      <c r="AK225" s="27"/>
      <c r="AL225" s="25">
        <f t="shared" si="56"/>
        <v>0</v>
      </c>
      <c r="AM225" s="27">
        <f t="shared" si="57"/>
        <v>0</v>
      </c>
      <c r="AN225" s="28"/>
      <c r="AO225" s="2"/>
      <c r="AP225" s="2"/>
      <c r="AQ225" s="89"/>
      <c r="AR225" s="89"/>
      <c r="AS225" s="2"/>
      <c r="AT225" s="2"/>
      <c r="AU225" s="29"/>
      <c r="AV225" s="2"/>
      <c r="AW225" s="2"/>
      <c r="AX225" s="2"/>
      <c r="AY225" s="89"/>
      <c r="AZ225" s="2"/>
      <c r="BA225" s="2"/>
      <c r="BB225" s="2"/>
      <c r="BC225" s="2"/>
      <c r="BD225" s="2"/>
      <c r="BE225" s="2"/>
      <c r="BF225" s="2"/>
    </row>
    <row r="226" spans="1:58" s="130" customFormat="1" ht="18" customHeight="1">
      <c r="A226" s="146">
        <v>220</v>
      </c>
      <c r="B226" s="147" t="str">
        <f t="shared" si="49"/>
        <v>004</v>
      </c>
      <c r="C226" s="175" t="s">
        <v>6047</v>
      </c>
      <c r="D226" s="149" t="s">
        <v>7568</v>
      </c>
      <c r="E226" s="152" t="s">
        <v>7363</v>
      </c>
      <c r="F226" s="151" t="s">
        <v>496</v>
      </c>
      <c r="G226" s="152" t="s">
        <v>7077</v>
      </c>
      <c r="H226" s="149" t="s">
        <v>7078</v>
      </c>
      <c r="I226" s="149" t="s">
        <v>7488</v>
      </c>
      <c r="J226" s="149" t="s">
        <v>7558</v>
      </c>
      <c r="K226" s="153">
        <v>0</v>
      </c>
      <c r="L226" s="27">
        <v>0</v>
      </c>
      <c r="M226" s="153"/>
      <c r="N226" s="154">
        <v>7500000</v>
      </c>
      <c r="O226" s="154"/>
      <c r="P226" s="25"/>
      <c r="Q226" s="25">
        <v>7500000</v>
      </c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>
        <f t="shared" si="54"/>
        <v>0</v>
      </c>
      <c r="AE226" s="27">
        <v>8450000</v>
      </c>
      <c r="AF226" s="27">
        <v>8450000</v>
      </c>
      <c r="AG226" s="27"/>
      <c r="AH226" s="27"/>
      <c r="AI226" s="27"/>
      <c r="AJ226" s="27"/>
      <c r="AK226" s="27"/>
      <c r="AL226" s="25">
        <f t="shared" si="56"/>
        <v>0</v>
      </c>
      <c r="AM226" s="27">
        <f t="shared" si="57"/>
        <v>0</v>
      </c>
      <c r="AN226" s="28"/>
      <c r="AO226" s="2"/>
      <c r="AP226" s="2"/>
      <c r="AQ226" s="89"/>
      <c r="AR226" s="89"/>
      <c r="AS226" s="2"/>
      <c r="AT226" s="2"/>
      <c r="AU226" s="29"/>
      <c r="AV226" s="2"/>
      <c r="AW226" s="2"/>
      <c r="AX226" s="2"/>
      <c r="AY226" s="89"/>
      <c r="AZ226" s="2"/>
      <c r="BA226" s="2"/>
      <c r="BB226" s="2"/>
      <c r="BC226" s="2"/>
      <c r="BD226" s="2"/>
      <c r="BE226" s="2"/>
      <c r="BF226" s="2"/>
    </row>
    <row r="227" spans="1:58" s="130" customFormat="1" ht="18" customHeight="1">
      <c r="A227" s="146">
        <v>221</v>
      </c>
      <c r="B227" s="147" t="str">
        <f t="shared" si="49"/>
        <v>004</v>
      </c>
      <c r="C227" s="175" t="s">
        <v>6566</v>
      </c>
      <c r="D227" s="149" t="s">
        <v>7569</v>
      </c>
      <c r="E227" s="152" t="s">
        <v>7570</v>
      </c>
      <c r="F227" s="151" t="s">
        <v>7106</v>
      </c>
      <c r="G227" s="152" t="s">
        <v>7077</v>
      </c>
      <c r="H227" s="149" t="s">
        <v>7078</v>
      </c>
      <c r="I227" s="149" t="s">
        <v>7488</v>
      </c>
      <c r="J227" s="149" t="s">
        <v>7558</v>
      </c>
      <c r="K227" s="153">
        <v>0</v>
      </c>
      <c r="L227" s="27">
        <v>0</v>
      </c>
      <c r="M227" s="153"/>
      <c r="N227" s="154">
        <v>7500000</v>
      </c>
      <c r="O227" s="154"/>
      <c r="P227" s="25"/>
      <c r="Q227" s="25">
        <v>7500000</v>
      </c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>
        <f t="shared" si="54"/>
        <v>0</v>
      </c>
      <c r="AE227" s="27">
        <v>8450000</v>
      </c>
      <c r="AF227" s="27">
        <v>8450000</v>
      </c>
      <c r="AG227" s="27"/>
      <c r="AH227" s="27"/>
      <c r="AI227" s="27"/>
      <c r="AJ227" s="27"/>
      <c r="AK227" s="27"/>
      <c r="AL227" s="25">
        <f t="shared" si="56"/>
        <v>0</v>
      </c>
      <c r="AM227" s="27">
        <f t="shared" si="57"/>
        <v>0</v>
      </c>
      <c r="AN227" s="28"/>
      <c r="AO227" s="2"/>
      <c r="AP227" s="2"/>
      <c r="AQ227" s="89"/>
      <c r="AR227" s="89"/>
      <c r="AS227" s="2"/>
      <c r="AT227" s="2"/>
      <c r="AU227" s="29"/>
      <c r="AV227" s="2"/>
      <c r="AW227" s="2"/>
      <c r="AX227" s="2"/>
      <c r="AY227" s="89"/>
      <c r="AZ227" s="2"/>
      <c r="BA227" s="2"/>
      <c r="BB227" s="2"/>
      <c r="BC227" s="2"/>
      <c r="BD227" s="2"/>
      <c r="BE227" s="2"/>
      <c r="BF227" s="2"/>
    </row>
    <row r="228" spans="1:58" s="130" customFormat="1" ht="18" customHeight="1">
      <c r="A228" s="146">
        <v>222</v>
      </c>
      <c r="B228" s="147" t="str">
        <f t="shared" si="49"/>
        <v>004</v>
      </c>
      <c r="C228" s="181" t="s">
        <v>6981</v>
      </c>
      <c r="D228" s="149" t="s">
        <v>7571</v>
      </c>
      <c r="E228" s="152" t="s">
        <v>7572</v>
      </c>
      <c r="F228" s="151" t="s">
        <v>7106</v>
      </c>
      <c r="G228" s="152" t="s">
        <v>7077</v>
      </c>
      <c r="H228" s="149" t="s">
        <v>7078</v>
      </c>
      <c r="I228" s="149" t="s">
        <v>7424</v>
      </c>
      <c r="J228" s="149" t="s">
        <v>7558</v>
      </c>
      <c r="K228" s="153">
        <v>0</v>
      </c>
      <c r="L228" s="27">
        <v>0</v>
      </c>
      <c r="M228" s="153"/>
      <c r="N228" s="154">
        <v>7500000</v>
      </c>
      <c r="O228" s="154"/>
      <c r="P228" s="25"/>
      <c r="Q228" s="25">
        <v>7500000</v>
      </c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>
        <f t="shared" si="54"/>
        <v>0</v>
      </c>
      <c r="AE228" s="27">
        <v>8450000</v>
      </c>
      <c r="AF228" s="27"/>
      <c r="AG228" s="27"/>
      <c r="AH228" s="27">
        <v>8450000</v>
      </c>
      <c r="AI228" s="27"/>
      <c r="AJ228" s="27"/>
      <c r="AK228" s="27"/>
      <c r="AL228" s="25">
        <f>IF(SUM(AF228:AI228)&lt;SUM(AE228),SUM(AE228)-SUM(AF228:AI228),)</f>
        <v>0</v>
      </c>
      <c r="AM228" s="27">
        <f t="shared" ref="AM228:AM230" si="58">IF(SUM(P228:AA228)&lt;(K228+L228+N228),(K228+L228+N228)-SUM(P228:AA228),)+IF(SUM(AF228:AI228)&lt;(AE228),(AE228)-SUM(AF228:AI228),)</f>
        <v>0</v>
      </c>
      <c r="AN228" s="28"/>
      <c r="AO228" s="2"/>
      <c r="AP228" s="2"/>
      <c r="AQ228" s="89"/>
      <c r="AR228" s="89"/>
      <c r="AS228" s="2"/>
      <c r="AT228" s="2"/>
      <c r="AU228" s="29"/>
      <c r="AV228" s="2"/>
      <c r="AW228" s="2"/>
      <c r="AX228" s="2"/>
      <c r="AY228" s="89"/>
      <c r="AZ228" s="2"/>
      <c r="BA228" s="2"/>
      <c r="BB228" s="2"/>
      <c r="BC228" s="2"/>
      <c r="BD228" s="2"/>
      <c r="BE228" s="2"/>
      <c r="BF228" s="2"/>
    </row>
    <row r="229" spans="1:58" s="130" customFormat="1" ht="18" customHeight="1">
      <c r="A229" s="146">
        <v>223</v>
      </c>
      <c r="B229" s="147" t="str">
        <f t="shared" si="49"/>
        <v>004</v>
      </c>
      <c r="C229" s="175" t="s">
        <v>7010</v>
      </c>
      <c r="D229" s="149" t="s">
        <v>7573</v>
      </c>
      <c r="E229" s="152" t="s">
        <v>7574</v>
      </c>
      <c r="F229" s="151" t="s">
        <v>496</v>
      </c>
      <c r="G229" s="152" t="s">
        <v>7077</v>
      </c>
      <c r="H229" s="149" t="s">
        <v>7078</v>
      </c>
      <c r="I229" s="163" t="s">
        <v>7079</v>
      </c>
      <c r="J229" s="149" t="s">
        <v>7558</v>
      </c>
      <c r="K229" s="153">
        <v>0</v>
      </c>
      <c r="L229" s="27">
        <v>0</v>
      </c>
      <c r="M229" s="153"/>
      <c r="N229" s="154">
        <v>7500000</v>
      </c>
      <c r="O229" s="154"/>
      <c r="P229" s="25"/>
      <c r="Q229" s="25">
        <v>7500000</v>
      </c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>
        <f t="shared" si="54"/>
        <v>0</v>
      </c>
      <c r="AE229" s="27">
        <v>8450000</v>
      </c>
      <c r="AF229" s="27"/>
      <c r="AG229" s="27"/>
      <c r="AH229" s="27">
        <v>8450000</v>
      </c>
      <c r="AI229" s="27"/>
      <c r="AJ229" s="27"/>
      <c r="AK229" s="27"/>
      <c r="AL229" s="25">
        <f>IF(SUM(AF229:AI229)&lt;SUM(AE229),SUM(AE229)-SUM(AF229:AI229),)</f>
        <v>0</v>
      </c>
      <c r="AM229" s="27">
        <f t="shared" si="58"/>
        <v>0</v>
      </c>
      <c r="AN229" s="28"/>
      <c r="AO229" s="2"/>
      <c r="AP229" s="2"/>
      <c r="AQ229" s="89"/>
      <c r="AR229" s="89"/>
      <c r="AS229" s="2"/>
      <c r="AT229" s="2"/>
      <c r="AU229" s="29"/>
      <c r="AV229" s="2"/>
      <c r="AW229" s="2"/>
      <c r="AX229" s="2"/>
      <c r="AY229" s="89"/>
      <c r="AZ229" s="2"/>
      <c r="BA229" s="2"/>
      <c r="BB229" s="2"/>
      <c r="BC229" s="2"/>
      <c r="BD229" s="2"/>
      <c r="BE229" s="2"/>
      <c r="BF229" s="2"/>
    </row>
    <row r="230" spans="1:58" s="130" customFormat="1" ht="18" customHeight="1">
      <c r="A230" s="146">
        <v>224</v>
      </c>
      <c r="B230" s="147" t="str">
        <f t="shared" si="49"/>
        <v>004</v>
      </c>
      <c r="C230" s="175" t="s">
        <v>7575</v>
      </c>
      <c r="D230" s="149" t="s">
        <v>7576</v>
      </c>
      <c r="E230" s="152" t="s">
        <v>7577</v>
      </c>
      <c r="F230" s="151" t="s">
        <v>496</v>
      </c>
      <c r="G230" s="152" t="s">
        <v>7077</v>
      </c>
      <c r="H230" s="149" t="s">
        <v>7078</v>
      </c>
      <c r="I230" s="163" t="s">
        <v>7079</v>
      </c>
      <c r="J230" s="149" t="s">
        <v>7558</v>
      </c>
      <c r="K230" s="153">
        <v>0</v>
      </c>
      <c r="L230" s="27">
        <v>0</v>
      </c>
      <c r="M230" s="153"/>
      <c r="N230" s="154">
        <v>7500000</v>
      </c>
      <c r="O230" s="154"/>
      <c r="P230" s="25"/>
      <c r="Q230" s="25"/>
      <c r="R230" s="25"/>
      <c r="S230" s="25">
        <v>7500000</v>
      </c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>
        <f ca="1">IF(SUM(P230:AD230)&lt;SUM(N230),SUM(N230)-SUM(P230:AD230),)</f>
        <v>0</v>
      </c>
      <c r="AE230" s="27">
        <v>8450000</v>
      </c>
      <c r="AF230" s="27"/>
      <c r="AG230" s="27"/>
      <c r="AH230" s="27">
        <v>8450000</v>
      </c>
      <c r="AI230" s="27"/>
      <c r="AJ230" s="27"/>
      <c r="AK230" s="27"/>
      <c r="AL230" s="25">
        <f>IF(SUM(AF230:AI230)&lt;SUM(AE230),SUM(AE230)-SUM(AF230:AI230),)</f>
        <v>0</v>
      </c>
      <c r="AM230" s="27">
        <f t="shared" si="58"/>
        <v>0</v>
      </c>
      <c r="AN230" s="28"/>
      <c r="AO230" s="2"/>
      <c r="AP230" s="2"/>
      <c r="AQ230" s="89"/>
      <c r="AR230" s="89"/>
      <c r="AS230" s="2"/>
      <c r="AT230" s="2"/>
      <c r="AU230" s="29"/>
      <c r="AV230" s="2"/>
      <c r="AW230" s="2"/>
      <c r="AX230" s="2"/>
      <c r="AY230" s="89"/>
      <c r="AZ230" s="2"/>
      <c r="BA230" s="2"/>
      <c r="BB230" s="2"/>
      <c r="BC230" s="2"/>
      <c r="BD230" s="2"/>
      <c r="BE230" s="2"/>
      <c r="BF230" s="2"/>
    </row>
    <row r="231" spans="1:58" s="130" customFormat="1" ht="18" customHeight="1">
      <c r="A231" s="146">
        <v>225</v>
      </c>
      <c r="B231" s="147" t="str">
        <f t="shared" si="49"/>
        <v>004</v>
      </c>
      <c r="C231" s="175" t="s">
        <v>6626</v>
      </c>
      <c r="D231" s="149" t="s">
        <v>7578</v>
      </c>
      <c r="E231" s="152" t="s">
        <v>7579</v>
      </c>
      <c r="F231" s="151" t="s">
        <v>7106</v>
      </c>
      <c r="G231" s="152" t="s">
        <v>7077</v>
      </c>
      <c r="H231" s="149" t="s">
        <v>7078</v>
      </c>
      <c r="I231" s="163" t="s">
        <v>7073</v>
      </c>
      <c r="J231" s="149" t="s">
        <v>7558</v>
      </c>
      <c r="K231" s="153">
        <v>0</v>
      </c>
      <c r="L231" s="27">
        <v>0</v>
      </c>
      <c r="M231" s="153"/>
      <c r="N231" s="154">
        <v>7500000</v>
      </c>
      <c r="O231" s="154"/>
      <c r="P231" s="25"/>
      <c r="Q231" s="25">
        <v>7500000</v>
      </c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>
        <f>IF(SUM(P231:Q231)&lt;SUM(N231),SUM(N231)-SUM(P231:Q231),)</f>
        <v>0</v>
      </c>
      <c r="AE231" s="27">
        <v>8450000</v>
      </c>
      <c r="AF231" s="27">
        <v>8450000</v>
      </c>
      <c r="AG231" s="27"/>
      <c r="AH231" s="27"/>
      <c r="AI231" s="27"/>
      <c r="AJ231" s="27"/>
      <c r="AK231" s="27"/>
      <c r="AL231" s="25">
        <f>IF(SUM(AF231:AG231)&lt;SUM(AE231),SUM(AE231)-SUM(AF231:AG231),)</f>
        <v>0</v>
      </c>
      <c r="AM231" s="27">
        <f>IF(SUM(P231:AA231)&lt;(K231+L231+N231),(K231+L231+N231)-SUM(P231:AA231),)+IF(SUM(AF231:AG231)&lt;(AE231),(AE231)-SUM(AF231:AG231),)</f>
        <v>0</v>
      </c>
      <c r="AN231" s="28"/>
      <c r="AO231" s="2"/>
      <c r="AP231" s="2"/>
      <c r="AQ231" s="89"/>
      <c r="AR231" s="89"/>
      <c r="AS231" s="2"/>
      <c r="AT231" s="2"/>
      <c r="AU231" s="29"/>
      <c r="AV231" s="2"/>
      <c r="AW231" s="2"/>
      <c r="AX231" s="2"/>
      <c r="AY231" s="89"/>
      <c r="AZ231" s="2"/>
      <c r="BA231" s="2"/>
      <c r="BB231" s="2"/>
      <c r="BC231" s="2"/>
      <c r="BD231" s="2"/>
      <c r="BE231" s="2"/>
      <c r="BF231" s="2"/>
    </row>
    <row r="232" spans="1:58" s="130" customFormat="1" ht="18" customHeight="1">
      <c r="A232" s="146">
        <v>226</v>
      </c>
      <c r="B232" s="147" t="str">
        <f t="shared" si="49"/>
        <v>004</v>
      </c>
      <c r="C232" s="175" t="s">
        <v>7580</v>
      </c>
      <c r="D232" s="149" t="s">
        <v>7581</v>
      </c>
      <c r="E232" s="152" t="s">
        <v>7582</v>
      </c>
      <c r="F232" s="151" t="s">
        <v>496</v>
      </c>
      <c r="G232" s="152" t="s">
        <v>7077</v>
      </c>
      <c r="H232" s="149" t="s">
        <v>7078</v>
      </c>
      <c r="I232" s="163" t="s">
        <v>7073</v>
      </c>
      <c r="J232" s="149" t="s">
        <v>7558</v>
      </c>
      <c r="K232" s="153">
        <v>0</v>
      </c>
      <c r="L232" s="27">
        <v>0</v>
      </c>
      <c r="M232" s="153"/>
      <c r="N232" s="154">
        <v>7500000</v>
      </c>
      <c r="O232" s="154"/>
      <c r="P232" s="25"/>
      <c r="Q232" s="25"/>
      <c r="R232" s="25"/>
      <c r="S232" s="25">
        <v>7500000</v>
      </c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>
        <f ca="1">IF(SUM(P232:AD232)&lt;SUM(N232),SUM(N232)-SUM(P232:AD232),)</f>
        <v>0</v>
      </c>
      <c r="AE232" s="27">
        <v>8450000</v>
      </c>
      <c r="AF232" s="27">
        <v>8450000</v>
      </c>
      <c r="AG232" s="27"/>
      <c r="AH232" s="27"/>
      <c r="AI232" s="27"/>
      <c r="AJ232" s="27"/>
      <c r="AK232" s="27"/>
      <c r="AL232" s="25">
        <f>IF(SUM(AF232:AG232)&lt;SUM(AE232),SUM(AE232)-SUM(AF232:AG232),)</f>
        <v>0</v>
      </c>
      <c r="AM232" s="27">
        <f>IF(SUM(P232:AA232)&lt;(K232+L232+N232),(K232+L232+N232)-SUM(P232:AA232),)+IF(SUM(AF232:AG232)&lt;(AE232),(AE232)-SUM(AF232:AG232),)</f>
        <v>0</v>
      </c>
      <c r="AN232" s="28"/>
      <c r="AO232" s="2"/>
      <c r="AP232" s="2"/>
      <c r="AQ232" s="89"/>
      <c r="AR232" s="89"/>
      <c r="AS232" s="2"/>
      <c r="AT232" s="2"/>
      <c r="AU232" s="29"/>
      <c r="AV232" s="2"/>
      <c r="AW232" s="2"/>
      <c r="AX232" s="2"/>
      <c r="AY232" s="89"/>
      <c r="AZ232" s="2"/>
      <c r="BA232" s="2"/>
      <c r="BB232" s="2"/>
      <c r="BC232" s="2"/>
      <c r="BD232" s="2"/>
      <c r="BE232" s="2"/>
      <c r="BF232" s="2"/>
    </row>
    <row r="233" spans="1:58" s="130" customFormat="1" ht="18" customHeight="1">
      <c r="A233" s="146">
        <v>227</v>
      </c>
      <c r="B233" s="147" t="str">
        <f t="shared" si="49"/>
        <v>004</v>
      </c>
      <c r="C233" s="175" t="s">
        <v>5171</v>
      </c>
      <c r="D233" s="149" t="s">
        <v>7583</v>
      </c>
      <c r="E233" s="152" t="s">
        <v>7584</v>
      </c>
      <c r="F233" s="151" t="s">
        <v>496</v>
      </c>
      <c r="G233" s="152" t="s">
        <v>7077</v>
      </c>
      <c r="H233" s="149" t="s">
        <v>7078</v>
      </c>
      <c r="I233" s="163" t="s">
        <v>7409</v>
      </c>
      <c r="J233" s="149" t="s">
        <v>7558</v>
      </c>
      <c r="K233" s="153">
        <v>0</v>
      </c>
      <c r="L233" s="27">
        <v>0</v>
      </c>
      <c r="M233" s="153"/>
      <c r="N233" s="154">
        <v>7500000</v>
      </c>
      <c r="O233" s="154"/>
      <c r="P233" s="25"/>
      <c r="Q233" s="25">
        <v>7500000</v>
      </c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>
        <f t="shared" ref="AD233:AD238" si="59">IF(SUM(P233:Q233)&lt;SUM(N233),SUM(N233)-SUM(P233:Q233),)</f>
        <v>0</v>
      </c>
      <c r="AE233" s="27">
        <v>8450000</v>
      </c>
      <c r="AF233" s="27">
        <v>8450000</v>
      </c>
      <c r="AG233" s="27"/>
      <c r="AH233" s="27"/>
      <c r="AI233" s="27"/>
      <c r="AJ233" s="27"/>
      <c r="AK233" s="27"/>
      <c r="AL233" s="25">
        <f>IF(SUM(AF233:AG233)&lt;SUM(AE233),SUM(AE233)-SUM(AF233:AG233),)</f>
        <v>0</v>
      </c>
      <c r="AM233" s="27">
        <f>IF(SUM(P233:AA233)&lt;(K233+L233+N233),(K233+L233+N233)-SUM(P233:AA233),)+IF(SUM(AF233:AG233)&lt;(AE233),(AE233)-SUM(AF233:AG233),)</f>
        <v>0</v>
      </c>
      <c r="AN233" s="28"/>
      <c r="AO233" s="2"/>
      <c r="AP233" s="2"/>
      <c r="AQ233" s="89"/>
      <c r="AR233" s="89"/>
      <c r="AS233" s="2"/>
      <c r="AT233" s="2"/>
      <c r="AU233" s="29"/>
      <c r="AV233" s="2"/>
      <c r="AW233" s="2"/>
      <c r="AX233" s="2"/>
      <c r="AY233" s="89"/>
      <c r="AZ233" s="2"/>
      <c r="BA233" s="2"/>
      <c r="BB233" s="2"/>
      <c r="BC233" s="2"/>
      <c r="BD233" s="2"/>
      <c r="BE233" s="2"/>
      <c r="BF233" s="2"/>
    </row>
    <row r="234" spans="1:58" s="130" customFormat="1" ht="18" customHeight="1">
      <c r="A234" s="146">
        <v>228</v>
      </c>
      <c r="B234" s="147" t="str">
        <f t="shared" si="49"/>
        <v>004</v>
      </c>
      <c r="C234" s="181" t="s">
        <v>5478</v>
      </c>
      <c r="D234" s="149" t="s">
        <v>7585</v>
      </c>
      <c r="E234" s="152" t="s">
        <v>7586</v>
      </c>
      <c r="F234" s="151" t="s">
        <v>496</v>
      </c>
      <c r="G234" s="152" t="s">
        <v>7077</v>
      </c>
      <c r="H234" s="149" t="s">
        <v>7078</v>
      </c>
      <c r="I234" s="163" t="s">
        <v>7079</v>
      </c>
      <c r="J234" s="149" t="s">
        <v>7558</v>
      </c>
      <c r="K234" s="153">
        <v>0</v>
      </c>
      <c r="L234" s="27">
        <v>0</v>
      </c>
      <c r="M234" s="153"/>
      <c r="N234" s="154">
        <v>7500000</v>
      </c>
      <c r="O234" s="154"/>
      <c r="P234" s="25"/>
      <c r="Q234" s="25">
        <v>7500000</v>
      </c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>
        <f t="shared" si="59"/>
        <v>0</v>
      </c>
      <c r="AE234" s="27">
        <v>8450000</v>
      </c>
      <c r="AF234" s="27"/>
      <c r="AG234" s="27"/>
      <c r="AH234" s="27">
        <v>8450000</v>
      </c>
      <c r="AI234" s="27"/>
      <c r="AJ234" s="27"/>
      <c r="AK234" s="27"/>
      <c r="AL234" s="25">
        <f>IF(SUM(AF234:AI234)&lt;SUM(AE234),SUM(AE234)-SUM(AF234:AI234),)</f>
        <v>0</v>
      </c>
      <c r="AM234" s="27">
        <f t="shared" ref="AM234" si="60">IF(SUM(P234:AA234)&lt;(K234+L234+N234),(K234+L234+N234)-SUM(P234:AA234),)+IF(SUM(AF234:AI234)&lt;(AE234),(AE234)-SUM(AF234:AI234),)</f>
        <v>0</v>
      </c>
      <c r="AN234" s="28"/>
      <c r="AO234" s="2"/>
      <c r="AP234" s="2"/>
      <c r="AQ234" s="89"/>
      <c r="AR234" s="89"/>
      <c r="AS234" s="2"/>
      <c r="AT234" s="2"/>
      <c r="AU234" s="29"/>
      <c r="AV234" s="2"/>
      <c r="AW234" s="2"/>
      <c r="AX234" s="2"/>
      <c r="AY234" s="89"/>
      <c r="AZ234" s="2"/>
      <c r="BA234" s="2"/>
      <c r="BB234" s="2"/>
      <c r="BC234" s="2"/>
      <c r="BD234" s="2"/>
      <c r="BE234" s="2"/>
      <c r="BF234" s="2"/>
    </row>
    <row r="235" spans="1:58" s="130" customFormat="1" ht="18" customHeight="1">
      <c r="A235" s="146">
        <v>229</v>
      </c>
      <c r="B235" s="147" t="str">
        <f t="shared" si="49"/>
        <v>004</v>
      </c>
      <c r="C235" s="175" t="s">
        <v>5974</v>
      </c>
      <c r="D235" s="149" t="s">
        <v>7587</v>
      </c>
      <c r="E235" s="152" t="s">
        <v>7588</v>
      </c>
      <c r="F235" s="151" t="s">
        <v>496</v>
      </c>
      <c r="G235" s="152" t="s">
        <v>7077</v>
      </c>
      <c r="H235" s="149" t="s">
        <v>7078</v>
      </c>
      <c r="I235" s="163" t="s">
        <v>7409</v>
      </c>
      <c r="J235" s="149" t="s">
        <v>7558</v>
      </c>
      <c r="K235" s="153">
        <v>0</v>
      </c>
      <c r="L235" s="27">
        <v>0</v>
      </c>
      <c r="M235" s="153"/>
      <c r="N235" s="154">
        <v>7500000</v>
      </c>
      <c r="O235" s="154"/>
      <c r="P235" s="25"/>
      <c r="Q235" s="25">
        <v>7500000</v>
      </c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>
        <f t="shared" si="59"/>
        <v>0</v>
      </c>
      <c r="AE235" s="27">
        <v>8450000</v>
      </c>
      <c r="AF235" s="27">
        <v>8450000</v>
      </c>
      <c r="AG235" s="27"/>
      <c r="AH235" s="27"/>
      <c r="AI235" s="27"/>
      <c r="AJ235" s="27"/>
      <c r="AK235" s="27"/>
      <c r="AL235" s="25">
        <f>IF(SUM(AF235:AG235)&lt;SUM(AE235),SUM(AE235)-SUM(AF235:AG235),)</f>
        <v>0</v>
      </c>
      <c r="AM235" s="27">
        <f>IF(SUM(P235:AA235)&lt;(K235+L235+N235),(K235+L235+N235)-SUM(P235:AA235),)+IF(SUM(AF235:AG235)&lt;(AE235),(AE235)-SUM(AF235:AG235),)</f>
        <v>0</v>
      </c>
      <c r="AN235" s="28"/>
      <c r="AO235" s="2"/>
      <c r="AP235" s="2"/>
      <c r="AQ235" s="89"/>
      <c r="AR235" s="89"/>
      <c r="AS235" s="2"/>
      <c r="AT235" s="2"/>
      <c r="AU235" s="29"/>
      <c r="AV235" s="2"/>
      <c r="AW235" s="2"/>
      <c r="AX235" s="2"/>
      <c r="AY235" s="89"/>
      <c r="AZ235" s="2"/>
      <c r="BA235" s="2"/>
      <c r="BB235" s="2"/>
      <c r="BC235" s="2"/>
      <c r="BD235" s="2"/>
      <c r="BE235" s="2"/>
      <c r="BF235" s="2"/>
    </row>
    <row r="236" spans="1:58" s="130" customFormat="1" ht="18" customHeight="1">
      <c r="A236" s="146">
        <v>230</v>
      </c>
      <c r="B236" s="147" t="str">
        <f t="shared" si="49"/>
        <v>004</v>
      </c>
      <c r="C236" s="175" t="s">
        <v>5279</v>
      </c>
      <c r="D236" s="149" t="s">
        <v>7589</v>
      </c>
      <c r="E236" s="152" t="s">
        <v>7590</v>
      </c>
      <c r="F236" s="151" t="s">
        <v>496</v>
      </c>
      <c r="G236" s="152" t="s">
        <v>7077</v>
      </c>
      <c r="H236" s="149" t="s">
        <v>7078</v>
      </c>
      <c r="I236" s="163" t="s">
        <v>7409</v>
      </c>
      <c r="J236" s="149" t="s">
        <v>7558</v>
      </c>
      <c r="K236" s="153">
        <v>0</v>
      </c>
      <c r="L236" s="27">
        <v>0</v>
      </c>
      <c r="M236" s="153"/>
      <c r="N236" s="154">
        <v>7500000</v>
      </c>
      <c r="O236" s="154"/>
      <c r="P236" s="25"/>
      <c r="Q236" s="25">
        <v>7500000</v>
      </c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>
        <f t="shared" si="59"/>
        <v>0</v>
      </c>
      <c r="AE236" s="27">
        <v>8450000</v>
      </c>
      <c r="AF236" s="27">
        <v>8450000</v>
      </c>
      <c r="AG236" s="27"/>
      <c r="AH236" s="27"/>
      <c r="AI236" s="27"/>
      <c r="AJ236" s="27"/>
      <c r="AK236" s="27"/>
      <c r="AL236" s="25">
        <f>IF(SUM(AF236:AG236)&lt;SUM(AE236),SUM(AE236)-SUM(AF236:AG236),)</f>
        <v>0</v>
      </c>
      <c r="AM236" s="27">
        <f>IF(SUM(P236:AA236)&lt;(K236+L236+N236),(K236+L236+N236)-SUM(P236:AA236),)+IF(SUM(AF236:AG236)&lt;(AE236),(AE236)-SUM(AF236:AG236),)</f>
        <v>0</v>
      </c>
      <c r="AN236" s="28"/>
      <c r="AO236" s="2"/>
      <c r="AP236" s="2"/>
      <c r="AQ236" s="89"/>
      <c r="AR236" s="89"/>
      <c r="AS236" s="2"/>
      <c r="AT236" s="2"/>
      <c r="AU236" s="29"/>
      <c r="AV236" s="2"/>
      <c r="AW236" s="2"/>
      <c r="AX236" s="2"/>
      <c r="AY236" s="89"/>
      <c r="AZ236" s="2"/>
      <c r="BA236" s="2"/>
      <c r="BB236" s="2"/>
      <c r="BC236" s="2"/>
      <c r="BD236" s="2"/>
      <c r="BE236" s="2"/>
      <c r="BF236" s="2"/>
    </row>
    <row r="237" spans="1:58" s="130" customFormat="1" ht="18" customHeight="1">
      <c r="A237" s="146">
        <v>231</v>
      </c>
      <c r="B237" s="147" t="str">
        <f t="shared" si="49"/>
        <v>004</v>
      </c>
      <c r="C237" s="175" t="s">
        <v>6893</v>
      </c>
      <c r="D237" s="149" t="s">
        <v>7591</v>
      </c>
      <c r="E237" s="152" t="s">
        <v>7243</v>
      </c>
      <c r="F237" s="151" t="s">
        <v>7106</v>
      </c>
      <c r="G237" s="152" t="s">
        <v>7077</v>
      </c>
      <c r="H237" s="149" t="s">
        <v>7078</v>
      </c>
      <c r="I237" s="163" t="s">
        <v>7079</v>
      </c>
      <c r="J237" s="149" t="s">
        <v>7558</v>
      </c>
      <c r="K237" s="153">
        <v>0</v>
      </c>
      <c r="L237" s="27">
        <v>0</v>
      </c>
      <c r="M237" s="153"/>
      <c r="N237" s="154">
        <v>7500000</v>
      </c>
      <c r="O237" s="154"/>
      <c r="P237" s="25"/>
      <c r="Q237" s="25">
        <v>7500000</v>
      </c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>
        <f t="shared" si="59"/>
        <v>0</v>
      </c>
      <c r="AE237" s="27">
        <v>8450000</v>
      </c>
      <c r="AF237" s="27"/>
      <c r="AG237" s="27"/>
      <c r="AH237" s="27">
        <v>8450000</v>
      </c>
      <c r="AI237" s="27"/>
      <c r="AJ237" s="27"/>
      <c r="AK237" s="27"/>
      <c r="AL237" s="25">
        <f>IF(SUM(AF237:AI237)&lt;SUM(AE237),SUM(AE237)-SUM(AF237:AI237),)</f>
        <v>0</v>
      </c>
      <c r="AM237" s="27">
        <f t="shared" ref="AM237" si="61">IF(SUM(P237:AA237)&lt;(K237+L237+N237),(K237+L237+N237)-SUM(P237:AA237),)+IF(SUM(AF237:AI237)&lt;(AE237),(AE237)-SUM(AF237:AI237),)</f>
        <v>0</v>
      </c>
      <c r="AN237" s="28"/>
      <c r="AO237" s="2"/>
      <c r="AP237" s="2"/>
      <c r="AQ237" s="89"/>
      <c r="AR237" s="89"/>
      <c r="AS237" s="2"/>
      <c r="AT237" s="2"/>
      <c r="AU237" s="29"/>
      <c r="AV237" s="2"/>
      <c r="AW237" s="2"/>
      <c r="AX237" s="2"/>
      <c r="AY237" s="89"/>
      <c r="AZ237" s="2"/>
      <c r="BA237" s="2"/>
      <c r="BB237" s="2"/>
      <c r="BC237" s="2"/>
      <c r="BD237" s="2"/>
      <c r="BE237" s="2"/>
      <c r="BF237" s="2"/>
    </row>
    <row r="238" spans="1:58" s="130" customFormat="1" ht="18" customHeight="1">
      <c r="A238" s="146">
        <v>232</v>
      </c>
      <c r="B238" s="147" t="str">
        <f t="shared" si="49"/>
        <v>004</v>
      </c>
      <c r="C238" s="175" t="s">
        <v>6624</v>
      </c>
      <c r="D238" s="149" t="s">
        <v>7592</v>
      </c>
      <c r="E238" s="152" t="s">
        <v>7593</v>
      </c>
      <c r="F238" s="151" t="s">
        <v>7106</v>
      </c>
      <c r="G238" s="152" t="s">
        <v>7077</v>
      </c>
      <c r="H238" s="149" t="s">
        <v>7078</v>
      </c>
      <c r="I238" s="149" t="s">
        <v>7488</v>
      </c>
      <c r="J238" s="149" t="s">
        <v>7558</v>
      </c>
      <c r="K238" s="153">
        <v>0</v>
      </c>
      <c r="L238" s="27">
        <v>0</v>
      </c>
      <c r="M238" s="153"/>
      <c r="N238" s="154">
        <v>7500000</v>
      </c>
      <c r="O238" s="154"/>
      <c r="P238" s="25"/>
      <c r="Q238" s="25">
        <v>7500000</v>
      </c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>
        <f t="shared" si="59"/>
        <v>0</v>
      </c>
      <c r="AE238" s="27">
        <v>8450000</v>
      </c>
      <c r="AF238" s="27">
        <v>8450000</v>
      </c>
      <c r="AG238" s="27"/>
      <c r="AH238" s="27"/>
      <c r="AI238" s="27"/>
      <c r="AJ238" s="27"/>
      <c r="AK238" s="27"/>
      <c r="AL238" s="25">
        <f>IF(SUM(AF238:AG238)&lt;SUM(AE238),SUM(AE238)-SUM(AF238:AG238),)</f>
        <v>0</v>
      </c>
      <c r="AM238" s="27">
        <f>IF(SUM(P238:AA238)&lt;(K238+L238+N238),(K238+L238+N238)-SUM(P238:AA238),)+IF(SUM(AF238:AG238)&lt;(AE238),(AE238)-SUM(AF238:AG238),)</f>
        <v>0</v>
      </c>
      <c r="AN238" s="28"/>
      <c r="AO238" s="2"/>
      <c r="AP238" s="2"/>
      <c r="AQ238" s="89"/>
      <c r="AR238" s="89"/>
      <c r="AS238" s="2"/>
      <c r="AT238" s="2"/>
      <c r="AU238" s="29"/>
      <c r="AV238" s="2"/>
      <c r="AW238" s="2"/>
      <c r="AX238" s="2"/>
      <c r="AY238" s="89"/>
      <c r="AZ238" s="2"/>
      <c r="BA238" s="2"/>
      <c r="BB238" s="2"/>
      <c r="BC238" s="2"/>
      <c r="BD238" s="2"/>
      <c r="BE238" s="2"/>
      <c r="BF238" s="2"/>
    </row>
    <row r="239" spans="1:58" s="130" customFormat="1" ht="18" customHeight="1">
      <c r="A239" s="146">
        <v>233</v>
      </c>
      <c r="B239" s="147" t="str">
        <f t="shared" si="49"/>
        <v>004</v>
      </c>
      <c r="C239" s="175" t="s">
        <v>7594</v>
      </c>
      <c r="D239" s="149" t="s">
        <v>7595</v>
      </c>
      <c r="E239" s="152" t="s">
        <v>7596</v>
      </c>
      <c r="F239" s="151" t="s">
        <v>7106</v>
      </c>
      <c r="G239" s="152" t="s">
        <v>7077</v>
      </c>
      <c r="H239" s="149" t="s">
        <v>7078</v>
      </c>
      <c r="I239" s="149" t="s">
        <v>7424</v>
      </c>
      <c r="J239" s="149" t="s">
        <v>7558</v>
      </c>
      <c r="K239" s="153">
        <v>0</v>
      </c>
      <c r="L239" s="27">
        <v>0</v>
      </c>
      <c r="M239" s="153"/>
      <c r="N239" s="154">
        <v>7500000</v>
      </c>
      <c r="O239" s="154"/>
      <c r="P239" s="25"/>
      <c r="Q239" s="25"/>
      <c r="R239" s="25"/>
      <c r="S239" s="25">
        <v>7500000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>
        <f ca="1">IF(SUM(P239:AD239)&lt;SUM(N239),SUM(N239)-SUM(P239:AD239),)</f>
        <v>0</v>
      </c>
      <c r="AE239" s="27">
        <v>8450000</v>
      </c>
      <c r="AF239" s="27"/>
      <c r="AG239" s="27"/>
      <c r="AH239" s="27"/>
      <c r="AI239" s="27"/>
      <c r="AJ239" s="27">
        <v>8450000</v>
      </c>
      <c r="AK239" s="27"/>
      <c r="AL239" s="25">
        <f>IF(SUM(AF239:AK239)&lt;SUM(AE239),SUM(AE239)-SUM(AF239:AK239),)</f>
        <v>0</v>
      </c>
      <c r="AM239" s="27">
        <v>0</v>
      </c>
      <c r="AN239" s="28"/>
      <c r="AO239" s="2"/>
      <c r="AP239" s="2"/>
      <c r="AQ239" s="89"/>
      <c r="AR239" s="89"/>
      <c r="AS239" s="2"/>
      <c r="AT239" s="2"/>
      <c r="AU239" s="29"/>
      <c r="AV239" s="2"/>
      <c r="AW239" s="2"/>
      <c r="AX239" s="2"/>
      <c r="AY239" s="89"/>
      <c r="AZ239" s="2"/>
      <c r="BA239" s="2"/>
      <c r="BB239" s="2"/>
      <c r="BC239" s="2"/>
      <c r="BD239" s="2"/>
      <c r="BE239" s="2"/>
      <c r="BF239" s="2"/>
    </row>
    <row r="240" spans="1:58" s="130" customFormat="1" ht="18" customHeight="1">
      <c r="A240" s="146">
        <v>234</v>
      </c>
      <c r="B240" s="147" t="str">
        <f t="shared" si="49"/>
        <v>004</v>
      </c>
      <c r="C240" s="175" t="s">
        <v>5820</v>
      </c>
      <c r="D240" s="149" t="s">
        <v>7597</v>
      </c>
      <c r="E240" s="152" t="s">
        <v>7598</v>
      </c>
      <c r="F240" s="151" t="s">
        <v>7106</v>
      </c>
      <c r="G240" s="152" t="s">
        <v>7077</v>
      </c>
      <c r="H240" s="149" t="s">
        <v>7078</v>
      </c>
      <c r="I240" s="149" t="s">
        <v>7424</v>
      </c>
      <c r="J240" s="149" t="s">
        <v>7558</v>
      </c>
      <c r="K240" s="153">
        <v>0</v>
      </c>
      <c r="L240" s="27">
        <v>0</v>
      </c>
      <c r="M240" s="153"/>
      <c r="N240" s="154">
        <v>7500000</v>
      </c>
      <c r="O240" s="154"/>
      <c r="P240" s="25"/>
      <c r="Q240" s="25">
        <v>7500000</v>
      </c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>
        <f>IF(SUM(P240:Q240)&lt;SUM(N240),SUM(N240)-SUM(P240:Q240),)</f>
        <v>0</v>
      </c>
      <c r="AE240" s="27">
        <v>8450000</v>
      </c>
      <c r="AF240" s="27">
        <v>8450000</v>
      </c>
      <c r="AG240" s="27"/>
      <c r="AH240" s="27"/>
      <c r="AI240" s="27"/>
      <c r="AJ240" s="27"/>
      <c r="AK240" s="27"/>
      <c r="AL240" s="25">
        <f>IF(SUM(AF240:AG240)&lt;SUM(AE240),SUM(AE240)-SUM(AF240:AG240),)</f>
        <v>0</v>
      </c>
      <c r="AM240" s="27">
        <f>IF(SUM(P240:AA240)&lt;(K240+L240+N240),(K240+L240+N240)-SUM(P240:AA240),)+IF(SUM(AF240:AG240)&lt;(AE240),(AE240)-SUM(AF240:AG240),)</f>
        <v>0</v>
      </c>
      <c r="AN240" s="28"/>
      <c r="AO240" s="2"/>
      <c r="AP240" s="2"/>
      <c r="AQ240" s="89"/>
      <c r="AR240" s="89"/>
      <c r="AS240" s="2"/>
      <c r="AT240" s="2"/>
      <c r="AU240" s="29"/>
      <c r="AV240" s="2"/>
      <c r="AW240" s="2"/>
      <c r="AX240" s="2"/>
      <c r="AY240" s="89"/>
      <c r="AZ240" s="2"/>
      <c r="BA240" s="2"/>
      <c r="BB240" s="2"/>
      <c r="BC240" s="2"/>
      <c r="BD240" s="2"/>
      <c r="BE240" s="2"/>
      <c r="BF240" s="2"/>
    </row>
    <row r="241" spans="1:58" s="130" customFormat="1" ht="18" customHeight="1">
      <c r="A241" s="146">
        <v>235</v>
      </c>
      <c r="B241" s="147" t="str">
        <f t="shared" si="49"/>
        <v>004</v>
      </c>
      <c r="C241" s="175" t="s">
        <v>6533</v>
      </c>
      <c r="D241" s="149" t="s">
        <v>7599</v>
      </c>
      <c r="E241" s="152" t="s">
        <v>7600</v>
      </c>
      <c r="F241" s="151" t="s">
        <v>496</v>
      </c>
      <c r="G241" s="152" t="s">
        <v>7077</v>
      </c>
      <c r="H241" s="149" t="s">
        <v>7078</v>
      </c>
      <c r="I241" s="163" t="s">
        <v>7079</v>
      </c>
      <c r="J241" s="149" t="s">
        <v>7558</v>
      </c>
      <c r="K241" s="153">
        <v>0</v>
      </c>
      <c r="L241" s="27">
        <v>0</v>
      </c>
      <c r="M241" s="153"/>
      <c r="N241" s="154">
        <v>7500000</v>
      </c>
      <c r="O241" s="154"/>
      <c r="P241" s="25"/>
      <c r="Q241" s="25">
        <v>7500000</v>
      </c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>
        <f>IF(SUM(P241:Q241)&lt;SUM(N241),SUM(N241)-SUM(P241:Q241),)</f>
        <v>0</v>
      </c>
      <c r="AE241" s="27">
        <v>8450000</v>
      </c>
      <c r="AF241" s="27">
        <v>8450000</v>
      </c>
      <c r="AG241" s="27"/>
      <c r="AH241" s="27"/>
      <c r="AI241" s="27"/>
      <c r="AJ241" s="27"/>
      <c r="AK241" s="27"/>
      <c r="AL241" s="25">
        <f>IF(SUM(AF241:AG241)&lt;SUM(AE241),SUM(AE241)-SUM(AF241:AG241),)</f>
        <v>0</v>
      </c>
      <c r="AM241" s="27">
        <f>IF(SUM(P241:AA241)&lt;(K241+L241+N241),(K241+L241+N241)-SUM(P241:AA241),)+IF(SUM(AF241:AG241)&lt;(AE241),(AE241)-SUM(AF241:AG241),)</f>
        <v>0</v>
      </c>
      <c r="AN241" s="28"/>
      <c r="AO241" s="2"/>
      <c r="AP241" s="2"/>
      <c r="AQ241" s="89"/>
      <c r="AR241" s="89"/>
      <c r="AS241" s="2"/>
      <c r="AT241" s="2"/>
      <c r="AU241" s="29"/>
      <c r="AV241" s="2"/>
      <c r="AW241" s="2"/>
      <c r="AX241" s="2"/>
      <c r="AY241" s="89"/>
      <c r="AZ241" s="2"/>
      <c r="BA241" s="2"/>
      <c r="BB241" s="2"/>
      <c r="BC241" s="2"/>
      <c r="BD241" s="2"/>
      <c r="BE241" s="2"/>
      <c r="BF241" s="2"/>
    </row>
    <row r="242" spans="1:58" s="130" customFormat="1" ht="18" customHeight="1">
      <c r="A242" s="146">
        <v>236</v>
      </c>
      <c r="B242" s="147" t="str">
        <f t="shared" si="49"/>
        <v>004</v>
      </c>
      <c r="C242" s="175" t="s">
        <v>6939</v>
      </c>
      <c r="D242" s="149" t="s">
        <v>7601</v>
      </c>
      <c r="E242" s="152" t="s">
        <v>7602</v>
      </c>
      <c r="F242" s="151" t="s">
        <v>7106</v>
      </c>
      <c r="G242" s="152" t="s">
        <v>7077</v>
      </c>
      <c r="H242" s="149" t="s">
        <v>7078</v>
      </c>
      <c r="I242" s="149" t="s">
        <v>7424</v>
      </c>
      <c r="J242" s="149" t="s">
        <v>7558</v>
      </c>
      <c r="K242" s="153">
        <v>0</v>
      </c>
      <c r="L242" s="27">
        <v>0</v>
      </c>
      <c r="M242" s="153"/>
      <c r="N242" s="154">
        <v>7500000</v>
      </c>
      <c r="O242" s="154"/>
      <c r="P242" s="25"/>
      <c r="Q242" s="25">
        <v>7500000</v>
      </c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>
        <f>IF(SUM(P242:Q242)&lt;SUM(N242),SUM(N242)-SUM(P242:Q242),)</f>
        <v>0</v>
      </c>
      <c r="AE242" s="27">
        <v>8450000</v>
      </c>
      <c r="AF242" s="27">
        <v>8450000</v>
      </c>
      <c r="AG242" s="27"/>
      <c r="AH242" s="27"/>
      <c r="AI242" s="27"/>
      <c r="AJ242" s="27"/>
      <c r="AK242" s="27"/>
      <c r="AL242" s="25">
        <f>IF(SUM(AF242:AG242)&lt;SUM(AE242),SUM(AE242)-SUM(AF242:AG242),)</f>
        <v>0</v>
      </c>
      <c r="AM242" s="27">
        <f>IF(SUM(P242:AA242)&lt;(K242+L242+N242),(K242+L242+N242)-SUM(P242:AA242),)+IF(SUM(AF242:AG242)&lt;(AE242),(AE242)-SUM(AF242:AG242),)</f>
        <v>0</v>
      </c>
      <c r="AN242" s="28"/>
      <c r="AO242" s="2"/>
      <c r="AP242" s="2"/>
      <c r="AQ242" s="89"/>
      <c r="AR242" s="89"/>
      <c r="AS242" s="2"/>
      <c r="AT242" s="2"/>
      <c r="AU242" s="29"/>
      <c r="AV242" s="2"/>
      <c r="AW242" s="2"/>
      <c r="AX242" s="2"/>
      <c r="AY242" s="89"/>
      <c r="AZ242" s="2"/>
      <c r="BA242" s="2"/>
      <c r="BB242" s="2"/>
      <c r="BC242" s="2"/>
      <c r="BD242" s="2"/>
      <c r="BE242" s="2"/>
      <c r="BF242" s="2"/>
    </row>
    <row r="243" spans="1:58" s="130" customFormat="1" ht="18" customHeight="1">
      <c r="A243" s="146">
        <v>237</v>
      </c>
      <c r="B243" s="147" t="str">
        <f t="shared" si="49"/>
        <v>004</v>
      </c>
      <c r="C243" s="175" t="s">
        <v>6143</v>
      </c>
      <c r="D243" s="149" t="s">
        <v>7603</v>
      </c>
      <c r="E243" s="152" t="s">
        <v>7221</v>
      </c>
      <c r="F243" s="151" t="s">
        <v>496</v>
      </c>
      <c r="G243" s="152" t="s">
        <v>7077</v>
      </c>
      <c r="H243" s="149" t="s">
        <v>7078</v>
      </c>
      <c r="I243" s="163" t="s">
        <v>7073</v>
      </c>
      <c r="J243" s="149" t="s">
        <v>7558</v>
      </c>
      <c r="K243" s="153">
        <v>0</v>
      </c>
      <c r="L243" s="27">
        <v>0</v>
      </c>
      <c r="M243" s="153"/>
      <c r="N243" s="154">
        <v>7500000</v>
      </c>
      <c r="O243" s="154"/>
      <c r="P243" s="25"/>
      <c r="Q243" s="25">
        <v>7500000</v>
      </c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>
        <f>IF(SUM(P243:Q243)&lt;SUM(N243),SUM(N243)-SUM(P243:Q243),)</f>
        <v>0</v>
      </c>
      <c r="AE243" s="27">
        <v>8450000</v>
      </c>
      <c r="AF243" s="27"/>
      <c r="AG243" s="27"/>
      <c r="AH243" s="27">
        <v>8450000</v>
      </c>
      <c r="AI243" s="27"/>
      <c r="AJ243" s="27"/>
      <c r="AK243" s="27"/>
      <c r="AL243" s="25">
        <f>IF(SUM(AF243:AI243)&lt;SUM(AE243),SUM(AE243)-SUM(AF243:AI243),)</f>
        <v>0</v>
      </c>
      <c r="AM243" s="27">
        <f t="shared" ref="AM243" si="62">IF(SUM(P243:AA243)&lt;(K243+L243+N243),(K243+L243+N243)-SUM(P243:AA243),)+IF(SUM(AF243:AI243)&lt;(AE243),(AE243)-SUM(AF243:AI243),)</f>
        <v>0</v>
      </c>
      <c r="AN243" s="28"/>
      <c r="AO243" s="2"/>
      <c r="AP243" s="2"/>
      <c r="AQ243" s="89"/>
      <c r="AR243" s="89"/>
      <c r="AS243" s="2"/>
      <c r="AT243" s="2"/>
      <c r="AU243" s="29"/>
      <c r="AV243" s="2"/>
      <c r="AW243" s="2"/>
      <c r="AX243" s="2"/>
      <c r="AY243" s="89"/>
      <c r="AZ243" s="2"/>
      <c r="BA243" s="2"/>
      <c r="BB243" s="2"/>
      <c r="BC243" s="2"/>
      <c r="BD243" s="2"/>
      <c r="BE243" s="2"/>
      <c r="BF243" s="2"/>
    </row>
    <row r="244" spans="1:58" s="130" customFormat="1" ht="18" customHeight="1">
      <c r="A244" s="146">
        <v>238</v>
      </c>
      <c r="B244" s="147" t="str">
        <f t="shared" si="49"/>
        <v>004</v>
      </c>
      <c r="C244" s="175" t="s">
        <v>7604</v>
      </c>
      <c r="D244" s="149" t="s">
        <v>7605</v>
      </c>
      <c r="E244" s="152" t="s">
        <v>7349</v>
      </c>
      <c r="F244" s="151" t="s">
        <v>7106</v>
      </c>
      <c r="G244" s="152" t="s">
        <v>7077</v>
      </c>
      <c r="H244" s="149" t="s">
        <v>7078</v>
      </c>
      <c r="I244" s="163" t="s">
        <v>7073</v>
      </c>
      <c r="J244" s="149" t="s">
        <v>7558</v>
      </c>
      <c r="K244" s="153">
        <v>0</v>
      </c>
      <c r="L244" s="27">
        <v>0</v>
      </c>
      <c r="M244" s="153"/>
      <c r="N244" s="154">
        <v>7500000</v>
      </c>
      <c r="O244" s="154"/>
      <c r="P244" s="25"/>
      <c r="Q244" s="25"/>
      <c r="R244" s="25"/>
      <c r="S244" s="25">
        <v>7500000</v>
      </c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>
        <f ca="1">IF(SUM(P244:AD244)&lt;SUM(N244),SUM(N244)-SUM(P244:AD244),)</f>
        <v>0</v>
      </c>
      <c r="AE244" s="27">
        <v>8450000</v>
      </c>
      <c r="AF244" s="27">
        <v>8450000</v>
      </c>
      <c r="AG244" s="27"/>
      <c r="AH244" s="27"/>
      <c r="AI244" s="27"/>
      <c r="AJ244" s="27"/>
      <c r="AK244" s="27"/>
      <c r="AL244" s="25">
        <f t="shared" ref="AL244:AL251" si="63">IF(SUM(AF244:AG244)&lt;SUM(AE244),SUM(AE244)-SUM(AF244:AG244),)</f>
        <v>0</v>
      </c>
      <c r="AM244" s="27">
        <f t="shared" ref="AM244:AM251" si="64">IF(SUM(P244:AA244)&lt;(K244+L244+N244),(K244+L244+N244)-SUM(P244:AA244),)+IF(SUM(AF244:AG244)&lt;(AE244),(AE244)-SUM(AF244:AG244),)</f>
        <v>0</v>
      </c>
      <c r="AN244" s="28"/>
      <c r="AO244" s="2"/>
      <c r="AP244" s="2"/>
      <c r="AQ244" s="89"/>
      <c r="AR244" s="89"/>
      <c r="AS244" s="2"/>
      <c r="AT244" s="2"/>
      <c r="AU244" s="29"/>
      <c r="AV244" s="2"/>
      <c r="AW244" s="2"/>
      <c r="AX244" s="2"/>
      <c r="AY244" s="89"/>
      <c r="AZ244" s="2"/>
      <c r="BA244" s="2"/>
      <c r="BB244" s="2"/>
      <c r="BC244" s="2"/>
      <c r="BD244" s="2"/>
      <c r="BE244" s="2"/>
      <c r="BF244" s="2"/>
    </row>
    <row r="245" spans="1:58" s="130" customFormat="1" ht="18" customHeight="1">
      <c r="A245" s="146">
        <v>239</v>
      </c>
      <c r="B245" s="147" t="str">
        <f t="shared" si="49"/>
        <v>004</v>
      </c>
      <c r="C245" s="175" t="s">
        <v>6023</v>
      </c>
      <c r="D245" s="149" t="s">
        <v>7606</v>
      </c>
      <c r="E245" s="152" t="s">
        <v>7607</v>
      </c>
      <c r="F245" s="151" t="s">
        <v>496</v>
      </c>
      <c r="G245" s="152" t="s">
        <v>7077</v>
      </c>
      <c r="H245" s="149" t="s">
        <v>7078</v>
      </c>
      <c r="I245" s="163" t="s">
        <v>7409</v>
      </c>
      <c r="J245" s="149" t="s">
        <v>7558</v>
      </c>
      <c r="K245" s="153">
        <v>0</v>
      </c>
      <c r="L245" s="27">
        <v>0</v>
      </c>
      <c r="M245" s="153"/>
      <c r="N245" s="154">
        <v>7500000</v>
      </c>
      <c r="O245" s="154"/>
      <c r="P245" s="25"/>
      <c r="Q245" s="25">
        <v>7500000</v>
      </c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>
        <f t="shared" ref="AD245:AD250" si="65">IF(SUM(P245:Q245)&lt;SUM(N245),SUM(N245)-SUM(P245:Q245),)</f>
        <v>0</v>
      </c>
      <c r="AE245" s="27">
        <v>8450000</v>
      </c>
      <c r="AF245" s="27">
        <v>8450000</v>
      </c>
      <c r="AG245" s="27"/>
      <c r="AH245" s="27"/>
      <c r="AI245" s="27"/>
      <c r="AJ245" s="27"/>
      <c r="AK245" s="27"/>
      <c r="AL245" s="25">
        <f t="shared" si="63"/>
        <v>0</v>
      </c>
      <c r="AM245" s="27">
        <f t="shared" si="64"/>
        <v>0</v>
      </c>
      <c r="AN245" s="28"/>
      <c r="AO245" s="2"/>
      <c r="AP245" s="2"/>
      <c r="AQ245" s="89"/>
      <c r="AR245" s="89"/>
      <c r="AS245" s="2"/>
      <c r="AT245" s="2"/>
      <c r="AU245" s="29"/>
      <c r="AV245" s="2"/>
      <c r="AW245" s="2"/>
      <c r="AX245" s="2"/>
      <c r="AY245" s="89"/>
      <c r="AZ245" s="2"/>
      <c r="BA245" s="2"/>
      <c r="BB245" s="2"/>
      <c r="BC245" s="2"/>
      <c r="BD245" s="2"/>
      <c r="BE245" s="2"/>
      <c r="BF245" s="2"/>
    </row>
    <row r="246" spans="1:58" s="130" customFormat="1" ht="18" customHeight="1">
      <c r="A246" s="146">
        <v>240</v>
      </c>
      <c r="B246" s="147" t="str">
        <f t="shared" si="49"/>
        <v>004</v>
      </c>
      <c r="C246" s="175" t="s">
        <v>6224</v>
      </c>
      <c r="D246" s="149" t="s">
        <v>7608</v>
      </c>
      <c r="E246" s="152" t="s">
        <v>7609</v>
      </c>
      <c r="F246" s="151" t="s">
        <v>496</v>
      </c>
      <c r="G246" s="152" t="s">
        <v>7077</v>
      </c>
      <c r="H246" s="149" t="s">
        <v>7078</v>
      </c>
      <c r="I246" s="163" t="s">
        <v>7079</v>
      </c>
      <c r="J246" s="149" t="s">
        <v>7558</v>
      </c>
      <c r="K246" s="153">
        <v>0</v>
      </c>
      <c r="L246" s="27">
        <v>0</v>
      </c>
      <c r="M246" s="153"/>
      <c r="N246" s="154">
        <v>7500000</v>
      </c>
      <c r="O246" s="154"/>
      <c r="P246" s="25"/>
      <c r="Q246" s="25">
        <v>7500000</v>
      </c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>
        <f t="shared" si="65"/>
        <v>0</v>
      </c>
      <c r="AE246" s="27">
        <v>8450000</v>
      </c>
      <c r="AF246" s="27">
        <v>8450000</v>
      </c>
      <c r="AG246" s="27"/>
      <c r="AH246" s="27"/>
      <c r="AI246" s="27"/>
      <c r="AJ246" s="27"/>
      <c r="AK246" s="27"/>
      <c r="AL246" s="25">
        <f t="shared" si="63"/>
        <v>0</v>
      </c>
      <c r="AM246" s="27">
        <f t="shared" si="64"/>
        <v>0</v>
      </c>
      <c r="AN246" s="28"/>
      <c r="AO246" s="2"/>
      <c r="AP246" s="2"/>
      <c r="AQ246" s="89"/>
      <c r="AR246" s="89"/>
      <c r="AS246" s="2"/>
      <c r="AT246" s="2"/>
      <c r="AU246" s="29"/>
      <c r="AV246" s="2"/>
      <c r="AW246" s="2"/>
      <c r="AX246" s="2"/>
      <c r="AY246" s="89"/>
      <c r="AZ246" s="2"/>
      <c r="BA246" s="2"/>
      <c r="BB246" s="2"/>
      <c r="BC246" s="2"/>
      <c r="BD246" s="2"/>
      <c r="BE246" s="2"/>
      <c r="BF246" s="2"/>
    </row>
    <row r="247" spans="1:58" s="130" customFormat="1" ht="18" customHeight="1">
      <c r="A247" s="146">
        <v>241</v>
      </c>
      <c r="B247" s="147" t="str">
        <f t="shared" si="49"/>
        <v>004</v>
      </c>
      <c r="C247" s="175" t="s">
        <v>5888</v>
      </c>
      <c r="D247" s="149" t="s">
        <v>7610</v>
      </c>
      <c r="E247" s="152" t="s">
        <v>7611</v>
      </c>
      <c r="F247" s="151" t="s">
        <v>7106</v>
      </c>
      <c r="G247" s="152" t="s">
        <v>7077</v>
      </c>
      <c r="H247" s="149" t="s">
        <v>7078</v>
      </c>
      <c r="I247" s="163" t="s">
        <v>7409</v>
      </c>
      <c r="J247" s="149" t="s">
        <v>7558</v>
      </c>
      <c r="K247" s="153">
        <v>0</v>
      </c>
      <c r="L247" s="27">
        <v>0</v>
      </c>
      <c r="M247" s="153"/>
      <c r="N247" s="154">
        <v>7500000</v>
      </c>
      <c r="O247" s="154"/>
      <c r="P247" s="25"/>
      <c r="Q247" s="25">
        <v>7500000</v>
      </c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>
        <f t="shared" si="65"/>
        <v>0</v>
      </c>
      <c r="AE247" s="27">
        <v>8450000</v>
      </c>
      <c r="AF247" s="27">
        <v>8450000</v>
      </c>
      <c r="AG247" s="27"/>
      <c r="AH247" s="27"/>
      <c r="AI247" s="27"/>
      <c r="AJ247" s="27"/>
      <c r="AK247" s="27"/>
      <c r="AL247" s="25">
        <f t="shared" si="63"/>
        <v>0</v>
      </c>
      <c r="AM247" s="27">
        <f t="shared" si="64"/>
        <v>0</v>
      </c>
      <c r="AN247" s="28"/>
      <c r="AO247" s="2"/>
      <c r="AP247" s="2"/>
      <c r="AQ247" s="89"/>
      <c r="AR247" s="89"/>
      <c r="AS247" s="2"/>
      <c r="AT247" s="2"/>
      <c r="AU247" s="29"/>
      <c r="AV247" s="2"/>
      <c r="AW247" s="2"/>
      <c r="AX247" s="2"/>
      <c r="AY247" s="89"/>
      <c r="AZ247" s="2"/>
      <c r="BA247" s="2"/>
      <c r="BB247" s="2"/>
      <c r="BC247" s="2"/>
      <c r="BD247" s="2"/>
      <c r="BE247" s="2"/>
      <c r="BF247" s="2"/>
    </row>
    <row r="248" spans="1:58" s="130" customFormat="1" ht="18" customHeight="1">
      <c r="A248" s="146">
        <v>242</v>
      </c>
      <c r="B248" s="147" t="str">
        <f t="shared" si="49"/>
        <v>004</v>
      </c>
      <c r="C248" s="175" t="s">
        <v>6790</v>
      </c>
      <c r="D248" s="149" t="s">
        <v>7612</v>
      </c>
      <c r="E248" s="152" t="s">
        <v>7613</v>
      </c>
      <c r="F248" s="151" t="s">
        <v>7106</v>
      </c>
      <c r="G248" s="152" t="s">
        <v>7077</v>
      </c>
      <c r="H248" s="149" t="s">
        <v>7078</v>
      </c>
      <c r="I248" s="149" t="s">
        <v>7424</v>
      </c>
      <c r="J248" s="149" t="s">
        <v>7558</v>
      </c>
      <c r="K248" s="153">
        <v>0</v>
      </c>
      <c r="L248" s="27">
        <v>0</v>
      </c>
      <c r="M248" s="153"/>
      <c r="N248" s="154">
        <v>7500000</v>
      </c>
      <c r="O248" s="154"/>
      <c r="P248" s="25"/>
      <c r="Q248" s="25">
        <v>7500000</v>
      </c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>
        <f t="shared" si="65"/>
        <v>0</v>
      </c>
      <c r="AE248" s="27">
        <v>8450000</v>
      </c>
      <c r="AF248" s="27">
        <v>8450000</v>
      </c>
      <c r="AG248" s="27"/>
      <c r="AH248" s="27"/>
      <c r="AI248" s="27"/>
      <c r="AJ248" s="27"/>
      <c r="AK248" s="27"/>
      <c r="AL248" s="25">
        <f t="shared" si="63"/>
        <v>0</v>
      </c>
      <c r="AM248" s="27">
        <f t="shared" si="64"/>
        <v>0</v>
      </c>
      <c r="AN248" s="28"/>
      <c r="AO248" s="2"/>
      <c r="AP248" s="2"/>
      <c r="AQ248" s="89"/>
      <c r="AR248" s="89"/>
      <c r="AS248" s="2"/>
      <c r="AT248" s="2"/>
      <c r="AU248" s="29"/>
      <c r="AV248" s="2"/>
      <c r="AW248" s="2"/>
      <c r="AX248" s="2"/>
      <c r="AY248" s="89"/>
      <c r="AZ248" s="2"/>
      <c r="BA248" s="2"/>
      <c r="BB248" s="2"/>
      <c r="BC248" s="2"/>
      <c r="BD248" s="2"/>
      <c r="BE248" s="2"/>
      <c r="BF248" s="2"/>
    </row>
    <row r="249" spans="1:58" s="130" customFormat="1" ht="18" customHeight="1">
      <c r="A249" s="146">
        <v>243</v>
      </c>
      <c r="B249" s="147" t="str">
        <f t="shared" si="49"/>
        <v>004</v>
      </c>
      <c r="C249" s="175" t="s">
        <v>6368</v>
      </c>
      <c r="D249" s="149" t="s">
        <v>7614</v>
      </c>
      <c r="E249" s="152" t="s">
        <v>7615</v>
      </c>
      <c r="F249" s="151" t="s">
        <v>7106</v>
      </c>
      <c r="G249" s="152" t="s">
        <v>7077</v>
      </c>
      <c r="H249" s="149" t="s">
        <v>7078</v>
      </c>
      <c r="I249" s="163" t="s">
        <v>7073</v>
      </c>
      <c r="J249" s="149" t="s">
        <v>7558</v>
      </c>
      <c r="K249" s="153">
        <v>0</v>
      </c>
      <c r="L249" s="27">
        <v>0</v>
      </c>
      <c r="M249" s="153"/>
      <c r="N249" s="154">
        <v>7500000</v>
      </c>
      <c r="O249" s="154"/>
      <c r="P249" s="25"/>
      <c r="Q249" s="25">
        <v>7500000</v>
      </c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>
        <f t="shared" si="65"/>
        <v>0</v>
      </c>
      <c r="AE249" s="27">
        <v>8450000</v>
      </c>
      <c r="AF249" s="27">
        <v>8450000</v>
      </c>
      <c r="AG249" s="27"/>
      <c r="AH249" s="27"/>
      <c r="AI249" s="27"/>
      <c r="AJ249" s="27"/>
      <c r="AK249" s="27"/>
      <c r="AL249" s="25">
        <f t="shared" si="63"/>
        <v>0</v>
      </c>
      <c r="AM249" s="27">
        <f t="shared" si="64"/>
        <v>0</v>
      </c>
      <c r="AN249" s="28"/>
      <c r="AO249" s="2"/>
      <c r="AP249" s="2"/>
      <c r="AQ249" s="89"/>
      <c r="AR249" s="89"/>
      <c r="AS249" s="2"/>
      <c r="AT249" s="2"/>
      <c r="AU249" s="29"/>
      <c r="AV249" s="2"/>
      <c r="AW249" s="2"/>
      <c r="AX249" s="2"/>
      <c r="AY249" s="89"/>
      <c r="AZ249" s="2"/>
      <c r="BA249" s="2"/>
      <c r="BB249" s="2"/>
      <c r="BC249" s="2"/>
      <c r="BD249" s="2"/>
      <c r="BE249" s="2"/>
      <c r="BF249" s="2"/>
    </row>
    <row r="250" spans="1:58" s="130" customFormat="1" ht="18" customHeight="1">
      <c r="A250" s="146">
        <v>244</v>
      </c>
      <c r="B250" s="147" t="str">
        <f t="shared" si="49"/>
        <v>004</v>
      </c>
      <c r="C250" s="175" t="s">
        <v>6084</v>
      </c>
      <c r="D250" s="149" t="s">
        <v>7616</v>
      </c>
      <c r="E250" s="152" t="s">
        <v>7261</v>
      </c>
      <c r="F250" s="151" t="s">
        <v>496</v>
      </c>
      <c r="G250" s="152" t="s">
        <v>7077</v>
      </c>
      <c r="H250" s="149" t="s">
        <v>7078</v>
      </c>
      <c r="I250" s="149" t="s">
        <v>7488</v>
      </c>
      <c r="J250" s="149" t="s">
        <v>7558</v>
      </c>
      <c r="K250" s="153">
        <v>0</v>
      </c>
      <c r="L250" s="27">
        <v>0</v>
      </c>
      <c r="M250" s="153"/>
      <c r="N250" s="154">
        <v>7500000</v>
      </c>
      <c r="O250" s="154"/>
      <c r="P250" s="25"/>
      <c r="Q250" s="25">
        <v>7500000</v>
      </c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>
        <f t="shared" si="65"/>
        <v>0</v>
      </c>
      <c r="AE250" s="27">
        <v>8450000</v>
      </c>
      <c r="AF250" s="27">
        <v>8450000</v>
      </c>
      <c r="AG250" s="27"/>
      <c r="AH250" s="27"/>
      <c r="AI250" s="27"/>
      <c r="AJ250" s="27"/>
      <c r="AK250" s="27"/>
      <c r="AL250" s="25">
        <f t="shared" si="63"/>
        <v>0</v>
      </c>
      <c r="AM250" s="27">
        <f t="shared" si="64"/>
        <v>0</v>
      </c>
      <c r="AN250" s="28"/>
      <c r="AO250" s="2"/>
      <c r="AP250" s="2"/>
      <c r="AQ250" s="89"/>
      <c r="AR250" s="89"/>
      <c r="AS250" s="2"/>
      <c r="AT250" s="2"/>
      <c r="AU250" s="29"/>
      <c r="AV250" s="2"/>
      <c r="AW250" s="2"/>
      <c r="AX250" s="2"/>
      <c r="AY250" s="89"/>
      <c r="AZ250" s="2"/>
      <c r="BA250" s="2"/>
      <c r="BB250" s="2"/>
      <c r="BC250" s="2"/>
      <c r="BD250" s="2"/>
      <c r="BE250" s="2"/>
      <c r="BF250" s="2"/>
    </row>
    <row r="251" spans="1:58" s="130" customFormat="1" ht="18" customHeight="1">
      <c r="A251" s="146">
        <v>245</v>
      </c>
      <c r="B251" s="147" t="str">
        <f t="shared" si="49"/>
        <v>004</v>
      </c>
      <c r="C251" s="175" t="s">
        <v>7617</v>
      </c>
      <c r="D251" s="149" t="s">
        <v>7618</v>
      </c>
      <c r="E251" s="152" t="s">
        <v>7619</v>
      </c>
      <c r="F251" s="151" t="s">
        <v>7106</v>
      </c>
      <c r="G251" s="152" t="s">
        <v>7077</v>
      </c>
      <c r="H251" s="149" t="s">
        <v>7078</v>
      </c>
      <c r="I251" s="163" t="s">
        <v>7073</v>
      </c>
      <c r="J251" s="149" t="s">
        <v>7558</v>
      </c>
      <c r="K251" s="153">
        <v>0</v>
      </c>
      <c r="L251" s="27">
        <v>0</v>
      </c>
      <c r="M251" s="153"/>
      <c r="N251" s="154">
        <v>7500000</v>
      </c>
      <c r="O251" s="154"/>
      <c r="P251" s="25"/>
      <c r="Q251" s="25"/>
      <c r="R251" s="25"/>
      <c r="S251" s="25">
        <v>7500000</v>
      </c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>
        <f ca="1">IF(SUM(P251:AD251)&lt;SUM(N251),SUM(N251)-SUM(P251:AD251),)</f>
        <v>0</v>
      </c>
      <c r="AE251" s="27">
        <v>8450000</v>
      </c>
      <c r="AF251" s="27"/>
      <c r="AG251" s="27"/>
      <c r="AH251" s="27"/>
      <c r="AI251" s="27"/>
      <c r="AJ251" s="27"/>
      <c r="AK251" s="27"/>
      <c r="AL251" s="25">
        <f t="shared" si="63"/>
        <v>8450000</v>
      </c>
      <c r="AM251" s="27">
        <f t="shared" si="64"/>
        <v>8450000</v>
      </c>
      <c r="AN251" s="28"/>
      <c r="AO251" s="2"/>
      <c r="AP251" s="2"/>
      <c r="AQ251" s="89"/>
      <c r="AR251" s="89"/>
      <c r="AS251" s="2"/>
      <c r="AT251" s="2"/>
      <c r="AU251" s="29"/>
      <c r="AV251" s="2"/>
      <c r="AW251" s="2"/>
      <c r="AX251" s="2"/>
      <c r="AY251" s="89"/>
      <c r="AZ251" s="2"/>
      <c r="BA251" s="2"/>
      <c r="BB251" s="2"/>
      <c r="BC251" s="2"/>
      <c r="BD251" s="2"/>
      <c r="BE251" s="2"/>
      <c r="BF251" s="2"/>
    </row>
    <row r="252" spans="1:58" s="130" customFormat="1" ht="18" customHeight="1">
      <c r="A252" s="146">
        <v>246</v>
      </c>
      <c r="B252" s="147" t="str">
        <f t="shared" si="49"/>
        <v>004</v>
      </c>
      <c r="C252" s="175" t="s">
        <v>7029</v>
      </c>
      <c r="D252" s="149" t="s">
        <v>7620</v>
      </c>
      <c r="E252" s="152" t="s">
        <v>7443</v>
      </c>
      <c r="F252" s="151" t="s">
        <v>7106</v>
      </c>
      <c r="G252" s="152" t="s">
        <v>7077</v>
      </c>
      <c r="H252" s="149" t="s">
        <v>7078</v>
      </c>
      <c r="I252" s="163" t="s">
        <v>7079</v>
      </c>
      <c r="J252" s="149" t="s">
        <v>7558</v>
      </c>
      <c r="K252" s="153">
        <v>0</v>
      </c>
      <c r="L252" s="27">
        <v>0</v>
      </c>
      <c r="M252" s="153"/>
      <c r="N252" s="154">
        <v>7500000</v>
      </c>
      <c r="O252" s="154"/>
      <c r="P252" s="25"/>
      <c r="Q252" s="25">
        <v>7500000</v>
      </c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>
        <f>IF(SUM(P252:Q252)&lt;SUM(N252),SUM(N252)-SUM(P252:Q252),)</f>
        <v>0</v>
      </c>
      <c r="AE252" s="27">
        <v>8450000</v>
      </c>
      <c r="AF252" s="27"/>
      <c r="AG252" s="27"/>
      <c r="AH252" s="27">
        <v>8450000</v>
      </c>
      <c r="AI252" s="27"/>
      <c r="AJ252" s="27"/>
      <c r="AK252" s="27"/>
      <c r="AL252" s="25">
        <f>IF(SUM(AF252:AI252)&lt;SUM(AE252),SUM(AE252)-SUM(AF252:AI252),)</f>
        <v>0</v>
      </c>
      <c r="AM252" s="27">
        <f t="shared" ref="AM252" si="66">IF(SUM(P252:AA252)&lt;(K252+L252+N252),(K252+L252+N252)-SUM(P252:AA252),)+IF(SUM(AF252:AI252)&lt;(AE252),(AE252)-SUM(AF252:AI252),)</f>
        <v>0</v>
      </c>
      <c r="AN252" s="28"/>
      <c r="AO252" s="2"/>
      <c r="AP252" s="2"/>
      <c r="AQ252" s="89"/>
      <c r="AR252" s="89"/>
      <c r="AS252" s="2"/>
      <c r="AT252" s="2"/>
      <c r="AU252" s="29"/>
      <c r="AV252" s="2"/>
      <c r="AW252" s="2"/>
      <c r="AX252" s="2"/>
      <c r="AY252" s="89"/>
      <c r="AZ252" s="2"/>
      <c r="BA252" s="2"/>
      <c r="BB252" s="2"/>
      <c r="BC252" s="2"/>
      <c r="BD252" s="2"/>
      <c r="BE252" s="2"/>
      <c r="BF252" s="2"/>
    </row>
    <row r="253" spans="1:58" s="130" customFormat="1" ht="18" customHeight="1">
      <c r="A253" s="146">
        <v>247</v>
      </c>
      <c r="B253" s="147" t="str">
        <f t="shared" si="49"/>
        <v>004</v>
      </c>
      <c r="C253" s="175" t="s">
        <v>7621</v>
      </c>
      <c r="D253" s="149" t="s">
        <v>7622</v>
      </c>
      <c r="E253" s="152" t="s">
        <v>7623</v>
      </c>
      <c r="F253" s="151" t="s">
        <v>496</v>
      </c>
      <c r="G253" s="152" t="s">
        <v>7077</v>
      </c>
      <c r="H253" s="149" t="s">
        <v>7078</v>
      </c>
      <c r="I253" s="163" t="s">
        <v>7409</v>
      </c>
      <c r="J253" s="149" t="s">
        <v>7558</v>
      </c>
      <c r="K253" s="153">
        <v>0</v>
      </c>
      <c r="L253" s="27">
        <v>0</v>
      </c>
      <c r="M253" s="153"/>
      <c r="N253" s="154">
        <v>7500000</v>
      </c>
      <c r="O253" s="154"/>
      <c r="P253" s="25"/>
      <c r="Q253" s="25"/>
      <c r="R253" s="25"/>
      <c r="S253" s="25">
        <v>7500000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>
        <f ca="1">IF(SUM(P253:AD253)&lt;SUM(N253),SUM(N253)-SUM(P253:AD253),)</f>
        <v>0</v>
      </c>
      <c r="AE253" s="27">
        <v>8450000</v>
      </c>
      <c r="AF253" s="27">
        <v>8450000</v>
      </c>
      <c r="AG253" s="27"/>
      <c r="AH253" s="27"/>
      <c r="AI253" s="27"/>
      <c r="AJ253" s="27"/>
      <c r="AK253" s="27"/>
      <c r="AL253" s="25">
        <f>IF(SUM(AF253:AG253)&lt;SUM(AE253),SUM(AE253)-SUM(AF253:AG253),)</f>
        <v>0</v>
      </c>
      <c r="AM253" s="27">
        <f>IF(SUM(P253:AA253)&lt;(K253+L253+N253),(K253+L253+N253)-SUM(P253:AA253),)+IF(SUM(AF253:AG253)&lt;(AE253),(AE253)-SUM(AF253:AG253),)</f>
        <v>0</v>
      </c>
      <c r="AN253" s="28"/>
      <c r="AO253" s="2"/>
      <c r="AP253" s="2"/>
      <c r="AQ253" s="89"/>
      <c r="AR253" s="89"/>
      <c r="AS253" s="2"/>
      <c r="AT253" s="2"/>
      <c r="AU253" s="29"/>
      <c r="AV253" s="2"/>
      <c r="AW253" s="2"/>
      <c r="AX253" s="2"/>
      <c r="AY253" s="89"/>
      <c r="AZ253" s="2"/>
      <c r="BA253" s="2"/>
      <c r="BB253" s="2"/>
      <c r="BC253" s="2"/>
      <c r="BD253" s="2"/>
      <c r="BE253" s="2"/>
      <c r="BF253" s="2"/>
    </row>
    <row r="254" spans="1:58" s="130" customFormat="1" ht="18" customHeight="1">
      <c r="A254" s="146">
        <v>248</v>
      </c>
      <c r="B254" s="147" t="str">
        <f t="shared" si="49"/>
        <v>004</v>
      </c>
      <c r="C254" s="175" t="s">
        <v>7624</v>
      </c>
      <c r="D254" s="149" t="s">
        <v>7625</v>
      </c>
      <c r="E254" s="152" t="s">
        <v>7130</v>
      </c>
      <c r="F254" s="151" t="s">
        <v>496</v>
      </c>
      <c r="G254" s="152" t="s">
        <v>7077</v>
      </c>
      <c r="H254" s="149" t="s">
        <v>7078</v>
      </c>
      <c r="I254" s="163" t="s">
        <v>7079</v>
      </c>
      <c r="J254" s="149" t="s">
        <v>7558</v>
      </c>
      <c r="K254" s="153">
        <v>0</v>
      </c>
      <c r="L254" s="27">
        <v>0</v>
      </c>
      <c r="M254" s="153"/>
      <c r="N254" s="154">
        <v>7500000</v>
      </c>
      <c r="O254" s="154"/>
      <c r="P254" s="25"/>
      <c r="Q254" s="25"/>
      <c r="R254" s="25"/>
      <c r="S254" s="25">
        <v>7500000</v>
      </c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>
        <f ca="1">IF(SUM(P254:AD254)&lt;SUM(N254),SUM(N254)-SUM(P254:AD254),)</f>
        <v>0</v>
      </c>
      <c r="AE254" s="27">
        <v>8450000</v>
      </c>
      <c r="AF254" s="27">
        <v>8450000</v>
      </c>
      <c r="AG254" s="27"/>
      <c r="AH254" s="27"/>
      <c r="AI254" s="27"/>
      <c r="AJ254" s="27"/>
      <c r="AK254" s="27"/>
      <c r="AL254" s="25">
        <f>IF(SUM(AF254:AG254)&lt;SUM(AE254),SUM(AE254)-SUM(AF254:AG254),)</f>
        <v>0</v>
      </c>
      <c r="AM254" s="27">
        <f>IF(SUM(P254:AA254)&lt;(K254+L254+N254),(K254+L254+N254)-SUM(P254:AA254),)+IF(SUM(AF254:AG254)&lt;(AE254),(AE254)-SUM(AF254:AG254),)</f>
        <v>0</v>
      </c>
      <c r="AN254" s="28"/>
      <c r="AO254" s="2"/>
      <c r="AP254" s="2"/>
      <c r="AQ254" s="89"/>
      <c r="AR254" s="89"/>
      <c r="AS254" s="2"/>
      <c r="AT254" s="2"/>
      <c r="AU254" s="29"/>
      <c r="AV254" s="2"/>
      <c r="AW254" s="2"/>
      <c r="AX254" s="2"/>
      <c r="AY254" s="89"/>
      <c r="AZ254" s="2"/>
      <c r="BA254" s="2"/>
      <c r="BB254" s="2"/>
      <c r="BC254" s="2"/>
      <c r="BD254" s="2"/>
      <c r="BE254" s="2"/>
      <c r="BF254" s="2"/>
    </row>
    <row r="255" spans="1:58" s="186" customFormat="1" ht="18" customHeight="1">
      <c r="A255" s="146">
        <v>249</v>
      </c>
      <c r="B255" s="147" t="str">
        <f t="shared" si="49"/>
        <v>004</v>
      </c>
      <c r="C255" s="175" t="s">
        <v>6352</v>
      </c>
      <c r="D255" s="149" t="s">
        <v>7628</v>
      </c>
      <c r="E255" s="152" t="s">
        <v>7504</v>
      </c>
      <c r="F255" s="151" t="s">
        <v>7106</v>
      </c>
      <c r="G255" s="152" t="s">
        <v>7077</v>
      </c>
      <c r="H255" s="149" t="s">
        <v>7078</v>
      </c>
      <c r="I255" s="149" t="s">
        <v>7424</v>
      </c>
      <c r="J255" s="149" t="s">
        <v>7558</v>
      </c>
      <c r="K255" s="153">
        <v>0</v>
      </c>
      <c r="L255" s="27">
        <v>0</v>
      </c>
      <c r="M255" s="153"/>
      <c r="N255" s="154">
        <v>7500000</v>
      </c>
      <c r="O255" s="154"/>
      <c r="P255" s="25"/>
      <c r="Q255" s="25">
        <v>7500000</v>
      </c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>
        <f>IF(SUM(P255:Q255)&lt;SUM(N255),SUM(N255)-SUM(P255:Q255),)</f>
        <v>0</v>
      </c>
      <c r="AE255" s="27">
        <v>8450000</v>
      </c>
      <c r="AF255" s="27">
        <v>8450000</v>
      </c>
      <c r="AG255" s="27"/>
      <c r="AH255" s="27"/>
      <c r="AI255" s="27"/>
      <c r="AJ255" s="27"/>
      <c r="AK255" s="27"/>
      <c r="AL255" s="25">
        <f>IF(SUM(AF255:AG255)&lt;SUM(AE255),SUM(AE255)-SUM(AF255:AG255),)</f>
        <v>0</v>
      </c>
      <c r="AM255" s="27">
        <f>IF(SUM(P255:AA255)&lt;(K255+L255+N255),(K255+L255+N255)-SUM(P255:AA255),)+IF(SUM(AF255:AG255)&lt;(AE255),(AE255)-SUM(AF255:AG255),)</f>
        <v>0</v>
      </c>
      <c r="AN255" s="28"/>
      <c r="AO255" s="2"/>
      <c r="AP255" s="2"/>
      <c r="AQ255" s="89"/>
      <c r="AR255" s="89"/>
      <c r="AS255" s="2"/>
      <c r="AT255" s="2"/>
      <c r="AU255" s="29"/>
      <c r="AV255" s="2"/>
      <c r="AW255" s="2"/>
      <c r="AX255" s="2"/>
      <c r="AY255" s="89"/>
      <c r="AZ255" s="2"/>
      <c r="BA255" s="2"/>
      <c r="BB255" s="2"/>
      <c r="BC255" s="2"/>
      <c r="BD255" s="2"/>
      <c r="BE255" s="2"/>
      <c r="BF255" s="2"/>
    </row>
    <row r="256" spans="1:58" s="130" customFormat="1" ht="18" customHeight="1">
      <c r="A256" s="146">
        <v>250</v>
      </c>
      <c r="B256" s="147" t="str">
        <f t="shared" si="49"/>
        <v>004</v>
      </c>
      <c r="C256" s="175" t="s">
        <v>7629</v>
      </c>
      <c r="D256" s="149" t="s">
        <v>7630</v>
      </c>
      <c r="E256" s="152" t="s">
        <v>7631</v>
      </c>
      <c r="F256" s="151" t="s">
        <v>7106</v>
      </c>
      <c r="G256" s="152" t="s">
        <v>7077</v>
      </c>
      <c r="H256" s="149" t="s">
        <v>7078</v>
      </c>
      <c r="I256" s="149" t="s">
        <v>7424</v>
      </c>
      <c r="J256" s="149" t="s">
        <v>7558</v>
      </c>
      <c r="K256" s="153">
        <v>0</v>
      </c>
      <c r="L256" s="27">
        <v>0</v>
      </c>
      <c r="M256" s="153"/>
      <c r="N256" s="154">
        <v>7500000</v>
      </c>
      <c r="O256" s="154"/>
      <c r="P256" s="25"/>
      <c r="Q256" s="25"/>
      <c r="R256" s="25"/>
      <c r="S256" s="25">
        <v>7500000</v>
      </c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>
        <f ca="1">IF(SUM(P256:AD256)&lt;SUM(N256),SUM(N256)-SUM(P256:AD256),)</f>
        <v>0</v>
      </c>
      <c r="AE256" s="27">
        <v>8450000</v>
      </c>
      <c r="AF256" s="27"/>
      <c r="AG256" s="27"/>
      <c r="AH256" s="27">
        <v>8450000</v>
      </c>
      <c r="AI256" s="27"/>
      <c r="AJ256" s="27"/>
      <c r="AK256" s="27"/>
      <c r="AL256" s="25">
        <f>IF(SUM(AF256:AI256)&lt;SUM(AE256),SUM(AE256)-SUM(AF256:AI256),)</f>
        <v>0</v>
      </c>
      <c r="AM256" s="27">
        <f t="shared" ref="AM256" si="67">IF(SUM(P256:AA256)&lt;(K256+L256+N256),(K256+L256+N256)-SUM(P256:AA256),)+IF(SUM(AF256:AI256)&lt;(AE256),(AE256)-SUM(AF256:AI256),)</f>
        <v>0</v>
      </c>
      <c r="AN256" s="28"/>
      <c r="AO256" s="2"/>
      <c r="AP256" s="2"/>
      <c r="AQ256" s="89"/>
      <c r="AR256" s="89"/>
      <c r="AS256" s="2"/>
      <c r="AT256" s="2"/>
      <c r="AU256" s="29"/>
      <c r="AV256" s="2"/>
      <c r="AW256" s="2"/>
      <c r="AX256" s="2"/>
      <c r="AY256" s="89"/>
      <c r="AZ256" s="2"/>
      <c r="BA256" s="2"/>
      <c r="BB256" s="2"/>
      <c r="BC256" s="2"/>
      <c r="BD256" s="2"/>
      <c r="BE256" s="2"/>
      <c r="BF256" s="2"/>
    </row>
    <row r="257" spans="1:58" s="130" customFormat="1" ht="18" customHeight="1">
      <c r="A257" s="146">
        <v>251</v>
      </c>
      <c r="B257" s="147" t="str">
        <f t="shared" si="49"/>
        <v>004</v>
      </c>
      <c r="C257" s="175" t="s">
        <v>6333</v>
      </c>
      <c r="D257" s="149" t="s">
        <v>7632</v>
      </c>
      <c r="E257" s="152" t="s">
        <v>7567</v>
      </c>
      <c r="F257" s="151" t="s">
        <v>7106</v>
      </c>
      <c r="G257" s="152" t="s">
        <v>7077</v>
      </c>
      <c r="H257" s="149" t="s">
        <v>7078</v>
      </c>
      <c r="I257" s="149" t="s">
        <v>7488</v>
      </c>
      <c r="J257" s="149" t="s">
        <v>7558</v>
      </c>
      <c r="K257" s="153">
        <v>0</v>
      </c>
      <c r="L257" s="27">
        <v>0</v>
      </c>
      <c r="M257" s="153"/>
      <c r="N257" s="154">
        <v>7500000</v>
      </c>
      <c r="O257" s="154"/>
      <c r="P257" s="25"/>
      <c r="Q257" s="25">
        <v>7500000</v>
      </c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>
        <f>IF(SUM(P257:Q257)&lt;SUM(N257),SUM(N257)-SUM(P257:Q257),)</f>
        <v>0</v>
      </c>
      <c r="AE257" s="27">
        <v>8450000</v>
      </c>
      <c r="AF257" s="27">
        <v>8450000</v>
      </c>
      <c r="AG257" s="27"/>
      <c r="AH257" s="27"/>
      <c r="AI257" s="27"/>
      <c r="AJ257" s="27"/>
      <c r="AK257" s="27"/>
      <c r="AL257" s="25">
        <f>IF(SUM(AF257:AG257)&lt;SUM(AE257),SUM(AE257)-SUM(AF257:AG257),)</f>
        <v>0</v>
      </c>
      <c r="AM257" s="27">
        <f>IF(SUM(P257:AA257)&lt;(K257+L257+N257),(K257+L257+N257)-SUM(P257:AA257),)+IF(SUM(AF257:AG257)&lt;(AE257),(AE257)-SUM(AF257:AG257),)</f>
        <v>0</v>
      </c>
      <c r="AN257" s="28"/>
      <c r="AO257" s="2"/>
      <c r="AP257" s="2"/>
      <c r="AQ257" s="89"/>
      <c r="AR257" s="89"/>
      <c r="AS257" s="2"/>
      <c r="AT257" s="2"/>
      <c r="AU257" s="29"/>
      <c r="AV257" s="2"/>
      <c r="AW257" s="2"/>
      <c r="AX257" s="2"/>
      <c r="AY257" s="89"/>
      <c r="AZ257" s="2"/>
      <c r="BA257" s="2"/>
      <c r="BB257" s="2"/>
      <c r="BC257" s="2"/>
      <c r="BD257" s="2"/>
      <c r="BE257" s="2"/>
      <c r="BF257" s="2"/>
    </row>
    <row r="258" spans="1:58" s="130" customFormat="1" ht="18" customHeight="1">
      <c r="A258" s="146">
        <v>252</v>
      </c>
      <c r="B258" s="147" t="str">
        <f t="shared" si="49"/>
        <v>004</v>
      </c>
      <c r="C258" s="175" t="s">
        <v>7633</v>
      </c>
      <c r="D258" s="149" t="s">
        <v>7634</v>
      </c>
      <c r="E258" s="152" t="s">
        <v>7635</v>
      </c>
      <c r="F258" s="151" t="s">
        <v>496</v>
      </c>
      <c r="G258" s="152" t="s">
        <v>7077</v>
      </c>
      <c r="H258" s="149" t="s">
        <v>7078</v>
      </c>
      <c r="I258" s="149" t="s">
        <v>7412</v>
      </c>
      <c r="J258" s="149" t="s">
        <v>7636</v>
      </c>
      <c r="K258" s="153">
        <v>0</v>
      </c>
      <c r="L258" s="27">
        <v>0</v>
      </c>
      <c r="M258" s="153"/>
      <c r="N258" s="154">
        <v>7500000</v>
      </c>
      <c r="O258" s="154"/>
      <c r="P258" s="25"/>
      <c r="Q258" s="25"/>
      <c r="R258" s="25">
        <v>7500000</v>
      </c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>
        <f>IF(SUM(P258:S258)&lt;SUM(N258),SUM(N258)-SUM(P258:S258),)</f>
        <v>0</v>
      </c>
      <c r="AE258" s="27">
        <v>8450000</v>
      </c>
      <c r="AF258" s="27">
        <v>8450000</v>
      </c>
      <c r="AG258" s="27"/>
      <c r="AH258" s="27"/>
      <c r="AI258" s="27"/>
      <c r="AJ258" s="27"/>
      <c r="AK258" s="27"/>
      <c r="AL258" s="25">
        <f>IF(SUM(AF258:AG258)&lt;SUM(AE258),SUM(AE258)-SUM(AF258:AG258),)</f>
        <v>0</v>
      </c>
      <c r="AM258" s="27">
        <f>IF(SUM(P258:AA258)&lt;(K258+L258+N258),(K258+L258+N258)-SUM(P258:AA258),)+IF(SUM(AF258:AG258)&lt;(AE258),(AE258)-SUM(AF258:AG258),)</f>
        <v>0</v>
      </c>
      <c r="AN258" s="28"/>
      <c r="AO258" s="2"/>
      <c r="AP258" s="2"/>
      <c r="AQ258" s="89"/>
      <c r="AR258" s="89"/>
      <c r="AS258" s="2"/>
      <c r="AT258" s="2"/>
      <c r="AU258" s="29"/>
      <c r="AV258" s="2"/>
      <c r="AW258" s="2"/>
      <c r="AX258" s="2"/>
      <c r="AY258" s="89"/>
      <c r="AZ258" s="2"/>
      <c r="BA258" s="2"/>
      <c r="BB258" s="2"/>
      <c r="BC258" s="2"/>
      <c r="BD258" s="2"/>
      <c r="BE258" s="2"/>
      <c r="BF258" s="2"/>
    </row>
    <row r="259" spans="1:58" s="130" customFormat="1" ht="18" customHeight="1">
      <c r="A259" s="146">
        <v>253</v>
      </c>
      <c r="B259" s="147" t="str">
        <f t="shared" si="49"/>
        <v>004</v>
      </c>
      <c r="C259" s="175" t="s">
        <v>6942</v>
      </c>
      <c r="D259" s="149" t="s">
        <v>7637</v>
      </c>
      <c r="E259" s="152" t="s">
        <v>7294</v>
      </c>
      <c r="F259" s="151" t="s">
        <v>496</v>
      </c>
      <c r="G259" s="152" t="s">
        <v>7077</v>
      </c>
      <c r="H259" s="149" t="s">
        <v>7078</v>
      </c>
      <c r="I259" s="163" t="s">
        <v>7409</v>
      </c>
      <c r="J259" s="149" t="s">
        <v>7636</v>
      </c>
      <c r="K259" s="153">
        <v>0</v>
      </c>
      <c r="L259" s="27">
        <v>0</v>
      </c>
      <c r="M259" s="153"/>
      <c r="N259" s="154">
        <v>7500000</v>
      </c>
      <c r="O259" s="154"/>
      <c r="P259" s="25"/>
      <c r="Q259" s="25">
        <v>7500000</v>
      </c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>
        <f>IF(SUM(P259:Q259)&lt;SUM(N259),SUM(N259)-SUM(P259:Q259),)</f>
        <v>0</v>
      </c>
      <c r="AE259" s="27">
        <v>8450000</v>
      </c>
      <c r="AF259" s="27">
        <v>8450000</v>
      </c>
      <c r="AG259" s="27"/>
      <c r="AH259" s="27"/>
      <c r="AI259" s="27"/>
      <c r="AJ259" s="27"/>
      <c r="AK259" s="27"/>
      <c r="AL259" s="25">
        <f>IF(SUM(AF259:AG259)&lt;SUM(AE259),SUM(AE259)-SUM(AF259:AG259),)</f>
        <v>0</v>
      </c>
      <c r="AM259" s="27">
        <f>IF(SUM(P259:AA259)&lt;(K259+L259+N259),(K259+L259+N259)-SUM(P259:AA259),)+IF(SUM(AF259:AG259)&lt;(AE259),(AE259)-SUM(AF259:AG259),)</f>
        <v>0</v>
      </c>
      <c r="AN259" s="28"/>
      <c r="AO259" s="2"/>
      <c r="AP259" s="2"/>
      <c r="AQ259" s="89"/>
      <c r="AR259" s="89"/>
      <c r="AS259" s="2"/>
      <c r="AT259" s="2"/>
      <c r="AU259" s="29"/>
      <c r="AV259" s="2"/>
      <c r="AW259" s="2"/>
      <c r="AX259" s="2"/>
      <c r="AY259" s="89"/>
      <c r="AZ259" s="2"/>
      <c r="BA259" s="2"/>
      <c r="BB259" s="2"/>
      <c r="BC259" s="2"/>
      <c r="BD259" s="2"/>
      <c r="BE259" s="2"/>
      <c r="BF259" s="2"/>
    </row>
    <row r="260" spans="1:58" s="130" customFormat="1" ht="18" customHeight="1">
      <c r="A260" s="146">
        <v>254</v>
      </c>
      <c r="B260" s="147" t="str">
        <f t="shared" si="49"/>
        <v>004</v>
      </c>
      <c r="C260" s="175" t="s">
        <v>6278</v>
      </c>
      <c r="D260" s="149" t="s">
        <v>7638</v>
      </c>
      <c r="E260" s="152" t="s">
        <v>7279</v>
      </c>
      <c r="F260" s="151" t="s">
        <v>7106</v>
      </c>
      <c r="G260" s="152" t="s">
        <v>7077</v>
      </c>
      <c r="H260" s="149" t="s">
        <v>7078</v>
      </c>
      <c r="I260" s="149" t="s">
        <v>7412</v>
      </c>
      <c r="J260" s="149" t="s">
        <v>7636</v>
      </c>
      <c r="K260" s="153">
        <v>0</v>
      </c>
      <c r="L260" s="27">
        <v>0</v>
      </c>
      <c r="M260" s="153"/>
      <c r="N260" s="154">
        <v>7500000</v>
      </c>
      <c r="O260" s="154"/>
      <c r="P260" s="25"/>
      <c r="Q260" s="25">
        <v>7500000</v>
      </c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>
        <f>IF(SUM(P260:Q260)&lt;SUM(N260),SUM(N260)-SUM(P260:Q260),)</f>
        <v>0</v>
      </c>
      <c r="AE260" s="27">
        <v>8450000</v>
      </c>
      <c r="AF260" s="27">
        <v>8450000</v>
      </c>
      <c r="AG260" s="27"/>
      <c r="AH260" s="27"/>
      <c r="AI260" s="27"/>
      <c r="AJ260" s="27"/>
      <c r="AK260" s="27"/>
      <c r="AL260" s="25">
        <f>IF(SUM(AF260:AG260)&lt;SUM(AE260),SUM(AE260)-SUM(AF260:AG260),)</f>
        <v>0</v>
      </c>
      <c r="AM260" s="27">
        <f>IF(SUM(P260:AA260)&lt;(K260+L260+N260),(K260+L260+N260)-SUM(P260:AA260),)+IF(SUM(AF260:AG260)&lt;(AE260),(AE260)-SUM(AF260:AG260),)</f>
        <v>0</v>
      </c>
      <c r="AN260" s="28"/>
      <c r="AO260" s="2"/>
      <c r="AP260" s="2"/>
      <c r="AQ260" s="89"/>
      <c r="AR260" s="89"/>
      <c r="AS260" s="2"/>
      <c r="AT260" s="2"/>
      <c r="AU260" s="29"/>
      <c r="AV260" s="2"/>
      <c r="AW260" s="2"/>
      <c r="AX260" s="2"/>
      <c r="AY260" s="89"/>
      <c r="AZ260" s="2"/>
      <c r="BA260" s="2"/>
      <c r="BB260" s="2"/>
      <c r="BC260" s="2"/>
      <c r="BD260" s="2"/>
      <c r="BE260" s="2"/>
      <c r="BF260" s="2"/>
    </row>
    <row r="261" spans="1:58" s="130" customFormat="1" ht="18" customHeight="1">
      <c r="A261" s="146">
        <v>255</v>
      </c>
      <c r="B261" s="147" t="str">
        <f t="shared" si="49"/>
        <v>004</v>
      </c>
      <c r="C261" s="175" t="s">
        <v>5739</v>
      </c>
      <c r="D261" s="149" t="s">
        <v>7639</v>
      </c>
      <c r="E261" s="152" t="s">
        <v>7519</v>
      </c>
      <c r="F261" s="151" t="s">
        <v>496</v>
      </c>
      <c r="G261" s="152" t="s">
        <v>7077</v>
      </c>
      <c r="H261" s="149" t="s">
        <v>7078</v>
      </c>
      <c r="I261" s="149" t="s">
        <v>7424</v>
      </c>
      <c r="J261" s="149" t="s">
        <v>7636</v>
      </c>
      <c r="K261" s="153">
        <v>0</v>
      </c>
      <c r="L261" s="27">
        <v>0</v>
      </c>
      <c r="M261" s="153"/>
      <c r="N261" s="154">
        <v>7500000</v>
      </c>
      <c r="O261" s="154"/>
      <c r="P261" s="25"/>
      <c r="Q261" s="25">
        <v>7500000</v>
      </c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>
        <f>IF(SUM(P261:Q261)&lt;SUM(N261),SUM(N261)-SUM(P261:Q261),)</f>
        <v>0</v>
      </c>
      <c r="AE261" s="27">
        <v>8450000</v>
      </c>
      <c r="AF261" s="27"/>
      <c r="AG261" s="27"/>
      <c r="AH261" s="27">
        <v>8450000</v>
      </c>
      <c r="AI261" s="27"/>
      <c r="AJ261" s="27"/>
      <c r="AK261" s="27"/>
      <c r="AL261" s="25">
        <f>IF(SUM(AF261:AI261)&lt;SUM(AE261),SUM(AE261)-SUM(AF261:AI261),)</f>
        <v>0</v>
      </c>
      <c r="AM261" s="27">
        <f t="shared" ref="AM261:AM262" si="68">IF(SUM(P261:AA261)&lt;(K261+L261+N261),(K261+L261+N261)-SUM(P261:AA261),)+IF(SUM(AF261:AI261)&lt;(AE261),(AE261)-SUM(AF261:AI261),)</f>
        <v>0</v>
      </c>
      <c r="AN261" s="28"/>
      <c r="AO261" s="2"/>
      <c r="AP261" s="2"/>
      <c r="AQ261" s="89"/>
      <c r="AR261" s="89"/>
      <c r="AS261" s="2"/>
      <c r="AT261" s="2"/>
      <c r="AU261" s="29"/>
      <c r="AV261" s="2"/>
      <c r="AW261" s="2"/>
      <c r="AX261" s="2"/>
      <c r="AY261" s="89"/>
      <c r="AZ261" s="2"/>
      <c r="BA261" s="2"/>
      <c r="BB261" s="2"/>
      <c r="BC261" s="2"/>
      <c r="BD261" s="2"/>
      <c r="BE261" s="2"/>
      <c r="BF261" s="2"/>
    </row>
    <row r="262" spans="1:58" s="130" customFormat="1" ht="18" customHeight="1">
      <c r="A262" s="146">
        <v>256</v>
      </c>
      <c r="B262" s="147" t="str">
        <f t="shared" si="49"/>
        <v>004</v>
      </c>
      <c r="C262" s="175" t="s">
        <v>7640</v>
      </c>
      <c r="D262" s="149" t="s">
        <v>7641</v>
      </c>
      <c r="E262" s="152" t="s">
        <v>7642</v>
      </c>
      <c r="F262" s="151" t="s">
        <v>496</v>
      </c>
      <c r="G262" s="152" t="s">
        <v>7077</v>
      </c>
      <c r="H262" s="149" t="s">
        <v>7078</v>
      </c>
      <c r="I262" s="149" t="s">
        <v>7412</v>
      </c>
      <c r="J262" s="149" t="s">
        <v>7636</v>
      </c>
      <c r="K262" s="153">
        <v>0</v>
      </c>
      <c r="L262" s="27">
        <v>0</v>
      </c>
      <c r="M262" s="153"/>
      <c r="N262" s="154">
        <v>7500000</v>
      </c>
      <c r="O262" s="154"/>
      <c r="P262" s="25"/>
      <c r="Q262" s="25"/>
      <c r="R262" s="25"/>
      <c r="S262" s="25">
        <v>7500000</v>
      </c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>
        <f ca="1">IF(SUM(P262:AD262)&lt;SUM(N262),SUM(N262)-SUM(P262:AD262),)</f>
        <v>0</v>
      </c>
      <c r="AE262" s="27">
        <v>8450000</v>
      </c>
      <c r="AF262" s="27"/>
      <c r="AG262" s="27"/>
      <c r="AH262" s="27">
        <v>8450000</v>
      </c>
      <c r="AI262" s="27"/>
      <c r="AJ262" s="27"/>
      <c r="AK262" s="27"/>
      <c r="AL262" s="25">
        <f>IF(SUM(AF262:AI262)&lt;SUM(AE262),SUM(AE262)-SUM(AF262:AI262),)</f>
        <v>0</v>
      </c>
      <c r="AM262" s="27">
        <f t="shared" si="68"/>
        <v>0</v>
      </c>
      <c r="AN262" s="28"/>
      <c r="AO262" s="2"/>
      <c r="AP262" s="2"/>
      <c r="AQ262" s="89"/>
      <c r="AR262" s="89"/>
      <c r="AS262" s="2"/>
      <c r="AT262" s="2"/>
      <c r="AU262" s="29"/>
      <c r="AV262" s="2"/>
      <c r="AW262" s="2"/>
      <c r="AX262" s="2"/>
      <c r="AY262" s="89"/>
      <c r="AZ262" s="2"/>
      <c r="BA262" s="2"/>
      <c r="BB262" s="2"/>
      <c r="BC262" s="2"/>
      <c r="BD262" s="2"/>
      <c r="BE262" s="2"/>
      <c r="BF262" s="2"/>
    </row>
    <row r="263" spans="1:58" s="130" customFormat="1" ht="18" customHeight="1">
      <c r="A263" s="146">
        <v>257</v>
      </c>
      <c r="B263" s="147" t="str">
        <f t="shared" ref="B263:B325" si="69">MID(C263,4,3)</f>
        <v>004</v>
      </c>
      <c r="C263" s="175" t="s">
        <v>5660</v>
      </c>
      <c r="D263" s="149" t="s">
        <v>7643</v>
      </c>
      <c r="E263" s="152" t="s">
        <v>7644</v>
      </c>
      <c r="F263" s="151" t="s">
        <v>7106</v>
      </c>
      <c r="G263" s="152" t="s">
        <v>7077</v>
      </c>
      <c r="H263" s="149" t="s">
        <v>7078</v>
      </c>
      <c r="I263" s="163" t="s">
        <v>7073</v>
      </c>
      <c r="J263" s="149" t="s">
        <v>7636</v>
      </c>
      <c r="K263" s="153">
        <v>0</v>
      </c>
      <c r="L263" s="27">
        <v>0</v>
      </c>
      <c r="M263" s="153"/>
      <c r="N263" s="154">
        <v>7500000</v>
      </c>
      <c r="O263" s="154"/>
      <c r="P263" s="25"/>
      <c r="Q263" s="25">
        <v>7500000</v>
      </c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>
        <f>IF(SUM(P263:Q263)&lt;SUM(N263),SUM(N263)-SUM(P263:Q263),)</f>
        <v>0</v>
      </c>
      <c r="AE263" s="27">
        <v>8450000</v>
      </c>
      <c r="AF263" s="27">
        <v>8450000</v>
      </c>
      <c r="AG263" s="27"/>
      <c r="AH263" s="27"/>
      <c r="AI263" s="27"/>
      <c r="AJ263" s="27"/>
      <c r="AK263" s="27"/>
      <c r="AL263" s="25">
        <f t="shared" ref="AL263:AL273" si="70">IF(SUM(AF263:AG263)&lt;SUM(AE263),SUM(AE263)-SUM(AF263:AG263),)</f>
        <v>0</v>
      </c>
      <c r="AM263" s="27">
        <f t="shared" ref="AM263:AM273" si="71">IF(SUM(P263:AA263)&lt;(K263+L263+N263),(K263+L263+N263)-SUM(P263:AA263),)+IF(SUM(AF263:AG263)&lt;(AE263),(AE263)-SUM(AF263:AG263),)</f>
        <v>0</v>
      </c>
      <c r="AN263" s="28"/>
      <c r="AO263" s="2"/>
      <c r="AP263" s="2"/>
      <c r="AQ263" s="89"/>
      <c r="AR263" s="89"/>
      <c r="AS263" s="2"/>
      <c r="AT263" s="2"/>
      <c r="AU263" s="29"/>
      <c r="AV263" s="2"/>
      <c r="AW263" s="2"/>
      <c r="AX263" s="2"/>
      <c r="AY263" s="89"/>
      <c r="AZ263" s="2"/>
      <c r="BA263" s="2"/>
      <c r="BB263" s="2"/>
      <c r="BC263" s="2"/>
      <c r="BD263" s="2"/>
      <c r="BE263" s="2"/>
      <c r="BF263" s="2"/>
    </row>
    <row r="264" spans="1:58" s="130" customFormat="1" ht="18" customHeight="1">
      <c r="A264" s="146">
        <v>258</v>
      </c>
      <c r="B264" s="147" t="str">
        <f t="shared" si="69"/>
        <v>004</v>
      </c>
      <c r="C264" s="175" t="s">
        <v>6363</v>
      </c>
      <c r="D264" s="149" t="s">
        <v>7645</v>
      </c>
      <c r="E264" s="152" t="s">
        <v>7206</v>
      </c>
      <c r="F264" s="151" t="s">
        <v>496</v>
      </c>
      <c r="G264" s="152" t="s">
        <v>7077</v>
      </c>
      <c r="H264" s="149" t="s">
        <v>7078</v>
      </c>
      <c r="I264" s="149" t="s">
        <v>7412</v>
      </c>
      <c r="J264" s="149" t="s">
        <v>7636</v>
      </c>
      <c r="K264" s="153">
        <v>0</v>
      </c>
      <c r="L264" s="27">
        <v>0</v>
      </c>
      <c r="M264" s="153"/>
      <c r="N264" s="154">
        <v>7500000</v>
      </c>
      <c r="O264" s="154"/>
      <c r="P264" s="25"/>
      <c r="Q264" s="25">
        <v>7500000</v>
      </c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>
        <f>IF(SUM(P264:Q264)&lt;SUM(N264),SUM(N264)-SUM(P264:Q264),)</f>
        <v>0</v>
      </c>
      <c r="AE264" s="27">
        <v>8450000</v>
      </c>
      <c r="AF264" s="27">
        <v>8450000</v>
      </c>
      <c r="AG264" s="27"/>
      <c r="AH264" s="27"/>
      <c r="AI264" s="27"/>
      <c r="AJ264" s="27"/>
      <c r="AK264" s="27"/>
      <c r="AL264" s="25">
        <f t="shared" si="70"/>
        <v>0</v>
      </c>
      <c r="AM264" s="27">
        <f t="shared" si="71"/>
        <v>0</v>
      </c>
      <c r="AN264" s="28"/>
      <c r="AO264" s="2"/>
      <c r="AP264" s="2"/>
      <c r="AQ264" s="89"/>
      <c r="AR264" s="89"/>
      <c r="AS264" s="2"/>
      <c r="AT264" s="2"/>
      <c r="AU264" s="29"/>
      <c r="AV264" s="2"/>
      <c r="AW264" s="2"/>
      <c r="AX264" s="2"/>
      <c r="AY264" s="89"/>
      <c r="AZ264" s="2"/>
      <c r="BA264" s="2"/>
      <c r="BB264" s="2"/>
      <c r="BC264" s="2"/>
      <c r="BD264" s="2"/>
      <c r="BE264" s="2"/>
      <c r="BF264" s="2"/>
    </row>
    <row r="265" spans="1:58" s="130" customFormat="1" ht="18" customHeight="1">
      <c r="A265" s="146">
        <v>259</v>
      </c>
      <c r="B265" s="147" t="str">
        <f t="shared" si="69"/>
        <v>004</v>
      </c>
      <c r="C265" s="175" t="s">
        <v>5287</v>
      </c>
      <c r="D265" s="149" t="s">
        <v>7646</v>
      </c>
      <c r="E265" s="152" t="s">
        <v>7279</v>
      </c>
      <c r="F265" s="151" t="s">
        <v>496</v>
      </c>
      <c r="G265" s="152" t="s">
        <v>7077</v>
      </c>
      <c r="H265" s="149" t="s">
        <v>7078</v>
      </c>
      <c r="I265" s="149" t="s">
        <v>7412</v>
      </c>
      <c r="J265" s="149" t="s">
        <v>7636</v>
      </c>
      <c r="K265" s="153">
        <v>0</v>
      </c>
      <c r="L265" s="27">
        <v>0</v>
      </c>
      <c r="M265" s="153"/>
      <c r="N265" s="154">
        <v>7500000</v>
      </c>
      <c r="O265" s="154"/>
      <c r="P265" s="25"/>
      <c r="Q265" s="25">
        <v>7500000</v>
      </c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>
        <f>IF(SUM(P265:Q265)&lt;SUM(N265),SUM(N265)-SUM(P265:Q265),)</f>
        <v>0</v>
      </c>
      <c r="AE265" s="27">
        <v>8450000</v>
      </c>
      <c r="AF265" s="27">
        <v>8450000</v>
      </c>
      <c r="AG265" s="27"/>
      <c r="AH265" s="27"/>
      <c r="AI265" s="27"/>
      <c r="AJ265" s="27"/>
      <c r="AK265" s="27"/>
      <c r="AL265" s="25">
        <f t="shared" si="70"/>
        <v>0</v>
      </c>
      <c r="AM265" s="27">
        <f t="shared" si="71"/>
        <v>0</v>
      </c>
      <c r="AN265" s="28"/>
      <c r="AO265" s="2"/>
      <c r="AP265" s="2"/>
      <c r="AQ265" s="89"/>
      <c r="AR265" s="89"/>
      <c r="AS265" s="2"/>
      <c r="AT265" s="2"/>
      <c r="AU265" s="29"/>
      <c r="AV265" s="2"/>
      <c r="AW265" s="2"/>
      <c r="AX265" s="2"/>
      <c r="AY265" s="89"/>
      <c r="AZ265" s="2"/>
      <c r="BA265" s="2"/>
      <c r="BB265" s="2"/>
      <c r="BC265" s="2"/>
      <c r="BD265" s="2"/>
      <c r="BE265" s="2"/>
      <c r="BF265" s="2"/>
    </row>
    <row r="266" spans="1:58" s="130" customFormat="1" ht="18" customHeight="1">
      <c r="A266" s="146">
        <v>260</v>
      </c>
      <c r="B266" s="147" t="str">
        <f t="shared" si="69"/>
        <v>004</v>
      </c>
      <c r="C266" s="175" t="s">
        <v>7647</v>
      </c>
      <c r="D266" s="149" t="s">
        <v>7648</v>
      </c>
      <c r="E266" s="152" t="s">
        <v>7136</v>
      </c>
      <c r="F266" s="151" t="s">
        <v>496</v>
      </c>
      <c r="G266" s="152" t="s">
        <v>7077</v>
      </c>
      <c r="H266" s="149" t="s">
        <v>7078</v>
      </c>
      <c r="I266" s="163" t="s">
        <v>7409</v>
      </c>
      <c r="J266" s="149" t="s">
        <v>7636</v>
      </c>
      <c r="K266" s="153">
        <v>0</v>
      </c>
      <c r="L266" s="27">
        <v>0</v>
      </c>
      <c r="M266" s="153"/>
      <c r="N266" s="154">
        <v>7500000</v>
      </c>
      <c r="O266" s="154"/>
      <c r="P266" s="25"/>
      <c r="Q266" s="25"/>
      <c r="R266" s="25"/>
      <c r="S266" s="25">
        <v>7500000</v>
      </c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>
        <f ca="1">IF(SUM(P266:AD266)&lt;SUM(N266),SUM(N266)-SUM(P266:AD266),)</f>
        <v>0</v>
      </c>
      <c r="AE266" s="27">
        <v>8450000</v>
      </c>
      <c r="AF266" s="27">
        <v>8450000</v>
      </c>
      <c r="AG266" s="27"/>
      <c r="AH266" s="27"/>
      <c r="AI266" s="27"/>
      <c r="AJ266" s="27"/>
      <c r="AK266" s="27"/>
      <c r="AL266" s="25">
        <f t="shared" si="70"/>
        <v>0</v>
      </c>
      <c r="AM266" s="27">
        <f t="shared" si="71"/>
        <v>0</v>
      </c>
      <c r="AN266" s="28"/>
      <c r="AO266" s="2"/>
      <c r="AP266" s="2"/>
      <c r="AQ266" s="89"/>
      <c r="AR266" s="89"/>
      <c r="AS266" s="2"/>
      <c r="AT266" s="2"/>
      <c r="AU266" s="29"/>
      <c r="AV266" s="2"/>
      <c r="AW266" s="2"/>
      <c r="AX266" s="2"/>
      <c r="AY266" s="89"/>
      <c r="AZ266" s="2"/>
      <c r="BA266" s="2"/>
      <c r="BB266" s="2"/>
      <c r="BC266" s="2"/>
      <c r="BD266" s="2"/>
      <c r="BE266" s="2"/>
      <c r="BF266" s="2"/>
    </row>
    <row r="267" spans="1:58" s="130" customFormat="1" ht="18" customHeight="1">
      <c r="A267" s="146">
        <v>261</v>
      </c>
      <c r="B267" s="147" t="str">
        <f t="shared" si="69"/>
        <v>004</v>
      </c>
      <c r="C267" s="175" t="s">
        <v>5861</v>
      </c>
      <c r="D267" s="149" t="s">
        <v>7232</v>
      </c>
      <c r="E267" s="152" t="s">
        <v>7649</v>
      </c>
      <c r="F267" s="151" t="s">
        <v>496</v>
      </c>
      <c r="G267" s="152" t="s">
        <v>7077</v>
      </c>
      <c r="H267" s="149" t="s">
        <v>7078</v>
      </c>
      <c r="I267" s="163" t="s">
        <v>7409</v>
      </c>
      <c r="J267" s="149" t="s">
        <v>7636</v>
      </c>
      <c r="K267" s="153">
        <v>0</v>
      </c>
      <c r="L267" s="27">
        <v>0</v>
      </c>
      <c r="M267" s="153"/>
      <c r="N267" s="154">
        <v>7500000</v>
      </c>
      <c r="O267" s="154"/>
      <c r="P267" s="25"/>
      <c r="Q267" s="25">
        <v>7500000</v>
      </c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>
        <f>IF(SUM(P267:Q267)&lt;SUM(N267),SUM(N267)-SUM(P267:Q267),)</f>
        <v>0</v>
      </c>
      <c r="AE267" s="27">
        <v>8450000</v>
      </c>
      <c r="AF267" s="27">
        <v>8450000</v>
      </c>
      <c r="AG267" s="27"/>
      <c r="AH267" s="27"/>
      <c r="AI267" s="27"/>
      <c r="AJ267" s="27"/>
      <c r="AK267" s="27"/>
      <c r="AL267" s="25">
        <f t="shared" si="70"/>
        <v>0</v>
      </c>
      <c r="AM267" s="27">
        <f t="shared" si="71"/>
        <v>0</v>
      </c>
      <c r="AN267" s="28"/>
      <c r="AO267" s="2"/>
      <c r="AP267" s="2"/>
      <c r="AQ267" s="89"/>
      <c r="AR267" s="89"/>
      <c r="AS267" s="2"/>
      <c r="AT267" s="2"/>
      <c r="AU267" s="29"/>
      <c r="AV267" s="2"/>
      <c r="AW267" s="2"/>
      <c r="AX267" s="2"/>
      <c r="AY267" s="89"/>
      <c r="AZ267" s="2"/>
      <c r="BA267" s="2"/>
      <c r="BB267" s="2"/>
      <c r="BC267" s="2"/>
      <c r="BD267" s="2"/>
      <c r="BE267" s="2"/>
      <c r="BF267" s="2"/>
    </row>
    <row r="268" spans="1:58" s="130" customFormat="1" ht="18" customHeight="1">
      <c r="A268" s="146">
        <v>262</v>
      </c>
      <c r="B268" s="147" t="str">
        <f t="shared" si="69"/>
        <v>004</v>
      </c>
      <c r="C268" s="175" t="s">
        <v>6341</v>
      </c>
      <c r="D268" s="149" t="s">
        <v>7650</v>
      </c>
      <c r="E268" s="152" t="s">
        <v>7651</v>
      </c>
      <c r="F268" s="151" t="s">
        <v>7106</v>
      </c>
      <c r="G268" s="152" t="s">
        <v>7077</v>
      </c>
      <c r="H268" s="149" t="s">
        <v>7078</v>
      </c>
      <c r="I268" s="149" t="s">
        <v>7424</v>
      </c>
      <c r="J268" s="149" t="s">
        <v>7636</v>
      </c>
      <c r="K268" s="153">
        <v>0</v>
      </c>
      <c r="L268" s="27">
        <v>0</v>
      </c>
      <c r="M268" s="153"/>
      <c r="N268" s="154">
        <v>7500000</v>
      </c>
      <c r="O268" s="154"/>
      <c r="P268" s="25"/>
      <c r="Q268" s="25">
        <v>7500000</v>
      </c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>
        <f>IF(SUM(P268:Q268)&lt;SUM(N268),SUM(N268)-SUM(P268:Q268),)</f>
        <v>0</v>
      </c>
      <c r="AE268" s="27">
        <v>8450000</v>
      </c>
      <c r="AF268" s="27">
        <v>8450000</v>
      </c>
      <c r="AG268" s="27"/>
      <c r="AH268" s="27"/>
      <c r="AI268" s="27"/>
      <c r="AJ268" s="27"/>
      <c r="AK268" s="27"/>
      <c r="AL268" s="25">
        <f t="shared" si="70"/>
        <v>0</v>
      </c>
      <c r="AM268" s="27">
        <f t="shared" si="71"/>
        <v>0</v>
      </c>
      <c r="AN268" s="28"/>
      <c r="AO268" s="2"/>
      <c r="AP268" s="2"/>
      <c r="AQ268" s="89"/>
      <c r="AR268" s="89"/>
      <c r="AS268" s="2"/>
      <c r="AT268" s="2"/>
      <c r="AU268" s="29"/>
      <c r="AV268" s="2"/>
      <c r="AW268" s="2"/>
      <c r="AX268" s="2"/>
      <c r="AY268" s="89"/>
      <c r="AZ268" s="2"/>
      <c r="BA268" s="2"/>
      <c r="BB268" s="2"/>
      <c r="BC268" s="2"/>
      <c r="BD268" s="2"/>
      <c r="BE268" s="2"/>
      <c r="BF268" s="2"/>
    </row>
    <row r="269" spans="1:58" s="130" customFormat="1" ht="18" customHeight="1">
      <c r="A269" s="146">
        <v>263</v>
      </c>
      <c r="B269" s="147" t="str">
        <f t="shared" si="69"/>
        <v>004</v>
      </c>
      <c r="C269" s="175" t="s">
        <v>6193</v>
      </c>
      <c r="D269" s="149" t="s">
        <v>7652</v>
      </c>
      <c r="E269" s="152" t="s">
        <v>7653</v>
      </c>
      <c r="F269" s="151" t="s">
        <v>496</v>
      </c>
      <c r="G269" s="152" t="s">
        <v>7077</v>
      </c>
      <c r="H269" s="149" t="s">
        <v>7078</v>
      </c>
      <c r="I269" s="149" t="s">
        <v>7412</v>
      </c>
      <c r="J269" s="149" t="s">
        <v>7636</v>
      </c>
      <c r="K269" s="153">
        <v>0</v>
      </c>
      <c r="L269" s="27">
        <v>0</v>
      </c>
      <c r="M269" s="153"/>
      <c r="N269" s="154">
        <v>7500000</v>
      </c>
      <c r="O269" s="154"/>
      <c r="P269" s="25"/>
      <c r="Q269" s="25">
        <v>7500000</v>
      </c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>
        <f>IF(SUM(P269:Q269)&lt;SUM(N269),SUM(N269)-SUM(P269:Q269),)</f>
        <v>0</v>
      </c>
      <c r="AE269" s="27">
        <v>8450000</v>
      </c>
      <c r="AF269" s="27">
        <v>8450000</v>
      </c>
      <c r="AG269" s="27"/>
      <c r="AH269" s="27"/>
      <c r="AI269" s="27"/>
      <c r="AJ269" s="27"/>
      <c r="AK269" s="27"/>
      <c r="AL269" s="25">
        <f t="shared" si="70"/>
        <v>0</v>
      </c>
      <c r="AM269" s="27">
        <f t="shared" si="71"/>
        <v>0</v>
      </c>
      <c r="AN269" s="28"/>
      <c r="AO269" s="2"/>
      <c r="AP269" s="2"/>
      <c r="AQ269" s="89"/>
      <c r="AR269" s="89"/>
      <c r="AS269" s="2"/>
      <c r="AT269" s="2"/>
      <c r="AU269" s="29"/>
      <c r="AV269" s="2"/>
      <c r="AW269" s="2"/>
      <c r="AX269" s="2"/>
      <c r="AY269" s="89"/>
      <c r="AZ269" s="2"/>
      <c r="BA269" s="2"/>
      <c r="BB269" s="2"/>
      <c r="BC269" s="2"/>
      <c r="BD269" s="2"/>
      <c r="BE269" s="2"/>
      <c r="BF269" s="2"/>
    </row>
    <row r="270" spans="1:58" s="130" customFormat="1" ht="18" customHeight="1">
      <c r="A270" s="146">
        <v>264</v>
      </c>
      <c r="B270" s="147" t="str">
        <f t="shared" si="69"/>
        <v>004</v>
      </c>
      <c r="C270" s="181" t="s">
        <v>6300</v>
      </c>
      <c r="D270" s="149" t="s">
        <v>7654</v>
      </c>
      <c r="E270" s="152" t="s">
        <v>7655</v>
      </c>
      <c r="F270" s="151" t="s">
        <v>7106</v>
      </c>
      <c r="G270" s="152" t="s">
        <v>7077</v>
      </c>
      <c r="H270" s="149" t="s">
        <v>7078</v>
      </c>
      <c r="I270" s="163" t="s">
        <v>7073</v>
      </c>
      <c r="J270" s="149" t="s">
        <v>7636</v>
      </c>
      <c r="K270" s="153">
        <v>0</v>
      </c>
      <c r="L270" s="27">
        <v>0</v>
      </c>
      <c r="M270" s="153"/>
      <c r="N270" s="154">
        <v>7500000</v>
      </c>
      <c r="O270" s="154"/>
      <c r="P270" s="25"/>
      <c r="Q270" s="25">
        <v>7500000</v>
      </c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>
        <f>IF(SUM(P270:Q270)&lt;SUM(N270),SUM(N270)-SUM(P270:Q270),)</f>
        <v>0</v>
      </c>
      <c r="AE270" s="27">
        <v>8450000</v>
      </c>
      <c r="AF270" s="27">
        <v>8450000</v>
      </c>
      <c r="AG270" s="27"/>
      <c r="AH270" s="27"/>
      <c r="AI270" s="27"/>
      <c r="AJ270" s="27"/>
      <c r="AK270" s="27"/>
      <c r="AL270" s="25">
        <f t="shared" si="70"/>
        <v>0</v>
      </c>
      <c r="AM270" s="27">
        <f t="shared" si="71"/>
        <v>0</v>
      </c>
      <c r="AN270" s="28"/>
      <c r="AO270" s="2"/>
      <c r="AP270" s="2"/>
      <c r="AQ270" s="89"/>
      <c r="AR270" s="89"/>
      <c r="AS270" s="2"/>
      <c r="AT270" s="2"/>
      <c r="AU270" s="29"/>
      <c r="AV270" s="2"/>
      <c r="AW270" s="2"/>
      <c r="AX270" s="2"/>
      <c r="AY270" s="89"/>
      <c r="AZ270" s="2"/>
      <c r="BA270" s="2"/>
      <c r="BB270" s="2"/>
      <c r="BC270" s="2"/>
      <c r="BD270" s="2"/>
      <c r="BE270" s="2"/>
      <c r="BF270" s="2"/>
    </row>
    <row r="271" spans="1:58" s="130" customFormat="1" ht="18" customHeight="1">
      <c r="A271" s="146">
        <v>265</v>
      </c>
      <c r="B271" s="147" t="str">
        <f t="shared" si="69"/>
        <v>004</v>
      </c>
      <c r="C271" s="175" t="s">
        <v>7656</v>
      </c>
      <c r="D271" s="149" t="s">
        <v>7657</v>
      </c>
      <c r="E271" s="152" t="s">
        <v>232</v>
      </c>
      <c r="F271" s="151" t="s">
        <v>7106</v>
      </c>
      <c r="G271" s="152" t="s">
        <v>7077</v>
      </c>
      <c r="H271" s="149" t="s">
        <v>7078</v>
      </c>
      <c r="I271" s="149" t="s">
        <v>7412</v>
      </c>
      <c r="J271" s="149" t="s">
        <v>7636</v>
      </c>
      <c r="K271" s="153">
        <v>0</v>
      </c>
      <c r="L271" s="27">
        <v>0</v>
      </c>
      <c r="M271" s="153"/>
      <c r="N271" s="154">
        <v>7500000</v>
      </c>
      <c r="O271" s="154"/>
      <c r="P271" s="25"/>
      <c r="Q271" s="25"/>
      <c r="R271" s="25"/>
      <c r="S271" s="25">
        <v>7500000</v>
      </c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>
        <f ca="1">IF(SUM(P271:AD271)&lt;SUM(N271),SUM(N271)-SUM(P271:AD271),)</f>
        <v>0</v>
      </c>
      <c r="AE271" s="27">
        <v>8450000</v>
      </c>
      <c r="AF271" s="27">
        <v>8450000</v>
      </c>
      <c r="AG271" s="27"/>
      <c r="AH271" s="27"/>
      <c r="AI271" s="27"/>
      <c r="AJ271" s="27"/>
      <c r="AK271" s="27"/>
      <c r="AL271" s="25">
        <f t="shared" si="70"/>
        <v>0</v>
      </c>
      <c r="AM271" s="27">
        <f t="shared" si="71"/>
        <v>0</v>
      </c>
      <c r="AN271" s="28"/>
      <c r="AO271" s="2"/>
      <c r="AP271" s="2"/>
      <c r="AQ271" s="89"/>
      <c r="AR271" s="89"/>
      <c r="AS271" s="2"/>
      <c r="AT271" s="2"/>
      <c r="AU271" s="29"/>
      <c r="AV271" s="2"/>
      <c r="AW271" s="2"/>
      <c r="AX271" s="2"/>
      <c r="AY271" s="89"/>
      <c r="AZ271" s="2"/>
      <c r="BA271" s="2"/>
      <c r="BB271" s="2"/>
      <c r="BC271" s="2"/>
      <c r="BD271" s="2"/>
      <c r="BE271" s="2"/>
      <c r="BF271" s="2"/>
    </row>
    <row r="272" spans="1:58" s="130" customFormat="1" ht="18" customHeight="1">
      <c r="A272" s="146">
        <v>266</v>
      </c>
      <c r="B272" s="147" t="str">
        <f t="shared" si="69"/>
        <v>004</v>
      </c>
      <c r="C272" s="175" t="s">
        <v>5292</v>
      </c>
      <c r="D272" s="149" t="s">
        <v>7658</v>
      </c>
      <c r="E272" s="152" t="s">
        <v>7659</v>
      </c>
      <c r="F272" s="151" t="s">
        <v>7106</v>
      </c>
      <c r="G272" s="152" t="s">
        <v>7077</v>
      </c>
      <c r="H272" s="149" t="s">
        <v>7078</v>
      </c>
      <c r="I272" s="149" t="s">
        <v>7412</v>
      </c>
      <c r="J272" s="149" t="s">
        <v>7636</v>
      </c>
      <c r="K272" s="153">
        <v>0</v>
      </c>
      <c r="L272" s="27">
        <v>0</v>
      </c>
      <c r="M272" s="153"/>
      <c r="N272" s="154">
        <v>7500000</v>
      </c>
      <c r="O272" s="154"/>
      <c r="P272" s="25"/>
      <c r="Q272" s="25">
        <v>7500000</v>
      </c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>
        <f>IF(SUM(P272:Q272)&lt;SUM(N272),SUM(N272)-SUM(P272:Q272),)</f>
        <v>0</v>
      </c>
      <c r="AE272" s="27">
        <v>8450000</v>
      </c>
      <c r="AF272" s="27">
        <v>8450000</v>
      </c>
      <c r="AG272" s="27"/>
      <c r="AH272" s="27"/>
      <c r="AI272" s="27"/>
      <c r="AJ272" s="27"/>
      <c r="AK272" s="27"/>
      <c r="AL272" s="25">
        <f t="shared" si="70"/>
        <v>0</v>
      </c>
      <c r="AM272" s="27">
        <f t="shared" si="71"/>
        <v>0</v>
      </c>
      <c r="AN272" s="28"/>
      <c r="AO272" s="2"/>
      <c r="AP272" s="2"/>
      <c r="AQ272" s="89"/>
      <c r="AR272" s="89"/>
      <c r="AS272" s="2"/>
      <c r="AT272" s="2"/>
      <c r="AU272" s="29"/>
      <c r="AV272" s="2"/>
      <c r="AW272" s="2"/>
      <c r="AX272" s="2"/>
      <c r="AY272" s="89"/>
      <c r="AZ272" s="2"/>
      <c r="BA272" s="2"/>
      <c r="BB272" s="2"/>
      <c r="BC272" s="2"/>
      <c r="BD272" s="2"/>
      <c r="BE272" s="2"/>
      <c r="BF272" s="2"/>
    </row>
    <row r="273" spans="1:58" s="130" customFormat="1" ht="18" customHeight="1">
      <c r="A273" s="146">
        <v>267</v>
      </c>
      <c r="B273" s="147" t="str">
        <f t="shared" si="69"/>
        <v>004</v>
      </c>
      <c r="C273" s="175" t="s">
        <v>7034</v>
      </c>
      <c r="D273" s="149" t="s">
        <v>7660</v>
      </c>
      <c r="E273" s="152" t="s">
        <v>7661</v>
      </c>
      <c r="F273" s="151" t="s">
        <v>7106</v>
      </c>
      <c r="G273" s="152" t="s">
        <v>7077</v>
      </c>
      <c r="H273" s="149" t="s">
        <v>7078</v>
      </c>
      <c r="I273" s="149" t="s">
        <v>7424</v>
      </c>
      <c r="J273" s="149" t="s">
        <v>7636</v>
      </c>
      <c r="K273" s="153">
        <v>0</v>
      </c>
      <c r="L273" s="27">
        <v>0</v>
      </c>
      <c r="M273" s="153"/>
      <c r="N273" s="154">
        <v>7500000</v>
      </c>
      <c r="O273" s="154"/>
      <c r="P273" s="25"/>
      <c r="Q273" s="25">
        <v>7500000</v>
      </c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>
        <f>IF(SUM(P273:Q273)&lt;SUM(N273),SUM(N273)-SUM(P273:Q273),)</f>
        <v>0</v>
      </c>
      <c r="AE273" s="27">
        <v>8450000</v>
      </c>
      <c r="AF273" s="27">
        <v>8450000</v>
      </c>
      <c r="AG273" s="27"/>
      <c r="AH273" s="27"/>
      <c r="AI273" s="27"/>
      <c r="AJ273" s="27"/>
      <c r="AK273" s="27"/>
      <c r="AL273" s="25">
        <f t="shared" si="70"/>
        <v>0</v>
      </c>
      <c r="AM273" s="27">
        <f t="shared" si="71"/>
        <v>0</v>
      </c>
      <c r="AN273" s="28"/>
      <c r="AO273" s="2"/>
      <c r="AP273" s="2"/>
      <c r="AQ273" s="89"/>
      <c r="AR273" s="89"/>
      <c r="AS273" s="2"/>
      <c r="AT273" s="2"/>
      <c r="AU273" s="29"/>
      <c r="AV273" s="2"/>
      <c r="AW273" s="2"/>
      <c r="AX273" s="2"/>
      <c r="AY273" s="89"/>
      <c r="AZ273" s="2"/>
      <c r="BA273" s="2"/>
      <c r="BB273" s="2"/>
      <c r="BC273" s="2"/>
      <c r="BD273" s="2"/>
      <c r="BE273" s="2"/>
      <c r="BF273" s="2"/>
    </row>
    <row r="274" spans="1:58" s="130" customFormat="1" ht="18" customHeight="1">
      <c r="A274" s="146">
        <v>268</v>
      </c>
      <c r="B274" s="147" t="str">
        <f t="shared" si="69"/>
        <v>004</v>
      </c>
      <c r="C274" s="175" t="s">
        <v>7662</v>
      </c>
      <c r="D274" s="149" t="s">
        <v>7663</v>
      </c>
      <c r="E274" s="152" t="s">
        <v>7664</v>
      </c>
      <c r="F274" s="151" t="s">
        <v>496</v>
      </c>
      <c r="G274" s="152" t="s">
        <v>7077</v>
      </c>
      <c r="H274" s="149" t="s">
        <v>7078</v>
      </c>
      <c r="I274" s="163" t="s">
        <v>7073</v>
      </c>
      <c r="J274" s="149" t="s">
        <v>7636</v>
      </c>
      <c r="K274" s="153">
        <v>0</v>
      </c>
      <c r="L274" s="27">
        <v>0</v>
      </c>
      <c r="M274" s="153"/>
      <c r="N274" s="154">
        <v>7500000</v>
      </c>
      <c r="O274" s="154"/>
      <c r="P274" s="25"/>
      <c r="Q274" s="25"/>
      <c r="R274" s="25"/>
      <c r="S274" s="25">
        <v>7500000</v>
      </c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>
        <f ca="1">IF(SUM(P274:AD274)&lt;SUM(N274),SUM(N274)-SUM(P274:AD274),)</f>
        <v>0</v>
      </c>
      <c r="AE274" s="27">
        <v>8450000</v>
      </c>
      <c r="AF274" s="27"/>
      <c r="AG274" s="27"/>
      <c r="AH274" s="27">
        <v>8450000</v>
      </c>
      <c r="AI274" s="27"/>
      <c r="AJ274" s="27"/>
      <c r="AK274" s="27"/>
      <c r="AL274" s="25">
        <f>IF(SUM(AF274:AI274)&lt;SUM(AE274),SUM(AE274)-SUM(AF274:AI274),)</f>
        <v>0</v>
      </c>
      <c r="AM274" s="27">
        <f t="shared" ref="AM274" si="72">IF(SUM(P274:AA274)&lt;(K274+L274+N274),(K274+L274+N274)-SUM(P274:AA274),)+IF(SUM(AF274:AI274)&lt;(AE274),(AE274)-SUM(AF274:AI274),)</f>
        <v>0</v>
      </c>
      <c r="AN274" s="28"/>
      <c r="AO274" s="2"/>
      <c r="AP274" s="2"/>
      <c r="AQ274" s="89"/>
      <c r="AR274" s="89"/>
      <c r="AS274" s="2"/>
      <c r="AT274" s="2"/>
      <c r="AU274" s="29"/>
      <c r="AV274" s="2"/>
      <c r="AW274" s="2"/>
      <c r="AX274" s="2"/>
      <c r="AY274" s="89"/>
      <c r="AZ274" s="2"/>
      <c r="BA274" s="2"/>
      <c r="BB274" s="2"/>
      <c r="BC274" s="2"/>
      <c r="BD274" s="2"/>
      <c r="BE274" s="2"/>
      <c r="BF274" s="2"/>
    </row>
    <row r="275" spans="1:58" s="130" customFormat="1" ht="18" customHeight="1">
      <c r="A275" s="146">
        <v>269</v>
      </c>
      <c r="B275" s="147" t="str">
        <f t="shared" si="69"/>
        <v>004</v>
      </c>
      <c r="C275" s="175" t="s">
        <v>6172</v>
      </c>
      <c r="D275" s="149" t="s">
        <v>7665</v>
      </c>
      <c r="E275" s="152" t="s">
        <v>7644</v>
      </c>
      <c r="F275" s="151" t="s">
        <v>496</v>
      </c>
      <c r="G275" s="152" t="s">
        <v>7077</v>
      </c>
      <c r="H275" s="149" t="s">
        <v>7078</v>
      </c>
      <c r="I275" s="149" t="s">
        <v>7412</v>
      </c>
      <c r="J275" s="149" t="s">
        <v>7636</v>
      </c>
      <c r="K275" s="153">
        <v>0</v>
      </c>
      <c r="L275" s="27">
        <v>0</v>
      </c>
      <c r="M275" s="153"/>
      <c r="N275" s="154">
        <v>7500000</v>
      </c>
      <c r="O275" s="154"/>
      <c r="P275" s="25"/>
      <c r="Q275" s="25">
        <v>7500000</v>
      </c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>
        <f>IF(SUM(P275:Q275)&lt;SUM(N275),SUM(N275)-SUM(P275:Q275),)</f>
        <v>0</v>
      </c>
      <c r="AE275" s="27">
        <v>8450000</v>
      </c>
      <c r="AF275" s="27">
        <v>8450000</v>
      </c>
      <c r="AG275" s="27"/>
      <c r="AH275" s="27"/>
      <c r="AI275" s="27"/>
      <c r="AJ275" s="27"/>
      <c r="AK275" s="27"/>
      <c r="AL275" s="25">
        <f t="shared" ref="AL275:AL281" si="73">IF(SUM(AF275:AG275)&lt;SUM(AE275),SUM(AE275)-SUM(AF275:AG275),)</f>
        <v>0</v>
      </c>
      <c r="AM275" s="27">
        <f t="shared" ref="AM275:AM281" si="74">IF(SUM(P275:AA275)&lt;(K275+L275+N275),(K275+L275+N275)-SUM(P275:AA275),)+IF(SUM(AF275:AG275)&lt;(AE275),(AE275)-SUM(AF275:AG275),)</f>
        <v>0</v>
      </c>
      <c r="AN275" s="28"/>
      <c r="AO275" s="2"/>
      <c r="AP275" s="2"/>
      <c r="AQ275" s="89"/>
      <c r="AR275" s="89"/>
      <c r="AS275" s="2"/>
      <c r="AT275" s="2"/>
      <c r="AU275" s="29"/>
      <c r="AV275" s="2"/>
      <c r="AW275" s="2"/>
      <c r="AX275" s="2"/>
      <c r="AY275" s="89"/>
      <c r="AZ275" s="2"/>
      <c r="BA275" s="2"/>
      <c r="BB275" s="2"/>
      <c r="BC275" s="2"/>
      <c r="BD275" s="2"/>
      <c r="BE275" s="2"/>
      <c r="BF275" s="2"/>
    </row>
    <row r="276" spans="1:58" s="130" customFormat="1" ht="18" customHeight="1">
      <c r="A276" s="146">
        <v>270</v>
      </c>
      <c r="B276" s="147" t="str">
        <f t="shared" si="69"/>
        <v>004</v>
      </c>
      <c r="C276" s="175" t="s">
        <v>7666</v>
      </c>
      <c r="D276" s="149" t="s">
        <v>7667</v>
      </c>
      <c r="E276" s="152" t="s">
        <v>7165</v>
      </c>
      <c r="F276" s="151" t="s">
        <v>7106</v>
      </c>
      <c r="G276" s="152" t="s">
        <v>7077</v>
      </c>
      <c r="H276" s="149" t="s">
        <v>7078</v>
      </c>
      <c r="I276" s="149" t="s">
        <v>7412</v>
      </c>
      <c r="J276" s="149" t="s">
        <v>7636</v>
      </c>
      <c r="K276" s="153">
        <v>0</v>
      </c>
      <c r="L276" s="27">
        <v>0</v>
      </c>
      <c r="M276" s="153"/>
      <c r="N276" s="154">
        <v>7500000</v>
      </c>
      <c r="O276" s="154"/>
      <c r="P276" s="25"/>
      <c r="Q276" s="25"/>
      <c r="R276" s="25"/>
      <c r="S276" s="25">
        <v>7500000</v>
      </c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>
        <f ca="1">IF(SUM(P276:AD276)&lt;SUM(N276),SUM(N276)-SUM(P276:AD276),)</f>
        <v>0</v>
      </c>
      <c r="AE276" s="27">
        <v>8450000</v>
      </c>
      <c r="AF276" s="27">
        <v>8450000</v>
      </c>
      <c r="AG276" s="27"/>
      <c r="AH276" s="27"/>
      <c r="AI276" s="27"/>
      <c r="AJ276" s="27"/>
      <c r="AK276" s="27"/>
      <c r="AL276" s="25">
        <f t="shared" si="73"/>
        <v>0</v>
      </c>
      <c r="AM276" s="27">
        <f t="shared" si="74"/>
        <v>0</v>
      </c>
      <c r="AN276" s="28"/>
      <c r="AO276" s="2"/>
      <c r="AP276" s="2"/>
      <c r="AQ276" s="89"/>
      <c r="AR276" s="89"/>
      <c r="AS276" s="2"/>
      <c r="AT276" s="2"/>
      <c r="AU276" s="29"/>
      <c r="AV276" s="2"/>
      <c r="AW276" s="2"/>
      <c r="AX276" s="2"/>
      <c r="AY276" s="89"/>
      <c r="AZ276" s="2"/>
      <c r="BA276" s="2"/>
      <c r="BB276" s="2"/>
      <c r="BC276" s="2"/>
      <c r="BD276" s="2"/>
      <c r="BE276" s="2"/>
      <c r="BF276" s="2"/>
    </row>
    <row r="277" spans="1:58" s="187" customFormat="1" ht="18" customHeight="1">
      <c r="A277" s="146">
        <v>271</v>
      </c>
      <c r="B277" s="147" t="str">
        <f t="shared" si="69"/>
        <v>004</v>
      </c>
      <c r="C277" s="175" t="s">
        <v>5457</v>
      </c>
      <c r="D277" s="149" t="s">
        <v>7668</v>
      </c>
      <c r="E277" s="152" t="s">
        <v>7669</v>
      </c>
      <c r="F277" s="151" t="s">
        <v>496</v>
      </c>
      <c r="G277" s="152" t="s">
        <v>7077</v>
      </c>
      <c r="H277" s="149" t="s">
        <v>7078</v>
      </c>
      <c r="I277" s="149" t="s">
        <v>7412</v>
      </c>
      <c r="J277" s="149" t="s">
        <v>7636</v>
      </c>
      <c r="K277" s="153">
        <v>0</v>
      </c>
      <c r="L277" s="27">
        <v>0</v>
      </c>
      <c r="M277" s="153"/>
      <c r="N277" s="154">
        <v>7500000</v>
      </c>
      <c r="O277" s="154"/>
      <c r="P277" s="25"/>
      <c r="Q277" s="25">
        <v>7500000</v>
      </c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>
        <f t="shared" ref="AD277:AD282" si="75">IF(SUM(P277:Q277)&lt;SUM(N277),SUM(N277)-SUM(P277:Q277),)</f>
        <v>0</v>
      </c>
      <c r="AE277" s="27">
        <v>8450000</v>
      </c>
      <c r="AF277" s="27">
        <v>8450000</v>
      </c>
      <c r="AG277" s="27"/>
      <c r="AH277" s="27"/>
      <c r="AI277" s="27"/>
      <c r="AJ277" s="27"/>
      <c r="AK277" s="27"/>
      <c r="AL277" s="25">
        <f t="shared" si="73"/>
        <v>0</v>
      </c>
      <c r="AM277" s="27">
        <f t="shared" si="74"/>
        <v>0</v>
      </c>
      <c r="AN277" s="28"/>
      <c r="AO277" s="2"/>
      <c r="AP277" s="2"/>
      <c r="AQ277" s="89"/>
      <c r="AR277" s="89"/>
      <c r="AS277" s="2"/>
      <c r="AT277" s="2"/>
      <c r="AU277" s="29"/>
      <c r="AV277" s="2"/>
      <c r="AW277" s="2"/>
      <c r="AX277" s="2"/>
      <c r="AY277" s="89"/>
      <c r="AZ277" s="2"/>
      <c r="BA277" s="2"/>
      <c r="BB277" s="2"/>
      <c r="BC277" s="2"/>
      <c r="BD277" s="2"/>
      <c r="BE277" s="2"/>
      <c r="BF277" s="2"/>
    </row>
    <row r="278" spans="1:58" s="130" customFormat="1" ht="18" customHeight="1">
      <c r="A278" s="146">
        <v>272</v>
      </c>
      <c r="B278" s="147" t="str">
        <f t="shared" si="69"/>
        <v>004</v>
      </c>
      <c r="C278" s="175" t="s">
        <v>4803</v>
      </c>
      <c r="D278" s="149" t="s">
        <v>7670</v>
      </c>
      <c r="E278" s="152" t="s">
        <v>7327</v>
      </c>
      <c r="F278" s="151" t="s">
        <v>496</v>
      </c>
      <c r="G278" s="152" t="s">
        <v>7077</v>
      </c>
      <c r="H278" s="149" t="s">
        <v>7078</v>
      </c>
      <c r="I278" s="163" t="s">
        <v>7079</v>
      </c>
      <c r="J278" s="149" t="s">
        <v>7636</v>
      </c>
      <c r="K278" s="153">
        <v>0</v>
      </c>
      <c r="L278" s="27">
        <v>0</v>
      </c>
      <c r="M278" s="153"/>
      <c r="N278" s="154">
        <v>7500000</v>
      </c>
      <c r="O278" s="154"/>
      <c r="P278" s="25"/>
      <c r="Q278" s="25">
        <v>7500000</v>
      </c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>
        <f t="shared" si="75"/>
        <v>0</v>
      </c>
      <c r="AE278" s="27">
        <v>8450000</v>
      </c>
      <c r="AF278" s="27">
        <v>8450000</v>
      </c>
      <c r="AG278" s="27"/>
      <c r="AH278" s="27"/>
      <c r="AI278" s="27"/>
      <c r="AJ278" s="27"/>
      <c r="AK278" s="27"/>
      <c r="AL278" s="25">
        <f t="shared" si="73"/>
        <v>0</v>
      </c>
      <c r="AM278" s="27">
        <f t="shared" si="74"/>
        <v>0</v>
      </c>
      <c r="AN278" s="28"/>
      <c r="AO278" s="2"/>
      <c r="AP278" s="2"/>
      <c r="AQ278" s="89"/>
      <c r="AR278" s="89"/>
      <c r="AS278" s="2"/>
      <c r="AT278" s="2"/>
      <c r="AU278" s="29"/>
      <c r="AV278" s="2"/>
      <c r="AW278" s="2"/>
      <c r="AX278" s="2"/>
      <c r="AY278" s="89"/>
      <c r="AZ278" s="2"/>
      <c r="BA278" s="2"/>
      <c r="BB278" s="2"/>
      <c r="BC278" s="2"/>
      <c r="BD278" s="2"/>
      <c r="BE278" s="2"/>
      <c r="BF278" s="2"/>
    </row>
    <row r="279" spans="1:58" s="130" customFormat="1" ht="18" customHeight="1">
      <c r="A279" s="146">
        <v>273</v>
      </c>
      <c r="B279" s="147" t="str">
        <f t="shared" si="69"/>
        <v>004</v>
      </c>
      <c r="C279" s="175" t="s">
        <v>5330</v>
      </c>
      <c r="D279" s="149" t="s">
        <v>7671</v>
      </c>
      <c r="E279" s="152" t="s">
        <v>7588</v>
      </c>
      <c r="F279" s="151" t="s">
        <v>496</v>
      </c>
      <c r="G279" s="152" t="s">
        <v>7077</v>
      </c>
      <c r="H279" s="149" t="s">
        <v>7078</v>
      </c>
      <c r="I279" s="149" t="s">
        <v>7412</v>
      </c>
      <c r="J279" s="149" t="s">
        <v>7636</v>
      </c>
      <c r="K279" s="153">
        <v>0</v>
      </c>
      <c r="L279" s="27">
        <v>0</v>
      </c>
      <c r="M279" s="153"/>
      <c r="N279" s="154">
        <v>7500000</v>
      </c>
      <c r="O279" s="154"/>
      <c r="P279" s="25"/>
      <c r="Q279" s="25">
        <v>7500000</v>
      </c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>
        <f t="shared" si="75"/>
        <v>0</v>
      </c>
      <c r="AE279" s="27">
        <v>8450000</v>
      </c>
      <c r="AF279" s="27">
        <v>8450000</v>
      </c>
      <c r="AG279" s="27"/>
      <c r="AH279" s="27"/>
      <c r="AI279" s="27"/>
      <c r="AJ279" s="27"/>
      <c r="AK279" s="27"/>
      <c r="AL279" s="25">
        <f t="shared" si="73"/>
        <v>0</v>
      </c>
      <c r="AM279" s="27">
        <f t="shared" si="74"/>
        <v>0</v>
      </c>
      <c r="AN279" s="28"/>
      <c r="AO279" s="2"/>
      <c r="AP279" s="2"/>
      <c r="AQ279" s="89"/>
      <c r="AR279" s="89"/>
      <c r="AS279" s="2"/>
      <c r="AT279" s="2"/>
      <c r="AU279" s="29"/>
      <c r="AV279" s="2"/>
      <c r="AW279" s="2"/>
      <c r="AX279" s="2"/>
      <c r="AY279" s="89"/>
      <c r="AZ279" s="2"/>
      <c r="BA279" s="2"/>
      <c r="BB279" s="2"/>
      <c r="BC279" s="2"/>
      <c r="BD279" s="2"/>
      <c r="BE279" s="2"/>
      <c r="BF279" s="2"/>
    </row>
    <row r="280" spans="1:58" s="130" customFormat="1" ht="18" customHeight="1">
      <c r="A280" s="146">
        <v>274</v>
      </c>
      <c r="B280" s="147" t="str">
        <f t="shared" si="69"/>
        <v>004</v>
      </c>
      <c r="C280" s="175" t="s">
        <v>6882</v>
      </c>
      <c r="D280" s="149" t="s">
        <v>7672</v>
      </c>
      <c r="E280" s="152" t="s">
        <v>7673</v>
      </c>
      <c r="F280" s="151" t="s">
        <v>496</v>
      </c>
      <c r="G280" s="152" t="s">
        <v>7077</v>
      </c>
      <c r="H280" s="149" t="s">
        <v>7078</v>
      </c>
      <c r="I280" s="163" t="s">
        <v>7073</v>
      </c>
      <c r="J280" s="149" t="s">
        <v>7636</v>
      </c>
      <c r="K280" s="153">
        <v>0</v>
      </c>
      <c r="L280" s="27">
        <v>0</v>
      </c>
      <c r="M280" s="153"/>
      <c r="N280" s="154">
        <v>7500000</v>
      </c>
      <c r="O280" s="154"/>
      <c r="P280" s="25"/>
      <c r="Q280" s="25">
        <v>7500000</v>
      </c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>
        <f t="shared" si="75"/>
        <v>0</v>
      </c>
      <c r="AE280" s="27">
        <v>8450000</v>
      </c>
      <c r="AF280" s="27">
        <v>8450000</v>
      </c>
      <c r="AG280" s="27"/>
      <c r="AH280" s="27"/>
      <c r="AI280" s="27"/>
      <c r="AJ280" s="27"/>
      <c r="AK280" s="27"/>
      <c r="AL280" s="25">
        <f t="shared" si="73"/>
        <v>0</v>
      </c>
      <c r="AM280" s="27">
        <f t="shared" si="74"/>
        <v>0</v>
      </c>
      <c r="AN280" s="28"/>
      <c r="AO280" s="2"/>
      <c r="AP280" s="2"/>
      <c r="AQ280" s="89"/>
      <c r="AR280" s="89"/>
      <c r="AS280" s="2"/>
      <c r="AT280" s="2"/>
      <c r="AU280" s="29"/>
      <c r="AV280" s="2"/>
      <c r="AW280" s="2"/>
      <c r="AX280" s="2"/>
      <c r="AY280" s="89"/>
      <c r="AZ280" s="2"/>
      <c r="BA280" s="2"/>
      <c r="BB280" s="2"/>
      <c r="BC280" s="2"/>
      <c r="BD280" s="2"/>
      <c r="BE280" s="2"/>
      <c r="BF280" s="2"/>
    </row>
    <row r="281" spans="1:58" s="130" customFormat="1" ht="18" customHeight="1">
      <c r="A281" s="146">
        <v>275</v>
      </c>
      <c r="B281" s="147" t="str">
        <f t="shared" si="69"/>
        <v>004</v>
      </c>
      <c r="C281" s="175" t="s">
        <v>6068</v>
      </c>
      <c r="D281" s="149" t="s">
        <v>7674</v>
      </c>
      <c r="E281" s="152" t="s">
        <v>7161</v>
      </c>
      <c r="F281" s="151" t="s">
        <v>496</v>
      </c>
      <c r="G281" s="152" t="s">
        <v>7077</v>
      </c>
      <c r="H281" s="149" t="s">
        <v>7078</v>
      </c>
      <c r="I281" s="163" t="s">
        <v>7079</v>
      </c>
      <c r="J281" s="149" t="s">
        <v>7636</v>
      </c>
      <c r="K281" s="153">
        <v>0</v>
      </c>
      <c r="L281" s="27">
        <v>0</v>
      </c>
      <c r="M281" s="153"/>
      <c r="N281" s="154">
        <v>7500000</v>
      </c>
      <c r="O281" s="154"/>
      <c r="P281" s="25"/>
      <c r="Q281" s="25">
        <v>7500000</v>
      </c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>
        <f t="shared" si="75"/>
        <v>0</v>
      </c>
      <c r="AE281" s="27">
        <v>8450000</v>
      </c>
      <c r="AF281" s="27">
        <v>8450000</v>
      </c>
      <c r="AG281" s="27"/>
      <c r="AH281" s="27"/>
      <c r="AI281" s="27"/>
      <c r="AJ281" s="27"/>
      <c r="AK281" s="27"/>
      <c r="AL281" s="25">
        <f t="shared" si="73"/>
        <v>0</v>
      </c>
      <c r="AM281" s="27">
        <f t="shared" si="74"/>
        <v>0</v>
      </c>
      <c r="AN281" s="28"/>
      <c r="AO281" s="2"/>
      <c r="AP281" s="2"/>
      <c r="AQ281" s="89"/>
      <c r="AR281" s="89"/>
      <c r="AS281" s="2"/>
      <c r="AT281" s="2"/>
      <c r="AU281" s="29"/>
      <c r="AV281" s="2"/>
      <c r="AW281" s="2"/>
      <c r="AX281" s="2"/>
      <c r="AY281" s="89"/>
      <c r="AZ281" s="2"/>
      <c r="BA281" s="2"/>
      <c r="BB281" s="2"/>
      <c r="BC281" s="2"/>
      <c r="BD281" s="2"/>
      <c r="BE281" s="2"/>
      <c r="BF281" s="2"/>
    </row>
    <row r="282" spans="1:58" s="130" customFormat="1" ht="18" customHeight="1">
      <c r="A282" s="146">
        <v>276</v>
      </c>
      <c r="B282" s="147" t="str">
        <f t="shared" si="69"/>
        <v>004</v>
      </c>
      <c r="C282" s="175" t="s">
        <v>6005</v>
      </c>
      <c r="D282" s="149" t="s">
        <v>7675</v>
      </c>
      <c r="E282" s="152" t="s">
        <v>7676</v>
      </c>
      <c r="F282" s="151" t="s">
        <v>7106</v>
      </c>
      <c r="G282" s="152" t="s">
        <v>7077</v>
      </c>
      <c r="H282" s="149" t="s">
        <v>7078</v>
      </c>
      <c r="I282" s="149" t="s">
        <v>7424</v>
      </c>
      <c r="J282" s="149" t="s">
        <v>7636</v>
      </c>
      <c r="K282" s="153">
        <v>0</v>
      </c>
      <c r="L282" s="27">
        <v>0</v>
      </c>
      <c r="M282" s="153"/>
      <c r="N282" s="154">
        <v>7500000</v>
      </c>
      <c r="O282" s="154"/>
      <c r="P282" s="25"/>
      <c r="Q282" s="25">
        <v>7500000</v>
      </c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>
        <f t="shared" si="75"/>
        <v>0</v>
      </c>
      <c r="AE282" s="27">
        <v>8450000</v>
      </c>
      <c r="AF282" s="27"/>
      <c r="AG282" s="27"/>
      <c r="AH282" s="27">
        <v>8450000</v>
      </c>
      <c r="AI282" s="27"/>
      <c r="AJ282" s="27"/>
      <c r="AK282" s="27"/>
      <c r="AL282" s="25">
        <f>IF(SUM(AF282:AI282)&lt;SUM(AE282),SUM(AE282)-SUM(AF282:AI282),)</f>
        <v>0</v>
      </c>
      <c r="AM282" s="27">
        <f t="shared" ref="AM282" si="76">IF(SUM(P282:AA282)&lt;(K282+L282+N282),(K282+L282+N282)-SUM(P282:AA282),)+IF(SUM(AF282:AI282)&lt;(AE282),(AE282)-SUM(AF282:AI282),)</f>
        <v>0</v>
      </c>
      <c r="AN282" s="28"/>
      <c r="AO282" s="2"/>
      <c r="AP282" s="2"/>
      <c r="AQ282" s="89"/>
      <c r="AR282" s="89"/>
      <c r="AS282" s="2"/>
      <c r="AT282" s="2"/>
      <c r="AU282" s="29"/>
      <c r="AV282" s="2"/>
      <c r="AW282" s="2"/>
      <c r="AX282" s="2"/>
      <c r="AY282" s="89"/>
      <c r="AZ282" s="2"/>
      <c r="BA282" s="2"/>
      <c r="BB282" s="2"/>
      <c r="BC282" s="2"/>
      <c r="BD282" s="2"/>
      <c r="BE282" s="2"/>
      <c r="BF282" s="2"/>
    </row>
    <row r="283" spans="1:58" s="130" customFormat="1" ht="18" customHeight="1">
      <c r="A283" s="146">
        <v>277</v>
      </c>
      <c r="B283" s="147" t="str">
        <f t="shared" si="69"/>
        <v>004</v>
      </c>
      <c r="C283" s="181" t="s">
        <v>7677</v>
      </c>
      <c r="D283" s="149" t="s">
        <v>7678</v>
      </c>
      <c r="E283" s="152" t="s">
        <v>2170</v>
      </c>
      <c r="F283" s="151" t="s">
        <v>7106</v>
      </c>
      <c r="G283" s="152" t="s">
        <v>7077</v>
      </c>
      <c r="H283" s="149" t="s">
        <v>7078</v>
      </c>
      <c r="I283" s="149" t="s">
        <v>7424</v>
      </c>
      <c r="J283" s="149" t="s">
        <v>7636</v>
      </c>
      <c r="K283" s="153">
        <v>0</v>
      </c>
      <c r="L283" s="27">
        <v>0</v>
      </c>
      <c r="M283" s="153"/>
      <c r="N283" s="154">
        <v>7500000</v>
      </c>
      <c r="O283" s="154"/>
      <c r="P283" s="25"/>
      <c r="Q283" s="25"/>
      <c r="R283" s="25"/>
      <c r="S283" s="25"/>
      <c r="T283" s="25"/>
      <c r="U283" s="25"/>
      <c r="V283" s="25"/>
      <c r="W283" s="25"/>
      <c r="X283" s="25"/>
      <c r="Y283" s="25">
        <v>7500000</v>
      </c>
      <c r="Z283" s="25"/>
      <c r="AA283" s="25"/>
      <c r="AB283" s="25"/>
      <c r="AC283" s="25"/>
      <c r="AD283" s="25">
        <f>IF(SUM(P283:Y283)&lt;SUM(N283),SUM(N283)-SUM(P283:Y283),)</f>
        <v>0</v>
      </c>
      <c r="AE283" s="27">
        <v>8450000</v>
      </c>
      <c r="AF283" s="27"/>
      <c r="AG283" s="27"/>
      <c r="AH283" s="27"/>
      <c r="AI283" s="27"/>
      <c r="AJ283" s="27">
        <v>8450000</v>
      </c>
      <c r="AK283" s="27"/>
      <c r="AL283" s="25">
        <f>IF(SUM(AF283:AK283)&lt;SUM(AE283),SUM(AE283)-SUM(AF283:AK283),)</f>
        <v>0</v>
      </c>
      <c r="AM283" s="27">
        <v>0</v>
      </c>
      <c r="AN283" s="28"/>
      <c r="AO283" s="2"/>
      <c r="AP283" s="2"/>
      <c r="AQ283" s="89"/>
      <c r="AR283" s="89"/>
      <c r="AS283" s="2"/>
      <c r="AT283" s="2"/>
      <c r="AU283" s="29"/>
      <c r="AV283" s="2"/>
      <c r="AW283" s="2"/>
      <c r="AX283" s="2"/>
      <c r="AY283" s="89"/>
      <c r="AZ283" s="2"/>
      <c r="BA283" s="2"/>
      <c r="BB283" s="2"/>
      <c r="BC283" s="2"/>
      <c r="BD283" s="2"/>
      <c r="BE283" s="2"/>
      <c r="BF283" s="2"/>
    </row>
    <row r="284" spans="1:58" s="130" customFormat="1" ht="18" customHeight="1">
      <c r="A284" s="146">
        <v>278</v>
      </c>
      <c r="B284" s="147" t="str">
        <f t="shared" si="69"/>
        <v>004</v>
      </c>
      <c r="C284" s="175" t="s">
        <v>5174</v>
      </c>
      <c r="D284" s="149" t="s">
        <v>7682</v>
      </c>
      <c r="E284" s="152" t="s">
        <v>7439</v>
      </c>
      <c r="F284" s="151" t="s">
        <v>7106</v>
      </c>
      <c r="G284" s="152" t="s">
        <v>7077</v>
      </c>
      <c r="H284" s="149" t="s">
        <v>7078</v>
      </c>
      <c r="I284" s="149" t="s">
        <v>7412</v>
      </c>
      <c r="J284" s="149" t="s">
        <v>7636</v>
      </c>
      <c r="K284" s="153">
        <v>0</v>
      </c>
      <c r="L284" s="27">
        <v>0</v>
      </c>
      <c r="M284" s="153"/>
      <c r="N284" s="154">
        <v>7500000</v>
      </c>
      <c r="O284" s="154"/>
      <c r="P284" s="25"/>
      <c r="Q284" s="25">
        <v>7500000</v>
      </c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>
        <f>IF(SUM(P284:Q284)&lt;SUM(N284),SUM(N284)-SUM(P284:Q284),)</f>
        <v>0</v>
      </c>
      <c r="AE284" s="27">
        <v>8450000</v>
      </c>
      <c r="AF284" s="27">
        <v>8450000</v>
      </c>
      <c r="AG284" s="27"/>
      <c r="AH284" s="27"/>
      <c r="AI284" s="27"/>
      <c r="AJ284" s="27"/>
      <c r="AK284" s="27"/>
      <c r="AL284" s="25">
        <f t="shared" ref="AL283:AL288" si="77">IF(SUM(AF284:AG284)&lt;SUM(AE284),SUM(AE284)-SUM(AF284:AG284),)</f>
        <v>0</v>
      </c>
      <c r="AM284" s="27">
        <f t="shared" ref="AM283:AM288" si="78">IF(SUM(P284:AA284)&lt;(K284+L284+N284),(K284+L284+N284)-SUM(P284:AA284),)+IF(SUM(AF284:AG284)&lt;(AE284),(AE284)-SUM(AF284:AG284),)</f>
        <v>0</v>
      </c>
      <c r="AN284" s="28"/>
      <c r="AO284" s="2"/>
      <c r="AP284" s="2"/>
      <c r="AQ284" s="89"/>
      <c r="AR284" s="89"/>
      <c r="AS284" s="2"/>
      <c r="AT284" s="2"/>
      <c r="AU284" s="29"/>
      <c r="AV284" s="2"/>
      <c r="AW284" s="2"/>
      <c r="AX284" s="2"/>
      <c r="AY284" s="89"/>
      <c r="AZ284" s="2"/>
      <c r="BA284" s="2"/>
      <c r="BB284" s="2"/>
      <c r="BC284" s="2"/>
      <c r="BD284" s="2"/>
      <c r="BE284" s="2"/>
      <c r="BF284" s="2"/>
    </row>
    <row r="285" spans="1:58" s="130" customFormat="1" ht="18" customHeight="1">
      <c r="A285" s="146">
        <v>279</v>
      </c>
      <c r="B285" s="147" t="str">
        <f t="shared" si="69"/>
        <v>004</v>
      </c>
      <c r="C285" s="175" t="s">
        <v>5849</v>
      </c>
      <c r="D285" s="149" t="s">
        <v>7683</v>
      </c>
      <c r="E285" s="152" t="s">
        <v>7363</v>
      </c>
      <c r="F285" s="151" t="s">
        <v>7106</v>
      </c>
      <c r="G285" s="152" t="s">
        <v>7077</v>
      </c>
      <c r="H285" s="149" t="s">
        <v>7078</v>
      </c>
      <c r="I285" s="149" t="s">
        <v>7412</v>
      </c>
      <c r="J285" s="149" t="s">
        <v>7636</v>
      </c>
      <c r="K285" s="153">
        <v>0</v>
      </c>
      <c r="L285" s="27">
        <v>0</v>
      </c>
      <c r="M285" s="153"/>
      <c r="N285" s="154">
        <v>7500000</v>
      </c>
      <c r="O285" s="154"/>
      <c r="P285" s="25"/>
      <c r="Q285" s="25">
        <v>7500000</v>
      </c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>
        <f>IF(SUM(P285:Q285)&lt;SUM(N285),SUM(N285)-SUM(P285:Q285),)</f>
        <v>0</v>
      </c>
      <c r="AE285" s="27">
        <v>8450000</v>
      </c>
      <c r="AF285" s="27">
        <v>8450000</v>
      </c>
      <c r="AG285" s="27"/>
      <c r="AH285" s="27"/>
      <c r="AI285" s="27"/>
      <c r="AJ285" s="27"/>
      <c r="AK285" s="27"/>
      <c r="AL285" s="25">
        <f t="shared" si="77"/>
        <v>0</v>
      </c>
      <c r="AM285" s="27">
        <f t="shared" si="78"/>
        <v>0</v>
      </c>
      <c r="AN285" s="28"/>
      <c r="AO285" s="2"/>
      <c r="AP285" s="2"/>
      <c r="AQ285" s="89"/>
      <c r="AR285" s="89"/>
      <c r="AS285" s="2"/>
      <c r="AT285" s="2"/>
      <c r="AU285" s="29"/>
      <c r="AV285" s="2"/>
      <c r="AW285" s="2"/>
      <c r="AX285" s="2"/>
      <c r="AY285" s="89"/>
      <c r="AZ285" s="2"/>
      <c r="BA285" s="2"/>
      <c r="BB285" s="2"/>
      <c r="BC285" s="2"/>
      <c r="BD285" s="2"/>
      <c r="BE285" s="2"/>
      <c r="BF285" s="2"/>
    </row>
    <row r="286" spans="1:58" s="130" customFormat="1" ht="18" customHeight="1">
      <c r="A286" s="146">
        <v>280</v>
      </c>
      <c r="B286" s="147" t="str">
        <f t="shared" si="69"/>
        <v>004</v>
      </c>
      <c r="C286" s="175" t="s">
        <v>7684</v>
      </c>
      <c r="D286" s="149" t="s">
        <v>7685</v>
      </c>
      <c r="E286" s="152" t="s">
        <v>7161</v>
      </c>
      <c r="F286" s="151" t="s">
        <v>7106</v>
      </c>
      <c r="G286" s="152" t="s">
        <v>7077</v>
      </c>
      <c r="H286" s="149" t="s">
        <v>7078</v>
      </c>
      <c r="I286" s="149" t="s">
        <v>7412</v>
      </c>
      <c r="J286" s="149" t="s">
        <v>7636</v>
      </c>
      <c r="K286" s="153">
        <v>0</v>
      </c>
      <c r="L286" s="27">
        <v>0</v>
      </c>
      <c r="M286" s="153"/>
      <c r="N286" s="154">
        <v>7500000</v>
      </c>
      <c r="O286" s="154"/>
      <c r="P286" s="25"/>
      <c r="Q286" s="25"/>
      <c r="R286" s="25"/>
      <c r="S286" s="25">
        <v>7500000</v>
      </c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>
        <f ca="1">IF(SUM(P286:AD286)&lt;SUM(N286),SUM(N286)-SUM(P286:AD286),)</f>
        <v>0</v>
      </c>
      <c r="AE286" s="27">
        <v>8450000</v>
      </c>
      <c r="AF286" s="27">
        <v>8450000</v>
      </c>
      <c r="AG286" s="27"/>
      <c r="AH286" s="27"/>
      <c r="AI286" s="27"/>
      <c r="AJ286" s="27"/>
      <c r="AK286" s="27"/>
      <c r="AL286" s="25">
        <f t="shared" si="77"/>
        <v>0</v>
      </c>
      <c r="AM286" s="27">
        <f t="shared" si="78"/>
        <v>0</v>
      </c>
      <c r="AN286" s="28"/>
      <c r="AO286" s="2"/>
      <c r="AP286" s="2"/>
      <c r="AQ286" s="89"/>
      <c r="AR286" s="89"/>
      <c r="AS286" s="2"/>
      <c r="AT286" s="2"/>
      <c r="AU286" s="29"/>
      <c r="AV286" s="2"/>
      <c r="AW286" s="2"/>
      <c r="AX286" s="2"/>
      <c r="AY286" s="89"/>
      <c r="AZ286" s="2"/>
      <c r="BA286" s="2"/>
      <c r="BB286" s="2"/>
      <c r="BC286" s="2"/>
      <c r="BD286" s="2"/>
      <c r="BE286" s="2"/>
      <c r="BF286" s="2"/>
    </row>
    <row r="287" spans="1:58" s="130" customFormat="1" ht="18" customHeight="1">
      <c r="A287" s="146">
        <v>281</v>
      </c>
      <c r="B287" s="147" t="str">
        <f t="shared" si="69"/>
        <v>004</v>
      </c>
      <c r="C287" s="175" t="s">
        <v>5651</v>
      </c>
      <c r="D287" s="149" t="s">
        <v>7686</v>
      </c>
      <c r="E287" s="152" t="s">
        <v>7687</v>
      </c>
      <c r="F287" s="151" t="s">
        <v>496</v>
      </c>
      <c r="G287" s="152" t="s">
        <v>7077</v>
      </c>
      <c r="H287" s="149" t="s">
        <v>7078</v>
      </c>
      <c r="I287" s="163" t="s">
        <v>7073</v>
      </c>
      <c r="J287" s="149" t="s">
        <v>7636</v>
      </c>
      <c r="K287" s="153">
        <v>0</v>
      </c>
      <c r="L287" s="27">
        <v>0</v>
      </c>
      <c r="M287" s="153"/>
      <c r="N287" s="154">
        <v>7500000</v>
      </c>
      <c r="O287" s="154"/>
      <c r="P287" s="25"/>
      <c r="Q287" s="25">
        <v>7500000</v>
      </c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>
        <f>IF(SUM(P287:Q287)&lt;SUM(N287),SUM(N287)-SUM(P287:Q287),)</f>
        <v>0</v>
      </c>
      <c r="AE287" s="27">
        <v>8450000</v>
      </c>
      <c r="AF287" s="27">
        <v>8450000</v>
      </c>
      <c r="AG287" s="27"/>
      <c r="AH287" s="27"/>
      <c r="AI287" s="27"/>
      <c r="AJ287" s="27"/>
      <c r="AK287" s="27"/>
      <c r="AL287" s="25">
        <f t="shared" si="77"/>
        <v>0</v>
      </c>
      <c r="AM287" s="27">
        <f t="shared" si="78"/>
        <v>0</v>
      </c>
      <c r="AN287" s="28"/>
      <c r="AO287" s="2"/>
      <c r="AP287" s="2"/>
      <c r="AQ287" s="89"/>
      <c r="AR287" s="89"/>
      <c r="AS287" s="2"/>
      <c r="AT287" s="2"/>
      <c r="AU287" s="29"/>
      <c r="AV287" s="2"/>
      <c r="AW287" s="2"/>
      <c r="AX287" s="2"/>
      <c r="AY287" s="89"/>
      <c r="AZ287" s="2"/>
      <c r="BA287" s="2"/>
      <c r="BB287" s="2"/>
      <c r="BC287" s="2"/>
      <c r="BD287" s="2"/>
      <c r="BE287" s="2"/>
      <c r="BF287" s="2"/>
    </row>
    <row r="288" spans="1:58" s="130" customFormat="1" ht="18" customHeight="1">
      <c r="A288" s="146">
        <v>282</v>
      </c>
      <c r="B288" s="147" t="str">
        <f t="shared" si="69"/>
        <v>004</v>
      </c>
      <c r="C288" s="175" t="s">
        <v>5247</v>
      </c>
      <c r="D288" s="149" t="s">
        <v>7688</v>
      </c>
      <c r="E288" s="152" t="s">
        <v>7340</v>
      </c>
      <c r="F288" s="151" t="s">
        <v>7106</v>
      </c>
      <c r="G288" s="152" t="s">
        <v>7077</v>
      </c>
      <c r="H288" s="149" t="s">
        <v>7078</v>
      </c>
      <c r="I288" s="149" t="s">
        <v>7412</v>
      </c>
      <c r="J288" s="149" t="s">
        <v>7636</v>
      </c>
      <c r="K288" s="153">
        <v>0</v>
      </c>
      <c r="L288" s="27">
        <v>0</v>
      </c>
      <c r="M288" s="153"/>
      <c r="N288" s="154">
        <v>7500000</v>
      </c>
      <c r="O288" s="154"/>
      <c r="P288" s="25"/>
      <c r="Q288" s="25">
        <v>7500000</v>
      </c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>
        <f>IF(SUM(P288:Q288)&lt;SUM(N288),SUM(N288)-SUM(P288:Q288),)</f>
        <v>0</v>
      </c>
      <c r="AE288" s="27">
        <v>8450000</v>
      </c>
      <c r="AF288" s="27">
        <v>8450000</v>
      </c>
      <c r="AG288" s="27"/>
      <c r="AH288" s="27"/>
      <c r="AI288" s="27"/>
      <c r="AJ288" s="27"/>
      <c r="AK288" s="27"/>
      <c r="AL288" s="25">
        <f t="shared" si="77"/>
        <v>0</v>
      </c>
      <c r="AM288" s="27">
        <f t="shared" si="78"/>
        <v>0</v>
      </c>
      <c r="AN288" s="28"/>
      <c r="AO288" s="2"/>
      <c r="AP288" s="2"/>
      <c r="AQ288" s="89"/>
      <c r="AR288" s="89"/>
      <c r="AS288" s="2"/>
      <c r="AT288" s="2"/>
      <c r="AU288" s="29"/>
      <c r="AV288" s="2"/>
      <c r="AW288" s="2"/>
      <c r="AX288" s="2"/>
      <c r="AY288" s="89"/>
      <c r="AZ288" s="2"/>
      <c r="BA288" s="2"/>
      <c r="BB288" s="2"/>
      <c r="BC288" s="2"/>
      <c r="BD288" s="2"/>
      <c r="BE288" s="2"/>
      <c r="BF288" s="2"/>
    </row>
    <row r="289" spans="1:58" s="130" customFormat="1" ht="18" customHeight="1">
      <c r="A289" s="146">
        <v>283</v>
      </c>
      <c r="B289" s="147" t="str">
        <f t="shared" si="69"/>
        <v>004</v>
      </c>
      <c r="C289" s="175" t="s">
        <v>5332</v>
      </c>
      <c r="D289" s="149" t="s">
        <v>7691</v>
      </c>
      <c r="E289" s="152" t="s">
        <v>7692</v>
      </c>
      <c r="F289" s="151" t="s">
        <v>496</v>
      </c>
      <c r="G289" s="152" t="s">
        <v>7077</v>
      </c>
      <c r="H289" s="149" t="s">
        <v>7078</v>
      </c>
      <c r="I289" s="163" t="s">
        <v>7409</v>
      </c>
      <c r="J289" s="149" t="s">
        <v>7636</v>
      </c>
      <c r="K289" s="153">
        <v>0</v>
      </c>
      <c r="L289" s="27">
        <v>0</v>
      </c>
      <c r="M289" s="153"/>
      <c r="N289" s="154">
        <v>7500000</v>
      </c>
      <c r="O289" s="154"/>
      <c r="P289" s="25"/>
      <c r="Q289" s="25">
        <v>7500000</v>
      </c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>
        <f>IF(SUM(P289:Q289)&lt;SUM(N289),SUM(N289)-SUM(P289:Q289),)</f>
        <v>0</v>
      </c>
      <c r="AE289" s="27">
        <v>8450000</v>
      </c>
      <c r="AF289" s="27"/>
      <c r="AG289" s="27"/>
      <c r="AH289" s="27">
        <v>8450000</v>
      </c>
      <c r="AI289" s="27"/>
      <c r="AJ289" s="27"/>
      <c r="AK289" s="27"/>
      <c r="AL289" s="25">
        <f>IF(SUM(AF289:AI289)&lt;SUM(AE289),SUM(AE289)-SUM(AF289:AI289),)</f>
        <v>0</v>
      </c>
      <c r="AM289" s="27">
        <f t="shared" ref="AM289" si="79">IF(SUM(P289:AA289)&lt;(K289+L289+N289),(K289+L289+N289)-SUM(P289:AA289),)+IF(SUM(AF289:AI289)&lt;(AE289),(AE289)-SUM(AF289:AI289),)</f>
        <v>0</v>
      </c>
      <c r="AN289" s="28"/>
      <c r="AO289" s="2"/>
      <c r="AP289" s="2"/>
      <c r="AQ289" s="89"/>
      <c r="AR289" s="89"/>
      <c r="AS289" s="2"/>
      <c r="AT289" s="2"/>
      <c r="AU289" s="29"/>
      <c r="AV289" s="2"/>
      <c r="AW289" s="2"/>
      <c r="AX289" s="2"/>
      <c r="AY289" s="89"/>
      <c r="AZ289" s="2"/>
      <c r="BA289" s="2"/>
      <c r="BB289" s="2"/>
      <c r="BC289" s="2"/>
      <c r="BD289" s="2"/>
      <c r="BE289" s="2"/>
      <c r="BF289" s="2"/>
    </row>
    <row r="290" spans="1:58" s="130" customFormat="1" ht="18" customHeight="1">
      <c r="A290" s="146">
        <v>284</v>
      </c>
      <c r="B290" s="147" t="str">
        <f t="shared" si="69"/>
        <v>004</v>
      </c>
      <c r="C290" s="175" t="s">
        <v>6342</v>
      </c>
      <c r="D290" s="149" t="s">
        <v>7693</v>
      </c>
      <c r="E290" s="152" t="s">
        <v>1380</v>
      </c>
      <c r="F290" s="151" t="s">
        <v>7106</v>
      </c>
      <c r="G290" s="152" t="s">
        <v>7077</v>
      </c>
      <c r="H290" s="149" t="s">
        <v>7078</v>
      </c>
      <c r="I290" s="149" t="s">
        <v>7412</v>
      </c>
      <c r="J290" s="149" t="s">
        <v>7636</v>
      </c>
      <c r="K290" s="153">
        <v>0</v>
      </c>
      <c r="L290" s="27">
        <v>0</v>
      </c>
      <c r="M290" s="153"/>
      <c r="N290" s="154">
        <v>7500000</v>
      </c>
      <c r="O290" s="154"/>
      <c r="P290" s="25"/>
      <c r="Q290" s="25">
        <v>7500000</v>
      </c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>
        <f>IF(SUM(P290:Q290)&lt;SUM(N290),SUM(N290)-SUM(P290:Q290),)</f>
        <v>0</v>
      </c>
      <c r="AE290" s="27">
        <v>8450000</v>
      </c>
      <c r="AF290" s="27">
        <v>8450000</v>
      </c>
      <c r="AG290" s="27"/>
      <c r="AH290" s="27"/>
      <c r="AI290" s="27"/>
      <c r="AJ290" s="27"/>
      <c r="AK290" s="27"/>
      <c r="AL290" s="25">
        <f t="shared" ref="AL290:AL299" si="80">IF(SUM(AF290:AG290)&lt;SUM(AE290),SUM(AE290)-SUM(AF290:AG290),)</f>
        <v>0</v>
      </c>
      <c r="AM290" s="27">
        <f t="shared" ref="AM290:AM299" si="81">IF(SUM(P290:AA290)&lt;(K290+L290+N290),(K290+L290+N290)-SUM(P290:AA290),)+IF(SUM(AF290:AG290)&lt;(AE290),(AE290)-SUM(AF290:AG290),)</f>
        <v>0</v>
      </c>
      <c r="AN290" s="28"/>
      <c r="AO290" s="2"/>
      <c r="AP290" s="2"/>
      <c r="AQ290" s="89"/>
      <c r="AR290" s="89"/>
      <c r="AS290" s="2"/>
      <c r="AT290" s="2"/>
      <c r="AU290" s="29"/>
      <c r="AV290" s="2"/>
      <c r="AW290" s="2"/>
      <c r="AX290" s="2"/>
      <c r="AY290" s="89"/>
      <c r="AZ290" s="2"/>
      <c r="BA290" s="2"/>
      <c r="BB290" s="2"/>
      <c r="BC290" s="2"/>
      <c r="BD290" s="2"/>
      <c r="BE290" s="2"/>
      <c r="BF290" s="2"/>
    </row>
    <row r="291" spans="1:58" s="130" customFormat="1" ht="18" customHeight="1">
      <c r="A291" s="146">
        <v>285</v>
      </c>
      <c r="B291" s="147" t="str">
        <f t="shared" si="69"/>
        <v>004</v>
      </c>
      <c r="C291" s="175" t="s">
        <v>7694</v>
      </c>
      <c r="D291" s="149" t="s">
        <v>7695</v>
      </c>
      <c r="E291" s="152" t="s">
        <v>7600</v>
      </c>
      <c r="F291" s="151" t="s">
        <v>7106</v>
      </c>
      <c r="G291" s="152" t="s">
        <v>7077</v>
      </c>
      <c r="H291" s="149" t="s">
        <v>7078</v>
      </c>
      <c r="I291" s="163" t="s">
        <v>7409</v>
      </c>
      <c r="J291" s="149" t="s">
        <v>7636</v>
      </c>
      <c r="K291" s="153">
        <v>0</v>
      </c>
      <c r="L291" s="27">
        <v>0</v>
      </c>
      <c r="M291" s="153"/>
      <c r="N291" s="154">
        <v>7500000</v>
      </c>
      <c r="O291" s="154"/>
      <c r="P291" s="25"/>
      <c r="Q291" s="25"/>
      <c r="R291" s="25"/>
      <c r="S291" s="25"/>
      <c r="T291" s="25"/>
      <c r="U291" s="25">
        <v>7500000</v>
      </c>
      <c r="V291" s="25"/>
      <c r="W291" s="25"/>
      <c r="X291" s="25"/>
      <c r="Y291" s="25"/>
      <c r="Z291" s="25"/>
      <c r="AA291" s="25"/>
      <c r="AB291" s="25"/>
      <c r="AC291" s="25"/>
      <c r="AD291" s="25">
        <f>IF(SUM(P291:U291)&lt;SUM(N291),SUM(N291)-SUM(P291:U291),)</f>
        <v>0</v>
      </c>
      <c r="AE291" s="27">
        <v>8450000</v>
      </c>
      <c r="AF291" s="27"/>
      <c r="AG291" s="27"/>
      <c r="AH291" s="27"/>
      <c r="AI291" s="27"/>
      <c r="AJ291" s="27"/>
      <c r="AK291" s="27"/>
      <c r="AL291" s="25">
        <f t="shared" si="80"/>
        <v>8450000</v>
      </c>
      <c r="AM291" s="27">
        <f t="shared" si="81"/>
        <v>8450000</v>
      </c>
      <c r="AN291" s="28"/>
      <c r="AO291" s="2"/>
      <c r="AP291" s="2"/>
      <c r="AQ291" s="89"/>
      <c r="AR291" s="89"/>
      <c r="AS291" s="2"/>
      <c r="AT291" s="2"/>
      <c r="AU291" s="29"/>
      <c r="AV291" s="2"/>
      <c r="AW291" s="2"/>
      <c r="AX291" s="2"/>
      <c r="AY291" s="89"/>
      <c r="AZ291" s="2"/>
      <c r="BA291" s="2"/>
      <c r="BB291" s="2"/>
      <c r="BC291" s="2"/>
      <c r="BD291" s="2"/>
      <c r="BE291" s="2"/>
      <c r="BF291" s="2"/>
    </row>
    <row r="292" spans="1:58" s="130" customFormat="1" ht="18" customHeight="1">
      <c r="A292" s="146">
        <v>286</v>
      </c>
      <c r="B292" s="147" t="str">
        <f t="shared" si="69"/>
        <v>004</v>
      </c>
      <c r="C292" s="175" t="s">
        <v>7696</v>
      </c>
      <c r="D292" s="163" t="s">
        <v>7697</v>
      </c>
      <c r="E292" s="152" t="s">
        <v>7163</v>
      </c>
      <c r="F292" s="151" t="s">
        <v>7106</v>
      </c>
      <c r="G292" s="152" t="s">
        <v>7077</v>
      </c>
      <c r="H292" s="149" t="s">
        <v>7078</v>
      </c>
      <c r="I292" s="149" t="s">
        <v>7412</v>
      </c>
      <c r="J292" s="149" t="s">
        <v>7636</v>
      </c>
      <c r="K292" s="153">
        <v>0</v>
      </c>
      <c r="L292" s="27">
        <v>0</v>
      </c>
      <c r="M292" s="153"/>
      <c r="N292" s="154">
        <v>7500000</v>
      </c>
      <c r="O292" s="154"/>
      <c r="P292" s="25"/>
      <c r="Q292" s="25"/>
      <c r="R292" s="25"/>
      <c r="S292" s="25">
        <v>7500000</v>
      </c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>
        <f ca="1">IF(SUM(P292:AD292)&lt;SUM(N292),SUM(N292)-SUM(P292:AD292),)</f>
        <v>0</v>
      </c>
      <c r="AE292" s="27">
        <v>8450000</v>
      </c>
      <c r="AF292" s="27"/>
      <c r="AG292" s="27"/>
      <c r="AH292" s="27"/>
      <c r="AI292" s="27"/>
      <c r="AJ292" s="27">
        <v>8450000</v>
      </c>
      <c r="AK292" s="27"/>
      <c r="AL292" s="25">
        <f>IF(SUM(AF292:AK292)&lt;SUM(AE292),SUM(AE292)-SUM(AF292:AK292),)</f>
        <v>0</v>
      </c>
      <c r="AM292" s="27">
        <v>0</v>
      </c>
      <c r="AN292" s="28"/>
      <c r="AO292" s="2"/>
      <c r="AP292" s="2"/>
      <c r="AQ292" s="89"/>
      <c r="AR292" s="89"/>
      <c r="AS292" s="2"/>
      <c r="AT292" s="2"/>
      <c r="AU292" s="29"/>
      <c r="AV292" s="2"/>
      <c r="AW292" s="2"/>
      <c r="AX292" s="2"/>
      <c r="AY292" s="89"/>
      <c r="AZ292" s="2"/>
      <c r="BA292" s="2"/>
      <c r="BB292" s="2"/>
      <c r="BC292" s="2"/>
      <c r="BD292" s="2"/>
      <c r="BE292" s="2"/>
      <c r="BF292" s="2"/>
    </row>
    <row r="293" spans="1:58" s="130" customFormat="1" ht="18" customHeight="1">
      <c r="A293" s="146">
        <v>287</v>
      </c>
      <c r="B293" s="147" t="str">
        <f t="shared" si="69"/>
        <v>004</v>
      </c>
      <c r="C293" s="175" t="s">
        <v>5624</v>
      </c>
      <c r="D293" s="149" t="s">
        <v>7698</v>
      </c>
      <c r="E293" s="152" t="s">
        <v>7255</v>
      </c>
      <c r="F293" s="151" t="s">
        <v>7106</v>
      </c>
      <c r="G293" s="152" t="s">
        <v>7077</v>
      </c>
      <c r="H293" s="149" t="s">
        <v>7078</v>
      </c>
      <c r="I293" s="149" t="s">
        <v>7412</v>
      </c>
      <c r="J293" s="149" t="s">
        <v>7699</v>
      </c>
      <c r="K293" s="153">
        <v>0</v>
      </c>
      <c r="L293" s="27">
        <v>0</v>
      </c>
      <c r="M293" s="153"/>
      <c r="N293" s="154">
        <v>7500000</v>
      </c>
      <c r="O293" s="154"/>
      <c r="P293" s="25"/>
      <c r="Q293" s="25">
        <v>7500000</v>
      </c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>
        <f t="shared" ref="AD293:AD300" si="82">IF(SUM(P293:Q293)&lt;SUM(N293),SUM(N293)-SUM(P293:Q293),)</f>
        <v>0</v>
      </c>
      <c r="AE293" s="27">
        <v>8450000</v>
      </c>
      <c r="AF293" s="27">
        <v>8450000</v>
      </c>
      <c r="AG293" s="27"/>
      <c r="AH293" s="27"/>
      <c r="AI293" s="27"/>
      <c r="AJ293" s="27"/>
      <c r="AK293" s="27"/>
      <c r="AL293" s="25">
        <f t="shared" si="80"/>
        <v>0</v>
      </c>
      <c r="AM293" s="27">
        <f t="shared" si="81"/>
        <v>0</v>
      </c>
      <c r="AN293" s="28"/>
      <c r="AO293" s="2"/>
      <c r="AP293" s="2"/>
      <c r="AQ293" s="89"/>
      <c r="AR293" s="89"/>
      <c r="AS293" s="2"/>
      <c r="AT293" s="2"/>
      <c r="AU293" s="29"/>
      <c r="AV293" s="2"/>
      <c r="AW293" s="2"/>
      <c r="AX293" s="2"/>
      <c r="AY293" s="89"/>
      <c r="AZ293" s="2"/>
      <c r="BA293" s="2"/>
      <c r="BB293" s="2"/>
      <c r="BC293" s="2"/>
      <c r="BD293" s="2"/>
      <c r="BE293" s="2"/>
      <c r="BF293" s="2"/>
    </row>
    <row r="294" spans="1:58" s="130" customFormat="1" ht="18" customHeight="1">
      <c r="A294" s="146">
        <v>288</v>
      </c>
      <c r="B294" s="147" t="str">
        <f t="shared" si="69"/>
        <v>004</v>
      </c>
      <c r="C294" s="181" t="s">
        <v>6803</v>
      </c>
      <c r="D294" s="149" t="s">
        <v>7700</v>
      </c>
      <c r="E294" s="152" t="s">
        <v>7701</v>
      </c>
      <c r="F294" s="151" t="s">
        <v>496</v>
      </c>
      <c r="G294" s="152" t="s">
        <v>7077</v>
      </c>
      <c r="H294" s="149" t="s">
        <v>7078</v>
      </c>
      <c r="I294" s="163" t="s">
        <v>7079</v>
      </c>
      <c r="J294" s="149" t="s">
        <v>7699</v>
      </c>
      <c r="K294" s="153">
        <v>0</v>
      </c>
      <c r="L294" s="27">
        <v>0</v>
      </c>
      <c r="M294" s="153"/>
      <c r="N294" s="154">
        <v>7500000</v>
      </c>
      <c r="O294" s="154"/>
      <c r="P294" s="25"/>
      <c r="Q294" s="25">
        <v>7500000</v>
      </c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>
        <f t="shared" si="82"/>
        <v>0</v>
      </c>
      <c r="AE294" s="27">
        <v>8450000</v>
      </c>
      <c r="AF294" s="27">
        <v>8450000</v>
      </c>
      <c r="AG294" s="27"/>
      <c r="AH294" s="27"/>
      <c r="AI294" s="27"/>
      <c r="AJ294" s="27"/>
      <c r="AK294" s="27"/>
      <c r="AL294" s="25">
        <f t="shared" si="80"/>
        <v>0</v>
      </c>
      <c r="AM294" s="27">
        <f t="shared" si="81"/>
        <v>0</v>
      </c>
      <c r="AN294" s="28"/>
      <c r="AO294" s="2"/>
      <c r="AP294" s="2"/>
      <c r="AQ294" s="89"/>
      <c r="AR294" s="89"/>
      <c r="AS294" s="2"/>
      <c r="AT294" s="2"/>
      <c r="AU294" s="29"/>
      <c r="AV294" s="2"/>
      <c r="AW294" s="2"/>
      <c r="AX294" s="2"/>
      <c r="AY294" s="89"/>
      <c r="AZ294" s="2"/>
      <c r="BA294" s="2"/>
      <c r="BB294" s="2"/>
      <c r="BC294" s="2"/>
      <c r="BD294" s="2"/>
      <c r="BE294" s="2"/>
      <c r="BF294" s="2"/>
    </row>
    <row r="295" spans="1:58" s="130" customFormat="1" ht="18" customHeight="1">
      <c r="A295" s="146">
        <v>289</v>
      </c>
      <c r="B295" s="147" t="str">
        <f t="shared" si="69"/>
        <v>004</v>
      </c>
      <c r="C295" s="175" t="s">
        <v>6993</v>
      </c>
      <c r="D295" s="149" t="s">
        <v>7702</v>
      </c>
      <c r="E295" s="152" t="s">
        <v>2123</v>
      </c>
      <c r="F295" s="151" t="s">
        <v>7106</v>
      </c>
      <c r="G295" s="152" t="s">
        <v>7077</v>
      </c>
      <c r="H295" s="149" t="s">
        <v>7078</v>
      </c>
      <c r="I295" s="163" t="s">
        <v>7073</v>
      </c>
      <c r="J295" s="149" t="s">
        <v>7699</v>
      </c>
      <c r="K295" s="153">
        <v>0</v>
      </c>
      <c r="L295" s="27">
        <v>0</v>
      </c>
      <c r="M295" s="153"/>
      <c r="N295" s="154">
        <v>7500000</v>
      </c>
      <c r="O295" s="154"/>
      <c r="P295" s="25"/>
      <c r="Q295" s="25">
        <v>7500000</v>
      </c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>
        <f t="shared" si="82"/>
        <v>0</v>
      </c>
      <c r="AE295" s="27">
        <v>8450000</v>
      </c>
      <c r="AF295" s="27">
        <v>8450000</v>
      </c>
      <c r="AG295" s="27"/>
      <c r="AH295" s="27"/>
      <c r="AI295" s="27"/>
      <c r="AJ295" s="27"/>
      <c r="AK295" s="27"/>
      <c r="AL295" s="25">
        <f t="shared" si="80"/>
        <v>0</v>
      </c>
      <c r="AM295" s="27">
        <f t="shared" si="81"/>
        <v>0</v>
      </c>
      <c r="AN295" s="28"/>
      <c r="AO295" s="2"/>
      <c r="AP295" s="2"/>
      <c r="AQ295" s="89"/>
      <c r="AR295" s="89"/>
      <c r="AS295" s="2"/>
      <c r="AT295" s="2"/>
      <c r="AU295" s="29"/>
      <c r="AV295" s="2"/>
      <c r="AW295" s="2"/>
      <c r="AX295" s="2"/>
      <c r="AY295" s="89"/>
      <c r="AZ295" s="2"/>
      <c r="BA295" s="2"/>
      <c r="BB295" s="2"/>
      <c r="BC295" s="2"/>
      <c r="BD295" s="2"/>
      <c r="BE295" s="2"/>
      <c r="BF295" s="2"/>
    </row>
    <row r="296" spans="1:58" s="130" customFormat="1" ht="18" customHeight="1">
      <c r="A296" s="146">
        <v>290</v>
      </c>
      <c r="B296" s="147" t="str">
        <f t="shared" si="69"/>
        <v>004</v>
      </c>
      <c r="C296" s="175" t="s">
        <v>5036</v>
      </c>
      <c r="D296" s="149" t="s">
        <v>7703</v>
      </c>
      <c r="E296" s="152" t="s">
        <v>7480</v>
      </c>
      <c r="F296" s="151" t="s">
        <v>496</v>
      </c>
      <c r="G296" s="152" t="s">
        <v>7077</v>
      </c>
      <c r="H296" s="149" t="s">
        <v>7078</v>
      </c>
      <c r="I296" s="163" t="s">
        <v>7073</v>
      </c>
      <c r="J296" s="149" t="s">
        <v>7699</v>
      </c>
      <c r="K296" s="153">
        <v>0</v>
      </c>
      <c r="L296" s="27">
        <v>0</v>
      </c>
      <c r="M296" s="153"/>
      <c r="N296" s="154">
        <v>7500000</v>
      </c>
      <c r="O296" s="154"/>
      <c r="P296" s="25"/>
      <c r="Q296" s="25">
        <v>7500000</v>
      </c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>
        <f t="shared" si="82"/>
        <v>0</v>
      </c>
      <c r="AE296" s="27">
        <v>8450000</v>
      </c>
      <c r="AF296" s="27">
        <v>8450000</v>
      </c>
      <c r="AG296" s="27"/>
      <c r="AH296" s="27"/>
      <c r="AI296" s="27"/>
      <c r="AJ296" s="27"/>
      <c r="AK296" s="27"/>
      <c r="AL296" s="25">
        <f t="shared" si="80"/>
        <v>0</v>
      </c>
      <c r="AM296" s="27">
        <f t="shared" si="81"/>
        <v>0</v>
      </c>
      <c r="AN296" s="28"/>
      <c r="AO296" s="2"/>
      <c r="AP296" s="2"/>
      <c r="AQ296" s="89"/>
      <c r="AR296" s="89"/>
      <c r="AS296" s="2"/>
      <c r="AT296" s="2"/>
      <c r="AU296" s="29"/>
      <c r="AV296" s="2"/>
      <c r="AW296" s="2"/>
      <c r="AX296" s="2"/>
      <c r="AY296" s="89"/>
      <c r="AZ296" s="2"/>
      <c r="BA296" s="2"/>
      <c r="BB296" s="2"/>
      <c r="BC296" s="2"/>
      <c r="BD296" s="2"/>
      <c r="BE296" s="2"/>
      <c r="BF296" s="2"/>
    </row>
    <row r="297" spans="1:58" s="130" customFormat="1" ht="18" customHeight="1">
      <c r="A297" s="146">
        <v>291</v>
      </c>
      <c r="B297" s="147" t="str">
        <f t="shared" si="69"/>
        <v>004</v>
      </c>
      <c r="C297" s="175" t="s">
        <v>6935</v>
      </c>
      <c r="D297" s="149" t="s">
        <v>7704</v>
      </c>
      <c r="E297" s="152" t="s">
        <v>7705</v>
      </c>
      <c r="F297" s="151" t="s">
        <v>496</v>
      </c>
      <c r="G297" s="152" t="s">
        <v>7077</v>
      </c>
      <c r="H297" s="149" t="s">
        <v>7078</v>
      </c>
      <c r="I297" s="149" t="s">
        <v>7412</v>
      </c>
      <c r="J297" s="149" t="s">
        <v>7699</v>
      </c>
      <c r="K297" s="153">
        <v>0</v>
      </c>
      <c r="L297" s="27">
        <v>0</v>
      </c>
      <c r="M297" s="153"/>
      <c r="N297" s="154">
        <v>7500000</v>
      </c>
      <c r="O297" s="154"/>
      <c r="P297" s="25"/>
      <c r="Q297" s="25">
        <v>7500000</v>
      </c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>
        <f t="shared" si="82"/>
        <v>0</v>
      </c>
      <c r="AE297" s="27">
        <v>8450000</v>
      </c>
      <c r="AF297" s="27">
        <v>8450000</v>
      </c>
      <c r="AG297" s="27"/>
      <c r="AH297" s="27"/>
      <c r="AI297" s="27"/>
      <c r="AJ297" s="27"/>
      <c r="AK297" s="27"/>
      <c r="AL297" s="25">
        <f t="shared" si="80"/>
        <v>0</v>
      </c>
      <c r="AM297" s="27">
        <f t="shared" si="81"/>
        <v>0</v>
      </c>
      <c r="AN297" s="28"/>
      <c r="AO297" s="2"/>
      <c r="AP297" s="2"/>
      <c r="AQ297" s="89"/>
      <c r="AR297" s="89"/>
      <c r="AS297" s="2"/>
      <c r="AT297" s="2"/>
      <c r="AU297" s="29"/>
      <c r="AV297" s="2"/>
      <c r="AW297" s="2"/>
      <c r="AX297" s="2"/>
      <c r="AY297" s="89"/>
      <c r="AZ297" s="2"/>
      <c r="BA297" s="2"/>
      <c r="BB297" s="2"/>
      <c r="BC297" s="2"/>
      <c r="BD297" s="2"/>
      <c r="BE297" s="2"/>
      <c r="BF297" s="2"/>
    </row>
    <row r="298" spans="1:58" s="130" customFormat="1" ht="18" customHeight="1">
      <c r="A298" s="146">
        <v>292</v>
      </c>
      <c r="B298" s="147" t="str">
        <f t="shared" si="69"/>
        <v>004</v>
      </c>
      <c r="C298" s="175" t="s">
        <v>6116</v>
      </c>
      <c r="D298" s="149" t="s">
        <v>7706</v>
      </c>
      <c r="E298" s="152" t="s">
        <v>7707</v>
      </c>
      <c r="F298" s="151" t="s">
        <v>496</v>
      </c>
      <c r="G298" s="152" t="s">
        <v>7077</v>
      </c>
      <c r="H298" s="149" t="s">
        <v>7078</v>
      </c>
      <c r="I298" s="149" t="s">
        <v>7424</v>
      </c>
      <c r="J298" s="149" t="s">
        <v>7699</v>
      </c>
      <c r="K298" s="153">
        <v>0</v>
      </c>
      <c r="L298" s="27">
        <v>0</v>
      </c>
      <c r="M298" s="153"/>
      <c r="N298" s="154">
        <v>7500000</v>
      </c>
      <c r="O298" s="154"/>
      <c r="P298" s="25"/>
      <c r="Q298" s="25">
        <v>7500000</v>
      </c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>
        <f t="shared" si="82"/>
        <v>0</v>
      </c>
      <c r="AE298" s="27">
        <v>8450000</v>
      </c>
      <c r="AF298" s="27">
        <v>8450000</v>
      </c>
      <c r="AG298" s="27"/>
      <c r="AH298" s="27"/>
      <c r="AI298" s="27"/>
      <c r="AJ298" s="27"/>
      <c r="AK298" s="27"/>
      <c r="AL298" s="25">
        <f t="shared" si="80"/>
        <v>0</v>
      </c>
      <c r="AM298" s="27">
        <f t="shared" si="81"/>
        <v>0</v>
      </c>
      <c r="AN298" s="28"/>
      <c r="AO298" s="2"/>
      <c r="AP298" s="2"/>
      <c r="AQ298" s="89"/>
      <c r="AR298" s="89"/>
      <c r="AS298" s="2"/>
      <c r="AT298" s="2"/>
      <c r="AU298" s="29"/>
      <c r="AV298" s="2"/>
      <c r="AW298" s="2"/>
      <c r="AX298" s="2"/>
      <c r="AY298" s="89"/>
      <c r="AZ298" s="2"/>
      <c r="BA298" s="2"/>
      <c r="BB298" s="2"/>
      <c r="BC298" s="2"/>
      <c r="BD298" s="2"/>
      <c r="BE298" s="2"/>
      <c r="BF298" s="2"/>
    </row>
    <row r="299" spans="1:58" s="130" customFormat="1" ht="18" customHeight="1">
      <c r="A299" s="146">
        <v>293</v>
      </c>
      <c r="B299" s="147" t="str">
        <f t="shared" si="69"/>
        <v>004</v>
      </c>
      <c r="C299" s="175" t="s">
        <v>4938</v>
      </c>
      <c r="D299" s="149" t="s">
        <v>7708</v>
      </c>
      <c r="E299" s="152" t="s">
        <v>1350</v>
      </c>
      <c r="F299" s="151" t="s">
        <v>496</v>
      </c>
      <c r="G299" s="152" t="s">
        <v>7077</v>
      </c>
      <c r="H299" s="149" t="s">
        <v>7078</v>
      </c>
      <c r="I299" s="163" t="s">
        <v>7073</v>
      </c>
      <c r="J299" s="149" t="s">
        <v>7699</v>
      </c>
      <c r="K299" s="153">
        <v>0</v>
      </c>
      <c r="L299" s="27">
        <v>0</v>
      </c>
      <c r="M299" s="153"/>
      <c r="N299" s="154">
        <v>7500000</v>
      </c>
      <c r="O299" s="154"/>
      <c r="P299" s="25"/>
      <c r="Q299" s="25">
        <v>7500000</v>
      </c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>
        <f t="shared" si="82"/>
        <v>0</v>
      </c>
      <c r="AE299" s="27">
        <v>8450000</v>
      </c>
      <c r="AF299" s="27">
        <v>8450000</v>
      </c>
      <c r="AG299" s="27"/>
      <c r="AH299" s="27"/>
      <c r="AI299" s="27"/>
      <c r="AJ299" s="27"/>
      <c r="AK299" s="27"/>
      <c r="AL299" s="25">
        <f t="shared" si="80"/>
        <v>0</v>
      </c>
      <c r="AM299" s="27">
        <f t="shared" si="81"/>
        <v>0</v>
      </c>
      <c r="AN299" s="28"/>
      <c r="AO299" s="2"/>
      <c r="AP299" s="2"/>
      <c r="AQ299" s="89"/>
      <c r="AR299" s="89"/>
      <c r="AS299" s="2"/>
      <c r="AT299" s="2"/>
      <c r="AU299" s="29"/>
      <c r="AV299" s="2"/>
      <c r="AW299" s="2"/>
      <c r="AX299" s="2"/>
      <c r="AY299" s="89"/>
      <c r="AZ299" s="2"/>
      <c r="BA299" s="2"/>
      <c r="BB299" s="2"/>
      <c r="BC299" s="2"/>
      <c r="BD299" s="2"/>
      <c r="BE299" s="2"/>
      <c r="BF299" s="2"/>
    </row>
    <row r="300" spans="1:58" s="130" customFormat="1" ht="18" customHeight="1">
      <c r="A300" s="146">
        <v>294</v>
      </c>
      <c r="B300" s="147" t="str">
        <f t="shared" si="69"/>
        <v>004</v>
      </c>
      <c r="C300" s="175" t="s">
        <v>6927</v>
      </c>
      <c r="D300" s="149" t="s">
        <v>7709</v>
      </c>
      <c r="E300" s="152" t="s">
        <v>7367</v>
      </c>
      <c r="F300" s="151" t="s">
        <v>496</v>
      </c>
      <c r="G300" s="152" t="s">
        <v>7077</v>
      </c>
      <c r="H300" s="149" t="s">
        <v>7078</v>
      </c>
      <c r="I300" s="163" t="s">
        <v>7073</v>
      </c>
      <c r="J300" s="149" t="s">
        <v>7699</v>
      </c>
      <c r="K300" s="153">
        <v>0</v>
      </c>
      <c r="L300" s="27">
        <v>0</v>
      </c>
      <c r="M300" s="153"/>
      <c r="N300" s="154">
        <v>7500000</v>
      </c>
      <c r="O300" s="154"/>
      <c r="P300" s="25"/>
      <c r="Q300" s="25">
        <v>7500000</v>
      </c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>
        <f t="shared" si="82"/>
        <v>0</v>
      </c>
      <c r="AE300" s="27">
        <v>8450000</v>
      </c>
      <c r="AF300" s="27"/>
      <c r="AG300" s="27"/>
      <c r="AH300" s="27">
        <v>8450000</v>
      </c>
      <c r="AI300" s="27"/>
      <c r="AJ300" s="27"/>
      <c r="AK300" s="27"/>
      <c r="AL300" s="25">
        <f>IF(SUM(AF300:AI300)&lt;SUM(AE300),SUM(AE300)-SUM(AF300:AI300),)</f>
        <v>0</v>
      </c>
      <c r="AM300" s="27">
        <f t="shared" ref="AM300:AM301" si="83">IF(SUM(P300:AA300)&lt;(K300+L300+N300),(K300+L300+N300)-SUM(P300:AA300),)+IF(SUM(AF300:AI300)&lt;(AE300),(AE300)-SUM(AF300:AI300),)</f>
        <v>0</v>
      </c>
      <c r="AN300" s="28"/>
      <c r="AO300" s="2"/>
      <c r="AP300" s="2"/>
      <c r="AQ300" s="89"/>
      <c r="AR300" s="89"/>
      <c r="AS300" s="2"/>
      <c r="AT300" s="2"/>
      <c r="AU300" s="29"/>
      <c r="AV300" s="2"/>
      <c r="AW300" s="2"/>
      <c r="AX300" s="2"/>
      <c r="AY300" s="89"/>
      <c r="AZ300" s="2"/>
      <c r="BA300" s="2"/>
      <c r="BB300" s="2"/>
      <c r="BC300" s="2"/>
      <c r="BD300" s="2"/>
      <c r="BE300" s="2"/>
      <c r="BF300" s="2"/>
    </row>
    <row r="301" spans="1:58" s="130" customFormat="1" ht="18" customHeight="1">
      <c r="A301" s="146">
        <v>295</v>
      </c>
      <c r="B301" s="147" t="str">
        <f t="shared" si="69"/>
        <v>004</v>
      </c>
      <c r="C301" s="175" t="s">
        <v>7710</v>
      </c>
      <c r="D301" s="149" t="s">
        <v>7711</v>
      </c>
      <c r="E301" s="152" t="s">
        <v>7631</v>
      </c>
      <c r="F301" s="151" t="s">
        <v>7106</v>
      </c>
      <c r="G301" s="152" t="s">
        <v>7077</v>
      </c>
      <c r="H301" s="149" t="s">
        <v>7078</v>
      </c>
      <c r="I301" s="163" t="s">
        <v>7073</v>
      </c>
      <c r="J301" s="149" t="s">
        <v>7699</v>
      </c>
      <c r="K301" s="153">
        <v>0</v>
      </c>
      <c r="L301" s="27">
        <v>0</v>
      </c>
      <c r="M301" s="153"/>
      <c r="N301" s="154">
        <v>7500000</v>
      </c>
      <c r="O301" s="154"/>
      <c r="P301" s="25"/>
      <c r="Q301" s="25"/>
      <c r="R301" s="25"/>
      <c r="S301" s="25">
        <v>7500000</v>
      </c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>
        <f ca="1">IF(SUM(P301:AD301)&lt;SUM(N301),SUM(N301)-SUM(P301:AD301),)</f>
        <v>0</v>
      </c>
      <c r="AE301" s="27">
        <v>8450000</v>
      </c>
      <c r="AF301" s="27"/>
      <c r="AG301" s="27"/>
      <c r="AH301" s="27">
        <v>8450000</v>
      </c>
      <c r="AI301" s="27"/>
      <c r="AJ301" s="27"/>
      <c r="AK301" s="27"/>
      <c r="AL301" s="25">
        <f>IF(SUM(AF301:AI301)&lt;SUM(AE301),SUM(AE301)-SUM(AF301:AI301),)</f>
        <v>0</v>
      </c>
      <c r="AM301" s="27">
        <f t="shared" si="83"/>
        <v>0</v>
      </c>
      <c r="AN301" s="28"/>
      <c r="AO301" s="2"/>
      <c r="AP301" s="2"/>
      <c r="AQ301" s="89"/>
      <c r="AR301" s="89"/>
      <c r="AS301" s="2"/>
      <c r="AT301" s="2"/>
      <c r="AU301" s="29"/>
      <c r="AV301" s="2"/>
      <c r="AW301" s="2"/>
      <c r="AX301" s="2"/>
      <c r="AY301" s="89"/>
      <c r="AZ301" s="2"/>
      <c r="BA301" s="2"/>
      <c r="BB301" s="2"/>
      <c r="BC301" s="2"/>
      <c r="BD301" s="2"/>
      <c r="BE301" s="2"/>
      <c r="BF301" s="2"/>
    </row>
    <row r="302" spans="1:58" s="130" customFormat="1" ht="18" customHeight="1">
      <c r="A302" s="146">
        <v>296</v>
      </c>
      <c r="B302" s="147" t="str">
        <f t="shared" si="69"/>
        <v>004</v>
      </c>
      <c r="C302" s="175" t="s">
        <v>7712</v>
      </c>
      <c r="D302" s="149" t="s">
        <v>7713</v>
      </c>
      <c r="E302" s="152" t="s">
        <v>7714</v>
      </c>
      <c r="F302" s="151" t="s">
        <v>496</v>
      </c>
      <c r="G302" s="152" t="s">
        <v>7077</v>
      </c>
      <c r="H302" s="149" t="s">
        <v>7078</v>
      </c>
      <c r="I302" s="163" t="s">
        <v>7079</v>
      </c>
      <c r="J302" s="149" t="s">
        <v>7699</v>
      </c>
      <c r="K302" s="153">
        <v>0</v>
      </c>
      <c r="L302" s="27">
        <v>0</v>
      </c>
      <c r="M302" s="153"/>
      <c r="N302" s="154">
        <v>7500000</v>
      </c>
      <c r="O302" s="154"/>
      <c r="P302" s="25"/>
      <c r="Q302" s="25"/>
      <c r="R302" s="25"/>
      <c r="S302" s="25"/>
      <c r="T302" s="25"/>
      <c r="U302" s="25">
        <v>7500000</v>
      </c>
      <c r="V302" s="25"/>
      <c r="W302" s="25"/>
      <c r="X302" s="25"/>
      <c r="Y302" s="25"/>
      <c r="Z302" s="25"/>
      <c r="AA302" s="25"/>
      <c r="AB302" s="25"/>
      <c r="AC302" s="25"/>
      <c r="AD302" s="25">
        <f>IF(SUM(P302:U302)&lt;SUM(N302),SUM(N302)-SUM(P302:U302),)</f>
        <v>0</v>
      </c>
      <c r="AE302" s="27">
        <v>8450000</v>
      </c>
      <c r="AF302" s="27"/>
      <c r="AG302" s="27"/>
      <c r="AH302" s="27"/>
      <c r="AI302" s="27">
        <v>8450000</v>
      </c>
      <c r="AJ302" s="27"/>
      <c r="AK302" s="27"/>
      <c r="AL302" s="25">
        <f>IF(SUM(AF302:AI302)&lt;SUM(AE302),SUM(AE302)-SUM(AF302:AI302),)</f>
        <v>0</v>
      </c>
      <c r="AM302" s="27">
        <f>IF(SUM(P302:AA302)&lt;(K302+L302+N302),(K302+L302+N302)-SUM(P302:AA302),)+IF(SUM(AF302:AI302)&lt;(AE302),(AE302)-SUM(AF302:AI302),)</f>
        <v>0</v>
      </c>
      <c r="AN302" s="28"/>
      <c r="AO302" s="2"/>
      <c r="AP302" s="2"/>
      <c r="AQ302" s="89"/>
      <c r="AR302" s="89"/>
      <c r="AS302" s="2"/>
      <c r="AT302" s="2"/>
      <c r="AU302" s="29"/>
      <c r="AV302" s="2"/>
      <c r="AW302" s="2"/>
      <c r="AX302" s="2"/>
      <c r="AY302" s="89"/>
      <c r="AZ302" s="2"/>
      <c r="BA302" s="2"/>
      <c r="BB302" s="2"/>
      <c r="BC302" s="2"/>
      <c r="BD302" s="2"/>
      <c r="BE302" s="2"/>
      <c r="BF302" s="2"/>
    </row>
    <row r="303" spans="1:58" s="130" customFormat="1" ht="18" customHeight="1">
      <c r="A303" s="146">
        <v>297</v>
      </c>
      <c r="B303" s="147" t="str">
        <f t="shared" si="69"/>
        <v>004</v>
      </c>
      <c r="C303" s="175" t="s">
        <v>7715</v>
      </c>
      <c r="D303" s="149" t="s">
        <v>7716</v>
      </c>
      <c r="E303" s="152" t="s">
        <v>7717</v>
      </c>
      <c r="F303" s="151" t="s">
        <v>7106</v>
      </c>
      <c r="G303" s="152" t="s">
        <v>7077</v>
      </c>
      <c r="H303" s="149" t="s">
        <v>7078</v>
      </c>
      <c r="I303" s="149" t="s">
        <v>7412</v>
      </c>
      <c r="J303" s="149" t="s">
        <v>7699</v>
      </c>
      <c r="K303" s="153">
        <v>0</v>
      </c>
      <c r="L303" s="27">
        <v>0</v>
      </c>
      <c r="M303" s="153"/>
      <c r="N303" s="154">
        <v>7500000</v>
      </c>
      <c r="O303" s="154"/>
      <c r="P303" s="25"/>
      <c r="Q303" s="25"/>
      <c r="R303" s="25"/>
      <c r="S303" s="25">
        <v>7500000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>
        <f ca="1">IF(SUM(P303:AD303)&lt;SUM(N303),SUM(N303)-SUM(P303:AD303),)</f>
        <v>0</v>
      </c>
      <c r="AE303" s="27">
        <v>8450000</v>
      </c>
      <c r="AF303" s="27"/>
      <c r="AG303" s="27"/>
      <c r="AH303" s="27">
        <v>8450000</v>
      </c>
      <c r="AI303" s="27"/>
      <c r="AJ303" s="27"/>
      <c r="AK303" s="27"/>
      <c r="AL303" s="25">
        <f>IF(SUM(AF303:AI303)&lt;SUM(AE303),SUM(AE303)-SUM(AF303:AI303),)</f>
        <v>0</v>
      </c>
      <c r="AM303" s="27">
        <f t="shared" ref="AM303:AM304" si="84">IF(SUM(P303:AA303)&lt;(K303+L303+N303),(K303+L303+N303)-SUM(P303:AA303),)+IF(SUM(AF303:AI303)&lt;(AE303),(AE303)-SUM(AF303:AI303),)</f>
        <v>0</v>
      </c>
      <c r="AN303" s="28"/>
      <c r="AO303" s="2"/>
      <c r="AP303" s="2"/>
      <c r="AQ303" s="89"/>
      <c r="AR303" s="89"/>
      <c r="AS303" s="2"/>
      <c r="AT303" s="2"/>
      <c r="AU303" s="29"/>
      <c r="AV303" s="2"/>
      <c r="AW303" s="2"/>
      <c r="AX303" s="2"/>
      <c r="AY303" s="89"/>
      <c r="AZ303" s="2"/>
      <c r="BA303" s="2"/>
      <c r="BB303" s="2"/>
      <c r="BC303" s="2"/>
      <c r="BD303" s="2"/>
      <c r="BE303" s="2"/>
      <c r="BF303" s="2"/>
    </row>
    <row r="304" spans="1:58" s="130" customFormat="1" ht="18" customHeight="1">
      <c r="A304" s="146">
        <v>298</v>
      </c>
      <c r="B304" s="147" t="str">
        <f t="shared" si="69"/>
        <v>004</v>
      </c>
      <c r="C304" s="175" t="s">
        <v>5268</v>
      </c>
      <c r="D304" s="149" t="s">
        <v>7718</v>
      </c>
      <c r="E304" s="152" t="s">
        <v>7577</v>
      </c>
      <c r="F304" s="151" t="s">
        <v>496</v>
      </c>
      <c r="G304" s="152" t="s">
        <v>7077</v>
      </c>
      <c r="H304" s="149" t="s">
        <v>7078</v>
      </c>
      <c r="I304" s="163" t="s">
        <v>7073</v>
      </c>
      <c r="J304" s="149" t="s">
        <v>7699</v>
      </c>
      <c r="K304" s="153">
        <v>0</v>
      </c>
      <c r="L304" s="27">
        <v>0</v>
      </c>
      <c r="M304" s="153"/>
      <c r="N304" s="154">
        <v>7500000</v>
      </c>
      <c r="O304" s="154"/>
      <c r="P304" s="25"/>
      <c r="Q304" s="25">
        <v>7500000</v>
      </c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>
        <f>IF(SUM(P304:Q304)&lt;SUM(N304),SUM(N304)-SUM(P304:Q304),)</f>
        <v>0</v>
      </c>
      <c r="AE304" s="27">
        <v>8450000</v>
      </c>
      <c r="AF304" s="27"/>
      <c r="AG304" s="27"/>
      <c r="AH304" s="27">
        <v>8450000</v>
      </c>
      <c r="AI304" s="27"/>
      <c r="AJ304" s="27"/>
      <c r="AK304" s="27"/>
      <c r="AL304" s="25">
        <f>IF(SUM(AF304:AI304)&lt;SUM(AE304),SUM(AE304)-SUM(AF304:AI304),)</f>
        <v>0</v>
      </c>
      <c r="AM304" s="27">
        <f t="shared" si="84"/>
        <v>0</v>
      </c>
      <c r="AN304" s="28"/>
      <c r="AO304" s="2"/>
      <c r="AP304" s="2"/>
      <c r="AQ304" s="89"/>
      <c r="AR304" s="89"/>
      <c r="AS304" s="2"/>
      <c r="AT304" s="2"/>
      <c r="AU304" s="29"/>
      <c r="AV304" s="2"/>
      <c r="AW304" s="2"/>
      <c r="AX304" s="2"/>
      <c r="AY304" s="89"/>
      <c r="AZ304" s="2"/>
      <c r="BA304" s="2"/>
      <c r="BB304" s="2"/>
      <c r="BC304" s="2"/>
      <c r="BD304" s="2"/>
      <c r="BE304" s="2"/>
      <c r="BF304" s="2"/>
    </row>
    <row r="305" spans="1:58" s="130" customFormat="1" ht="18" customHeight="1">
      <c r="A305" s="146">
        <v>299</v>
      </c>
      <c r="B305" s="147" t="str">
        <f t="shared" si="69"/>
        <v>004</v>
      </c>
      <c r="C305" s="175" t="s">
        <v>7719</v>
      </c>
      <c r="D305" s="149" t="s">
        <v>7720</v>
      </c>
      <c r="E305" s="152" t="s">
        <v>197</v>
      </c>
      <c r="F305" s="151" t="s">
        <v>496</v>
      </c>
      <c r="G305" s="152" t="s">
        <v>7077</v>
      </c>
      <c r="H305" s="149" t="s">
        <v>7078</v>
      </c>
      <c r="I305" s="163" t="s">
        <v>7073</v>
      </c>
      <c r="J305" s="149" t="s">
        <v>7699</v>
      </c>
      <c r="K305" s="153">
        <v>0</v>
      </c>
      <c r="L305" s="27">
        <v>0</v>
      </c>
      <c r="M305" s="153"/>
      <c r="N305" s="154">
        <v>7500000</v>
      </c>
      <c r="O305" s="154"/>
      <c r="P305" s="25"/>
      <c r="Q305" s="25"/>
      <c r="R305" s="25"/>
      <c r="S305" s="25">
        <v>7500000</v>
      </c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>
        <f ca="1">IF(SUM(P305:AD305)&lt;SUM(N305),SUM(N305)-SUM(P305:AD305),)</f>
        <v>0</v>
      </c>
      <c r="AE305" s="27">
        <v>8450000</v>
      </c>
      <c r="AF305" s="27">
        <v>8450000</v>
      </c>
      <c r="AG305" s="27"/>
      <c r="AH305" s="27"/>
      <c r="AI305" s="27"/>
      <c r="AJ305" s="27"/>
      <c r="AK305" s="27"/>
      <c r="AL305" s="25">
        <f>IF(SUM(AF305:AG305)&lt;SUM(AE305),SUM(AE305)-SUM(AF305:AG305),)</f>
        <v>0</v>
      </c>
      <c r="AM305" s="27">
        <f>IF(SUM(P305:AA305)&lt;(K305+L305+N305),(K305+L305+N305)-SUM(P305:AA305),)+IF(SUM(AF305:AG305)&lt;(AE305),(AE305)-SUM(AF305:AG305),)</f>
        <v>0</v>
      </c>
      <c r="AN305" s="28"/>
      <c r="AO305" s="2"/>
      <c r="AP305" s="2"/>
      <c r="AQ305" s="89"/>
      <c r="AR305" s="89"/>
      <c r="AS305" s="2"/>
      <c r="AT305" s="2"/>
      <c r="AU305" s="29"/>
      <c r="AV305" s="2"/>
      <c r="AW305" s="2"/>
      <c r="AX305" s="2"/>
      <c r="AY305" s="89"/>
      <c r="AZ305" s="2"/>
      <c r="BA305" s="2"/>
      <c r="BB305" s="2"/>
      <c r="BC305" s="2"/>
      <c r="BD305" s="2"/>
      <c r="BE305" s="2"/>
      <c r="BF305" s="2"/>
    </row>
    <row r="306" spans="1:58" s="130" customFormat="1" ht="18" customHeight="1">
      <c r="A306" s="146">
        <v>300</v>
      </c>
      <c r="B306" s="147" t="str">
        <f t="shared" si="69"/>
        <v>004</v>
      </c>
      <c r="C306" s="175" t="s">
        <v>7721</v>
      </c>
      <c r="D306" s="149" t="s">
        <v>7722</v>
      </c>
      <c r="E306" s="152" t="s">
        <v>7723</v>
      </c>
      <c r="F306" s="151" t="s">
        <v>7106</v>
      </c>
      <c r="G306" s="152" t="s">
        <v>7077</v>
      </c>
      <c r="H306" s="149" t="s">
        <v>7078</v>
      </c>
      <c r="I306" s="163" t="s">
        <v>7073</v>
      </c>
      <c r="J306" s="149" t="s">
        <v>7699</v>
      </c>
      <c r="K306" s="153">
        <v>0</v>
      </c>
      <c r="L306" s="27">
        <v>0</v>
      </c>
      <c r="M306" s="153"/>
      <c r="N306" s="154">
        <v>7500000</v>
      </c>
      <c r="O306" s="154"/>
      <c r="P306" s="25"/>
      <c r="Q306" s="25"/>
      <c r="R306" s="25"/>
      <c r="S306" s="25"/>
      <c r="T306" s="25"/>
      <c r="U306" s="25"/>
      <c r="V306" s="25"/>
      <c r="W306" s="25">
        <v>7500000</v>
      </c>
      <c r="X306" s="25"/>
      <c r="Y306" s="25"/>
      <c r="Z306" s="25"/>
      <c r="AA306" s="25"/>
      <c r="AB306" s="25"/>
      <c r="AC306" s="25"/>
      <c r="AD306" s="25">
        <f>IF(SUM(P306:W306)&lt;SUM(N306),SUM(N306)-SUM(P306:W306),)</f>
        <v>0</v>
      </c>
      <c r="AE306" s="27">
        <v>8450000</v>
      </c>
      <c r="AF306" s="27"/>
      <c r="AG306" s="27"/>
      <c r="AH306" s="27"/>
      <c r="AI306" s="27"/>
      <c r="AJ306" s="27"/>
      <c r="AK306" s="27"/>
      <c r="AL306" s="25">
        <f>IF(SUM(AF306:AG306)&lt;SUM(AE306),SUM(AE306)-SUM(AF306:AG306),)</f>
        <v>8450000</v>
      </c>
      <c r="AM306" s="27">
        <f>IF(SUM(P306:AA306)&lt;(K306+L306+N306),(K306+L306+N306)-SUM(P306:AA306),)+IF(SUM(AF306:AG306)&lt;(AE306),(AE306)-SUM(AF306:AG306),)</f>
        <v>8450000</v>
      </c>
      <c r="AN306" s="28"/>
      <c r="AO306" s="2"/>
      <c r="AP306" s="2"/>
      <c r="AQ306" s="89"/>
      <c r="AR306" s="89"/>
      <c r="AS306" s="2"/>
      <c r="AT306" s="2"/>
      <c r="AU306" s="29"/>
      <c r="AV306" s="2"/>
      <c r="AW306" s="2"/>
      <c r="AX306" s="2"/>
      <c r="AY306" s="89"/>
      <c r="AZ306" s="2"/>
      <c r="BA306" s="2"/>
      <c r="BB306" s="2"/>
      <c r="BC306" s="2"/>
      <c r="BD306" s="2"/>
      <c r="BE306" s="2"/>
      <c r="BF306" s="2"/>
    </row>
    <row r="307" spans="1:58" s="130" customFormat="1" ht="18" customHeight="1">
      <c r="A307" s="146">
        <v>301</v>
      </c>
      <c r="B307" s="147" t="str">
        <f t="shared" si="69"/>
        <v>004</v>
      </c>
      <c r="C307" s="175" t="s">
        <v>4812</v>
      </c>
      <c r="D307" s="149" t="s">
        <v>7724</v>
      </c>
      <c r="E307" s="152" t="s">
        <v>7258</v>
      </c>
      <c r="F307" s="151" t="s">
        <v>496</v>
      </c>
      <c r="G307" s="152" t="s">
        <v>7077</v>
      </c>
      <c r="H307" s="149" t="s">
        <v>7078</v>
      </c>
      <c r="I307" s="149" t="s">
        <v>7412</v>
      </c>
      <c r="J307" s="149" t="s">
        <v>7699</v>
      </c>
      <c r="K307" s="153">
        <v>0</v>
      </c>
      <c r="L307" s="27">
        <v>0</v>
      </c>
      <c r="M307" s="153"/>
      <c r="N307" s="154">
        <v>7500000</v>
      </c>
      <c r="O307" s="154"/>
      <c r="P307" s="25"/>
      <c r="Q307" s="25">
        <v>7500000</v>
      </c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>
        <f>IF(SUM(P307:Q307)&lt;SUM(N307),SUM(N307)-SUM(P307:Q307),)</f>
        <v>0</v>
      </c>
      <c r="AE307" s="27">
        <v>8450000</v>
      </c>
      <c r="AF307" s="27">
        <v>8450000</v>
      </c>
      <c r="AG307" s="27"/>
      <c r="AH307" s="27"/>
      <c r="AI307" s="27"/>
      <c r="AJ307" s="27"/>
      <c r="AK307" s="27"/>
      <c r="AL307" s="25">
        <f>IF(SUM(AF307:AG307)&lt;SUM(AE307),SUM(AE307)-SUM(AF307:AG307),)</f>
        <v>0</v>
      </c>
      <c r="AM307" s="27">
        <f>IF(SUM(P307:AA307)&lt;(K307+L307+N307),(K307+L307+N307)-SUM(P307:AA307),)+IF(SUM(AF307:AG307)&lt;(AE307),(AE307)-SUM(AF307:AG307),)</f>
        <v>0</v>
      </c>
      <c r="AN307" s="28"/>
      <c r="AO307" s="2"/>
      <c r="AP307" s="2"/>
      <c r="AQ307" s="89"/>
      <c r="AR307" s="89"/>
      <c r="AS307" s="2"/>
      <c r="AT307" s="2"/>
      <c r="AU307" s="29"/>
      <c r="AV307" s="2"/>
      <c r="AW307" s="2"/>
      <c r="AX307" s="2"/>
      <c r="AY307" s="89"/>
      <c r="AZ307" s="2"/>
      <c r="BA307" s="2"/>
      <c r="BB307" s="2"/>
      <c r="BC307" s="2"/>
      <c r="BD307" s="2"/>
      <c r="BE307" s="2"/>
      <c r="BF307" s="2"/>
    </row>
    <row r="308" spans="1:58" s="130" customFormat="1" ht="18" customHeight="1">
      <c r="A308" s="146">
        <v>302</v>
      </c>
      <c r="B308" s="147" t="str">
        <f t="shared" si="69"/>
        <v>004</v>
      </c>
      <c r="C308" s="175" t="s">
        <v>7725</v>
      </c>
      <c r="D308" s="149" t="s">
        <v>7726</v>
      </c>
      <c r="E308" s="152" t="s">
        <v>7727</v>
      </c>
      <c r="F308" s="151" t="s">
        <v>7106</v>
      </c>
      <c r="G308" s="152" t="s">
        <v>7077</v>
      </c>
      <c r="H308" s="149" t="s">
        <v>7078</v>
      </c>
      <c r="I308" s="163" t="s">
        <v>7409</v>
      </c>
      <c r="J308" s="149" t="s">
        <v>7699</v>
      </c>
      <c r="K308" s="153">
        <v>0</v>
      </c>
      <c r="L308" s="27">
        <v>0</v>
      </c>
      <c r="M308" s="153"/>
      <c r="N308" s="154">
        <v>7500000</v>
      </c>
      <c r="O308" s="154"/>
      <c r="P308" s="25"/>
      <c r="Q308" s="25"/>
      <c r="R308" s="25"/>
      <c r="S308" s="25"/>
      <c r="T308" s="25"/>
      <c r="U308" s="25">
        <v>7500000</v>
      </c>
      <c r="V308" s="25"/>
      <c r="W308" s="25"/>
      <c r="X308" s="25"/>
      <c r="Y308" s="25"/>
      <c r="Z308" s="25"/>
      <c r="AA308" s="25"/>
      <c r="AB308" s="25"/>
      <c r="AC308" s="25"/>
      <c r="AD308" s="25">
        <f>IF(SUM(P308:U308)&lt;SUM(N308),SUM(N308)-SUM(P308:U308),)</f>
        <v>0</v>
      </c>
      <c r="AE308" s="27">
        <v>8450000</v>
      </c>
      <c r="AF308" s="27"/>
      <c r="AG308" s="27"/>
      <c r="AH308" s="27">
        <v>8450000</v>
      </c>
      <c r="AI308" s="27"/>
      <c r="AJ308" s="27"/>
      <c r="AK308" s="27"/>
      <c r="AL308" s="25">
        <f>IF(SUM(AF308:AI308)&lt;SUM(AE308),SUM(AE308)-SUM(AF308:AI308),)</f>
        <v>0</v>
      </c>
      <c r="AM308" s="27">
        <f t="shared" ref="AM308" si="85">IF(SUM(P308:AA308)&lt;(K308+L308+N308),(K308+L308+N308)-SUM(P308:AA308),)+IF(SUM(AF308:AI308)&lt;(AE308),(AE308)-SUM(AF308:AI308),)</f>
        <v>0</v>
      </c>
      <c r="AN308" s="28"/>
      <c r="AO308" s="2"/>
      <c r="AP308" s="2"/>
      <c r="AQ308" s="89"/>
      <c r="AR308" s="89"/>
      <c r="AS308" s="2"/>
      <c r="AT308" s="2"/>
      <c r="AU308" s="29"/>
      <c r="AV308" s="2"/>
      <c r="AW308" s="2"/>
      <c r="AX308" s="2"/>
      <c r="AY308" s="89"/>
      <c r="AZ308" s="2"/>
      <c r="BA308" s="2"/>
      <c r="BB308" s="2"/>
      <c r="BC308" s="2"/>
      <c r="BD308" s="2"/>
      <c r="BE308" s="2"/>
      <c r="BF308" s="2"/>
    </row>
    <row r="309" spans="1:58" s="130" customFormat="1" ht="18" customHeight="1">
      <c r="A309" s="146">
        <v>303</v>
      </c>
      <c r="B309" s="147" t="str">
        <f t="shared" si="69"/>
        <v>004</v>
      </c>
      <c r="C309" s="175" t="s">
        <v>7728</v>
      </c>
      <c r="D309" s="149" t="s">
        <v>7729</v>
      </c>
      <c r="E309" s="152" t="s">
        <v>7730</v>
      </c>
      <c r="F309" s="151" t="s">
        <v>7106</v>
      </c>
      <c r="G309" s="152" t="s">
        <v>7077</v>
      </c>
      <c r="H309" s="149" t="s">
        <v>7078</v>
      </c>
      <c r="I309" s="163" t="s">
        <v>7073</v>
      </c>
      <c r="J309" s="149" t="s">
        <v>7699</v>
      </c>
      <c r="K309" s="153">
        <v>0</v>
      </c>
      <c r="L309" s="27">
        <v>0</v>
      </c>
      <c r="M309" s="153"/>
      <c r="N309" s="154">
        <v>7500000</v>
      </c>
      <c r="O309" s="154"/>
      <c r="P309" s="25"/>
      <c r="Q309" s="25"/>
      <c r="R309" s="25"/>
      <c r="S309" s="25"/>
      <c r="T309" s="25"/>
      <c r="U309" s="25"/>
      <c r="V309" s="25"/>
      <c r="W309" s="25"/>
      <c r="X309" s="25"/>
      <c r="Y309" s="25">
        <v>7500000</v>
      </c>
      <c r="Z309" s="25"/>
      <c r="AA309" s="25"/>
      <c r="AB309" s="25"/>
      <c r="AC309" s="25"/>
      <c r="AD309" s="25">
        <f>IF(SUM(P309:Y309)&lt;SUM(N309),SUM(N309)-SUM(P309:Y309),)</f>
        <v>0</v>
      </c>
      <c r="AE309" s="27">
        <v>8450000</v>
      </c>
      <c r="AF309" s="27"/>
      <c r="AG309" s="27"/>
      <c r="AH309" s="27"/>
      <c r="AI309" s="27"/>
      <c r="AJ309" s="27">
        <v>8450000</v>
      </c>
      <c r="AK309" s="27"/>
      <c r="AL309" s="25">
        <f>IF(SUM(AF309:AK309)&lt;SUM(AE309),SUM(AE309)-SUM(AF309:AK309),)</f>
        <v>0</v>
      </c>
      <c r="AM309" s="27">
        <v>0</v>
      </c>
      <c r="AN309" s="28"/>
      <c r="AO309" s="2"/>
      <c r="AP309" s="2"/>
      <c r="AQ309" s="89"/>
      <c r="AR309" s="89"/>
      <c r="AS309" s="2"/>
      <c r="AT309" s="2"/>
      <c r="AU309" s="29"/>
      <c r="AV309" s="2"/>
      <c r="AW309" s="2"/>
      <c r="AX309" s="2"/>
      <c r="AY309" s="89"/>
      <c r="AZ309" s="2"/>
      <c r="BA309" s="2"/>
      <c r="BB309" s="2"/>
      <c r="BC309" s="2"/>
      <c r="BD309" s="2"/>
      <c r="BE309" s="2"/>
      <c r="BF309" s="2"/>
    </row>
    <row r="310" spans="1:58" s="130" customFormat="1" ht="18" customHeight="1">
      <c r="A310" s="146">
        <v>304</v>
      </c>
      <c r="B310" s="147" t="str">
        <f t="shared" si="69"/>
        <v>004</v>
      </c>
      <c r="C310" s="175" t="s">
        <v>4815</v>
      </c>
      <c r="D310" s="149" t="s">
        <v>7731</v>
      </c>
      <c r="E310" s="152" t="s">
        <v>7732</v>
      </c>
      <c r="F310" s="151" t="s">
        <v>496</v>
      </c>
      <c r="G310" s="152" t="s">
        <v>7077</v>
      </c>
      <c r="H310" s="149" t="s">
        <v>7078</v>
      </c>
      <c r="I310" s="149" t="s">
        <v>7424</v>
      </c>
      <c r="J310" s="149" t="s">
        <v>7699</v>
      </c>
      <c r="K310" s="153">
        <v>0</v>
      </c>
      <c r="L310" s="27">
        <v>0</v>
      </c>
      <c r="M310" s="153"/>
      <c r="N310" s="154">
        <v>7500000</v>
      </c>
      <c r="O310" s="154"/>
      <c r="P310" s="25"/>
      <c r="Q310" s="25">
        <v>7500000</v>
      </c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>
        <f>IF(SUM(P310:Q310)&lt;SUM(N310),SUM(N310)-SUM(P310:Q310),)</f>
        <v>0</v>
      </c>
      <c r="AE310" s="27">
        <v>8450000</v>
      </c>
      <c r="AF310" s="27">
        <v>8450000</v>
      </c>
      <c r="AG310" s="27"/>
      <c r="AH310" s="27"/>
      <c r="AI310" s="27"/>
      <c r="AJ310" s="27"/>
      <c r="AK310" s="27"/>
      <c r="AL310" s="25">
        <f>IF(SUM(AF310:AG310)&lt;SUM(AE310),SUM(AE310)-SUM(AF310:AG310),)</f>
        <v>0</v>
      </c>
      <c r="AM310" s="27">
        <f>IF(SUM(P310:AA310)&lt;(K310+L310+N310),(K310+L310+N310)-SUM(P310:AA310),)+IF(SUM(AF310:AG310)&lt;(AE310),(AE310)-SUM(AF310:AG310),)</f>
        <v>0</v>
      </c>
      <c r="AN310" s="28"/>
      <c r="AO310" s="2"/>
      <c r="AP310" s="2"/>
      <c r="AQ310" s="89"/>
      <c r="AR310" s="89"/>
      <c r="AS310" s="2"/>
      <c r="AT310" s="2"/>
      <c r="AU310" s="29"/>
      <c r="AV310" s="2"/>
      <c r="AW310" s="2"/>
      <c r="AX310" s="2"/>
      <c r="AY310" s="89"/>
      <c r="AZ310" s="2"/>
      <c r="BA310" s="2"/>
      <c r="BB310" s="2"/>
      <c r="BC310" s="2"/>
      <c r="BD310" s="2"/>
      <c r="BE310" s="2"/>
      <c r="BF310" s="2"/>
    </row>
    <row r="311" spans="1:58" s="130" customFormat="1" ht="18" customHeight="1">
      <c r="A311" s="146">
        <v>305</v>
      </c>
      <c r="B311" s="147" t="str">
        <f t="shared" si="69"/>
        <v>004</v>
      </c>
      <c r="C311" s="175" t="s">
        <v>7733</v>
      </c>
      <c r="D311" s="149" t="s">
        <v>7734</v>
      </c>
      <c r="E311" s="152" t="s">
        <v>1459</v>
      </c>
      <c r="F311" s="151" t="s">
        <v>7106</v>
      </c>
      <c r="G311" s="152" t="s">
        <v>7077</v>
      </c>
      <c r="H311" s="149" t="s">
        <v>7078</v>
      </c>
      <c r="I311" s="163" t="s">
        <v>7409</v>
      </c>
      <c r="J311" s="149" t="s">
        <v>7699</v>
      </c>
      <c r="K311" s="153">
        <v>0</v>
      </c>
      <c r="L311" s="27">
        <v>0</v>
      </c>
      <c r="M311" s="153"/>
      <c r="N311" s="154">
        <v>7500000</v>
      </c>
      <c r="O311" s="154"/>
      <c r="P311" s="25"/>
      <c r="Q311" s="25"/>
      <c r="R311" s="25"/>
      <c r="S311" s="25"/>
      <c r="T311" s="25"/>
      <c r="U311" s="25">
        <v>7500000</v>
      </c>
      <c r="V311" s="25"/>
      <c r="W311" s="25"/>
      <c r="X311" s="25"/>
      <c r="Y311" s="25"/>
      <c r="Z311" s="25"/>
      <c r="AA311" s="25"/>
      <c r="AB311" s="25"/>
      <c r="AC311" s="25"/>
      <c r="AD311" s="25">
        <f>IF(SUM(P311:U311)&lt;SUM(N311),SUM(N311)-SUM(P311:U311),)</f>
        <v>0</v>
      </c>
      <c r="AE311" s="27">
        <v>8450000</v>
      </c>
      <c r="AF311" s="27"/>
      <c r="AG311" s="27"/>
      <c r="AH311" s="27">
        <v>8450000</v>
      </c>
      <c r="AI311" s="27"/>
      <c r="AJ311" s="27"/>
      <c r="AK311" s="27"/>
      <c r="AL311" s="25">
        <f>IF(SUM(AF311:AI311)&lt;SUM(AE311),SUM(AE311)-SUM(AF311:AI311),)</f>
        <v>0</v>
      </c>
      <c r="AM311" s="27">
        <f t="shared" ref="AM311" si="86">IF(SUM(P311:AA311)&lt;(K311+L311+N311),(K311+L311+N311)-SUM(P311:AA311),)+IF(SUM(AF311:AI311)&lt;(AE311),(AE311)-SUM(AF311:AI311),)</f>
        <v>0</v>
      </c>
      <c r="AN311" s="28"/>
      <c r="AO311" s="2"/>
      <c r="AP311" s="2"/>
      <c r="AQ311" s="89"/>
      <c r="AR311" s="89"/>
      <c r="AS311" s="2"/>
      <c r="AT311" s="2"/>
      <c r="AU311" s="29"/>
      <c r="AV311" s="2"/>
      <c r="AW311" s="2"/>
      <c r="AX311" s="2"/>
      <c r="AY311" s="89"/>
      <c r="AZ311" s="2"/>
      <c r="BA311" s="2"/>
      <c r="BB311" s="2"/>
      <c r="BC311" s="2"/>
      <c r="BD311" s="2"/>
      <c r="BE311" s="2"/>
      <c r="BF311" s="2"/>
    </row>
    <row r="312" spans="1:58" s="130" customFormat="1" ht="18" customHeight="1">
      <c r="A312" s="146">
        <v>306</v>
      </c>
      <c r="B312" s="147" t="str">
        <f t="shared" si="69"/>
        <v>004</v>
      </c>
      <c r="C312" s="175" t="s">
        <v>6145</v>
      </c>
      <c r="D312" s="149" t="s">
        <v>7735</v>
      </c>
      <c r="E312" s="152" t="s">
        <v>7736</v>
      </c>
      <c r="F312" s="151" t="s">
        <v>7106</v>
      </c>
      <c r="G312" s="152" t="s">
        <v>7077</v>
      </c>
      <c r="H312" s="149" t="s">
        <v>7078</v>
      </c>
      <c r="I312" s="163" t="s">
        <v>7073</v>
      </c>
      <c r="J312" s="149" t="s">
        <v>7699</v>
      </c>
      <c r="K312" s="153">
        <v>0</v>
      </c>
      <c r="L312" s="27">
        <v>0</v>
      </c>
      <c r="M312" s="153"/>
      <c r="N312" s="154">
        <v>7500000</v>
      </c>
      <c r="O312" s="154"/>
      <c r="P312" s="25"/>
      <c r="Q312" s="25">
        <v>7500000</v>
      </c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>
        <f>IF(SUM(P312:Q312)&lt;SUM(N312),SUM(N312)-SUM(P312:Q312),)</f>
        <v>0</v>
      </c>
      <c r="AE312" s="27">
        <v>8450000</v>
      </c>
      <c r="AF312" s="27">
        <v>8450000</v>
      </c>
      <c r="AG312" s="27"/>
      <c r="AH312" s="27"/>
      <c r="AI312" s="27"/>
      <c r="AJ312" s="27"/>
      <c r="AK312" s="27"/>
      <c r="AL312" s="25">
        <f>IF(SUM(AF312:AG312)&lt;SUM(AE312),SUM(AE312)-SUM(AF312:AG312),)</f>
        <v>0</v>
      </c>
      <c r="AM312" s="27">
        <f>IF(SUM(P312:AA312)&lt;(K312+L312+N312),(K312+L312+N312)-SUM(P312:AA312),)+IF(SUM(AF312:AG312)&lt;(AE312),(AE312)-SUM(AF312:AG312),)</f>
        <v>0</v>
      </c>
      <c r="AN312" s="28"/>
      <c r="AO312" s="2"/>
      <c r="AP312" s="2"/>
      <c r="AQ312" s="89"/>
      <c r="AR312" s="89"/>
      <c r="AS312" s="2"/>
      <c r="AT312" s="2"/>
      <c r="AU312" s="29"/>
      <c r="AV312" s="2"/>
      <c r="AW312" s="2"/>
      <c r="AX312" s="2"/>
      <c r="AY312" s="89"/>
      <c r="AZ312" s="2"/>
      <c r="BA312" s="2"/>
      <c r="BB312" s="2"/>
      <c r="BC312" s="2"/>
      <c r="BD312" s="2"/>
      <c r="BE312" s="2"/>
      <c r="BF312" s="2"/>
    </row>
    <row r="313" spans="1:58" s="130" customFormat="1" ht="18" customHeight="1">
      <c r="A313" s="146">
        <v>307</v>
      </c>
      <c r="B313" s="147" t="str">
        <f t="shared" si="69"/>
        <v>004</v>
      </c>
      <c r="C313" s="175" t="s">
        <v>7737</v>
      </c>
      <c r="D313" s="149" t="s">
        <v>7738</v>
      </c>
      <c r="E313" s="152" t="s">
        <v>7739</v>
      </c>
      <c r="F313" s="151" t="s">
        <v>7106</v>
      </c>
      <c r="G313" s="152" t="s">
        <v>7077</v>
      </c>
      <c r="H313" s="149" t="s">
        <v>7078</v>
      </c>
      <c r="I313" s="163" t="s">
        <v>7409</v>
      </c>
      <c r="J313" s="149" t="s">
        <v>7699</v>
      </c>
      <c r="K313" s="153">
        <v>0</v>
      </c>
      <c r="L313" s="27">
        <v>0</v>
      </c>
      <c r="M313" s="153"/>
      <c r="N313" s="154">
        <v>7500000</v>
      </c>
      <c r="O313" s="154"/>
      <c r="P313" s="25"/>
      <c r="Q313" s="25"/>
      <c r="R313" s="25"/>
      <c r="S313" s="25">
        <v>7500000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>
        <f ca="1">IF(SUM(P313:AD313)&lt;SUM(N313),SUM(N313)-SUM(P313:AD313),)</f>
        <v>0</v>
      </c>
      <c r="AE313" s="27">
        <v>8450000</v>
      </c>
      <c r="AF313" s="27">
        <v>8450000</v>
      </c>
      <c r="AG313" s="27"/>
      <c r="AH313" s="27"/>
      <c r="AI313" s="27"/>
      <c r="AJ313" s="27"/>
      <c r="AK313" s="27"/>
      <c r="AL313" s="25">
        <f>IF(SUM(AF313:AG313)&lt;SUM(AE313),SUM(AE313)-SUM(AF313:AG313),)</f>
        <v>0</v>
      </c>
      <c r="AM313" s="27">
        <f>IF(SUM(P313:AA313)&lt;(K313+L313+N313),(K313+L313+N313)-SUM(P313:AA313),)+IF(SUM(AF313:AG313)&lt;(AE313),(AE313)-SUM(AF313:AG313),)</f>
        <v>0</v>
      </c>
      <c r="AN313" s="28"/>
      <c r="AO313" s="2"/>
      <c r="AP313" s="2"/>
      <c r="AQ313" s="89"/>
      <c r="AR313" s="89"/>
      <c r="AS313" s="2"/>
      <c r="AT313" s="2"/>
      <c r="AU313" s="29"/>
      <c r="AV313" s="2"/>
      <c r="AW313" s="2"/>
      <c r="AX313" s="2"/>
      <c r="AY313" s="89"/>
      <c r="AZ313" s="2"/>
      <c r="BA313" s="2"/>
      <c r="BB313" s="2"/>
      <c r="BC313" s="2"/>
      <c r="BD313" s="2"/>
      <c r="BE313" s="2"/>
      <c r="BF313" s="2"/>
    </row>
    <row r="314" spans="1:58" s="130" customFormat="1" ht="18" customHeight="1">
      <c r="A314" s="146">
        <v>308</v>
      </c>
      <c r="B314" s="147" t="str">
        <f t="shared" si="69"/>
        <v>004</v>
      </c>
      <c r="C314" s="181" t="s">
        <v>7740</v>
      </c>
      <c r="D314" s="149" t="s">
        <v>7741</v>
      </c>
      <c r="E314" s="152" t="s">
        <v>7742</v>
      </c>
      <c r="F314" s="151" t="s">
        <v>496</v>
      </c>
      <c r="G314" s="152" t="s">
        <v>7077</v>
      </c>
      <c r="H314" s="149" t="s">
        <v>7078</v>
      </c>
      <c r="I314" s="163" t="s">
        <v>7073</v>
      </c>
      <c r="J314" s="149" t="s">
        <v>7699</v>
      </c>
      <c r="K314" s="153">
        <v>0</v>
      </c>
      <c r="L314" s="27">
        <v>0</v>
      </c>
      <c r="M314" s="153"/>
      <c r="N314" s="154">
        <v>7500000</v>
      </c>
      <c r="O314" s="154"/>
      <c r="P314" s="25"/>
      <c r="Q314" s="25"/>
      <c r="R314" s="25"/>
      <c r="S314" s="25">
        <v>7500000</v>
      </c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>
        <f ca="1">IF(SUM(P314:AD314)&lt;SUM(N314),SUM(N314)-SUM(P314:AD314),)</f>
        <v>0</v>
      </c>
      <c r="AE314" s="27">
        <v>8450000</v>
      </c>
      <c r="AF314" s="27"/>
      <c r="AG314" s="27"/>
      <c r="AH314" s="27">
        <v>8450000</v>
      </c>
      <c r="AI314" s="27"/>
      <c r="AJ314" s="27"/>
      <c r="AK314" s="27"/>
      <c r="AL314" s="25">
        <f>IF(SUM(AF314:AI314)&lt;SUM(AE314),SUM(AE314)-SUM(AF314:AI314),)</f>
        <v>0</v>
      </c>
      <c r="AM314" s="27">
        <f t="shared" ref="AM314" si="87">IF(SUM(P314:AA314)&lt;(K314+L314+N314),(K314+L314+N314)-SUM(P314:AA314),)+IF(SUM(AF314:AI314)&lt;(AE314),(AE314)-SUM(AF314:AI314),)</f>
        <v>0</v>
      </c>
      <c r="AN314" s="28"/>
      <c r="AO314" s="2"/>
      <c r="AP314" s="2"/>
      <c r="AQ314" s="89"/>
      <c r="AR314" s="89"/>
      <c r="AS314" s="2"/>
      <c r="AT314" s="2"/>
      <c r="AU314" s="29"/>
      <c r="AV314" s="2"/>
      <c r="AW314" s="2"/>
      <c r="AX314" s="2"/>
      <c r="AY314" s="89"/>
      <c r="AZ314" s="2"/>
      <c r="BA314" s="2"/>
      <c r="BB314" s="2"/>
      <c r="BC314" s="2"/>
      <c r="BD314" s="2"/>
      <c r="BE314" s="2"/>
      <c r="BF314" s="2"/>
    </row>
    <row r="315" spans="1:58" s="130" customFormat="1" ht="18" customHeight="1">
      <c r="A315" s="146">
        <v>309</v>
      </c>
      <c r="B315" s="147" t="str">
        <f t="shared" si="69"/>
        <v>004</v>
      </c>
      <c r="C315" s="175" t="s">
        <v>7040</v>
      </c>
      <c r="D315" s="149" t="s">
        <v>7743</v>
      </c>
      <c r="E315" s="152" t="s">
        <v>1350</v>
      </c>
      <c r="F315" s="151" t="s">
        <v>496</v>
      </c>
      <c r="G315" s="152" t="s">
        <v>7077</v>
      </c>
      <c r="H315" s="149" t="s">
        <v>7078</v>
      </c>
      <c r="I315" s="163" t="s">
        <v>7409</v>
      </c>
      <c r="J315" s="149" t="s">
        <v>7699</v>
      </c>
      <c r="K315" s="153">
        <v>0</v>
      </c>
      <c r="L315" s="27">
        <v>0</v>
      </c>
      <c r="M315" s="153"/>
      <c r="N315" s="154">
        <v>7500000</v>
      </c>
      <c r="O315" s="154"/>
      <c r="P315" s="25"/>
      <c r="Q315" s="25">
        <v>7500000</v>
      </c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>
        <f>IF(SUM(P315:Q315)&lt;SUM(N315),SUM(N315)-SUM(P315:Q315),)</f>
        <v>0</v>
      </c>
      <c r="AE315" s="27">
        <v>8450000</v>
      </c>
      <c r="AF315" s="27">
        <v>8450000</v>
      </c>
      <c r="AG315" s="27"/>
      <c r="AH315" s="27"/>
      <c r="AI315" s="27"/>
      <c r="AJ315" s="27"/>
      <c r="AK315" s="27"/>
      <c r="AL315" s="25">
        <f>IF(SUM(AF315:AG315)&lt;SUM(AE315),SUM(AE315)-SUM(AF315:AG315),)</f>
        <v>0</v>
      </c>
      <c r="AM315" s="27">
        <f>IF(SUM(P315:AA315)&lt;(K315+L315+N315),(K315+L315+N315)-SUM(P315:AA315),)+IF(SUM(AF315:AG315)&lt;(AE315),(AE315)-SUM(AF315:AG315),)</f>
        <v>0</v>
      </c>
      <c r="AN315" s="28"/>
      <c r="AO315" s="2"/>
      <c r="AP315" s="2"/>
      <c r="AQ315" s="89"/>
      <c r="AR315" s="89"/>
      <c r="AS315" s="2"/>
      <c r="AT315" s="2"/>
      <c r="AU315" s="29"/>
      <c r="AV315" s="2"/>
      <c r="AW315" s="2"/>
      <c r="AX315" s="2"/>
      <c r="AY315" s="89"/>
      <c r="AZ315" s="2"/>
      <c r="BA315" s="2"/>
      <c r="BB315" s="2"/>
      <c r="BC315" s="2"/>
      <c r="BD315" s="2"/>
      <c r="BE315" s="2"/>
      <c r="BF315" s="2"/>
    </row>
    <row r="316" spans="1:58" s="130" customFormat="1" ht="18" customHeight="1">
      <c r="A316" s="146">
        <v>310</v>
      </c>
      <c r="B316" s="147" t="str">
        <f t="shared" si="69"/>
        <v>004</v>
      </c>
      <c r="C316" s="175" t="s">
        <v>5058</v>
      </c>
      <c r="D316" s="149" t="s">
        <v>7744</v>
      </c>
      <c r="E316" s="152" t="s">
        <v>7266</v>
      </c>
      <c r="F316" s="151" t="s">
        <v>7106</v>
      </c>
      <c r="G316" s="152" t="s">
        <v>7077</v>
      </c>
      <c r="H316" s="149" t="s">
        <v>7078</v>
      </c>
      <c r="I316" s="163" t="s">
        <v>7073</v>
      </c>
      <c r="J316" s="149" t="s">
        <v>7699</v>
      </c>
      <c r="K316" s="153">
        <v>0</v>
      </c>
      <c r="L316" s="27">
        <v>0</v>
      </c>
      <c r="M316" s="153"/>
      <c r="N316" s="154">
        <v>7500000</v>
      </c>
      <c r="O316" s="154"/>
      <c r="P316" s="25"/>
      <c r="Q316" s="25">
        <v>7500000</v>
      </c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>
        <f>IF(SUM(P316:Q316)&lt;SUM(N316),SUM(N316)-SUM(P316:Q316),)</f>
        <v>0</v>
      </c>
      <c r="AE316" s="27">
        <v>8450000</v>
      </c>
      <c r="AF316" s="27">
        <v>8450000</v>
      </c>
      <c r="AG316" s="27"/>
      <c r="AH316" s="27"/>
      <c r="AI316" s="27"/>
      <c r="AJ316" s="27"/>
      <c r="AK316" s="27"/>
      <c r="AL316" s="25">
        <f>IF(SUM(AF316:AG316)&lt;SUM(AE316),SUM(AE316)-SUM(AF316:AG316),)</f>
        <v>0</v>
      </c>
      <c r="AM316" s="27">
        <f>IF(SUM(P316:AA316)&lt;(K316+L316+N316),(K316+L316+N316)-SUM(P316:AA316),)+IF(SUM(AF316:AG316)&lt;(AE316),(AE316)-SUM(AF316:AG316),)</f>
        <v>0</v>
      </c>
      <c r="AN316" s="28"/>
      <c r="AO316" s="2"/>
      <c r="AP316" s="2"/>
      <c r="AQ316" s="89"/>
      <c r="AR316" s="89"/>
      <c r="AS316" s="2"/>
      <c r="AT316" s="2"/>
      <c r="AU316" s="29"/>
      <c r="AV316" s="2"/>
      <c r="AW316" s="2"/>
      <c r="AX316" s="2"/>
      <c r="AY316" s="89"/>
      <c r="AZ316" s="2"/>
      <c r="BA316" s="2"/>
      <c r="BB316" s="2"/>
      <c r="BC316" s="2"/>
      <c r="BD316" s="2"/>
      <c r="BE316" s="2"/>
      <c r="BF316" s="2"/>
    </row>
    <row r="317" spans="1:58" s="130" customFormat="1" ht="18" customHeight="1">
      <c r="A317" s="146">
        <v>311</v>
      </c>
      <c r="B317" s="147" t="str">
        <f t="shared" si="69"/>
        <v>004</v>
      </c>
      <c r="C317" s="175" t="s">
        <v>5623</v>
      </c>
      <c r="D317" s="149" t="s">
        <v>7745</v>
      </c>
      <c r="E317" s="152" t="s">
        <v>7374</v>
      </c>
      <c r="F317" s="151" t="s">
        <v>496</v>
      </c>
      <c r="G317" s="152" t="s">
        <v>7077</v>
      </c>
      <c r="H317" s="149" t="s">
        <v>7078</v>
      </c>
      <c r="I317" s="149" t="s">
        <v>7412</v>
      </c>
      <c r="J317" s="149" t="s">
        <v>7699</v>
      </c>
      <c r="K317" s="153">
        <v>0</v>
      </c>
      <c r="L317" s="27">
        <v>0</v>
      </c>
      <c r="M317" s="153"/>
      <c r="N317" s="154">
        <v>7500000</v>
      </c>
      <c r="O317" s="154"/>
      <c r="P317" s="25"/>
      <c r="Q317" s="25">
        <v>7500000</v>
      </c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>
        <f>IF(SUM(P317:Q317)&lt;SUM(N317),SUM(N317)-SUM(P317:Q317),)</f>
        <v>0</v>
      </c>
      <c r="AE317" s="27">
        <v>8450000</v>
      </c>
      <c r="AF317" s="27">
        <v>8450000</v>
      </c>
      <c r="AG317" s="27"/>
      <c r="AH317" s="27"/>
      <c r="AI317" s="27"/>
      <c r="AJ317" s="27"/>
      <c r="AK317" s="27"/>
      <c r="AL317" s="25">
        <f>IF(SUM(AF317:AG317)&lt;SUM(AE317),SUM(AE317)-SUM(AF317:AG317),)</f>
        <v>0</v>
      </c>
      <c r="AM317" s="27">
        <f>IF(SUM(P317:AA317)&lt;(K317+L317+N317),(K317+L317+N317)-SUM(P317:AA317),)+IF(SUM(AF317:AG317)&lt;(AE317),(AE317)-SUM(AF317:AG317),)</f>
        <v>0</v>
      </c>
      <c r="AN317" s="28"/>
      <c r="AO317" s="2"/>
      <c r="AP317" s="2"/>
      <c r="AQ317" s="89"/>
      <c r="AR317" s="89"/>
      <c r="AS317" s="2"/>
      <c r="AT317" s="2"/>
      <c r="AU317" s="29"/>
      <c r="AV317" s="2"/>
      <c r="AW317" s="2"/>
      <c r="AX317" s="2"/>
      <c r="AY317" s="89"/>
      <c r="AZ317" s="2"/>
      <c r="BA317" s="2"/>
      <c r="BB317" s="2"/>
      <c r="BC317" s="2"/>
      <c r="BD317" s="2"/>
      <c r="BE317" s="2"/>
      <c r="BF317" s="2"/>
    </row>
    <row r="318" spans="1:58" s="130" customFormat="1" ht="18" customHeight="1">
      <c r="A318" s="146">
        <v>312</v>
      </c>
      <c r="B318" s="147" t="str">
        <f t="shared" si="69"/>
        <v>004</v>
      </c>
      <c r="C318" s="175" t="s">
        <v>5968</v>
      </c>
      <c r="D318" s="149" t="s">
        <v>7746</v>
      </c>
      <c r="E318" s="152" t="s">
        <v>7305</v>
      </c>
      <c r="F318" s="151" t="s">
        <v>7106</v>
      </c>
      <c r="G318" s="152" t="s">
        <v>7077</v>
      </c>
      <c r="H318" s="149" t="s">
        <v>7078</v>
      </c>
      <c r="I318" s="149" t="s">
        <v>7412</v>
      </c>
      <c r="J318" s="149" t="s">
        <v>7699</v>
      </c>
      <c r="K318" s="153">
        <v>0</v>
      </c>
      <c r="L318" s="27">
        <v>0</v>
      </c>
      <c r="M318" s="153"/>
      <c r="N318" s="154">
        <v>7500000</v>
      </c>
      <c r="O318" s="154"/>
      <c r="P318" s="25"/>
      <c r="Q318" s="25">
        <v>7500000</v>
      </c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>
        <f>IF(SUM(P318:Q318)&lt;SUM(N318),SUM(N318)-SUM(P318:Q318),)</f>
        <v>0</v>
      </c>
      <c r="AE318" s="27">
        <v>8450000</v>
      </c>
      <c r="AF318" s="27">
        <v>8450000</v>
      </c>
      <c r="AG318" s="27"/>
      <c r="AH318" s="27"/>
      <c r="AI318" s="27"/>
      <c r="AJ318" s="27"/>
      <c r="AK318" s="27"/>
      <c r="AL318" s="25">
        <f>IF(SUM(AF318:AG318)&lt;SUM(AE318),SUM(AE318)-SUM(AF318:AG318),)</f>
        <v>0</v>
      </c>
      <c r="AM318" s="27">
        <f>IF(SUM(P318:AA318)&lt;(K318+L318+N318),(K318+L318+N318)-SUM(P318:AA318),)+IF(SUM(AF318:AG318)&lt;(AE318),(AE318)-SUM(AF318:AG318),)</f>
        <v>0</v>
      </c>
      <c r="AN318" s="28"/>
      <c r="AO318" s="2"/>
      <c r="AP318" s="2"/>
      <c r="AQ318" s="89"/>
      <c r="AR318" s="89"/>
      <c r="AS318" s="2"/>
      <c r="AT318" s="2"/>
      <c r="AU318" s="29"/>
      <c r="AV318" s="2"/>
      <c r="AW318" s="2"/>
      <c r="AX318" s="2"/>
      <c r="AY318" s="89"/>
      <c r="AZ318" s="2"/>
      <c r="BA318" s="2"/>
      <c r="BB318" s="2"/>
      <c r="BC318" s="2"/>
      <c r="BD318" s="2"/>
      <c r="BE318" s="2"/>
      <c r="BF318" s="2"/>
    </row>
    <row r="319" spans="1:58" s="130" customFormat="1" ht="18" customHeight="1">
      <c r="A319" s="146">
        <v>313</v>
      </c>
      <c r="B319" s="147" t="str">
        <f t="shared" si="69"/>
        <v>004</v>
      </c>
      <c r="C319" s="175" t="s">
        <v>6886</v>
      </c>
      <c r="D319" s="149" t="s">
        <v>7747</v>
      </c>
      <c r="E319" s="152" t="s">
        <v>7130</v>
      </c>
      <c r="F319" s="151" t="s">
        <v>496</v>
      </c>
      <c r="G319" s="152" t="s">
        <v>7077</v>
      </c>
      <c r="H319" s="149" t="s">
        <v>7078</v>
      </c>
      <c r="I319" s="163" t="s">
        <v>7079</v>
      </c>
      <c r="J319" s="149" t="s">
        <v>7699</v>
      </c>
      <c r="K319" s="153">
        <v>0</v>
      </c>
      <c r="L319" s="27">
        <v>0</v>
      </c>
      <c r="M319" s="153"/>
      <c r="N319" s="154">
        <v>7500000</v>
      </c>
      <c r="O319" s="154"/>
      <c r="P319" s="25"/>
      <c r="Q319" s="25">
        <v>7500000</v>
      </c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>
        <f>IF(SUM(P319:Q319)&lt;SUM(N319),SUM(N319)-SUM(P319:Q319),)</f>
        <v>0</v>
      </c>
      <c r="AE319" s="27">
        <v>8450000</v>
      </c>
      <c r="AF319" s="27"/>
      <c r="AG319" s="27">
        <v>8450000</v>
      </c>
      <c r="AH319" s="27"/>
      <c r="AI319" s="27"/>
      <c r="AJ319" s="27"/>
      <c r="AK319" s="27"/>
      <c r="AL319" s="25">
        <f>IF(SUM(AF319:AG319)&lt;SUM(AE319),SUM(AE319)-SUM(AF319:AG319),)</f>
        <v>0</v>
      </c>
      <c r="AM319" s="27">
        <f>IF(SUM(P319:AA319)&lt;(K319+L319+N319),(K319+L319+N319)-SUM(P319:AA319),)+IF(SUM(AF319:AG319)&lt;(AE319),(AE319)-SUM(AF319:AG319),)</f>
        <v>0</v>
      </c>
      <c r="AN319" s="28"/>
      <c r="AO319" s="2"/>
      <c r="AP319" s="2"/>
      <c r="AQ319" s="89"/>
      <c r="AR319" s="89"/>
      <c r="AS319" s="2"/>
      <c r="AT319" s="2"/>
      <c r="AU319" s="29"/>
      <c r="AV319" s="2"/>
      <c r="AW319" s="2"/>
      <c r="AX319" s="2"/>
      <c r="AY319" s="89"/>
      <c r="AZ319" s="2"/>
      <c r="BA319" s="2"/>
      <c r="BB319" s="2"/>
      <c r="BC319" s="2"/>
      <c r="BD319" s="2"/>
      <c r="BE319" s="2"/>
      <c r="BF319" s="2"/>
    </row>
    <row r="320" spans="1:58" s="130" customFormat="1" ht="18" customHeight="1">
      <c r="A320" s="146">
        <v>314</v>
      </c>
      <c r="B320" s="147" t="str">
        <f t="shared" si="69"/>
        <v>004</v>
      </c>
      <c r="C320" s="175" t="s">
        <v>7748</v>
      </c>
      <c r="D320" s="149" t="s">
        <v>7749</v>
      </c>
      <c r="E320" s="152" t="s">
        <v>7363</v>
      </c>
      <c r="F320" s="151" t="s">
        <v>7106</v>
      </c>
      <c r="G320" s="152" t="s">
        <v>7077</v>
      </c>
      <c r="H320" s="149" t="s">
        <v>7078</v>
      </c>
      <c r="I320" s="163" t="s">
        <v>7409</v>
      </c>
      <c r="J320" s="149" t="s">
        <v>7699</v>
      </c>
      <c r="K320" s="153">
        <v>0</v>
      </c>
      <c r="L320" s="27">
        <v>0</v>
      </c>
      <c r="M320" s="153"/>
      <c r="N320" s="154">
        <v>7500000</v>
      </c>
      <c r="O320" s="154"/>
      <c r="P320" s="25"/>
      <c r="Q320" s="25"/>
      <c r="R320" s="25"/>
      <c r="S320" s="25"/>
      <c r="T320" s="25"/>
      <c r="U320" s="25">
        <v>7500000</v>
      </c>
      <c r="V320" s="25"/>
      <c r="W320" s="25"/>
      <c r="X320" s="25"/>
      <c r="Y320" s="25"/>
      <c r="Z320" s="25"/>
      <c r="AA320" s="25"/>
      <c r="AB320" s="25"/>
      <c r="AC320" s="25"/>
      <c r="AD320" s="25">
        <f>IF(SUM(P320:U320)&lt;SUM(N320),SUM(N320)-SUM(P320:U320),)</f>
        <v>0</v>
      </c>
      <c r="AE320" s="27">
        <v>8450000</v>
      </c>
      <c r="AF320" s="27"/>
      <c r="AG320" s="27"/>
      <c r="AH320" s="27">
        <v>8450000</v>
      </c>
      <c r="AI320" s="27"/>
      <c r="AJ320" s="27"/>
      <c r="AK320" s="27"/>
      <c r="AL320" s="25">
        <f>IF(SUM(AF320:AI320)&lt;SUM(AE320),SUM(AE320)-SUM(AF320:AI320),)</f>
        <v>0</v>
      </c>
      <c r="AM320" s="27">
        <f t="shared" ref="AM320" si="88">IF(SUM(P320:AA320)&lt;(K320+L320+N320),(K320+L320+N320)-SUM(P320:AA320),)+IF(SUM(AF320:AI320)&lt;(AE320),(AE320)-SUM(AF320:AI320),)</f>
        <v>0</v>
      </c>
      <c r="AN320" s="28"/>
      <c r="AO320" s="2"/>
      <c r="AP320" s="2"/>
      <c r="AQ320" s="89"/>
      <c r="AR320" s="89"/>
      <c r="AS320" s="2"/>
      <c r="AT320" s="2"/>
      <c r="AU320" s="29"/>
      <c r="AV320" s="2"/>
      <c r="AW320" s="2"/>
      <c r="AX320" s="2"/>
      <c r="AY320" s="89"/>
      <c r="AZ320" s="2"/>
      <c r="BA320" s="2"/>
      <c r="BB320" s="2"/>
      <c r="BC320" s="2"/>
      <c r="BD320" s="2"/>
      <c r="BE320" s="2"/>
      <c r="BF320" s="2"/>
    </row>
    <row r="321" spans="1:58" s="130" customFormat="1" ht="18" customHeight="1">
      <c r="A321" s="146">
        <v>315</v>
      </c>
      <c r="B321" s="147" t="str">
        <f t="shared" si="69"/>
        <v>004</v>
      </c>
      <c r="C321" s="175" t="s">
        <v>7750</v>
      </c>
      <c r="D321" s="149" t="s">
        <v>7751</v>
      </c>
      <c r="E321" s="152" t="s">
        <v>7277</v>
      </c>
      <c r="F321" s="151" t="s">
        <v>7106</v>
      </c>
      <c r="G321" s="152" t="s">
        <v>7077</v>
      </c>
      <c r="H321" s="149" t="s">
        <v>7078</v>
      </c>
      <c r="I321" s="149" t="s">
        <v>7424</v>
      </c>
      <c r="J321" s="149" t="s">
        <v>7699</v>
      </c>
      <c r="K321" s="153">
        <v>0</v>
      </c>
      <c r="L321" s="27">
        <v>0</v>
      </c>
      <c r="M321" s="153"/>
      <c r="N321" s="154">
        <v>7500000</v>
      </c>
      <c r="O321" s="154"/>
      <c r="P321" s="25"/>
      <c r="Q321" s="25"/>
      <c r="R321" s="25"/>
      <c r="S321" s="25"/>
      <c r="T321" s="25"/>
      <c r="U321" s="25"/>
      <c r="V321" s="25"/>
      <c r="W321" s="25"/>
      <c r="X321" s="25"/>
      <c r="Y321" s="25">
        <v>7500000</v>
      </c>
      <c r="Z321" s="25"/>
      <c r="AA321" s="25"/>
      <c r="AB321" s="25"/>
      <c r="AC321" s="25"/>
      <c r="AD321" s="25">
        <f>IF(SUM(P321:Y321)&lt;SUM(N321),SUM(N321)-SUM(P321:Y321),)</f>
        <v>0</v>
      </c>
      <c r="AE321" s="27">
        <v>8450000</v>
      </c>
      <c r="AF321" s="27"/>
      <c r="AG321" s="27"/>
      <c r="AH321" s="27"/>
      <c r="AI321" s="27"/>
      <c r="AJ321" s="27"/>
      <c r="AK321" s="27"/>
      <c r="AL321" s="25">
        <f>IF(SUM(AF321:AG321)&lt;SUM(AE321),SUM(AE321)-SUM(AF321:AG321),)</f>
        <v>8450000</v>
      </c>
      <c r="AM321" s="27">
        <f>IF(SUM(P321:AA321)&lt;(K321+L321+N321),(K321+L321+N321)-SUM(P321:AA321),)+IF(SUM(AF321:AG321)&lt;(AE321),(AE321)-SUM(AF321:AG321),)</f>
        <v>8450000</v>
      </c>
      <c r="AN321" s="28"/>
      <c r="AO321" s="2"/>
      <c r="AP321" s="2"/>
      <c r="AQ321" s="89"/>
      <c r="AR321" s="89"/>
      <c r="AS321" s="2"/>
      <c r="AT321" s="2"/>
      <c r="AU321" s="29"/>
      <c r="AV321" s="2"/>
      <c r="AW321" s="2"/>
      <c r="AX321" s="2"/>
      <c r="AY321" s="89"/>
      <c r="AZ321" s="2"/>
      <c r="BA321" s="2"/>
      <c r="BB321" s="2"/>
      <c r="BC321" s="2"/>
      <c r="BD321" s="2"/>
      <c r="BE321" s="2"/>
      <c r="BF321" s="2"/>
    </row>
    <row r="322" spans="1:58" s="130" customFormat="1" ht="18" customHeight="1">
      <c r="A322" s="146">
        <v>316</v>
      </c>
      <c r="B322" s="147" t="str">
        <f t="shared" si="69"/>
        <v>004</v>
      </c>
      <c r="C322" s="175" t="s">
        <v>7752</v>
      </c>
      <c r="D322" s="149" t="s">
        <v>7753</v>
      </c>
      <c r="E322" s="152" t="s">
        <v>7536</v>
      </c>
      <c r="F322" s="151" t="s">
        <v>7106</v>
      </c>
      <c r="G322" s="152" t="s">
        <v>7077</v>
      </c>
      <c r="H322" s="149" t="s">
        <v>7078</v>
      </c>
      <c r="I322" s="149" t="s">
        <v>7412</v>
      </c>
      <c r="J322" s="149" t="s">
        <v>7699</v>
      </c>
      <c r="K322" s="153">
        <v>0</v>
      </c>
      <c r="L322" s="27">
        <v>0</v>
      </c>
      <c r="M322" s="153"/>
      <c r="N322" s="154">
        <v>7500000</v>
      </c>
      <c r="O322" s="154"/>
      <c r="P322" s="25"/>
      <c r="Q322" s="25"/>
      <c r="R322" s="25"/>
      <c r="S322" s="25">
        <v>7500000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>
        <f ca="1">IF(SUM(P322:AD322)&lt;SUM(N322),SUM(N322)-SUM(P322:AD322),)</f>
        <v>0</v>
      </c>
      <c r="AE322" s="27">
        <v>8450000</v>
      </c>
      <c r="AF322" s="27">
        <v>8450000</v>
      </c>
      <c r="AG322" s="27"/>
      <c r="AH322" s="27"/>
      <c r="AI322" s="27"/>
      <c r="AJ322" s="27"/>
      <c r="AK322" s="27"/>
      <c r="AL322" s="25">
        <f>IF(SUM(AF322:AG322)&lt;SUM(AE322),SUM(AE322)-SUM(AF322:AG322),)</f>
        <v>0</v>
      </c>
      <c r="AM322" s="27">
        <f>IF(SUM(P322:AA322)&lt;(K322+L322+N322),(K322+L322+N322)-SUM(P322:AA322),)+IF(SUM(AF322:AG322)&lt;(AE322),(AE322)-SUM(AF322:AG322),)</f>
        <v>0</v>
      </c>
      <c r="AN322" s="28"/>
      <c r="AO322" s="2"/>
      <c r="AP322" s="2"/>
      <c r="AQ322" s="89"/>
      <c r="AR322" s="89"/>
      <c r="AS322" s="2"/>
      <c r="AT322" s="2"/>
      <c r="AU322" s="29"/>
      <c r="AV322" s="2"/>
      <c r="AW322" s="2"/>
      <c r="AX322" s="2"/>
      <c r="AY322" s="89"/>
      <c r="AZ322" s="2"/>
      <c r="BA322" s="2"/>
      <c r="BB322" s="2"/>
      <c r="BC322" s="2"/>
      <c r="BD322" s="2"/>
      <c r="BE322" s="2"/>
      <c r="BF322" s="2"/>
    </row>
    <row r="323" spans="1:58" s="130" customFormat="1" ht="18" customHeight="1">
      <c r="A323" s="146">
        <v>317</v>
      </c>
      <c r="B323" s="147" t="str">
        <f t="shared" si="69"/>
        <v>004</v>
      </c>
      <c r="C323" s="175" t="s">
        <v>5048</v>
      </c>
      <c r="D323" s="149" t="s">
        <v>7754</v>
      </c>
      <c r="E323" s="152" t="s">
        <v>7755</v>
      </c>
      <c r="F323" s="151" t="s">
        <v>496</v>
      </c>
      <c r="G323" s="152" t="s">
        <v>7077</v>
      </c>
      <c r="H323" s="149" t="s">
        <v>7078</v>
      </c>
      <c r="I323" s="149" t="s">
        <v>7424</v>
      </c>
      <c r="J323" s="149" t="s">
        <v>7699</v>
      </c>
      <c r="K323" s="153">
        <v>0</v>
      </c>
      <c r="L323" s="27">
        <v>0</v>
      </c>
      <c r="M323" s="153"/>
      <c r="N323" s="154">
        <v>7500000</v>
      </c>
      <c r="O323" s="154"/>
      <c r="P323" s="25"/>
      <c r="Q323" s="25">
        <v>7500000</v>
      </c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>
        <f>IF(SUM(P323:Q323)&lt;SUM(N323),SUM(N323)-SUM(P323:Q323),)</f>
        <v>0</v>
      </c>
      <c r="AE323" s="27">
        <v>8450000</v>
      </c>
      <c r="AF323" s="27">
        <v>8450000</v>
      </c>
      <c r="AG323" s="27"/>
      <c r="AH323" s="27"/>
      <c r="AI323" s="27"/>
      <c r="AJ323" s="27"/>
      <c r="AK323" s="27"/>
      <c r="AL323" s="25">
        <f>IF(SUM(AF323:AG323)&lt;SUM(AE323),SUM(AE323)-SUM(AF323:AG323),)</f>
        <v>0</v>
      </c>
      <c r="AM323" s="27">
        <f>IF(SUM(P323:AA323)&lt;(K323+L323+N323),(K323+L323+N323)-SUM(P323:AA323),)+IF(SUM(AF323:AG323)&lt;(AE323),(AE323)-SUM(AF323:AG323),)</f>
        <v>0</v>
      </c>
      <c r="AN323" s="28"/>
      <c r="AO323" s="2"/>
      <c r="AP323" s="2"/>
      <c r="AQ323" s="89"/>
      <c r="AR323" s="89"/>
      <c r="AS323" s="2"/>
      <c r="AT323" s="2"/>
      <c r="AU323" s="29"/>
      <c r="AV323" s="2"/>
      <c r="AW323" s="2"/>
      <c r="AX323" s="2"/>
      <c r="AY323" s="89"/>
      <c r="AZ323" s="2"/>
      <c r="BA323" s="2"/>
      <c r="BB323" s="2"/>
      <c r="BC323" s="2"/>
      <c r="BD323" s="2"/>
      <c r="BE323" s="2"/>
      <c r="BF323" s="2"/>
    </row>
    <row r="324" spans="1:58" s="130" customFormat="1" ht="18" customHeight="1">
      <c r="A324" s="146">
        <v>318</v>
      </c>
      <c r="B324" s="147" t="str">
        <f t="shared" si="69"/>
        <v>004</v>
      </c>
      <c r="C324" s="175" t="s">
        <v>7756</v>
      </c>
      <c r="D324" s="149" t="s">
        <v>7757</v>
      </c>
      <c r="E324" s="152" t="s">
        <v>2050</v>
      </c>
      <c r="F324" s="151" t="s">
        <v>7106</v>
      </c>
      <c r="G324" s="152" t="s">
        <v>7077</v>
      </c>
      <c r="H324" s="149" t="s">
        <v>7078</v>
      </c>
      <c r="I324" s="163" t="s">
        <v>7073</v>
      </c>
      <c r="J324" s="149" t="s">
        <v>7699</v>
      </c>
      <c r="K324" s="153">
        <v>0</v>
      </c>
      <c r="L324" s="27">
        <v>0</v>
      </c>
      <c r="M324" s="153"/>
      <c r="N324" s="154">
        <v>7500000</v>
      </c>
      <c r="O324" s="154"/>
      <c r="P324" s="25"/>
      <c r="Q324" s="25"/>
      <c r="R324" s="25"/>
      <c r="S324" s="25"/>
      <c r="T324" s="25"/>
      <c r="U324" s="25"/>
      <c r="V324" s="25"/>
      <c r="W324" s="25">
        <v>7500000</v>
      </c>
      <c r="X324" s="25"/>
      <c r="Y324" s="25"/>
      <c r="Z324" s="25"/>
      <c r="AA324" s="25"/>
      <c r="AB324" s="25"/>
      <c r="AC324" s="25"/>
      <c r="AD324" s="25">
        <f>IF(SUM(P324:W324)&lt;SUM(N324),SUM(N324)-SUM(P324:W324),)</f>
        <v>0</v>
      </c>
      <c r="AE324" s="27">
        <v>8450000</v>
      </c>
      <c r="AF324" s="27"/>
      <c r="AG324" s="27"/>
      <c r="AH324" s="27">
        <v>8450000</v>
      </c>
      <c r="AI324" s="27"/>
      <c r="AJ324" s="27"/>
      <c r="AK324" s="27"/>
      <c r="AL324" s="25">
        <f>IF(SUM(AF324:AI324)&lt;SUM(AE324),SUM(AE324)-SUM(AF324:AI324),)</f>
        <v>0</v>
      </c>
      <c r="AM324" s="27">
        <f t="shared" ref="AM324" si="89">IF(SUM(P324:AA324)&lt;(K324+L324+N324),(K324+L324+N324)-SUM(P324:AA324),)+IF(SUM(AF324:AI324)&lt;(AE324),(AE324)-SUM(AF324:AI324),)</f>
        <v>0</v>
      </c>
      <c r="AN324" s="28"/>
      <c r="AO324" s="2"/>
      <c r="AP324" s="2"/>
      <c r="AQ324" s="89"/>
      <c r="AR324" s="89"/>
      <c r="AS324" s="2"/>
      <c r="AT324" s="2"/>
      <c r="AU324" s="29"/>
      <c r="AV324" s="2"/>
      <c r="AW324" s="2"/>
      <c r="AX324" s="2"/>
      <c r="AY324" s="89"/>
      <c r="AZ324" s="2"/>
      <c r="BA324" s="2"/>
      <c r="BB324" s="2"/>
      <c r="BC324" s="2"/>
      <c r="BD324" s="2"/>
      <c r="BE324" s="2"/>
      <c r="BF324" s="2"/>
    </row>
    <row r="325" spans="1:58" s="130" customFormat="1" ht="18" customHeight="1">
      <c r="A325" s="146">
        <v>319</v>
      </c>
      <c r="B325" s="147" t="str">
        <f t="shared" si="69"/>
        <v>004</v>
      </c>
      <c r="C325" s="175" t="s">
        <v>5814</v>
      </c>
      <c r="D325" s="149" t="s">
        <v>7758</v>
      </c>
      <c r="E325" s="152" t="s">
        <v>7759</v>
      </c>
      <c r="F325" s="151" t="s">
        <v>7106</v>
      </c>
      <c r="G325" s="152" t="s">
        <v>7077</v>
      </c>
      <c r="H325" s="149" t="s">
        <v>7078</v>
      </c>
      <c r="I325" s="149" t="s">
        <v>7424</v>
      </c>
      <c r="J325" s="149" t="s">
        <v>7699</v>
      </c>
      <c r="K325" s="153">
        <v>0</v>
      </c>
      <c r="L325" s="27">
        <v>0</v>
      </c>
      <c r="M325" s="153"/>
      <c r="N325" s="154">
        <v>7500000</v>
      </c>
      <c r="O325" s="154"/>
      <c r="P325" s="25"/>
      <c r="Q325" s="25">
        <v>7500000</v>
      </c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>
        <f>IF(SUM(P325:Q325)&lt;SUM(N325),SUM(N325)-SUM(P325:Q325),)</f>
        <v>0</v>
      </c>
      <c r="AE325" s="27">
        <v>8450000</v>
      </c>
      <c r="AF325" s="27">
        <v>8450000</v>
      </c>
      <c r="AG325" s="27"/>
      <c r="AH325" s="27"/>
      <c r="AI325" s="27"/>
      <c r="AJ325" s="27"/>
      <c r="AK325" s="27"/>
      <c r="AL325" s="25">
        <f t="shared" ref="AL325:AL335" si="90">IF(SUM(AF325:AG325)&lt;SUM(AE325),SUM(AE325)-SUM(AF325:AG325),)</f>
        <v>0</v>
      </c>
      <c r="AM325" s="27">
        <f t="shared" ref="AM325:AM335" si="91">IF(SUM(P325:AA325)&lt;(K325+L325+N325),(K325+L325+N325)-SUM(P325:AA325),)+IF(SUM(AF325:AG325)&lt;(AE325),(AE325)-SUM(AF325:AG325),)</f>
        <v>0</v>
      </c>
      <c r="AN325" s="28"/>
      <c r="AO325" s="2"/>
      <c r="AP325" s="2"/>
      <c r="AQ325" s="89"/>
      <c r="AR325" s="89"/>
      <c r="AS325" s="2"/>
      <c r="AT325" s="2"/>
      <c r="AU325" s="29"/>
      <c r="AV325" s="2"/>
      <c r="AW325" s="2"/>
      <c r="AX325" s="2"/>
      <c r="AY325" s="89"/>
      <c r="AZ325" s="2"/>
      <c r="BA325" s="2"/>
      <c r="BB325" s="2"/>
      <c r="BC325" s="2"/>
      <c r="BD325" s="2"/>
      <c r="BE325" s="2"/>
      <c r="BF325" s="2"/>
    </row>
    <row r="326" spans="1:58" s="130" customFormat="1" ht="18" customHeight="1">
      <c r="A326" s="146">
        <v>320</v>
      </c>
      <c r="B326" s="147" t="str">
        <f t="shared" ref="B326:B388" si="92">MID(C326,4,3)</f>
        <v>004</v>
      </c>
      <c r="C326" s="175" t="s">
        <v>7760</v>
      </c>
      <c r="D326" s="149" t="s">
        <v>7761</v>
      </c>
      <c r="E326" s="152" t="s">
        <v>7553</v>
      </c>
      <c r="F326" s="151" t="s">
        <v>7106</v>
      </c>
      <c r="G326" s="152" t="s">
        <v>7077</v>
      </c>
      <c r="H326" s="149" t="s">
        <v>7078</v>
      </c>
      <c r="I326" s="163" t="s">
        <v>7073</v>
      </c>
      <c r="J326" s="149" t="s">
        <v>7699</v>
      </c>
      <c r="K326" s="153">
        <v>0</v>
      </c>
      <c r="L326" s="27">
        <v>0</v>
      </c>
      <c r="M326" s="153"/>
      <c r="N326" s="154">
        <v>7500000</v>
      </c>
      <c r="O326" s="154"/>
      <c r="P326" s="25"/>
      <c r="Q326" s="25"/>
      <c r="R326" s="25"/>
      <c r="S326" s="25">
        <v>7500000</v>
      </c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>
        <f ca="1">IF(SUM(P326:AD326)&lt;SUM(N326),SUM(N326)-SUM(P326:AD326),)</f>
        <v>0</v>
      </c>
      <c r="AE326" s="27">
        <v>8450000</v>
      </c>
      <c r="AF326" s="27"/>
      <c r="AG326" s="27"/>
      <c r="AH326" s="27"/>
      <c r="AI326" s="27"/>
      <c r="AJ326" s="27">
        <v>8450000</v>
      </c>
      <c r="AK326" s="27"/>
      <c r="AL326" s="25">
        <f>IF(SUM(AF326:AK326)&lt;SUM(AE326),SUM(AE326)-SUM(AF326:AK326),)</f>
        <v>0</v>
      </c>
      <c r="AM326" s="27">
        <v>0</v>
      </c>
      <c r="AN326" s="28"/>
      <c r="AO326" s="2"/>
      <c r="AP326" s="2"/>
      <c r="AQ326" s="89"/>
      <c r="AR326" s="89"/>
      <c r="AS326" s="2"/>
      <c r="AT326" s="2"/>
      <c r="AU326" s="29"/>
      <c r="AV326" s="2"/>
      <c r="AW326" s="2"/>
      <c r="AX326" s="2"/>
      <c r="AY326" s="89"/>
      <c r="AZ326" s="2"/>
      <c r="BA326" s="2"/>
      <c r="BB326" s="2"/>
      <c r="BC326" s="2"/>
      <c r="BD326" s="2"/>
      <c r="BE326" s="2"/>
      <c r="BF326" s="2"/>
    </row>
    <row r="327" spans="1:58" s="130" customFormat="1" ht="18" customHeight="1">
      <c r="A327" s="146">
        <v>321</v>
      </c>
      <c r="B327" s="147" t="str">
        <f t="shared" si="92"/>
        <v>004</v>
      </c>
      <c r="C327" s="175" t="s">
        <v>5637</v>
      </c>
      <c r="D327" s="149" t="s">
        <v>7762</v>
      </c>
      <c r="E327" s="152" t="s">
        <v>7176</v>
      </c>
      <c r="F327" s="151" t="s">
        <v>7106</v>
      </c>
      <c r="G327" s="152" t="s">
        <v>7077</v>
      </c>
      <c r="H327" s="149" t="s">
        <v>7078</v>
      </c>
      <c r="I327" s="149" t="s">
        <v>7412</v>
      </c>
      <c r="J327" s="149" t="s">
        <v>7699</v>
      </c>
      <c r="K327" s="153">
        <v>0</v>
      </c>
      <c r="L327" s="27">
        <v>0</v>
      </c>
      <c r="M327" s="153"/>
      <c r="N327" s="154">
        <v>7500000</v>
      </c>
      <c r="O327" s="154"/>
      <c r="P327" s="25"/>
      <c r="Q327" s="25">
        <v>7500000</v>
      </c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>
        <f>IF(SUM(P327:Q327)&lt;SUM(N327),SUM(N327)-SUM(P327:Q327),)</f>
        <v>0</v>
      </c>
      <c r="AE327" s="27">
        <v>8450000</v>
      </c>
      <c r="AF327" s="27">
        <v>8450000</v>
      </c>
      <c r="AG327" s="27"/>
      <c r="AH327" s="27"/>
      <c r="AI327" s="27"/>
      <c r="AJ327" s="27"/>
      <c r="AK327" s="27"/>
      <c r="AL327" s="25">
        <f t="shared" si="90"/>
        <v>0</v>
      </c>
      <c r="AM327" s="27">
        <f t="shared" si="91"/>
        <v>0</v>
      </c>
      <c r="AN327" s="28"/>
      <c r="AO327" s="2"/>
      <c r="AP327" s="2"/>
      <c r="AQ327" s="89"/>
      <c r="AR327" s="89"/>
      <c r="AS327" s="2"/>
      <c r="AT327" s="2"/>
      <c r="AU327" s="29"/>
      <c r="AV327" s="2"/>
      <c r="AW327" s="2"/>
      <c r="AX327" s="2"/>
      <c r="AY327" s="89"/>
      <c r="AZ327" s="2"/>
      <c r="BA327" s="2"/>
      <c r="BB327" s="2"/>
      <c r="BC327" s="2"/>
      <c r="BD327" s="2"/>
      <c r="BE327" s="2"/>
      <c r="BF327" s="2"/>
    </row>
    <row r="328" spans="1:58" s="130" customFormat="1" ht="18" customHeight="1">
      <c r="A328" s="146">
        <v>322</v>
      </c>
      <c r="B328" s="147" t="str">
        <f t="shared" si="92"/>
        <v>004</v>
      </c>
      <c r="C328" s="175" t="s">
        <v>6427</v>
      </c>
      <c r="D328" s="149" t="s">
        <v>7763</v>
      </c>
      <c r="E328" s="152" t="s">
        <v>7764</v>
      </c>
      <c r="F328" s="151" t="s">
        <v>496</v>
      </c>
      <c r="G328" s="152" t="s">
        <v>7077</v>
      </c>
      <c r="H328" s="149" t="s">
        <v>7078</v>
      </c>
      <c r="I328" s="163" t="s">
        <v>7073</v>
      </c>
      <c r="J328" s="149" t="s">
        <v>7699</v>
      </c>
      <c r="K328" s="153">
        <v>0</v>
      </c>
      <c r="L328" s="27">
        <v>0</v>
      </c>
      <c r="M328" s="153"/>
      <c r="N328" s="154">
        <v>7500000</v>
      </c>
      <c r="O328" s="154"/>
      <c r="P328" s="25"/>
      <c r="Q328" s="25">
        <v>7500000</v>
      </c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>
        <f>IF(SUM(P328:Q328)&lt;SUM(N328),SUM(N328)-SUM(P328:Q328),)</f>
        <v>0</v>
      </c>
      <c r="AE328" s="27">
        <v>8450000</v>
      </c>
      <c r="AF328" s="27">
        <v>8450000</v>
      </c>
      <c r="AG328" s="27"/>
      <c r="AH328" s="27"/>
      <c r="AI328" s="27"/>
      <c r="AJ328" s="27"/>
      <c r="AK328" s="27"/>
      <c r="AL328" s="25">
        <f t="shared" si="90"/>
        <v>0</v>
      </c>
      <c r="AM328" s="27">
        <f t="shared" si="91"/>
        <v>0</v>
      </c>
      <c r="AN328" s="28"/>
      <c r="AO328" s="2"/>
      <c r="AP328" s="2"/>
      <c r="AQ328" s="89"/>
      <c r="AR328" s="89"/>
      <c r="AS328" s="2"/>
      <c r="AT328" s="2"/>
      <c r="AU328" s="29"/>
      <c r="AV328" s="2"/>
      <c r="AW328" s="2"/>
      <c r="AX328" s="2"/>
      <c r="AY328" s="89"/>
      <c r="AZ328" s="2"/>
      <c r="BA328" s="2"/>
      <c r="BB328" s="2"/>
      <c r="BC328" s="2"/>
      <c r="BD328" s="2"/>
      <c r="BE328" s="2"/>
      <c r="BF328" s="2"/>
    </row>
    <row r="329" spans="1:58" s="130" customFormat="1" ht="18" customHeight="1">
      <c r="A329" s="146">
        <v>323</v>
      </c>
      <c r="B329" s="147" t="str">
        <f t="shared" si="92"/>
        <v>004</v>
      </c>
      <c r="C329" s="175" t="s">
        <v>7765</v>
      </c>
      <c r="D329" s="149" t="s">
        <v>7766</v>
      </c>
      <c r="E329" s="152" t="s">
        <v>7767</v>
      </c>
      <c r="F329" s="151" t="s">
        <v>7106</v>
      </c>
      <c r="G329" s="152" t="s">
        <v>7077</v>
      </c>
      <c r="H329" s="149" t="s">
        <v>7078</v>
      </c>
      <c r="I329" s="149" t="s">
        <v>7412</v>
      </c>
      <c r="J329" s="149" t="s">
        <v>7699</v>
      </c>
      <c r="K329" s="153">
        <v>0</v>
      </c>
      <c r="L329" s="27">
        <v>0</v>
      </c>
      <c r="M329" s="153"/>
      <c r="N329" s="154">
        <v>7500000</v>
      </c>
      <c r="O329" s="154"/>
      <c r="P329" s="25"/>
      <c r="Q329" s="25"/>
      <c r="R329" s="25"/>
      <c r="S329" s="25">
        <v>7500000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>
        <f ca="1">IF(SUM(P329:AD329)&lt;SUM(N329),SUM(N329)-SUM(P329:AD329),)</f>
        <v>0</v>
      </c>
      <c r="AE329" s="27">
        <v>8450000</v>
      </c>
      <c r="AF329" s="27">
        <v>8450000</v>
      </c>
      <c r="AG329" s="27"/>
      <c r="AH329" s="27"/>
      <c r="AI329" s="27"/>
      <c r="AJ329" s="27"/>
      <c r="AK329" s="27"/>
      <c r="AL329" s="25">
        <f t="shared" si="90"/>
        <v>0</v>
      </c>
      <c r="AM329" s="27">
        <f t="shared" si="91"/>
        <v>0</v>
      </c>
      <c r="AN329" s="28"/>
      <c r="AO329" s="2"/>
      <c r="AP329" s="2"/>
      <c r="AQ329" s="89"/>
      <c r="AR329" s="89"/>
      <c r="AS329" s="2"/>
      <c r="AT329" s="2"/>
      <c r="AU329" s="29"/>
      <c r="AV329" s="2"/>
      <c r="AW329" s="2"/>
      <c r="AX329" s="2"/>
      <c r="AY329" s="89"/>
      <c r="AZ329" s="2"/>
      <c r="BA329" s="2"/>
      <c r="BB329" s="2"/>
      <c r="BC329" s="2"/>
      <c r="BD329" s="2"/>
      <c r="BE329" s="2"/>
      <c r="BF329" s="2"/>
    </row>
    <row r="330" spans="1:58" s="130" customFormat="1" ht="18" customHeight="1">
      <c r="A330" s="146">
        <v>324</v>
      </c>
      <c r="B330" s="147" t="str">
        <f t="shared" si="92"/>
        <v>004</v>
      </c>
      <c r="C330" s="175" t="s">
        <v>4979</v>
      </c>
      <c r="D330" s="149" t="s">
        <v>7768</v>
      </c>
      <c r="E330" s="152" t="s">
        <v>7769</v>
      </c>
      <c r="F330" s="151" t="s">
        <v>7106</v>
      </c>
      <c r="G330" s="152" t="s">
        <v>7077</v>
      </c>
      <c r="H330" s="149" t="s">
        <v>7078</v>
      </c>
      <c r="I330" s="149" t="s">
        <v>7412</v>
      </c>
      <c r="J330" s="149" t="s">
        <v>7699</v>
      </c>
      <c r="K330" s="153">
        <v>0</v>
      </c>
      <c r="L330" s="27">
        <v>0</v>
      </c>
      <c r="M330" s="153"/>
      <c r="N330" s="154">
        <v>7500000</v>
      </c>
      <c r="O330" s="154"/>
      <c r="P330" s="25"/>
      <c r="Q330" s="25">
        <v>7500000</v>
      </c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>
        <f t="shared" ref="AD330:AD335" si="93">IF(SUM(P330:Q330)&lt;SUM(N330),SUM(N330)-SUM(P330:Q330),)</f>
        <v>0</v>
      </c>
      <c r="AE330" s="27">
        <v>8450000</v>
      </c>
      <c r="AF330" s="27">
        <v>8450000</v>
      </c>
      <c r="AG330" s="27"/>
      <c r="AH330" s="27"/>
      <c r="AI330" s="27"/>
      <c r="AJ330" s="27"/>
      <c r="AK330" s="27"/>
      <c r="AL330" s="25">
        <f t="shared" si="90"/>
        <v>0</v>
      </c>
      <c r="AM330" s="27">
        <f t="shared" si="91"/>
        <v>0</v>
      </c>
      <c r="AN330" s="28"/>
      <c r="AO330" s="2"/>
      <c r="AP330" s="2"/>
      <c r="AQ330" s="89"/>
      <c r="AR330" s="89"/>
      <c r="AS330" s="2"/>
      <c r="AT330" s="2"/>
      <c r="AU330" s="29"/>
      <c r="AV330" s="2"/>
      <c r="AW330" s="2"/>
      <c r="AX330" s="2"/>
      <c r="AY330" s="89"/>
      <c r="AZ330" s="2"/>
      <c r="BA330" s="2"/>
      <c r="BB330" s="2"/>
      <c r="BC330" s="2"/>
      <c r="BD330" s="2"/>
      <c r="BE330" s="2"/>
      <c r="BF330" s="2"/>
    </row>
    <row r="331" spans="1:58" s="130" customFormat="1" ht="18" customHeight="1">
      <c r="A331" s="146">
        <v>325</v>
      </c>
      <c r="B331" s="147" t="str">
        <f t="shared" si="92"/>
        <v>004</v>
      </c>
      <c r="C331" s="175" t="s">
        <v>5692</v>
      </c>
      <c r="D331" s="149" t="s">
        <v>7770</v>
      </c>
      <c r="E331" s="152" t="s">
        <v>7771</v>
      </c>
      <c r="F331" s="151" t="s">
        <v>496</v>
      </c>
      <c r="G331" s="152" t="s">
        <v>7077</v>
      </c>
      <c r="H331" s="149" t="s">
        <v>7078</v>
      </c>
      <c r="I331" s="163" t="s">
        <v>7073</v>
      </c>
      <c r="J331" s="149" t="s">
        <v>7699</v>
      </c>
      <c r="K331" s="153">
        <v>0</v>
      </c>
      <c r="L331" s="27">
        <v>0</v>
      </c>
      <c r="M331" s="153"/>
      <c r="N331" s="154">
        <v>7500000</v>
      </c>
      <c r="O331" s="154"/>
      <c r="P331" s="25"/>
      <c r="Q331" s="25">
        <v>7500000</v>
      </c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>
        <f t="shared" si="93"/>
        <v>0</v>
      </c>
      <c r="AE331" s="27">
        <v>8450000</v>
      </c>
      <c r="AF331" s="27">
        <v>8450000</v>
      </c>
      <c r="AG331" s="27"/>
      <c r="AH331" s="27"/>
      <c r="AI331" s="27"/>
      <c r="AJ331" s="27"/>
      <c r="AK331" s="27"/>
      <c r="AL331" s="25">
        <f t="shared" si="90"/>
        <v>0</v>
      </c>
      <c r="AM331" s="27">
        <f t="shared" si="91"/>
        <v>0</v>
      </c>
      <c r="AN331" s="28"/>
      <c r="AO331" s="2"/>
      <c r="AP331" s="2"/>
      <c r="AQ331" s="89"/>
      <c r="AR331" s="89"/>
      <c r="AS331" s="2"/>
      <c r="AT331" s="2"/>
      <c r="AU331" s="29"/>
      <c r="AV331" s="2"/>
      <c r="AW331" s="2"/>
      <c r="AX331" s="2"/>
      <c r="AY331" s="89"/>
      <c r="AZ331" s="2"/>
      <c r="BA331" s="2"/>
      <c r="BB331" s="2"/>
      <c r="BC331" s="2"/>
      <c r="BD331" s="2"/>
      <c r="BE331" s="2"/>
      <c r="BF331" s="2"/>
    </row>
    <row r="332" spans="1:58" s="130" customFormat="1" ht="18" customHeight="1">
      <c r="A332" s="146">
        <v>326</v>
      </c>
      <c r="B332" s="147" t="str">
        <f t="shared" si="92"/>
        <v>004</v>
      </c>
      <c r="C332" s="175" t="s">
        <v>5238</v>
      </c>
      <c r="D332" s="149" t="s">
        <v>7772</v>
      </c>
      <c r="E332" s="152" t="s">
        <v>7773</v>
      </c>
      <c r="F332" s="151" t="s">
        <v>7106</v>
      </c>
      <c r="G332" s="152" t="s">
        <v>7077</v>
      </c>
      <c r="H332" s="149" t="s">
        <v>7078</v>
      </c>
      <c r="I332" s="149" t="s">
        <v>7424</v>
      </c>
      <c r="J332" s="149" t="s">
        <v>7699</v>
      </c>
      <c r="K332" s="153">
        <v>0</v>
      </c>
      <c r="L332" s="27">
        <v>0</v>
      </c>
      <c r="M332" s="153"/>
      <c r="N332" s="154">
        <v>7500000</v>
      </c>
      <c r="O332" s="154"/>
      <c r="P332" s="25"/>
      <c r="Q332" s="25">
        <v>7500000</v>
      </c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>
        <f t="shared" si="93"/>
        <v>0</v>
      </c>
      <c r="AE332" s="27">
        <v>8450000</v>
      </c>
      <c r="AF332" s="27">
        <v>8450000</v>
      </c>
      <c r="AG332" s="27"/>
      <c r="AH332" s="27"/>
      <c r="AI332" s="27"/>
      <c r="AJ332" s="27"/>
      <c r="AK332" s="27"/>
      <c r="AL332" s="25">
        <f t="shared" si="90"/>
        <v>0</v>
      </c>
      <c r="AM332" s="27">
        <f t="shared" si="91"/>
        <v>0</v>
      </c>
      <c r="AN332" s="28"/>
      <c r="AO332" s="2"/>
      <c r="AP332" s="2"/>
      <c r="AQ332" s="89"/>
      <c r="AR332" s="89"/>
      <c r="AS332" s="2"/>
      <c r="AT332" s="2"/>
      <c r="AU332" s="29"/>
      <c r="AV332" s="2"/>
      <c r="AW332" s="2"/>
      <c r="AX332" s="2"/>
      <c r="AY332" s="89"/>
      <c r="AZ332" s="2"/>
      <c r="BA332" s="2"/>
      <c r="BB332" s="2"/>
      <c r="BC332" s="2"/>
      <c r="BD332" s="2"/>
      <c r="BE332" s="2"/>
      <c r="BF332" s="2"/>
    </row>
    <row r="333" spans="1:58" s="130" customFormat="1" ht="18" customHeight="1">
      <c r="A333" s="146">
        <v>327</v>
      </c>
      <c r="B333" s="147" t="str">
        <f t="shared" si="92"/>
        <v>004</v>
      </c>
      <c r="C333" s="175" t="s">
        <v>6569</v>
      </c>
      <c r="D333" s="149" t="s">
        <v>7774</v>
      </c>
      <c r="E333" s="152" t="s">
        <v>7226</v>
      </c>
      <c r="F333" s="151" t="s">
        <v>496</v>
      </c>
      <c r="G333" s="152" t="s">
        <v>7077</v>
      </c>
      <c r="H333" s="149" t="s">
        <v>7078</v>
      </c>
      <c r="I333" s="149" t="s">
        <v>7424</v>
      </c>
      <c r="J333" s="149" t="s">
        <v>7699</v>
      </c>
      <c r="K333" s="153">
        <v>0</v>
      </c>
      <c r="L333" s="27">
        <v>0</v>
      </c>
      <c r="M333" s="153"/>
      <c r="N333" s="154">
        <v>7500000</v>
      </c>
      <c r="O333" s="154"/>
      <c r="P333" s="25"/>
      <c r="Q333" s="25">
        <v>7500000</v>
      </c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>
        <f t="shared" si="93"/>
        <v>0</v>
      </c>
      <c r="AE333" s="27">
        <v>8450000</v>
      </c>
      <c r="AF333" s="27">
        <v>8450000</v>
      </c>
      <c r="AG333" s="27"/>
      <c r="AH333" s="27"/>
      <c r="AI333" s="27"/>
      <c r="AJ333" s="27"/>
      <c r="AK333" s="27"/>
      <c r="AL333" s="25">
        <f t="shared" si="90"/>
        <v>0</v>
      </c>
      <c r="AM333" s="27">
        <f t="shared" si="91"/>
        <v>0</v>
      </c>
      <c r="AN333" s="28"/>
      <c r="AO333" s="2"/>
      <c r="AP333" s="2"/>
      <c r="AQ333" s="89"/>
      <c r="AR333" s="89"/>
      <c r="AS333" s="2"/>
      <c r="AT333" s="2"/>
      <c r="AU333" s="29"/>
      <c r="AV333" s="2"/>
      <c r="AW333" s="2"/>
      <c r="AX333" s="2"/>
      <c r="AY333" s="89"/>
      <c r="AZ333" s="2"/>
      <c r="BA333" s="2"/>
      <c r="BB333" s="2"/>
      <c r="BC333" s="2"/>
      <c r="BD333" s="2"/>
      <c r="BE333" s="2"/>
      <c r="BF333" s="2"/>
    </row>
    <row r="334" spans="1:58" s="130" customFormat="1" ht="18" customHeight="1">
      <c r="A334" s="146">
        <v>328</v>
      </c>
      <c r="B334" s="147" t="str">
        <f t="shared" si="92"/>
        <v>004</v>
      </c>
      <c r="C334" s="175" t="s">
        <v>7775</v>
      </c>
      <c r="D334" s="149" t="s">
        <v>7776</v>
      </c>
      <c r="E334" s="152" t="s">
        <v>7239</v>
      </c>
      <c r="F334" s="151" t="s">
        <v>7106</v>
      </c>
      <c r="G334" s="152" t="s">
        <v>7077</v>
      </c>
      <c r="H334" s="149" t="s">
        <v>7078</v>
      </c>
      <c r="I334" s="149" t="s">
        <v>7424</v>
      </c>
      <c r="J334" s="149" t="s">
        <v>7699</v>
      </c>
      <c r="K334" s="153">
        <v>0</v>
      </c>
      <c r="L334" s="27">
        <v>0</v>
      </c>
      <c r="M334" s="153"/>
      <c r="N334" s="154">
        <v>7500000</v>
      </c>
      <c r="O334" s="154"/>
      <c r="P334" s="25"/>
      <c r="Q334" s="25">
        <v>7500000</v>
      </c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>
        <f t="shared" si="93"/>
        <v>0</v>
      </c>
      <c r="AE334" s="27">
        <v>8450000</v>
      </c>
      <c r="AF334" s="27">
        <v>8450000</v>
      </c>
      <c r="AG334" s="27"/>
      <c r="AH334" s="27"/>
      <c r="AI334" s="27"/>
      <c r="AJ334" s="27"/>
      <c r="AK334" s="27"/>
      <c r="AL334" s="25">
        <f t="shared" si="90"/>
        <v>0</v>
      </c>
      <c r="AM334" s="27">
        <f t="shared" si="91"/>
        <v>0</v>
      </c>
      <c r="AN334" s="28"/>
      <c r="AO334" s="2"/>
      <c r="AP334" s="2"/>
      <c r="AQ334" s="89"/>
      <c r="AR334" s="89"/>
      <c r="AS334" s="2"/>
      <c r="AT334" s="2"/>
      <c r="AU334" s="29"/>
      <c r="AV334" s="2"/>
      <c r="AW334" s="2"/>
      <c r="AX334" s="2"/>
      <c r="AY334" s="89"/>
      <c r="AZ334" s="2"/>
      <c r="BA334" s="2"/>
      <c r="BB334" s="2"/>
      <c r="BC334" s="2"/>
      <c r="BD334" s="2"/>
      <c r="BE334" s="2"/>
      <c r="BF334" s="2"/>
    </row>
    <row r="335" spans="1:58" s="130" customFormat="1" ht="18" customHeight="1">
      <c r="A335" s="146">
        <v>329</v>
      </c>
      <c r="B335" s="147" t="str">
        <f t="shared" si="92"/>
        <v>004</v>
      </c>
      <c r="C335" s="175" t="s">
        <v>5942</v>
      </c>
      <c r="D335" s="149" t="s">
        <v>7698</v>
      </c>
      <c r="E335" s="152" t="s">
        <v>7161</v>
      </c>
      <c r="F335" s="151" t="s">
        <v>7106</v>
      </c>
      <c r="G335" s="152" t="s">
        <v>7077</v>
      </c>
      <c r="H335" s="149" t="s">
        <v>7078</v>
      </c>
      <c r="I335" s="149" t="s">
        <v>7424</v>
      </c>
      <c r="J335" s="149" t="s">
        <v>7777</v>
      </c>
      <c r="K335" s="153">
        <v>0</v>
      </c>
      <c r="L335" s="27">
        <v>0</v>
      </c>
      <c r="M335" s="153"/>
      <c r="N335" s="154">
        <v>7500000</v>
      </c>
      <c r="O335" s="154"/>
      <c r="P335" s="25"/>
      <c r="Q335" s="25">
        <v>7500000</v>
      </c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>
        <f t="shared" si="93"/>
        <v>0</v>
      </c>
      <c r="AE335" s="27">
        <v>8450000</v>
      </c>
      <c r="AF335" s="27">
        <v>8450000</v>
      </c>
      <c r="AG335" s="27"/>
      <c r="AH335" s="27"/>
      <c r="AI335" s="27"/>
      <c r="AJ335" s="27"/>
      <c r="AK335" s="27"/>
      <c r="AL335" s="25">
        <f t="shared" si="90"/>
        <v>0</v>
      </c>
      <c r="AM335" s="27">
        <f t="shared" si="91"/>
        <v>0</v>
      </c>
      <c r="AN335" s="28"/>
      <c r="AO335" s="2"/>
      <c r="AP335" s="2"/>
      <c r="AQ335" s="89"/>
      <c r="AR335" s="89"/>
      <c r="AS335" s="2"/>
      <c r="AT335" s="2"/>
      <c r="AU335" s="29"/>
      <c r="AV335" s="2"/>
      <c r="AW335" s="2"/>
      <c r="AX335" s="2"/>
      <c r="AY335" s="89"/>
      <c r="AZ335" s="2"/>
      <c r="BA335" s="2"/>
      <c r="BB335" s="2"/>
      <c r="BC335" s="2"/>
      <c r="BD335" s="2"/>
      <c r="BE335" s="2"/>
      <c r="BF335" s="2"/>
    </row>
    <row r="336" spans="1:58" s="130" customFormat="1" ht="18" customHeight="1">
      <c r="A336" s="146">
        <v>330</v>
      </c>
      <c r="B336" s="147" t="str">
        <f t="shared" si="92"/>
        <v>004</v>
      </c>
      <c r="C336" s="175" t="s">
        <v>7778</v>
      </c>
      <c r="D336" s="149" t="s">
        <v>7779</v>
      </c>
      <c r="E336" s="152" t="s">
        <v>7266</v>
      </c>
      <c r="F336" s="151" t="s">
        <v>496</v>
      </c>
      <c r="G336" s="152" t="s">
        <v>7077</v>
      </c>
      <c r="H336" s="149" t="s">
        <v>7078</v>
      </c>
      <c r="I336" s="163" t="s">
        <v>7409</v>
      </c>
      <c r="J336" s="149" t="s">
        <v>7777</v>
      </c>
      <c r="K336" s="153">
        <v>0</v>
      </c>
      <c r="L336" s="27">
        <v>0</v>
      </c>
      <c r="M336" s="153"/>
      <c r="N336" s="154">
        <v>7500000</v>
      </c>
      <c r="O336" s="154"/>
      <c r="P336" s="25"/>
      <c r="Q336" s="25"/>
      <c r="R336" s="25"/>
      <c r="S336" s="25">
        <v>7500000</v>
      </c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>
        <f ca="1">IF(SUM(P336:AD336)&lt;SUM(N336),SUM(N336)-SUM(P336:AD336),)</f>
        <v>0</v>
      </c>
      <c r="AE336" s="27">
        <v>8450000</v>
      </c>
      <c r="AF336" s="27"/>
      <c r="AG336" s="27"/>
      <c r="AH336" s="27">
        <v>8450000</v>
      </c>
      <c r="AI336" s="27"/>
      <c r="AJ336" s="27"/>
      <c r="AK336" s="27"/>
      <c r="AL336" s="25">
        <f>IF(SUM(AF336:AI336)&lt;SUM(AE336),SUM(AE336)-SUM(AF336:AI336),)</f>
        <v>0</v>
      </c>
      <c r="AM336" s="27">
        <f t="shared" ref="AM336" si="94">IF(SUM(P336:AA336)&lt;(K336+L336+N336),(K336+L336+N336)-SUM(P336:AA336),)+IF(SUM(AF336:AI336)&lt;(AE336),(AE336)-SUM(AF336:AI336),)</f>
        <v>0</v>
      </c>
      <c r="AN336" s="28"/>
      <c r="AO336" s="2"/>
      <c r="AP336" s="2"/>
      <c r="AQ336" s="89"/>
      <c r="AR336" s="89"/>
      <c r="AS336" s="2"/>
      <c r="AT336" s="2"/>
      <c r="AU336" s="29"/>
      <c r="AV336" s="2"/>
      <c r="AW336" s="2"/>
      <c r="AX336" s="2"/>
      <c r="AY336" s="89"/>
      <c r="AZ336" s="2"/>
      <c r="BA336" s="2"/>
      <c r="BB336" s="2"/>
      <c r="BC336" s="2"/>
      <c r="BD336" s="2"/>
      <c r="BE336" s="2"/>
      <c r="BF336" s="2"/>
    </row>
    <row r="337" spans="1:58" s="130" customFormat="1" ht="18" customHeight="1">
      <c r="A337" s="146">
        <v>331</v>
      </c>
      <c r="B337" s="147" t="str">
        <f t="shared" si="92"/>
        <v>004</v>
      </c>
      <c r="C337" s="175" t="s">
        <v>5284</v>
      </c>
      <c r="D337" s="149" t="s">
        <v>7780</v>
      </c>
      <c r="E337" s="152" t="s">
        <v>7428</v>
      </c>
      <c r="F337" s="151" t="s">
        <v>7106</v>
      </c>
      <c r="G337" s="152" t="s">
        <v>7077</v>
      </c>
      <c r="H337" s="149" t="s">
        <v>7078</v>
      </c>
      <c r="I337" s="149" t="s">
        <v>7488</v>
      </c>
      <c r="J337" s="149" t="s">
        <v>7777</v>
      </c>
      <c r="K337" s="153">
        <v>0</v>
      </c>
      <c r="L337" s="27">
        <v>0</v>
      </c>
      <c r="M337" s="153"/>
      <c r="N337" s="154">
        <v>7500000</v>
      </c>
      <c r="O337" s="154"/>
      <c r="P337" s="25"/>
      <c r="Q337" s="25">
        <v>7500000</v>
      </c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>
        <f t="shared" ref="AD337:AD344" si="95">IF(SUM(P337:Q337)&lt;SUM(N337),SUM(N337)-SUM(P337:Q337),)</f>
        <v>0</v>
      </c>
      <c r="AE337" s="27">
        <v>8450000</v>
      </c>
      <c r="AF337" s="27">
        <v>8450000</v>
      </c>
      <c r="AG337" s="27"/>
      <c r="AH337" s="27"/>
      <c r="AI337" s="27"/>
      <c r="AJ337" s="27"/>
      <c r="AK337" s="27"/>
      <c r="AL337" s="25">
        <f>IF(SUM(AF337:AG337)&lt;SUM(AE337),SUM(AE337)-SUM(AF337:AG337),)</f>
        <v>0</v>
      </c>
      <c r="AM337" s="27">
        <f>IF(SUM(P337:AA337)&lt;(K337+L337+N337),(K337+L337+N337)-SUM(P337:AA337),)+IF(SUM(AF337:AG337)&lt;(AE337),(AE337)-SUM(AF337:AG337),)</f>
        <v>0</v>
      </c>
      <c r="AN337" s="28"/>
      <c r="AO337" s="2"/>
      <c r="AP337" s="2"/>
      <c r="AQ337" s="89"/>
      <c r="AR337" s="89"/>
      <c r="AS337" s="2"/>
      <c r="AT337" s="2"/>
      <c r="AU337" s="29"/>
      <c r="AV337" s="2"/>
      <c r="AW337" s="2"/>
      <c r="AX337" s="2"/>
      <c r="AY337" s="89"/>
      <c r="AZ337" s="2"/>
      <c r="BA337" s="2"/>
      <c r="BB337" s="2"/>
      <c r="BC337" s="2"/>
      <c r="BD337" s="2"/>
      <c r="BE337" s="2"/>
      <c r="BF337" s="2"/>
    </row>
    <row r="338" spans="1:58" s="130" customFormat="1" ht="18" customHeight="1">
      <c r="A338" s="146">
        <v>332</v>
      </c>
      <c r="B338" s="147" t="str">
        <f t="shared" si="92"/>
        <v>004</v>
      </c>
      <c r="C338" s="175" t="s">
        <v>5252</v>
      </c>
      <c r="D338" s="149" t="s">
        <v>7781</v>
      </c>
      <c r="E338" s="152" t="s">
        <v>7466</v>
      </c>
      <c r="F338" s="151" t="s">
        <v>7106</v>
      </c>
      <c r="G338" s="152" t="s">
        <v>7077</v>
      </c>
      <c r="H338" s="149" t="s">
        <v>7078</v>
      </c>
      <c r="I338" s="163" t="s">
        <v>7409</v>
      </c>
      <c r="J338" s="149" t="s">
        <v>7777</v>
      </c>
      <c r="K338" s="153">
        <v>0</v>
      </c>
      <c r="L338" s="27">
        <v>0</v>
      </c>
      <c r="M338" s="153"/>
      <c r="N338" s="154">
        <v>7500000</v>
      </c>
      <c r="O338" s="154"/>
      <c r="P338" s="25"/>
      <c r="Q338" s="25">
        <v>7500000</v>
      </c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>
        <f t="shared" si="95"/>
        <v>0</v>
      </c>
      <c r="AE338" s="27">
        <v>8450000</v>
      </c>
      <c r="AF338" s="27">
        <v>8450000</v>
      </c>
      <c r="AG338" s="27"/>
      <c r="AH338" s="27"/>
      <c r="AI338" s="27"/>
      <c r="AJ338" s="27"/>
      <c r="AK338" s="27"/>
      <c r="AL338" s="25">
        <f>IF(SUM(AF338:AG338)&lt;SUM(AE338),SUM(AE338)-SUM(AF338:AG338),)</f>
        <v>0</v>
      </c>
      <c r="AM338" s="27">
        <f>IF(SUM(P338:AA338)&lt;(K338+L338+N338),(K338+L338+N338)-SUM(P338:AA338),)+IF(SUM(AF338:AG338)&lt;(AE338),(AE338)-SUM(AF338:AG338),)</f>
        <v>0</v>
      </c>
      <c r="AN338" s="28"/>
      <c r="AO338" s="2"/>
      <c r="AP338" s="2"/>
      <c r="AQ338" s="89"/>
      <c r="AR338" s="89"/>
      <c r="AS338" s="2"/>
      <c r="AT338" s="2"/>
      <c r="AU338" s="29"/>
      <c r="AV338" s="2"/>
      <c r="AW338" s="2"/>
      <c r="AX338" s="2"/>
      <c r="AY338" s="89"/>
      <c r="AZ338" s="2"/>
      <c r="BA338" s="2"/>
      <c r="BB338" s="2"/>
      <c r="BC338" s="2"/>
      <c r="BD338" s="2"/>
      <c r="BE338" s="2"/>
      <c r="BF338" s="2"/>
    </row>
    <row r="339" spans="1:58" s="130" customFormat="1" ht="18" customHeight="1">
      <c r="A339" s="146">
        <v>333</v>
      </c>
      <c r="B339" s="147" t="str">
        <f t="shared" si="92"/>
        <v>004</v>
      </c>
      <c r="C339" s="175" t="s">
        <v>5317</v>
      </c>
      <c r="D339" s="149" t="s">
        <v>7782</v>
      </c>
      <c r="E339" s="152" t="s">
        <v>7385</v>
      </c>
      <c r="F339" s="151" t="s">
        <v>7106</v>
      </c>
      <c r="G339" s="152" t="s">
        <v>7077</v>
      </c>
      <c r="H339" s="149" t="s">
        <v>7078</v>
      </c>
      <c r="I339" s="163" t="s">
        <v>7409</v>
      </c>
      <c r="J339" s="149" t="s">
        <v>7777</v>
      </c>
      <c r="K339" s="153">
        <v>0</v>
      </c>
      <c r="L339" s="27">
        <v>0</v>
      </c>
      <c r="M339" s="153"/>
      <c r="N339" s="154">
        <v>7500000</v>
      </c>
      <c r="O339" s="154"/>
      <c r="P339" s="25"/>
      <c r="Q339" s="25">
        <v>7500000</v>
      </c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>
        <f t="shared" si="95"/>
        <v>0</v>
      </c>
      <c r="AE339" s="27">
        <v>8450000</v>
      </c>
      <c r="AF339" s="27">
        <v>8450000</v>
      </c>
      <c r="AG339" s="27"/>
      <c r="AH339" s="27"/>
      <c r="AI339" s="27"/>
      <c r="AJ339" s="27"/>
      <c r="AK339" s="27"/>
      <c r="AL339" s="25">
        <f>IF(SUM(AF339:AG339)&lt;SUM(AE339),SUM(AE339)-SUM(AF339:AG339),)</f>
        <v>0</v>
      </c>
      <c r="AM339" s="27">
        <f>IF(SUM(P339:AA339)&lt;(K339+L339+N339),(K339+L339+N339)-SUM(P339:AA339),)+IF(SUM(AF339:AG339)&lt;(AE339),(AE339)-SUM(AF339:AG339),)</f>
        <v>0</v>
      </c>
      <c r="AN339" s="28"/>
      <c r="AO339" s="2"/>
      <c r="AP339" s="2"/>
      <c r="AQ339" s="89"/>
      <c r="AR339" s="89"/>
      <c r="AS339" s="2"/>
      <c r="AT339" s="2"/>
      <c r="AU339" s="29"/>
      <c r="AV339" s="2"/>
      <c r="AW339" s="2"/>
      <c r="AX339" s="2"/>
      <c r="AY339" s="89"/>
      <c r="AZ339" s="2"/>
      <c r="BA339" s="2"/>
      <c r="BB339" s="2"/>
      <c r="BC339" s="2"/>
      <c r="BD339" s="2"/>
      <c r="BE339" s="2"/>
      <c r="BF339" s="2"/>
    </row>
    <row r="340" spans="1:58" s="130" customFormat="1" ht="18" customHeight="1">
      <c r="A340" s="146">
        <v>334</v>
      </c>
      <c r="B340" s="147" t="str">
        <f t="shared" si="92"/>
        <v>004</v>
      </c>
      <c r="C340" s="175" t="s">
        <v>6214</v>
      </c>
      <c r="D340" s="149" t="s">
        <v>7783</v>
      </c>
      <c r="E340" s="152" t="s">
        <v>7784</v>
      </c>
      <c r="F340" s="151" t="s">
        <v>7106</v>
      </c>
      <c r="G340" s="152" t="s">
        <v>7077</v>
      </c>
      <c r="H340" s="149" t="s">
        <v>7078</v>
      </c>
      <c r="I340" s="149" t="s">
        <v>7488</v>
      </c>
      <c r="J340" s="149" t="s">
        <v>7777</v>
      </c>
      <c r="K340" s="153">
        <v>0</v>
      </c>
      <c r="L340" s="27">
        <v>0</v>
      </c>
      <c r="M340" s="153"/>
      <c r="N340" s="154">
        <v>7500000</v>
      </c>
      <c r="O340" s="154"/>
      <c r="P340" s="25"/>
      <c r="Q340" s="25">
        <v>7500000</v>
      </c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>
        <f t="shared" si="95"/>
        <v>0</v>
      </c>
      <c r="AE340" s="27">
        <v>8450000</v>
      </c>
      <c r="AF340" s="27">
        <v>8450000</v>
      </c>
      <c r="AG340" s="27"/>
      <c r="AH340" s="27"/>
      <c r="AI340" s="27"/>
      <c r="AJ340" s="27"/>
      <c r="AK340" s="27"/>
      <c r="AL340" s="25">
        <f>IF(SUM(AF340:AG340)&lt;SUM(AE340),SUM(AE340)-SUM(AF340:AG340),)</f>
        <v>0</v>
      </c>
      <c r="AM340" s="27">
        <f>IF(SUM(P340:AA340)&lt;(K340+L340+N340),(K340+L340+N340)-SUM(P340:AA340),)+IF(SUM(AF340:AG340)&lt;(AE340),(AE340)-SUM(AF340:AG340),)</f>
        <v>0</v>
      </c>
      <c r="AN340" s="28"/>
      <c r="AO340" s="2"/>
      <c r="AP340" s="2"/>
      <c r="AQ340" s="89"/>
      <c r="AR340" s="89"/>
      <c r="AS340" s="2"/>
      <c r="AT340" s="2"/>
      <c r="AU340" s="29"/>
      <c r="AV340" s="2"/>
      <c r="AW340" s="2"/>
      <c r="AX340" s="2"/>
      <c r="AY340" s="89"/>
      <c r="AZ340" s="2"/>
      <c r="BA340" s="2"/>
      <c r="BB340" s="2"/>
      <c r="BC340" s="2"/>
      <c r="BD340" s="2"/>
      <c r="BE340" s="2"/>
      <c r="BF340" s="2"/>
    </row>
    <row r="341" spans="1:58" s="130" customFormat="1" ht="18" customHeight="1">
      <c r="A341" s="146">
        <v>335</v>
      </c>
      <c r="B341" s="147" t="str">
        <f t="shared" si="92"/>
        <v>004</v>
      </c>
      <c r="C341" s="175" t="s">
        <v>6679</v>
      </c>
      <c r="D341" s="149" t="s">
        <v>7785</v>
      </c>
      <c r="E341" s="152" t="s">
        <v>7185</v>
      </c>
      <c r="F341" s="151" t="s">
        <v>7106</v>
      </c>
      <c r="G341" s="152" t="s">
        <v>7077</v>
      </c>
      <c r="H341" s="149" t="s">
        <v>7078</v>
      </c>
      <c r="I341" s="149" t="s">
        <v>7424</v>
      </c>
      <c r="J341" s="149" t="s">
        <v>7777</v>
      </c>
      <c r="K341" s="153">
        <v>0</v>
      </c>
      <c r="L341" s="27">
        <v>0</v>
      </c>
      <c r="M341" s="153"/>
      <c r="N341" s="154">
        <v>7500000</v>
      </c>
      <c r="O341" s="154"/>
      <c r="P341" s="25"/>
      <c r="Q341" s="25">
        <v>7500000</v>
      </c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>
        <f t="shared" si="95"/>
        <v>0</v>
      </c>
      <c r="AE341" s="27">
        <v>8450000</v>
      </c>
      <c r="AF341" s="27"/>
      <c r="AG341" s="27"/>
      <c r="AH341" s="27">
        <v>8450000</v>
      </c>
      <c r="AI341" s="27"/>
      <c r="AJ341" s="27"/>
      <c r="AK341" s="27"/>
      <c r="AL341" s="25">
        <f>IF(SUM(AF341:AI341)&lt;SUM(AE341),SUM(AE341)-SUM(AF341:AI341),)</f>
        <v>0</v>
      </c>
      <c r="AM341" s="27">
        <f t="shared" ref="AM341" si="96">IF(SUM(P341:AA341)&lt;(K341+L341+N341),(K341+L341+N341)-SUM(P341:AA341),)+IF(SUM(AF341:AI341)&lt;(AE341),(AE341)-SUM(AF341:AI341),)</f>
        <v>0</v>
      </c>
      <c r="AN341" s="28"/>
      <c r="AO341" s="2"/>
      <c r="AP341" s="2"/>
      <c r="AQ341" s="89"/>
      <c r="AR341" s="89"/>
      <c r="AS341" s="2"/>
      <c r="AT341" s="2"/>
      <c r="AU341" s="29"/>
      <c r="AV341" s="2"/>
      <c r="AW341" s="2"/>
      <c r="AX341" s="2"/>
      <c r="AY341" s="89"/>
      <c r="AZ341" s="2"/>
      <c r="BA341" s="2"/>
      <c r="BB341" s="2"/>
      <c r="BC341" s="2"/>
      <c r="BD341" s="2"/>
      <c r="BE341" s="2"/>
      <c r="BF341" s="2"/>
    </row>
    <row r="342" spans="1:58" s="130" customFormat="1" ht="18" customHeight="1">
      <c r="A342" s="146">
        <v>336</v>
      </c>
      <c r="B342" s="147" t="str">
        <f t="shared" si="92"/>
        <v>004</v>
      </c>
      <c r="C342" s="175" t="s">
        <v>5400</v>
      </c>
      <c r="D342" s="149" t="s">
        <v>7786</v>
      </c>
      <c r="E342" s="152" t="s">
        <v>7361</v>
      </c>
      <c r="F342" s="151" t="s">
        <v>7106</v>
      </c>
      <c r="G342" s="152" t="s">
        <v>7077</v>
      </c>
      <c r="H342" s="149" t="s">
        <v>7078</v>
      </c>
      <c r="I342" s="149" t="s">
        <v>7424</v>
      </c>
      <c r="J342" s="149" t="s">
        <v>7777</v>
      </c>
      <c r="K342" s="153">
        <v>0</v>
      </c>
      <c r="L342" s="27">
        <v>0</v>
      </c>
      <c r="M342" s="153"/>
      <c r="N342" s="154">
        <v>7500000</v>
      </c>
      <c r="O342" s="154"/>
      <c r="P342" s="25"/>
      <c r="Q342" s="25">
        <v>7500000</v>
      </c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>
        <f t="shared" si="95"/>
        <v>0</v>
      </c>
      <c r="AE342" s="27">
        <v>8450000</v>
      </c>
      <c r="AF342" s="27">
        <v>8450000</v>
      </c>
      <c r="AG342" s="27"/>
      <c r="AH342" s="27"/>
      <c r="AI342" s="27"/>
      <c r="AJ342" s="27"/>
      <c r="AK342" s="27"/>
      <c r="AL342" s="25">
        <f t="shared" ref="AL342:AL371" si="97">IF(SUM(AF342:AG342)&lt;SUM(AE342),SUM(AE342)-SUM(AF342:AG342),)</f>
        <v>0</v>
      </c>
      <c r="AM342" s="27">
        <f t="shared" ref="AM342:AM371" si="98">IF(SUM(P342:AA342)&lt;(K342+L342+N342),(K342+L342+N342)-SUM(P342:AA342),)+IF(SUM(AF342:AG342)&lt;(AE342),(AE342)-SUM(AF342:AG342),)</f>
        <v>0</v>
      </c>
      <c r="AN342" s="28"/>
      <c r="AO342" s="2"/>
      <c r="AP342" s="2"/>
      <c r="AQ342" s="89"/>
      <c r="AR342" s="89"/>
      <c r="AS342" s="2"/>
      <c r="AT342" s="2"/>
      <c r="AU342" s="29"/>
      <c r="AV342" s="2"/>
      <c r="AW342" s="2"/>
      <c r="AX342" s="2"/>
      <c r="AY342" s="89"/>
      <c r="AZ342" s="2"/>
      <c r="BA342" s="2"/>
      <c r="BB342" s="2"/>
      <c r="BC342" s="2"/>
      <c r="BD342" s="2"/>
      <c r="BE342" s="2"/>
      <c r="BF342" s="2"/>
    </row>
    <row r="343" spans="1:58" s="130" customFormat="1" ht="18" customHeight="1">
      <c r="A343" s="146">
        <v>337</v>
      </c>
      <c r="B343" s="147" t="str">
        <f t="shared" si="92"/>
        <v>004</v>
      </c>
      <c r="C343" s="175" t="s">
        <v>6270</v>
      </c>
      <c r="D343" s="149" t="s">
        <v>7787</v>
      </c>
      <c r="E343" s="152" t="s">
        <v>7176</v>
      </c>
      <c r="F343" s="151" t="s">
        <v>496</v>
      </c>
      <c r="G343" s="152" t="s">
        <v>7077</v>
      </c>
      <c r="H343" s="149" t="s">
        <v>7078</v>
      </c>
      <c r="I343" s="149" t="s">
        <v>7488</v>
      </c>
      <c r="J343" s="149" t="s">
        <v>7777</v>
      </c>
      <c r="K343" s="153">
        <v>0</v>
      </c>
      <c r="L343" s="27">
        <v>0</v>
      </c>
      <c r="M343" s="153"/>
      <c r="N343" s="154">
        <v>7500000</v>
      </c>
      <c r="O343" s="154"/>
      <c r="P343" s="25"/>
      <c r="Q343" s="25">
        <v>7500000</v>
      </c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>
        <f t="shared" si="95"/>
        <v>0</v>
      </c>
      <c r="AE343" s="27">
        <v>8450000</v>
      </c>
      <c r="AF343" s="27">
        <v>8450000</v>
      </c>
      <c r="AG343" s="27"/>
      <c r="AH343" s="27"/>
      <c r="AI343" s="27"/>
      <c r="AJ343" s="27"/>
      <c r="AK343" s="27"/>
      <c r="AL343" s="25">
        <f t="shared" si="97"/>
        <v>0</v>
      </c>
      <c r="AM343" s="27">
        <f t="shared" si="98"/>
        <v>0</v>
      </c>
      <c r="AN343" s="28"/>
      <c r="AO343" s="2"/>
      <c r="AP343" s="2"/>
      <c r="AQ343" s="89"/>
      <c r="AR343" s="89"/>
      <c r="AS343" s="2"/>
      <c r="AT343" s="2"/>
      <c r="AU343" s="29"/>
      <c r="AV343" s="2"/>
      <c r="AW343" s="2"/>
      <c r="AX343" s="2"/>
      <c r="AY343" s="89"/>
      <c r="AZ343" s="2"/>
      <c r="BA343" s="2"/>
      <c r="BB343" s="2"/>
      <c r="BC343" s="2"/>
      <c r="BD343" s="2"/>
      <c r="BE343" s="2"/>
      <c r="BF343" s="2"/>
    </row>
    <row r="344" spans="1:58" s="130" customFormat="1" ht="18" customHeight="1">
      <c r="A344" s="146">
        <v>338</v>
      </c>
      <c r="B344" s="147" t="str">
        <f t="shared" si="92"/>
        <v>004</v>
      </c>
      <c r="C344" s="175" t="s">
        <v>6897</v>
      </c>
      <c r="D344" s="149" t="s">
        <v>7788</v>
      </c>
      <c r="E344" s="152" t="s">
        <v>7789</v>
      </c>
      <c r="F344" s="151" t="s">
        <v>496</v>
      </c>
      <c r="G344" s="152" t="s">
        <v>7077</v>
      </c>
      <c r="H344" s="149" t="s">
        <v>7078</v>
      </c>
      <c r="I344" s="163" t="s">
        <v>7073</v>
      </c>
      <c r="J344" s="149" t="s">
        <v>7777</v>
      </c>
      <c r="K344" s="153">
        <v>0</v>
      </c>
      <c r="L344" s="27">
        <v>0</v>
      </c>
      <c r="M344" s="153"/>
      <c r="N344" s="154">
        <v>7500000</v>
      </c>
      <c r="O344" s="154"/>
      <c r="P344" s="25"/>
      <c r="Q344" s="25">
        <v>7500000</v>
      </c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>
        <f t="shared" si="95"/>
        <v>0</v>
      </c>
      <c r="AE344" s="27">
        <v>8450000</v>
      </c>
      <c r="AF344" s="27"/>
      <c r="AG344" s="27"/>
      <c r="AH344" s="27"/>
      <c r="AI344" s="27"/>
      <c r="AJ344" s="27"/>
      <c r="AK344" s="27"/>
      <c r="AL344" s="25">
        <f t="shared" si="97"/>
        <v>8450000</v>
      </c>
      <c r="AM344" s="27">
        <f t="shared" si="98"/>
        <v>8450000</v>
      </c>
      <c r="AN344" s="28"/>
      <c r="AO344" s="2"/>
      <c r="AP344" s="2"/>
      <c r="AQ344" s="89"/>
      <c r="AR344" s="89"/>
      <c r="AS344" s="2"/>
      <c r="AT344" s="2"/>
      <c r="AU344" s="29"/>
      <c r="AV344" s="2"/>
      <c r="AW344" s="2"/>
      <c r="AX344" s="2"/>
      <c r="AY344" s="89"/>
      <c r="AZ344" s="2"/>
      <c r="BA344" s="2"/>
      <c r="BB344" s="2"/>
      <c r="BC344" s="2"/>
      <c r="BD344" s="2"/>
      <c r="BE344" s="2"/>
      <c r="BF344" s="2"/>
    </row>
    <row r="345" spans="1:58" s="130" customFormat="1" ht="18" customHeight="1">
      <c r="A345" s="146">
        <v>339</v>
      </c>
      <c r="B345" s="147" t="str">
        <f t="shared" si="92"/>
        <v>004</v>
      </c>
      <c r="C345" s="175" t="s">
        <v>7790</v>
      </c>
      <c r="D345" s="149" t="s">
        <v>7791</v>
      </c>
      <c r="E345" s="152" t="s">
        <v>7792</v>
      </c>
      <c r="F345" s="151" t="s">
        <v>7106</v>
      </c>
      <c r="G345" s="152" t="s">
        <v>7077</v>
      </c>
      <c r="H345" s="149" t="s">
        <v>7078</v>
      </c>
      <c r="I345" s="163" t="s">
        <v>7409</v>
      </c>
      <c r="J345" s="149" t="s">
        <v>7777</v>
      </c>
      <c r="K345" s="153">
        <v>0</v>
      </c>
      <c r="L345" s="27">
        <v>0</v>
      </c>
      <c r="M345" s="153"/>
      <c r="N345" s="154">
        <v>7500000</v>
      </c>
      <c r="O345" s="154"/>
      <c r="P345" s="25"/>
      <c r="Q345" s="25"/>
      <c r="R345" s="25"/>
      <c r="S345" s="25"/>
      <c r="T345" s="25"/>
      <c r="U345" s="25">
        <v>7500000</v>
      </c>
      <c r="V345" s="25"/>
      <c r="W345" s="25"/>
      <c r="X345" s="25"/>
      <c r="Y345" s="25"/>
      <c r="Z345" s="25"/>
      <c r="AA345" s="25"/>
      <c r="AB345" s="25"/>
      <c r="AC345" s="25"/>
      <c r="AD345" s="25">
        <f>IF(SUM(P345:U345)&lt;SUM(N345),SUM(N345)-SUM(P345:U345),)</f>
        <v>0</v>
      </c>
      <c r="AE345" s="27">
        <v>8450000</v>
      </c>
      <c r="AF345" s="27">
        <v>8450000</v>
      </c>
      <c r="AG345" s="27"/>
      <c r="AH345" s="27"/>
      <c r="AI345" s="27"/>
      <c r="AJ345" s="27"/>
      <c r="AK345" s="27"/>
      <c r="AL345" s="25">
        <f t="shared" si="97"/>
        <v>0</v>
      </c>
      <c r="AM345" s="27">
        <f t="shared" si="98"/>
        <v>0</v>
      </c>
      <c r="AN345" s="28"/>
      <c r="AO345" s="2"/>
      <c r="AP345" s="2"/>
      <c r="AQ345" s="89"/>
      <c r="AR345" s="89"/>
      <c r="AS345" s="2"/>
      <c r="AT345" s="2"/>
      <c r="AU345" s="29"/>
      <c r="AV345" s="2"/>
      <c r="AW345" s="2"/>
      <c r="AX345" s="2"/>
      <c r="AY345" s="89"/>
      <c r="AZ345" s="2"/>
      <c r="BA345" s="2"/>
      <c r="BB345" s="2"/>
      <c r="BC345" s="2"/>
      <c r="BD345" s="2"/>
      <c r="BE345" s="2"/>
      <c r="BF345" s="2"/>
    </row>
    <row r="346" spans="1:58" s="130" customFormat="1" ht="18" customHeight="1">
      <c r="A346" s="146">
        <v>340</v>
      </c>
      <c r="B346" s="147" t="str">
        <f t="shared" si="92"/>
        <v>004</v>
      </c>
      <c r="C346" s="175" t="s">
        <v>6060</v>
      </c>
      <c r="D346" s="149" t="s">
        <v>7793</v>
      </c>
      <c r="E346" s="152" t="s">
        <v>7794</v>
      </c>
      <c r="F346" s="151" t="s">
        <v>7106</v>
      </c>
      <c r="G346" s="152" t="s">
        <v>7077</v>
      </c>
      <c r="H346" s="149" t="s">
        <v>7078</v>
      </c>
      <c r="I346" s="149" t="s">
        <v>7424</v>
      </c>
      <c r="J346" s="149" t="s">
        <v>7777</v>
      </c>
      <c r="K346" s="153">
        <v>0</v>
      </c>
      <c r="L346" s="27">
        <v>0</v>
      </c>
      <c r="M346" s="153"/>
      <c r="N346" s="154">
        <v>7500000</v>
      </c>
      <c r="O346" s="154"/>
      <c r="P346" s="25"/>
      <c r="Q346" s="25">
        <v>7500000</v>
      </c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>
        <f t="shared" ref="AD346:AD362" si="99">IF(SUM(P346:Q346)&lt;SUM(N346),SUM(N346)-SUM(P346:Q346),)</f>
        <v>0</v>
      </c>
      <c r="AE346" s="27">
        <v>8450000</v>
      </c>
      <c r="AF346" s="27">
        <v>8450000</v>
      </c>
      <c r="AG346" s="27"/>
      <c r="AH346" s="27"/>
      <c r="AI346" s="27"/>
      <c r="AJ346" s="27"/>
      <c r="AK346" s="27"/>
      <c r="AL346" s="25">
        <f t="shared" si="97"/>
        <v>0</v>
      </c>
      <c r="AM346" s="27">
        <f t="shared" si="98"/>
        <v>0</v>
      </c>
      <c r="AN346" s="28"/>
      <c r="AO346" s="2"/>
      <c r="AP346" s="2"/>
      <c r="AQ346" s="89"/>
      <c r="AR346" s="89"/>
      <c r="AS346" s="2"/>
      <c r="AT346" s="2"/>
      <c r="AU346" s="29"/>
      <c r="AV346" s="2"/>
      <c r="AW346" s="2"/>
      <c r="AX346" s="2"/>
      <c r="AY346" s="89"/>
      <c r="AZ346" s="2"/>
      <c r="BA346" s="2"/>
      <c r="BB346" s="2"/>
      <c r="BC346" s="2"/>
      <c r="BD346" s="2"/>
      <c r="BE346" s="2"/>
      <c r="BF346" s="2"/>
    </row>
    <row r="347" spans="1:58" s="130" customFormat="1" ht="18" customHeight="1">
      <c r="A347" s="146">
        <v>341</v>
      </c>
      <c r="B347" s="147" t="str">
        <f t="shared" si="92"/>
        <v>004</v>
      </c>
      <c r="C347" s="175" t="s">
        <v>4809</v>
      </c>
      <c r="D347" s="149" t="s">
        <v>7795</v>
      </c>
      <c r="E347" s="152" t="s">
        <v>7215</v>
      </c>
      <c r="F347" s="151" t="s">
        <v>7106</v>
      </c>
      <c r="G347" s="152" t="s">
        <v>7077</v>
      </c>
      <c r="H347" s="149" t="s">
        <v>7078</v>
      </c>
      <c r="I347" s="149" t="s">
        <v>7488</v>
      </c>
      <c r="J347" s="149" t="s">
        <v>7777</v>
      </c>
      <c r="K347" s="153">
        <v>0</v>
      </c>
      <c r="L347" s="27">
        <v>0</v>
      </c>
      <c r="M347" s="153"/>
      <c r="N347" s="154">
        <v>7500000</v>
      </c>
      <c r="O347" s="154"/>
      <c r="P347" s="25"/>
      <c r="Q347" s="25">
        <v>7500000</v>
      </c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>
        <f t="shared" si="99"/>
        <v>0</v>
      </c>
      <c r="AE347" s="27">
        <v>8450000</v>
      </c>
      <c r="AF347" s="27">
        <v>8450000</v>
      </c>
      <c r="AG347" s="27"/>
      <c r="AH347" s="27"/>
      <c r="AI347" s="27"/>
      <c r="AJ347" s="27"/>
      <c r="AK347" s="27"/>
      <c r="AL347" s="25">
        <f t="shared" si="97"/>
        <v>0</v>
      </c>
      <c r="AM347" s="27">
        <f t="shared" si="98"/>
        <v>0</v>
      </c>
      <c r="AN347" s="28"/>
      <c r="AO347" s="2"/>
      <c r="AP347" s="2"/>
      <c r="AQ347" s="89"/>
      <c r="AR347" s="89"/>
      <c r="AS347" s="2"/>
      <c r="AT347" s="2"/>
      <c r="AU347" s="29"/>
      <c r="AV347" s="2"/>
      <c r="AW347" s="2"/>
      <c r="AX347" s="2"/>
      <c r="AY347" s="89"/>
      <c r="AZ347" s="2"/>
      <c r="BA347" s="2"/>
      <c r="BB347" s="2"/>
      <c r="BC347" s="2"/>
      <c r="BD347" s="2"/>
      <c r="BE347" s="2"/>
      <c r="BF347" s="2"/>
    </row>
    <row r="348" spans="1:58" s="130" customFormat="1" ht="18" customHeight="1">
      <c r="A348" s="146">
        <v>342</v>
      </c>
      <c r="B348" s="147" t="str">
        <f t="shared" si="92"/>
        <v>004</v>
      </c>
      <c r="C348" s="175" t="s">
        <v>4954</v>
      </c>
      <c r="D348" s="149" t="s">
        <v>7796</v>
      </c>
      <c r="E348" s="152" t="s">
        <v>7349</v>
      </c>
      <c r="F348" s="151" t="s">
        <v>7106</v>
      </c>
      <c r="G348" s="152" t="s">
        <v>7077</v>
      </c>
      <c r="H348" s="149" t="s">
        <v>7078</v>
      </c>
      <c r="I348" s="163" t="s">
        <v>7409</v>
      </c>
      <c r="J348" s="149" t="s">
        <v>7777</v>
      </c>
      <c r="K348" s="153">
        <v>0</v>
      </c>
      <c r="L348" s="27">
        <v>0</v>
      </c>
      <c r="M348" s="153"/>
      <c r="N348" s="154">
        <v>7500000</v>
      </c>
      <c r="O348" s="154"/>
      <c r="P348" s="25"/>
      <c r="Q348" s="25">
        <v>7500000</v>
      </c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>
        <f t="shared" si="99"/>
        <v>0</v>
      </c>
      <c r="AE348" s="27">
        <v>8450000</v>
      </c>
      <c r="AF348" s="27">
        <v>8450000</v>
      </c>
      <c r="AG348" s="27"/>
      <c r="AH348" s="27"/>
      <c r="AI348" s="27"/>
      <c r="AJ348" s="27"/>
      <c r="AK348" s="27"/>
      <c r="AL348" s="25">
        <f t="shared" si="97"/>
        <v>0</v>
      </c>
      <c r="AM348" s="27">
        <f t="shared" si="98"/>
        <v>0</v>
      </c>
      <c r="AN348" s="28"/>
      <c r="AO348" s="2"/>
      <c r="AP348" s="2"/>
      <c r="AQ348" s="89"/>
      <c r="AR348" s="89"/>
      <c r="AS348" s="2"/>
      <c r="AT348" s="2"/>
      <c r="AU348" s="29"/>
      <c r="AV348" s="2"/>
      <c r="AW348" s="2"/>
      <c r="AX348" s="2"/>
      <c r="AY348" s="89"/>
      <c r="AZ348" s="2"/>
      <c r="BA348" s="2"/>
      <c r="BB348" s="2"/>
      <c r="BC348" s="2"/>
      <c r="BD348" s="2"/>
      <c r="BE348" s="2"/>
      <c r="BF348" s="2"/>
    </row>
    <row r="349" spans="1:58" s="130" customFormat="1" ht="18" customHeight="1">
      <c r="A349" s="146">
        <v>343</v>
      </c>
      <c r="B349" s="147" t="str">
        <f t="shared" si="92"/>
        <v>004</v>
      </c>
      <c r="C349" s="175" t="s">
        <v>6954</v>
      </c>
      <c r="D349" s="149" t="s">
        <v>7797</v>
      </c>
      <c r="E349" s="152" t="s">
        <v>7798</v>
      </c>
      <c r="F349" s="151" t="s">
        <v>7106</v>
      </c>
      <c r="G349" s="152" t="s">
        <v>7077</v>
      </c>
      <c r="H349" s="149" t="s">
        <v>7078</v>
      </c>
      <c r="I349" s="149" t="s">
        <v>7488</v>
      </c>
      <c r="J349" s="149" t="s">
        <v>7777</v>
      </c>
      <c r="K349" s="153">
        <v>0</v>
      </c>
      <c r="L349" s="27">
        <v>0</v>
      </c>
      <c r="M349" s="153"/>
      <c r="N349" s="154">
        <v>7500000</v>
      </c>
      <c r="O349" s="154"/>
      <c r="P349" s="25"/>
      <c r="Q349" s="25">
        <v>7500000</v>
      </c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>
        <f t="shared" si="99"/>
        <v>0</v>
      </c>
      <c r="AE349" s="27">
        <v>8450000</v>
      </c>
      <c r="AF349" s="27">
        <v>8450000</v>
      </c>
      <c r="AG349" s="27"/>
      <c r="AH349" s="27"/>
      <c r="AI349" s="27"/>
      <c r="AJ349" s="27"/>
      <c r="AK349" s="27"/>
      <c r="AL349" s="25">
        <f t="shared" si="97"/>
        <v>0</v>
      </c>
      <c r="AM349" s="27">
        <f t="shared" si="98"/>
        <v>0</v>
      </c>
      <c r="AN349" s="28"/>
      <c r="AO349" s="2"/>
      <c r="AP349" s="2"/>
      <c r="AQ349" s="89"/>
      <c r="AR349" s="89"/>
      <c r="AS349" s="2"/>
      <c r="AT349" s="2"/>
      <c r="AU349" s="29"/>
      <c r="AV349" s="2"/>
      <c r="AW349" s="2"/>
      <c r="AX349" s="2"/>
      <c r="AY349" s="89"/>
      <c r="AZ349" s="2"/>
      <c r="BA349" s="2"/>
      <c r="BB349" s="2"/>
      <c r="BC349" s="2"/>
      <c r="BD349" s="2"/>
      <c r="BE349" s="2"/>
      <c r="BF349" s="2"/>
    </row>
    <row r="350" spans="1:58" s="130" customFormat="1" ht="18" customHeight="1">
      <c r="A350" s="146">
        <v>344</v>
      </c>
      <c r="B350" s="147" t="str">
        <f t="shared" si="92"/>
        <v>004</v>
      </c>
      <c r="C350" s="175" t="s">
        <v>5034</v>
      </c>
      <c r="D350" s="149" t="s">
        <v>7799</v>
      </c>
      <c r="E350" s="152" t="s">
        <v>7800</v>
      </c>
      <c r="F350" s="151" t="s">
        <v>7106</v>
      </c>
      <c r="G350" s="152" t="s">
        <v>7077</v>
      </c>
      <c r="H350" s="149" t="s">
        <v>7078</v>
      </c>
      <c r="I350" s="149" t="s">
        <v>7488</v>
      </c>
      <c r="J350" s="149" t="s">
        <v>7777</v>
      </c>
      <c r="K350" s="153">
        <v>0</v>
      </c>
      <c r="L350" s="27">
        <v>0</v>
      </c>
      <c r="M350" s="153"/>
      <c r="N350" s="154">
        <v>7500000</v>
      </c>
      <c r="O350" s="154"/>
      <c r="P350" s="25"/>
      <c r="Q350" s="25">
        <v>7500000</v>
      </c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>
        <f t="shared" si="99"/>
        <v>0</v>
      </c>
      <c r="AE350" s="27">
        <v>8450000</v>
      </c>
      <c r="AF350" s="27">
        <v>8450000</v>
      </c>
      <c r="AG350" s="27"/>
      <c r="AH350" s="27"/>
      <c r="AI350" s="27"/>
      <c r="AJ350" s="27"/>
      <c r="AK350" s="27"/>
      <c r="AL350" s="25">
        <f t="shared" si="97"/>
        <v>0</v>
      </c>
      <c r="AM350" s="27">
        <f t="shared" si="98"/>
        <v>0</v>
      </c>
      <c r="AN350" s="28"/>
      <c r="AO350" s="2"/>
      <c r="AP350" s="2"/>
      <c r="AQ350" s="89"/>
      <c r="AR350" s="89"/>
      <c r="AS350" s="2"/>
      <c r="AT350" s="2"/>
      <c r="AU350" s="29"/>
      <c r="AV350" s="2"/>
      <c r="AW350" s="2"/>
      <c r="AX350" s="2"/>
      <c r="AY350" s="89"/>
      <c r="AZ350" s="2"/>
      <c r="BA350" s="2"/>
      <c r="BB350" s="2"/>
      <c r="BC350" s="2"/>
      <c r="BD350" s="2"/>
      <c r="BE350" s="2"/>
      <c r="BF350" s="2"/>
    </row>
    <row r="351" spans="1:58" s="130" customFormat="1" ht="18" customHeight="1">
      <c r="A351" s="146">
        <v>345</v>
      </c>
      <c r="B351" s="147" t="str">
        <f t="shared" si="92"/>
        <v>004</v>
      </c>
      <c r="C351" s="175" t="s">
        <v>6080</v>
      </c>
      <c r="D351" s="149" t="s">
        <v>7802</v>
      </c>
      <c r="E351" s="152" t="s">
        <v>7803</v>
      </c>
      <c r="F351" s="151" t="s">
        <v>496</v>
      </c>
      <c r="G351" s="152" t="s">
        <v>7077</v>
      </c>
      <c r="H351" s="149" t="s">
        <v>7078</v>
      </c>
      <c r="I351" s="163" t="s">
        <v>7409</v>
      </c>
      <c r="J351" s="149" t="s">
        <v>7777</v>
      </c>
      <c r="K351" s="153">
        <v>0</v>
      </c>
      <c r="L351" s="27">
        <v>0</v>
      </c>
      <c r="M351" s="153"/>
      <c r="N351" s="154">
        <v>7500000</v>
      </c>
      <c r="O351" s="154"/>
      <c r="P351" s="25"/>
      <c r="Q351" s="25">
        <v>7500000</v>
      </c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>
        <f t="shared" si="99"/>
        <v>0</v>
      </c>
      <c r="AE351" s="27">
        <v>8450000</v>
      </c>
      <c r="AF351" s="27">
        <v>8450000</v>
      </c>
      <c r="AG351" s="27"/>
      <c r="AH351" s="27"/>
      <c r="AI351" s="27"/>
      <c r="AJ351" s="27"/>
      <c r="AK351" s="27"/>
      <c r="AL351" s="25">
        <f t="shared" si="97"/>
        <v>0</v>
      </c>
      <c r="AM351" s="27">
        <f t="shared" si="98"/>
        <v>0</v>
      </c>
      <c r="AN351" s="28"/>
      <c r="AO351" s="2"/>
      <c r="AP351" s="2"/>
      <c r="AQ351" s="89"/>
      <c r="AR351" s="89"/>
      <c r="AS351" s="2"/>
      <c r="AT351" s="2"/>
      <c r="AU351" s="29"/>
      <c r="AV351" s="2"/>
      <c r="AW351" s="2"/>
      <c r="AX351" s="2"/>
      <c r="AY351" s="89"/>
      <c r="AZ351" s="2"/>
      <c r="BA351" s="2"/>
      <c r="BB351" s="2"/>
      <c r="BC351" s="2"/>
      <c r="BD351" s="2"/>
      <c r="BE351" s="2"/>
      <c r="BF351" s="2"/>
    </row>
    <row r="352" spans="1:58" s="130" customFormat="1" ht="18" customHeight="1">
      <c r="A352" s="146">
        <v>346</v>
      </c>
      <c r="B352" s="147" t="str">
        <f t="shared" si="92"/>
        <v>004</v>
      </c>
      <c r="C352" s="175" t="s">
        <v>5810</v>
      </c>
      <c r="D352" s="149" t="s">
        <v>7804</v>
      </c>
      <c r="E352" s="152" t="s">
        <v>7582</v>
      </c>
      <c r="F352" s="151" t="s">
        <v>496</v>
      </c>
      <c r="G352" s="152" t="s">
        <v>7077</v>
      </c>
      <c r="H352" s="149" t="s">
        <v>7078</v>
      </c>
      <c r="I352" s="149" t="s">
        <v>7488</v>
      </c>
      <c r="J352" s="149" t="s">
        <v>7777</v>
      </c>
      <c r="K352" s="153">
        <v>0</v>
      </c>
      <c r="L352" s="27">
        <v>0</v>
      </c>
      <c r="M352" s="153"/>
      <c r="N352" s="154">
        <v>7500000</v>
      </c>
      <c r="O352" s="154"/>
      <c r="P352" s="25"/>
      <c r="Q352" s="25">
        <v>7500000</v>
      </c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>
        <f t="shared" si="99"/>
        <v>0</v>
      </c>
      <c r="AE352" s="27">
        <v>8450000</v>
      </c>
      <c r="AF352" s="27">
        <v>8450000</v>
      </c>
      <c r="AG352" s="27"/>
      <c r="AH352" s="27"/>
      <c r="AI352" s="27"/>
      <c r="AJ352" s="27"/>
      <c r="AK352" s="27"/>
      <c r="AL352" s="25">
        <f t="shared" si="97"/>
        <v>0</v>
      </c>
      <c r="AM352" s="27">
        <f t="shared" si="98"/>
        <v>0</v>
      </c>
      <c r="AN352" s="28"/>
      <c r="AO352" s="2"/>
      <c r="AP352" s="2"/>
      <c r="AQ352" s="89"/>
      <c r="AR352" s="89"/>
      <c r="AS352" s="2"/>
      <c r="AT352" s="2"/>
      <c r="AU352" s="29"/>
      <c r="AV352" s="2"/>
      <c r="AW352" s="2"/>
      <c r="AX352" s="2"/>
      <c r="AY352" s="89"/>
      <c r="AZ352" s="2"/>
      <c r="BA352" s="2"/>
      <c r="BB352" s="2"/>
      <c r="BC352" s="2"/>
      <c r="BD352" s="2"/>
      <c r="BE352" s="2"/>
      <c r="BF352" s="2"/>
    </row>
    <row r="353" spans="1:58" s="130" customFormat="1" ht="18" customHeight="1">
      <c r="A353" s="146">
        <v>347</v>
      </c>
      <c r="B353" s="147" t="str">
        <f t="shared" si="92"/>
        <v>004</v>
      </c>
      <c r="C353" s="175" t="s">
        <v>4986</v>
      </c>
      <c r="D353" s="149" t="s">
        <v>7805</v>
      </c>
      <c r="E353" s="152" t="s">
        <v>7806</v>
      </c>
      <c r="F353" s="151" t="s">
        <v>496</v>
      </c>
      <c r="G353" s="152" t="s">
        <v>7077</v>
      </c>
      <c r="H353" s="149" t="s">
        <v>7078</v>
      </c>
      <c r="I353" s="149" t="s">
        <v>7488</v>
      </c>
      <c r="J353" s="149" t="s">
        <v>7777</v>
      </c>
      <c r="K353" s="153">
        <v>0</v>
      </c>
      <c r="L353" s="27">
        <v>0</v>
      </c>
      <c r="M353" s="153"/>
      <c r="N353" s="154">
        <v>7500000</v>
      </c>
      <c r="O353" s="154"/>
      <c r="P353" s="25"/>
      <c r="Q353" s="25">
        <v>7500000</v>
      </c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>
        <f t="shared" si="99"/>
        <v>0</v>
      </c>
      <c r="AE353" s="27">
        <v>8450000</v>
      </c>
      <c r="AF353" s="27">
        <v>8450000</v>
      </c>
      <c r="AG353" s="27"/>
      <c r="AH353" s="27"/>
      <c r="AI353" s="27"/>
      <c r="AJ353" s="27"/>
      <c r="AK353" s="27"/>
      <c r="AL353" s="25">
        <f t="shared" si="97"/>
        <v>0</v>
      </c>
      <c r="AM353" s="27">
        <f t="shared" si="98"/>
        <v>0</v>
      </c>
      <c r="AN353" s="28"/>
      <c r="AO353" s="2"/>
      <c r="AP353" s="2"/>
      <c r="AQ353" s="89"/>
      <c r="AR353" s="89"/>
      <c r="AS353" s="2"/>
      <c r="AT353" s="2"/>
      <c r="AU353" s="29"/>
      <c r="AV353" s="2"/>
      <c r="AW353" s="2"/>
      <c r="AX353" s="2"/>
      <c r="AY353" s="89"/>
      <c r="AZ353" s="2"/>
      <c r="BA353" s="2"/>
      <c r="BB353" s="2"/>
      <c r="BC353" s="2"/>
      <c r="BD353" s="2"/>
      <c r="BE353" s="2"/>
      <c r="BF353" s="2"/>
    </row>
    <row r="354" spans="1:58" s="130" customFormat="1" ht="18" customHeight="1">
      <c r="A354" s="146">
        <v>348</v>
      </c>
      <c r="B354" s="147" t="str">
        <f t="shared" si="92"/>
        <v>004</v>
      </c>
      <c r="C354" s="175" t="s">
        <v>5519</v>
      </c>
      <c r="D354" s="149" t="s">
        <v>7807</v>
      </c>
      <c r="E354" s="152" t="s">
        <v>7808</v>
      </c>
      <c r="F354" s="151" t="s">
        <v>7106</v>
      </c>
      <c r="G354" s="152" t="s">
        <v>7077</v>
      </c>
      <c r="H354" s="149" t="s">
        <v>7078</v>
      </c>
      <c r="I354" s="149" t="s">
        <v>7488</v>
      </c>
      <c r="J354" s="149" t="s">
        <v>7777</v>
      </c>
      <c r="K354" s="153">
        <v>0</v>
      </c>
      <c r="L354" s="27">
        <v>0</v>
      </c>
      <c r="M354" s="153"/>
      <c r="N354" s="154">
        <v>7500000</v>
      </c>
      <c r="O354" s="154"/>
      <c r="P354" s="25"/>
      <c r="Q354" s="25">
        <v>7500000</v>
      </c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>
        <f t="shared" si="99"/>
        <v>0</v>
      </c>
      <c r="AE354" s="27">
        <v>8450000</v>
      </c>
      <c r="AF354" s="27">
        <v>8450000</v>
      </c>
      <c r="AG354" s="27"/>
      <c r="AH354" s="27"/>
      <c r="AI354" s="27"/>
      <c r="AJ354" s="27"/>
      <c r="AK354" s="27"/>
      <c r="AL354" s="25">
        <f t="shared" si="97"/>
        <v>0</v>
      </c>
      <c r="AM354" s="27">
        <f t="shared" si="98"/>
        <v>0</v>
      </c>
      <c r="AN354" s="28"/>
      <c r="AO354" s="2"/>
      <c r="AP354" s="2"/>
      <c r="AQ354" s="89"/>
      <c r="AR354" s="89"/>
      <c r="AS354" s="2"/>
      <c r="AT354" s="2"/>
      <c r="AU354" s="29"/>
      <c r="AV354" s="2"/>
      <c r="AW354" s="2"/>
      <c r="AX354" s="2"/>
      <c r="AY354" s="89"/>
      <c r="AZ354" s="2"/>
      <c r="BA354" s="2"/>
      <c r="BB354" s="2"/>
      <c r="BC354" s="2"/>
      <c r="BD354" s="2"/>
      <c r="BE354" s="2"/>
      <c r="BF354" s="2"/>
    </row>
    <row r="355" spans="1:58" s="130" customFormat="1" ht="18" customHeight="1">
      <c r="A355" s="146">
        <v>349</v>
      </c>
      <c r="B355" s="147" t="str">
        <f t="shared" si="92"/>
        <v>004</v>
      </c>
      <c r="C355" s="175" t="s">
        <v>6119</v>
      </c>
      <c r="D355" s="149" t="s">
        <v>7809</v>
      </c>
      <c r="E355" s="152" t="s">
        <v>1254</v>
      </c>
      <c r="F355" s="151" t="s">
        <v>7106</v>
      </c>
      <c r="G355" s="152" t="s">
        <v>7077</v>
      </c>
      <c r="H355" s="149" t="s">
        <v>7078</v>
      </c>
      <c r="I355" s="149" t="s">
        <v>7424</v>
      </c>
      <c r="J355" s="149" t="s">
        <v>7777</v>
      </c>
      <c r="K355" s="153">
        <v>0</v>
      </c>
      <c r="L355" s="27">
        <v>0</v>
      </c>
      <c r="M355" s="153"/>
      <c r="N355" s="154">
        <v>7500000</v>
      </c>
      <c r="O355" s="154"/>
      <c r="P355" s="25"/>
      <c r="Q355" s="25">
        <v>7500000</v>
      </c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>
        <f t="shared" si="99"/>
        <v>0</v>
      </c>
      <c r="AE355" s="27">
        <v>8450000</v>
      </c>
      <c r="AF355" s="27"/>
      <c r="AG355" s="27"/>
      <c r="AH355" s="27"/>
      <c r="AI355" s="27"/>
      <c r="AJ355" s="27"/>
      <c r="AK355" s="27"/>
      <c r="AL355" s="25">
        <f t="shared" si="97"/>
        <v>8450000</v>
      </c>
      <c r="AM355" s="27">
        <f t="shared" si="98"/>
        <v>8450000</v>
      </c>
      <c r="AN355" s="28"/>
      <c r="AO355" s="2"/>
      <c r="AP355" s="2"/>
      <c r="AQ355" s="89"/>
      <c r="AR355" s="89"/>
      <c r="AS355" s="2"/>
      <c r="AT355" s="2"/>
      <c r="AU355" s="29"/>
      <c r="AV355" s="2"/>
      <c r="AW355" s="2"/>
      <c r="AX355" s="2"/>
      <c r="AY355" s="89"/>
      <c r="AZ355" s="2"/>
      <c r="BA355" s="2"/>
      <c r="BB355" s="2"/>
      <c r="BC355" s="2"/>
      <c r="BD355" s="2"/>
      <c r="BE355" s="2"/>
      <c r="BF355" s="2"/>
    </row>
    <row r="356" spans="1:58" s="130" customFormat="1" ht="18" customHeight="1">
      <c r="A356" s="146">
        <v>350</v>
      </c>
      <c r="B356" s="147" t="str">
        <f t="shared" si="92"/>
        <v>004</v>
      </c>
      <c r="C356" s="175" t="s">
        <v>6162</v>
      </c>
      <c r="D356" s="149" t="s">
        <v>7810</v>
      </c>
      <c r="E356" s="152" t="s">
        <v>7170</v>
      </c>
      <c r="F356" s="151" t="s">
        <v>496</v>
      </c>
      <c r="G356" s="152" t="s">
        <v>7077</v>
      </c>
      <c r="H356" s="149" t="s">
        <v>7078</v>
      </c>
      <c r="I356" s="149" t="s">
        <v>7488</v>
      </c>
      <c r="J356" s="149" t="s">
        <v>7777</v>
      </c>
      <c r="K356" s="153">
        <v>0</v>
      </c>
      <c r="L356" s="27">
        <v>0</v>
      </c>
      <c r="M356" s="153"/>
      <c r="N356" s="154">
        <v>7500000</v>
      </c>
      <c r="O356" s="154"/>
      <c r="P356" s="25"/>
      <c r="Q356" s="25">
        <v>7500000</v>
      </c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>
        <f t="shared" si="99"/>
        <v>0</v>
      </c>
      <c r="AE356" s="27">
        <v>8450000</v>
      </c>
      <c r="AF356" s="27">
        <v>8450000</v>
      </c>
      <c r="AG356" s="27"/>
      <c r="AH356" s="27"/>
      <c r="AI356" s="27"/>
      <c r="AJ356" s="27"/>
      <c r="AK356" s="27"/>
      <c r="AL356" s="25">
        <f t="shared" si="97"/>
        <v>0</v>
      </c>
      <c r="AM356" s="27">
        <f t="shared" si="98"/>
        <v>0</v>
      </c>
      <c r="AN356" s="28"/>
      <c r="AO356" s="2"/>
      <c r="AP356" s="2"/>
      <c r="AQ356" s="89"/>
      <c r="AR356" s="89"/>
      <c r="AS356" s="2"/>
      <c r="AT356" s="2"/>
      <c r="AU356" s="29"/>
      <c r="AV356" s="2"/>
      <c r="AW356" s="2"/>
      <c r="AX356" s="2"/>
      <c r="AY356" s="89"/>
      <c r="AZ356" s="2"/>
      <c r="BA356" s="2"/>
      <c r="BB356" s="2"/>
      <c r="BC356" s="2"/>
      <c r="BD356" s="2"/>
      <c r="BE356" s="2"/>
      <c r="BF356" s="2"/>
    </row>
    <row r="357" spans="1:58" s="130" customFormat="1" ht="18" customHeight="1">
      <c r="A357" s="146">
        <v>351</v>
      </c>
      <c r="B357" s="147" t="str">
        <f t="shared" si="92"/>
        <v>004</v>
      </c>
      <c r="C357" s="175" t="s">
        <v>5007</v>
      </c>
      <c r="D357" s="149" t="s">
        <v>7811</v>
      </c>
      <c r="E357" s="152" t="s">
        <v>7347</v>
      </c>
      <c r="F357" s="151" t="s">
        <v>7106</v>
      </c>
      <c r="G357" s="152" t="s">
        <v>7077</v>
      </c>
      <c r="H357" s="149" t="s">
        <v>7078</v>
      </c>
      <c r="I357" s="149" t="s">
        <v>7488</v>
      </c>
      <c r="J357" s="149" t="s">
        <v>7489</v>
      </c>
      <c r="K357" s="153">
        <v>0</v>
      </c>
      <c r="L357" s="27">
        <v>0</v>
      </c>
      <c r="M357" s="153"/>
      <c r="N357" s="154">
        <v>7500000</v>
      </c>
      <c r="O357" s="154"/>
      <c r="P357" s="25"/>
      <c r="Q357" s="25">
        <v>7500000</v>
      </c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>
        <f t="shared" si="99"/>
        <v>0</v>
      </c>
      <c r="AE357" s="27">
        <v>8450000</v>
      </c>
      <c r="AF357" s="27">
        <v>8450000</v>
      </c>
      <c r="AG357" s="27"/>
      <c r="AH357" s="27"/>
      <c r="AI357" s="27"/>
      <c r="AJ357" s="27"/>
      <c r="AK357" s="27"/>
      <c r="AL357" s="25">
        <f t="shared" si="97"/>
        <v>0</v>
      </c>
      <c r="AM357" s="27">
        <f t="shared" si="98"/>
        <v>0</v>
      </c>
      <c r="AN357" s="28"/>
      <c r="AO357" s="2"/>
      <c r="AP357" s="2"/>
      <c r="AQ357" s="89"/>
      <c r="AR357" s="89"/>
      <c r="AS357" s="2"/>
      <c r="AT357" s="2"/>
      <c r="AU357" s="29"/>
      <c r="AV357" s="2"/>
      <c r="AW357" s="2"/>
      <c r="AX357" s="2"/>
      <c r="AY357" s="89"/>
      <c r="AZ357" s="2"/>
      <c r="BA357" s="2"/>
      <c r="BB357" s="2"/>
      <c r="BC357" s="2"/>
      <c r="BD357" s="2"/>
      <c r="BE357" s="2"/>
      <c r="BF357" s="2"/>
    </row>
    <row r="358" spans="1:58" s="130" customFormat="1" ht="18" customHeight="1">
      <c r="A358" s="146">
        <v>352</v>
      </c>
      <c r="B358" s="147" t="str">
        <f t="shared" si="92"/>
        <v>004</v>
      </c>
      <c r="C358" s="175" t="s">
        <v>4868</v>
      </c>
      <c r="D358" s="149" t="s">
        <v>7812</v>
      </c>
      <c r="E358" s="152" t="s">
        <v>7813</v>
      </c>
      <c r="F358" s="151" t="s">
        <v>7106</v>
      </c>
      <c r="G358" s="152" t="s">
        <v>7077</v>
      </c>
      <c r="H358" s="149" t="s">
        <v>7078</v>
      </c>
      <c r="I358" s="149" t="s">
        <v>7488</v>
      </c>
      <c r="J358" s="149" t="s">
        <v>7777</v>
      </c>
      <c r="K358" s="153">
        <v>0</v>
      </c>
      <c r="L358" s="27">
        <v>0</v>
      </c>
      <c r="M358" s="153"/>
      <c r="N358" s="154">
        <v>7500000</v>
      </c>
      <c r="O358" s="154"/>
      <c r="P358" s="25"/>
      <c r="Q358" s="25">
        <v>7500000</v>
      </c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>
        <f t="shared" si="99"/>
        <v>0</v>
      </c>
      <c r="AE358" s="27">
        <v>8450000</v>
      </c>
      <c r="AF358" s="27">
        <v>8450000</v>
      </c>
      <c r="AG358" s="27"/>
      <c r="AH358" s="27"/>
      <c r="AI358" s="27"/>
      <c r="AJ358" s="27"/>
      <c r="AK358" s="27"/>
      <c r="AL358" s="25">
        <f t="shared" si="97"/>
        <v>0</v>
      </c>
      <c r="AM358" s="27">
        <f t="shared" si="98"/>
        <v>0</v>
      </c>
      <c r="AN358" s="28"/>
      <c r="AO358" s="2"/>
      <c r="AP358" s="2"/>
      <c r="AQ358" s="89"/>
      <c r="AR358" s="89"/>
      <c r="AS358" s="2"/>
      <c r="AT358" s="2"/>
      <c r="AU358" s="29"/>
      <c r="AV358" s="2"/>
      <c r="AW358" s="2"/>
      <c r="AX358" s="2"/>
      <c r="AY358" s="89"/>
      <c r="AZ358" s="2"/>
      <c r="BA358" s="2"/>
      <c r="BB358" s="2"/>
      <c r="BC358" s="2"/>
      <c r="BD358" s="2"/>
      <c r="BE358" s="2"/>
      <c r="BF358" s="2"/>
    </row>
    <row r="359" spans="1:58" s="130" customFormat="1" ht="18" customHeight="1">
      <c r="A359" s="146">
        <v>353</v>
      </c>
      <c r="B359" s="147" t="str">
        <f t="shared" si="92"/>
        <v>004</v>
      </c>
      <c r="C359" s="175" t="s">
        <v>6712</v>
      </c>
      <c r="D359" s="149" t="s">
        <v>7814</v>
      </c>
      <c r="E359" s="152" t="s">
        <v>7296</v>
      </c>
      <c r="F359" s="151" t="s">
        <v>7106</v>
      </c>
      <c r="G359" s="152" t="s">
        <v>7077</v>
      </c>
      <c r="H359" s="149" t="s">
        <v>7078</v>
      </c>
      <c r="I359" s="163" t="s">
        <v>7409</v>
      </c>
      <c r="J359" s="149" t="s">
        <v>7777</v>
      </c>
      <c r="K359" s="153">
        <v>0</v>
      </c>
      <c r="L359" s="27">
        <v>0</v>
      </c>
      <c r="M359" s="153"/>
      <c r="N359" s="154">
        <v>7500000</v>
      </c>
      <c r="O359" s="154"/>
      <c r="P359" s="25"/>
      <c r="Q359" s="25">
        <v>7500000</v>
      </c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>
        <f t="shared" si="99"/>
        <v>0</v>
      </c>
      <c r="AE359" s="27">
        <v>8450000</v>
      </c>
      <c r="AF359" s="27">
        <v>8450000</v>
      </c>
      <c r="AG359" s="27"/>
      <c r="AH359" s="27"/>
      <c r="AI359" s="27"/>
      <c r="AJ359" s="27"/>
      <c r="AK359" s="27"/>
      <c r="AL359" s="25">
        <f t="shared" si="97"/>
        <v>0</v>
      </c>
      <c r="AM359" s="27">
        <f t="shared" si="98"/>
        <v>0</v>
      </c>
      <c r="AN359" s="28"/>
      <c r="AO359" s="2"/>
      <c r="AP359" s="2"/>
      <c r="AQ359" s="89"/>
      <c r="AR359" s="89"/>
      <c r="AS359" s="2"/>
      <c r="AT359" s="2"/>
      <c r="AU359" s="29"/>
      <c r="AV359" s="2"/>
      <c r="AW359" s="2"/>
      <c r="AX359" s="2"/>
      <c r="AY359" s="89"/>
      <c r="AZ359" s="2"/>
      <c r="BA359" s="2"/>
      <c r="BB359" s="2"/>
      <c r="BC359" s="2"/>
      <c r="BD359" s="2"/>
      <c r="BE359" s="2"/>
      <c r="BF359" s="2"/>
    </row>
    <row r="360" spans="1:58" s="130" customFormat="1" ht="18" customHeight="1">
      <c r="A360" s="146">
        <v>354</v>
      </c>
      <c r="B360" s="147" t="str">
        <f t="shared" si="92"/>
        <v>004</v>
      </c>
      <c r="C360" s="175" t="s">
        <v>6288</v>
      </c>
      <c r="D360" s="149" t="s">
        <v>7815</v>
      </c>
      <c r="E360" s="152" t="s">
        <v>7816</v>
      </c>
      <c r="F360" s="151" t="s">
        <v>496</v>
      </c>
      <c r="G360" s="152" t="s">
        <v>7077</v>
      </c>
      <c r="H360" s="149" t="s">
        <v>7078</v>
      </c>
      <c r="I360" s="163" t="s">
        <v>7409</v>
      </c>
      <c r="J360" s="149" t="s">
        <v>7777</v>
      </c>
      <c r="K360" s="153">
        <v>0</v>
      </c>
      <c r="L360" s="27">
        <v>0</v>
      </c>
      <c r="M360" s="153"/>
      <c r="N360" s="154">
        <v>7500000</v>
      </c>
      <c r="O360" s="154"/>
      <c r="P360" s="25"/>
      <c r="Q360" s="25">
        <v>7500000</v>
      </c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>
        <f t="shared" si="99"/>
        <v>0</v>
      </c>
      <c r="AE360" s="27">
        <v>8450000</v>
      </c>
      <c r="AF360" s="27">
        <v>8450000</v>
      </c>
      <c r="AG360" s="27"/>
      <c r="AH360" s="27"/>
      <c r="AI360" s="27"/>
      <c r="AJ360" s="27"/>
      <c r="AK360" s="27"/>
      <c r="AL360" s="25">
        <f t="shared" si="97"/>
        <v>0</v>
      </c>
      <c r="AM360" s="27">
        <f t="shared" si="98"/>
        <v>0</v>
      </c>
      <c r="AN360" s="28"/>
      <c r="AO360" s="2"/>
      <c r="AP360" s="2"/>
      <c r="AQ360" s="89"/>
      <c r="AR360" s="89"/>
      <c r="AS360" s="2"/>
      <c r="AT360" s="2"/>
      <c r="AU360" s="29"/>
      <c r="AV360" s="2"/>
      <c r="AW360" s="2"/>
      <c r="AX360" s="2"/>
      <c r="AY360" s="89"/>
      <c r="AZ360" s="2"/>
      <c r="BA360" s="2"/>
      <c r="BB360" s="2"/>
      <c r="BC360" s="2"/>
      <c r="BD360" s="2"/>
      <c r="BE360" s="2"/>
      <c r="BF360" s="2"/>
    </row>
    <row r="361" spans="1:58" s="130" customFormat="1" ht="18" customHeight="1">
      <c r="A361" s="146">
        <v>355</v>
      </c>
      <c r="B361" s="147" t="str">
        <f t="shared" si="92"/>
        <v>004</v>
      </c>
      <c r="C361" s="175" t="s">
        <v>5876</v>
      </c>
      <c r="D361" s="149" t="s">
        <v>7819</v>
      </c>
      <c r="E361" s="152" t="s">
        <v>7820</v>
      </c>
      <c r="F361" s="151" t="s">
        <v>7106</v>
      </c>
      <c r="G361" s="152" t="s">
        <v>7077</v>
      </c>
      <c r="H361" s="149" t="s">
        <v>7078</v>
      </c>
      <c r="I361" s="149" t="s">
        <v>7488</v>
      </c>
      <c r="J361" s="149" t="s">
        <v>7777</v>
      </c>
      <c r="K361" s="153">
        <v>0</v>
      </c>
      <c r="L361" s="27">
        <v>0</v>
      </c>
      <c r="M361" s="153"/>
      <c r="N361" s="154">
        <v>7500000</v>
      </c>
      <c r="O361" s="154"/>
      <c r="P361" s="25"/>
      <c r="Q361" s="25">
        <v>7500000</v>
      </c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>
        <f t="shared" si="99"/>
        <v>0</v>
      </c>
      <c r="AE361" s="27">
        <v>8450000</v>
      </c>
      <c r="AF361" s="27">
        <v>8450000</v>
      </c>
      <c r="AG361" s="27"/>
      <c r="AH361" s="27"/>
      <c r="AI361" s="27"/>
      <c r="AJ361" s="27"/>
      <c r="AK361" s="27"/>
      <c r="AL361" s="25">
        <f t="shared" si="97"/>
        <v>0</v>
      </c>
      <c r="AM361" s="27">
        <f t="shared" si="98"/>
        <v>0</v>
      </c>
      <c r="AN361" s="28"/>
      <c r="AO361" s="2"/>
      <c r="AP361" s="2"/>
      <c r="AQ361" s="89"/>
      <c r="AR361" s="89"/>
      <c r="AS361" s="2"/>
      <c r="AT361" s="2"/>
      <c r="AU361" s="29"/>
      <c r="AV361" s="2"/>
      <c r="AW361" s="2"/>
      <c r="AX361" s="2"/>
      <c r="AY361" s="89"/>
      <c r="AZ361" s="2"/>
      <c r="BA361" s="2"/>
      <c r="BB361" s="2"/>
      <c r="BC361" s="2"/>
      <c r="BD361" s="2"/>
      <c r="BE361" s="2"/>
      <c r="BF361" s="2"/>
    </row>
    <row r="362" spans="1:58" s="130" customFormat="1" ht="18" customHeight="1">
      <c r="A362" s="146">
        <v>356</v>
      </c>
      <c r="B362" s="147" t="str">
        <f t="shared" si="92"/>
        <v>004</v>
      </c>
      <c r="C362" s="175" t="s">
        <v>5320</v>
      </c>
      <c r="D362" s="149" t="s">
        <v>7821</v>
      </c>
      <c r="E362" s="152" t="s">
        <v>7464</v>
      </c>
      <c r="F362" s="151" t="s">
        <v>7106</v>
      </c>
      <c r="G362" s="152" t="s">
        <v>7077</v>
      </c>
      <c r="H362" s="149" t="s">
        <v>7078</v>
      </c>
      <c r="I362" s="163" t="s">
        <v>7079</v>
      </c>
      <c r="J362" s="149" t="s">
        <v>7777</v>
      </c>
      <c r="K362" s="153">
        <v>0</v>
      </c>
      <c r="L362" s="27">
        <v>0</v>
      </c>
      <c r="M362" s="153"/>
      <c r="N362" s="154">
        <v>7500000</v>
      </c>
      <c r="O362" s="154"/>
      <c r="P362" s="25"/>
      <c r="Q362" s="25">
        <v>7500000</v>
      </c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>
        <f t="shared" si="99"/>
        <v>0</v>
      </c>
      <c r="AE362" s="27">
        <v>8450000</v>
      </c>
      <c r="AF362" s="27">
        <v>8450000</v>
      </c>
      <c r="AG362" s="27"/>
      <c r="AH362" s="27"/>
      <c r="AI362" s="27"/>
      <c r="AJ362" s="27"/>
      <c r="AK362" s="27"/>
      <c r="AL362" s="25">
        <f t="shared" si="97"/>
        <v>0</v>
      </c>
      <c r="AM362" s="27">
        <f t="shared" si="98"/>
        <v>0</v>
      </c>
      <c r="AN362" s="28"/>
      <c r="AO362" s="2"/>
      <c r="AP362" s="2"/>
      <c r="AQ362" s="89"/>
      <c r="AR362" s="89"/>
      <c r="AS362" s="2"/>
      <c r="AT362" s="2"/>
      <c r="AU362" s="29"/>
      <c r="AV362" s="2"/>
      <c r="AW362" s="2"/>
      <c r="AX362" s="2"/>
      <c r="AY362" s="89"/>
      <c r="AZ362" s="2"/>
      <c r="BA362" s="2"/>
      <c r="BB362" s="2"/>
      <c r="BC362" s="2"/>
      <c r="BD362" s="2"/>
      <c r="BE362" s="2"/>
      <c r="BF362" s="2"/>
    </row>
    <row r="363" spans="1:58" s="130" customFormat="1" ht="18" customHeight="1">
      <c r="A363" s="146">
        <v>357</v>
      </c>
      <c r="B363" s="147" t="str">
        <f t="shared" si="92"/>
        <v>004</v>
      </c>
      <c r="C363" s="175" t="s">
        <v>7822</v>
      </c>
      <c r="D363" s="149" t="s">
        <v>7823</v>
      </c>
      <c r="E363" s="152" t="s">
        <v>7701</v>
      </c>
      <c r="F363" s="151" t="s">
        <v>496</v>
      </c>
      <c r="G363" s="152" t="s">
        <v>7077</v>
      </c>
      <c r="H363" s="149" t="s">
        <v>7078</v>
      </c>
      <c r="I363" s="149" t="s">
        <v>7424</v>
      </c>
      <c r="J363" s="149" t="s">
        <v>7777</v>
      </c>
      <c r="K363" s="153">
        <v>0</v>
      </c>
      <c r="L363" s="27">
        <v>0</v>
      </c>
      <c r="M363" s="153"/>
      <c r="N363" s="154">
        <v>7500000</v>
      </c>
      <c r="O363" s="154"/>
      <c r="P363" s="25"/>
      <c r="Q363" s="25"/>
      <c r="R363" s="25"/>
      <c r="S363" s="25">
        <v>7500000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>
        <f ca="1">IF(SUM(P363:AD363)&lt;SUM(N363),SUM(N363)-SUM(P363:AD363),)</f>
        <v>0</v>
      </c>
      <c r="AE363" s="27">
        <v>8450000</v>
      </c>
      <c r="AF363" s="27">
        <v>8450000</v>
      </c>
      <c r="AG363" s="27"/>
      <c r="AH363" s="27"/>
      <c r="AI363" s="27"/>
      <c r="AJ363" s="27"/>
      <c r="AK363" s="27"/>
      <c r="AL363" s="25">
        <f t="shared" si="97"/>
        <v>0</v>
      </c>
      <c r="AM363" s="27">
        <f t="shared" si="98"/>
        <v>0</v>
      </c>
      <c r="AN363" s="28"/>
      <c r="AO363" s="2"/>
      <c r="AP363" s="2"/>
      <c r="AQ363" s="89"/>
      <c r="AR363" s="89"/>
      <c r="AS363" s="2"/>
      <c r="AT363" s="2"/>
      <c r="AU363" s="29"/>
      <c r="AV363" s="2"/>
      <c r="AW363" s="2"/>
      <c r="AX363" s="2"/>
      <c r="AY363" s="89"/>
      <c r="AZ363" s="2"/>
      <c r="BA363" s="2"/>
      <c r="BB363" s="2"/>
      <c r="BC363" s="2"/>
      <c r="BD363" s="2"/>
      <c r="BE363" s="2"/>
      <c r="BF363" s="2"/>
    </row>
    <row r="364" spans="1:58" s="130" customFormat="1" ht="18" customHeight="1">
      <c r="A364" s="146">
        <v>358</v>
      </c>
      <c r="B364" s="147" t="str">
        <f t="shared" si="92"/>
        <v>004</v>
      </c>
      <c r="C364" s="175" t="s">
        <v>5037</v>
      </c>
      <c r="D364" s="149" t="s">
        <v>7824</v>
      </c>
      <c r="E364" s="152" t="s">
        <v>7484</v>
      </c>
      <c r="F364" s="151" t="s">
        <v>496</v>
      </c>
      <c r="G364" s="152" t="s">
        <v>7077</v>
      </c>
      <c r="H364" s="149" t="s">
        <v>7078</v>
      </c>
      <c r="I364" s="149" t="s">
        <v>7488</v>
      </c>
      <c r="J364" s="149" t="s">
        <v>7777</v>
      </c>
      <c r="K364" s="153">
        <v>0</v>
      </c>
      <c r="L364" s="27">
        <v>0</v>
      </c>
      <c r="M364" s="153"/>
      <c r="N364" s="154">
        <v>7500000</v>
      </c>
      <c r="O364" s="154"/>
      <c r="P364" s="25"/>
      <c r="Q364" s="25">
        <v>7500000</v>
      </c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>
        <f t="shared" ref="AD364:AD371" si="100">IF(SUM(P364:Q364)&lt;SUM(N364),SUM(N364)-SUM(P364:Q364),)</f>
        <v>0</v>
      </c>
      <c r="AE364" s="27">
        <v>8450000</v>
      </c>
      <c r="AF364" s="27">
        <v>8450000</v>
      </c>
      <c r="AG364" s="27"/>
      <c r="AH364" s="27"/>
      <c r="AI364" s="27"/>
      <c r="AJ364" s="27"/>
      <c r="AK364" s="27"/>
      <c r="AL364" s="25">
        <f t="shared" si="97"/>
        <v>0</v>
      </c>
      <c r="AM364" s="27">
        <f t="shared" si="98"/>
        <v>0</v>
      </c>
      <c r="AN364" s="28"/>
      <c r="AO364" s="2"/>
      <c r="AP364" s="2"/>
      <c r="AQ364" s="89"/>
      <c r="AR364" s="89"/>
      <c r="AS364" s="2"/>
      <c r="AT364" s="2"/>
      <c r="AU364" s="29"/>
      <c r="AV364" s="2"/>
      <c r="AW364" s="2"/>
      <c r="AX364" s="2"/>
      <c r="AY364" s="89"/>
      <c r="AZ364" s="2"/>
      <c r="BA364" s="2"/>
      <c r="BB364" s="2"/>
      <c r="BC364" s="2"/>
      <c r="BD364" s="2"/>
      <c r="BE364" s="2"/>
      <c r="BF364" s="2"/>
    </row>
    <row r="365" spans="1:58" s="130" customFormat="1" ht="18" customHeight="1">
      <c r="A365" s="146">
        <v>359</v>
      </c>
      <c r="B365" s="147" t="str">
        <f t="shared" si="92"/>
        <v>004</v>
      </c>
      <c r="C365" s="175" t="s">
        <v>6320</v>
      </c>
      <c r="D365" s="149" t="s">
        <v>7825</v>
      </c>
      <c r="E365" s="152" t="s">
        <v>7596</v>
      </c>
      <c r="F365" s="151" t="s">
        <v>7106</v>
      </c>
      <c r="G365" s="152" t="s">
        <v>7077</v>
      </c>
      <c r="H365" s="149" t="s">
        <v>7078</v>
      </c>
      <c r="I365" s="149" t="s">
        <v>7488</v>
      </c>
      <c r="J365" s="149" t="s">
        <v>7777</v>
      </c>
      <c r="K365" s="153">
        <v>0</v>
      </c>
      <c r="L365" s="27">
        <v>0</v>
      </c>
      <c r="M365" s="153"/>
      <c r="N365" s="154">
        <v>7500000</v>
      </c>
      <c r="O365" s="154"/>
      <c r="P365" s="25"/>
      <c r="Q365" s="25">
        <v>7500000</v>
      </c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>
        <f t="shared" si="100"/>
        <v>0</v>
      </c>
      <c r="AE365" s="27">
        <v>8450000</v>
      </c>
      <c r="AF365" s="27">
        <v>8450000</v>
      </c>
      <c r="AG365" s="27"/>
      <c r="AH365" s="27"/>
      <c r="AI365" s="27"/>
      <c r="AJ365" s="27"/>
      <c r="AK365" s="27"/>
      <c r="AL365" s="25">
        <f t="shared" si="97"/>
        <v>0</v>
      </c>
      <c r="AM365" s="27">
        <f t="shared" si="98"/>
        <v>0</v>
      </c>
      <c r="AN365" s="28"/>
      <c r="AO365" s="2"/>
      <c r="AP365" s="2"/>
      <c r="AQ365" s="89"/>
      <c r="AR365" s="89"/>
      <c r="AS365" s="2"/>
      <c r="AT365" s="2"/>
      <c r="AU365" s="29"/>
      <c r="AV365" s="2"/>
      <c r="AW365" s="2"/>
      <c r="AX365" s="2"/>
      <c r="AY365" s="89"/>
      <c r="AZ365" s="2"/>
      <c r="BA365" s="2"/>
      <c r="BB365" s="2"/>
      <c r="BC365" s="2"/>
      <c r="BD365" s="2"/>
      <c r="BE365" s="2"/>
      <c r="BF365" s="2"/>
    </row>
    <row r="366" spans="1:58" s="130" customFormat="1" ht="18" customHeight="1">
      <c r="A366" s="146">
        <v>360</v>
      </c>
      <c r="B366" s="147" t="str">
        <f t="shared" si="92"/>
        <v>004</v>
      </c>
      <c r="C366" s="175" t="s">
        <v>4866</v>
      </c>
      <c r="D366" s="149" t="s">
        <v>7826</v>
      </c>
      <c r="E366" s="152" t="s">
        <v>7462</v>
      </c>
      <c r="F366" s="151" t="s">
        <v>7106</v>
      </c>
      <c r="G366" s="152" t="s">
        <v>7077</v>
      </c>
      <c r="H366" s="149" t="s">
        <v>7078</v>
      </c>
      <c r="I366" s="149" t="s">
        <v>7488</v>
      </c>
      <c r="J366" s="149" t="s">
        <v>7777</v>
      </c>
      <c r="K366" s="153">
        <v>0</v>
      </c>
      <c r="L366" s="27">
        <v>0</v>
      </c>
      <c r="M366" s="153"/>
      <c r="N366" s="154">
        <v>7500000</v>
      </c>
      <c r="O366" s="154"/>
      <c r="P366" s="25"/>
      <c r="Q366" s="25">
        <v>7500000</v>
      </c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>
        <f t="shared" si="100"/>
        <v>0</v>
      </c>
      <c r="AE366" s="27">
        <v>8450000</v>
      </c>
      <c r="AF366" s="27">
        <v>8450000</v>
      </c>
      <c r="AG366" s="27"/>
      <c r="AH366" s="27"/>
      <c r="AI366" s="27"/>
      <c r="AJ366" s="27"/>
      <c r="AK366" s="27"/>
      <c r="AL366" s="25">
        <f t="shared" si="97"/>
        <v>0</v>
      </c>
      <c r="AM366" s="27">
        <f t="shared" si="98"/>
        <v>0</v>
      </c>
      <c r="AN366" s="28"/>
      <c r="AO366" s="2"/>
      <c r="AP366" s="2"/>
      <c r="AQ366" s="89"/>
      <c r="AR366" s="89"/>
      <c r="AS366" s="2"/>
      <c r="AT366" s="2"/>
      <c r="AU366" s="29"/>
      <c r="AV366" s="2"/>
      <c r="AW366" s="2"/>
      <c r="AX366" s="2"/>
      <c r="AY366" s="89"/>
      <c r="AZ366" s="2"/>
      <c r="BA366" s="2"/>
      <c r="BB366" s="2"/>
      <c r="BC366" s="2"/>
      <c r="BD366" s="2"/>
      <c r="BE366" s="2"/>
      <c r="BF366" s="2"/>
    </row>
    <row r="367" spans="1:58" s="130" customFormat="1" ht="18" customHeight="1">
      <c r="A367" s="146">
        <v>361</v>
      </c>
      <c r="B367" s="147" t="str">
        <f t="shared" si="92"/>
        <v>004</v>
      </c>
      <c r="C367" s="175" t="s">
        <v>6129</v>
      </c>
      <c r="D367" s="149" t="s">
        <v>7829</v>
      </c>
      <c r="E367" s="152" t="s">
        <v>7830</v>
      </c>
      <c r="F367" s="151" t="s">
        <v>7106</v>
      </c>
      <c r="G367" s="152" t="s">
        <v>7077</v>
      </c>
      <c r="H367" s="149" t="s">
        <v>7078</v>
      </c>
      <c r="I367" s="149" t="s">
        <v>7424</v>
      </c>
      <c r="J367" s="149" t="s">
        <v>7777</v>
      </c>
      <c r="K367" s="153">
        <v>0</v>
      </c>
      <c r="L367" s="27">
        <v>0</v>
      </c>
      <c r="M367" s="153"/>
      <c r="N367" s="154">
        <v>7500000</v>
      </c>
      <c r="O367" s="154"/>
      <c r="P367" s="25"/>
      <c r="Q367" s="25">
        <v>7500000</v>
      </c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>
        <f t="shared" si="100"/>
        <v>0</v>
      </c>
      <c r="AE367" s="27">
        <v>8450000</v>
      </c>
      <c r="AF367" s="27">
        <v>8450000</v>
      </c>
      <c r="AG367" s="27"/>
      <c r="AH367" s="27"/>
      <c r="AI367" s="27"/>
      <c r="AJ367" s="27"/>
      <c r="AK367" s="27"/>
      <c r="AL367" s="25">
        <f t="shared" si="97"/>
        <v>0</v>
      </c>
      <c r="AM367" s="27">
        <f t="shared" si="98"/>
        <v>0</v>
      </c>
      <c r="AN367" s="28"/>
      <c r="AO367" s="2"/>
      <c r="AP367" s="2"/>
      <c r="AQ367" s="89"/>
      <c r="AR367" s="89"/>
      <c r="AS367" s="2"/>
      <c r="AT367" s="2"/>
      <c r="AU367" s="29"/>
      <c r="AV367" s="2"/>
      <c r="AW367" s="2"/>
      <c r="AX367" s="2"/>
      <c r="AY367" s="89"/>
      <c r="AZ367" s="2"/>
      <c r="BA367" s="2"/>
      <c r="BB367" s="2"/>
      <c r="BC367" s="2"/>
      <c r="BD367" s="2"/>
      <c r="BE367" s="2"/>
      <c r="BF367" s="2"/>
    </row>
    <row r="368" spans="1:58" s="130" customFormat="1" ht="18" customHeight="1">
      <c r="A368" s="146">
        <v>362</v>
      </c>
      <c r="B368" s="147" t="str">
        <f t="shared" si="92"/>
        <v>004</v>
      </c>
      <c r="C368" s="175" t="s">
        <v>4779</v>
      </c>
      <c r="D368" s="149" t="s">
        <v>7831</v>
      </c>
      <c r="E368" s="152" t="s">
        <v>7832</v>
      </c>
      <c r="F368" s="151" t="s">
        <v>7106</v>
      </c>
      <c r="G368" s="152" t="s">
        <v>7077</v>
      </c>
      <c r="H368" s="149" t="s">
        <v>7078</v>
      </c>
      <c r="I368" s="149" t="s">
        <v>7488</v>
      </c>
      <c r="J368" s="149" t="s">
        <v>7777</v>
      </c>
      <c r="K368" s="153">
        <v>0</v>
      </c>
      <c r="L368" s="27">
        <v>0</v>
      </c>
      <c r="M368" s="153"/>
      <c r="N368" s="154">
        <v>7500000</v>
      </c>
      <c r="O368" s="154"/>
      <c r="P368" s="25"/>
      <c r="Q368" s="25">
        <v>7500000</v>
      </c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>
        <f t="shared" si="100"/>
        <v>0</v>
      </c>
      <c r="AE368" s="27">
        <v>8450000</v>
      </c>
      <c r="AF368" s="27">
        <v>8450000</v>
      </c>
      <c r="AG368" s="27"/>
      <c r="AH368" s="27"/>
      <c r="AI368" s="27"/>
      <c r="AJ368" s="27"/>
      <c r="AK368" s="27"/>
      <c r="AL368" s="25">
        <f t="shared" si="97"/>
        <v>0</v>
      </c>
      <c r="AM368" s="27">
        <f t="shared" si="98"/>
        <v>0</v>
      </c>
      <c r="AN368" s="28"/>
      <c r="AO368" s="2"/>
      <c r="AP368" s="2"/>
      <c r="AQ368" s="89"/>
      <c r="AR368" s="89"/>
      <c r="AS368" s="2"/>
      <c r="AT368" s="2"/>
      <c r="AU368" s="29"/>
      <c r="AV368" s="2"/>
      <c r="AW368" s="2"/>
      <c r="AX368" s="2"/>
      <c r="AY368" s="89"/>
      <c r="AZ368" s="2"/>
      <c r="BA368" s="2"/>
      <c r="BB368" s="2"/>
      <c r="BC368" s="2"/>
      <c r="BD368" s="2"/>
      <c r="BE368" s="2"/>
      <c r="BF368" s="2"/>
    </row>
    <row r="369" spans="1:58" s="130" customFormat="1" ht="18" customHeight="1">
      <c r="A369" s="146">
        <v>363</v>
      </c>
      <c r="B369" s="147" t="str">
        <f t="shared" si="92"/>
        <v>004</v>
      </c>
      <c r="C369" s="175" t="s">
        <v>6913</v>
      </c>
      <c r="D369" s="149" t="s">
        <v>7833</v>
      </c>
      <c r="E369" s="152" t="s">
        <v>7534</v>
      </c>
      <c r="F369" s="151" t="s">
        <v>496</v>
      </c>
      <c r="G369" s="152" t="s">
        <v>7077</v>
      </c>
      <c r="H369" s="149" t="s">
        <v>7078</v>
      </c>
      <c r="I369" s="149" t="s">
        <v>7488</v>
      </c>
      <c r="J369" s="149" t="s">
        <v>7777</v>
      </c>
      <c r="K369" s="153">
        <v>0</v>
      </c>
      <c r="L369" s="27">
        <v>0</v>
      </c>
      <c r="M369" s="153"/>
      <c r="N369" s="154">
        <v>7500000</v>
      </c>
      <c r="O369" s="154"/>
      <c r="P369" s="25"/>
      <c r="Q369" s="25">
        <v>7500000</v>
      </c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>
        <f t="shared" si="100"/>
        <v>0</v>
      </c>
      <c r="AE369" s="27">
        <v>8450000</v>
      </c>
      <c r="AF369" s="27">
        <v>8450000</v>
      </c>
      <c r="AG369" s="27"/>
      <c r="AH369" s="27"/>
      <c r="AI369" s="27"/>
      <c r="AJ369" s="27"/>
      <c r="AK369" s="27"/>
      <c r="AL369" s="25">
        <f t="shared" si="97"/>
        <v>0</v>
      </c>
      <c r="AM369" s="27">
        <f t="shared" si="98"/>
        <v>0</v>
      </c>
      <c r="AN369" s="28"/>
      <c r="AO369" s="2"/>
      <c r="AP369" s="2"/>
      <c r="AQ369" s="89"/>
      <c r="AR369" s="89"/>
      <c r="AS369" s="2"/>
      <c r="AT369" s="2"/>
      <c r="AU369" s="29"/>
      <c r="AV369" s="2"/>
      <c r="AW369" s="2"/>
      <c r="AX369" s="2"/>
      <c r="AY369" s="89"/>
      <c r="AZ369" s="2"/>
      <c r="BA369" s="2"/>
      <c r="BB369" s="2"/>
      <c r="BC369" s="2"/>
      <c r="BD369" s="2"/>
      <c r="BE369" s="2"/>
      <c r="BF369" s="2"/>
    </row>
    <row r="370" spans="1:58" s="130" customFormat="1" ht="18" customHeight="1">
      <c r="A370" s="146">
        <v>364</v>
      </c>
      <c r="B370" s="147" t="str">
        <f t="shared" si="92"/>
        <v>005</v>
      </c>
      <c r="C370" s="175" t="s">
        <v>6956</v>
      </c>
      <c r="D370" s="149" t="s">
        <v>7834</v>
      </c>
      <c r="E370" s="152" t="s">
        <v>7255</v>
      </c>
      <c r="F370" s="151" t="s">
        <v>7106</v>
      </c>
      <c r="G370" s="152" t="s">
        <v>7835</v>
      </c>
      <c r="H370" s="149" t="s">
        <v>7836</v>
      </c>
      <c r="I370" s="149" t="s">
        <v>7837</v>
      </c>
      <c r="J370" s="149" t="s">
        <v>7837</v>
      </c>
      <c r="K370" s="153">
        <v>0</v>
      </c>
      <c r="L370" s="27">
        <v>0</v>
      </c>
      <c r="M370" s="153"/>
      <c r="N370" s="154">
        <v>7600000</v>
      </c>
      <c r="O370" s="154"/>
      <c r="P370" s="25"/>
      <c r="Q370" s="25">
        <v>7600000</v>
      </c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>
        <f t="shared" si="100"/>
        <v>0</v>
      </c>
      <c r="AE370" s="27">
        <v>8550000</v>
      </c>
      <c r="AF370" s="27"/>
      <c r="AG370" s="27"/>
      <c r="AH370" s="27"/>
      <c r="AI370" s="27"/>
      <c r="AJ370" s="27"/>
      <c r="AK370" s="27"/>
      <c r="AL370" s="25">
        <f t="shared" si="97"/>
        <v>8550000</v>
      </c>
      <c r="AM370" s="27">
        <f t="shared" si="98"/>
        <v>8550000</v>
      </c>
      <c r="AN370" s="28"/>
      <c r="AO370" s="2"/>
      <c r="AP370" s="2"/>
      <c r="AQ370" s="89"/>
      <c r="AR370" s="89"/>
      <c r="AS370" s="2"/>
      <c r="AT370" s="2"/>
      <c r="AU370" s="29"/>
      <c r="AV370" s="2"/>
      <c r="AW370" s="2"/>
      <c r="AX370" s="2"/>
      <c r="AY370" s="89"/>
      <c r="AZ370" s="2"/>
      <c r="BA370" s="2"/>
      <c r="BB370" s="2"/>
      <c r="BC370" s="2"/>
      <c r="BD370" s="2"/>
      <c r="BE370" s="2"/>
      <c r="BF370" s="2"/>
    </row>
    <row r="371" spans="1:58" s="130" customFormat="1" ht="18" customHeight="1">
      <c r="A371" s="146">
        <v>365</v>
      </c>
      <c r="B371" s="147" t="str">
        <f t="shared" si="92"/>
        <v>005</v>
      </c>
      <c r="C371" s="175" t="s">
        <v>6197</v>
      </c>
      <c r="D371" s="149" t="s">
        <v>7838</v>
      </c>
      <c r="E371" s="152" t="s">
        <v>1113</v>
      </c>
      <c r="F371" s="151" t="s">
        <v>496</v>
      </c>
      <c r="G371" s="152" t="s">
        <v>7835</v>
      </c>
      <c r="H371" s="149" t="s">
        <v>7836</v>
      </c>
      <c r="I371" s="149" t="s">
        <v>7837</v>
      </c>
      <c r="J371" s="149" t="s">
        <v>7837</v>
      </c>
      <c r="K371" s="153">
        <v>0</v>
      </c>
      <c r="L371" s="27">
        <v>0</v>
      </c>
      <c r="M371" s="153"/>
      <c r="N371" s="154">
        <v>7600000</v>
      </c>
      <c r="O371" s="154"/>
      <c r="P371" s="25"/>
      <c r="Q371" s="25">
        <v>7600000</v>
      </c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>
        <f t="shared" si="100"/>
        <v>0</v>
      </c>
      <c r="AE371" s="27">
        <v>8550000</v>
      </c>
      <c r="AF371" s="27">
        <v>8550000</v>
      </c>
      <c r="AG371" s="27"/>
      <c r="AH371" s="27"/>
      <c r="AI371" s="27"/>
      <c r="AJ371" s="27"/>
      <c r="AK371" s="27"/>
      <c r="AL371" s="25">
        <f t="shared" si="97"/>
        <v>0</v>
      </c>
      <c r="AM371" s="27">
        <f t="shared" si="98"/>
        <v>0</v>
      </c>
      <c r="AN371" s="28"/>
      <c r="AO371" s="2"/>
      <c r="AP371" s="2"/>
      <c r="AQ371" s="89"/>
      <c r="AR371" s="89"/>
      <c r="AS371" s="2"/>
      <c r="AT371" s="2"/>
      <c r="AU371" s="29"/>
      <c r="AV371" s="2"/>
      <c r="AW371" s="2"/>
      <c r="AX371" s="2"/>
      <c r="AY371" s="89"/>
      <c r="AZ371" s="2"/>
      <c r="BA371" s="2"/>
      <c r="BB371" s="2"/>
      <c r="BC371" s="2"/>
      <c r="BD371" s="2"/>
      <c r="BE371" s="2"/>
      <c r="BF371" s="2"/>
    </row>
    <row r="372" spans="1:58" s="130" customFormat="1" ht="18" customHeight="1">
      <c r="A372" s="146">
        <v>366</v>
      </c>
      <c r="B372" s="147" t="str">
        <f t="shared" si="92"/>
        <v>006</v>
      </c>
      <c r="C372" s="176" t="s">
        <v>7839</v>
      </c>
      <c r="D372" s="149" t="s">
        <v>7840</v>
      </c>
      <c r="E372" s="152" t="s">
        <v>7562</v>
      </c>
      <c r="F372" s="151" t="s">
        <v>496</v>
      </c>
      <c r="G372" s="152" t="s">
        <v>7841</v>
      </c>
      <c r="H372" s="149" t="s">
        <v>7842</v>
      </c>
      <c r="I372" s="163" t="s">
        <v>7843</v>
      </c>
      <c r="J372" s="163" t="s">
        <v>7843</v>
      </c>
      <c r="K372" s="153">
        <v>0</v>
      </c>
      <c r="L372" s="27">
        <v>0</v>
      </c>
      <c r="M372" s="153"/>
      <c r="N372" s="166">
        <v>8200000</v>
      </c>
      <c r="O372" s="166"/>
      <c r="P372" s="25"/>
      <c r="Q372" s="25"/>
      <c r="R372" s="25"/>
      <c r="S372" s="25">
        <v>8200000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>
        <f ca="1">IF(SUM(P372:AD372)&lt;SUM(N372),SUM(N372)-SUM(P372:AD372),)</f>
        <v>0</v>
      </c>
      <c r="AE372" s="27">
        <v>9250000</v>
      </c>
      <c r="AF372" s="27"/>
      <c r="AG372" s="27"/>
      <c r="AH372" s="27">
        <v>9250000</v>
      </c>
      <c r="AI372" s="27"/>
      <c r="AJ372" s="27"/>
      <c r="AK372" s="27"/>
      <c r="AL372" s="25">
        <f>IF(SUM(AF372:AI372)&lt;SUM(AE372),SUM(AE372)-SUM(AF372:AI372),)</f>
        <v>0</v>
      </c>
      <c r="AM372" s="27">
        <f t="shared" ref="AM372" si="101">IF(SUM(P372:AA372)&lt;(K372+L372+N372),(K372+L372+N372)-SUM(P372:AA372),)+IF(SUM(AF372:AI372)&lt;(AE372),(AE372)-SUM(AF372:AI372),)</f>
        <v>0</v>
      </c>
      <c r="AN372" s="28"/>
      <c r="AO372" s="2"/>
      <c r="AP372" s="2"/>
      <c r="AQ372" s="89"/>
      <c r="AR372" s="89"/>
      <c r="AS372" s="2"/>
      <c r="AT372" s="2"/>
      <c r="AU372" s="29"/>
      <c r="AV372" s="2"/>
      <c r="AW372" s="2"/>
      <c r="AX372" s="2"/>
      <c r="AY372" s="89"/>
      <c r="AZ372" s="2"/>
      <c r="BA372" s="2"/>
      <c r="BB372" s="2"/>
      <c r="BC372" s="2"/>
      <c r="BD372" s="2"/>
      <c r="BE372" s="2"/>
      <c r="BF372" s="2"/>
    </row>
    <row r="373" spans="1:58" s="130" customFormat="1" ht="18" customHeight="1">
      <c r="A373" s="146">
        <v>367</v>
      </c>
      <c r="B373" s="147" t="str">
        <f t="shared" si="92"/>
        <v>006</v>
      </c>
      <c r="C373" s="176" t="s">
        <v>7844</v>
      </c>
      <c r="D373" s="149" t="s">
        <v>7845</v>
      </c>
      <c r="E373" s="152" t="s">
        <v>7846</v>
      </c>
      <c r="F373" s="151" t="s">
        <v>7106</v>
      </c>
      <c r="G373" s="152" t="s">
        <v>7841</v>
      </c>
      <c r="H373" s="149" t="s">
        <v>7842</v>
      </c>
      <c r="I373" s="431" t="s">
        <v>7843</v>
      </c>
      <c r="J373" s="431" t="s">
        <v>7843</v>
      </c>
      <c r="K373" s="153">
        <v>0</v>
      </c>
      <c r="L373" s="27">
        <v>0</v>
      </c>
      <c r="M373" s="153"/>
      <c r="N373" s="166">
        <v>8200000</v>
      </c>
      <c r="O373" s="166"/>
      <c r="P373" s="25"/>
      <c r="Q373" s="25"/>
      <c r="R373" s="25"/>
      <c r="S373" s="25">
        <v>8200000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>
        <f ca="1">IF(SUM(P373:AD373)&lt;SUM(N373),SUM(N373)-SUM(P373:AD373),)</f>
        <v>0</v>
      </c>
      <c r="AE373" s="27">
        <v>9250000</v>
      </c>
      <c r="AF373" s="27"/>
      <c r="AG373" s="27"/>
      <c r="AH373" s="27"/>
      <c r="AI373" s="27"/>
      <c r="AJ373" s="27"/>
      <c r="AK373" s="27"/>
      <c r="AL373" s="25">
        <f>IF(SUM(AF373:AG373)&lt;SUM(AE373),SUM(AE373)-SUM(AF373:AG373),)</f>
        <v>9250000</v>
      </c>
      <c r="AM373" s="27">
        <f>IF(SUM(P373:AA373)&lt;(K373+L373+N373),(K373+L373+N373)-SUM(P373:AA373),)+IF(SUM(AF373:AG373)&lt;(AE373),(AE373)-SUM(AF373:AG373),)</f>
        <v>9250000</v>
      </c>
      <c r="AN373" s="28"/>
      <c r="AO373" s="2"/>
      <c r="AP373" s="2"/>
      <c r="AQ373" s="89"/>
      <c r="AR373" s="89"/>
      <c r="AS373" s="2"/>
      <c r="AT373" s="2"/>
      <c r="AU373" s="29"/>
      <c r="AV373" s="2"/>
      <c r="AW373" s="2"/>
      <c r="AX373" s="2"/>
      <c r="AY373" s="89"/>
      <c r="AZ373" s="2"/>
      <c r="BA373" s="2"/>
      <c r="BB373" s="2"/>
      <c r="BC373" s="2"/>
      <c r="BD373" s="2"/>
      <c r="BE373" s="2"/>
      <c r="BF373" s="2"/>
    </row>
    <row r="374" spans="1:58" s="130" customFormat="1" ht="18" customHeight="1">
      <c r="A374" s="146">
        <v>368</v>
      </c>
      <c r="B374" s="147" t="str">
        <f t="shared" si="92"/>
        <v>006</v>
      </c>
      <c r="C374" s="176" t="s">
        <v>5642</v>
      </c>
      <c r="D374" s="149" t="s">
        <v>7848</v>
      </c>
      <c r="E374" s="152" t="s">
        <v>7430</v>
      </c>
      <c r="F374" s="151" t="s">
        <v>496</v>
      </c>
      <c r="G374" s="152" t="s">
        <v>7841</v>
      </c>
      <c r="H374" s="149" t="s">
        <v>7842</v>
      </c>
      <c r="I374" s="163" t="s">
        <v>7843</v>
      </c>
      <c r="J374" s="163" t="s">
        <v>7843</v>
      </c>
      <c r="K374" s="153">
        <v>0</v>
      </c>
      <c r="L374" s="27">
        <v>0</v>
      </c>
      <c r="M374" s="153"/>
      <c r="N374" s="166">
        <v>8200000</v>
      </c>
      <c r="O374" s="166"/>
      <c r="P374" s="25"/>
      <c r="Q374" s="25">
        <v>8200000</v>
      </c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>
        <f>IF(SUM(P374:Q374)&lt;SUM(N374),SUM(N374)-SUM(P374:Q374),)</f>
        <v>0</v>
      </c>
      <c r="AE374" s="27">
        <v>9250000</v>
      </c>
      <c r="AF374" s="27">
        <v>9250000</v>
      </c>
      <c r="AG374" s="27"/>
      <c r="AH374" s="27"/>
      <c r="AI374" s="27"/>
      <c r="AJ374" s="27"/>
      <c r="AK374" s="27"/>
      <c r="AL374" s="25">
        <f>IF(SUM(AF374:AG374)&lt;SUM(AE374),SUM(AE374)-SUM(AF374:AG374),)</f>
        <v>0</v>
      </c>
      <c r="AM374" s="27">
        <f>IF(SUM(P374:AA374)&lt;(K374+L374+N374),(K374+L374+N374)-SUM(P374:AA374),)+IF(SUM(AF374:AG374)&lt;(AE374),(AE374)-SUM(AF374:AG374),)</f>
        <v>0</v>
      </c>
      <c r="AN374" s="28"/>
      <c r="AO374" s="2"/>
      <c r="AP374" s="2"/>
      <c r="AQ374" s="89"/>
      <c r="AR374" s="89"/>
      <c r="AS374" s="2"/>
      <c r="AT374" s="2"/>
      <c r="AU374" s="29"/>
      <c r="AV374" s="2"/>
      <c r="AW374" s="2"/>
      <c r="AX374" s="2"/>
      <c r="AY374" s="89"/>
      <c r="AZ374" s="2"/>
      <c r="BA374" s="2"/>
      <c r="BB374" s="2"/>
      <c r="BC374" s="2"/>
      <c r="BD374" s="2"/>
      <c r="BE374" s="2"/>
      <c r="BF374" s="2"/>
    </row>
    <row r="375" spans="1:58" s="130" customFormat="1" ht="18" customHeight="1">
      <c r="A375" s="146">
        <v>369</v>
      </c>
      <c r="B375" s="147" t="str">
        <f t="shared" si="92"/>
        <v>006</v>
      </c>
      <c r="C375" s="176" t="s">
        <v>7849</v>
      </c>
      <c r="D375" s="149" t="s">
        <v>7850</v>
      </c>
      <c r="E375" s="152" t="s">
        <v>7851</v>
      </c>
      <c r="F375" s="151" t="s">
        <v>496</v>
      </c>
      <c r="G375" s="152" t="s">
        <v>7841</v>
      </c>
      <c r="H375" s="149" t="s">
        <v>7842</v>
      </c>
      <c r="I375" s="163" t="s">
        <v>7843</v>
      </c>
      <c r="J375" s="163" t="s">
        <v>7843</v>
      </c>
      <c r="K375" s="153">
        <v>0</v>
      </c>
      <c r="L375" s="27">
        <v>0</v>
      </c>
      <c r="M375" s="153"/>
      <c r="N375" s="166">
        <v>8200000</v>
      </c>
      <c r="O375" s="166"/>
      <c r="P375" s="25"/>
      <c r="Q375" s="25"/>
      <c r="R375" s="25"/>
      <c r="S375" s="25">
        <v>8200000</v>
      </c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>
        <f ca="1">IF(SUM(P375:AD375)&lt;SUM(N375),SUM(N375)-SUM(P375:AD375),)</f>
        <v>0</v>
      </c>
      <c r="AE375" s="27">
        <v>9250000</v>
      </c>
      <c r="AF375" s="27">
        <v>9250000</v>
      </c>
      <c r="AG375" s="27"/>
      <c r="AH375" s="27"/>
      <c r="AI375" s="27"/>
      <c r="AJ375" s="27"/>
      <c r="AK375" s="27"/>
      <c r="AL375" s="25">
        <f>IF(SUM(AF375:AG375)&lt;SUM(AE375),SUM(AE375)-SUM(AF375:AG375),)</f>
        <v>0</v>
      </c>
      <c r="AM375" s="27">
        <f>IF(SUM(P375:AA375)&lt;(K375+L375+N375),(K375+L375+N375)-SUM(P375:AA375),)+IF(SUM(AF375:AG375)&lt;(AE375),(AE375)-SUM(AF375:AG375),)</f>
        <v>0</v>
      </c>
      <c r="AN375" s="28"/>
      <c r="AO375" s="2"/>
      <c r="AP375" s="2"/>
      <c r="AQ375" s="89"/>
      <c r="AR375" s="89"/>
      <c r="AS375" s="2"/>
      <c r="AT375" s="2"/>
      <c r="AU375" s="29"/>
      <c r="AV375" s="2"/>
      <c r="AW375" s="2"/>
      <c r="AX375" s="2"/>
      <c r="AY375" s="89"/>
      <c r="AZ375" s="2"/>
      <c r="BA375" s="2"/>
      <c r="BB375" s="2"/>
      <c r="BC375" s="2"/>
      <c r="BD375" s="2"/>
      <c r="BE375" s="2"/>
      <c r="BF375" s="2"/>
    </row>
    <row r="376" spans="1:58" s="130" customFormat="1" ht="18" customHeight="1">
      <c r="A376" s="146">
        <v>370</v>
      </c>
      <c r="B376" s="147" t="str">
        <f t="shared" si="92"/>
        <v>006</v>
      </c>
      <c r="C376" s="170" t="s">
        <v>7852</v>
      </c>
      <c r="D376" s="149" t="s">
        <v>7853</v>
      </c>
      <c r="E376" s="152" t="s">
        <v>7149</v>
      </c>
      <c r="F376" s="151" t="s">
        <v>496</v>
      </c>
      <c r="G376" s="152" t="s">
        <v>7841</v>
      </c>
      <c r="H376" s="149" t="s">
        <v>7842</v>
      </c>
      <c r="I376" s="163" t="s">
        <v>7843</v>
      </c>
      <c r="J376" s="163" t="s">
        <v>7843</v>
      </c>
      <c r="K376" s="153">
        <v>0</v>
      </c>
      <c r="L376" s="27">
        <v>0</v>
      </c>
      <c r="M376" s="153"/>
      <c r="N376" s="166">
        <v>8200000</v>
      </c>
      <c r="O376" s="166"/>
      <c r="P376" s="25"/>
      <c r="Q376" s="25"/>
      <c r="R376" s="25"/>
      <c r="S376" s="25"/>
      <c r="T376" s="25"/>
      <c r="U376" s="25"/>
      <c r="V376" s="25"/>
      <c r="W376" s="25">
        <v>8200000</v>
      </c>
      <c r="X376" s="25"/>
      <c r="Y376" s="25"/>
      <c r="Z376" s="25"/>
      <c r="AA376" s="25"/>
      <c r="AB376" s="25"/>
      <c r="AC376" s="25"/>
      <c r="AD376" s="25">
        <f>IF(SUM(P376:W376)&lt;SUM(N376),SUM(N376)-SUM(P376:W376),)</f>
        <v>0</v>
      </c>
      <c r="AE376" s="27">
        <v>9250000</v>
      </c>
      <c r="AF376" s="27">
        <v>9250000</v>
      </c>
      <c r="AG376" s="27"/>
      <c r="AH376" s="27"/>
      <c r="AI376" s="27"/>
      <c r="AJ376" s="27"/>
      <c r="AK376" s="27"/>
      <c r="AL376" s="25">
        <f>IF(SUM(AF376:AG376)&lt;SUM(AE376),SUM(AE376)-SUM(AF376:AG376),)</f>
        <v>0</v>
      </c>
      <c r="AM376" s="27">
        <f>IF(SUM(P376:AA376)&lt;(K376+L376+N376),(K376+L376+N376)-SUM(P376:AA376),)+IF(SUM(AF376:AG376)&lt;(AE376),(AE376)-SUM(AF376:AG376),)</f>
        <v>0</v>
      </c>
      <c r="AN376" s="28"/>
      <c r="AO376" s="2"/>
      <c r="AP376" s="2"/>
      <c r="AQ376" s="89"/>
      <c r="AR376" s="89"/>
      <c r="AS376" s="2"/>
      <c r="AT376" s="2"/>
      <c r="AU376" s="29"/>
      <c r="AV376" s="2"/>
      <c r="AW376" s="2"/>
      <c r="AX376" s="2"/>
      <c r="AY376" s="89"/>
      <c r="AZ376" s="2"/>
      <c r="BA376" s="2"/>
      <c r="BB376" s="2"/>
      <c r="BC376" s="2"/>
      <c r="BD376" s="2"/>
      <c r="BE376" s="2"/>
      <c r="BF376" s="2"/>
    </row>
    <row r="377" spans="1:58" s="130" customFormat="1" ht="18" customHeight="1">
      <c r="A377" s="146">
        <v>371</v>
      </c>
      <c r="B377" s="147" t="str">
        <f t="shared" si="92"/>
        <v>006</v>
      </c>
      <c r="C377" s="176" t="s">
        <v>7006</v>
      </c>
      <c r="D377" s="149" t="s">
        <v>7854</v>
      </c>
      <c r="E377" s="152" t="s">
        <v>7714</v>
      </c>
      <c r="F377" s="151" t="s">
        <v>496</v>
      </c>
      <c r="G377" s="152" t="s">
        <v>7841</v>
      </c>
      <c r="H377" s="149" t="s">
        <v>7842</v>
      </c>
      <c r="I377" s="163" t="s">
        <v>7843</v>
      </c>
      <c r="J377" s="163" t="s">
        <v>7843</v>
      </c>
      <c r="K377" s="153">
        <v>0</v>
      </c>
      <c r="L377" s="27">
        <v>0</v>
      </c>
      <c r="M377" s="153"/>
      <c r="N377" s="166">
        <v>8200000</v>
      </c>
      <c r="O377" s="166"/>
      <c r="P377" s="25"/>
      <c r="Q377" s="25">
        <v>8200000</v>
      </c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>
        <v>1726000</v>
      </c>
      <c r="AD377" s="25">
        <f>IF(SUM(P377:Q377)&lt;SUM(N377),SUM(N377)-SUM(P377:Q377),)</f>
        <v>0</v>
      </c>
      <c r="AE377" s="27">
        <f>9250000-AC377</f>
        <v>7524000</v>
      </c>
      <c r="AF377" s="27">
        <v>7524000</v>
      </c>
      <c r="AG377" s="27"/>
      <c r="AH377" s="27"/>
      <c r="AI377" s="27"/>
      <c r="AJ377" s="27"/>
      <c r="AK377" s="27"/>
      <c r="AL377" s="25">
        <f>IF(SUM(AF377:AG377)&lt;SUM(AE377),SUM(AE377)-SUM(AF377:AG377),)</f>
        <v>0</v>
      </c>
      <c r="AM377" s="27">
        <f>IF(SUM(P377:AA377)&lt;(K377+L377+N377),(K377+L377+N377)-SUM(P377:AA377),)+IF(SUM(AF377:AG377)&lt;(AE377),(AE377)-SUM(AF377:AG377),)</f>
        <v>0</v>
      </c>
      <c r="AN377" s="28"/>
      <c r="AO377" s="2"/>
      <c r="AP377" s="2"/>
      <c r="AQ377" s="89"/>
      <c r="AR377" s="89"/>
      <c r="AS377" s="2"/>
      <c r="AT377" s="2"/>
      <c r="AU377" s="29"/>
      <c r="AV377" s="2"/>
      <c r="AW377" s="2"/>
      <c r="AX377" s="2"/>
      <c r="AY377" s="89"/>
      <c r="AZ377" s="2"/>
      <c r="BA377" s="2"/>
      <c r="BB377" s="2"/>
      <c r="BC377" s="2"/>
      <c r="BD377" s="2"/>
      <c r="BE377" s="2"/>
      <c r="BF377" s="2"/>
    </row>
    <row r="378" spans="1:58" s="130" customFormat="1" ht="18" customHeight="1">
      <c r="A378" s="146">
        <v>372</v>
      </c>
      <c r="B378" s="147" t="str">
        <f t="shared" si="92"/>
        <v>006</v>
      </c>
      <c r="C378" s="176" t="s">
        <v>7855</v>
      </c>
      <c r="D378" s="149" t="s">
        <v>7856</v>
      </c>
      <c r="E378" s="152" t="s">
        <v>7372</v>
      </c>
      <c r="F378" s="151" t="s">
        <v>496</v>
      </c>
      <c r="G378" s="152" t="s">
        <v>7841</v>
      </c>
      <c r="H378" s="149" t="s">
        <v>7842</v>
      </c>
      <c r="I378" s="163" t="s">
        <v>7843</v>
      </c>
      <c r="J378" s="163" t="s">
        <v>7843</v>
      </c>
      <c r="K378" s="153">
        <v>0</v>
      </c>
      <c r="L378" s="27">
        <v>0</v>
      </c>
      <c r="M378" s="153"/>
      <c r="N378" s="166">
        <v>8200000</v>
      </c>
      <c r="O378" s="166"/>
      <c r="P378" s="25"/>
      <c r="Q378" s="25"/>
      <c r="R378" s="25"/>
      <c r="S378" s="25">
        <v>8200000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>
        <f ca="1">IF(SUM(P378:AD378)&lt;SUM(N378),SUM(N378)-SUM(P378:AD378),)</f>
        <v>0</v>
      </c>
      <c r="AE378" s="27">
        <v>9250000</v>
      </c>
      <c r="AF378" s="27"/>
      <c r="AG378" s="27"/>
      <c r="AH378" s="27">
        <v>9250000</v>
      </c>
      <c r="AI378" s="27"/>
      <c r="AJ378" s="27"/>
      <c r="AK378" s="27"/>
      <c r="AL378" s="25">
        <f>IF(SUM(AF378:AI378)&lt;SUM(AE378),SUM(AE378)-SUM(AF378:AI378),)</f>
        <v>0</v>
      </c>
      <c r="AM378" s="27">
        <f t="shared" ref="AM378:AM382" si="102">IF(SUM(P378:AA378)&lt;(K378+L378+N378),(K378+L378+N378)-SUM(P378:AA378),)+IF(SUM(AF378:AI378)&lt;(AE378),(AE378)-SUM(AF378:AI378),)</f>
        <v>0</v>
      </c>
      <c r="AN378" s="28"/>
      <c r="AO378" s="2"/>
      <c r="AP378" s="2"/>
      <c r="AQ378" s="89"/>
      <c r="AR378" s="89"/>
      <c r="AS378" s="2"/>
      <c r="AT378" s="2"/>
      <c r="AU378" s="29"/>
      <c r="AV378" s="2"/>
      <c r="AW378" s="2"/>
      <c r="AX378" s="2"/>
      <c r="AY378" s="89"/>
      <c r="AZ378" s="2"/>
      <c r="BA378" s="2"/>
      <c r="BB378" s="2"/>
      <c r="BC378" s="2"/>
      <c r="BD378" s="2"/>
      <c r="BE378" s="2"/>
      <c r="BF378" s="2"/>
    </row>
    <row r="379" spans="1:58" s="130" customFormat="1" ht="18" customHeight="1">
      <c r="A379" s="146">
        <v>373</v>
      </c>
      <c r="B379" s="147" t="str">
        <f t="shared" si="92"/>
        <v>006</v>
      </c>
      <c r="C379" s="176" t="s">
        <v>7857</v>
      </c>
      <c r="D379" s="149" t="s">
        <v>7858</v>
      </c>
      <c r="E379" s="152" t="s">
        <v>7859</v>
      </c>
      <c r="F379" s="151" t="s">
        <v>7106</v>
      </c>
      <c r="G379" s="152" t="s">
        <v>7841</v>
      </c>
      <c r="H379" s="149" t="s">
        <v>7842</v>
      </c>
      <c r="I379" s="163" t="s">
        <v>7843</v>
      </c>
      <c r="J379" s="163" t="s">
        <v>7843</v>
      </c>
      <c r="K379" s="153">
        <v>0</v>
      </c>
      <c r="L379" s="27">
        <v>0</v>
      </c>
      <c r="M379" s="153"/>
      <c r="N379" s="166">
        <v>8200000</v>
      </c>
      <c r="O379" s="166"/>
      <c r="P379" s="25"/>
      <c r="Q379" s="25"/>
      <c r="R379" s="25"/>
      <c r="S379" s="25">
        <v>8200000</v>
      </c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>
        <f ca="1">IF(SUM(P379:AD379)&lt;SUM(N379),SUM(N379)-SUM(P379:AD379),)</f>
        <v>0</v>
      </c>
      <c r="AE379" s="27">
        <v>9250000</v>
      </c>
      <c r="AF379" s="27"/>
      <c r="AG379" s="27"/>
      <c r="AH379" s="27">
        <v>9250000</v>
      </c>
      <c r="AI379" s="27"/>
      <c r="AJ379" s="27"/>
      <c r="AK379" s="27"/>
      <c r="AL379" s="25">
        <f>IF(SUM(AF379:AI379)&lt;SUM(AE379),SUM(AE379)-SUM(AF379:AI379),)</f>
        <v>0</v>
      </c>
      <c r="AM379" s="27">
        <f t="shared" si="102"/>
        <v>0</v>
      </c>
      <c r="AN379" s="28"/>
      <c r="AO379" s="2"/>
      <c r="AP379" s="2"/>
      <c r="AQ379" s="89"/>
      <c r="AR379" s="89"/>
      <c r="AS379" s="2"/>
      <c r="AT379" s="2"/>
      <c r="AU379" s="29"/>
      <c r="AV379" s="2"/>
      <c r="AW379" s="2"/>
      <c r="AX379" s="2"/>
      <c r="AY379" s="89"/>
      <c r="AZ379" s="2"/>
      <c r="BA379" s="2"/>
      <c r="BB379" s="2"/>
      <c r="BC379" s="2"/>
      <c r="BD379" s="2"/>
      <c r="BE379" s="2"/>
      <c r="BF379" s="2"/>
    </row>
    <row r="380" spans="1:58" s="130" customFormat="1" ht="18" customHeight="1">
      <c r="A380" s="146">
        <v>374</v>
      </c>
      <c r="B380" s="147" t="str">
        <f t="shared" si="92"/>
        <v>006</v>
      </c>
      <c r="C380" s="176" t="s">
        <v>6717</v>
      </c>
      <c r="D380" s="149" t="s">
        <v>7860</v>
      </c>
      <c r="E380" s="152" t="s">
        <v>7861</v>
      </c>
      <c r="F380" s="151" t="s">
        <v>7106</v>
      </c>
      <c r="G380" s="152" t="s">
        <v>7841</v>
      </c>
      <c r="H380" s="149" t="s">
        <v>7842</v>
      </c>
      <c r="I380" s="163" t="s">
        <v>7843</v>
      </c>
      <c r="J380" s="163" t="s">
        <v>7843</v>
      </c>
      <c r="K380" s="153">
        <v>0</v>
      </c>
      <c r="L380" s="27">
        <v>0</v>
      </c>
      <c r="M380" s="153"/>
      <c r="N380" s="166">
        <v>8200000</v>
      </c>
      <c r="O380" s="166"/>
      <c r="P380" s="25"/>
      <c r="Q380" s="25">
        <v>8200000</v>
      </c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>
        <f>IF(SUM(P380:Q380)&lt;SUM(N380),SUM(N380)-SUM(P380:Q380),)</f>
        <v>0</v>
      </c>
      <c r="AE380" s="27">
        <v>9250000</v>
      </c>
      <c r="AF380" s="27"/>
      <c r="AG380" s="27"/>
      <c r="AH380" s="27">
        <v>9250000</v>
      </c>
      <c r="AI380" s="27"/>
      <c r="AJ380" s="27"/>
      <c r="AK380" s="27"/>
      <c r="AL380" s="25">
        <f>IF(SUM(AF380:AI380)&lt;SUM(AE380),SUM(AE380)-SUM(AF380:AI380),)</f>
        <v>0</v>
      </c>
      <c r="AM380" s="27">
        <f t="shared" si="102"/>
        <v>0</v>
      </c>
      <c r="AN380" s="28"/>
      <c r="AO380" s="2"/>
      <c r="AP380" s="2"/>
      <c r="AQ380" s="89"/>
      <c r="AR380" s="89"/>
      <c r="AS380" s="2"/>
      <c r="AT380" s="2"/>
      <c r="AU380" s="29"/>
      <c r="AV380" s="2"/>
      <c r="AW380" s="2"/>
      <c r="AX380" s="2"/>
      <c r="AY380" s="89"/>
      <c r="AZ380" s="2"/>
      <c r="BA380" s="2"/>
      <c r="BB380" s="2"/>
      <c r="BC380" s="2"/>
      <c r="BD380" s="2"/>
      <c r="BE380" s="2"/>
      <c r="BF380" s="2"/>
    </row>
    <row r="381" spans="1:58" s="130" customFormat="1" ht="18" customHeight="1">
      <c r="A381" s="146">
        <v>375</v>
      </c>
      <c r="B381" s="147" t="str">
        <f t="shared" si="92"/>
        <v>006</v>
      </c>
      <c r="C381" s="170" t="s">
        <v>7862</v>
      </c>
      <c r="D381" s="149" t="s">
        <v>7863</v>
      </c>
      <c r="E381" s="152" t="s">
        <v>7864</v>
      </c>
      <c r="F381" s="151" t="s">
        <v>496</v>
      </c>
      <c r="G381" s="152" t="s">
        <v>7841</v>
      </c>
      <c r="H381" s="149" t="s">
        <v>7842</v>
      </c>
      <c r="I381" s="163" t="s">
        <v>7843</v>
      </c>
      <c r="J381" s="163" t="s">
        <v>7843</v>
      </c>
      <c r="K381" s="153">
        <v>0</v>
      </c>
      <c r="L381" s="27">
        <v>0</v>
      </c>
      <c r="M381" s="153"/>
      <c r="N381" s="166">
        <v>8200000</v>
      </c>
      <c r="O381" s="166"/>
      <c r="P381" s="25">
        <v>8200000</v>
      </c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>
        <f>IF(SUM(P381:Q381)&lt;SUM(N381),SUM(N381)-SUM(P381:Q381),)</f>
        <v>0</v>
      </c>
      <c r="AE381" s="27">
        <v>9250000</v>
      </c>
      <c r="AF381" s="27"/>
      <c r="AG381" s="27"/>
      <c r="AH381" s="27">
        <v>9250000</v>
      </c>
      <c r="AI381" s="27"/>
      <c r="AJ381" s="27"/>
      <c r="AK381" s="27"/>
      <c r="AL381" s="25">
        <f>IF(SUM(AF381:AI381)&lt;SUM(AE381),SUM(AE381)-SUM(AF381:AI381),)</f>
        <v>0</v>
      </c>
      <c r="AM381" s="27">
        <f t="shared" si="102"/>
        <v>0</v>
      </c>
      <c r="AN381" s="28"/>
      <c r="AO381" s="2"/>
      <c r="AP381" s="2"/>
      <c r="AQ381" s="89"/>
      <c r="AR381" s="89"/>
      <c r="AS381" s="2"/>
      <c r="AT381" s="2"/>
      <c r="AU381" s="29"/>
      <c r="AV381" s="2"/>
      <c r="AW381" s="2"/>
      <c r="AX381" s="2"/>
      <c r="AY381" s="89"/>
      <c r="AZ381" s="2"/>
      <c r="BA381" s="2"/>
      <c r="BB381" s="2"/>
      <c r="BC381" s="2"/>
      <c r="BD381" s="2"/>
      <c r="BE381" s="2"/>
      <c r="BF381" s="2"/>
    </row>
    <row r="382" spans="1:58" s="130" customFormat="1" ht="18" customHeight="1">
      <c r="A382" s="146">
        <v>376</v>
      </c>
      <c r="B382" s="147" t="str">
        <f t="shared" si="92"/>
        <v>006</v>
      </c>
      <c r="C382" s="170" t="s">
        <v>6834</v>
      </c>
      <c r="D382" s="149" t="s">
        <v>7865</v>
      </c>
      <c r="E382" s="152" t="s">
        <v>7866</v>
      </c>
      <c r="F382" s="151" t="s">
        <v>496</v>
      </c>
      <c r="G382" s="152" t="s">
        <v>7867</v>
      </c>
      <c r="H382" s="149" t="s">
        <v>7842</v>
      </c>
      <c r="I382" s="163" t="s">
        <v>7843</v>
      </c>
      <c r="J382" s="163" t="s">
        <v>7843</v>
      </c>
      <c r="K382" s="153">
        <v>0</v>
      </c>
      <c r="L382" s="27">
        <v>0</v>
      </c>
      <c r="M382" s="153"/>
      <c r="N382" s="166">
        <v>8200000</v>
      </c>
      <c r="O382" s="166"/>
      <c r="P382" s="25"/>
      <c r="Q382" s="25">
        <v>8200000</v>
      </c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>
        <f>IF(SUM(P382:Q382)&lt;SUM(N382),SUM(N382)-SUM(P382:Q382),)</f>
        <v>0</v>
      </c>
      <c r="AE382" s="27">
        <v>9250000</v>
      </c>
      <c r="AF382" s="27"/>
      <c r="AG382" s="27"/>
      <c r="AH382" s="27">
        <v>9250000</v>
      </c>
      <c r="AI382" s="27"/>
      <c r="AJ382" s="27"/>
      <c r="AK382" s="27"/>
      <c r="AL382" s="25">
        <f>IF(SUM(AF382:AI382)&lt;SUM(AE382),SUM(AE382)-SUM(AF382:AI382),)</f>
        <v>0</v>
      </c>
      <c r="AM382" s="27">
        <f t="shared" si="102"/>
        <v>0</v>
      </c>
      <c r="AN382" s="28"/>
      <c r="AO382" s="2"/>
      <c r="AP382" s="2"/>
      <c r="AQ382" s="89"/>
      <c r="AR382" s="89"/>
      <c r="AS382" s="2"/>
      <c r="AT382" s="2"/>
      <c r="AU382" s="29"/>
      <c r="AV382" s="2"/>
      <c r="AW382" s="2"/>
      <c r="AX382" s="2"/>
      <c r="AY382" s="89"/>
      <c r="AZ382" s="2"/>
      <c r="BA382" s="2"/>
      <c r="BB382" s="2"/>
      <c r="BC382" s="2"/>
      <c r="BD382" s="2"/>
      <c r="BE382" s="2"/>
      <c r="BF382" s="2"/>
    </row>
    <row r="383" spans="1:58" s="130" customFormat="1" ht="18" customHeight="1">
      <c r="A383" s="146">
        <v>377</v>
      </c>
      <c r="B383" s="147" t="str">
        <f t="shared" si="92"/>
        <v>007</v>
      </c>
      <c r="C383" s="175" t="s">
        <v>5901</v>
      </c>
      <c r="D383" s="149" t="s">
        <v>7868</v>
      </c>
      <c r="E383" s="152" t="s">
        <v>7134</v>
      </c>
      <c r="F383" s="151" t="s">
        <v>7106</v>
      </c>
      <c r="G383" s="152" t="s">
        <v>7869</v>
      </c>
      <c r="H383" s="149" t="s">
        <v>7870</v>
      </c>
      <c r="I383" s="149" t="s">
        <v>14942</v>
      </c>
      <c r="J383" s="149" t="s">
        <v>7871</v>
      </c>
      <c r="K383" s="153">
        <v>0</v>
      </c>
      <c r="L383" s="27">
        <v>0</v>
      </c>
      <c r="M383" s="153"/>
      <c r="N383" s="154">
        <v>8200000</v>
      </c>
      <c r="O383" s="154"/>
      <c r="P383" s="25"/>
      <c r="Q383" s="25">
        <v>8200000</v>
      </c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>
        <f>IF(SUM(P383:Q383)&lt;SUM(N383),SUM(N383)-SUM(P383:Q383),)</f>
        <v>0</v>
      </c>
      <c r="AE383" s="27">
        <v>9250000</v>
      </c>
      <c r="AF383" s="27">
        <v>9250000</v>
      </c>
      <c r="AG383" s="27"/>
      <c r="AH383" s="27"/>
      <c r="AI383" s="27"/>
      <c r="AJ383" s="27"/>
      <c r="AK383" s="27"/>
      <c r="AL383" s="25">
        <f>IF(SUM(AF383:AG383)&lt;SUM(AE383),SUM(AE383)-SUM(AF383:AG383),)</f>
        <v>0</v>
      </c>
      <c r="AM383" s="27">
        <f>IF(SUM(P383:AA383)&lt;(K383+L383+N383),(K383+L383+N383)-SUM(P383:AA383),)+IF(SUM(AF383:AG383)&lt;(AE383),(AE383)-SUM(AF383:AG383),)</f>
        <v>0</v>
      </c>
      <c r="AN383" s="28"/>
      <c r="AO383" s="2"/>
      <c r="AP383" s="2"/>
      <c r="AQ383" s="89"/>
      <c r="AR383" s="89"/>
      <c r="AS383" s="2"/>
      <c r="AT383" s="2"/>
      <c r="AU383" s="29"/>
      <c r="AV383" s="2"/>
      <c r="AW383" s="2"/>
      <c r="AX383" s="2"/>
      <c r="AY383" s="89"/>
      <c r="AZ383" s="2"/>
      <c r="BA383" s="2"/>
      <c r="BB383" s="2"/>
      <c r="BC383" s="2"/>
      <c r="BD383" s="2"/>
      <c r="BE383" s="2"/>
      <c r="BF383" s="2"/>
    </row>
    <row r="384" spans="1:58" s="130" customFormat="1" ht="18" customHeight="1">
      <c r="A384" s="146">
        <v>378</v>
      </c>
      <c r="B384" s="147" t="str">
        <f t="shared" si="92"/>
        <v>007</v>
      </c>
      <c r="C384" s="175" t="s">
        <v>7872</v>
      </c>
      <c r="D384" s="149" t="s">
        <v>7873</v>
      </c>
      <c r="E384" s="152" t="s">
        <v>7759</v>
      </c>
      <c r="F384" s="151" t="s">
        <v>7106</v>
      </c>
      <c r="G384" s="152" t="s">
        <v>7869</v>
      </c>
      <c r="H384" s="149" t="s">
        <v>7870</v>
      </c>
      <c r="I384" s="149" t="s">
        <v>14941</v>
      </c>
      <c r="J384" s="149" t="s">
        <v>7871</v>
      </c>
      <c r="K384" s="153">
        <v>0</v>
      </c>
      <c r="L384" s="27">
        <v>0</v>
      </c>
      <c r="M384" s="153"/>
      <c r="N384" s="154">
        <v>8200000</v>
      </c>
      <c r="O384" s="154"/>
      <c r="P384" s="25"/>
      <c r="Q384" s="25"/>
      <c r="R384" s="25"/>
      <c r="S384" s="25">
        <v>8200000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>
        <f ca="1">IF(SUM(P384:AD384)&lt;SUM(N384),SUM(N384)-SUM(P384:AD384),)</f>
        <v>0</v>
      </c>
      <c r="AE384" s="27">
        <v>9250000</v>
      </c>
      <c r="AF384" s="27">
        <v>9250000</v>
      </c>
      <c r="AG384" s="27"/>
      <c r="AH384" s="27"/>
      <c r="AI384" s="27"/>
      <c r="AJ384" s="27"/>
      <c r="AK384" s="27"/>
      <c r="AL384" s="25">
        <f>IF(SUM(AF384:AG384)&lt;SUM(AE384),SUM(AE384)-SUM(AF384:AG384),)</f>
        <v>0</v>
      </c>
      <c r="AM384" s="27">
        <f>IF(SUM(P384:AA384)&lt;(K384+L384+N384),(K384+L384+N384)-SUM(P384:AA384),)+IF(SUM(AF384:AG384)&lt;(AE384),(AE384)-SUM(AF384:AG384),)</f>
        <v>0</v>
      </c>
      <c r="AN384" s="28"/>
      <c r="AO384" s="2"/>
      <c r="AP384" s="2"/>
      <c r="AQ384" s="89"/>
      <c r="AR384" s="89"/>
      <c r="AS384" s="2"/>
      <c r="AT384" s="2"/>
      <c r="AU384" s="29"/>
      <c r="AV384" s="2"/>
      <c r="AW384" s="2"/>
      <c r="AX384" s="2"/>
      <c r="AY384" s="89"/>
      <c r="AZ384" s="2"/>
      <c r="BA384" s="2"/>
      <c r="BB384" s="2"/>
      <c r="BC384" s="2"/>
      <c r="BD384" s="2"/>
      <c r="BE384" s="2"/>
      <c r="BF384" s="2"/>
    </row>
    <row r="385" spans="1:58" s="130" customFormat="1" ht="18" customHeight="1">
      <c r="A385" s="146">
        <v>379</v>
      </c>
      <c r="B385" s="147" t="str">
        <f t="shared" si="92"/>
        <v>007</v>
      </c>
      <c r="C385" s="175" t="s">
        <v>7874</v>
      </c>
      <c r="D385" s="149" t="s">
        <v>7875</v>
      </c>
      <c r="E385" s="152" t="s">
        <v>7876</v>
      </c>
      <c r="F385" s="151" t="s">
        <v>7106</v>
      </c>
      <c r="G385" s="152" t="s">
        <v>7869</v>
      </c>
      <c r="H385" s="149" t="s">
        <v>7870</v>
      </c>
      <c r="I385" s="149" t="s">
        <v>14941</v>
      </c>
      <c r="J385" s="149" t="s">
        <v>7871</v>
      </c>
      <c r="K385" s="153">
        <v>0</v>
      </c>
      <c r="L385" s="27">
        <v>0</v>
      </c>
      <c r="M385" s="153"/>
      <c r="N385" s="154">
        <v>8200000</v>
      </c>
      <c r="O385" s="154"/>
      <c r="P385" s="25"/>
      <c r="Q385" s="25"/>
      <c r="R385" s="25"/>
      <c r="S385" s="25">
        <v>8200000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>
        <f ca="1">IF(SUM(P385:AD385)&lt;SUM(N385),SUM(N385)-SUM(P385:AD385),)</f>
        <v>0</v>
      </c>
      <c r="AE385" s="27">
        <v>9250000</v>
      </c>
      <c r="AF385" s="27"/>
      <c r="AG385" s="27"/>
      <c r="AH385" s="27"/>
      <c r="AI385" s="27"/>
      <c r="AJ385" s="27">
        <v>9250000</v>
      </c>
      <c r="AK385" s="27"/>
      <c r="AL385" s="25">
        <f>IF(SUM(AF385:AK385)&lt;SUM(AE385),SUM(AE385)-SUM(AF385:AK385),)</f>
        <v>0</v>
      </c>
      <c r="AM385" s="27">
        <v>0</v>
      </c>
      <c r="AN385" s="28"/>
      <c r="AO385" s="2"/>
      <c r="AP385" s="2"/>
      <c r="AQ385" s="89"/>
      <c r="AR385" s="89"/>
      <c r="AS385" s="2"/>
      <c r="AT385" s="2"/>
      <c r="AU385" s="29"/>
      <c r="AV385" s="2"/>
      <c r="AW385" s="2"/>
      <c r="AX385" s="2"/>
      <c r="AY385" s="89"/>
      <c r="AZ385" s="2"/>
      <c r="BA385" s="2"/>
      <c r="BB385" s="2"/>
      <c r="BC385" s="2"/>
      <c r="BD385" s="2"/>
      <c r="BE385" s="2"/>
      <c r="BF385" s="2"/>
    </row>
    <row r="386" spans="1:58" s="130" customFormat="1" ht="18" customHeight="1">
      <c r="A386" s="146">
        <v>380</v>
      </c>
      <c r="B386" s="147" t="str">
        <f t="shared" si="92"/>
        <v>007</v>
      </c>
      <c r="C386" s="175" t="s">
        <v>6067</v>
      </c>
      <c r="D386" s="149" t="s">
        <v>7877</v>
      </c>
      <c r="E386" s="152" t="s">
        <v>7433</v>
      </c>
      <c r="F386" s="151" t="s">
        <v>496</v>
      </c>
      <c r="G386" s="152" t="s">
        <v>7869</v>
      </c>
      <c r="H386" s="149" t="s">
        <v>7870</v>
      </c>
      <c r="I386" s="149" t="s">
        <v>14942</v>
      </c>
      <c r="J386" s="149" t="s">
        <v>7871</v>
      </c>
      <c r="K386" s="153">
        <v>0</v>
      </c>
      <c r="L386" s="27">
        <v>0</v>
      </c>
      <c r="M386" s="153"/>
      <c r="N386" s="154">
        <v>8200000</v>
      </c>
      <c r="O386" s="154"/>
      <c r="P386" s="25"/>
      <c r="Q386" s="25">
        <v>8200000</v>
      </c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>
        <f>IF(SUM(P386:Q386)&lt;SUM(N386),SUM(N386)-SUM(P386:Q386),)</f>
        <v>0</v>
      </c>
      <c r="AE386" s="27">
        <v>9250000</v>
      </c>
      <c r="AF386" s="27">
        <v>9250000</v>
      </c>
      <c r="AG386" s="27"/>
      <c r="AH386" s="27"/>
      <c r="AI386" s="27"/>
      <c r="AJ386" s="27"/>
      <c r="AK386" s="27"/>
      <c r="AL386" s="25">
        <f>IF(SUM(AF386:AG386)&lt;SUM(AE386),SUM(AE386)-SUM(AF386:AG386),)</f>
        <v>0</v>
      </c>
      <c r="AM386" s="27">
        <f>IF(SUM(P386:AA386)&lt;(K386+L386+N386),(K386+L386+N386)-SUM(P386:AA386),)+IF(SUM(AF386:AG386)&lt;(AE386),(AE386)-SUM(AF386:AG386),)</f>
        <v>0</v>
      </c>
      <c r="AN386" s="28"/>
      <c r="AO386" s="2"/>
      <c r="AP386" s="2"/>
      <c r="AQ386" s="89"/>
      <c r="AR386" s="89"/>
      <c r="AS386" s="2"/>
      <c r="AT386" s="2"/>
      <c r="AU386" s="29"/>
      <c r="AV386" s="2"/>
      <c r="AW386" s="2"/>
      <c r="AX386" s="2"/>
      <c r="AY386" s="89"/>
      <c r="AZ386" s="2"/>
      <c r="BA386" s="2"/>
      <c r="BB386" s="2"/>
      <c r="BC386" s="2"/>
      <c r="BD386" s="2"/>
      <c r="BE386" s="2"/>
      <c r="BF386" s="2"/>
    </row>
    <row r="387" spans="1:58" s="130" customFormat="1" ht="18" customHeight="1">
      <c r="A387" s="146">
        <v>381</v>
      </c>
      <c r="B387" s="147" t="str">
        <f t="shared" si="92"/>
        <v>007</v>
      </c>
      <c r="C387" s="175" t="s">
        <v>6139</v>
      </c>
      <c r="D387" s="149" t="s">
        <v>7878</v>
      </c>
      <c r="E387" s="152" t="s">
        <v>7661</v>
      </c>
      <c r="F387" s="151" t="s">
        <v>496</v>
      </c>
      <c r="G387" s="152" t="s">
        <v>7869</v>
      </c>
      <c r="H387" s="149" t="s">
        <v>7870</v>
      </c>
      <c r="I387" s="149" t="s">
        <v>14941</v>
      </c>
      <c r="J387" s="149" t="s">
        <v>7871</v>
      </c>
      <c r="K387" s="153">
        <v>0</v>
      </c>
      <c r="L387" s="27">
        <v>0</v>
      </c>
      <c r="M387" s="153"/>
      <c r="N387" s="154">
        <v>8200000</v>
      </c>
      <c r="O387" s="154"/>
      <c r="P387" s="25"/>
      <c r="Q387" s="25">
        <v>8200000</v>
      </c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>
        <f>IF(SUM(P387:Q387)&lt;SUM(N387),SUM(N387)-SUM(P387:Q387),)</f>
        <v>0</v>
      </c>
      <c r="AE387" s="27">
        <v>9250000</v>
      </c>
      <c r="AF387" s="27">
        <v>9250000</v>
      </c>
      <c r="AG387" s="27"/>
      <c r="AH387" s="27"/>
      <c r="AI387" s="27"/>
      <c r="AJ387" s="27"/>
      <c r="AK387" s="27"/>
      <c r="AL387" s="25">
        <f>IF(SUM(AF387:AG387)&lt;SUM(AE387),SUM(AE387)-SUM(AF387:AG387),)</f>
        <v>0</v>
      </c>
      <c r="AM387" s="27">
        <f>IF(SUM(P387:AA387)&lt;(K387+L387+N387),(K387+L387+N387)-SUM(P387:AA387),)+IF(SUM(AF387:AG387)&lt;(AE387),(AE387)-SUM(AF387:AG387),)</f>
        <v>0</v>
      </c>
      <c r="AN387" s="28"/>
      <c r="AO387" s="2"/>
      <c r="AP387" s="2"/>
      <c r="AQ387" s="89"/>
      <c r="AR387" s="89"/>
      <c r="AS387" s="2"/>
      <c r="AT387" s="2"/>
      <c r="AU387" s="29"/>
      <c r="AV387" s="2"/>
      <c r="AW387" s="2"/>
      <c r="AX387" s="2"/>
      <c r="AY387" s="89"/>
      <c r="AZ387" s="2"/>
      <c r="BA387" s="2"/>
      <c r="BB387" s="2"/>
      <c r="BC387" s="2"/>
      <c r="BD387" s="2"/>
      <c r="BE387" s="2"/>
      <c r="BF387" s="2"/>
    </row>
    <row r="388" spans="1:58" s="130" customFormat="1" ht="18" customHeight="1">
      <c r="A388" s="146">
        <v>382</v>
      </c>
      <c r="B388" s="147" t="str">
        <f t="shared" si="92"/>
        <v>007</v>
      </c>
      <c r="C388" s="175" t="s">
        <v>7879</v>
      </c>
      <c r="D388" s="149" t="s">
        <v>7880</v>
      </c>
      <c r="E388" s="152" t="s">
        <v>7755</v>
      </c>
      <c r="F388" s="151" t="s">
        <v>496</v>
      </c>
      <c r="G388" s="152" t="s">
        <v>7869</v>
      </c>
      <c r="H388" s="149" t="s">
        <v>7870</v>
      </c>
      <c r="I388" s="149" t="s">
        <v>14941</v>
      </c>
      <c r="J388" s="149" t="s">
        <v>7871</v>
      </c>
      <c r="K388" s="153">
        <v>0</v>
      </c>
      <c r="L388" s="27">
        <v>0</v>
      </c>
      <c r="M388" s="153"/>
      <c r="N388" s="154">
        <v>8200000</v>
      </c>
      <c r="O388" s="154"/>
      <c r="P388" s="25"/>
      <c r="Q388" s="25"/>
      <c r="R388" s="25"/>
      <c r="S388" s="25">
        <v>8200000</v>
      </c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>
        <f ca="1">IF(SUM(P388:AD388)&lt;SUM(N388),SUM(N388)-SUM(P388:AD388),)</f>
        <v>0</v>
      </c>
      <c r="AE388" s="27">
        <v>9250000</v>
      </c>
      <c r="AF388" s="27"/>
      <c r="AG388" s="27"/>
      <c r="AH388" s="27">
        <v>9250000</v>
      </c>
      <c r="AI388" s="27"/>
      <c r="AJ388" s="27"/>
      <c r="AK388" s="27"/>
      <c r="AL388" s="25">
        <f>IF(SUM(AF388:AI388)&lt;SUM(AE388),SUM(AE388)-SUM(AF388:AI388),)</f>
        <v>0</v>
      </c>
      <c r="AM388" s="27">
        <f t="shared" ref="AM388:AM391" si="103">IF(SUM(P388:AA388)&lt;(K388+L388+N388),(K388+L388+N388)-SUM(P388:AA388),)+IF(SUM(AF388:AI388)&lt;(AE388),(AE388)-SUM(AF388:AI388),)</f>
        <v>0</v>
      </c>
      <c r="AN388" s="28"/>
      <c r="AO388" s="2"/>
      <c r="AP388" s="2"/>
      <c r="AQ388" s="89"/>
      <c r="AR388" s="89"/>
      <c r="AS388" s="2"/>
      <c r="AT388" s="2"/>
      <c r="AU388" s="29"/>
      <c r="AV388" s="2"/>
      <c r="AW388" s="2"/>
      <c r="AX388" s="2"/>
      <c r="AY388" s="89"/>
      <c r="AZ388" s="2"/>
      <c r="BA388" s="2"/>
      <c r="BB388" s="2"/>
      <c r="BC388" s="2"/>
      <c r="BD388" s="2"/>
      <c r="BE388" s="2"/>
      <c r="BF388" s="2"/>
    </row>
    <row r="389" spans="1:58" s="130" customFormat="1" ht="18" customHeight="1">
      <c r="A389" s="146">
        <v>383</v>
      </c>
      <c r="B389" s="147" t="str">
        <f t="shared" ref="B389:B451" si="104">MID(C389,4,3)</f>
        <v>007</v>
      </c>
      <c r="C389" s="175" t="s">
        <v>7881</v>
      </c>
      <c r="D389" s="149" t="s">
        <v>7882</v>
      </c>
      <c r="E389" s="152" t="s">
        <v>7426</v>
      </c>
      <c r="F389" s="151" t="s">
        <v>496</v>
      </c>
      <c r="G389" s="152" t="s">
        <v>7869</v>
      </c>
      <c r="H389" s="149" t="s">
        <v>7870</v>
      </c>
      <c r="I389" s="149" t="s">
        <v>14941</v>
      </c>
      <c r="J389" s="149" t="s">
        <v>7871</v>
      </c>
      <c r="K389" s="153">
        <v>0</v>
      </c>
      <c r="L389" s="27">
        <v>0</v>
      </c>
      <c r="M389" s="153"/>
      <c r="N389" s="154">
        <v>8200000</v>
      </c>
      <c r="O389" s="154"/>
      <c r="P389" s="25"/>
      <c r="Q389" s="25"/>
      <c r="R389" s="25"/>
      <c r="S389" s="25">
        <v>8200000</v>
      </c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>
        <f ca="1">IF(SUM(P389:AD389)&lt;SUM(N389),SUM(N389)-SUM(P389:AD389),)</f>
        <v>0</v>
      </c>
      <c r="AE389" s="27">
        <v>9250000</v>
      </c>
      <c r="AF389" s="27"/>
      <c r="AG389" s="27"/>
      <c r="AH389" s="27">
        <v>9250000</v>
      </c>
      <c r="AI389" s="27"/>
      <c r="AJ389" s="27"/>
      <c r="AK389" s="27"/>
      <c r="AL389" s="25">
        <f>IF(SUM(AF389:AI389)&lt;SUM(AE389),SUM(AE389)-SUM(AF389:AI389),)</f>
        <v>0</v>
      </c>
      <c r="AM389" s="27">
        <f t="shared" si="103"/>
        <v>0</v>
      </c>
      <c r="AN389" s="28"/>
      <c r="AO389" s="2"/>
      <c r="AP389" s="2"/>
      <c r="AQ389" s="89"/>
      <c r="AR389" s="89"/>
      <c r="AS389" s="2"/>
      <c r="AT389" s="2"/>
      <c r="AU389" s="29"/>
      <c r="AV389" s="2"/>
      <c r="AW389" s="2"/>
      <c r="AX389" s="2"/>
      <c r="AY389" s="89"/>
      <c r="AZ389" s="2"/>
      <c r="BA389" s="2"/>
      <c r="BB389" s="2"/>
      <c r="BC389" s="2"/>
      <c r="BD389" s="2"/>
      <c r="BE389" s="2"/>
      <c r="BF389" s="2"/>
    </row>
    <row r="390" spans="1:58" s="130" customFormat="1" ht="18" customHeight="1">
      <c r="A390" s="146">
        <v>384</v>
      </c>
      <c r="B390" s="147" t="str">
        <f t="shared" si="104"/>
        <v>007</v>
      </c>
      <c r="C390" s="175" t="s">
        <v>7883</v>
      </c>
      <c r="D390" s="149" t="s">
        <v>7884</v>
      </c>
      <c r="E390" s="152" t="s">
        <v>7474</v>
      </c>
      <c r="F390" s="151" t="s">
        <v>496</v>
      </c>
      <c r="G390" s="152" t="s">
        <v>7869</v>
      </c>
      <c r="H390" s="149" t="s">
        <v>7870</v>
      </c>
      <c r="I390" s="149" t="s">
        <v>14942</v>
      </c>
      <c r="J390" s="149" t="s">
        <v>7871</v>
      </c>
      <c r="K390" s="153">
        <v>0</v>
      </c>
      <c r="L390" s="27">
        <v>0</v>
      </c>
      <c r="M390" s="153"/>
      <c r="N390" s="154">
        <v>8200000</v>
      </c>
      <c r="O390" s="154"/>
      <c r="P390" s="25"/>
      <c r="Q390" s="25"/>
      <c r="R390" s="25"/>
      <c r="S390" s="25">
        <v>8200000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>
        <f ca="1">IF(SUM(P390:AD390)&lt;SUM(N390),SUM(N390)-SUM(P390:AD390),)</f>
        <v>0</v>
      </c>
      <c r="AE390" s="27">
        <v>9250000</v>
      </c>
      <c r="AF390" s="27"/>
      <c r="AG390" s="27"/>
      <c r="AH390" s="27">
        <v>9250000</v>
      </c>
      <c r="AI390" s="27"/>
      <c r="AJ390" s="27"/>
      <c r="AK390" s="27"/>
      <c r="AL390" s="25">
        <f>IF(SUM(AF390:AI390)&lt;SUM(AE390),SUM(AE390)-SUM(AF390:AI390),)</f>
        <v>0</v>
      </c>
      <c r="AM390" s="27">
        <f t="shared" si="103"/>
        <v>0</v>
      </c>
      <c r="AN390" s="28"/>
      <c r="AO390" s="2"/>
      <c r="AP390" s="2"/>
      <c r="AQ390" s="89"/>
      <c r="AR390" s="89"/>
      <c r="AS390" s="2"/>
      <c r="AT390" s="2"/>
      <c r="AU390" s="29"/>
      <c r="AV390" s="2"/>
      <c r="AW390" s="2"/>
      <c r="AX390" s="2"/>
      <c r="AY390" s="89"/>
      <c r="AZ390" s="2"/>
      <c r="BA390" s="2"/>
      <c r="BB390" s="2"/>
      <c r="BC390" s="2"/>
      <c r="BD390" s="2"/>
      <c r="BE390" s="2"/>
      <c r="BF390" s="2"/>
    </row>
    <row r="391" spans="1:58" s="130" customFormat="1" ht="18" customHeight="1">
      <c r="A391" s="146">
        <v>385</v>
      </c>
      <c r="B391" s="147" t="str">
        <f t="shared" si="104"/>
        <v>007</v>
      </c>
      <c r="C391" s="175" t="s">
        <v>7885</v>
      </c>
      <c r="D391" s="149" t="s">
        <v>7886</v>
      </c>
      <c r="E391" s="152" t="s">
        <v>7764</v>
      </c>
      <c r="F391" s="151" t="s">
        <v>7106</v>
      </c>
      <c r="G391" s="152" t="s">
        <v>7869</v>
      </c>
      <c r="H391" s="149" t="s">
        <v>7870</v>
      </c>
      <c r="I391" s="149" t="s">
        <v>14942</v>
      </c>
      <c r="J391" s="149" t="s">
        <v>7871</v>
      </c>
      <c r="K391" s="153">
        <v>0</v>
      </c>
      <c r="L391" s="27">
        <v>0</v>
      </c>
      <c r="M391" s="153"/>
      <c r="N391" s="154">
        <v>8200000</v>
      </c>
      <c r="O391" s="154"/>
      <c r="P391" s="25"/>
      <c r="Q391" s="25"/>
      <c r="R391" s="25"/>
      <c r="S391" s="25">
        <v>8200000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>
        <f ca="1">IF(SUM(P391:AD391)&lt;SUM(N391),SUM(N391)-SUM(P391:AD391),)</f>
        <v>0</v>
      </c>
      <c r="AE391" s="27">
        <v>9250000</v>
      </c>
      <c r="AF391" s="27"/>
      <c r="AG391" s="27"/>
      <c r="AH391" s="27">
        <v>9250000</v>
      </c>
      <c r="AI391" s="27"/>
      <c r="AJ391" s="27"/>
      <c r="AK391" s="27"/>
      <c r="AL391" s="25">
        <f>IF(SUM(AF391:AI391)&lt;SUM(AE391),SUM(AE391)-SUM(AF391:AI391),)</f>
        <v>0</v>
      </c>
      <c r="AM391" s="27">
        <f t="shared" si="103"/>
        <v>0</v>
      </c>
      <c r="AN391" s="28"/>
      <c r="AO391" s="2"/>
      <c r="AP391" s="2"/>
      <c r="AQ391" s="89"/>
      <c r="AR391" s="89"/>
      <c r="AS391" s="2"/>
      <c r="AT391" s="2"/>
      <c r="AU391" s="29"/>
      <c r="AV391" s="2"/>
      <c r="AW391" s="2"/>
      <c r="AX391" s="2"/>
      <c r="AY391" s="89"/>
      <c r="AZ391" s="2"/>
      <c r="BA391" s="2"/>
      <c r="BB391" s="2"/>
      <c r="BC391" s="2"/>
      <c r="BD391" s="2"/>
      <c r="BE391" s="2"/>
      <c r="BF391" s="2"/>
    </row>
    <row r="392" spans="1:58" s="130" customFormat="1" ht="18" customHeight="1">
      <c r="A392" s="146">
        <v>386</v>
      </c>
      <c r="B392" s="147" t="str">
        <f t="shared" si="104"/>
        <v>007</v>
      </c>
      <c r="C392" s="175" t="s">
        <v>4869</v>
      </c>
      <c r="D392" s="149" t="s">
        <v>7887</v>
      </c>
      <c r="E392" s="152" t="s">
        <v>7159</v>
      </c>
      <c r="F392" s="151" t="s">
        <v>496</v>
      </c>
      <c r="G392" s="152" t="s">
        <v>7869</v>
      </c>
      <c r="H392" s="149" t="s">
        <v>7870</v>
      </c>
      <c r="I392" s="149" t="s">
        <v>14942</v>
      </c>
      <c r="J392" s="149" t="s">
        <v>7871</v>
      </c>
      <c r="K392" s="153">
        <v>0</v>
      </c>
      <c r="L392" s="27">
        <v>0</v>
      </c>
      <c r="M392" s="153"/>
      <c r="N392" s="154">
        <v>8200000</v>
      </c>
      <c r="O392" s="154"/>
      <c r="P392" s="25"/>
      <c r="Q392" s="25">
        <v>8200000</v>
      </c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>
        <f>IF(SUM(P392:Q392)&lt;SUM(N392),SUM(N392)-SUM(P392:Q392),)</f>
        <v>0</v>
      </c>
      <c r="AE392" s="27">
        <v>9250000</v>
      </c>
      <c r="AF392" s="27">
        <v>9250000</v>
      </c>
      <c r="AG392" s="27"/>
      <c r="AH392" s="27"/>
      <c r="AI392" s="27"/>
      <c r="AJ392" s="27"/>
      <c r="AK392" s="27"/>
      <c r="AL392" s="25">
        <f>IF(SUM(AF392:AG392)&lt;SUM(AE392),SUM(AE392)-SUM(AF392:AG392),)</f>
        <v>0</v>
      </c>
      <c r="AM392" s="27">
        <f>IF(SUM(P392:AA392)&lt;(K392+L392+N392),(K392+L392+N392)-SUM(P392:AA392),)+IF(SUM(AF392:AG392)&lt;(AE392),(AE392)-SUM(AF392:AG392),)</f>
        <v>0</v>
      </c>
      <c r="AN392" s="28"/>
      <c r="AO392" s="2"/>
      <c r="AP392" s="2"/>
      <c r="AQ392" s="89"/>
      <c r="AR392" s="89"/>
      <c r="AS392" s="2"/>
      <c r="AT392" s="2"/>
      <c r="AU392" s="29"/>
      <c r="AV392" s="2"/>
      <c r="AW392" s="2"/>
      <c r="AX392" s="2"/>
      <c r="AY392" s="89"/>
      <c r="AZ392" s="2"/>
      <c r="BA392" s="2"/>
      <c r="BB392" s="2"/>
      <c r="BC392" s="2"/>
      <c r="BD392" s="2"/>
      <c r="BE392" s="2"/>
      <c r="BF392" s="2"/>
    </row>
    <row r="393" spans="1:58" s="130" customFormat="1" ht="18" customHeight="1">
      <c r="A393" s="146">
        <v>387</v>
      </c>
      <c r="B393" s="147" t="str">
        <f t="shared" si="104"/>
        <v>007</v>
      </c>
      <c r="C393" s="175" t="s">
        <v>6265</v>
      </c>
      <c r="D393" s="149" t="s">
        <v>7888</v>
      </c>
      <c r="E393" s="152" t="s">
        <v>7258</v>
      </c>
      <c r="F393" s="151" t="s">
        <v>7106</v>
      </c>
      <c r="G393" s="152" t="s">
        <v>7869</v>
      </c>
      <c r="H393" s="149" t="s">
        <v>7870</v>
      </c>
      <c r="I393" s="149" t="s">
        <v>14941</v>
      </c>
      <c r="J393" s="149" t="s">
        <v>7871</v>
      </c>
      <c r="K393" s="153">
        <v>0</v>
      </c>
      <c r="L393" s="27">
        <v>0</v>
      </c>
      <c r="M393" s="153"/>
      <c r="N393" s="154">
        <v>8200000</v>
      </c>
      <c r="O393" s="154"/>
      <c r="P393" s="25"/>
      <c r="Q393" s="25">
        <v>8200000</v>
      </c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>
        <f>IF(SUM(P393:Q393)&lt;SUM(N393),SUM(N393)-SUM(P393:Q393),)</f>
        <v>0</v>
      </c>
      <c r="AE393" s="27">
        <v>9250000</v>
      </c>
      <c r="AF393" s="27">
        <v>9250000</v>
      </c>
      <c r="AG393" s="27"/>
      <c r="AH393" s="27"/>
      <c r="AI393" s="27"/>
      <c r="AJ393" s="27"/>
      <c r="AK393" s="27"/>
      <c r="AL393" s="25">
        <f>IF(SUM(AF393:AG393)&lt;SUM(AE393),SUM(AE393)-SUM(AF393:AG393),)</f>
        <v>0</v>
      </c>
      <c r="AM393" s="27">
        <f>IF(SUM(P393:AA393)&lt;(K393+L393+N393),(K393+L393+N393)-SUM(P393:AA393),)+IF(SUM(AF393:AG393)&lt;(AE393),(AE393)-SUM(AF393:AG393),)</f>
        <v>0</v>
      </c>
      <c r="AN393" s="28"/>
      <c r="AO393" s="2"/>
      <c r="AP393" s="2"/>
      <c r="AQ393" s="89"/>
      <c r="AR393" s="89"/>
      <c r="AS393" s="2"/>
      <c r="AT393" s="2"/>
      <c r="AU393" s="29"/>
      <c r="AV393" s="2"/>
      <c r="AW393" s="2"/>
      <c r="AX393" s="2"/>
      <c r="AY393" s="89"/>
      <c r="AZ393" s="2"/>
      <c r="BA393" s="2"/>
      <c r="BB393" s="2"/>
      <c r="BC393" s="2"/>
      <c r="BD393" s="2"/>
      <c r="BE393" s="2"/>
      <c r="BF393" s="2"/>
    </row>
    <row r="394" spans="1:58" s="130" customFormat="1" ht="18" customHeight="1">
      <c r="A394" s="146">
        <v>388</v>
      </c>
      <c r="B394" s="147" t="str">
        <f t="shared" si="104"/>
        <v>007</v>
      </c>
      <c r="C394" s="175" t="s">
        <v>6497</v>
      </c>
      <c r="D394" s="149" t="s">
        <v>7889</v>
      </c>
      <c r="E394" s="152" t="s">
        <v>7277</v>
      </c>
      <c r="F394" s="151" t="s">
        <v>496</v>
      </c>
      <c r="G394" s="152" t="s">
        <v>7869</v>
      </c>
      <c r="H394" s="149" t="s">
        <v>7870</v>
      </c>
      <c r="I394" s="149" t="s">
        <v>14942</v>
      </c>
      <c r="J394" s="149" t="s">
        <v>7871</v>
      </c>
      <c r="K394" s="153">
        <v>0</v>
      </c>
      <c r="L394" s="27">
        <v>0</v>
      </c>
      <c r="M394" s="153"/>
      <c r="N394" s="154">
        <v>8200000</v>
      </c>
      <c r="O394" s="154"/>
      <c r="P394" s="25"/>
      <c r="Q394" s="25">
        <v>8200000</v>
      </c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>
        <f>IF(SUM(P394:Q394)&lt;SUM(N394),SUM(N394)-SUM(P394:Q394),)</f>
        <v>0</v>
      </c>
      <c r="AE394" s="27">
        <v>9250000</v>
      </c>
      <c r="AF394" s="27">
        <v>9250000</v>
      </c>
      <c r="AG394" s="27"/>
      <c r="AH394" s="27"/>
      <c r="AI394" s="27"/>
      <c r="AJ394" s="27"/>
      <c r="AK394" s="27"/>
      <c r="AL394" s="25">
        <f>IF(SUM(AF394:AG394)&lt;SUM(AE394),SUM(AE394)-SUM(AF394:AG394),)</f>
        <v>0</v>
      </c>
      <c r="AM394" s="27">
        <f>IF(SUM(P394:AA394)&lt;(K394+L394+N394),(K394+L394+N394)-SUM(P394:AA394),)+IF(SUM(AF394:AG394)&lt;(AE394),(AE394)-SUM(AF394:AG394),)</f>
        <v>0</v>
      </c>
      <c r="AN394" s="28"/>
      <c r="AO394" s="2"/>
      <c r="AP394" s="2"/>
      <c r="AQ394" s="89"/>
      <c r="AR394" s="89"/>
      <c r="AS394" s="2"/>
      <c r="AT394" s="2"/>
      <c r="AU394" s="29"/>
      <c r="AV394" s="2"/>
      <c r="AW394" s="2"/>
      <c r="AX394" s="2"/>
      <c r="AY394" s="89"/>
      <c r="AZ394" s="2"/>
      <c r="BA394" s="2"/>
      <c r="BB394" s="2"/>
      <c r="BC394" s="2"/>
      <c r="BD394" s="2"/>
      <c r="BE394" s="2"/>
      <c r="BF394" s="2"/>
    </row>
    <row r="395" spans="1:58" s="130" customFormat="1" ht="18" customHeight="1">
      <c r="A395" s="146">
        <v>389</v>
      </c>
      <c r="B395" s="147" t="str">
        <f t="shared" si="104"/>
        <v>007</v>
      </c>
      <c r="C395" s="175" t="s">
        <v>7890</v>
      </c>
      <c r="D395" s="149" t="s">
        <v>7891</v>
      </c>
      <c r="E395" s="152" t="s">
        <v>7296</v>
      </c>
      <c r="F395" s="151" t="s">
        <v>496</v>
      </c>
      <c r="G395" s="152" t="s">
        <v>7869</v>
      </c>
      <c r="H395" s="149" t="s">
        <v>7870</v>
      </c>
      <c r="I395" s="149" t="s">
        <v>14941</v>
      </c>
      <c r="J395" s="149" t="s">
        <v>7871</v>
      </c>
      <c r="K395" s="153">
        <v>0</v>
      </c>
      <c r="L395" s="27">
        <v>0</v>
      </c>
      <c r="M395" s="153"/>
      <c r="N395" s="154">
        <v>8200000</v>
      </c>
      <c r="O395" s="154"/>
      <c r="P395" s="25"/>
      <c r="Q395" s="25"/>
      <c r="R395" s="25"/>
      <c r="S395" s="25">
        <v>8200000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>
        <f ca="1">IF(SUM(P395:AD395)&lt;SUM(N395),SUM(N395)-SUM(P395:AD395),)</f>
        <v>0</v>
      </c>
      <c r="AE395" s="27">
        <v>9250000</v>
      </c>
      <c r="AF395" s="27"/>
      <c r="AG395" s="27"/>
      <c r="AH395" s="27">
        <v>9250000</v>
      </c>
      <c r="AI395" s="27"/>
      <c r="AJ395" s="27"/>
      <c r="AK395" s="27"/>
      <c r="AL395" s="25">
        <f>IF(SUM(AF395:AI395)&lt;SUM(AE395),SUM(AE395)-SUM(AF395:AI395),)</f>
        <v>0</v>
      </c>
      <c r="AM395" s="27">
        <f t="shared" ref="AM395" si="105">IF(SUM(P395:AA395)&lt;(K395+L395+N395),(K395+L395+N395)-SUM(P395:AA395),)+IF(SUM(AF395:AI395)&lt;(AE395),(AE395)-SUM(AF395:AI395),)</f>
        <v>0</v>
      </c>
      <c r="AN395" s="28"/>
      <c r="AO395" s="2"/>
      <c r="AP395" s="2"/>
      <c r="AQ395" s="89"/>
      <c r="AR395" s="89"/>
      <c r="AS395" s="2"/>
      <c r="AT395" s="2"/>
      <c r="AU395" s="29"/>
      <c r="AV395" s="2"/>
      <c r="AW395" s="2"/>
      <c r="AX395" s="2"/>
      <c r="AY395" s="89"/>
      <c r="AZ395" s="2"/>
      <c r="BA395" s="2"/>
      <c r="BB395" s="2"/>
      <c r="BC395" s="2"/>
      <c r="BD395" s="2"/>
      <c r="BE395" s="2"/>
      <c r="BF395" s="2"/>
    </row>
    <row r="396" spans="1:58" s="130" customFormat="1" ht="18" customHeight="1">
      <c r="A396" s="146">
        <v>390</v>
      </c>
      <c r="B396" s="147" t="str">
        <f t="shared" si="104"/>
        <v>007</v>
      </c>
      <c r="C396" s="175" t="s">
        <v>5403</v>
      </c>
      <c r="D396" s="149" t="s">
        <v>7892</v>
      </c>
      <c r="E396" s="152" t="s">
        <v>7730</v>
      </c>
      <c r="F396" s="151" t="s">
        <v>496</v>
      </c>
      <c r="G396" s="152" t="s">
        <v>7869</v>
      </c>
      <c r="H396" s="149" t="s">
        <v>7870</v>
      </c>
      <c r="I396" s="149" t="s">
        <v>14941</v>
      </c>
      <c r="J396" s="149" t="s">
        <v>7871</v>
      </c>
      <c r="K396" s="153">
        <v>0</v>
      </c>
      <c r="L396" s="27">
        <v>0</v>
      </c>
      <c r="M396" s="153"/>
      <c r="N396" s="154">
        <v>8200000</v>
      </c>
      <c r="O396" s="154"/>
      <c r="P396" s="25"/>
      <c r="Q396" s="25">
        <v>8200000</v>
      </c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>
        <f>IF(SUM(P396:Q396)&lt;SUM(N396),SUM(N396)-SUM(P396:Q396),)</f>
        <v>0</v>
      </c>
      <c r="AE396" s="27">
        <v>9250000</v>
      </c>
      <c r="AF396" s="27">
        <v>9250000</v>
      </c>
      <c r="AG396" s="27"/>
      <c r="AH396" s="27"/>
      <c r="AI396" s="27"/>
      <c r="AJ396" s="27"/>
      <c r="AK396" s="27"/>
      <c r="AL396" s="25">
        <f t="shared" ref="AL396:AL403" si="106">IF(SUM(AF396:AG396)&lt;SUM(AE396),SUM(AE396)-SUM(AF396:AG396),)</f>
        <v>0</v>
      </c>
      <c r="AM396" s="27">
        <f t="shared" ref="AM396:AM403" si="107">IF(SUM(P396:AA396)&lt;(K396+L396+N396),(K396+L396+N396)-SUM(P396:AA396),)+IF(SUM(AF396:AG396)&lt;(AE396),(AE396)-SUM(AF396:AG396),)</f>
        <v>0</v>
      </c>
      <c r="AN396" s="28"/>
      <c r="AO396" s="2"/>
      <c r="AP396" s="2"/>
      <c r="AQ396" s="89"/>
      <c r="AR396" s="89"/>
      <c r="AS396" s="2"/>
      <c r="AT396" s="2"/>
      <c r="AU396" s="29"/>
      <c r="AV396" s="2"/>
      <c r="AW396" s="2"/>
      <c r="AX396" s="2"/>
      <c r="AY396" s="89"/>
      <c r="AZ396" s="2"/>
      <c r="BA396" s="2"/>
      <c r="BB396" s="2"/>
      <c r="BC396" s="2"/>
      <c r="BD396" s="2"/>
      <c r="BE396" s="2"/>
      <c r="BF396" s="2"/>
    </row>
    <row r="397" spans="1:58" s="130" customFormat="1" ht="18" customHeight="1">
      <c r="A397" s="146">
        <v>391</v>
      </c>
      <c r="B397" s="147" t="str">
        <f t="shared" si="104"/>
        <v>007</v>
      </c>
      <c r="C397" s="175" t="s">
        <v>6298</v>
      </c>
      <c r="D397" s="149" t="s">
        <v>7893</v>
      </c>
      <c r="E397" s="152" t="s">
        <v>7521</v>
      </c>
      <c r="F397" s="151" t="s">
        <v>496</v>
      </c>
      <c r="G397" s="152" t="s">
        <v>7869</v>
      </c>
      <c r="H397" s="149" t="s">
        <v>7870</v>
      </c>
      <c r="I397" s="149" t="s">
        <v>14941</v>
      </c>
      <c r="J397" s="149" t="s">
        <v>7871</v>
      </c>
      <c r="K397" s="153">
        <v>0</v>
      </c>
      <c r="L397" s="27">
        <v>0</v>
      </c>
      <c r="M397" s="153"/>
      <c r="N397" s="154">
        <v>8200000</v>
      </c>
      <c r="O397" s="154"/>
      <c r="P397" s="25"/>
      <c r="Q397" s="25">
        <v>8200000</v>
      </c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>
        <f>IF(SUM(P397:Q397)&lt;SUM(N397),SUM(N397)-SUM(P397:Q397),)</f>
        <v>0</v>
      </c>
      <c r="AE397" s="27">
        <v>9250000</v>
      </c>
      <c r="AF397" s="27">
        <v>9250000</v>
      </c>
      <c r="AG397" s="27"/>
      <c r="AH397" s="27"/>
      <c r="AI397" s="27"/>
      <c r="AJ397" s="27"/>
      <c r="AK397" s="27"/>
      <c r="AL397" s="25">
        <f t="shared" si="106"/>
        <v>0</v>
      </c>
      <c r="AM397" s="27">
        <f t="shared" si="107"/>
        <v>0</v>
      </c>
      <c r="AN397" s="28"/>
      <c r="AO397" s="2"/>
      <c r="AP397" s="2"/>
      <c r="AQ397" s="89"/>
      <c r="AR397" s="89"/>
      <c r="AS397" s="2"/>
      <c r="AT397" s="2"/>
      <c r="AU397" s="29"/>
      <c r="AV397" s="2"/>
      <c r="AW397" s="2"/>
      <c r="AX397" s="2"/>
      <c r="AY397" s="89"/>
      <c r="AZ397" s="2"/>
      <c r="BA397" s="2"/>
      <c r="BB397" s="2"/>
      <c r="BC397" s="2"/>
      <c r="BD397" s="2"/>
      <c r="BE397" s="2"/>
      <c r="BF397" s="2"/>
    </row>
    <row r="398" spans="1:58" s="130" customFormat="1" ht="18" customHeight="1">
      <c r="A398" s="146">
        <v>392</v>
      </c>
      <c r="B398" s="147" t="str">
        <f t="shared" si="104"/>
        <v>007</v>
      </c>
      <c r="C398" s="175" t="s">
        <v>7894</v>
      </c>
      <c r="D398" s="149" t="s">
        <v>7895</v>
      </c>
      <c r="E398" s="152" t="s">
        <v>7896</v>
      </c>
      <c r="F398" s="151" t="s">
        <v>496</v>
      </c>
      <c r="G398" s="152" t="s">
        <v>7869</v>
      </c>
      <c r="H398" s="149" t="s">
        <v>7870</v>
      </c>
      <c r="I398" s="149" t="s">
        <v>14942</v>
      </c>
      <c r="J398" s="149" t="s">
        <v>7871</v>
      </c>
      <c r="K398" s="153">
        <v>0</v>
      </c>
      <c r="L398" s="27">
        <v>0</v>
      </c>
      <c r="M398" s="153"/>
      <c r="N398" s="154">
        <v>8200000</v>
      </c>
      <c r="O398" s="154"/>
      <c r="P398" s="25"/>
      <c r="Q398" s="25"/>
      <c r="R398" s="25"/>
      <c r="S398" s="25">
        <v>8200000</v>
      </c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>
        <f ca="1">IF(SUM(P398:AD398)&lt;SUM(N398),SUM(N398)-SUM(P398:AD398),)</f>
        <v>0</v>
      </c>
      <c r="AE398" s="27">
        <v>9250000</v>
      </c>
      <c r="AF398" s="27">
        <v>9250000</v>
      </c>
      <c r="AG398" s="27"/>
      <c r="AH398" s="27"/>
      <c r="AI398" s="27"/>
      <c r="AJ398" s="27"/>
      <c r="AK398" s="27"/>
      <c r="AL398" s="25">
        <f t="shared" si="106"/>
        <v>0</v>
      </c>
      <c r="AM398" s="27">
        <f t="shared" si="107"/>
        <v>0</v>
      </c>
      <c r="AN398" s="28"/>
      <c r="AO398" s="2"/>
      <c r="AP398" s="2"/>
      <c r="AQ398" s="89"/>
      <c r="AR398" s="89"/>
      <c r="AS398" s="2"/>
      <c r="AT398" s="2"/>
      <c r="AU398" s="29"/>
      <c r="AV398" s="2"/>
      <c r="AW398" s="2"/>
      <c r="AX398" s="2"/>
      <c r="AY398" s="89"/>
      <c r="AZ398" s="2"/>
      <c r="BA398" s="2"/>
      <c r="BB398" s="2"/>
      <c r="BC398" s="2"/>
      <c r="BD398" s="2"/>
      <c r="BE398" s="2"/>
      <c r="BF398" s="2"/>
    </row>
    <row r="399" spans="1:58" s="130" customFormat="1" ht="18" customHeight="1">
      <c r="A399" s="146">
        <v>393</v>
      </c>
      <c r="B399" s="147" t="str">
        <f t="shared" si="104"/>
        <v>007</v>
      </c>
      <c r="C399" s="175" t="s">
        <v>6926</v>
      </c>
      <c r="D399" s="149" t="s">
        <v>7897</v>
      </c>
      <c r="E399" s="152" t="s">
        <v>7572</v>
      </c>
      <c r="F399" s="151" t="s">
        <v>496</v>
      </c>
      <c r="G399" s="152" t="s">
        <v>7869</v>
      </c>
      <c r="H399" s="149" t="s">
        <v>7870</v>
      </c>
      <c r="I399" s="149" t="s">
        <v>14942</v>
      </c>
      <c r="J399" s="149" t="s">
        <v>7871</v>
      </c>
      <c r="K399" s="153">
        <v>0</v>
      </c>
      <c r="L399" s="27">
        <v>0</v>
      </c>
      <c r="M399" s="153"/>
      <c r="N399" s="154">
        <v>8200000</v>
      </c>
      <c r="O399" s="154"/>
      <c r="P399" s="25"/>
      <c r="Q399" s="25">
        <v>8200000</v>
      </c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>
        <f>IF(SUM(P399:Q399)&lt;SUM(N399),SUM(N399)-SUM(P399:Q399),)</f>
        <v>0</v>
      </c>
      <c r="AE399" s="27">
        <v>9250000</v>
      </c>
      <c r="AF399" s="27">
        <v>9250000</v>
      </c>
      <c r="AG399" s="27"/>
      <c r="AH399" s="27"/>
      <c r="AI399" s="27"/>
      <c r="AJ399" s="27"/>
      <c r="AK399" s="27"/>
      <c r="AL399" s="25">
        <f t="shared" si="106"/>
        <v>0</v>
      </c>
      <c r="AM399" s="27">
        <f t="shared" si="107"/>
        <v>0</v>
      </c>
      <c r="AN399" s="28"/>
      <c r="AO399" s="2"/>
      <c r="AP399" s="2"/>
      <c r="AQ399" s="89"/>
      <c r="AR399" s="89"/>
      <c r="AS399" s="2"/>
      <c r="AT399" s="2"/>
      <c r="AU399" s="29"/>
      <c r="AV399" s="2"/>
      <c r="AW399" s="2"/>
      <c r="AX399" s="2"/>
      <c r="AY399" s="89"/>
      <c r="AZ399" s="2"/>
      <c r="BA399" s="2"/>
      <c r="BB399" s="2"/>
      <c r="BC399" s="2"/>
      <c r="BD399" s="2"/>
      <c r="BE399" s="2"/>
      <c r="BF399" s="2"/>
    </row>
    <row r="400" spans="1:58" s="130" customFormat="1" ht="18" customHeight="1">
      <c r="A400" s="146">
        <v>394</v>
      </c>
      <c r="B400" s="147" t="str">
        <f t="shared" si="104"/>
        <v>007</v>
      </c>
      <c r="C400" s="175" t="s">
        <v>7898</v>
      </c>
      <c r="D400" s="149" t="s">
        <v>7899</v>
      </c>
      <c r="E400" s="152" t="s">
        <v>7900</v>
      </c>
      <c r="F400" s="151" t="s">
        <v>496</v>
      </c>
      <c r="G400" s="152" t="s">
        <v>7869</v>
      </c>
      <c r="H400" s="149" t="s">
        <v>7870</v>
      </c>
      <c r="I400" s="149" t="s">
        <v>14941</v>
      </c>
      <c r="J400" s="149" t="s">
        <v>7871</v>
      </c>
      <c r="K400" s="153">
        <v>0</v>
      </c>
      <c r="L400" s="27">
        <v>0</v>
      </c>
      <c r="M400" s="153"/>
      <c r="N400" s="154">
        <v>8200000</v>
      </c>
      <c r="O400" s="154"/>
      <c r="P400" s="25"/>
      <c r="Q400" s="25"/>
      <c r="R400" s="25"/>
      <c r="S400" s="25"/>
      <c r="T400" s="25"/>
      <c r="U400" s="25">
        <v>8200000</v>
      </c>
      <c r="V400" s="25"/>
      <c r="W400" s="25"/>
      <c r="X400" s="25"/>
      <c r="Y400" s="25"/>
      <c r="Z400" s="25"/>
      <c r="AA400" s="25"/>
      <c r="AB400" s="25"/>
      <c r="AC400" s="25"/>
      <c r="AD400" s="25">
        <f>IF(SUM(P400:U400)&lt;SUM(N400),SUM(N400)-SUM(P400:U400),)</f>
        <v>0</v>
      </c>
      <c r="AE400" s="27">
        <v>9250000</v>
      </c>
      <c r="AF400" s="27"/>
      <c r="AG400" s="27"/>
      <c r="AH400" s="27"/>
      <c r="AI400" s="27"/>
      <c r="AJ400" s="27"/>
      <c r="AK400" s="27"/>
      <c r="AL400" s="25">
        <f t="shared" si="106"/>
        <v>9250000</v>
      </c>
      <c r="AM400" s="27">
        <f t="shared" si="107"/>
        <v>9250000</v>
      </c>
      <c r="AN400" s="28"/>
      <c r="AO400" s="2"/>
      <c r="AP400" s="2"/>
      <c r="AQ400" s="89"/>
      <c r="AR400" s="89"/>
      <c r="AS400" s="2"/>
      <c r="AT400" s="2"/>
      <c r="AU400" s="29"/>
      <c r="AV400" s="2"/>
      <c r="AW400" s="2"/>
      <c r="AX400" s="2"/>
      <c r="AY400" s="89"/>
      <c r="AZ400" s="2"/>
      <c r="BA400" s="2"/>
      <c r="BB400" s="2"/>
      <c r="BC400" s="2"/>
      <c r="BD400" s="2"/>
      <c r="BE400" s="2"/>
      <c r="BF400" s="2"/>
    </row>
    <row r="401" spans="1:58" s="130" customFormat="1" ht="18" customHeight="1">
      <c r="A401" s="146">
        <v>395</v>
      </c>
      <c r="B401" s="147" t="str">
        <f t="shared" si="104"/>
        <v>007</v>
      </c>
      <c r="C401" s="175" t="s">
        <v>5607</v>
      </c>
      <c r="D401" s="149" t="s">
        <v>7901</v>
      </c>
      <c r="E401" s="152" t="s">
        <v>7902</v>
      </c>
      <c r="F401" s="151" t="s">
        <v>496</v>
      </c>
      <c r="G401" s="152" t="s">
        <v>7869</v>
      </c>
      <c r="H401" s="149" t="s">
        <v>7870</v>
      </c>
      <c r="I401" s="149" t="s">
        <v>14942</v>
      </c>
      <c r="J401" s="149" t="s">
        <v>7871</v>
      </c>
      <c r="K401" s="153">
        <v>0</v>
      </c>
      <c r="L401" s="27">
        <v>0</v>
      </c>
      <c r="M401" s="153"/>
      <c r="N401" s="154">
        <v>8200000</v>
      </c>
      <c r="O401" s="154"/>
      <c r="P401" s="25"/>
      <c r="Q401" s="25">
        <v>8200000</v>
      </c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>
        <f>IF(SUM(P401:Q401)&lt;SUM(N401),SUM(N401)-SUM(P401:Q401),)</f>
        <v>0</v>
      </c>
      <c r="AE401" s="27">
        <v>9250000</v>
      </c>
      <c r="AF401" s="27">
        <v>9250000</v>
      </c>
      <c r="AG401" s="27"/>
      <c r="AH401" s="27"/>
      <c r="AI401" s="27"/>
      <c r="AJ401" s="27"/>
      <c r="AK401" s="27"/>
      <c r="AL401" s="25">
        <f t="shared" si="106"/>
        <v>0</v>
      </c>
      <c r="AM401" s="27">
        <f t="shared" si="107"/>
        <v>0</v>
      </c>
      <c r="AN401" s="28"/>
      <c r="AO401" s="2"/>
      <c r="AP401" s="2"/>
      <c r="AQ401" s="89"/>
      <c r="AR401" s="89"/>
      <c r="AS401" s="2"/>
      <c r="AT401" s="2"/>
      <c r="AU401" s="29"/>
      <c r="AV401" s="2"/>
      <c r="AW401" s="2"/>
      <c r="AX401" s="2"/>
      <c r="AY401" s="89"/>
      <c r="AZ401" s="2"/>
      <c r="BA401" s="2"/>
      <c r="BB401" s="2"/>
      <c r="BC401" s="2"/>
      <c r="BD401" s="2"/>
      <c r="BE401" s="2"/>
      <c r="BF401" s="2"/>
    </row>
    <row r="402" spans="1:58" s="130" customFormat="1" ht="18" customHeight="1">
      <c r="A402" s="146">
        <v>396</v>
      </c>
      <c r="B402" s="147" t="str">
        <f t="shared" si="104"/>
        <v>007</v>
      </c>
      <c r="C402" s="175" t="s">
        <v>4757</v>
      </c>
      <c r="D402" s="149" t="s">
        <v>7903</v>
      </c>
      <c r="E402" s="152" t="s">
        <v>7277</v>
      </c>
      <c r="F402" s="151" t="s">
        <v>7106</v>
      </c>
      <c r="G402" s="152" t="s">
        <v>7869</v>
      </c>
      <c r="H402" s="149" t="s">
        <v>7870</v>
      </c>
      <c r="I402" s="149" t="s">
        <v>14942</v>
      </c>
      <c r="J402" s="149" t="s">
        <v>7871</v>
      </c>
      <c r="K402" s="153">
        <v>0</v>
      </c>
      <c r="L402" s="27">
        <v>0</v>
      </c>
      <c r="M402" s="153"/>
      <c r="N402" s="154">
        <v>8200000</v>
      </c>
      <c r="O402" s="154"/>
      <c r="P402" s="25"/>
      <c r="Q402" s="25">
        <v>8200000</v>
      </c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>
        <f>IF(SUM(P402:Q402)&lt;SUM(N402),SUM(N402)-SUM(P402:Q402),)</f>
        <v>0</v>
      </c>
      <c r="AE402" s="27">
        <v>9250000</v>
      </c>
      <c r="AF402" s="27">
        <v>9250000</v>
      </c>
      <c r="AG402" s="27"/>
      <c r="AH402" s="27"/>
      <c r="AI402" s="27"/>
      <c r="AJ402" s="27"/>
      <c r="AK402" s="27"/>
      <c r="AL402" s="25">
        <f t="shared" si="106"/>
        <v>0</v>
      </c>
      <c r="AM402" s="27">
        <f t="shared" si="107"/>
        <v>0</v>
      </c>
      <c r="AN402" s="28"/>
      <c r="AO402" s="2"/>
      <c r="AP402" s="2"/>
      <c r="AQ402" s="89"/>
      <c r="AR402" s="89"/>
      <c r="AS402" s="2"/>
      <c r="AT402" s="2"/>
      <c r="AU402" s="29"/>
      <c r="AV402" s="2"/>
      <c r="AW402" s="2"/>
      <c r="AX402" s="2"/>
      <c r="AY402" s="89"/>
      <c r="AZ402" s="2"/>
      <c r="BA402" s="2"/>
      <c r="BB402" s="2"/>
      <c r="BC402" s="2"/>
      <c r="BD402" s="2"/>
      <c r="BE402" s="2"/>
      <c r="BF402" s="2"/>
    </row>
    <row r="403" spans="1:58" s="130" customFormat="1" ht="18" customHeight="1">
      <c r="A403" s="146">
        <v>397</v>
      </c>
      <c r="B403" s="147" t="str">
        <f t="shared" si="104"/>
        <v>007</v>
      </c>
      <c r="C403" s="175" t="s">
        <v>7904</v>
      </c>
      <c r="D403" s="149" t="s">
        <v>7905</v>
      </c>
      <c r="E403" s="152" t="s">
        <v>7906</v>
      </c>
      <c r="F403" s="151" t="s">
        <v>496</v>
      </c>
      <c r="G403" s="152" t="s">
        <v>7869</v>
      </c>
      <c r="H403" s="149" t="s">
        <v>7870</v>
      </c>
      <c r="I403" s="149" t="s">
        <v>14942</v>
      </c>
      <c r="J403" s="149" t="s">
        <v>7871</v>
      </c>
      <c r="K403" s="153">
        <v>0</v>
      </c>
      <c r="L403" s="27">
        <v>0</v>
      </c>
      <c r="M403" s="153"/>
      <c r="N403" s="154">
        <v>8200000</v>
      </c>
      <c r="O403" s="154"/>
      <c r="P403" s="25"/>
      <c r="Q403" s="25"/>
      <c r="R403" s="25"/>
      <c r="S403" s="25">
        <v>8200000</v>
      </c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>
        <f ca="1">IF(SUM(P403:AD403)&lt;SUM(N403),SUM(N403)-SUM(P403:AD403),)</f>
        <v>0</v>
      </c>
      <c r="AE403" s="27">
        <v>9250000</v>
      </c>
      <c r="AF403" s="27">
        <v>9250000</v>
      </c>
      <c r="AG403" s="27"/>
      <c r="AH403" s="27"/>
      <c r="AI403" s="27"/>
      <c r="AJ403" s="27"/>
      <c r="AK403" s="27"/>
      <c r="AL403" s="25">
        <f t="shared" si="106"/>
        <v>0</v>
      </c>
      <c r="AM403" s="27">
        <f t="shared" si="107"/>
        <v>0</v>
      </c>
      <c r="AN403" s="28"/>
      <c r="AO403" s="2"/>
      <c r="AP403" s="2"/>
      <c r="AQ403" s="89"/>
      <c r="AR403" s="89"/>
      <c r="AS403" s="2"/>
      <c r="AT403" s="2"/>
      <c r="AU403" s="29"/>
      <c r="AV403" s="2"/>
      <c r="AW403" s="2"/>
      <c r="AX403" s="2"/>
      <c r="AY403" s="89"/>
      <c r="AZ403" s="2"/>
      <c r="BA403" s="2"/>
      <c r="BB403" s="2"/>
      <c r="BC403" s="2"/>
      <c r="BD403" s="2"/>
      <c r="BE403" s="2"/>
      <c r="BF403" s="2"/>
    </row>
    <row r="404" spans="1:58" s="130" customFormat="1" ht="18" customHeight="1">
      <c r="A404" s="146">
        <v>398</v>
      </c>
      <c r="B404" s="147" t="str">
        <f t="shared" si="104"/>
        <v>007</v>
      </c>
      <c r="C404" s="181" t="s">
        <v>5635</v>
      </c>
      <c r="D404" s="149" t="s">
        <v>7907</v>
      </c>
      <c r="E404" s="152" t="s">
        <v>7579</v>
      </c>
      <c r="F404" s="151" t="s">
        <v>7106</v>
      </c>
      <c r="G404" s="152" t="s">
        <v>7869</v>
      </c>
      <c r="H404" s="149" t="s">
        <v>7870</v>
      </c>
      <c r="I404" s="149" t="s">
        <v>14942</v>
      </c>
      <c r="J404" s="149" t="s">
        <v>7871</v>
      </c>
      <c r="K404" s="153">
        <v>0</v>
      </c>
      <c r="L404" s="27">
        <v>0</v>
      </c>
      <c r="M404" s="153"/>
      <c r="N404" s="154">
        <v>8200000</v>
      </c>
      <c r="O404" s="154"/>
      <c r="P404" s="25"/>
      <c r="Q404" s="25">
        <v>8200000</v>
      </c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>
        <f>IF(SUM(P404:Q404)&lt;SUM(N404),SUM(N404)-SUM(P404:Q404),)</f>
        <v>0</v>
      </c>
      <c r="AE404" s="27">
        <v>9250000</v>
      </c>
      <c r="AF404" s="27"/>
      <c r="AG404" s="27"/>
      <c r="AH404" s="27">
        <v>9250000</v>
      </c>
      <c r="AI404" s="27"/>
      <c r="AJ404" s="27"/>
      <c r="AK404" s="27"/>
      <c r="AL404" s="25">
        <f>IF(SUM(AF404:AI404)&lt;SUM(AE404),SUM(AE404)-SUM(AF404:AI404),)</f>
        <v>0</v>
      </c>
      <c r="AM404" s="27">
        <f t="shared" ref="AM404" si="108">IF(SUM(P404:AA404)&lt;(K404+L404+N404),(K404+L404+N404)-SUM(P404:AA404),)+IF(SUM(AF404:AI404)&lt;(AE404),(AE404)-SUM(AF404:AI404),)</f>
        <v>0</v>
      </c>
      <c r="AN404" s="28"/>
      <c r="AO404" s="2"/>
      <c r="AP404" s="2"/>
      <c r="AQ404" s="89"/>
      <c r="AR404" s="89"/>
      <c r="AS404" s="2"/>
      <c r="AT404" s="2"/>
      <c r="AU404" s="29"/>
      <c r="AV404" s="2"/>
      <c r="AW404" s="2"/>
      <c r="AX404" s="2"/>
      <c r="AY404" s="89"/>
      <c r="AZ404" s="2"/>
      <c r="BA404" s="2"/>
      <c r="BB404" s="2"/>
      <c r="BC404" s="2"/>
      <c r="BD404" s="2"/>
      <c r="BE404" s="2"/>
      <c r="BF404" s="2"/>
    </row>
    <row r="405" spans="1:58" s="130" customFormat="1" ht="18" customHeight="1">
      <c r="A405" s="146">
        <v>399</v>
      </c>
      <c r="B405" s="147" t="str">
        <f t="shared" si="104"/>
        <v>007</v>
      </c>
      <c r="C405" s="175" t="s">
        <v>5426</v>
      </c>
      <c r="D405" s="149" t="s">
        <v>7908</v>
      </c>
      <c r="E405" s="152" t="s">
        <v>7570</v>
      </c>
      <c r="F405" s="151" t="s">
        <v>7106</v>
      </c>
      <c r="G405" s="152" t="s">
        <v>7869</v>
      </c>
      <c r="H405" s="149" t="s">
        <v>7870</v>
      </c>
      <c r="I405" s="149" t="s">
        <v>14941</v>
      </c>
      <c r="J405" s="149" t="s">
        <v>7871</v>
      </c>
      <c r="K405" s="153">
        <v>0</v>
      </c>
      <c r="L405" s="27">
        <v>0</v>
      </c>
      <c r="M405" s="153"/>
      <c r="N405" s="154">
        <v>8200000</v>
      </c>
      <c r="O405" s="154"/>
      <c r="P405" s="25"/>
      <c r="Q405" s="25">
        <v>8200000</v>
      </c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>
        <f>IF(SUM(P405:Q405)&lt;SUM(N405),SUM(N405)-SUM(P405:Q405),)</f>
        <v>0</v>
      </c>
      <c r="AE405" s="27">
        <v>9250000</v>
      </c>
      <c r="AF405" s="27">
        <v>9250000</v>
      </c>
      <c r="AG405" s="27"/>
      <c r="AH405" s="27"/>
      <c r="AI405" s="27"/>
      <c r="AJ405" s="27"/>
      <c r="AK405" s="27"/>
      <c r="AL405" s="25">
        <f>IF(SUM(AF405:AG405)&lt;SUM(AE405),SUM(AE405)-SUM(AF405:AG405),)</f>
        <v>0</v>
      </c>
      <c r="AM405" s="27">
        <f>IF(SUM(P405:AA405)&lt;(K405+L405+N405),(K405+L405+N405)-SUM(P405:AA405),)+IF(SUM(AF405:AG405)&lt;(AE405),(AE405)-SUM(AF405:AG405),)</f>
        <v>0</v>
      </c>
      <c r="AN405" s="28"/>
      <c r="AO405" s="2"/>
      <c r="AP405" s="2"/>
      <c r="AQ405" s="89"/>
      <c r="AR405" s="89"/>
      <c r="AS405" s="2"/>
      <c r="AT405" s="2"/>
      <c r="AU405" s="29"/>
      <c r="AV405" s="2"/>
      <c r="AW405" s="2"/>
      <c r="AX405" s="2"/>
      <c r="AY405" s="89"/>
      <c r="AZ405" s="2"/>
      <c r="BA405" s="2"/>
      <c r="BB405" s="2"/>
      <c r="BC405" s="2"/>
      <c r="BD405" s="2"/>
      <c r="BE405" s="2"/>
      <c r="BF405" s="2"/>
    </row>
    <row r="406" spans="1:58" s="130" customFormat="1" ht="18" customHeight="1">
      <c r="A406" s="146">
        <v>400</v>
      </c>
      <c r="B406" s="147" t="str">
        <f t="shared" si="104"/>
        <v>007</v>
      </c>
      <c r="C406" s="175" t="s">
        <v>5583</v>
      </c>
      <c r="D406" s="149" t="s">
        <v>7909</v>
      </c>
      <c r="E406" s="152" t="s">
        <v>7910</v>
      </c>
      <c r="F406" s="151" t="s">
        <v>496</v>
      </c>
      <c r="G406" s="152" t="s">
        <v>7869</v>
      </c>
      <c r="H406" s="149" t="s">
        <v>7870</v>
      </c>
      <c r="I406" s="149" t="s">
        <v>14942</v>
      </c>
      <c r="J406" s="149" t="s">
        <v>7871</v>
      </c>
      <c r="K406" s="153">
        <v>0</v>
      </c>
      <c r="L406" s="27">
        <v>0</v>
      </c>
      <c r="M406" s="153"/>
      <c r="N406" s="154">
        <v>8200000</v>
      </c>
      <c r="O406" s="154"/>
      <c r="P406" s="25"/>
      <c r="Q406" s="25">
        <v>8200000</v>
      </c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>
        <f>IF(SUM(P406:Q406)&lt;SUM(N406),SUM(N406)-SUM(P406:Q406),)</f>
        <v>0</v>
      </c>
      <c r="AE406" s="27">
        <v>9250000</v>
      </c>
      <c r="AF406" s="27">
        <v>9250000</v>
      </c>
      <c r="AG406" s="27"/>
      <c r="AH406" s="27"/>
      <c r="AI406" s="27"/>
      <c r="AJ406" s="27"/>
      <c r="AK406" s="27"/>
      <c r="AL406" s="25">
        <f>IF(SUM(AF406:AG406)&lt;SUM(AE406),SUM(AE406)-SUM(AF406:AG406),)</f>
        <v>0</v>
      </c>
      <c r="AM406" s="27">
        <f>IF(SUM(P406:AA406)&lt;(K406+L406+N406),(K406+L406+N406)-SUM(P406:AA406),)+IF(SUM(AF406:AG406)&lt;(AE406),(AE406)-SUM(AF406:AG406),)</f>
        <v>0</v>
      </c>
      <c r="AN406" s="28"/>
      <c r="AO406" s="2"/>
      <c r="AP406" s="2"/>
      <c r="AQ406" s="89"/>
      <c r="AR406" s="89"/>
      <c r="AS406" s="2"/>
      <c r="AT406" s="2"/>
      <c r="AU406" s="29"/>
      <c r="AV406" s="2"/>
      <c r="AW406" s="2"/>
      <c r="AX406" s="2"/>
      <c r="AY406" s="89"/>
      <c r="AZ406" s="2"/>
      <c r="BA406" s="2"/>
      <c r="BB406" s="2"/>
      <c r="BC406" s="2"/>
      <c r="BD406" s="2"/>
      <c r="BE406" s="2"/>
      <c r="BF406" s="2"/>
    </row>
    <row r="407" spans="1:58" s="130" customFormat="1" ht="18" customHeight="1">
      <c r="A407" s="146">
        <v>401</v>
      </c>
      <c r="B407" s="147" t="str">
        <f t="shared" si="104"/>
        <v>007</v>
      </c>
      <c r="C407" s="175" t="s">
        <v>5410</v>
      </c>
      <c r="D407" s="149" t="s">
        <v>7911</v>
      </c>
      <c r="E407" s="152" t="s">
        <v>7191</v>
      </c>
      <c r="F407" s="151" t="s">
        <v>7106</v>
      </c>
      <c r="G407" s="152" t="s">
        <v>7869</v>
      </c>
      <c r="H407" s="149" t="s">
        <v>7870</v>
      </c>
      <c r="I407" s="149" t="s">
        <v>14941</v>
      </c>
      <c r="J407" s="149" t="s">
        <v>7871</v>
      </c>
      <c r="K407" s="153">
        <v>0</v>
      </c>
      <c r="L407" s="27">
        <v>0</v>
      </c>
      <c r="M407" s="153"/>
      <c r="N407" s="154">
        <v>8200000</v>
      </c>
      <c r="O407" s="154"/>
      <c r="P407" s="25"/>
      <c r="Q407" s="25">
        <v>8200000</v>
      </c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>
        <f>IF(SUM(P407:Q407)&lt;SUM(N407),SUM(N407)-SUM(P407:Q407),)</f>
        <v>0</v>
      </c>
      <c r="AE407" s="27">
        <v>9250000</v>
      </c>
      <c r="AF407" s="27">
        <v>9250000</v>
      </c>
      <c r="AG407" s="27"/>
      <c r="AH407" s="27"/>
      <c r="AI407" s="27"/>
      <c r="AJ407" s="27"/>
      <c r="AK407" s="27"/>
      <c r="AL407" s="25">
        <f>IF(SUM(AF407:AG407)&lt;SUM(AE407),SUM(AE407)-SUM(AF407:AG407),)</f>
        <v>0</v>
      </c>
      <c r="AM407" s="27">
        <f>IF(SUM(P407:AA407)&lt;(K407+L407+N407),(K407+L407+N407)-SUM(P407:AA407),)+IF(SUM(AF407:AG407)&lt;(AE407),(AE407)-SUM(AF407:AG407),)</f>
        <v>0</v>
      </c>
      <c r="AN407" s="28"/>
      <c r="AO407" s="2"/>
      <c r="AP407" s="2"/>
      <c r="AQ407" s="89"/>
      <c r="AR407" s="89"/>
      <c r="AS407" s="2"/>
      <c r="AT407" s="2"/>
      <c r="AU407" s="29"/>
      <c r="AV407" s="2"/>
      <c r="AW407" s="2"/>
      <c r="AX407" s="2"/>
      <c r="AY407" s="89"/>
      <c r="AZ407" s="2"/>
      <c r="BA407" s="2"/>
      <c r="BB407" s="2"/>
      <c r="BC407" s="2"/>
      <c r="BD407" s="2"/>
      <c r="BE407" s="2"/>
      <c r="BF407" s="2"/>
    </row>
    <row r="408" spans="1:58" s="130" customFormat="1" ht="18" customHeight="1">
      <c r="A408" s="146">
        <v>402</v>
      </c>
      <c r="B408" s="147" t="str">
        <f t="shared" si="104"/>
        <v>007</v>
      </c>
      <c r="C408" s="175" t="s">
        <v>7912</v>
      </c>
      <c r="D408" s="149" t="s">
        <v>7913</v>
      </c>
      <c r="E408" s="152" t="s">
        <v>7183</v>
      </c>
      <c r="F408" s="151" t="s">
        <v>7106</v>
      </c>
      <c r="G408" s="152" t="s">
        <v>7869</v>
      </c>
      <c r="H408" s="149" t="s">
        <v>7870</v>
      </c>
      <c r="I408" s="149" t="s">
        <v>14941</v>
      </c>
      <c r="J408" s="149" t="s">
        <v>7871</v>
      </c>
      <c r="K408" s="153">
        <v>0</v>
      </c>
      <c r="L408" s="27">
        <v>0</v>
      </c>
      <c r="M408" s="153"/>
      <c r="N408" s="154">
        <v>8200000</v>
      </c>
      <c r="O408" s="154"/>
      <c r="P408" s="25"/>
      <c r="Q408" s="25"/>
      <c r="R408" s="25"/>
      <c r="S408" s="25"/>
      <c r="T408" s="25"/>
      <c r="U408" s="25"/>
      <c r="V408" s="25"/>
      <c r="W408" s="25"/>
      <c r="X408" s="25"/>
      <c r="Y408" s="25">
        <v>8200000</v>
      </c>
      <c r="Z408" s="25"/>
      <c r="AA408" s="25"/>
      <c r="AB408" s="25"/>
      <c r="AC408" s="25"/>
      <c r="AD408" s="25">
        <f>IF(SUM(P408:Y408)&lt;SUM(N408),SUM(N408)-SUM(P408:Y408),)</f>
        <v>0</v>
      </c>
      <c r="AE408" s="27">
        <v>9250000</v>
      </c>
      <c r="AF408" s="27"/>
      <c r="AG408" s="27"/>
      <c r="AH408" s="27"/>
      <c r="AI408" s="27"/>
      <c r="AJ408" s="27"/>
      <c r="AK408" s="27"/>
      <c r="AL408" s="25">
        <f>IF(SUM(AF408:AG408)&lt;SUM(AE408),SUM(AE408)-SUM(AF408:AG408),)</f>
        <v>9250000</v>
      </c>
      <c r="AM408" s="27">
        <f>IF(SUM(P408:AA408)&lt;(K408+L408+N408),(K408+L408+N408)-SUM(P408:AA408),)+IF(SUM(AF408:AG408)&lt;(AE408),(AE408)-SUM(AF408:AG408),)</f>
        <v>9250000</v>
      </c>
      <c r="AN408" s="28"/>
      <c r="AO408" s="2"/>
      <c r="AP408" s="2"/>
      <c r="AQ408" s="89"/>
      <c r="AR408" s="89"/>
      <c r="AS408" s="2"/>
      <c r="AT408" s="2"/>
      <c r="AU408" s="29"/>
      <c r="AV408" s="2"/>
      <c r="AW408" s="2"/>
      <c r="AX408" s="2"/>
      <c r="AY408" s="89"/>
      <c r="AZ408" s="2"/>
      <c r="BA408" s="2"/>
      <c r="BB408" s="2"/>
      <c r="BC408" s="2"/>
      <c r="BD408" s="2"/>
      <c r="BE408" s="2"/>
      <c r="BF408" s="2"/>
    </row>
    <row r="409" spans="1:58" s="130" customFormat="1" ht="18" customHeight="1">
      <c r="A409" s="146">
        <v>403</v>
      </c>
      <c r="B409" s="147" t="str">
        <f t="shared" si="104"/>
        <v>007</v>
      </c>
      <c r="C409" s="181" t="s">
        <v>7914</v>
      </c>
      <c r="D409" s="149" t="s">
        <v>7915</v>
      </c>
      <c r="E409" s="152" t="s">
        <v>7902</v>
      </c>
      <c r="F409" s="151" t="s">
        <v>7106</v>
      </c>
      <c r="G409" s="152" t="s">
        <v>7869</v>
      </c>
      <c r="H409" s="149" t="s">
        <v>7870</v>
      </c>
      <c r="I409" s="149" t="s">
        <v>14942</v>
      </c>
      <c r="J409" s="149" t="s">
        <v>7871</v>
      </c>
      <c r="K409" s="153">
        <v>0</v>
      </c>
      <c r="L409" s="27">
        <v>0</v>
      </c>
      <c r="M409" s="153"/>
      <c r="N409" s="154">
        <v>8200000</v>
      </c>
      <c r="O409" s="154"/>
      <c r="P409" s="25"/>
      <c r="Q409" s="25"/>
      <c r="R409" s="25"/>
      <c r="S409" s="25">
        <v>8200000</v>
      </c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>
        <f ca="1">IF(SUM(P409:AD409)&lt;SUM(N409),SUM(N409)-SUM(P409:AD409),)</f>
        <v>0</v>
      </c>
      <c r="AE409" s="27">
        <v>9250000</v>
      </c>
      <c r="AF409" s="27"/>
      <c r="AG409" s="27"/>
      <c r="AH409" s="27">
        <v>9250000</v>
      </c>
      <c r="AI409" s="27"/>
      <c r="AJ409" s="27"/>
      <c r="AK409" s="27"/>
      <c r="AL409" s="25">
        <f>IF(SUM(AF409:AI409)&lt;SUM(AE409),SUM(AE409)-SUM(AF409:AI409),)</f>
        <v>0</v>
      </c>
      <c r="AM409" s="27">
        <f t="shared" ref="AM409" si="109">IF(SUM(P409:AA409)&lt;(K409+L409+N409),(K409+L409+N409)-SUM(P409:AA409),)+IF(SUM(AF409:AI409)&lt;(AE409),(AE409)-SUM(AF409:AI409),)</f>
        <v>0</v>
      </c>
      <c r="AN409" s="28"/>
      <c r="AO409" s="2"/>
      <c r="AP409" s="2"/>
      <c r="AQ409" s="89"/>
      <c r="AR409" s="89"/>
      <c r="AS409" s="2"/>
      <c r="AT409" s="2"/>
      <c r="AU409" s="29"/>
      <c r="AV409" s="2"/>
      <c r="AW409" s="2"/>
      <c r="AX409" s="2"/>
      <c r="AY409" s="89"/>
      <c r="AZ409" s="2"/>
      <c r="BA409" s="2"/>
      <c r="BB409" s="2"/>
      <c r="BC409" s="2"/>
      <c r="BD409" s="2"/>
      <c r="BE409" s="2"/>
      <c r="BF409" s="2"/>
    </row>
    <row r="410" spans="1:58" s="130" customFormat="1" ht="18" customHeight="1">
      <c r="A410" s="146">
        <v>404</v>
      </c>
      <c r="B410" s="147" t="str">
        <f t="shared" si="104"/>
        <v>007</v>
      </c>
      <c r="C410" s="175" t="s">
        <v>5791</v>
      </c>
      <c r="D410" s="149" t="s">
        <v>7916</v>
      </c>
      <c r="E410" s="152" t="s">
        <v>7917</v>
      </c>
      <c r="F410" s="151" t="s">
        <v>496</v>
      </c>
      <c r="G410" s="152" t="s">
        <v>7869</v>
      </c>
      <c r="H410" s="149" t="s">
        <v>7870</v>
      </c>
      <c r="I410" s="149" t="s">
        <v>14942</v>
      </c>
      <c r="J410" s="149" t="s">
        <v>7871</v>
      </c>
      <c r="K410" s="153">
        <v>0</v>
      </c>
      <c r="L410" s="27">
        <v>0</v>
      </c>
      <c r="M410" s="153"/>
      <c r="N410" s="154">
        <v>8200000</v>
      </c>
      <c r="O410" s="154"/>
      <c r="P410" s="25"/>
      <c r="Q410" s="25">
        <v>8200000</v>
      </c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>
        <f>IF(SUM(P410:Q410)&lt;SUM(N410),SUM(N410)-SUM(P410:Q410),)</f>
        <v>0</v>
      </c>
      <c r="AE410" s="27">
        <v>9250000</v>
      </c>
      <c r="AF410" s="27">
        <v>9250000</v>
      </c>
      <c r="AG410" s="27"/>
      <c r="AH410" s="27"/>
      <c r="AI410" s="27"/>
      <c r="AJ410" s="27"/>
      <c r="AK410" s="27"/>
      <c r="AL410" s="25">
        <f t="shared" ref="AL410:AL428" si="110">IF(SUM(AF410:AG410)&lt;SUM(AE410),SUM(AE410)-SUM(AF410:AG410),)</f>
        <v>0</v>
      </c>
      <c r="AM410" s="27">
        <f t="shared" ref="AM410:AM428" si="111">IF(SUM(P410:AA410)&lt;(K410+L410+N410),(K410+L410+N410)-SUM(P410:AA410),)+IF(SUM(AF410:AG410)&lt;(AE410),(AE410)-SUM(AF410:AG410),)</f>
        <v>0</v>
      </c>
      <c r="AN410" s="28">
        <f>AM410</f>
        <v>0</v>
      </c>
      <c r="AO410" s="2"/>
      <c r="AP410" s="2"/>
      <c r="AQ410" s="89"/>
      <c r="AR410" s="89"/>
      <c r="AS410" s="2"/>
      <c r="AT410" s="2"/>
      <c r="AU410" s="29"/>
      <c r="AV410" s="2"/>
      <c r="AW410" s="2"/>
      <c r="AX410" s="2"/>
      <c r="AY410" s="89"/>
      <c r="AZ410" s="2"/>
      <c r="BA410" s="2"/>
      <c r="BB410" s="2"/>
      <c r="BC410" s="2"/>
      <c r="BD410" s="2"/>
      <c r="BE410" s="2"/>
      <c r="BF410" s="2"/>
    </row>
    <row r="411" spans="1:58" s="130" customFormat="1" ht="18" customHeight="1">
      <c r="A411" s="146">
        <v>405</v>
      </c>
      <c r="B411" s="147" t="str">
        <f t="shared" si="104"/>
        <v>007</v>
      </c>
      <c r="C411" s="175" t="s">
        <v>6038</v>
      </c>
      <c r="D411" s="149" t="s">
        <v>7918</v>
      </c>
      <c r="E411" s="152" t="s">
        <v>7557</v>
      </c>
      <c r="F411" s="151" t="s">
        <v>496</v>
      </c>
      <c r="G411" s="152" t="s">
        <v>7869</v>
      </c>
      <c r="H411" s="149" t="s">
        <v>7870</v>
      </c>
      <c r="I411" s="149" t="s">
        <v>14942</v>
      </c>
      <c r="J411" s="149" t="s">
        <v>7871</v>
      </c>
      <c r="K411" s="153">
        <v>0</v>
      </c>
      <c r="L411" s="27">
        <v>0</v>
      </c>
      <c r="M411" s="153"/>
      <c r="N411" s="154">
        <v>8200000</v>
      </c>
      <c r="O411" s="154"/>
      <c r="P411" s="25"/>
      <c r="Q411" s="25">
        <v>8200000</v>
      </c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>
        <f>IF(SUM(P411:Q411)&lt;SUM(N411),SUM(N411)-SUM(P411:Q411),)</f>
        <v>0</v>
      </c>
      <c r="AE411" s="27">
        <v>9250000</v>
      </c>
      <c r="AF411" s="27">
        <v>9250000</v>
      </c>
      <c r="AG411" s="27"/>
      <c r="AH411" s="27"/>
      <c r="AI411" s="27"/>
      <c r="AJ411" s="27"/>
      <c r="AK411" s="27"/>
      <c r="AL411" s="25">
        <f t="shared" si="110"/>
        <v>0</v>
      </c>
      <c r="AM411" s="27">
        <f t="shared" si="111"/>
        <v>0</v>
      </c>
      <c r="AN411" s="28"/>
      <c r="AO411" s="2"/>
      <c r="AP411" s="2"/>
      <c r="AQ411" s="89"/>
      <c r="AR411" s="89"/>
      <c r="AS411" s="2"/>
      <c r="AT411" s="2"/>
      <c r="AU411" s="29"/>
      <c r="AV411" s="2"/>
      <c r="AW411" s="2"/>
      <c r="AX411" s="2"/>
      <c r="AY411" s="89"/>
      <c r="AZ411" s="2"/>
      <c r="BA411" s="2"/>
      <c r="BB411" s="2"/>
      <c r="BC411" s="2"/>
      <c r="BD411" s="2"/>
      <c r="BE411" s="2"/>
      <c r="BF411" s="2"/>
    </row>
    <row r="412" spans="1:58" s="130" customFormat="1" ht="18" customHeight="1">
      <c r="A412" s="146">
        <v>406</v>
      </c>
      <c r="B412" s="147" t="str">
        <f t="shared" si="104"/>
        <v>007</v>
      </c>
      <c r="C412" s="175" t="s">
        <v>4978</v>
      </c>
      <c r="D412" s="149" t="s">
        <v>7921</v>
      </c>
      <c r="E412" s="152" t="s">
        <v>7355</v>
      </c>
      <c r="F412" s="151" t="s">
        <v>7106</v>
      </c>
      <c r="G412" s="152" t="s">
        <v>7869</v>
      </c>
      <c r="H412" s="149" t="s">
        <v>7870</v>
      </c>
      <c r="I412" s="149" t="s">
        <v>14942</v>
      </c>
      <c r="J412" s="149" t="s">
        <v>7871</v>
      </c>
      <c r="K412" s="153">
        <v>0</v>
      </c>
      <c r="L412" s="27">
        <v>0</v>
      </c>
      <c r="M412" s="153"/>
      <c r="N412" s="154">
        <v>8200000</v>
      </c>
      <c r="O412" s="154"/>
      <c r="P412" s="25"/>
      <c r="Q412" s="25">
        <v>8200000</v>
      </c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>
        <f>IF(SUM(P412:Q412)&lt;SUM(N412),SUM(N412)-SUM(P412:Q412),)</f>
        <v>0</v>
      </c>
      <c r="AE412" s="27">
        <v>9250000</v>
      </c>
      <c r="AF412" s="27">
        <v>9250000</v>
      </c>
      <c r="AG412" s="27"/>
      <c r="AH412" s="27"/>
      <c r="AI412" s="27"/>
      <c r="AJ412" s="27"/>
      <c r="AK412" s="27"/>
      <c r="AL412" s="25">
        <f t="shared" si="110"/>
        <v>0</v>
      </c>
      <c r="AM412" s="27">
        <f t="shared" si="111"/>
        <v>0</v>
      </c>
      <c r="AN412" s="28"/>
      <c r="AO412" s="2"/>
      <c r="AP412" s="2"/>
      <c r="AQ412" s="89"/>
      <c r="AR412" s="89"/>
      <c r="AS412" s="2"/>
      <c r="AT412" s="2"/>
      <c r="AU412" s="29"/>
      <c r="AV412" s="2"/>
      <c r="AW412" s="2"/>
      <c r="AX412" s="2"/>
      <c r="AY412" s="89"/>
      <c r="AZ412" s="2"/>
      <c r="BA412" s="2"/>
      <c r="BB412" s="2"/>
      <c r="BC412" s="2"/>
      <c r="BD412" s="2"/>
      <c r="BE412" s="2"/>
      <c r="BF412" s="2"/>
    </row>
    <row r="413" spans="1:58" s="130" customFormat="1" ht="18" customHeight="1">
      <c r="A413" s="146">
        <v>407</v>
      </c>
      <c r="B413" s="147" t="str">
        <f t="shared" si="104"/>
        <v>007</v>
      </c>
      <c r="C413" s="175" t="s">
        <v>7922</v>
      </c>
      <c r="D413" s="149" t="s">
        <v>7923</v>
      </c>
      <c r="E413" s="152" t="s">
        <v>7277</v>
      </c>
      <c r="F413" s="151" t="s">
        <v>496</v>
      </c>
      <c r="G413" s="152" t="s">
        <v>7869</v>
      </c>
      <c r="H413" s="149" t="s">
        <v>7870</v>
      </c>
      <c r="I413" s="149" t="s">
        <v>14942</v>
      </c>
      <c r="J413" s="149" t="s">
        <v>7871</v>
      </c>
      <c r="K413" s="153">
        <v>0</v>
      </c>
      <c r="L413" s="27">
        <v>0</v>
      </c>
      <c r="M413" s="153"/>
      <c r="N413" s="154">
        <v>8200000</v>
      </c>
      <c r="O413" s="154"/>
      <c r="P413" s="25"/>
      <c r="Q413" s="25"/>
      <c r="R413" s="25"/>
      <c r="S413" s="25">
        <v>8200000</v>
      </c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>
        <f ca="1">IF(SUM(P413:AD413)&lt;SUM(N413),SUM(N413)-SUM(P413:AD413),)</f>
        <v>0</v>
      </c>
      <c r="AE413" s="27">
        <v>9250000</v>
      </c>
      <c r="AF413" s="27">
        <v>9250000</v>
      </c>
      <c r="AG413" s="27"/>
      <c r="AH413" s="27"/>
      <c r="AI413" s="27"/>
      <c r="AJ413" s="27"/>
      <c r="AK413" s="27"/>
      <c r="AL413" s="25">
        <f t="shared" si="110"/>
        <v>0</v>
      </c>
      <c r="AM413" s="27">
        <f t="shared" si="111"/>
        <v>0</v>
      </c>
      <c r="AN413" s="28"/>
      <c r="AO413" s="2"/>
      <c r="AP413" s="2"/>
      <c r="AQ413" s="89"/>
      <c r="AR413" s="89"/>
      <c r="AS413" s="2"/>
      <c r="AT413" s="2"/>
      <c r="AU413" s="29"/>
      <c r="AV413" s="2"/>
      <c r="AW413" s="2"/>
      <c r="AX413" s="2"/>
      <c r="AY413" s="89"/>
      <c r="AZ413" s="2"/>
      <c r="BA413" s="2"/>
      <c r="BB413" s="2"/>
      <c r="BC413" s="2"/>
      <c r="BD413" s="2"/>
      <c r="BE413" s="2"/>
      <c r="BF413" s="2"/>
    </row>
    <row r="414" spans="1:58" s="130" customFormat="1" ht="18" customHeight="1">
      <c r="A414" s="146">
        <v>408</v>
      </c>
      <c r="B414" s="147" t="str">
        <f t="shared" si="104"/>
        <v>007</v>
      </c>
      <c r="C414" s="175" t="s">
        <v>7924</v>
      </c>
      <c r="D414" s="149" t="s">
        <v>7925</v>
      </c>
      <c r="E414" s="152" t="s">
        <v>2133</v>
      </c>
      <c r="F414" s="151" t="s">
        <v>496</v>
      </c>
      <c r="G414" s="152" t="s">
        <v>7869</v>
      </c>
      <c r="H414" s="149" t="s">
        <v>7870</v>
      </c>
      <c r="I414" s="149" t="s">
        <v>14942</v>
      </c>
      <c r="J414" s="149" t="s">
        <v>7871</v>
      </c>
      <c r="K414" s="153">
        <v>0</v>
      </c>
      <c r="L414" s="27">
        <v>0</v>
      </c>
      <c r="M414" s="153"/>
      <c r="N414" s="154">
        <v>8200000</v>
      </c>
      <c r="O414" s="154"/>
      <c r="P414" s="25"/>
      <c r="Q414" s="25"/>
      <c r="R414" s="25"/>
      <c r="S414" s="25">
        <v>8200000</v>
      </c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>
        <f ca="1">IF(SUM(P414:AD414)&lt;SUM(N414),SUM(N414)-SUM(P414:AD414),)</f>
        <v>0</v>
      </c>
      <c r="AE414" s="27">
        <v>9250000</v>
      </c>
      <c r="AF414" s="27">
        <v>9250000</v>
      </c>
      <c r="AG414" s="27"/>
      <c r="AH414" s="27"/>
      <c r="AI414" s="27"/>
      <c r="AJ414" s="27"/>
      <c r="AK414" s="27"/>
      <c r="AL414" s="25">
        <f t="shared" si="110"/>
        <v>0</v>
      </c>
      <c r="AM414" s="27">
        <f t="shared" si="111"/>
        <v>0</v>
      </c>
      <c r="AN414" s="28"/>
      <c r="AO414" s="2"/>
      <c r="AP414" s="2"/>
      <c r="AQ414" s="89"/>
      <c r="AR414" s="89"/>
      <c r="AS414" s="2"/>
      <c r="AT414" s="2"/>
      <c r="AU414" s="29"/>
      <c r="AV414" s="2"/>
      <c r="AW414" s="2"/>
      <c r="AX414" s="2"/>
      <c r="AY414" s="89"/>
      <c r="AZ414" s="2"/>
      <c r="BA414" s="2"/>
      <c r="BB414" s="2"/>
      <c r="BC414" s="2"/>
      <c r="BD414" s="2"/>
      <c r="BE414" s="2"/>
      <c r="BF414" s="2"/>
    </row>
    <row r="415" spans="1:58" s="130" customFormat="1" ht="18" customHeight="1">
      <c r="A415" s="146">
        <v>409</v>
      </c>
      <c r="B415" s="147" t="str">
        <f t="shared" si="104"/>
        <v>007</v>
      </c>
      <c r="C415" s="175" t="s">
        <v>5515</v>
      </c>
      <c r="D415" s="149" t="s">
        <v>7926</v>
      </c>
      <c r="E415" s="152" t="s">
        <v>7655</v>
      </c>
      <c r="F415" s="151" t="s">
        <v>7106</v>
      </c>
      <c r="G415" s="152" t="s">
        <v>7869</v>
      </c>
      <c r="H415" s="149" t="s">
        <v>7870</v>
      </c>
      <c r="I415" s="149" t="s">
        <v>14942</v>
      </c>
      <c r="J415" s="149" t="s">
        <v>7871</v>
      </c>
      <c r="K415" s="153">
        <v>0</v>
      </c>
      <c r="L415" s="27">
        <v>0</v>
      </c>
      <c r="M415" s="153"/>
      <c r="N415" s="154">
        <v>8200000</v>
      </c>
      <c r="O415" s="154"/>
      <c r="P415" s="25"/>
      <c r="Q415" s="25">
        <v>8200000</v>
      </c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>
        <f>IF(SUM(P415:Q415)&lt;SUM(N415),SUM(N415)-SUM(P415:Q415),)</f>
        <v>0</v>
      </c>
      <c r="AE415" s="27">
        <v>9250000</v>
      </c>
      <c r="AF415" s="27">
        <v>9250000</v>
      </c>
      <c r="AG415" s="27"/>
      <c r="AH415" s="27"/>
      <c r="AI415" s="27"/>
      <c r="AJ415" s="27"/>
      <c r="AK415" s="27"/>
      <c r="AL415" s="25">
        <f t="shared" si="110"/>
        <v>0</v>
      </c>
      <c r="AM415" s="27">
        <f t="shared" si="111"/>
        <v>0</v>
      </c>
      <c r="AN415" s="28"/>
      <c r="AO415" s="2"/>
      <c r="AP415" s="2"/>
      <c r="AQ415" s="89"/>
      <c r="AR415" s="89"/>
      <c r="AS415" s="2"/>
      <c r="AT415" s="2"/>
      <c r="AU415" s="29"/>
      <c r="AV415" s="2"/>
      <c r="AW415" s="2"/>
      <c r="AX415" s="2"/>
      <c r="AY415" s="89"/>
      <c r="AZ415" s="2"/>
      <c r="BA415" s="2"/>
      <c r="BB415" s="2"/>
      <c r="BC415" s="2"/>
      <c r="BD415" s="2"/>
      <c r="BE415" s="2"/>
      <c r="BF415" s="2"/>
    </row>
    <row r="416" spans="1:58" s="130" customFormat="1" ht="18" customHeight="1">
      <c r="A416" s="146">
        <v>410</v>
      </c>
      <c r="B416" s="147" t="str">
        <f t="shared" si="104"/>
        <v>007</v>
      </c>
      <c r="C416" s="175" t="s">
        <v>5462</v>
      </c>
      <c r="D416" s="149" t="s">
        <v>7927</v>
      </c>
      <c r="E416" s="152" t="s">
        <v>7308</v>
      </c>
      <c r="F416" s="151" t="s">
        <v>7106</v>
      </c>
      <c r="G416" s="152" t="s">
        <v>7869</v>
      </c>
      <c r="H416" s="149" t="s">
        <v>7870</v>
      </c>
      <c r="I416" s="149" t="s">
        <v>14942</v>
      </c>
      <c r="J416" s="149" t="s">
        <v>7871</v>
      </c>
      <c r="K416" s="153">
        <v>0</v>
      </c>
      <c r="L416" s="27">
        <v>0</v>
      </c>
      <c r="M416" s="153"/>
      <c r="N416" s="154">
        <v>8200000</v>
      </c>
      <c r="O416" s="154"/>
      <c r="P416" s="25"/>
      <c r="Q416" s="25">
        <v>8200000</v>
      </c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>
        <f>IF(SUM(P416:Q416)&lt;SUM(N416),SUM(N416)-SUM(P416:Q416),)</f>
        <v>0</v>
      </c>
      <c r="AE416" s="27">
        <v>9250000</v>
      </c>
      <c r="AF416" s="27"/>
      <c r="AG416" s="27"/>
      <c r="AH416" s="27"/>
      <c r="AI416" s="27"/>
      <c r="AJ416" s="27">
        <v>9250000</v>
      </c>
      <c r="AK416" s="27"/>
      <c r="AL416" s="25">
        <f>IF(SUM(AF416:AK416)&lt;SUM(AE416),SUM(AE416)-SUM(AF416:AK416),)</f>
        <v>0</v>
      </c>
      <c r="AM416" s="27">
        <v>0</v>
      </c>
      <c r="AN416" s="28"/>
      <c r="AO416" s="2"/>
      <c r="AP416" s="2"/>
      <c r="AQ416" s="89"/>
      <c r="AR416" s="89"/>
      <c r="AS416" s="2"/>
      <c r="AT416" s="2"/>
      <c r="AU416" s="29"/>
      <c r="AV416" s="2"/>
      <c r="AW416" s="2"/>
      <c r="AX416" s="2"/>
      <c r="AY416" s="89"/>
      <c r="AZ416" s="2"/>
      <c r="BA416" s="2"/>
      <c r="BB416" s="2"/>
      <c r="BC416" s="2"/>
      <c r="BD416" s="2"/>
      <c r="BE416" s="2"/>
      <c r="BF416" s="2"/>
    </row>
    <row r="417" spans="1:58" s="130" customFormat="1" ht="18" customHeight="1">
      <c r="A417" s="146">
        <v>411</v>
      </c>
      <c r="B417" s="147" t="str">
        <f t="shared" si="104"/>
        <v>007</v>
      </c>
      <c r="C417" s="175" t="s">
        <v>5787</v>
      </c>
      <c r="D417" s="149" t="s">
        <v>7928</v>
      </c>
      <c r="E417" s="152" t="s">
        <v>7771</v>
      </c>
      <c r="F417" s="151" t="s">
        <v>496</v>
      </c>
      <c r="G417" s="152" t="s">
        <v>7869</v>
      </c>
      <c r="H417" s="149" t="s">
        <v>7870</v>
      </c>
      <c r="I417" s="149" t="s">
        <v>14942</v>
      </c>
      <c r="J417" s="149" t="s">
        <v>7871</v>
      </c>
      <c r="K417" s="153">
        <v>0</v>
      </c>
      <c r="L417" s="27">
        <v>0</v>
      </c>
      <c r="M417" s="153"/>
      <c r="N417" s="154">
        <v>8200000</v>
      </c>
      <c r="O417" s="154"/>
      <c r="P417" s="25"/>
      <c r="Q417" s="25">
        <v>8200000</v>
      </c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>
        <f>IF(SUM(P417:Q417)&lt;SUM(N417),SUM(N417)-SUM(P417:Q417),)</f>
        <v>0</v>
      </c>
      <c r="AE417" s="27">
        <v>9250000</v>
      </c>
      <c r="AF417" s="27">
        <v>9250000</v>
      </c>
      <c r="AG417" s="27"/>
      <c r="AH417" s="27"/>
      <c r="AI417" s="27"/>
      <c r="AJ417" s="27"/>
      <c r="AK417" s="27"/>
      <c r="AL417" s="25">
        <f t="shared" si="110"/>
        <v>0</v>
      </c>
      <c r="AM417" s="27">
        <f t="shared" si="111"/>
        <v>0</v>
      </c>
      <c r="AN417" s="28"/>
      <c r="AO417" s="2"/>
      <c r="AP417" s="2"/>
      <c r="AQ417" s="89"/>
      <c r="AR417" s="89"/>
      <c r="AS417" s="2"/>
      <c r="AT417" s="2"/>
      <c r="AU417" s="29"/>
      <c r="AV417" s="2"/>
      <c r="AW417" s="2"/>
      <c r="AX417" s="2"/>
      <c r="AY417" s="89"/>
      <c r="AZ417" s="2"/>
      <c r="BA417" s="2"/>
      <c r="BB417" s="2"/>
      <c r="BC417" s="2"/>
      <c r="BD417" s="2"/>
      <c r="BE417" s="2"/>
      <c r="BF417" s="2"/>
    </row>
    <row r="418" spans="1:58" s="130" customFormat="1" ht="18" customHeight="1">
      <c r="A418" s="146">
        <v>412</v>
      </c>
      <c r="B418" s="147" t="str">
        <f t="shared" si="104"/>
        <v>007</v>
      </c>
      <c r="C418" s="175" t="s">
        <v>7929</v>
      </c>
      <c r="D418" s="149" t="s">
        <v>7930</v>
      </c>
      <c r="E418" s="152" t="s">
        <v>7340</v>
      </c>
      <c r="F418" s="151" t="s">
        <v>496</v>
      </c>
      <c r="G418" s="152" t="s">
        <v>7869</v>
      </c>
      <c r="H418" s="149" t="s">
        <v>7870</v>
      </c>
      <c r="I418" s="149" t="s">
        <v>14941</v>
      </c>
      <c r="J418" s="149" t="s">
        <v>7871</v>
      </c>
      <c r="K418" s="153">
        <v>0</v>
      </c>
      <c r="L418" s="27">
        <v>0</v>
      </c>
      <c r="M418" s="153"/>
      <c r="N418" s="154">
        <v>8200000</v>
      </c>
      <c r="O418" s="154"/>
      <c r="P418" s="25"/>
      <c r="Q418" s="25"/>
      <c r="R418" s="25"/>
      <c r="S418" s="25"/>
      <c r="T418" s="25"/>
      <c r="U418" s="25">
        <v>8200000</v>
      </c>
      <c r="V418" s="25"/>
      <c r="W418" s="25"/>
      <c r="X418" s="25"/>
      <c r="Y418" s="25"/>
      <c r="Z418" s="25"/>
      <c r="AA418" s="25"/>
      <c r="AB418" s="25"/>
      <c r="AC418" s="25"/>
      <c r="AD418" s="25">
        <f>IF(SUM(P418:U418)&lt;SUM(N418),SUM(N418)-SUM(P418:U418),)</f>
        <v>0</v>
      </c>
      <c r="AE418" s="27">
        <v>9250000</v>
      </c>
      <c r="AF418" s="27"/>
      <c r="AG418" s="27"/>
      <c r="AH418" s="27"/>
      <c r="AI418" s="27"/>
      <c r="AJ418" s="27"/>
      <c r="AK418" s="27"/>
      <c r="AL418" s="25">
        <f t="shared" si="110"/>
        <v>9250000</v>
      </c>
      <c r="AM418" s="27">
        <f t="shared" si="111"/>
        <v>9250000</v>
      </c>
      <c r="AN418" s="28"/>
      <c r="AO418" s="2"/>
      <c r="AP418" s="2"/>
      <c r="AQ418" s="89"/>
      <c r="AR418" s="89"/>
      <c r="AS418" s="2"/>
      <c r="AT418" s="2"/>
      <c r="AU418" s="29"/>
      <c r="AV418" s="2"/>
      <c r="AW418" s="2"/>
      <c r="AX418" s="2"/>
      <c r="AY418" s="89"/>
      <c r="AZ418" s="2"/>
      <c r="BA418" s="2"/>
      <c r="BB418" s="2"/>
      <c r="BC418" s="2"/>
      <c r="BD418" s="2"/>
      <c r="BE418" s="2"/>
      <c r="BF418" s="2"/>
    </row>
    <row r="419" spans="1:58" s="130" customFormat="1" ht="18" customHeight="1">
      <c r="A419" s="146">
        <v>413</v>
      </c>
      <c r="B419" s="147" t="str">
        <f t="shared" si="104"/>
        <v>007</v>
      </c>
      <c r="C419" s="175" t="s">
        <v>6945</v>
      </c>
      <c r="D419" s="149" t="s">
        <v>7931</v>
      </c>
      <c r="E419" s="152" t="s">
        <v>7932</v>
      </c>
      <c r="F419" s="151" t="s">
        <v>7106</v>
      </c>
      <c r="G419" s="152" t="s">
        <v>7869</v>
      </c>
      <c r="H419" s="149" t="s">
        <v>7870</v>
      </c>
      <c r="I419" s="149" t="s">
        <v>14942</v>
      </c>
      <c r="J419" s="149" t="s">
        <v>7871</v>
      </c>
      <c r="K419" s="153">
        <v>0</v>
      </c>
      <c r="L419" s="27">
        <v>0</v>
      </c>
      <c r="M419" s="153"/>
      <c r="N419" s="154">
        <v>8200000</v>
      </c>
      <c r="O419" s="154"/>
      <c r="P419" s="25"/>
      <c r="Q419" s="25">
        <v>8200000</v>
      </c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>
        <f>IF(SUM(P419:Q419)&lt;SUM(N419),SUM(N419)-SUM(P419:Q419),)</f>
        <v>0</v>
      </c>
      <c r="AE419" s="27">
        <v>9250000</v>
      </c>
      <c r="AF419" s="27"/>
      <c r="AG419" s="27"/>
      <c r="AH419" s="27"/>
      <c r="AI419" s="27"/>
      <c r="AJ419" s="27">
        <v>9250000</v>
      </c>
      <c r="AK419" s="27"/>
      <c r="AL419" s="25">
        <f>IF(SUM(AF419:AK419)&lt;SUM(AE419),SUM(AE419)-SUM(AF419:AK419),)</f>
        <v>0</v>
      </c>
      <c r="AM419" s="27">
        <v>0</v>
      </c>
      <c r="AN419" s="28"/>
      <c r="AO419" s="2"/>
      <c r="AP419" s="2"/>
      <c r="AQ419" s="89"/>
      <c r="AR419" s="89"/>
      <c r="AS419" s="2"/>
      <c r="AT419" s="2"/>
      <c r="AU419" s="29"/>
      <c r="AV419" s="2"/>
      <c r="AW419" s="2"/>
      <c r="AX419" s="2"/>
      <c r="AY419" s="89"/>
      <c r="AZ419" s="2"/>
      <c r="BA419" s="2"/>
      <c r="BB419" s="2"/>
      <c r="BC419" s="2"/>
      <c r="BD419" s="2"/>
      <c r="BE419" s="2"/>
      <c r="BF419" s="2"/>
    </row>
    <row r="420" spans="1:58" s="130" customFormat="1" ht="18" customHeight="1">
      <c r="A420" s="146">
        <v>414</v>
      </c>
      <c r="B420" s="147" t="str">
        <f t="shared" si="104"/>
        <v>007</v>
      </c>
      <c r="C420" s="175" t="s">
        <v>7933</v>
      </c>
      <c r="D420" s="149" t="s">
        <v>7934</v>
      </c>
      <c r="E420" s="152" t="s">
        <v>7935</v>
      </c>
      <c r="F420" s="151" t="s">
        <v>496</v>
      </c>
      <c r="G420" s="152" t="s">
        <v>7869</v>
      </c>
      <c r="H420" s="149" t="s">
        <v>7870</v>
      </c>
      <c r="I420" s="149" t="s">
        <v>14941</v>
      </c>
      <c r="J420" s="149" t="s">
        <v>7871</v>
      </c>
      <c r="K420" s="153">
        <v>0</v>
      </c>
      <c r="L420" s="27">
        <v>0</v>
      </c>
      <c r="M420" s="153"/>
      <c r="N420" s="154">
        <v>8200000</v>
      </c>
      <c r="O420" s="154"/>
      <c r="P420" s="25"/>
      <c r="Q420" s="25"/>
      <c r="R420" s="25"/>
      <c r="S420" s="25">
        <v>8200000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>
        <f ca="1">IF(SUM(P420:AD420)&lt;SUM(N420),SUM(N420)-SUM(P420:AD420),)</f>
        <v>0</v>
      </c>
      <c r="AE420" s="27">
        <v>9250000</v>
      </c>
      <c r="AF420" s="27">
        <v>9250000</v>
      </c>
      <c r="AG420" s="27"/>
      <c r="AH420" s="27"/>
      <c r="AI420" s="27"/>
      <c r="AJ420" s="27"/>
      <c r="AK420" s="27"/>
      <c r="AL420" s="25">
        <f t="shared" si="110"/>
        <v>0</v>
      </c>
      <c r="AM420" s="27">
        <f t="shared" si="111"/>
        <v>0</v>
      </c>
      <c r="AN420" s="28"/>
      <c r="AO420" s="2"/>
      <c r="AP420" s="2"/>
      <c r="AQ420" s="89"/>
      <c r="AR420" s="89"/>
      <c r="AS420" s="2"/>
      <c r="AT420" s="2"/>
      <c r="AU420" s="29"/>
      <c r="AV420" s="2"/>
      <c r="AW420" s="2"/>
      <c r="AX420" s="2"/>
      <c r="AY420" s="89"/>
      <c r="AZ420" s="2"/>
      <c r="BA420" s="2"/>
      <c r="BB420" s="2"/>
      <c r="BC420" s="2"/>
      <c r="BD420" s="2"/>
      <c r="BE420" s="2"/>
      <c r="BF420" s="2"/>
    </row>
    <row r="421" spans="1:58" s="130" customFormat="1" ht="18" customHeight="1">
      <c r="A421" s="146">
        <v>415</v>
      </c>
      <c r="B421" s="147" t="str">
        <f t="shared" si="104"/>
        <v>007</v>
      </c>
      <c r="C421" s="175" t="s">
        <v>5216</v>
      </c>
      <c r="D421" s="149" t="s">
        <v>7936</v>
      </c>
      <c r="E421" s="152" t="s">
        <v>7937</v>
      </c>
      <c r="F421" s="151" t="s">
        <v>496</v>
      </c>
      <c r="G421" s="152" t="s">
        <v>7869</v>
      </c>
      <c r="H421" s="149" t="s">
        <v>7870</v>
      </c>
      <c r="I421" s="149" t="s">
        <v>14942</v>
      </c>
      <c r="J421" s="149" t="s">
        <v>7871</v>
      </c>
      <c r="K421" s="153">
        <v>0</v>
      </c>
      <c r="L421" s="27">
        <v>0</v>
      </c>
      <c r="M421" s="153"/>
      <c r="N421" s="154">
        <v>8200000</v>
      </c>
      <c r="O421" s="154"/>
      <c r="P421" s="25"/>
      <c r="Q421" s="25">
        <v>8200000</v>
      </c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>
        <f>IF(SUM(P421:Q421)&lt;SUM(N421),SUM(N421)-SUM(P421:Q421),)</f>
        <v>0</v>
      </c>
      <c r="AE421" s="27">
        <v>9250000</v>
      </c>
      <c r="AF421" s="27">
        <v>9250000</v>
      </c>
      <c r="AG421" s="27"/>
      <c r="AH421" s="27"/>
      <c r="AI421" s="27"/>
      <c r="AJ421" s="27"/>
      <c r="AK421" s="27"/>
      <c r="AL421" s="25">
        <f t="shared" si="110"/>
        <v>0</v>
      </c>
      <c r="AM421" s="27">
        <f t="shared" si="111"/>
        <v>0</v>
      </c>
      <c r="AN421" s="28"/>
      <c r="AO421" s="2"/>
      <c r="AP421" s="2"/>
      <c r="AQ421" s="89"/>
      <c r="AR421" s="89"/>
      <c r="AS421" s="2"/>
      <c r="AT421" s="2"/>
      <c r="AU421" s="29"/>
      <c r="AV421" s="2"/>
      <c r="AW421" s="2"/>
      <c r="AX421" s="2"/>
      <c r="AY421" s="89"/>
      <c r="AZ421" s="2"/>
      <c r="BA421" s="2"/>
      <c r="BB421" s="2"/>
      <c r="BC421" s="2"/>
      <c r="BD421" s="2"/>
      <c r="BE421" s="2"/>
      <c r="BF421" s="2"/>
    </row>
    <row r="422" spans="1:58" s="130" customFormat="1" ht="18" customHeight="1">
      <c r="A422" s="146">
        <v>416</v>
      </c>
      <c r="B422" s="147" t="str">
        <f t="shared" si="104"/>
        <v>007</v>
      </c>
      <c r="C422" s="175" t="s">
        <v>7938</v>
      </c>
      <c r="D422" s="149" t="s">
        <v>7863</v>
      </c>
      <c r="E422" s="152" t="s">
        <v>7859</v>
      </c>
      <c r="F422" s="151" t="s">
        <v>496</v>
      </c>
      <c r="G422" s="152" t="s">
        <v>7869</v>
      </c>
      <c r="H422" s="149" t="s">
        <v>7870</v>
      </c>
      <c r="I422" s="149" t="s">
        <v>14941</v>
      </c>
      <c r="J422" s="149" t="s">
        <v>7871</v>
      </c>
      <c r="K422" s="153">
        <v>0</v>
      </c>
      <c r="L422" s="27">
        <v>0</v>
      </c>
      <c r="M422" s="153"/>
      <c r="N422" s="154">
        <v>8200000</v>
      </c>
      <c r="O422" s="154"/>
      <c r="P422" s="25"/>
      <c r="Q422" s="25"/>
      <c r="R422" s="25"/>
      <c r="S422" s="25"/>
      <c r="T422" s="25"/>
      <c r="U422" s="25">
        <v>8200000</v>
      </c>
      <c r="V422" s="25"/>
      <c r="W422" s="25"/>
      <c r="X422" s="25"/>
      <c r="Y422" s="25"/>
      <c r="Z422" s="25"/>
      <c r="AA422" s="25"/>
      <c r="AB422" s="25"/>
      <c r="AC422" s="25"/>
      <c r="AD422" s="25">
        <f>IF(SUM(P422:U422)&lt;SUM(N422),SUM(N422)-SUM(P422:U422),)</f>
        <v>0</v>
      </c>
      <c r="AE422" s="27">
        <v>9250000</v>
      </c>
      <c r="AF422" s="27"/>
      <c r="AG422" s="27"/>
      <c r="AH422" s="27"/>
      <c r="AI422" s="27"/>
      <c r="AJ422" s="27"/>
      <c r="AK422" s="27"/>
      <c r="AL422" s="25">
        <f t="shared" si="110"/>
        <v>9250000</v>
      </c>
      <c r="AM422" s="27">
        <f t="shared" si="111"/>
        <v>9250000</v>
      </c>
      <c r="AN422" s="28"/>
      <c r="AO422" s="2"/>
      <c r="AP422" s="2"/>
      <c r="AQ422" s="89"/>
      <c r="AR422" s="89"/>
      <c r="AS422" s="2"/>
      <c r="AT422" s="2"/>
      <c r="AU422" s="29"/>
      <c r="AV422" s="2"/>
      <c r="AW422" s="2"/>
      <c r="AX422" s="2"/>
      <c r="AY422" s="89"/>
      <c r="AZ422" s="2"/>
      <c r="BA422" s="2"/>
      <c r="BB422" s="2"/>
      <c r="BC422" s="2"/>
      <c r="BD422" s="2"/>
      <c r="BE422" s="2"/>
      <c r="BF422" s="2"/>
    </row>
    <row r="423" spans="1:58" s="130" customFormat="1" ht="18" customHeight="1">
      <c r="A423" s="146">
        <v>417</v>
      </c>
      <c r="B423" s="147" t="str">
        <f t="shared" si="104"/>
        <v>007</v>
      </c>
      <c r="C423" s="175" t="s">
        <v>4917</v>
      </c>
      <c r="D423" s="149" t="s">
        <v>7939</v>
      </c>
      <c r="E423" s="152" t="s">
        <v>7940</v>
      </c>
      <c r="F423" s="151" t="s">
        <v>7106</v>
      </c>
      <c r="G423" s="152" t="s">
        <v>7869</v>
      </c>
      <c r="H423" s="149" t="s">
        <v>7870</v>
      </c>
      <c r="I423" s="149" t="s">
        <v>14942</v>
      </c>
      <c r="J423" s="149" t="s">
        <v>7871</v>
      </c>
      <c r="K423" s="153">
        <v>0</v>
      </c>
      <c r="L423" s="27">
        <v>0</v>
      </c>
      <c r="M423" s="153"/>
      <c r="N423" s="154">
        <v>8200000</v>
      </c>
      <c r="O423" s="154"/>
      <c r="P423" s="25"/>
      <c r="Q423" s="25">
        <v>8200000</v>
      </c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>
        <f t="shared" ref="AD423:AD431" si="112">IF(SUM(P423:Q423)&lt;SUM(N423),SUM(N423)-SUM(P423:Q423),)</f>
        <v>0</v>
      </c>
      <c r="AE423" s="27">
        <v>9250000</v>
      </c>
      <c r="AF423" s="27">
        <v>9250000</v>
      </c>
      <c r="AG423" s="27"/>
      <c r="AH423" s="27"/>
      <c r="AI423" s="27"/>
      <c r="AJ423" s="27"/>
      <c r="AK423" s="27"/>
      <c r="AL423" s="25">
        <f t="shared" si="110"/>
        <v>0</v>
      </c>
      <c r="AM423" s="27">
        <f t="shared" si="111"/>
        <v>0</v>
      </c>
      <c r="AN423" s="28"/>
      <c r="AO423" s="2"/>
      <c r="AP423" s="2"/>
      <c r="AQ423" s="89"/>
      <c r="AR423" s="89"/>
      <c r="AS423" s="2"/>
      <c r="AT423" s="2"/>
      <c r="AU423" s="29"/>
      <c r="AV423" s="2"/>
      <c r="AW423" s="2"/>
      <c r="AX423" s="2"/>
      <c r="AY423" s="89"/>
      <c r="AZ423" s="2"/>
      <c r="BA423" s="2"/>
      <c r="BB423" s="2"/>
      <c r="BC423" s="2"/>
      <c r="BD423" s="2"/>
      <c r="BE423" s="2"/>
      <c r="BF423" s="2"/>
    </row>
    <row r="424" spans="1:58" s="130" customFormat="1" ht="18" customHeight="1">
      <c r="A424" s="146">
        <v>418</v>
      </c>
      <c r="B424" s="147" t="str">
        <f t="shared" si="104"/>
        <v>007</v>
      </c>
      <c r="C424" s="175" t="s">
        <v>6443</v>
      </c>
      <c r="D424" s="149" t="s">
        <v>7941</v>
      </c>
      <c r="E424" s="152" t="s">
        <v>7239</v>
      </c>
      <c r="F424" s="151" t="s">
        <v>7106</v>
      </c>
      <c r="G424" s="152" t="s">
        <v>7869</v>
      </c>
      <c r="H424" s="149" t="s">
        <v>7870</v>
      </c>
      <c r="I424" s="149" t="s">
        <v>14941</v>
      </c>
      <c r="J424" s="149" t="s">
        <v>7871</v>
      </c>
      <c r="K424" s="153">
        <v>0</v>
      </c>
      <c r="L424" s="27">
        <v>0</v>
      </c>
      <c r="M424" s="153"/>
      <c r="N424" s="154">
        <v>8200000</v>
      </c>
      <c r="O424" s="154"/>
      <c r="P424" s="25"/>
      <c r="Q424" s="25">
        <v>8200000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>
        <f t="shared" si="112"/>
        <v>0</v>
      </c>
      <c r="AE424" s="27">
        <v>9250000</v>
      </c>
      <c r="AF424" s="27">
        <v>9250000</v>
      </c>
      <c r="AG424" s="27"/>
      <c r="AH424" s="27"/>
      <c r="AI424" s="27"/>
      <c r="AJ424" s="27"/>
      <c r="AK424" s="27"/>
      <c r="AL424" s="25">
        <f t="shared" si="110"/>
        <v>0</v>
      </c>
      <c r="AM424" s="27">
        <f t="shared" si="111"/>
        <v>0</v>
      </c>
      <c r="AN424" s="28"/>
      <c r="AO424" s="2"/>
      <c r="AP424" s="2"/>
      <c r="AQ424" s="89"/>
      <c r="AR424" s="89"/>
      <c r="AS424" s="2"/>
      <c r="AT424" s="2"/>
      <c r="AU424" s="29"/>
      <c r="AV424" s="2"/>
      <c r="AW424" s="2"/>
      <c r="AX424" s="2"/>
      <c r="AY424" s="89"/>
      <c r="AZ424" s="2"/>
      <c r="BA424" s="2"/>
      <c r="BB424" s="2"/>
      <c r="BC424" s="2"/>
      <c r="BD424" s="2"/>
      <c r="BE424" s="2"/>
      <c r="BF424" s="2"/>
    </row>
    <row r="425" spans="1:58" s="130" customFormat="1" ht="18" customHeight="1">
      <c r="A425" s="146">
        <v>419</v>
      </c>
      <c r="B425" s="147" t="str">
        <f t="shared" si="104"/>
        <v>008</v>
      </c>
      <c r="C425" s="175" t="s">
        <v>4970</v>
      </c>
      <c r="D425" s="149" t="s">
        <v>7945</v>
      </c>
      <c r="E425" s="152" t="s">
        <v>7946</v>
      </c>
      <c r="F425" s="151" t="s">
        <v>496</v>
      </c>
      <c r="G425" s="152" t="s">
        <v>7090</v>
      </c>
      <c r="H425" s="149" t="s">
        <v>7091</v>
      </c>
      <c r="I425" s="148" t="s">
        <v>14940</v>
      </c>
      <c r="J425" s="149" t="s">
        <v>7092</v>
      </c>
      <c r="K425" s="153">
        <v>0</v>
      </c>
      <c r="L425" s="27">
        <v>0</v>
      </c>
      <c r="M425" s="153"/>
      <c r="N425" s="154">
        <v>8200000</v>
      </c>
      <c r="O425" s="154"/>
      <c r="P425" s="25"/>
      <c r="Q425" s="25">
        <v>8200000</v>
      </c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>
        <f t="shared" si="112"/>
        <v>0</v>
      </c>
      <c r="AE425" s="27">
        <v>9250000</v>
      </c>
      <c r="AF425" s="27">
        <v>9250000</v>
      </c>
      <c r="AG425" s="27"/>
      <c r="AH425" s="27"/>
      <c r="AI425" s="27"/>
      <c r="AJ425" s="27"/>
      <c r="AK425" s="27"/>
      <c r="AL425" s="25">
        <f t="shared" si="110"/>
        <v>0</v>
      </c>
      <c r="AM425" s="27">
        <f t="shared" si="111"/>
        <v>0</v>
      </c>
      <c r="AN425" s="28"/>
      <c r="AO425" s="2"/>
      <c r="AP425" s="2"/>
      <c r="AQ425" s="89"/>
      <c r="AR425" s="89"/>
      <c r="AS425" s="2"/>
      <c r="AT425" s="2"/>
      <c r="AU425" s="29"/>
      <c r="AV425" s="2"/>
      <c r="AW425" s="2"/>
      <c r="AX425" s="2"/>
      <c r="AY425" s="89"/>
      <c r="AZ425" s="2"/>
      <c r="BA425" s="2"/>
      <c r="BB425" s="2"/>
      <c r="BC425" s="2"/>
      <c r="BD425" s="2"/>
      <c r="BE425" s="2"/>
      <c r="BF425" s="2"/>
    </row>
    <row r="426" spans="1:58" s="130" customFormat="1" ht="18" customHeight="1">
      <c r="A426" s="146">
        <v>420</v>
      </c>
      <c r="B426" s="147" t="str">
        <f t="shared" si="104"/>
        <v>008</v>
      </c>
      <c r="C426" s="175" t="s">
        <v>5805</v>
      </c>
      <c r="D426" s="149" t="s">
        <v>7947</v>
      </c>
      <c r="E426" s="152" t="s">
        <v>7299</v>
      </c>
      <c r="F426" s="151" t="s">
        <v>496</v>
      </c>
      <c r="G426" s="152" t="s">
        <v>7090</v>
      </c>
      <c r="H426" s="149" t="s">
        <v>7091</v>
      </c>
      <c r="I426" s="163" t="s">
        <v>14938</v>
      </c>
      <c r="J426" s="149" t="s">
        <v>7092</v>
      </c>
      <c r="K426" s="153">
        <v>0</v>
      </c>
      <c r="L426" s="27">
        <v>0</v>
      </c>
      <c r="M426" s="153"/>
      <c r="N426" s="154">
        <v>8200000</v>
      </c>
      <c r="O426" s="154"/>
      <c r="P426" s="25"/>
      <c r="Q426" s="25">
        <v>8200000</v>
      </c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>
        <f t="shared" si="112"/>
        <v>0</v>
      </c>
      <c r="AE426" s="27">
        <v>9250000</v>
      </c>
      <c r="AF426" s="27">
        <v>9250000</v>
      </c>
      <c r="AG426" s="27"/>
      <c r="AH426" s="27"/>
      <c r="AI426" s="27"/>
      <c r="AJ426" s="27"/>
      <c r="AK426" s="27"/>
      <c r="AL426" s="25">
        <f t="shared" si="110"/>
        <v>0</v>
      </c>
      <c r="AM426" s="27">
        <f t="shared" si="111"/>
        <v>0</v>
      </c>
      <c r="AN426" s="28"/>
      <c r="AO426" s="2"/>
      <c r="AP426" s="2"/>
      <c r="AQ426" s="89"/>
      <c r="AR426" s="89"/>
      <c r="AS426" s="2"/>
      <c r="AT426" s="2"/>
      <c r="AU426" s="29"/>
      <c r="AV426" s="2"/>
      <c r="AW426" s="2"/>
      <c r="AX426" s="2"/>
      <c r="AY426" s="89"/>
      <c r="AZ426" s="2"/>
      <c r="BA426" s="2"/>
      <c r="BB426" s="2"/>
      <c r="BC426" s="2"/>
      <c r="BD426" s="2"/>
      <c r="BE426" s="2"/>
      <c r="BF426" s="2"/>
    </row>
    <row r="427" spans="1:58" s="130" customFormat="1" ht="18" customHeight="1">
      <c r="A427" s="146">
        <v>421</v>
      </c>
      <c r="B427" s="147" t="str">
        <f t="shared" si="104"/>
        <v>008</v>
      </c>
      <c r="C427" s="175" t="s">
        <v>6810</v>
      </c>
      <c r="D427" s="149" t="s">
        <v>7948</v>
      </c>
      <c r="E427" s="152" t="s">
        <v>7949</v>
      </c>
      <c r="F427" s="151" t="s">
        <v>496</v>
      </c>
      <c r="G427" s="152" t="s">
        <v>7090</v>
      </c>
      <c r="H427" s="149" t="s">
        <v>7091</v>
      </c>
      <c r="I427" s="148" t="s">
        <v>14940</v>
      </c>
      <c r="J427" s="149" t="s">
        <v>7092</v>
      </c>
      <c r="K427" s="153">
        <v>0</v>
      </c>
      <c r="L427" s="27">
        <v>0</v>
      </c>
      <c r="M427" s="153"/>
      <c r="N427" s="154">
        <v>8200000</v>
      </c>
      <c r="O427" s="154"/>
      <c r="P427" s="25"/>
      <c r="Q427" s="25">
        <v>8200000</v>
      </c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>
        <f t="shared" si="112"/>
        <v>0</v>
      </c>
      <c r="AE427" s="27">
        <v>9250000</v>
      </c>
      <c r="AF427" s="27">
        <v>9250000</v>
      </c>
      <c r="AG427" s="27"/>
      <c r="AH427" s="27"/>
      <c r="AI427" s="27"/>
      <c r="AJ427" s="27"/>
      <c r="AK427" s="27"/>
      <c r="AL427" s="25">
        <f t="shared" si="110"/>
        <v>0</v>
      </c>
      <c r="AM427" s="27">
        <f t="shared" si="111"/>
        <v>0</v>
      </c>
      <c r="AN427" s="28"/>
      <c r="AO427" s="2"/>
      <c r="AP427" s="2"/>
      <c r="AQ427" s="89"/>
      <c r="AR427" s="89"/>
      <c r="AS427" s="2"/>
      <c r="AT427" s="2"/>
      <c r="AU427" s="29"/>
      <c r="AV427" s="2"/>
      <c r="AW427" s="2"/>
      <c r="AX427" s="2"/>
      <c r="AY427" s="89"/>
      <c r="AZ427" s="2"/>
      <c r="BA427" s="2"/>
      <c r="BB427" s="2"/>
      <c r="BC427" s="2"/>
      <c r="BD427" s="2"/>
      <c r="BE427" s="2"/>
      <c r="BF427" s="2"/>
    </row>
    <row r="428" spans="1:58" s="130" customFormat="1">
      <c r="A428" s="146">
        <v>422</v>
      </c>
      <c r="B428" s="147" t="str">
        <f t="shared" si="104"/>
        <v>008</v>
      </c>
      <c r="C428" s="175" t="s">
        <v>5997</v>
      </c>
      <c r="D428" s="149" t="s">
        <v>7950</v>
      </c>
      <c r="E428" s="152" t="s">
        <v>7951</v>
      </c>
      <c r="F428" s="151" t="s">
        <v>496</v>
      </c>
      <c r="G428" s="152" t="s">
        <v>7090</v>
      </c>
      <c r="H428" s="149" t="s">
        <v>7091</v>
      </c>
      <c r="I428" s="163" t="s">
        <v>14938</v>
      </c>
      <c r="J428" s="149" t="s">
        <v>7092</v>
      </c>
      <c r="K428" s="153">
        <v>0</v>
      </c>
      <c r="L428" s="27">
        <v>0</v>
      </c>
      <c r="M428" s="153"/>
      <c r="N428" s="154">
        <v>8200000</v>
      </c>
      <c r="O428" s="154"/>
      <c r="P428" s="25"/>
      <c r="Q428" s="25">
        <v>8200000</v>
      </c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>
        <f t="shared" si="112"/>
        <v>0</v>
      </c>
      <c r="AE428" s="27">
        <v>9250000</v>
      </c>
      <c r="AF428" s="27">
        <v>9250000</v>
      </c>
      <c r="AG428" s="27"/>
      <c r="AH428" s="27"/>
      <c r="AI428" s="27"/>
      <c r="AJ428" s="27"/>
      <c r="AK428" s="27"/>
      <c r="AL428" s="25">
        <f t="shared" si="110"/>
        <v>0</v>
      </c>
      <c r="AM428" s="27">
        <f t="shared" si="111"/>
        <v>0</v>
      </c>
      <c r="AN428" s="28"/>
      <c r="AO428" s="2"/>
      <c r="AP428" s="2"/>
      <c r="AQ428" s="89"/>
      <c r="AR428" s="89"/>
      <c r="AS428" s="2"/>
      <c r="AT428" s="2"/>
      <c r="AU428" s="29"/>
      <c r="AV428" s="2"/>
      <c r="AW428" s="2"/>
      <c r="AX428" s="2"/>
      <c r="AY428" s="89"/>
      <c r="AZ428" s="2"/>
      <c r="BA428" s="2"/>
      <c r="BB428" s="2"/>
      <c r="BC428" s="2"/>
      <c r="BD428" s="2"/>
      <c r="BE428" s="2"/>
      <c r="BF428" s="2"/>
    </row>
    <row r="429" spans="1:58" s="130" customFormat="1">
      <c r="A429" s="146">
        <v>423</v>
      </c>
      <c r="B429" s="147" t="str">
        <f t="shared" si="104"/>
        <v>008</v>
      </c>
      <c r="C429" s="175" t="s">
        <v>6063</v>
      </c>
      <c r="D429" s="149" t="s">
        <v>7952</v>
      </c>
      <c r="E429" s="152" t="s">
        <v>7953</v>
      </c>
      <c r="F429" s="151" t="s">
        <v>496</v>
      </c>
      <c r="G429" s="152" t="s">
        <v>7090</v>
      </c>
      <c r="H429" s="149" t="s">
        <v>7091</v>
      </c>
      <c r="I429" s="163" t="s">
        <v>14938</v>
      </c>
      <c r="J429" s="149" t="s">
        <v>7092</v>
      </c>
      <c r="K429" s="153">
        <v>0</v>
      </c>
      <c r="L429" s="27">
        <v>0</v>
      </c>
      <c r="M429" s="153"/>
      <c r="N429" s="154">
        <v>8200000</v>
      </c>
      <c r="O429" s="154"/>
      <c r="P429" s="25"/>
      <c r="Q429" s="25">
        <v>8200000</v>
      </c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>
        <f t="shared" si="112"/>
        <v>0</v>
      </c>
      <c r="AE429" s="27">
        <v>9250000</v>
      </c>
      <c r="AF429" s="27"/>
      <c r="AG429" s="27"/>
      <c r="AH429" s="27">
        <v>9250000</v>
      </c>
      <c r="AI429" s="27"/>
      <c r="AJ429" s="27"/>
      <c r="AK429" s="27"/>
      <c r="AL429" s="25">
        <f>IF(SUM(AF429:AI429)&lt;SUM(AE429),SUM(AE429)-SUM(AF429:AI429),)</f>
        <v>0</v>
      </c>
      <c r="AM429" s="27">
        <f t="shared" ref="AM429:AM432" si="113">IF(SUM(P429:AA429)&lt;(K429+L429+N429),(K429+L429+N429)-SUM(P429:AA429),)+IF(SUM(AF429:AI429)&lt;(AE429),(AE429)-SUM(AF429:AI429),)</f>
        <v>0</v>
      </c>
      <c r="AN429" s="28"/>
      <c r="AO429" s="2"/>
      <c r="AP429" s="2"/>
      <c r="AQ429" s="89"/>
      <c r="AR429" s="89"/>
      <c r="AS429" s="2"/>
      <c r="AT429" s="2"/>
      <c r="AU429" s="29"/>
      <c r="AV429" s="2"/>
      <c r="AW429" s="2"/>
      <c r="AX429" s="2"/>
      <c r="AY429" s="89"/>
      <c r="AZ429" s="2"/>
      <c r="BA429" s="2"/>
      <c r="BB429" s="2"/>
      <c r="BC429" s="2"/>
      <c r="BD429" s="2"/>
      <c r="BE429" s="2"/>
      <c r="BF429" s="2"/>
    </row>
    <row r="430" spans="1:58" s="130" customFormat="1" ht="18" customHeight="1">
      <c r="A430" s="146">
        <v>424</v>
      </c>
      <c r="B430" s="147" t="str">
        <f t="shared" si="104"/>
        <v>008</v>
      </c>
      <c r="C430" s="176" t="s">
        <v>7954</v>
      </c>
      <c r="D430" s="163" t="s">
        <v>7955</v>
      </c>
      <c r="E430" s="152" t="s">
        <v>7956</v>
      </c>
      <c r="F430" s="151" t="s">
        <v>7106</v>
      </c>
      <c r="G430" s="152" t="s">
        <v>7090</v>
      </c>
      <c r="H430" s="149" t="s">
        <v>7091</v>
      </c>
      <c r="I430" s="148" t="s">
        <v>14940</v>
      </c>
      <c r="J430" s="163" t="s">
        <v>7092</v>
      </c>
      <c r="K430" s="164">
        <v>0</v>
      </c>
      <c r="L430" s="27"/>
      <c r="M430" s="153"/>
      <c r="N430" s="172">
        <v>8200000</v>
      </c>
      <c r="O430" s="172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>
        <f t="shared" si="112"/>
        <v>8200000</v>
      </c>
      <c r="AE430" s="27">
        <v>9250000</v>
      </c>
      <c r="AF430" s="27"/>
      <c r="AG430" s="27"/>
      <c r="AH430" s="27">
        <v>17450000</v>
      </c>
      <c r="AI430" s="27"/>
      <c r="AJ430" s="27"/>
      <c r="AK430" s="27"/>
      <c r="AL430" s="25">
        <f>IF(SUM(AF430:AI430)&lt;SUM(AE430),SUM(AE430)-SUM(AF430:AI430),)</f>
        <v>0</v>
      </c>
      <c r="AM430" s="27">
        <v>0</v>
      </c>
      <c r="AN430" s="28"/>
      <c r="AO430" s="2"/>
      <c r="AP430" s="2"/>
      <c r="AQ430" s="89"/>
      <c r="AR430" s="89"/>
      <c r="AS430" s="2"/>
      <c r="AT430" s="2"/>
      <c r="AU430" s="29"/>
      <c r="AV430" s="2"/>
      <c r="AW430" s="2"/>
      <c r="AX430" s="2"/>
      <c r="AY430" s="89"/>
      <c r="AZ430" s="2"/>
      <c r="BA430" s="2"/>
      <c r="BB430" s="2"/>
      <c r="BC430" s="2"/>
      <c r="BD430" s="2"/>
      <c r="BE430" s="2"/>
      <c r="BF430" s="2"/>
    </row>
    <row r="431" spans="1:58" s="130" customFormat="1" ht="18" customHeight="1">
      <c r="A431" s="146">
        <v>425</v>
      </c>
      <c r="B431" s="147" t="str">
        <f t="shared" si="104"/>
        <v>008</v>
      </c>
      <c r="C431" s="175" t="s">
        <v>5938</v>
      </c>
      <c r="D431" s="149" t="s">
        <v>7957</v>
      </c>
      <c r="E431" s="152" t="s">
        <v>2237</v>
      </c>
      <c r="F431" s="151" t="s">
        <v>496</v>
      </c>
      <c r="G431" s="152" t="s">
        <v>7090</v>
      </c>
      <c r="H431" s="149" t="s">
        <v>7091</v>
      </c>
      <c r="I431" s="163" t="s">
        <v>14938</v>
      </c>
      <c r="J431" s="149" t="s">
        <v>7092</v>
      </c>
      <c r="K431" s="153">
        <v>0</v>
      </c>
      <c r="L431" s="27">
        <v>0</v>
      </c>
      <c r="M431" s="153"/>
      <c r="N431" s="154">
        <v>8200000</v>
      </c>
      <c r="O431" s="154"/>
      <c r="P431" s="25"/>
      <c r="Q431" s="25">
        <v>8200000</v>
      </c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>
        <f t="shared" si="112"/>
        <v>0</v>
      </c>
      <c r="AE431" s="27">
        <v>9250000</v>
      </c>
      <c r="AF431" s="27">
        <v>9250000</v>
      </c>
      <c r="AG431" s="27"/>
      <c r="AH431" s="27"/>
      <c r="AI431" s="27"/>
      <c r="AJ431" s="27"/>
      <c r="AK431" s="27"/>
      <c r="AL431" s="25">
        <f>IF(SUM(AF431:AG431)&lt;SUM(AE431),SUM(AE431)-SUM(AF431:AG431),)</f>
        <v>0</v>
      </c>
      <c r="AM431" s="27">
        <f>IF(SUM(P431:AA431)&lt;(K431+L431+N431),(K431+L431+N431)-SUM(P431:AA431),)+IF(SUM(AF431:AG431)&lt;(AE431),(AE431)-SUM(AF431:AG431),)</f>
        <v>0</v>
      </c>
      <c r="AN431" s="28"/>
      <c r="AO431" s="2"/>
      <c r="AP431" s="2"/>
      <c r="AQ431" s="89"/>
      <c r="AR431" s="89"/>
      <c r="AS431" s="2"/>
      <c r="AT431" s="2"/>
      <c r="AU431" s="29"/>
      <c r="AV431" s="2"/>
      <c r="AW431" s="2"/>
      <c r="AX431" s="2"/>
      <c r="AY431" s="89"/>
      <c r="AZ431" s="2"/>
      <c r="BA431" s="2"/>
      <c r="BB431" s="2"/>
      <c r="BC431" s="2"/>
      <c r="BD431" s="2"/>
      <c r="BE431" s="2"/>
      <c r="BF431" s="2"/>
    </row>
    <row r="432" spans="1:58" s="130" customFormat="1" ht="18" customHeight="1">
      <c r="A432" s="146">
        <v>426</v>
      </c>
      <c r="B432" s="147" t="str">
        <f t="shared" si="104"/>
        <v>008</v>
      </c>
      <c r="C432" s="175" t="s">
        <v>7958</v>
      </c>
      <c r="D432" s="149" t="s">
        <v>7959</v>
      </c>
      <c r="E432" s="152" t="s">
        <v>7717</v>
      </c>
      <c r="F432" s="151" t="s">
        <v>496</v>
      </c>
      <c r="G432" s="152" t="s">
        <v>7090</v>
      </c>
      <c r="H432" s="149" t="s">
        <v>7091</v>
      </c>
      <c r="I432" s="148" t="s">
        <v>14940</v>
      </c>
      <c r="J432" s="149" t="s">
        <v>7092</v>
      </c>
      <c r="K432" s="153">
        <v>0</v>
      </c>
      <c r="L432" s="27">
        <v>0</v>
      </c>
      <c r="M432" s="153"/>
      <c r="N432" s="154">
        <v>8200000</v>
      </c>
      <c r="O432" s="154"/>
      <c r="P432" s="25"/>
      <c r="Q432" s="25"/>
      <c r="R432" s="25"/>
      <c r="S432" s="25">
        <v>8200000</v>
      </c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>
        <f ca="1">IF(SUM(P432:AD432)&lt;SUM(N432),SUM(N432)-SUM(P432:AD432),)</f>
        <v>0</v>
      </c>
      <c r="AE432" s="27">
        <v>9250000</v>
      </c>
      <c r="AF432" s="27"/>
      <c r="AG432" s="27"/>
      <c r="AH432" s="27">
        <v>9250000</v>
      </c>
      <c r="AI432" s="27"/>
      <c r="AJ432" s="27"/>
      <c r="AK432" s="27"/>
      <c r="AL432" s="25">
        <f>IF(SUM(AF432:AI432)&lt;SUM(AE432),SUM(AE432)-SUM(AF432:AI432),)</f>
        <v>0</v>
      </c>
      <c r="AM432" s="27">
        <f t="shared" si="113"/>
        <v>0</v>
      </c>
      <c r="AN432" s="28"/>
      <c r="AO432" s="2"/>
      <c r="AP432" s="2"/>
      <c r="AQ432" s="89"/>
      <c r="AR432" s="89"/>
      <c r="AS432" s="2"/>
      <c r="AT432" s="2"/>
      <c r="AU432" s="29"/>
      <c r="AV432" s="2"/>
      <c r="AW432" s="2"/>
      <c r="AX432" s="2"/>
      <c r="AY432" s="89"/>
      <c r="AZ432" s="2"/>
      <c r="BA432" s="2"/>
      <c r="BB432" s="2"/>
      <c r="BC432" s="2"/>
      <c r="BD432" s="2"/>
      <c r="BE432" s="2"/>
      <c r="BF432" s="2"/>
    </row>
    <row r="433" spans="1:58" s="130" customFormat="1" ht="18" customHeight="1">
      <c r="A433" s="146">
        <v>427</v>
      </c>
      <c r="B433" s="147" t="str">
        <f t="shared" si="104"/>
        <v>008</v>
      </c>
      <c r="C433" s="175" t="s">
        <v>7960</v>
      </c>
      <c r="D433" s="149" t="s">
        <v>7961</v>
      </c>
      <c r="E433" s="152" t="s">
        <v>7962</v>
      </c>
      <c r="F433" s="151" t="s">
        <v>496</v>
      </c>
      <c r="G433" s="152" t="s">
        <v>7090</v>
      </c>
      <c r="H433" s="149" t="s">
        <v>7091</v>
      </c>
      <c r="I433" s="163" t="s">
        <v>14938</v>
      </c>
      <c r="J433" s="149" t="s">
        <v>7092</v>
      </c>
      <c r="K433" s="153">
        <v>0</v>
      </c>
      <c r="L433" s="27">
        <v>0</v>
      </c>
      <c r="M433" s="153"/>
      <c r="N433" s="154">
        <v>8200000</v>
      </c>
      <c r="O433" s="154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>
        <f>IF(SUM(P433:Q433)&lt;SUM(N433),SUM(N433)-SUM(P433:Q433),)</f>
        <v>8200000</v>
      </c>
      <c r="AE433" s="27">
        <v>9250000</v>
      </c>
      <c r="AF433" s="27"/>
      <c r="AG433" s="27"/>
      <c r="AH433" s="27"/>
      <c r="AI433" s="27"/>
      <c r="AJ433" s="27"/>
      <c r="AK433" s="27"/>
      <c r="AL433" s="25">
        <f>IF(SUM(AF433:AG433)&lt;SUM(AE433),SUM(AE433)-SUM(AF433:AG433),)</f>
        <v>9250000</v>
      </c>
      <c r="AM433" s="27">
        <f>IF(SUM(P433:AA433)&lt;(K433+L433+N433),(K433+L433+N433)-SUM(P433:AA433),)+IF(SUM(AF433:AG433)&lt;(AE433),(AE433)-SUM(AF433:AG433),)</f>
        <v>17450000</v>
      </c>
      <c r="AN433" s="28"/>
      <c r="AO433" s="2"/>
      <c r="AP433" s="2"/>
      <c r="AQ433" s="89"/>
      <c r="AR433" s="89"/>
      <c r="AS433" s="2"/>
      <c r="AT433" s="2"/>
      <c r="AU433" s="29"/>
      <c r="AV433" s="2"/>
      <c r="AW433" s="2"/>
      <c r="AX433" s="2"/>
      <c r="AY433" s="89"/>
      <c r="AZ433" s="2"/>
      <c r="BA433" s="2"/>
      <c r="BB433" s="2"/>
      <c r="BC433" s="2"/>
      <c r="BD433" s="2"/>
      <c r="BE433" s="2"/>
      <c r="BF433" s="2"/>
    </row>
    <row r="434" spans="1:58" s="130" customFormat="1" ht="18" customHeight="1">
      <c r="A434" s="146">
        <v>428</v>
      </c>
      <c r="B434" s="147" t="str">
        <f t="shared" si="104"/>
        <v>008</v>
      </c>
      <c r="C434" s="175" t="s">
        <v>6452</v>
      </c>
      <c r="D434" s="149" t="s">
        <v>7963</v>
      </c>
      <c r="E434" s="152" t="s">
        <v>7964</v>
      </c>
      <c r="F434" s="151" t="s">
        <v>496</v>
      </c>
      <c r="G434" s="152" t="s">
        <v>7090</v>
      </c>
      <c r="H434" s="149" t="s">
        <v>7091</v>
      </c>
      <c r="I434" s="163" t="s">
        <v>14938</v>
      </c>
      <c r="J434" s="149" t="s">
        <v>7092</v>
      </c>
      <c r="K434" s="153">
        <v>0</v>
      </c>
      <c r="L434" s="27">
        <v>0</v>
      </c>
      <c r="M434" s="153"/>
      <c r="N434" s="154">
        <v>8200000</v>
      </c>
      <c r="O434" s="154"/>
      <c r="P434" s="25"/>
      <c r="Q434" s="25">
        <v>8200000</v>
      </c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>
        <f>IF(SUM(P434:Q434)&lt;SUM(N434),SUM(N434)-SUM(P434:Q434),)</f>
        <v>0</v>
      </c>
      <c r="AE434" s="27">
        <v>9250000</v>
      </c>
      <c r="AF434" s="27">
        <v>9250000</v>
      </c>
      <c r="AG434" s="27"/>
      <c r="AH434" s="27"/>
      <c r="AI434" s="27"/>
      <c r="AJ434" s="27"/>
      <c r="AK434" s="27"/>
      <c r="AL434" s="25">
        <f>IF(SUM(AF434:AG434)&lt;SUM(AE434),SUM(AE434)-SUM(AF434:AG434),)</f>
        <v>0</v>
      </c>
      <c r="AM434" s="27">
        <f>IF(SUM(P434:AA434)&lt;(K434+L434+N434),(K434+L434+N434)-SUM(P434:AA434),)+IF(SUM(AF434:AG434)&lt;(AE434),(AE434)-SUM(AF434:AG434),)</f>
        <v>0</v>
      </c>
      <c r="AN434" s="28"/>
      <c r="AO434" s="2"/>
      <c r="AP434" s="2"/>
      <c r="AQ434" s="89"/>
      <c r="AR434" s="89"/>
      <c r="AS434" s="2"/>
      <c r="AT434" s="2"/>
      <c r="AU434" s="29"/>
      <c r="AV434" s="2"/>
      <c r="AW434" s="2"/>
      <c r="AX434" s="2"/>
      <c r="AY434" s="89"/>
      <c r="AZ434" s="2"/>
      <c r="BA434" s="2"/>
      <c r="BB434" s="2"/>
      <c r="BC434" s="2"/>
      <c r="BD434" s="2"/>
      <c r="BE434" s="2"/>
      <c r="BF434" s="2"/>
    </row>
    <row r="435" spans="1:58" s="130" customFormat="1" ht="18" customHeight="1">
      <c r="A435" s="146">
        <v>429</v>
      </c>
      <c r="B435" s="147" t="str">
        <f t="shared" si="104"/>
        <v>008</v>
      </c>
      <c r="C435" s="181" t="s">
        <v>6829</v>
      </c>
      <c r="D435" s="149" t="s">
        <v>7965</v>
      </c>
      <c r="E435" s="152" t="s">
        <v>7966</v>
      </c>
      <c r="F435" s="151" t="s">
        <v>496</v>
      </c>
      <c r="G435" s="152" t="s">
        <v>7090</v>
      </c>
      <c r="H435" s="149" t="s">
        <v>7091</v>
      </c>
      <c r="I435" s="163" t="s">
        <v>14938</v>
      </c>
      <c r="J435" s="149" t="s">
        <v>7092</v>
      </c>
      <c r="K435" s="153">
        <v>0</v>
      </c>
      <c r="L435" s="27">
        <v>0</v>
      </c>
      <c r="M435" s="153"/>
      <c r="N435" s="154">
        <v>8200000</v>
      </c>
      <c r="O435" s="154"/>
      <c r="P435" s="25"/>
      <c r="Q435" s="25">
        <v>8200000</v>
      </c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>
        <f>IF(SUM(P435:Q435)&lt;SUM(N435),SUM(N435)-SUM(P435:Q435),)</f>
        <v>0</v>
      </c>
      <c r="AE435" s="27">
        <v>9250000</v>
      </c>
      <c r="AF435" s="27">
        <v>9250000</v>
      </c>
      <c r="AG435" s="27"/>
      <c r="AH435" s="27"/>
      <c r="AI435" s="27"/>
      <c r="AJ435" s="27"/>
      <c r="AK435" s="27"/>
      <c r="AL435" s="25">
        <f>IF(SUM(AF435:AG435)&lt;SUM(AE435),SUM(AE435)-SUM(AF435:AG435),)</f>
        <v>0</v>
      </c>
      <c r="AM435" s="27">
        <f>IF(SUM(P435:AA435)&lt;(K435+L435+N435),(K435+L435+N435)-SUM(P435:AA435),)+IF(SUM(AF435:AG435)&lt;(AE435),(AE435)-SUM(AF435:AG435),)</f>
        <v>0</v>
      </c>
      <c r="AN435" s="28"/>
      <c r="AO435" s="2"/>
      <c r="AP435" s="2"/>
      <c r="AQ435" s="89"/>
      <c r="AR435" s="89"/>
      <c r="AS435" s="2"/>
      <c r="AT435" s="2"/>
      <c r="AU435" s="29"/>
      <c r="AV435" s="2"/>
      <c r="AW435" s="2"/>
      <c r="AX435" s="2"/>
      <c r="AY435" s="89"/>
      <c r="AZ435" s="2"/>
      <c r="BA435" s="2"/>
      <c r="BB435" s="2"/>
      <c r="BC435" s="2"/>
      <c r="BD435" s="2"/>
      <c r="BE435" s="2"/>
      <c r="BF435" s="2"/>
    </row>
    <row r="436" spans="1:58" s="130" customFormat="1" ht="18" customHeight="1">
      <c r="A436" s="146">
        <v>430</v>
      </c>
      <c r="B436" s="147" t="str">
        <f t="shared" si="104"/>
        <v>008</v>
      </c>
      <c r="C436" s="175" t="s">
        <v>7967</v>
      </c>
      <c r="D436" s="149" t="s">
        <v>7968</v>
      </c>
      <c r="E436" s="152" t="s">
        <v>7367</v>
      </c>
      <c r="F436" s="151" t="s">
        <v>496</v>
      </c>
      <c r="G436" s="152" t="s">
        <v>7090</v>
      </c>
      <c r="H436" s="149" t="s">
        <v>7091</v>
      </c>
      <c r="I436" s="163" t="s">
        <v>14938</v>
      </c>
      <c r="J436" s="149" t="s">
        <v>7092</v>
      </c>
      <c r="K436" s="153">
        <v>0</v>
      </c>
      <c r="L436" s="27">
        <v>0</v>
      </c>
      <c r="M436" s="153"/>
      <c r="N436" s="154">
        <v>8200000</v>
      </c>
      <c r="O436" s="154"/>
      <c r="P436" s="25"/>
      <c r="Q436" s="25"/>
      <c r="R436" s="25"/>
      <c r="S436" s="25"/>
      <c r="T436" s="25"/>
      <c r="U436" s="25">
        <v>8200000</v>
      </c>
      <c r="V436" s="25"/>
      <c r="W436" s="25"/>
      <c r="X436" s="25"/>
      <c r="Y436" s="25"/>
      <c r="Z436" s="25"/>
      <c r="AA436" s="25"/>
      <c r="AB436" s="25"/>
      <c r="AC436" s="25"/>
      <c r="AD436" s="25">
        <f>IF(SUM(P436:U436)&lt;SUM(N436),SUM(N436)-SUM(P436:U436),)</f>
        <v>0</v>
      </c>
      <c r="AE436" s="27">
        <v>9250000</v>
      </c>
      <c r="AF436" s="27">
        <v>9250000</v>
      </c>
      <c r="AG436" s="27"/>
      <c r="AH436" s="27"/>
      <c r="AI436" s="27"/>
      <c r="AJ436" s="27"/>
      <c r="AK436" s="27"/>
      <c r="AL436" s="25">
        <f>IF(SUM(AF436:AG436)&lt;SUM(AE436),SUM(AE436)-SUM(AF436:AG436),)</f>
        <v>0</v>
      </c>
      <c r="AM436" s="27">
        <f>IF(SUM(P436:AA436)&lt;(K436+L436+N436),(K436+L436+N436)-SUM(P436:AA436),)+IF(SUM(AF436:AG436)&lt;(AE436),(AE436)-SUM(AF436:AG436),)</f>
        <v>0</v>
      </c>
      <c r="AN436" s="28"/>
      <c r="AO436" s="2"/>
      <c r="AP436" s="2"/>
      <c r="AQ436" s="89"/>
      <c r="AR436" s="89"/>
      <c r="AS436" s="2"/>
      <c r="AT436" s="2"/>
      <c r="AU436" s="29"/>
      <c r="AV436" s="2"/>
      <c r="AW436" s="2"/>
      <c r="AX436" s="2"/>
      <c r="AY436" s="89"/>
      <c r="AZ436" s="2"/>
      <c r="BA436" s="2"/>
      <c r="BB436" s="2"/>
      <c r="BC436" s="2"/>
      <c r="BD436" s="2"/>
      <c r="BE436" s="2"/>
      <c r="BF436" s="2"/>
    </row>
    <row r="437" spans="1:58" s="130" customFormat="1" ht="18" customHeight="1">
      <c r="A437" s="146">
        <v>431</v>
      </c>
      <c r="B437" s="147" t="str">
        <f t="shared" si="104"/>
        <v>008</v>
      </c>
      <c r="C437" s="175" t="s">
        <v>5239</v>
      </c>
      <c r="D437" s="149" t="s">
        <v>7969</v>
      </c>
      <c r="E437" s="152" t="s">
        <v>7305</v>
      </c>
      <c r="F437" s="151" t="s">
        <v>496</v>
      </c>
      <c r="G437" s="152" t="s">
        <v>7090</v>
      </c>
      <c r="H437" s="149" t="s">
        <v>7091</v>
      </c>
      <c r="I437" s="163" t="s">
        <v>14938</v>
      </c>
      <c r="J437" s="149" t="s">
        <v>7092</v>
      </c>
      <c r="K437" s="153">
        <v>0</v>
      </c>
      <c r="L437" s="27">
        <v>0</v>
      </c>
      <c r="M437" s="153"/>
      <c r="N437" s="154">
        <v>8200000</v>
      </c>
      <c r="O437" s="154"/>
      <c r="P437" s="25"/>
      <c r="Q437" s="25">
        <v>8200000</v>
      </c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>
        <f>IF(SUM(P437:Q437)&lt;SUM(N437),SUM(N437)-SUM(P437:Q437),)</f>
        <v>0</v>
      </c>
      <c r="AE437" s="27">
        <v>9250000</v>
      </c>
      <c r="AF437" s="27"/>
      <c r="AG437" s="27"/>
      <c r="AH437" s="27">
        <v>9250000</v>
      </c>
      <c r="AI437" s="27"/>
      <c r="AJ437" s="27"/>
      <c r="AK437" s="27"/>
      <c r="AL437" s="25">
        <f t="shared" ref="AL437:AL442" si="114">IF(SUM(AF437:AI437)&lt;SUM(AE437),SUM(AE437)-SUM(AF437:AI437),)</f>
        <v>0</v>
      </c>
      <c r="AM437" s="27">
        <f t="shared" ref="AM437:AM442" si="115">IF(SUM(P437:AA437)&lt;(K437+L437+N437),(K437+L437+N437)-SUM(P437:AA437),)+IF(SUM(AF437:AI437)&lt;(AE437),(AE437)-SUM(AF437:AI437),)</f>
        <v>0</v>
      </c>
      <c r="AN437" s="28"/>
      <c r="AO437" s="2"/>
      <c r="AP437" s="2"/>
      <c r="AQ437" s="89"/>
      <c r="AR437" s="89"/>
      <c r="AS437" s="2"/>
      <c r="AT437" s="2"/>
      <c r="AU437" s="29"/>
      <c r="AV437" s="2"/>
      <c r="AW437" s="2"/>
      <c r="AX437" s="2"/>
      <c r="AY437" s="89"/>
      <c r="AZ437" s="2"/>
      <c r="BA437" s="2"/>
      <c r="BB437" s="2"/>
      <c r="BC437" s="2"/>
      <c r="BD437" s="2"/>
      <c r="BE437" s="2"/>
      <c r="BF437" s="2"/>
    </row>
    <row r="438" spans="1:58" s="130" customFormat="1" ht="18" customHeight="1">
      <c r="A438" s="146">
        <v>432</v>
      </c>
      <c r="B438" s="147" t="str">
        <f t="shared" si="104"/>
        <v>008</v>
      </c>
      <c r="C438" s="175" t="s">
        <v>6346</v>
      </c>
      <c r="D438" s="149" t="s">
        <v>7970</v>
      </c>
      <c r="E438" s="152" t="s">
        <v>7669</v>
      </c>
      <c r="F438" s="151" t="s">
        <v>496</v>
      </c>
      <c r="G438" s="152" t="s">
        <v>7090</v>
      </c>
      <c r="H438" s="149" t="s">
        <v>7091</v>
      </c>
      <c r="I438" s="148" t="s">
        <v>14940</v>
      </c>
      <c r="J438" s="149" t="s">
        <v>7092</v>
      </c>
      <c r="K438" s="153">
        <v>0</v>
      </c>
      <c r="L438" s="27">
        <v>0</v>
      </c>
      <c r="M438" s="153"/>
      <c r="N438" s="154">
        <v>8200000</v>
      </c>
      <c r="O438" s="154"/>
      <c r="P438" s="25"/>
      <c r="Q438" s="25">
        <v>8200000</v>
      </c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>
        <f>IF(SUM(P438:Q438)&lt;SUM(N438),SUM(N438)-SUM(P438:Q438),)</f>
        <v>0</v>
      </c>
      <c r="AE438" s="27">
        <v>9250000</v>
      </c>
      <c r="AF438" s="27"/>
      <c r="AG438" s="27"/>
      <c r="AH438" s="27">
        <v>9250000</v>
      </c>
      <c r="AI438" s="27"/>
      <c r="AJ438" s="27"/>
      <c r="AK438" s="27"/>
      <c r="AL438" s="25">
        <f t="shared" si="114"/>
        <v>0</v>
      </c>
      <c r="AM438" s="27">
        <f t="shared" si="115"/>
        <v>0</v>
      </c>
      <c r="AN438" s="28"/>
      <c r="AO438" s="2"/>
      <c r="AP438" s="2"/>
      <c r="AQ438" s="89"/>
      <c r="AR438" s="89"/>
      <c r="AS438" s="2"/>
      <c r="AT438" s="2"/>
      <c r="AU438" s="29"/>
      <c r="AV438" s="2"/>
      <c r="AW438" s="2"/>
      <c r="AX438" s="2"/>
      <c r="AY438" s="89"/>
      <c r="AZ438" s="2"/>
      <c r="BA438" s="2"/>
      <c r="BB438" s="2"/>
      <c r="BC438" s="2"/>
      <c r="BD438" s="2"/>
      <c r="BE438" s="2"/>
      <c r="BF438" s="2"/>
    </row>
    <row r="439" spans="1:58" s="130" customFormat="1" ht="18" customHeight="1">
      <c r="A439" s="146">
        <v>433</v>
      </c>
      <c r="B439" s="147" t="str">
        <f t="shared" si="104"/>
        <v>008</v>
      </c>
      <c r="C439" s="181" t="s">
        <v>5915</v>
      </c>
      <c r="D439" s="149" t="s">
        <v>7971</v>
      </c>
      <c r="E439" s="152" t="s">
        <v>7859</v>
      </c>
      <c r="F439" s="151" t="s">
        <v>496</v>
      </c>
      <c r="G439" s="152" t="s">
        <v>7090</v>
      </c>
      <c r="H439" s="149" t="s">
        <v>7091</v>
      </c>
      <c r="I439" s="148" t="s">
        <v>14940</v>
      </c>
      <c r="J439" s="149" t="s">
        <v>7092</v>
      </c>
      <c r="K439" s="153">
        <v>0</v>
      </c>
      <c r="L439" s="27">
        <v>0</v>
      </c>
      <c r="M439" s="153"/>
      <c r="N439" s="154">
        <v>8200000</v>
      </c>
      <c r="O439" s="154"/>
      <c r="P439" s="25"/>
      <c r="Q439" s="25">
        <v>8200000</v>
      </c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>
        <f>IF(SUM(P439:Q439)&lt;SUM(N439),SUM(N439)-SUM(P439:Q439),)</f>
        <v>0</v>
      </c>
      <c r="AE439" s="27">
        <v>9250000</v>
      </c>
      <c r="AF439" s="27"/>
      <c r="AG439" s="27"/>
      <c r="AH439" s="27">
        <v>9250000</v>
      </c>
      <c r="AI439" s="27"/>
      <c r="AJ439" s="27"/>
      <c r="AK439" s="27"/>
      <c r="AL439" s="25">
        <f t="shared" si="114"/>
        <v>0</v>
      </c>
      <c r="AM439" s="27">
        <f t="shared" si="115"/>
        <v>0</v>
      </c>
      <c r="AN439" s="28"/>
      <c r="AO439" s="2"/>
      <c r="AP439" s="2"/>
      <c r="AQ439" s="89"/>
      <c r="AR439" s="89"/>
      <c r="AS439" s="2"/>
      <c r="AT439" s="2"/>
      <c r="AU439" s="29"/>
      <c r="AV439" s="2"/>
      <c r="AW439" s="2"/>
      <c r="AX439" s="2"/>
      <c r="AY439" s="89"/>
      <c r="AZ439" s="2"/>
      <c r="BA439" s="2"/>
      <c r="BB439" s="2"/>
      <c r="BC439" s="2"/>
      <c r="BD439" s="2"/>
      <c r="BE439" s="2"/>
      <c r="BF439" s="2"/>
    </row>
    <row r="440" spans="1:58" s="130" customFormat="1" ht="18" customHeight="1">
      <c r="A440" s="146">
        <v>434</v>
      </c>
      <c r="B440" s="147" t="str">
        <f t="shared" si="104"/>
        <v>008</v>
      </c>
      <c r="C440" s="175" t="s">
        <v>5326</v>
      </c>
      <c r="D440" s="149" t="s">
        <v>7972</v>
      </c>
      <c r="E440" s="152" t="s">
        <v>7324</v>
      </c>
      <c r="F440" s="151" t="s">
        <v>496</v>
      </c>
      <c r="G440" s="152" t="s">
        <v>7090</v>
      </c>
      <c r="H440" s="149" t="s">
        <v>7091</v>
      </c>
      <c r="I440" s="163" t="s">
        <v>14938</v>
      </c>
      <c r="J440" s="149" t="s">
        <v>7092</v>
      </c>
      <c r="K440" s="153">
        <v>0</v>
      </c>
      <c r="L440" s="27">
        <v>0</v>
      </c>
      <c r="M440" s="153"/>
      <c r="N440" s="154">
        <v>8200000</v>
      </c>
      <c r="O440" s="154"/>
      <c r="P440" s="25"/>
      <c r="Q440" s="25">
        <v>8200000</v>
      </c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>
        <f>IF(SUM(P440:Q440)&lt;SUM(N440),SUM(N440)-SUM(P440:Q440),)</f>
        <v>0</v>
      </c>
      <c r="AE440" s="27">
        <v>9250000</v>
      </c>
      <c r="AF440" s="27"/>
      <c r="AG440" s="27"/>
      <c r="AH440" s="27">
        <v>9250000</v>
      </c>
      <c r="AI440" s="27"/>
      <c r="AJ440" s="27"/>
      <c r="AK440" s="27"/>
      <c r="AL440" s="25">
        <f t="shared" si="114"/>
        <v>0</v>
      </c>
      <c r="AM440" s="27">
        <f t="shared" si="115"/>
        <v>0</v>
      </c>
      <c r="AN440" s="28"/>
      <c r="AO440" s="2"/>
      <c r="AP440" s="2"/>
      <c r="AQ440" s="89"/>
      <c r="AR440" s="89"/>
      <c r="AS440" s="2"/>
      <c r="AT440" s="2"/>
      <c r="AU440" s="29"/>
      <c r="AV440" s="2"/>
      <c r="AW440" s="2"/>
      <c r="AX440" s="2"/>
      <c r="AY440" s="89"/>
      <c r="AZ440" s="2"/>
      <c r="BA440" s="2"/>
      <c r="BB440" s="2"/>
      <c r="BC440" s="2"/>
      <c r="BD440" s="2"/>
      <c r="BE440" s="2"/>
      <c r="BF440" s="2"/>
    </row>
    <row r="441" spans="1:58" s="130" customFormat="1" ht="18" customHeight="1">
      <c r="A441" s="146">
        <v>435</v>
      </c>
      <c r="B441" s="147" t="str">
        <f t="shared" si="104"/>
        <v>008</v>
      </c>
      <c r="C441" s="175" t="s">
        <v>6033</v>
      </c>
      <c r="D441" s="163" t="s">
        <v>7973</v>
      </c>
      <c r="E441" s="152" t="s">
        <v>826</v>
      </c>
      <c r="F441" s="151" t="s">
        <v>496</v>
      </c>
      <c r="G441" s="152" t="s">
        <v>7090</v>
      </c>
      <c r="H441" s="149" t="s">
        <v>7091</v>
      </c>
      <c r="I441" s="163" t="s">
        <v>14938</v>
      </c>
      <c r="J441" s="149" t="s">
        <v>7092</v>
      </c>
      <c r="K441" s="153">
        <v>0</v>
      </c>
      <c r="L441" s="27">
        <v>0</v>
      </c>
      <c r="M441" s="153"/>
      <c r="N441" s="154">
        <v>8200000</v>
      </c>
      <c r="O441" s="154"/>
      <c r="P441" s="25"/>
      <c r="Q441" s="25">
        <v>8200000</v>
      </c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>
        <f>IF(SUM(P441:Q441)&lt;SUM(N441),SUM(N441)-SUM(P441:Q441),)</f>
        <v>0</v>
      </c>
      <c r="AE441" s="27">
        <v>9250000</v>
      </c>
      <c r="AF441" s="27"/>
      <c r="AG441" s="27"/>
      <c r="AH441" s="27">
        <v>9250000</v>
      </c>
      <c r="AI441" s="27"/>
      <c r="AJ441" s="27"/>
      <c r="AK441" s="27"/>
      <c r="AL441" s="25">
        <f t="shared" si="114"/>
        <v>0</v>
      </c>
      <c r="AM441" s="27">
        <f t="shared" si="115"/>
        <v>0</v>
      </c>
      <c r="AN441" s="28"/>
      <c r="AO441" s="2"/>
      <c r="AP441" s="2"/>
      <c r="AQ441" s="89"/>
      <c r="AR441" s="89"/>
      <c r="AS441" s="2"/>
      <c r="AT441" s="2"/>
      <c r="AU441" s="29"/>
      <c r="AV441" s="2"/>
      <c r="AW441" s="2"/>
      <c r="AX441" s="2"/>
      <c r="AY441" s="89"/>
      <c r="AZ441" s="2"/>
      <c r="BA441" s="2"/>
      <c r="BB441" s="2"/>
      <c r="BC441" s="2"/>
      <c r="BD441" s="2"/>
      <c r="BE441" s="2"/>
      <c r="BF441" s="2"/>
    </row>
    <row r="442" spans="1:58" s="130" customFormat="1" ht="18" customHeight="1">
      <c r="A442" s="146">
        <v>436</v>
      </c>
      <c r="B442" s="147" t="str">
        <f t="shared" si="104"/>
        <v>008</v>
      </c>
      <c r="C442" s="175" t="s">
        <v>7974</v>
      </c>
      <c r="D442" s="149" t="s">
        <v>7975</v>
      </c>
      <c r="E442" s="152" t="s">
        <v>7798</v>
      </c>
      <c r="F442" s="151" t="s">
        <v>496</v>
      </c>
      <c r="G442" s="152" t="s">
        <v>7090</v>
      </c>
      <c r="H442" s="149" t="s">
        <v>7091</v>
      </c>
      <c r="I442" s="148" t="s">
        <v>14940</v>
      </c>
      <c r="J442" s="149" t="s">
        <v>7092</v>
      </c>
      <c r="K442" s="153">
        <v>0</v>
      </c>
      <c r="L442" s="27">
        <v>0</v>
      </c>
      <c r="M442" s="153"/>
      <c r="N442" s="154">
        <v>8200000</v>
      </c>
      <c r="O442" s="154"/>
      <c r="P442" s="25"/>
      <c r="Q442" s="25"/>
      <c r="R442" s="25"/>
      <c r="S442" s="25">
        <v>8200000</v>
      </c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>
        <f ca="1">IF(SUM(P442:AD442)&lt;SUM(N442),SUM(N442)-SUM(P442:AD442),)</f>
        <v>0</v>
      </c>
      <c r="AE442" s="27">
        <v>9250000</v>
      </c>
      <c r="AF442" s="27"/>
      <c r="AG442" s="27"/>
      <c r="AH442" s="27">
        <v>9250000</v>
      </c>
      <c r="AI442" s="27"/>
      <c r="AJ442" s="27"/>
      <c r="AK442" s="27"/>
      <c r="AL442" s="25">
        <f t="shared" si="114"/>
        <v>0</v>
      </c>
      <c r="AM442" s="27">
        <f t="shared" si="115"/>
        <v>0</v>
      </c>
      <c r="AN442" s="28">
        <v>520</v>
      </c>
      <c r="AO442" s="2"/>
      <c r="AP442" s="2"/>
      <c r="AQ442" s="89"/>
      <c r="AR442" s="89"/>
      <c r="AS442" s="2"/>
      <c r="AT442" s="2"/>
      <c r="AU442" s="29"/>
      <c r="AV442" s="2"/>
      <c r="AW442" s="2"/>
      <c r="AX442" s="2"/>
      <c r="AY442" s="89"/>
      <c r="AZ442" s="2"/>
      <c r="BA442" s="2"/>
      <c r="BB442" s="2"/>
      <c r="BC442" s="2"/>
      <c r="BD442" s="2"/>
      <c r="BE442" s="2"/>
      <c r="BF442" s="2"/>
    </row>
    <row r="443" spans="1:58" s="130" customFormat="1" ht="18" customHeight="1">
      <c r="A443" s="146">
        <v>437</v>
      </c>
      <c r="B443" s="147" t="str">
        <f t="shared" si="104"/>
        <v>008</v>
      </c>
      <c r="C443" s="175" t="s">
        <v>5365</v>
      </c>
      <c r="D443" s="149" t="s">
        <v>7976</v>
      </c>
      <c r="E443" s="152" t="s">
        <v>7977</v>
      </c>
      <c r="F443" s="151" t="s">
        <v>496</v>
      </c>
      <c r="G443" s="152" t="s">
        <v>7090</v>
      </c>
      <c r="H443" s="149" t="s">
        <v>7091</v>
      </c>
      <c r="I443" s="163" t="s">
        <v>14938</v>
      </c>
      <c r="J443" s="149" t="s">
        <v>7092</v>
      </c>
      <c r="K443" s="153">
        <v>0</v>
      </c>
      <c r="L443" s="27">
        <v>0</v>
      </c>
      <c r="M443" s="153"/>
      <c r="N443" s="154">
        <v>8200000</v>
      </c>
      <c r="O443" s="154"/>
      <c r="P443" s="25"/>
      <c r="Q443" s="25">
        <v>8200000</v>
      </c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>
        <f>IF(SUM(P443:Q443)&lt;SUM(N443),SUM(N443)-SUM(P443:Q443),)</f>
        <v>0</v>
      </c>
      <c r="AE443" s="27">
        <v>9250000</v>
      </c>
      <c r="AF443" s="27">
        <v>9250000</v>
      </c>
      <c r="AG443" s="27"/>
      <c r="AH443" s="27"/>
      <c r="AI443" s="27"/>
      <c r="AJ443" s="27"/>
      <c r="AK443" s="27"/>
      <c r="AL443" s="25">
        <f>IF(SUM(AF443:AG443)&lt;SUM(AE443),SUM(AE443)-SUM(AF443:AG443),)</f>
        <v>0</v>
      </c>
      <c r="AM443" s="27">
        <f>IF(SUM(P443:AA443)&lt;(K443+L443+N443),(K443+L443+N443)-SUM(P443:AA443),)+IF(SUM(AF443:AG443)&lt;(AE443),(AE443)-SUM(AF443:AG443),)</f>
        <v>0</v>
      </c>
      <c r="AN443" s="28"/>
      <c r="AO443" s="2"/>
      <c r="AP443" s="2"/>
      <c r="AQ443" s="89"/>
      <c r="AR443" s="89"/>
      <c r="AS443" s="2"/>
      <c r="AT443" s="2"/>
      <c r="AU443" s="29"/>
      <c r="AV443" s="2"/>
      <c r="AW443" s="2"/>
      <c r="AX443" s="2"/>
      <c r="AY443" s="89"/>
      <c r="AZ443" s="2"/>
      <c r="BA443" s="2"/>
      <c r="BB443" s="2"/>
      <c r="BC443" s="2"/>
      <c r="BD443" s="2"/>
      <c r="BE443" s="2"/>
      <c r="BF443" s="2"/>
    </row>
    <row r="444" spans="1:58" s="130" customFormat="1" ht="18" customHeight="1">
      <c r="A444" s="146">
        <v>438</v>
      </c>
      <c r="B444" s="147" t="str">
        <f t="shared" si="104"/>
        <v>008</v>
      </c>
      <c r="C444" s="175" t="s">
        <v>6899</v>
      </c>
      <c r="D444" s="149" t="s">
        <v>7978</v>
      </c>
      <c r="E444" s="152" t="s">
        <v>7653</v>
      </c>
      <c r="F444" s="151" t="s">
        <v>496</v>
      </c>
      <c r="G444" s="152" t="s">
        <v>7090</v>
      </c>
      <c r="H444" s="149" t="s">
        <v>7091</v>
      </c>
      <c r="I444" s="148" t="s">
        <v>14940</v>
      </c>
      <c r="J444" s="149" t="s">
        <v>7092</v>
      </c>
      <c r="K444" s="153">
        <v>0</v>
      </c>
      <c r="L444" s="27">
        <v>0</v>
      </c>
      <c r="M444" s="153"/>
      <c r="N444" s="154">
        <v>8200000</v>
      </c>
      <c r="O444" s="154"/>
      <c r="P444" s="25"/>
      <c r="Q444" s="25">
        <v>8200000</v>
      </c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>
        <f>IF(SUM(P444:Q444)&lt;SUM(N444),SUM(N444)-SUM(P444:Q444),)</f>
        <v>0</v>
      </c>
      <c r="AE444" s="27">
        <v>9250000</v>
      </c>
      <c r="AF444" s="27">
        <v>9250000</v>
      </c>
      <c r="AG444" s="27"/>
      <c r="AH444" s="27"/>
      <c r="AI444" s="27"/>
      <c r="AJ444" s="27"/>
      <c r="AK444" s="27"/>
      <c r="AL444" s="25">
        <f>IF(SUM(AF444:AG444)&lt;SUM(AE444),SUM(AE444)-SUM(AF444:AG444),)</f>
        <v>0</v>
      </c>
      <c r="AM444" s="27">
        <f>IF(SUM(P444:AA444)&lt;(K444+L444+N444),(K444+L444+N444)-SUM(P444:AA444),)+IF(SUM(AF444:AG444)&lt;(AE444),(AE444)-SUM(AF444:AG444),)</f>
        <v>0</v>
      </c>
      <c r="AN444" s="28"/>
      <c r="AO444" s="2"/>
      <c r="AP444" s="2"/>
      <c r="AQ444" s="89"/>
      <c r="AR444" s="89"/>
      <c r="AS444" s="2"/>
      <c r="AT444" s="2"/>
      <c r="AU444" s="29"/>
      <c r="AV444" s="2"/>
      <c r="AW444" s="2"/>
      <c r="AX444" s="2"/>
      <c r="AY444" s="89"/>
      <c r="AZ444" s="2"/>
      <c r="BA444" s="2"/>
      <c r="BB444" s="2"/>
      <c r="BC444" s="2"/>
      <c r="BD444" s="2"/>
      <c r="BE444" s="2"/>
      <c r="BF444" s="2"/>
    </row>
    <row r="445" spans="1:58" s="130" customFormat="1" ht="18" customHeight="1">
      <c r="A445" s="146">
        <v>439</v>
      </c>
      <c r="B445" s="147" t="str">
        <f t="shared" si="104"/>
        <v>008</v>
      </c>
      <c r="C445" s="175" t="s">
        <v>6746</v>
      </c>
      <c r="D445" s="149" t="s">
        <v>7979</v>
      </c>
      <c r="E445" s="152" t="s">
        <v>7980</v>
      </c>
      <c r="F445" s="151" t="s">
        <v>496</v>
      </c>
      <c r="G445" s="152" t="s">
        <v>7090</v>
      </c>
      <c r="H445" s="149" t="s">
        <v>7091</v>
      </c>
      <c r="I445" s="163" t="s">
        <v>14938</v>
      </c>
      <c r="J445" s="149" t="s">
        <v>7092</v>
      </c>
      <c r="K445" s="153">
        <v>0</v>
      </c>
      <c r="L445" s="27">
        <v>0</v>
      </c>
      <c r="M445" s="153"/>
      <c r="N445" s="154">
        <v>8200000</v>
      </c>
      <c r="O445" s="154"/>
      <c r="P445" s="25"/>
      <c r="Q445" s="25">
        <v>8200000</v>
      </c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>
        <f>IF(SUM(P445:Q445)&lt;SUM(N445),SUM(N445)-SUM(P445:Q445),)</f>
        <v>0</v>
      </c>
      <c r="AE445" s="27">
        <v>9250000</v>
      </c>
      <c r="AF445" s="27">
        <v>9250000</v>
      </c>
      <c r="AG445" s="27"/>
      <c r="AH445" s="27"/>
      <c r="AI445" s="27"/>
      <c r="AJ445" s="27"/>
      <c r="AK445" s="27"/>
      <c r="AL445" s="25">
        <f>IF(SUM(AF445:AG445)&lt;SUM(AE445),SUM(AE445)-SUM(AF445:AG445),)</f>
        <v>0</v>
      </c>
      <c r="AM445" s="27">
        <f>IF(SUM(P445:AA445)&lt;(K445+L445+N445),(K445+L445+N445)-SUM(P445:AA445),)+IF(SUM(AF445:AG445)&lt;(AE445),(AE445)-SUM(AF445:AG445),)</f>
        <v>0</v>
      </c>
      <c r="AN445" s="28"/>
      <c r="AO445" s="2"/>
      <c r="AP445" s="2"/>
      <c r="AQ445" s="89"/>
      <c r="AR445" s="89"/>
      <c r="AS445" s="2"/>
      <c r="AT445" s="2"/>
      <c r="AU445" s="29"/>
      <c r="AV445" s="2"/>
      <c r="AW445" s="2"/>
      <c r="AX445" s="2"/>
      <c r="AY445" s="89"/>
      <c r="AZ445" s="2"/>
      <c r="BA445" s="2"/>
      <c r="BB445" s="2"/>
      <c r="BC445" s="2"/>
      <c r="BD445" s="2"/>
      <c r="BE445" s="2"/>
      <c r="BF445" s="2"/>
    </row>
    <row r="446" spans="1:58" s="130" customFormat="1" ht="18" customHeight="1">
      <c r="A446" s="146">
        <v>440</v>
      </c>
      <c r="B446" s="147" t="str">
        <f t="shared" si="104"/>
        <v>008</v>
      </c>
      <c r="C446" s="175" t="s">
        <v>6448</v>
      </c>
      <c r="D446" s="149" t="s">
        <v>7981</v>
      </c>
      <c r="E446" s="152" t="s">
        <v>7759</v>
      </c>
      <c r="F446" s="151" t="s">
        <v>496</v>
      </c>
      <c r="G446" s="152" t="s">
        <v>7090</v>
      </c>
      <c r="H446" s="149" t="s">
        <v>7091</v>
      </c>
      <c r="I446" s="163" t="s">
        <v>14938</v>
      </c>
      <c r="J446" s="149" t="s">
        <v>7092</v>
      </c>
      <c r="K446" s="153">
        <v>0</v>
      </c>
      <c r="L446" s="27">
        <v>0</v>
      </c>
      <c r="M446" s="153"/>
      <c r="N446" s="154">
        <v>8200000</v>
      </c>
      <c r="O446" s="154"/>
      <c r="P446" s="25"/>
      <c r="Q446" s="25">
        <v>8200000</v>
      </c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>
        <f>IF(SUM(P446:Q446)&lt;SUM(N446),SUM(N446)-SUM(P446:Q446),)</f>
        <v>0</v>
      </c>
      <c r="AE446" s="27">
        <v>9250000</v>
      </c>
      <c r="AF446" s="27">
        <v>9250000</v>
      </c>
      <c r="AG446" s="27"/>
      <c r="AH446" s="27"/>
      <c r="AI446" s="27"/>
      <c r="AJ446" s="27"/>
      <c r="AK446" s="27"/>
      <c r="AL446" s="25">
        <f>IF(SUM(AF446:AG446)&lt;SUM(AE446),SUM(AE446)-SUM(AF446:AG446),)</f>
        <v>0</v>
      </c>
      <c r="AM446" s="27">
        <f>IF(SUM(P446:AA446)&lt;(K446+L446+N446),(K446+L446+N446)-SUM(P446:AA446),)+IF(SUM(AF446:AG446)&lt;(AE446),(AE446)-SUM(AF446:AG446),)</f>
        <v>0</v>
      </c>
      <c r="AN446" s="28"/>
      <c r="AO446" s="2"/>
      <c r="AP446" s="2"/>
      <c r="AQ446" s="89"/>
      <c r="AR446" s="89"/>
      <c r="AS446" s="2"/>
      <c r="AT446" s="2"/>
      <c r="AU446" s="29"/>
      <c r="AV446" s="2"/>
      <c r="AW446" s="2"/>
      <c r="AX446" s="2"/>
      <c r="AY446" s="89"/>
      <c r="AZ446" s="2"/>
      <c r="BA446" s="2"/>
      <c r="BB446" s="2"/>
      <c r="BC446" s="2"/>
      <c r="BD446" s="2"/>
      <c r="BE446" s="2"/>
      <c r="BF446" s="2"/>
    </row>
    <row r="447" spans="1:58" s="130" customFormat="1" ht="18" customHeight="1">
      <c r="A447" s="146">
        <v>441</v>
      </c>
      <c r="B447" s="147" t="str">
        <f t="shared" si="104"/>
        <v>008</v>
      </c>
      <c r="C447" s="175" t="s">
        <v>7982</v>
      </c>
      <c r="D447" s="149" t="s">
        <v>7983</v>
      </c>
      <c r="E447" s="152" t="s">
        <v>7557</v>
      </c>
      <c r="F447" s="151" t="s">
        <v>7106</v>
      </c>
      <c r="G447" s="152" t="s">
        <v>7090</v>
      </c>
      <c r="H447" s="149" t="s">
        <v>7091</v>
      </c>
      <c r="I447" s="163" t="s">
        <v>14938</v>
      </c>
      <c r="J447" s="149" t="s">
        <v>7092</v>
      </c>
      <c r="K447" s="153">
        <v>0</v>
      </c>
      <c r="L447" s="27">
        <v>0</v>
      </c>
      <c r="M447" s="153"/>
      <c r="N447" s="154">
        <v>8200000</v>
      </c>
      <c r="O447" s="154"/>
      <c r="P447" s="25"/>
      <c r="Q447" s="25"/>
      <c r="R447" s="25"/>
      <c r="S447" s="25">
        <v>8200000</v>
      </c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>
        <f ca="1">IF(SUM(P447:AD447)&lt;SUM(N447),SUM(N447)-SUM(P447:AD447),)</f>
        <v>0</v>
      </c>
      <c r="AE447" s="27">
        <v>9250000</v>
      </c>
      <c r="AF447" s="27">
        <v>9250000</v>
      </c>
      <c r="AG447" s="27"/>
      <c r="AH447" s="27"/>
      <c r="AI447" s="27"/>
      <c r="AJ447" s="27"/>
      <c r="AK447" s="27"/>
      <c r="AL447" s="25">
        <f>IF(SUM(AF447:AG447)&lt;SUM(AE447),SUM(AE447)-SUM(AF447:AG447),)</f>
        <v>0</v>
      </c>
      <c r="AM447" s="27">
        <f>IF(SUM(P447:AA447)&lt;(K447+L447+N447),(K447+L447+N447)-SUM(P447:AA447),)+IF(SUM(AF447:AG447)&lt;(AE447),(AE447)-SUM(AF447:AG447),)</f>
        <v>0</v>
      </c>
      <c r="AN447" s="28"/>
      <c r="AO447" s="2"/>
      <c r="AP447" s="2"/>
      <c r="AQ447" s="89"/>
      <c r="AR447" s="89"/>
      <c r="AS447" s="2"/>
      <c r="AT447" s="2"/>
      <c r="AU447" s="29"/>
      <c r="AV447" s="2"/>
      <c r="AW447" s="2"/>
      <c r="AX447" s="2"/>
      <c r="AY447" s="89"/>
      <c r="AZ447" s="2"/>
      <c r="BA447" s="2"/>
      <c r="BB447" s="2"/>
      <c r="BC447" s="2"/>
      <c r="BD447" s="2"/>
      <c r="BE447" s="2"/>
      <c r="BF447" s="2"/>
    </row>
    <row r="448" spans="1:58" s="130" customFormat="1" ht="18" customHeight="1">
      <c r="A448" s="146">
        <v>442</v>
      </c>
      <c r="B448" s="147" t="str">
        <f t="shared" si="104"/>
        <v>008</v>
      </c>
      <c r="C448" s="175" t="s">
        <v>5071</v>
      </c>
      <c r="D448" s="149" t="s">
        <v>7984</v>
      </c>
      <c r="E448" s="152" t="s">
        <v>7681</v>
      </c>
      <c r="F448" s="151" t="s">
        <v>496</v>
      </c>
      <c r="G448" s="152" t="s">
        <v>7090</v>
      </c>
      <c r="H448" s="149" t="s">
        <v>7091</v>
      </c>
      <c r="I448" s="148" t="s">
        <v>14940</v>
      </c>
      <c r="J448" s="149" t="s">
        <v>7092</v>
      </c>
      <c r="K448" s="153">
        <v>0</v>
      </c>
      <c r="L448" s="27">
        <v>0</v>
      </c>
      <c r="M448" s="153"/>
      <c r="N448" s="154">
        <v>8200000</v>
      </c>
      <c r="O448" s="154"/>
      <c r="P448" s="25"/>
      <c r="Q448" s="25">
        <v>8200000</v>
      </c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>
        <f>IF(SUM(P448:Q448)&lt;SUM(N448),SUM(N448)-SUM(P448:Q448),)</f>
        <v>0</v>
      </c>
      <c r="AE448" s="27">
        <v>9250000</v>
      </c>
      <c r="AF448" s="27"/>
      <c r="AG448" s="27"/>
      <c r="AH448" s="27">
        <v>9250000</v>
      </c>
      <c r="AI448" s="27"/>
      <c r="AJ448" s="27"/>
      <c r="AK448" s="27"/>
      <c r="AL448" s="25">
        <f>IF(SUM(AF448:AI448)&lt;SUM(AE448),SUM(AE448)-SUM(AF448:AI448),)</f>
        <v>0</v>
      </c>
      <c r="AM448" s="27">
        <f t="shared" ref="AM448" si="116">IF(SUM(P448:AA448)&lt;(K448+L448+N448),(K448+L448+N448)-SUM(P448:AA448),)+IF(SUM(AF448:AI448)&lt;(AE448),(AE448)-SUM(AF448:AI448),)</f>
        <v>0</v>
      </c>
      <c r="AN448" s="28"/>
      <c r="AO448" s="2"/>
      <c r="AP448" s="2"/>
      <c r="AQ448" s="89"/>
      <c r="AR448" s="89"/>
      <c r="AS448" s="2"/>
      <c r="AT448" s="2"/>
      <c r="AU448" s="29"/>
      <c r="AV448" s="2"/>
      <c r="AW448" s="2"/>
      <c r="AX448" s="2"/>
      <c r="AY448" s="89"/>
      <c r="AZ448" s="2"/>
      <c r="BA448" s="2"/>
      <c r="BB448" s="2"/>
      <c r="BC448" s="2"/>
      <c r="BD448" s="2"/>
      <c r="BE448" s="2"/>
      <c r="BF448" s="2"/>
    </row>
    <row r="449" spans="1:58" s="130" customFormat="1" ht="18" customHeight="1">
      <c r="A449" s="146">
        <v>443</v>
      </c>
      <c r="B449" s="147" t="str">
        <f t="shared" si="104"/>
        <v>008</v>
      </c>
      <c r="C449" s="175" t="s">
        <v>7985</v>
      </c>
      <c r="D449" s="149" t="s">
        <v>7986</v>
      </c>
      <c r="E449" s="152" t="s">
        <v>7987</v>
      </c>
      <c r="F449" s="151" t="s">
        <v>496</v>
      </c>
      <c r="G449" s="152" t="s">
        <v>7090</v>
      </c>
      <c r="H449" s="149" t="s">
        <v>7091</v>
      </c>
      <c r="I449" s="163" t="s">
        <v>14938</v>
      </c>
      <c r="J449" s="149" t="s">
        <v>7092</v>
      </c>
      <c r="K449" s="153">
        <v>0</v>
      </c>
      <c r="L449" s="27">
        <v>0</v>
      </c>
      <c r="M449" s="153"/>
      <c r="N449" s="154">
        <v>8200000</v>
      </c>
      <c r="O449" s="154"/>
      <c r="P449" s="25"/>
      <c r="Q449" s="25"/>
      <c r="R449" s="25"/>
      <c r="S449" s="25">
        <v>8200000</v>
      </c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>
        <f ca="1">IF(SUM(P449:AD449)&lt;SUM(N449),SUM(N449)-SUM(P449:AD449),)</f>
        <v>0</v>
      </c>
      <c r="AE449" s="27">
        <v>9250000</v>
      </c>
      <c r="AF449" s="27"/>
      <c r="AG449" s="27"/>
      <c r="AH449" s="27"/>
      <c r="AI449" s="27"/>
      <c r="AJ449" s="27">
        <v>9250000</v>
      </c>
      <c r="AK449" s="27"/>
      <c r="AL449" s="25">
        <f>IF(SUM(AF449:AK449)&lt;SUM(AE449),SUM(AE449)-SUM(AF449:AK449),)</f>
        <v>0</v>
      </c>
      <c r="AM449" s="27">
        <v>0</v>
      </c>
      <c r="AN449" s="28"/>
      <c r="AO449" s="2"/>
      <c r="AP449" s="2"/>
      <c r="AQ449" s="89"/>
      <c r="AR449" s="89"/>
      <c r="AS449" s="2"/>
      <c r="AT449" s="2"/>
      <c r="AU449" s="29"/>
      <c r="AV449" s="2"/>
      <c r="AW449" s="2"/>
      <c r="AX449" s="2"/>
      <c r="AY449" s="89"/>
      <c r="AZ449" s="2"/>
      <c r="BA449" s="2"/>
      <c r="BB449" s="2"/>
      <c r="BC449" s="2"/>
      <c r="BD449" s="2"/>
      <c r="BE449" s="2"/>
      <c r="BF449" s="2"/>
    </row>
    <row r="450" spans="1:58" s="130" customFormat="1" ht="18" customHeight="1">
      <c r="A450" s="146">
        <v>444</v>
      </c>
      <c r="B450" s="147" t="str">
        <f t="shared" si="104"/>
        <v>008</v>
      </c>
      <c r="C450" s="175" t="s">
        <v>7988</v>
      </c>
      <c r="D450" s="149" t="s">
        <v>7989</v>
      </c>
      <c r="E450" s="152" t="s">
        <v>7545</v>
      </c>
      <c r="F450" s="151" t="s">
        <v>496</v>
      </c>
      <c r="G450" s="152" t="s">
        <v>7090</v>
      </c>
      <c r="H450" s="149" t="s">
        <v>7091</v>
      </c>
      <c r="I450" s="163" t="s">
        <v>14938</v>
      </c>
      <c r="J450" s="149" t="s">
        <v>7092</v>
      </c>
      <c r="K450" s="153">
        <v>0</v>
      </c>
      <c r="L450" s="27">
        <v>0</v>
      </c>
      <c r="M450" s="153"/>
      <c r="N450" s="154">
        <v>8200000</v>
      </c>
      <c r="O450" s="154"/>
      <c r="P450" s="25"/>
      <c r="Q450" s="25"/>
      <c r="R450" s="25"/>
      <c r="S450" s="25"/>
      <c r="T450" s="25"/>
      <c r="U450" s="25">
        <v>8200000</v>
      </c>
      <c r="V450" s="25"/>
      <c r="W450" s="25"/>
      <c r="X450" s="25"/>
      <c r="Y450" s="25"/>
      <c r="Z450" s="25"/>
      <c r="AA450" s="25"/>
      <c r="AB450" s="25"/>
      <c r="AC450" s="25"/>
      <c r="AD450" s="25">
        <f>IF(SUM(P450:U450)&lt;SUM(N450),SUM(N450)-SUM(P450:U450),)</f>
        <v>0</v>
      </c>
      <c r="AE450" s="27">
        <v>9250000</v>
      </c>
      <c r="AF450" s="27"/>
      <c r="AG450" s="27"/>
      <c r="AH450" s="27">
        <v>9250000</v>
      </c>
      <c r="AI450" s="27"/>
      <c r="AJ450" s="27"/>
      <c r="AK450" s="27"/>
      <c r="AL450" s="25">
        <f>IF(SUM(AF450:AI450)&lt;SUM(AE450),SUM(AE450)-SUM(AF450:AI450),)</f>
        <v>0</v>
      </c>
      <c r="AM450" s="27">
        <f t="shared" ref="AM450" si="117">IF(SUM(P450:AA450)&lt;(K450+L450+N450),(K450+L450+N450)-SUM(P450:AA450),)+IF(SUM(AF450:AI450)&lt;(AE450),(AE450)-SUM(AF450:AI450),)</f>
        <v>0</v>
      </c>
      <c r="AN450" s="28"/>
      <c r="AO450" s="2"/>
      <c r="AP450" s="2"/>
      <c r="AQ450" s="89"/>
      <c r="AR450" s="89"/>
      <c r="AS450" s="2"/>
      <c r="AT450" s="2"/>
      <c r="AU450" s="29"/>
      <c r="AV450" s="2"/>
      <c r="AW450" s="2"/>
      <c r="AX450" s="2"/>
      <c r="AY450" s="89"/>
      <c r="AZ450" s="2"/>
      <c r="BA450" s="2"/>
      <c r="BB450" s="2"/>
      <c r="BC450" s="2"/>
      <c r="BD450" s="2"/>
      <c r="BE450" s="2"/>
      <c r="BF450" s="2"/>
    </row>
    <row r="451" spans="1:58" s="130" customFormat="1" ht="18" customHeight="1">
      <c r="A451" s="146">
        <v>445</v>
      </c>
      <c r="B451" s="147" t="str">
        <f t="shared" si="104"/>
        <v>008</v>
      </c>
      <c r="C451" s="175" t="s">
        <v>6079</v>
      </c>
      <c r="D451" s="149" t="s">
        <v>7990</v>
      </c>
      <c r="E451" s="152" t="s">
        <v>7991</v>
      </c>
      <c r="F451" s="151" t="s">
        <v>496</v>
      </c>
      <c r="G451" s="152" t="s">
        <v>7090</v>
      </c>
      <c r="H451" s="149" t="s">
        <v>7091</v>
      </c>
      <c r="I451" s="163" t="s">
        <v>14938</v>
      </c>
      <c r="J451" s="149" t="s">
        <v>7092</v>
      </c>
      <c r="K451" s="153">
        <v>0</v>
      </c>
      <c r="L451" s="27">
        <v>0</v>
      </c>
      <c r="M451" s="153"/>
      <c r="N451" s="154">
        <v>8200000</v>
      </c>
      <c r="O451" s="154"/>
      <c r="P451" s="25"/>
      <c r="Q451" s="25">
        <v>8200000</v>
      </c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>
        <f>IF(SUM(P451:Q451)&lt;SUM(N451),SUM(N451)-SUM(P451:Q451),)</f>
        <v>0</v>
      </c>
      <c r="AE451" s="27">
        <v>9250000</v>
      </c>
      <c r="AF451" s="27">
        <v>9250000</v>
      </c>
      <c r="AG451" s="27"/>
      <c r="AH451" s="27"/>
      <c r="AI451" s="27"/>
      <c r="AJ451" s="27"/>
      <c r="AK451" s="27"/>
      <c r="AL451" s="25">
        <f>IF(SUM(AF451:AG451)&lt;SUM(AE451),SUM(AE451)-SUM(AF451:AG451),)</f>
        <v>0</v>
      </c>
      <c r="AM451" s="27">
        <f>IF(SUM(P451:AA451)&lt;(K451+L451+N451),(K451+L451+N451)-SUM(P451:AA451),)+IF(SUM(AF451:AG451)&lt;(AE451),(AE451)-SUM(AF451:AG451),)</f>
        <v>0</v>
      </c>
      <c r="AN451" s="28"/>
      <c r="AO451" s="2"/>
      <c r="AP451" s="2"/>
      <c r="AQ451" s="89"/>
      <c r="AR451" s="89"/>
      <c r="AS451" s="2"/>
      <c r="AT451" s="2"/>
      <c r="AU451" s="29"/>
      <c r="AV451" s="2"/>
      <c r="AW451" s="2"/>
      <c r="AX451" s="2"/>
      <c r="AY451" s="89"/>
      <c r="AZ451" s="2"/>
      <c r="BA451" s="2"/>
      <c r="BB451" s="2"/>
      <c r="BC451" s="2"/>
      <c r="BD451" s="2"/>
      <c r="BE451" s="2"/>
      <c r="BF451" s="2"/>
    </row>
    <row r="452" spans="1:58" s="130" customFormat="1" ht="18" customHeight="1">
      <c r="A452" s="146">
        <v>446</v>
      </c>
      <c r="B452" s="147" t="str">
        <f t="shared" ref="B452:B514" si="118">MID(C452,4,3)</f>
        <v>008</v>
      </c>
      <c r="C452" s="175" t="s">
        <v>6944</v>
      </c>
      <c r="D452" s="149" t="s">
        <v>7992</v>
      </c>
      <c r="E452" s="152" t="s">
        <v>7993</v>
      </c>
      <c r="F452" s="151" t="s">
        <v>496</v>
      </c>
      <c r="G452" s="152" t="s">
        <v>7090</v>
      </c>
      <c r="H452" s="149" t="s">
        <v>7091</v>
      </c>
      <c r="I452" s="163" t="s">
        <v>14938</v>
      </c>
      <c r="J452" s="149" t="s">
        <v>7092</v>
      </c>
      <c r="K452" s="153">
        <v>0</v>
      </c>
      <c r="L452" s="27">
        <v>0</v>
      </c>
      <c r="M452" s="153"/>
      <c r="N452" s="154">
        <v>8200000</v>
      </c>
      <c r="O452" s="154"/>
      <c r="P452" s="25"/>
      <c r="Q452" s="25">
        <v>8200000</v>
      </c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>
        <f>IF(SUM(P452:Q452)&lt;SUM(N452),SUM(N452)-SUM(P452:Q452),)</f>
        <v>0</v>
      </c>
      <c r="AE452" s="27">
        <v>9250000</v>
      </c>
      <c r="AF452" s="27">
        <v>9250000</v>
      </c>
      <c r="AG452" s="27"/>
      <c r="AH452" s="27"/>
      <c r="AI452" s="27"/>
      <c r="AJ452" s="27"/>
      <c r="AK452" s="27"/>
      <c r="AL452" s="25">
        <f>IF(SUM(AF452:AG452)&lt;SUM(AE452),SUM(AE452)-SUM(AF452:AG452),)</f>
        <v>0</v>
      </c>
      <c r="AM452" s="27">
        <f>IF(SUM(P452:AA452)&lt;(K452+L452+N452),(K452+L452+N452)-SUM(P452:AA452),)+IF(SUM(AF452:AG452)&lt;(AE452),(AE452)-SUM(AF452:AG452),)</f>
        <v>0</v>
      </c>
      <c r="AN452" s="28"/>
      <c r="AO452" s="2"/>
      <c r="AP452" s="2"/>
      <c r="AQ452" s="89"/>
      <c r="AR452" s="89"/>
      <c r="AS452" s="2"/>
      <c r="AT452" s="2"/>
      <c r="AU452" s="29"/>
      <c r="AV452" s="2"/>
      <c r="AW452" s="2"/>
      <c r="AX452" s="2"/>
      <c r="AY452" s="89"/>
      <c r="AZ452" s="2"/>
      <c r="BA452" s="2"/>
      <c r="BB452" s="2"/>
      <c r="BC452" s="2"/>
      <c r="BD452" s="2"/>
      <c r="BE452" s="2"/>
      <c r="BF452" s="2"/>
    </row>
    <row r="453" spans="1:58" s="130" customFormat="1" ht="18" customHeight="1">
      <c r="A453" s="146">
        <v>447</v>
      </c>
      <c r="B453" s="147" t="str">
        <f t="shared" si="118"/>
        <v>008</v>
      </c>
      <c r="C453" s="175" t="s">
        <v>7994</v>
      </c>
      <c r="D453" s="149" t="s">
        <v>7995</v>
      </c>
      <c r="E453" s="152" t="s">
        <v>7996</v>
      </c>
      <c r="F453" s="151" t="s">
        <v>496</v>
      </c>
      <c r="G453" s="152" t="s">
        <v>7090</v>
      </c>
      <c r="H453" s="149" t="s">
        <v>7091</v>
      </c>
      <c r="I453" s="148" t="s">
        <v>14940</v>
      </c>
      <c r="J453" s="149" t="s">
        <v>7092</v>
      </c>
      <c r="K453" s="153">
        <v>0</v>
      </c>
      <c r="L453" s="27">
        <v>0</v>
      </c>
      <c r="M453" s="153"/>
      <c r="N453" s="154">
        <v>8200000</v>
      </c>
      <c r="O453" s="154"/>
      <c r="P453" s="25"/>
      <c r="Q453" s="25"/>
      <c r="R453" s="25"/>
      <c r="S453" s="25"/>
      <c r="T453" s="25"/>
      <c r="U453" s="25"/>
      <c r="V453" s="25"/>
      <c r="W453" s="25">
        <v>8200000</v>
      </c>
      <c r="X453" s="25"/>
      <c r="Y453" s="25"/>
      <c r="Z453" s="25"/>
      <c r="AA453" s="25"/>
      <c r="AB453" s="25"/>
      <c r="AC453" s="25"/>
      <c r="AD453" s="25">
        <f>IF(SUM(P453:W453)&lt;SUM(N453),SUM(N453)-SUM(P453:W453),)</f>
        <v>0</v>
      </c>
      <c r="AE453" s="27">
        <v>9250000</v>
      </c>
      <c r="AF453" s="27">
        <v>9250000</v>
      </c>
      <c r="AG453" s="27"/>
      <c r="AH453" s="27"/>
      <c r="AI453" s="27"/>
      <c r="AJ453" s="27"/>
      <c r="AK453" s="27"/>
      <c r="AL453" s="25">
        <f>IF(SUM(AF453:AG453)&lt;SUM(AE453),SUM(AE453)-SUM(AF453:AG453),)</f>
        <v>0</v>
      </c>
      <c r="AM453" s="27">
        <f>IF(SUM(P453:AA453)&lt;(K453+L453+N453),(K453+L453+N453)-SUM(P453:AA453),)+IF(SUM(AF453:AG453)&lt;(AE453),(AE453)-SUM(AF453:AG453),)</f>
        <v>0</v>
      </c>
      <c r="AN453" s="28"/>
      <c r="AO453" s="2"/>
      <c r="AP453" s="2"/>
      <c r="AQ453" s="89"/>
      <c r="AR453" s="89"/>
      <c r="AS453" s="2"/>
      <c r="AT453" s="2"/>
      <c r="AU453" s="29"/>
      <c r="AV453" s="2"/>
      <c r="AW453" s="2"/>
      <c r="AX453" s="2"/>
      <c r="AY453" s="89"/>
      <c r="AZ453" s="2"/>
      <c r="BA453" s="2"/>
      <c r="BB453" s="2"/>
      <c r="BC453" s="2"/>
      <c r="BD453" s="2"/>
      <c r="BE453" s="2"/>
      <c r="BF453" s="2"/>
    </row>
    <row r="454" spans="1:58" s="130" customFormat="1" ht="18" customHeight="1">
      <c r="A454" s="146">
        <v>448</v>
      </c>
      <c r="B454" s="147" t="str">
        <f t="shared" si="118"/>
        <v>008</v>
      </c>
      <c r="C454" s="175" t="s">
        <v>7997</v>
      </c>
      <c r="D454" s="149" t="s">
        <v>7998</v>
      </c>
      <c r="E454" s="152" t="s">
        <v>7999</v>
      </c>
      <c r="F454" s="151" t="s">
        <v>496</v>
      </c>
      <c r="G454" s="152" t="s">
        <v>7090</v>
      </c>
      <c r="H454" s="149" t="s">
        <v>7091</v>
      </c>
      <c r="I454" s="163" t="s">
        <v>14938</v>
      </c>
      <c r="J454" s="149" t="s">
        <v>7092</v>
      </c>
      <c r="K454" s="153">
        <v>0</v>
      </c>
      <c r="L454" s="27">
        <v>0</v>
      </c>
      <c r="M454" s="153"/>
      <c r="N454" s="154">
        <v>8200000</v>
      </c>
      <c r="O454" s="154"/>
      <c r="P454" s="25"/>
      <c r="Q454" s="25"/>
      <c r="R454" s="25"/>
      <c r="S454" s="25">
        <v>8200000</v>
      </c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>
        <f ca="1">IF(SUM(P454:AD454)&lt;SUM(N454),SUM(N454)-SUM(P454:AD454),)</f>
        <v>0</v>
      </c>
      <c r="AE454" s="27">
        <v>9250000</v>
      </c>
      <c r="AF454" s="27"/>
      <c r="AG454" s="27"/>
      <c r="AH454" s="27">
        <v>9250000</v>
      </c>
      <c r="AI454" s="27"/>
      <c r="AJ454" s="27"/>
      <c r="AK454" s="27"/>
      <c r="AL454" s="25">
        <f>IF(SUM(AF454:AI454)&lt;SUM(AE454),SUM(AE454)-SUM(AF454:AI454),)</f>
        <v>0</v>
      </c>
      <c r="AM454" s="27">
        <f t="shared" ref="AM454" si="119">IF(SUM(P454:AA454)&lt;(K454+L454+N454),(K454+L454+N454)-SUM(P454:AA454),)+IF(SUM(AF454:AI454)&lt;(AE454),(AE454)-SUM(AF454:AI454),)</f>
        <v>0</v>
      </c>
      <c r="AN454" s="28"/>
      <c r="AO454" s="2"/>
      <c r="AP454" s="2"/>
      <c r="AQ454" s="89"/>
      <c r="AR454" s="89"/>
      <c r="AS454" s="2"/>
      <c r="AT454" s="2"/>
      <c r="AU454" s="29"/>
      <c r="AV454" s="2"/>
      <c r="AW454" s="2"/>
      <c r="AX454" s="2"/>
      <c r="AY454" s="89"/>
      <c r="AZ454" s="2"/>
      <c r="BA454" s="2"/>
      <c r="BB454" s="2"/>
      <c r="BC454" s="2"/>
      <c r="BD454" s="2"/>
      <c r="BE454" s="2"/>
      <c r="BF454" s="2"/>
    </row>
    <row r="455" spans="1:58" s="130" customFormat="1" ht="18" customHeight="1">
      <c r="A455" s="146">
        <v>449</v>
      </c>
      <c r="B455" s="147" t="str">
        <f t="shared" si="118"/>
        <v>008</v>
      </c>
      <c r="C455" s="175" t="s">
        <v>8000</v>
      </c>
      <c r="D455" s="149" t="s">
        <v>8001</v>
      </c>
      <c r="E455" s="152" t="s">
        <v>7524</v>
      </c>
      <c r="F455" s="151" t="s">
        <v>496</v>
      </c>
      <c r="G455" s="152" t="s">
        <v>7090</v>
      </c>
      <c r="H455" s="149" t="s">
        <v>7091</v>
      </c>
      <c r="I455" s="148" t="s">
        <v>14940</v>
      </c>
      <c r="J455" s="149" t="s">
        <v>7092</v>
      </c>
      <c r="K455" s="153">
        <v>0</v>
      </c>
      <c r="L455" s="27">
        <v>0</v>
      </c>
      <c r="M455" s="153"/>
      <c r="N455" s="154">
        <v>8200000</v>
      </c>
      <c r="O455" s="154"/>
      <c r="P455" s="25"/>
      <c r="Q455" s="25"/>
      <c r="R455" s="25"/>
      <c r="S455" s="25"/>
      <c r="T455" s="25"/>
      <c r="U455" s="25"/>
      <c r="V455" s="25"/>
      <c r="W455" s="25">
        <v>8200000</v>
      </c>
      <c r="X455" s="25"/>
      <c r="Y455" s="25"/>
      <c r="Z455" s="25"/>
      <c r="AA455" s="25"/>
      <c r="AB455" s="25"/>
      <c r="AC455" s="25"/>
      <c r="AD455" s="25">
        <f>IF(SUM(P455:W455)&lt;SUM(N455),SUM(N455)-SUM(P455:W455),)</f>
        <v>0</v>
      </c>
      <c r="AE455" s="27">
        <v>9250000</v>
      </c>
      <c r="AF455" s="27"/>
      <c r="AG455" s="27"/>
      <c r="AH455" s="27"/>
      <c r="AI455" s="27"/>
      <c r="AJ455" s="27">
        <v>9250000</v>
      </c>
      <c r="AK455" s="27"/>
      <c r="AL455" s="25">
        <f t="shared" ref="AL455:AL456" si="120">IF(SUM(AF455:AK455)&lt;SUM(AE455),SUM(AE455)-SUM(AF455:AK455),)</f>
        <v>0</v>
      </c>
      <c r="AM455" s="27">
        <v>0</v>
      </c>
      <c r="AN455" s="28"/>
      <c r="AO455" s="2"/>
      <c r="AP455" s="2"/>
      <c r="AQ455" s="89"/>
      <c r="AR455" s="89"/>
      <c r="AS455" s="2"/>
      <c r="AT455" s="2"/>
      <c r="AU455" s="29"/>
      <c r="AV455" s="2"/>
      <c r="AW455" s="2"/>
      <c r="AX455" s="2"/>
      <c r="AY455" s="89"/>
      <c r="AZ455" s="2"/>
      <c r="BA455" s="2"/>
      <c r="BB455" s="2"/>
      <c r="BC455" s="2"/>
      <c r="BD455" s="2"/>
      <c r="BE455" s="2"/>
      <c r="BF455" s="2"/>
    </row>
    <row r="456" spans="1:58" s="130" customFormat="1" ht="18" customHeight="1">
      <c r="A456" s="146">
        <v>450</v>
      </c>
      <c r="B456" s="147" t="str">
        <f t="shared" si="118"/>
        <v>008</v>
      </c>
      <c r="C456" s="175" t="s">
        <v>8002</v>
      </c>
      <c r="D456" s="149" t="s">
        <v>8003</v>
      </c>
      <c r="E456" s="152" t="s">
        <v>7664</v>
      </c>
      <c r="F456" s="151" t="s">
        <v>496</v>
      </c>
      <c r="G456" s="152" t="s">
        <v>7090</v>
      </c>
      <c r="H456" s="149" t="s">
        <v>7091</v>
      </c>
      <c r="I456" s="148" t="s">
        <v>14940</v>
      </c>
      <c r="J456" s="149" t="s">
        <v>7092</v>
      </c>
      <c r="K456" s="153">
        <v>0</v>
      </c>
      <c r="L456" s="27">
        <v>0</v>
      </c>
      <c r="M456" s="153"/>
      <c r="N456" s="154">
        <v>8200000</v>
      </c>
      <c r="O456" s="154"/>
      <c r="P456" s="25"/>
      <c r="Q456" s="25"/>
      <c r="R456" s="25"/>
      <c r="S456" s="25"/>
      <c r="T456" s="25"/>
      <c r="U456" s="25"/>
      <c r="V456" s="25"/>
      <c r="W456" s="25">
        <v>8200000</v>
      </c>
      <c r="X456" s="25"/>
      <c r="Y456" s="25"/>
      <c r="Z456" s="25"/>
      <c r="AA456" s="25"/>
      <c r="AB456" s="25"/>
      <c r="AC456" s="25"/>
      <c r="AD456" s="25">
        <f>IF(SUM(P456:W456)&lt;SUM(N456),SUM(N456)-SUM(P456:W456),)</f>
        <v>0</v>
      </c>
      <c r="AE456" s="27">
        <v>9250000</v>
      </c>
      <c r="AF456" s="27"/>
      <c r="AG456" s="27"/>
      <c r="AH456" s="27"/>
      <c r="AI456" s="27"/>
      <c r="AJ456" s="27">
        <v>9250000</v>
      </c>
      <c r="AK456" s="27"/>
      <c r="AL456" s="25">
        <f t="shared" si="120"/>
        <v>0</v>
      </c>
      <c r="AM456" s="27">
        <v>0</v>
      </c>
      <c r="AN456" s="28"/>
      <c r="AO456" s="2"/>
      <c r="AP456" s="2"/>
      <c r="AQ456" s="89"/>
      <c r="AR456" s="89"/>
      <c r="AS456" s="2"/>
      <c r="AT456" s="2"/>
      <c r="AU456" s="29"/>
      <c r="AV456" s="2"/>
      <c r="AW456" s="2"/>
      <c r="AX456" s="2"/>
      <c r="AY456" s="89"/>
      <c r="AZ456" s="2"/>
      <c r="BA456" s="2"/>
      <c r="BB456" s="2"/>
      <c r="BC456" s="2"/>
      <c r="BD456" s="2"/>
      <c r="BE456" s="2"/>
      <c r="BF456" s="2"/>
    </row>
    <row r="457" spans="1:58" s="130" customFormat="1" ht="18" customHeight="1">
      <c r="A457" s="146">
        <v>451</v>
      </c>
      <c r="B457" s="147" t="str">
        <f t="shared" si="118"/>
        <v>008</v>
      </c>
      <c r="C457" s="175" t="s">
        <v>6489</v>
      </c>
      <c r="D457" s="149" t="s">
        <v>8004</v>
      </c>
      <c r="E457" s="152" t="s">
        <v>7139</v>
      </c>
      <c r="F457" s="151" t="s">
        <v>496</v>
      </c>
      <c r="G457" s="152" t="s">
        <v>7090</v>
      </c>
      <c r="H457" s="149" t="s">
        <v>7091</v>
      </c>
      <c r="I457" s="163" t="s">
        <v>14938</v>
      </c>
      <c r="J457" s="149" t="s">
        <v>7092</v>
      </c>
      <c r="K457" s="153">
        <v>0</v>
      </c>
      <c r="L457" s="27">
        <v>0</v>
      </c>
      <c r="M457" s="153"/>
      <c r="N457" s="154">
        <v>8200000</v>
      </c>
      <c r="O457" s="154"/>
      <c r="P457" s="25"/>
      <c r="Q457" s="25">
        <v>8200000</v>
      </c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>
        <f>IF(SUM(P457:Q457)&lt;SUM(N457),SUM(N457)-SUM(P457:Q457),)</f>
        <v>0</v>
      </c>
      <c r="AE457" s="27">
        <v>9250000</v>
      </c>
      <c r="AF457" s="27">
        <v>9250000</v>
      </c>
      <c r="AG457" s="27"/>
      <c r="AH457" s="27"/>
      <c r="AI457" s="27"/>
      <c r="AJ457" s="27"/>
      <c r="AK457" s="27"/>
      <c r="AL457" s="25">
        <f t="shared" ref="AL455:AL462" si="121">IF(SUM(AF457:AG457)&lt;SUM(AE457),SUM(AE457)-SUM(AF457:AG457),)</f>
        <v>0</v>
      </c>
      <c r="AM457" s="27">
        <f t="shared" ref="AM455:AM462" si="122">IF(SUM(P457:AA457)&lt;(K457+L457+N457),(K457+L457+N457)-SUM(P457:AA457),)+IF(SUM(AF457:AG457)&lt;(AE457),(AE457)-SUM(AF457:AG457),)</f>
        <v>0</v>
      </c>
      <c r="AN457" s="28"/>
      <c r="AO457" s="2"/>
      <c r="AP457" s="2"/>
      <c r="AQ457" s="89"/>
      <c r="AR457" s="89"/>
      <c r="AS457" s="2"/>
      <c r="AT457" s="2"/>
      <c r="AU457" s="29"/>
      <c r="AV457" s="2"/>
      <c r="AW457" s="2"/>
      <c r="AX457" s="2"/>
      <c r="AY457" s="89"/>
      <c r="AZ457" s="2"/>
      <c r="BA457" s="2"/>
      <c r="BB457" s="2"/>
      <c r="BC457" s="2"/>
      <c r="BD457" s="2"/>
      <c r="BE457" s="2"/>
      <c r="BF457" s="2"/>
    </row>
    <row r="458" spans="1:58" s="130" customFormat="1" ht="18" customHeight="1">
      <c r="A458" s="146">
        <v>452</v>
      </c>
      <c r="B458" s="147" t="str">
        <f t="shared" si="118"/>
        <v>008</v>
      </c>
      <c r="C458" s="175" t="s">
        <v>8005</v>
      </c>
      <c r="D458" s="149" t="s">
        <v>8006</v>
      </c>
      <c r="E458" s="152" t="s">
        <v>7655</v>
      </c>
      <c r="F458" s="151" t="s">
        <v>496</v>
      </c>
      <c r="G458" s="152" t="s">
        <v>7090</v>
      </c>
      <c r="H458" s="149" t="s">
        <v>7091</v>
      </c>
      <c r="I458" s="163" t="s">
        <v>14938</v>
      </c>
      <c r="J458" s="149" t="s">
        <v>7092</v>
      </c>
      <c r="K458" s="153">
        <v>0</v>
      </c>
      <c r="L458" s="27">
        <v>0</v>
      </c>
      <c r="M458" s="153"/>
      <c r="N458" s="154">
        <v>8200000</v>
      </c>
      <c r="O458" s="154"/>
      <c r="P458" s="25"/>
      <c r="Q458" s="25"/>
      <c r="R458" s="25"/>
      <c r="S458" s="25">
        <v>8200000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>
        <f ca="1">IF(SUM(P458:AD458)&lt;SUM(N458),SUM(N458)-SUM(P458:AD458),)</f>
        <v>0</v>
      </c>
      <c r="AE458" s="27">
        <v>9250000</v>
      </c>
      <c r="AF458" s="27">
        <v>9250000</v>
      </c>
      <c r="AG458" s="27"/>
      <c r="AH458" s="27"/>
      <c r="AI458" s="27"/>
      <c r="AJ458" s="27"/>
      <c r="AK458" s="27"/>
      <c r="AL458" s="25">
        <f t="shared" si="121"/>
        <v>0</v>
      </c>
      <c r="AM458" s="27">
        <f t="shared" si="122"/>
        <v>0</v>
      </c>
      <c r="AN458" s="28"/>
      <c r="AO458" s="2"/>
      <c r="AP458" s="2"/>
      <c r="AQ458" s="89"/>
      <c r="AR458" s="89"/>
      <c r="AS458" s="2"/>
      <c r="AT458" s="2"/>
      <c r="AU458" s="29"/>
      <c r="AV458" s="2"/>
      <c r="AW458" s="2"/>
      <c r="AX458" s="2"/>
      <c r="AY458" s="89"/>
      <c r="AZ458" s="2"/>
      <c r="BA458" s="2"/>
      <c r="BB458" s="2"/>
      <c r="BC458" s="2"/>
      <c r="BD458" s="2"/>
      <c r="BE458" s="2"/>
      <c r="BF458" s="2"/>
    </row>
    <row r="459" spans="1:58" s="130" customFormat="1" ht="18" customHeight="1">
      <c r="A459" s="146">
        <v>453</v>
      </c>
      <c r="B459" s="147" t="str">
        <f t="shared" si="118"/>
        <v>008</v>
      </c>
      <c r="C459" s="175" t="s">
        <v>8007</v>
      </c>
      <c r="D459" s="163" t="s">
        <v>8008</v>
      </c>
      <c r="E459" s="152" t="s">
        <v>7529</v>
      </c>
      <c r="F459" s="151" t="s">
        <v>496</v>
      </c>
      <c r="G459" s="152" t="s">
        <v>7090</v>
      </c>
      <c r="H459" s="149" t="s">
        <v>7091</v>
      </c>
      <c r="I459" s="163" t="s">
        <v>14938</v>
      </c>
      <c r="J459" s="149" t="s">
        <v>7092</v>
      </c>
      <c r="K459" s="153">
        <v>0</v>
      </c>
      <c r="L459" s="27">
        <v>0</v>
      </c>
      <c r="M459" s="153"/>
      <c r="N459" s="154">
        <v>8200000</v>
      </c>
      <c r="O459" s="154"/>
      <c r="P459" s="25"/>
      <c r="Q459" s="25"/>
      <c r="R459" s="25"/>
      <c r="S459" s="25"/>
      <c r="T459" s="25"/>
      <c r="U459" s="25"/>
      <c r="V459" s="25"/>
      <c r="W459" s="25">
        <v>8200000</v>
      </c>
      <c r="X459" s="25"/>
      <c r="Y459" s="25"/>
      <c r="Z459" s="25"/>
      <c r="AA459" s="25"/>
      <c r="AB459" s="25"/>
      <c r="AC459" s="25"/>
      <c r="AD459" s="25">
        <f>IF(SUM(P459:W459)&lt;SUM(N459),SUM(N459)-SUM(P459:W459),)</f>
        <v>0</v>
      </c>
      <c r="AE459" s="27">
        <v>9250000</v>
      </c>
      <c r="AF459" s="27"/>
      <c r="AG459" s="27"/>
      <c r="AH459" s="27"/>
      <c r="AI459" s="27"/>
      <c r="AJ459" s="27"/>
      <c r="AK459" s="27"/>
      <c r="AL459" s="25">
        <f t="shared" si="121"/>
        <v>9250000</v>
      </c>
      <c r="AM459" s="27">
        <f t="shared" si="122"/>
        <v>9250000</v>
      </c>
      <c r="AN459" s="28"/>
      <c r="AO459" s="2"/>
      <c r="AP459" s="2"/>
      <c r="AQ459" s="89"/>
      <c r="AR459" s="89"/>
      <c r="AS459" s="2"/>
      <c r="AT459" s="2"/>
      <c r="AU459" s="29"/>
      <c r="AV459" s="2"/>
      <c r="AW459" s="2"/>
      <c r="AX459" s="2"/>
      <c r="AY459" s="89"/>
      <c r="AZ459" s="2"/>
      <c r="BA459" s="2"/>
      <c r="BB459" s="2"/>
      <c r="BC459" s="2"/>
      <c r="BD459" s="2"/>
      <c r="BE459" s="2"/>
      <c r="BF459" s="2"/>
    </row>
    <row r="460" spans="1:58" s="130" customFormat="1" ht="18" customHeight="1">
      <c r="A460" s="146">
        <v>454</v>
      </c>
      <c r="B460" s="147" t="str">
        <f t="shared" si="118"/>
        <v>008</v>
      </c>
      <c r="C460" s="175" t="s">
        <v>8009</v>
      </c>
      <c r="D460" s="149" t="s">
        <v>8010</v>
      </c>
      <c r="E460" s="152" t="s">
        <v>7524</v>
      </c>
      <c r="F460" s="151" t="s">
        <v>496</v>
      </c>
      <c r="G460" s="152" t="s">
        <v>7090</v>
      </c>
      <c r="H460" s="149" t="s">
        <v>7091</v>
      </c>
      <c r="I460" s="148" t="s">
        <v>14940</v>
      </c>
      <c r="J460" s="149" t="s">
        <v>7092</v>
      </c>
      <c r="K460" s="153">
        <v>0</v>
      </c>
      <c r="L460" s="27">
        <v>0</v>
      </c>
      <c r="M460" s="153"/>
      <c r="N460" s="154">
        <v>8200000</v>
      </c>
      <c r="O460" s="154"/>
      <c r="P460" s="25"/>
      <c r="Q460" s="25"/>
      <c r="R460" s="25"/>
      <c r="S460" s="25"/>
      <c r="T460" s="25"/>
      <c r="U460" s="25"/>
      <c r="V460" s="25"/>
      <c r="W460" s="25">
        <v>8200000</v>
      </c>
      <c r="X460" s="25"/>
      <c r="Y460" s="25"/>
      <c r="Z460" s="25"/>
      <c r="AA460" s="25"/>
      <c r="AB460" s="25"/>
      <c r="AC460" s="25"/>
      <c r="AD460" s="25">
        <f>IF(SUM(P460:W460)&lt;SUM(N460),SUM(N460)-SUM(P460:W460),)</f>
        <v>0</v>
      </c>
      <c r="AE460" s="27">
        <v>9250000</v>
      </c>
      <c r="AF460" s="27"/>
      <c r="AG460" s="27"/>
      <c r="AH460" s="27"/>
      <c r="AI460" s="27"/>
      <c r="AJ460" s="27"/>
      <c r="AK460" s="27"/>
      <c r="AL460" s="25">
        <f t="shared" si="121"/>
        <v>9250000</v>
      </c>
      <c r="AM460" s="27">
        <f t="shared" si="122"/>
        <v>9250000</v>
      </c>
      <c r="AN460" s="28"/>
      <c r="AO460" s="2"/>
      <c r="AP460" s="2"/>
      <c r="AQ460" s="89"/>
      <c r="AR460" s="89"/>
      <c r="AS460" s="2"/>
      <c r="AT460" s="2"/>
      <c r="AU460" s="29"/>
      <c r="AV460" s="2"/>
      <c r="AW460" s="2"/>
      <c r="AX460" s="2"/>
      <c r="AY460" s="89"/>
      <c r="AZ460" s="2"/>
      <c r="BA460" s="2"/>
      <c r="BB460" s="2"/>
      <c r="BC460" s="2"/>
      <c r="BD460" s="2"/>
      <c r="BE460" s="2"/>
      <c r="BF460" s="2"/>
    </row>
    <row r="461" spans="1:58" s="130" customFormat="1" ht="18" customHeight="1">
      <c r="A461" s="146">
        <v>455</v>
      </c>
      <c r="B461" s="147" t="str">
        <f t="shared" si="118"/>
        <v>008</v>
      </c>
      <c r="C461" s="175" t="s">
        <v>8011</v>
      </c>
      <c r="D461" s="149" t="s">
        <v>8012</v>
      </c>
      <c r="E461" s="152" t="s">
        <v>130</v>
      </c>
      <c r="F461" s="151" t="s">
        <v>496</v>
      </c>
      <c r="G461" s="152" t="s">
        <v>7090</v>
      </c>
      <c r="H461" s="149" t="s">
        <v>7091</v>
      </c>
      <c r="I461" s="163" t="s">
        <v>14938</v>
      </c>
      <c r="J461" s="149" t="s">
        <v>7092</v>
      </c>
      <c r="K461" s="153">
        <v>0</v>
      </c>
      <c r="L461" s="27">
        <v>0</v>
      </c>
      <c r="M461" s="153"/>
      <c r="N461" s="154">
        <v>8200000</v>
      </c>
      <c r="O461" s="154"/>
      <c r="P461" s="25"/>
      <c r="Q461" s="25"/>
      <c r="R461" s="25"/>
      <c r="S461" s="25"/>
      <c r="T461" s="25"/>
      <c r="U461" s="25">
        <v>8200000</v>
      </c>
      <c r="V461" s="25"/>
      <c r="W461" s="25"/>
      <c r="X461" s="25"/>
      <c r="Y461" s="25"/>
      <c r="Z461" s="25"/>
      <c r="AA461" s="25"/>
      <c r="AB461" s="25"/>
      <c r="AC461" s="25"/>
      <c r="AD461" s="25">
        <f>IF(SUM(P461:U461)&lt;SUM(N461),SUM(N461)-SUM(P461:U461),)</f>
        <v>0</v>
      </c>
      <c r="AE461" s="27">
        <v>9250000</v>
      </c>
      <c r="AF461" s="27"/>
      <c r="AG461" s="27"/>
      <c r="AH461" s="27"/>
      <c r="AI461" s="27"/>
      <c r="AJ461" s="27"/>
      <c r="AK461" s="27"/>
      <c r="AL461" s="25">
        <f t="shared" si="121"/>
        <v>9250000</v>
      </c>
      <c r="AM461" s="27">
        <f t="shared" si="122"/>
        <v>9250000</v>
      </c>
      <c r="AN461" s="28"/>
      <c r="AO461" s="2"/>
      <c r="AP461" s="2"/>
      <c r="AQ461" s="89"/>
      <c r="AR461" s="89"/>
      <c r="AS461" s="2"/>
      <c r="AT461" s="2"/>
      <c r="AU461" s="29"/>
      <c r="AV461" s="2"/>
      <c r="AW461" s="2"/>
      <c r="AX461" s="2"/>
      <c r="AY461" s="89"/>
      <c r="AZ461" s="2"/>
      <c r="BA461" s="2"/>
      <c r="BB461" s="2"/>
      <c r="BC461" s="2"/>
      <c r="BD461" s="2"/>
      <c r="BE461" s="2"/>
      <c r="BF461" s="2"/>
    </row>
    <row r="462" spans="1:58" s="130" customFormat="1" ht="18" customHeight="1">
      <c r="A462" s="146">
        <v>456</v>
      </c>
      <c r="B462" s="147" t="str">
        <f t="shared" si="118"/>
        <v>008</v>
      </c>
      <c r="C462" s="175" t="s">
        <v>8013</v>
      </c>
      <c r="D462" s="149" t="s">
        <v>8014</v>
      </c>
      <c r="E462" s="152" t="s">
        <v>8015</v>
      </c>
      <c r="F462" s="151" t="s">
        <v>496</v>
      </c>
      <c r="G462" s="152" t="s">
        <v>7090</v>
      </c>
      <c r="H462" s="149" t="s">
        <v>7091</v>
      </c>
      <c r="I462" s="148" t="s">
        <v>14940</v>
      </c>
      <c r="J462" s="149" t="s">
        <v>7092</v>
      </c>
      <c r="K462" s="153">
        <v>0</v>
      </c>
      <c r="L462" s="27">
        <v>0</v>
      </c>
      <c r="M462" s="153"/>
      <c r="N462" s="154">
        <v>8200000</v>
      </c>
      <c r="O462" s="154"/>
      <c r="P462" s="25"/>
      <c r="Q462" s="25"/>
      <c r="R462" s="25"/>
      <c r="S462" s="25"/>
      <c r="T462" s="25"/>
      <c r="U462" s="25">
        <v>8200000</v>
      </c>
      <c r="V462" s="25"/>
      <c r="W462" s="25"/>
      <c r="X462" s="25"/>
      <c r="Y462" s="25"/>
      <c r="Z462" s="25"/>
      <c r="AA462" s="25"/>
      <c r="AB462" s="25"/>
      <c r="AC462" s="25">
        <v>1476000</v>
      </c>
      <c r="AD462" s="25">
        <f>IF(SUM(P462:U462)&lt;SUM(N462),SUM(N462)-SUM(P462:U462),)</f>
        <v>0</v>
      </c>
      <c r="AE462" s="27">
        <f>9250000-AC462</f>
        <v>7774000</v>
      </c>
      <c r="AF462" s="27"/>
      <c r="AG462" s="27"/>
      <c r="AH462" s="27"/>
      <c r="AI462" s="27"/>
      <c r="AJ462" s="27"/>
      <c r="AK462" s="27"/>
      <c r="AL462" s="25">
        <f t="shared" si="121"/>
        <v>7774000</v>
      </c>
      <c r="AM462" s="27">
        <f t="shared" si="122"/>
        <v>7774000</v>
      </c>
      <c r="AN462" s="28"/>
      <c r="AO462" s="2"/>
      <c r="AP462" s="2"/>
      <c r="AQ462" s="89"/>
      <c r="AR462" s="89"/>
      <c r="AS462" s="2"/>
      <c r="AT462" s="2"/>
      <c r="AU462" s="29"/>
      <c r="AV462" s="2"/>
      <c r="AW462" s="2"/>
      <c r="AX462" s="2"/>
      <c r="AY462" s="89"/>
      <c r="AZ462" s="2"/>
      <c r="BA462" s="2"/>
      <c r="BB462" s="2"/>
      <c r="BC462" s="2"/>
      <c r="BD462" s="2"/>
      <c r="BE462" s="2"/>
      <c r="BF462" s="2"/>
    </row>
    <row r="463" spans="1:58" s="130" customFormat="1" ht="18" customHeight="1">
      <c r="A463" s="146">
        <v>457</v>
      </c>
      <c r="B463" s="147" t="str">
        <f t="shared" si="118"/>
        <v>008</v>
      </c>
      <c r="C463" s="175" t="s">
        <v>8016</v>
      </c>
      <c r="D463" s="149" t="s">
        <v>8017</v>
      </c>
      <c r="E463" s="152" t="s">
        <v>8018</v>
      </c>
      <c r="F463" s="151" t="s">
        <v>496</v>
      </c>
      <c r="G463" s="152" t="s">
        <v>7090</v>
      </c>
      <c r="H463" s="149" t="s">
        <v>7091</v>
      </c>
      <c r="I463" s="149" t="s">
        <v>14938</v>
      </c>
      <c r="J463" s="149" t="s">
        <v>8019</v>
      </c>
      <c r="K463" s="153">
        <v>0</v>
      </c>
      <c r="L463" s="27">
        <v>0</v>
      </c>
      <c r="M463" s="153"/>
      <c r="N463" s="154">
        <v>8200000</v>
      </c>
      <c r="O463" s="154"/>
      <c r="P463" s="25"/>
      <c r="Q463" s="25"/>
      <c r="R463" s="25"/>
      <c r="S463" s="25">
        <v>8200000</v>
      </c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>
        <f ca="1">IF(SUM(P463:AD463)&lt;SUM(N463),SUM(N463)-SUM(P463:AD463),)</f>
        <v>0</v>
      </c>
      <c r="AE463" s="27">
        <v>9250000</v>
      </c>
      <c r="AF463" s="27"/>
      <c r="AG463" s="27"/>
      <c r="AH463" s="27">
        <v>9250000</v>
      </c>
      <c r="AI463" s="27"/>
      <c r="AJ463" s="27"/>
      <c r="AK463" s="27"/>
      <c r="AL463" s="25">
        <f>IF(SUM(AF463:AI463)&lt;SUM(AE463),SUM(AE463)-SUM(AF463:AI463),)</f>
        <v>0</v>
      </c>
      <c r="AM463" s="27">
        <f t="shared" ref="AM463" si="123">IF(SUM(P463:AA463)&lt;(K463+L463+N463),(K463+L463+N463)-SUM(P463:AA463),)+IF(SUM(AF463:AI463)&lt;(AE463),(AE463)-SUM(AF463:AI463),)</f>
        <v>0</v>
      </c>
      <c r="AN463" s="28"/>
      <c r="AO463" s="2"/>
      <c r="AP463" s="2"/>
      <c r="AQ463" s="89"/>
      <c r="AR463" s="89"/>
      <c r="AS463" s="2"/>
      <c r="AT463" s="2"/>
      <c r="AU463" s="29"/>
      <c r="AV463" s="2"/>
      <c r="AW463" s="2"/>
      <c r="AX463" s="2"/>
      <c r="AY463" s="89"/>
      <c r="AZ463" s="2"/>
      <c r="BA463" s="2"/>
      <c r="BB463" s="2"/>
      <c r="BC463" s="2"/>
      <c r="BD463" s="2"/>
      <c r="BE463" s="2"/>
      <c r="BF463" s="2"/>
    </row>
    <row r="464" spans="1:58" s="130" customFormat="1" ht="18" customHeight="1">
      <c r="A464" s="146">
        <v>458</v>
      </c>
      <c r="B464" s="147" t="str">
        <f t="shared" si="118"/>
        <v>008</v>
      </c>
      <c r="C464" s="175" t="s">
        <v>8020</v>
      </c>
      <c r="D464" s="149" t="s">
        <v>8021</v>
      </c>
      <c r="E464" s="152" t="s">
        <v>8022</v>
      </c>
      <c r="F464" s="151" t="s">
        <v>7106</v>
      </c>
      <c r="G464" s="152" t="s">
        <v>7090</v>
      </c>
      <c r="H464" s="149" t="s">
        <v>7091</v>
      </c>
      <c r="I464" s="149" t="s">
        <v>14940</v>
      </c>
      <c r="J464" s="149" t="s">
        <v>8019</v>
      </c>
      <c r="K464" s="153">
        <v>0</v>
      </c>
      <c r="L464" s="27">
        <v>0</v>
      </c>
      <c r="M464" s="153"/>
      <c r="N464" s="154">
        <v>8200000</v>
      </c>
      <c r="O464" s="154"/>
      <c r="P464" s="25"/>
      <c r="Q464" s="25"/>
      <c r="R464" s="25"/>
      <c r="S464" s="25">
        <v>8200000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>
        <f ca="1">IF(SUM(P464:AD464)&lt;SUM(N464),SUM(N464)-SUM(P464:AD464),)</f>
        <v>0</v>
      </c>
      <c r="AE464" s="27">
        <v>9250000</v>
      </c>
      <c r="AF464" s="27">
        <v>9250000</v>
      </c>
      <c r="AG464" s="27"/>
      <c r="AH464" s="27"/>
      <c r="AI464" s="27"/>
      <c r="AJ464" s="27"/>
      <c r="AK464" s="27"/>
      <c r="AL464" s="25">
        <f>IF(SUM(AF464:AG464)&lt;SUM(AE464),SUM(AE464)-SUM(AF464:AG464),)</f>
        <v>0</v>
      </c>
      <c r="AM464" s="27">
        <f>IF(SUM(P464:AA464)&lt;(K464+L464+N464),(K464+L464+N464)-SUM(P464:AA464),)+IF(SUM(AF464:AG464)&lt;(AE464),(AE464)-SUM(AF464:AG464),)</f>
        <v>0</v>
      </c>
      <c r="AN464" s="28"/>
      <c r="AO464" s="2"/>
      <c r="AP464" s="2"/>
      <c r="AQ464" s="89"/>
      <c r="AR464" s="89"/>
      <c r="AS464" s="2"/>
      <c r="AT464" s="2"/>
      <c r="AU464" s="29"/>
      <c r="AV464" s="2"/>
      <c r="AW464" s="2"/>
      <c r="AX464" s="2"/>
      <c r="AY464" s="89"/>
      <c r="AZ464" s="2"/>
      <c r="BA464" s="2"/>
      <c r="BB464" s="2"/>
      <c r="BC464" s="2"/>
      <c r="BD464" s="2"/>
      <c r="BE464" s="2"/>
      <c r="BF464" s="2"/>
    </row>
    <row r="465" spans="1:58" s="130" customFormat="1" ht="18" customHeight="1">
      <c r="A465" s="146">
        <v>459</v>
      </c>
      <c r="B465" s="147" t="str">
        <f t="shared" si="118"/>
        <v>008</v>
      </c>
      <c r="C465" s="175" t="s">
        <v>8023</v>
      </c>
      <c r="D465" s="149" t="s">
        <v>8024</v>
      </c>
      <c r="E465" s="152" t="s">
        <v>7333</v>
      </c>
      <c r="F465" s="151" t="s">
        <v>496</v>
      </c>
      <c r="G465" s="152" t="s">
        <v>7090</v>
      </c>
      <c r="H465" s="149" t="s">
        <v>7091</v>
      </c>
      <c r="I465" s="149" t="s">
        <v>14940</v>
      </c>
      <c r="J465" s="149" t="s">
        <v>8019</v>
      </c>
      <c r="K465" s="153">
        <v>0</v>
      </c>
      <c r="L465" s="27">
        <v>0</v>
      </c>
      <c r="M465" s="153"/>
      <c r="N465" s="154">
        <v>8200000</v>
      </c>
      <c r="O465" s="154"/>
      <c r="P465" s="25"/>
      <c r="Q465" s="25"/>
      <c r="R465" s="25"/>
      <c r="S465" s="25">
        <v>8200000</v>
      </c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>
        <f ca="1">IF(SUM(P465:AD465)&lt;SUM(N465),SUM(N465)-SUM(P465:AD465),)</f>
        <v>0</v>
      </c>
      <c r="AE465" s="27">
        <v>9250000</v>
      </c>
      <c r="AF465" s="27"/>
      <c r="AG465" s="27"/>
      <c r="AH465" s="27">
        <v>9250000</v>
      </c>
      <c r="AI465" s="27"/>
      <c r="AJ465" s="27"/>
      <c r="AK465" s="27"/>
      <c r="AL465" s="25">
        <f>IF(SUM(AF465:AI465)&lt;SUM(AE465),SUM(AE465)-SUM(AF465:AI465),)</f>
        <v>0</v>
      </c>
      <c r="AM465" s="27">
        <f t="shared" ref="AM465:AM466" si="124">IF(SUM(P465:AA465)&lt;(K465+L465+N465),(K465+L465+N465)-SUM(P465:AA465),)+IF(SUM(AF465:AI465)&lt;(AE465),(AE465)-SUM(AF465:AI465),)</f>
        <v>0</v>
      </c>
      <c r="AN465" s="28"/>
      <c r="AO465" s="2"/>
      <c r="AP465" s="2"/>
      <c r="AQ465" s="89"/>
      <c r="AR465" s="89"/>
      <c r="AS465" s="2"/>
      <c r="AT465" s="2"/>
      <c r="AU465" s="29"/>
      <c r="AV465" s="2"/>
      <c r="AW465" s="2"/>
      <c r="AX465" s="2"/>
      <c r="AY465" s="89"/>
      <c r="AZ465" s="2"/>
      <c r="BA465" s="2"/>
      <c r="BB465" s="2"/>
      <c r="BC465" s="2"/>
      <c r="BD465" s="2"/>
      <c r="BE465" s="2"/>
      <c r="BF465" s="2"/>
    </row>
    <row r="466" spans="1:58" s="130" customFormat="1" ht="18" customHeight="1">
      <c r="A466" s="146">
        <v>460</v>
      </c>
      <c r="B466" s="147" t="str">
        <f t="shared" si="118"/>
        <v>008</v>
      </c>
      <c r="C466" s="175" t="s">
        <v>8025</v>
      </c>
      <c r="D466" s="149" t="s">
        <v>8026</v>
      </c>
      <c r="E466" s="152" t="s">
        <v>7480</v>
      </c>
      <c r="F466" s="151" t="s">
        <v>496</v>
      </c>
      <c r="G466" s="152" t="s">
        <v>7090</v>
      </c>
      <c r="H466" s="149" t="s">
        <v>7091</v>
      </c>
      <c r="I466" s="149" t="s">
        <v>14940</v>
      </c>
      <c r="J466" s="149" t="s">
        <v>8019</v>
      </c>
      <c r="K466" s="153">
        <v>0</v>
      </c>
      <c r="L466" s="27">
        <v>0</v>
      </c>
      <c r="M466" s="153"/>
      <c r="N466" s="154">
        <v>8200000</v>
      </c>
      <c r="O466" s="154"/>
      <c r="P466" s="25"/>
      <c r="Q466" s="25"/>
      <c r="R466" s="25"/>
      <c r="S466" s="25">
        <v>8200000</v>
      </c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>
        <f ca="1">IF(SUM(P466:AD466)&lt;SUM(N466),SUM(N466)-SUM(P466:AD466),)</f>
        <v>0</v>
      </c>
      <c r="AE466" s="27">
        <v>9250000</v>
      </c>
      <c r="AF466" s="27"/>
      <c r="AG466" s="27"/>
      <c r="AH466" s="27">
        <v>9250000</v>
      </c>
      <c r="AI466" s="27"/>
      <c r="AJ466" s="27"/>
      <c r="AK466" s="27"/>
      <c r="AL466" s="25">
        <f>IF(SUM(AF466:AI466)&lt;SUM(AE466),SUM(AE466)-SUM(AF466:AI466),)</f>
        <v>0</v>
      </c>
      <c r="AM466" s="27">
        <f t="shared" si="124"/>
        <v>0</v>
      </c>
      <c r="AN466" s="28"/>
      <c r="AO466" s="2"/>
      <c r="AP466" s="2"/>
      <c r="AQ466" s="89"/>
      <c r="AR466" s="89"/>
      <c r="AS466" s="2"/>
      <c r="AT466" s="2"/>
      <c r="AU466" s="29"/>
      <c r="AV466" s="2"/>
      <c r="AW466" s="2"/>
      <c r="AX466" s="2"/>
      <c r="AY466" s="89"/>
      <c r="AZ466" s="2"/>
      <c r="BA466" s="2"/>
      <c r="BB466" s="2"/>
      <c r="BC466" s="2"/>
      <c r="BD466" s="2"/>
      <c r="BE466" s="2"/>
      <c r="BF466" s="2"/>
    </row>
    <row r="467" spans="1:58" s="130" customFormat="1" ht="18" customHeight="1">
      <c r="A467" s="146">
        <v>461</v>
      </c>
      <c r="B467" s="147" t="str">
        <f t="shared" si="118"/>
        <v>008</v>
      </c>
      <c r="C467" s="175" t="s">
        <v>7019</v>
      </c>
      <c r="D467" s="149" t="s">
        <v>8027</v>
      </c>
      <c r="E467" s="152" t="s">
        <v>7291</v>
      </c>
      <c r="F467" s="151" t="s">
        <v>496</v>
      </c>
      <c r="G467" s="152" t="s">
        <v>7090</v>
      </c>
      <c r="H467" s="149" t="s">
        <v>7091</v>
      </c>
      <c r="I467" s="149" t="s">
        <v>14938</v>
      </c>
      <c r="J467" s="149" t="s">
        <v>8019</v>
      </c>
      <c r="K467" s="153">
        <v>0</v>
      </c>
      <c r="L467" s="27">
        <v>0</v>
      </c>
      <c r="M467" s="153"/>
      <c r="N467" s="154">
        <v>8200000</v>
      </c>
      <c r="O467" s="154"/>
      <c r="P467" s="25"/>
      <c r="Q467" s="25">
        <v>8200000</v>
      </c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>
        <f t="shared" ref="AD467:AD473" si="125">IF(SUM(P467:Q467)&lt;SUM(N467),SUM(N467)-SUM(P467:Q467),)</f>
        <v>0</v>
      </c>
      <c r="AE467" s="27">
        <v>9250000</v>
      </c>
      <c r="AF467" s="27">
        <v>9250000</v>
      </c>
      <c r="AG467" s="27"/>
      <c r="AH467" s="27"/>
      <c r="AI467" s="27"/>
      <c r="AJ467" s="27"/>
      <c r="AK467" s="27"/>
      <c r="AL467" s="25">
        <f t="shared" ref="AL467:AL489" si="126">IF(SUM(AF467:AG467)&lt;SUM(AE467),SUM(AE467)-SUM(AF467:AG467),)</f>
        <v>0</v>
      </c>
      <c r="AM467" s="27">
        <f t="shared" ref="AM467:AM489" si="127">IF(SUM(P467:AA467)&lt;(K467+L467+N467),(K467+L467+N467)-SUM(P467:AA467),)+IF(SUM(AF467:AG467)&lt;(AE467),(AE467)-SUM(AF467:AG467),)</f>
        <v>0</v>
      </c>
      <c r="AN467" s="28"/>
      <c r="AO467" s="2"/>
      <c r="AP467" s="2"/>
      <c r="AQ467" s="89"/>
      <c r="AR467" s="89"/>
      <c r="AS467" s="2"/>
      <c r="AT467" s="2"/>
      <c r="AU467" s="29"/>
      <c r="AV467" s="2"/>
      <c r="AW467" s="2"/>
      <c r="AX467" s="2"/>
      <c r="AY467" s="89"/>
      <c r="AZ467" s="2"/>
      <c r="BA467" s="2"/>
      <c r="BB467" s="2"/>
      <c r="BC467" s="2"/>
      <c r="BD467" s="2"/>
      <c r="BE467" s="2"/>
      <c r="BF467" s="2"/>
    </row>
    <row r="468" spans="1:58" s="130" customFormat="1" ht="18" customHeight="1">
      <c r="A468" s="146">
        <v>462</v>
      </c>
      <c r="B468" s="147" t="str">
        <f t="shared" si="118"/>
        <v>008</v>
      </c>
      <c r="C468" s="175" t="s">
        <v>6271</v>
      </c>
      <c r="D468" s="149" t="s">
        <v>8028</v>
      </c>
      <c r="E468" s="152" t="s">
        <v>8029</v>
      </c>
      <c r="F468" s="151" t="s">
        <v>496</v>
      </c>
      <c r="G468" s="152" t="s">
        <v>7090</v>
      </c>
      <c r="H468" s="149" t="s">
        <v>7091</v>
      </c>
      <c r="I468" s="149" t="s">
        <v>14938</v>
      </c>
      <c r="J468" s="149" t="s">
        <v>8019</v>
      </c>
      <c r="K468" s="153">
        <v>0</v>
      </c>
      <c r="L468" s="27">
        <v>0</v>
      </c>
      <c r="M468" s="153"/>
      <c r="N468" s="154">
        <v>8200000</v>
      </c>
      <c r="O468" s="154"/>
      <c r="P468" s="25"/>
      <c r="Q468" s="25">
        <v>8200000</v>
      </c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>
        <f t="shared" si="125"/>
        <v>0</v>
      </c>
      <c r="AE468" s="27">
        <v>9250000</v>
      </c>
      <c r="AF468" s="27">
        <v>9250000</v>
      </c>
      <c r="AG468" s="27"/>
      <c r="AH468" s="27"/>
      <c r="AI468" s="27"/>
      <c r="AJ468" s="27"/>
      <c r="AK468" s="27"/>
      <c r="AL468" s="25">
        <f t="shared" si="126"/>
        <v>0</v>
      </c>
      <c r="AM468" s="27">
        <f t="shared" si="127"/>
        <v>0</v>
      </c>
      <c r="AN468" s="28"/>
      <c r="AO468" s="2"/>
      <c r="AP468" s="2"/>
      <c r="AQ468" s="89"/>
      <c r="AR468" s="89"/>
      <c r="AS468" s="2"/>
      <c r="AT468" s="2"/>
      <c r="AU468" s="29"/>
      <c r="AV468" s="2"/>
      <c r="AW468" s="2"/>
      <c r="AX468" s="2"/>
      <c r="AY468" s="89"/>
      <c r="AZ468" s="2"/>
      <c r="BA468" s="2"/>
      <c r="BB468" s="2"/>
      <c r="BC468" s="2"/>
      <c r="BD468" s="2"/>
      <c r="BE468" s="2"/>
      <c r="BF468" s="2"/>
    </row>
    <row r="469" spans="1:58" s="130" customFormat="1" ht="18" customHeight="1">
      <c r="A469" s="146">
        <v>463</v>
      </c>
      <c r="B469" s="147" t="str">
        <f t="shared" si="118"/>
        <v>008</v>
      </c>
      <c r="C469" s="175" t="s">
        <v>6205</v>
      </c>
      <c r="D469" s="149" t="s">
        <v>8030</v>
      </c>
      <c r="E469" s="152" t="s">
        <v>7428</v>
      </c>
      <c r="F469" s="151" t="s">
        <v>496</v>
      </c>
      <c r="G469" s="152" t="s">
        <v>7090</v>
      </c>
      <c r="H469" s="149" t="s">
        <v>7091</v>
      </c>
      <c r="I469" s="149" t="s">
        <v>14940</v>
      </c>
      <c r="J469" s="149" t="s">
        <v>8019</v>
      </c>
      <c r="K469" s="153">
        <v>0</v>
      </c>
      <c r="L469" s="27">
        <v>0</v>
      </c>
      <c r="M469" s="153"/>
      <c r="N469" s="154">
        <v>8200000</v>
      </c>
      <c r="O469" s="154"/>
      <c r="P469" s="25"/>
      <c r="Q469" s="25">
        <v>8200000</v>
      </c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>
        <f t="shared" si="125"/>
        <v>0</v>
      </c>
      <c r="AE469" s="27">
        <v>9250000</v>
      </c>
      <c r="AF469" s="27">
        <v>9250000</v>
      </c>
      <c r="AG469" s="27"/>
      <c r="AH469" s="27"/>
      <c r="AI469" s="27"/>
      <c r="AJ469" s="27"/>
      <c r="AK469" s="27"/>
      <c r="AL469" s="25">
        <f t="shared" si="126"/>
        <v>0</v>
      </c>
      <c r="AM469" s="27">
        <f t="shared" si="127"/>
        <v>0</v>
      </c>
      <c r="AN469" s="28"/>
      <c r="AO469" s="2"/>
      <c r="AP469" s="2"/>
      <c r="AQ469" s="89"/>
      <c r="AR469" s="89"/>
      <c r="AS469" s="2"/>
      <c r="AT469" s="2"/>
      <c r="AU469" s="29"/>
      <c r="AV469" s="2"/>
      <c r="AW469" s="2"/>
      <c r="AX469" s="2"/>
      <c r="AY469" s="89"/>
      <c r="AZ469" s="2"/>
      <c r="BA469" s="2"/>
      <c r="BB469" s="2"/>
      <c r="BC469" s="2"/>
      <c r="BD469" s="2"/>
      <c r="BE469" s="2"/>
      <c r="BF469" s="2"/>
    </row>
    <row r="470" spans="1:58" s="130" customFormat="1" ht="18" customHeight="1">
      <c r="A470" s="146">
        <v>464</v>
      </c>
      <c r="B470" s="147" t="str">
        <f t="shared" si="118"/>
        <v>008</v>
      </c>
      <c r="C470" s="175" t="s">
        <v>6618</v>
      </c>
      <c r="D470" s="149" t="s">
        <v>8031</v>
      </c>
      <c r="E470" s="152" t="s">
        <v>8032</v>
      </c>
      <c r="F470" s="151" t="s">
        <v>496</v>
      </c>
      <c r="G470" s="152" t="s">
        <v>7090</v>
      </c>
      <c r="H470" s="149" t="s">
        <v>7091</v>
      </c>
      <c r="I470" s="149" t="s">
        <v>14938</v>
      </c>
      <c r="J470" s="149" t="s">
        <v>8019</v>
      </c>
      <c r="K470" s="153">
        <v>0</v>
      </c>
      <c r="L470" s="27">
        <v>0</v>
      </c>
      <c r="M470" s="153"/>
      <c r="N470" s="154">
        <v>8200000</v>
      </c>
      <c r="O470" s="154"/>
      <c r="P470" s="25"/>
      <c r="Q470" s="25">
        <v>8200000</v>
      </c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>
        <f t="shared" si="125"/>
        <v>0</v>
      </c>
      <c r="AE470" s="27">
        <v>9250000</v>
      </c>
      <c r="AF470" s="27">
        <v>9250000</v>
      </c>
      <c r="AG470" s="27"/>
      <c r="AH470" s="27"/>
      <c r="AI470" s="27"/>
      <c r="AJ470" s="27"/>
      <c r="AK470" s="27"/>
      <c r="AL470" s="25">
        <f t="shared" si="126"/>
        <v>0</v>
      </c>
      <c r="AM470" s="27">
        <f t="shared" si="127"/>
        <v>0</v>
      </c>
      <c r="AN470" s="28"/>
      <c r="AO470" s="2"/>
      <c r="AP470" s="2"/>
      <c r="AQ470" s="89"/>
      <c r="AR470" s="89"/>
      <c r="AS470" s="2"/>
      <c r="AT470" s="2"/>
      <c r="AU470" s="29"/>
      <c r="AV470" s="2"/>
      <c r="AW470" s="2"/>
      <c r="AX470" s="2"/>
      <c r="AY470" s="89"/>
      <c r="AZ470" s="2"/>
      <c r="BA470" s="2"/>
      <c r="BB470" s="2"/>
      <c r="BC470" s="2"/>
      <c r="BD470" s="2"/>
      <c r="BE470" s="2"/>
      <c r="BF470" s="2"/>
    </row>
    <row r="471" spans="1:58" s="130" customFormat="1" ht="18" customHeight="1">
      <c r="A471" s="146">
        <v>465</v>
      </c>
      <c r="B471" s="147" t="str">
        <f t="shared" si="118"/>
        <v>008</v>
      </c>
      <c r="C471" s="175" t="s">
        <v>5298</v>
      </c>
      <c r="D471" s="149" t="s">
        <v>8033</v>
      </c>
      <c r="E471" s="152" t="s">
        <v>8034</v>
      </c>
      <c r="F471" s="151" t="s">
        <v>496</v>
      </c>
      <c r="G471" s="152" t="s">
        <v>7090</v>
      </c>
      <c r="H471" s="149" t="s">
        <v>7091</v>
      </c>
      <c r="I471" s="149" t="s">
        <v>14938</v>
      </c>
      <c r="J471" s="149" t="s">
        <v>8019</v>
      </c>
      <c r="K471" s="153">
        <v>0</v>
      </c>
      <c r="L471" s="27">
        <v>0</v>
      </c>
      <c r="M471" s="153"/>
      <c r="N471" s="154">
        <v>8200000</v>
      </c>
      <c r="O471" s="154"/>
      <c r="P471" s="25"/>
      <c r="Q471" s="25">
        <v>8200000</v>
      </c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>
        <f t="shared" si="125"/>
        <v>0</v>
      </c>
      <c r="AE471" s="27">
        <v>9250000</v>
      </c>
      <c r="AF471" s="27">
        <v>9250000</v>
      </c>
      <c r="AG471" s="27"/>
      <c r="AH471" s="27"/>
      <c r="AI471" s="27"/>
      <c r="AJ471" s="27"/>
      <c r="AK471" s="27"/>
      <c r="AL471" s="25">
        <f t="shared" si="126"/>
        <v>0</v>
      </c>
      <c r="AM471" s="27">
        <f t="shared" si="127"/>
        <v>0</v>
      </c>
      <c r="AN471" s="28"/>
      <c r="AO471" s="2"/>
      <c r="AP471" s="2"/>
      <c r="AQ471" s="89"/>
      <c r="AR471" s="89"/>
      <c r="AS471" s="2"/>
      <c r="AT471" s="2"/>
      <c r="AU471" s="29"/>
      <c r="AV471" s="2"/>
      <c r="AW471" s="2"/>
      <c r="AX471" s="2"/>
      <c r="AY471" s="89"/>
      <c r="AZ471" s="2"/>
      <c r="BA471" s="2"/>
      <c r="BB471" s="2"/>
      <c r="BC471" s="2"/>
      <c r="BD471" s="2"/>
      <c r="BE471" s="2"/>
      <c r="BF471" s="2"/>
    </row>
    <row r="472" spans="1:58" s="130" customFormat="1" ht="18" customHeight="1">
      <c r="A472" s="146">
        <v>466</v>
      </c>
      <c r="B472" s="147" t="str">
        <f t="shared" si="118"/>
        <v>008</v>
      </c>
      <c r="C472" s="175" t="s">
        <v>6458</v>
      </c>
      <c r="D472" s="149" t="s">
        <v>8035</v>
      </c>
      <c r="E472" s="152" t="s">
        <v>7513</v>
      </c>
      <c r="F472" s="151" t="s">
        <v>496</v>
      </c>
      <c r="G472" s="152" t="s">
        <v>7090</v>
      </c>
      <c r="H472" s="149" t="s">
        <v>7091</v>
      </c>
      <c r="I472" s="149" t="s">
        <v>14938</v>
      </c>
      <c r="J472" s="149" t="s">
        <v>8019</v>
      </c>
      <c r="K472" s="153">
        <v>0</v>
      </c>
      <c r="L472" s="27">
        <v>0</v>
      </c>
      <c r="M472" s="153"/>
      <c r="N472" s="154">
        <v>8200000</v>
      </c>
      <c r="O472" s="154"/>
      <c r="P472" s="25"/>
      <c r="Q472" s="25">
        <v>8200000</v>
      </c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>
        <f t="shared" si="125"/>
        <v>0</v>
      </c>
      <c r="AE472" s="27">
        <v>9250000</v>
      </c>
      <c r="AF472" s="27"/>
      <c r="AG472" s="27"/>
      <c r="AH472" s="27"/>
      <c r="AI472" s="27"/>
      <c r="AJ472" s="27"/>
      <c r="AK472" s="27"/>
      <c r="AL472" s="25">
        <f t="shared" si="126"/>
        <v>9250000</v>
      </c>
      <c r="AM472" s="27">
        <f t="shared" si="127"/>
        <v>9250000</v>
      </c>
      <c r="AN472" s="28"/>
      <c r="AO472" s="2"/>
      <c r="AP472" s="2"/>
      <c r="AQ472" s="89"/>
      <c r="AR472" s="89"/>
      <c r="AS472" s="2"/>
      <c r="AT472" s="2"/>
      <c r="AU472" s="29"/>
      <c r="AV472" s="2"/>
      <c r="AW472" s="2"/>
      <c r="AX472" s="2"/>
      <c r="AY472" s="89"/>
      <c r="AZ472" s="2"/>
      <c r="BA472" s="2"/>
      <c r="BB472" s="2"/>
      <c r="BC472" s="2"/>
      <c r="BD472" s="2"/>
      <c r="BE472" s="2"/>
      <c r="BF472" s="2"/>
    </row>
    <row r="473" spans="1:58" s="130" customFormat="1" ht="18" customHeight="1">
      <c r="A473" s="146">
        <v>467</v>
      </c>
      <c r="B473" s="147" t="str">
        <f t="shared" si="118"/>
        <v>008</v>
      </c>
      <c r="C473" s="175" t="s">
        <v>6383</v>
      </c>
      <c r="D473" s="149" t="s">
        <v>8036</v>
      </c>
      <c r="E473" s="152" t="s">
        <v>8037</v>
      </c>
      <c r="F473" s="151" t="s">
        <v>496</v>
      </c>
      <c r="G473" s="152" t="s">
        <v>7090</v>
      </c>
      <c r="H473" s="149" t="s">
        <v>7091</v>
      </c>
      <c r="I473" s="149" t="s">
        <v>14940</v>
      </c>
      <c r="J473" s="149" t="s">
        <v>8019</v>
      </c>
      <c r="K473" s="153">
        <v>0</v>
      </c>
      <c r="L473" s="27">
        <v>0</v>
      </c>
      <c r="M473" s="153"/>
      <c r="N473" s="154">
        <v>8200000</v>
      </c>
      <c r="O473" s="154"/>
      <c r="P473" s="25"/>
      <c r="Q473" s="25">
        <v>8200000</v>
      </c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>
        <f t="shared" si="125"/>
        <v>0</v>
      </c>
      <c r="AE473" s="27">
        <v>9250000</v>
      </c>
      <c r="AF473" s="27">
        <v>9250000</v>
      </c>
      <c r="AG473" s="27"/>
      <c r="AH473" s="27"/>
      <c r="AI473" s="27"/>
      <c r="AJ473" s="27"/>
      <c r="AK473" s="27"/>
      <c r="AL473" s="25">
        <f t="shared" si="126"/>
        <v>0</v>
      </c>
      <c r="AM473" s="27">
        <f t="shared" si="127"/>
        <v>0</v>
      </c>
      <c r="AN473" s="28"/>
      <c r="AO473" s="2"/>
      <c r="AP473" s="2"/>
      <c r="AQ473" s="89"/>
      <c r="AR473" s="89"/>
      <c r="AS473" s="2"/>
      <c r="AT473" s="2"/>
      <c r="AU473" s="29"/>
      <c r="AV473" s="2"/>
      <c r="AW473" s="2"/>
      <c r="AX473" s="2"/>
      <c r="AY473" s="89"/>
      <c r="AZ473" s="2"/>
      <c r="BA473" s="2"/>
      <c r="BB473" s="2"/>
      <c r="BC473" s="2"/>
      <c r="BD473" s="2"/>
      <c r="BE473" s="2"/>
      <c r="BF473" s="2"/>
    </row>
    <row r="474" spans="1:58" s="130" customFormat="1" ht="18" customHeight="1">
      <c r="A474" s="146">
        <v>468</v>
      </c>
      <c r="B474" s="147" t="str">
        <f t="shared" si="118"/>
        <v>008</v>
      </c>
      <c r="C474" s="181" t="s">
        <v>8038</v>
      </c>
      <c r="D474" s="149" t="s">
        <v>8039</v>
      </c>
      <c r="E474" s="152" t="s">
        <v>7380</v>
      </c>
      <c r="F474" s="151" t="s">
        <v>496</v>
      </c>
      <c r="G474" s="152" t="s">
        <v>7090</v>
      </c>
      <c r="H474" s="149" t="s">
        <v>7091</v>
      </c>
      <c r="I474" s="149" t="s">
        <v>14940</v>
      </c>
      <c r="J474" s="149" t="s">
        <v>8019</v>
      </c>
      <c r="K474" s="153">
        <v>0</v>
      </c>
      <c r="L474" s="27">
        <v>0</v>
      </c>
      <c r="M474" s="153"/>
      <c r="N474" s="154">
        <v>8200000</v>
      </c>
      <c r="O474" s="154"/>
      <c r="P474" s="25"/>
      <c r="Q474" s="25"/>
      <c r="R474" s="25"/>
      <c r="S474" s="25">
        <v>8200000</v>
      </c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>
        <f ca="1">IF(SUM(P474:AD474)&lt;SUM(N474),SUM(N474)-SUM(P474:AD474),)</f>
        <v>0</v>
      </c>
      <c r="AE474" s="27">
        <v>9250000</v>
      </c>
      <c r="AF474" s="27">
        <v>9250000</v>
      </c>
      <c r="AG474" s="27"/>
      <c r="AH474" s="27"/>
      <c r="AI474" s="27"/>
      <c r="AJ474" s="27"/>
      <c r="AK474" s="27"/>
      <c r="AL474" s="25">
        <f t="shared" si="126"/>
        <v>0</v>
      </c>
      <c r="AM474" s="27">
        <f t="shared" si="127"/>
        <v>0</v>
      </c>
      <c r="AN474" s="28"/>
      <c r="AO474" s="2"/>
      <c r="AP474" s="2"/>
      <c r="AQ474" s="89"/>
      <c r="AR474" s="89"/>
      <c r="AS474" s="2"/>
      <c r="AT474" s="2"/>
      <c r="AU474" s="29"/>
      <c r="AV474" s="2"/>
      <c r="AW474" s="2"/>
      <c r="AX474" s="2"/>
      <c r="AY474" s="89"/>
      <c r="AZ474" s="2"/>
      <c r="BA474" s="2"/>
      <c r="BB474" s="2"/>
      <c r="BC474" s="2"/>
      <c r="BD474" s="2"/>
      <c r="BE474" s="2"/>
      <c r="BF474" s="2"/>
    </row>
    <row r="475" spans="1:58" s="130" customFormat="1" ht="18" customHeight="1">
      <c r="A475" s="146">
        <v>469</v>
      </c>
      <c r="B475" s="147" t="str">
        <f t="shared" si="118"/>
        <v>008</v>
      </c>
      <c r="C475" s="175" t="s">
        <v>5208</v>
      </c>
      <c r="D475" s="149" t="s">
        <v>8040</v>
      </c>
      <c r="E475" s="152" t="s">
        <v>8041</v>
      </c>
      <c r="F475" s="151" t="s">
        <v>496</v>
      </c>
      <c r="G475" s="152" t="s">
        <v>7090</v>
      </c>
      <c r="H475" s="149" t="s">
        <v>7091</v>
      </c>
      <c r="I475" s="149" t="s">
        <v>14938</v>
      </c>
      <c r="J475" s="149" t="s">
        <v>8019</v>
      </c>
      <c r="K475" s="153">
        <v>0</v>
      </c>
      <c r="L475" s="27">
        <v>0</v>
      </c>
      <c r="M475" s="153"/>
      <c r="N475" s="154">
        <v>8200000</v>
      </c>
      <c r="O475" s="154"/>
      <c r="P475" s="25"/>
      <c r="Q475" s="25">
        <v>8200000</v>
      </c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>
        <f>IF(SUM(P475:Q475)&lt;SUM(N475),SUM(N475)-SUM(P475:Q475),)</f>
        <v>0</v>
      </c>
      <c r="AE475" s="27">
        <v>9250000</v>
      </c>
      <c r="AF475" s="27">
        <v>9250000</v>
      </c>
      <c r="AG475" s="27"/>
      <c r="AH475" s="27"/>
      <c r="AI475" s="27"/>
      <c r="AJ475" s="27"/>
      <c r="AK475" s="27"/>
      <c r="AL475" s="25">
        <f t="shared" si="126"/>
        <v>0</v>
      </c>
      <c r="AM475" s="27">
        <f t="shared" si="127"/>
        <v>0</v>
      </c>
      <c r="AN475" s="28"/>
      <c r="AO475" s="2"/>
      <c r="AP475" s="2"/>
      <c r="AQ475" s="89"/>
      <c r="AR475" s="89"/>
      <c r="AS475" s="2"/>
      <c r="AT475" s="2"/>
      <c r="AU475" s="29"/>
      <c r="AV475" s="2"/>
      <c r="AW475" s="2"/>
      <c r="AX475" s="2"/>
      <c r="AY475" s="89"/>
      <c r="AZ475" s="2"/>
      <c r="BA475" s="2"/>
      <c r="BB475" s="2"/>
      <c r="BC475" s="2"/>
      <c r="BD475" s="2"/>
      <c r="BE475" s="2"/>
      <c r="BF475" s="2"/>
    </row>
    <row r="476" spans="1:58" s="130" customFormat="1" ht="18" customHeight="1">
      <c r="A476" s="146">
        <v>470</v>
      </c>
      <c r="B476" s="147" t="str">
        <f t="shared" si="118"/>
        <v>008</v>
      </c>
      <c r="C476" s="175" t="s">
        <v>6071</v>
      </c>
      <c r="D476" s="149" t="s">
        <v>8042</v>
      </c>
      <c r="E476" s="152" t="s">
        <v>7798</v>
      </c>
      <c r="F476" s="151" t="s">
        <v>496</v>
      </c>
      <c r="G476" s="152" t="s">
        <v>7090</v>
      </c>
      <c r="H476" s="149" t="s">
        <v>7091</v>
      </c>
      <c r="I476" s="149" t="s">
        <v>14938</v>
      </c>
      <c r="J476" s="149" t="s">
        <v>8019</v>
      </c>
      <c r="K476" s="153">
        <v>0</v>
      </c>
      <c r="L476" s="27">
        <v>0</v>
      </c>
      <c r="M476" s="153"/>
      <c r="N476" s="154">
        <v>8200000</v>
      </c>
      <c r="O476" s="154"/>
      <c r="P476" s="25"/>
      <c r="Q476" s="25">
        <v>8200000</v>
      </c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>
        <f>IF(SUM(P476:Q476)&lt;SUM(N476),SUM(N476)-SUM(P476:Q476),)</f>
        <v>0</v>
      </c>
      <c r="AE476" s="27">
        <v>9250000</v>
      </c>
      <c r="AF476" s="27">
        <v>9250000</v>
      </c>
      <c r="AG476" s="27"/>
      <c r="AH476" s="27"/>
      <c r="AI476" s="27"/>
      <c r="AJ476" s="27"/>
      <c r="AK476" s="27"/>
      <c r="AL476" s="25">
        <f t="shared" si="126"/>
        <v>0</v>
      </c>
      <c r="AM476" s="27">
        <f t="shared" si="127"/>
        <v>0</v>
      </c>
      <c r="AN476" s="28"/>
      <c r="AO476" s="2"/>
      <c r="AP476" s="2"/>
      <c r="AQ476" s="89"/>
      <c r="AR476" s="89"/>
      <c r="AS476" s="2"/>
      <c r="AT476" s="2"/>
      <c r="AU476" s="29"/>
      <c r="AV476" s="2"/>
      <c r="AW476" s="2"/>
      <c r="AX476" s="2"/>
      <c r="AY476" s="89"/>
      <c r="AZ476" s="2"/>
      <c r="BA476" s="2"/>
      <c r="BB476" s="2"/>
      <c r="BC476" s="2"/>
      <c r="BD476" s="2"/>
      <c r="BE476" s="2"/>
      <c r="BF476" s="2"/>
    </row>
    <row r="477" spans="1:58" s="130" customFormat="1" ht="18" customHeight="1">
      <c r="A477" s="146">
        <v>471</v>
      </c>
      <c r="B477" s="147" t="str">
        <f t="shared" si="118"/>
        <v>008</v>
      </c>
      <c r="C477" s="175" t="s">
        <v>5842</v>
      </c>
      <c r="D477" s="149" t="s">
        <v>8043</v>
      </c>
      <c r="E477" s="152" t="s">
        <v>8044</v>
      </c>
      <c r="F477" s="151" t="s">
        <v>496</v>
      </c>
      <c r="G477" s="152" t="s">
        <v>7090</v>
      </c>
      <c r="H477" s="149" t="s">
        <v>7091</v>
      </c>
      <c r="I477" s="149" t="s">
        <v>14938</v>
      </c>
      <c r="J477" s="149" t="s">
        <v>8019</v>
      </c>
      <c r="K477" s="153">
        <v>0</v>
      </c>
      <c r="L477" s="27">
        <v>0</v>
      </c>
      <c r="M477" s="153"/>
      <c r="N477" s="154">
        <v>8200000</v>
      </c>
      <c r="O477" s="154"/>
      <c r="P477" s="25"/>
      <c r="Q477" s="25">
        <v>8200000</v>
      </c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>
        <f>IF(SUM(P477:Q477)&lt;SUM(N477),SUM(N477)-SUM(P477:Q477),)</f>
        <v>0</v>
      </c>
      <c r="AE477" s="27">
        <v>9250000</v>
      </c>
      <c r="AF477" s="27">
        <v>9250000</v>
      </c>
      <c r="AG477" s="27"/>
      <c r="AH477" s="27"/>
      <c r="AI477" s="27"/>
      <c r="AJ477" s="27"/>
      <c r="AK477" s="27"/>
      <c r="AL477" s="25">
        <f t="shared" si="126"/>
        <v>0</v>
      </c>
      <c r="AM477" s="27">
        <f t="shared" si="127"/>
        <v>0</v>
      </c>
      <c r="AN477" s="28"/>
      <c r="AO477" s="2"/>
      <c r="AP477" s="2"/>
      <c r="AQ477" s="89"/>
      <c r="AR477" s="89"/>
      <c r="AS477" s="2"/>
      <c r="AT477" s="2"/>
      <c r="AU477" s="29"/>
      <c r="AV477" s="2"/>
      <c r="AW477" s="2"/>
      <c r="AX477" s="2"/>
      <c r="AY477" s="89"/>
      <c r="AZ477" s="2"/>
      <c r="BA477" s="2"/>
      <c r="BB477" s="2"/>
      <c r="BC477" s="2"/>
      <c r="BD477" s="2"/>
      <c r="BE477" s="2"/>
      <c r="BF477" s="2"/>
    </row>
    <row r="478" spans="1:58" s="130" customFormat="1" ht="18" customHeight="1">
      <c r="A478" s="146">
        <v>472</v>
      </c>
      <c r="B478" s="147" t="str">
        <f t="shared" si="118"/>
        <v>008</v>
      </c>
      <c r="C478" s="175" t="s">
        <v>5811</v>
      </c>
      <c r="D478" s="149" t="s">
        <v>8045</v>
      </c>
      <c r="E478" s="152" t="s">
        <v>8046</v>
      </c>
      <c r="F478" s="151" t="s">
        <v>496</v>
      </c>
      <c r="G478" s="152" t="s">
        <v>7090</v>
      </c>
      <c r="H478" s="149" t="s">
        <v>7091</v>
      </c>
      <c r="I478" s="149" t="s">
        <v>14938</v>
      </c>
      <c r="J478" s="149" t="s">
        <v>8019</v>
      </c>
      <c r="K478" s="153">
        <v>0</v>
      </c>
      <c r="L478" s="27">
        <v>0</v>
      </c>
      <c r="M478" s="153"/>
      <c r="N478" s="154">
        <v>8200000</v>
      </c>
      <c r="O478" s="154"/>
      <c r="P478" s="25"/>
      <c r="Q478" s="25">
        <v>8200000</v>
      </c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>
        <f>IF(SUM(P478:Q478)&lt;SUM(N478),SUM(N478)-SUM(P478:Q478),)</f>
        <v>0</v>
      </c>
      <c r="AE478" s="27">
        <v>9250000</v>
      </c>
      <c r="AF478" s="27">
        <v>9250000</v>
      </c>
      <c r="AG478" s="27"/>
      <c r="AH478" s="27"/>
      <c r="AI478" s="27"/>
      <c r="AJ478" s="27"/>
      <c r="AK478" s="27"/>
      <c r="AL478" s="25">
        <f t="shared" si="126"/>
        <v>0</v>
      </c>
      <c r="AM478" s="27">
        <f t="shared" si="127"/>
        <v>0</v>
      </c>
      <c r="AN478" s="28"/>
      <c r="AO478" s="2"/>
      <c r="AP478" s="2"/>
      <c r="AQ478" s="89"/>
      <c r="AR478" s="89"/>
      <c r="AS478" s="2"/>
      <c r="AT478" s="2"/>
      <c r="AU478" s="29"/>
      <c r="AV478" s="2"/>
      <c r="AW478" s="2"/>
      <c r="AX478" s="2"/>
      <c r="AY478" s="89"/>
      <c r="AZ478" s="2"/>
      <c r="BA478" s="2"/>
      <c r="BB478" s="2"/>
      <c r="BC478" s="2"/>
      <c r="BD478" s="2"/>
      <c r="BE478" s="2"/>
      <c r="BF478" s="2"/>
    </row>
    <row r="479" spans="1:58" s="130" customFormat="1" ht="18" customHeight="1">
      <c r="A479" s="146">
        <v>473</v>
      </c>
      <c r="B479" s="147" t="str">
        <f t="shared" si="118"/>
        <v>008</v>
      </c>
      <c r="C479" s="175" t="s">
        <v>5928</v>
      </c>
      <c r="D479" s="149" t="s">
        <v>8047</v>
      </c>
      <c r="E479" s="152" t="s">
        <v>7859</v>
      </c>
      <c r="F479" s="151" t="s">
        <v>496</v>
      </c>
      <c r="G479" s="152" t="s">
        <v>7090</v>
      </c>
      <c r="H479" s="149" t="s">
        <v>7091</v>
      </c>
      <c r="I479" s="149" t="s">
        <v>14938</v>
      </c>
      <c r="J479" s="149" t="s">
        <v>8019</v>
      </c>
      <c r="K479" s="153">
        <v>0</v>
      </c>
      <c r="L479" s="27">
        <v>0</v>
      </c>
      <c r="M479" s="153"/>
      <c r="N479" s="154">
        <v>8200000</v>
      </c>
      <c r="O479" s="154"/>
      <c r="P479" s="25"/>
      <c r="Q479" s="25">
        <v>8200000</v>
      </c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>
        <f>IF(SUM(P479:Q479)&lt;SUM(N479),SUM(N479)-SUM(P479:Q479),)</f>
        <v>0</v>
      </c>
      <c r="AE479" s="27">
        <v>9250000</v>
      </c>
      <c r="AF479" s="27">
        <v>9250000</v>
      </c>
      <c r="AG479" s="27"/>
      <c r="AH479" s="27"/>
      <c r="AI479" s="27"/>
      <c r="AJ479" s="27"/>
      <c r="AK479" s="27"/>
      <c r="AL479" s="25">
        <f t="shared" si="126"/>
        <v>0</v>
      </c>
      <c r="AM479" s="27">
        <f t="shared" si="127"/>
        <v>0</v>
      </c>
      <c r="AN479" s="28"/>
      <c r="AO479" s="2"/>
      <c r="AP479" s="2"/>
      <c r="AQ479" s="89"/>
      <c r="AR479" s="89"/>
      <c r="AS479" s="2"/>
      <c r="AT479" s="2"/>
      <c r="AU479" s="29"/>
      <c r="AV479" s="2"/>
      <c r="AW479" s="2"/>
      <c r="AX479" s="2"/>
      <c r="AY479" s="89"/>
      <c r="AZ479" s="2"/>
      <c r="BA479" s="2"/>
      <c r="BB479" s="2"/>
      <c r="BC479" s="2"/>
      <c r="BD479" s="2"/>
      <c r="BE479" s="2"/>
      <c r="BF479" s="2"/>
    </row>
    <row r="480" spans="1:58" s="130" customFormat="1" ht="18" customHeight="1">
      <c r="A480" s="146">
        <v>474</v>
      </c>
      <c r="B480" s="147" t="str">
        <f t="shared" si="118"/>
        <v>008</v>
      </c>
      <c r="C480" s="175" t="s">
        <v>8048</v>
      </c>
      <c r="D480" s="163" t="s">
        <v>8049</v>
      </c>
      <c r="E480" s="152" t="s">
        <v>7531</v>
      </c>
      <c r="F480" s="151" t="s">
        <v>496</v>
      </c>
      <c r="G480" s="152" t="s">
        <v>7090</v>
      </c>
      <c r="H480" s="149" t="s">
        <v>7091</v>
      </c>
      <c r="I480" s="149" t="s">
        <v>14940</v>
      </c>
      <c r="J480" s="149" t="s">
        <v>8019</v>
      </c>
      <c r="K480" s="153">
        <v>0</v>
      </c>
      <c r="L480" s="27">
        <v>0</v>
      </c>
      <c r="M480" s="153"/>
      <c r="N480" s="154">
        <v>8200000</v>
      </c>
      <c r="O480" s="154"/>
      <c r="P480" s="25"/>
      <c r="Q480" s="25"/>
      <c r="R480" s="25"/>
      <c r="S480" s="25"/>
      <c r="T480" s="25"/>
      <c r="U480" s="25">
        <v>8200000</v>
      </c>
      <c r="V480" s="25"/>
      <c r="W480" s="25"/>
      <c r="X480" s="25"/>
      <c r="Y480" s="25"/>
      <c r="Z480" s="25"/>
      <c r="AA480" s="25"/>
      <c r="AB480" s="25"/>
      <c r="AC480" s="25"/>
      <c r="AD480" s="25">
        <f>IF(SUM(P480:U480)&lt;SUM(N480),SUM(N480)-SUM(P480:U480),)</f>
        <v>0</v>
      </c>
      <c r="AE480" s="27">
        <v>9250000</v>
      </c>
      <c r="AF480" s="27"/>
      <c r="AG480" s="27"/>
      <c r="AH480" s="27"/>
      <c r="AI480" s="27"/>
      <c r="AJ480" s="27"/>
      <c r="AK480" s="27"/>
      <c r="AL480" s="25">
        <f t="shared" si="126"/>
        <v>9250000</v>
      </c>
      <c r="AM480" s="27">
        <f t="shared" si="127"/>
        <v>9250000</v>
      </c>
      <c r="AN480" s="28"/>
      <c r="AO480" s="2"/>
      <c r="AP480" s="2"/>
      <c r="AQ480" s="89"/>
      <c r="AR480" s="89"/>
      <c r="AS480" s="2"/>
      <c r="AT480" s="2"/>
      <c r="AU480" s="29"/>
      <c r="AV480" s="2"/>
      <c r="AW480" s="2"/>
      <c r="AX480" s="2"/>
      <c r="AY480" s="89"/>
      <c r="AZ480" s="2"/>
      <c r="BA480" s="2"/>
      <c r="BB480" s="2"/>
      <c r="BC480" s="2"/>
      <c r="BD480" s="2"/>
      <c r="BE480" s="2"/>
      <c r="BF480" s="2"/>
    </row>
    <row r="481" spans="1:58" s="130" customFormat="1" ht="18" customHeight="1">
      <c r="A481" s="146">
        <v>475</v>
      </c>
      <c r="B481" s="147" t="str">
        <f t="shared" si="118"/>
        <v>008</v>
      </c>
      <c r="C481" s="175" t="s">
        <v>5792</v>
      </c>
      <c r="D481" s="149" t="s">
        <v>8050</v>
      </c>
      <c r="E481" s="152" t="s">
        <v>8051</v>
      </c>
      <c r="F481" s="151" t="s">
        <v>496</v>
      </c>
      <c r="G481" s="152" t="s">
        <v>7090</v>
      </c>
      <c r="H481" s="149" t="s">
        <v>7091</v>
      </c>
      <c r="I481" s="149" t="s">
        <v>14938</v>
      </c>
      <c r="J481" s="149" t="s">
        <v>8019</v>
      </c>
      <c r="K481" s="153">
        <v>0</v>
      </c>
      <c r="L481" s="27">
        <v>0</v>
      </c>
      <c r="M481" s="153"/>
      <c r="N481" s="154">
        <v>8200000</v>
      </c>
      <c r="O481" s="154"/>
      <c r="P481" s="25"/>
      <c r="Q481" s="25">
        <v>8200000</v>
      </c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>
        <f>IF(SUM(P481:Q481)&lt;SUM(N481),SUM(N481)-SUM(P481:Q481),)</f>
        <v>0</v>
      </c>
      <c r="AE481" s="27">
        <v>9250000</v>
      </c>
      <c r="AF481" s="27">
        <v>9250000</v>
      </c>
      <c r="AG481" s="27"/>
      <c r="AH481" s="27"/>
      <c r="AI481" s="27"/>
      <c r="AJ481" s="27"/>
      <c r="AK481" s="27"/>
      <c r="AL481" s="25">
        <f t="shared" si="126"/>
        <v>0</v>
      </c>
      <c r="AM481" s="27">
        <f t="shared" si="127"/>
        <v>0</v>
      </c>
      <c r="AN481" s="28"/>
      <c r="AO481" s="2"/>
      <c r="AP481" s="2"/>
      <c r="AQ481" s="89"/>
      <c r="AR481" s="89"/>
      <c r="AS481" s="2"/>
      <c r="AT481" s="2"/>
      <c r="AU481" s="29"/>
      <c r="AV481" s="2"/>
      <c r="AW481" s="2"/>
      <c r="AX481" s="2"/>
      <c r="AY481" s="89"/>
      <c r="AZ481" s="2"/>
      <c r="BA481" s="2"/>
      <c r="BB481" s="2"/>
      <c r="BC481" s="2"/>
      <c r="BD481" s="2"/>
      <c r="BE481" s="2"/>
      <c r="BF481" s="2"/>
    </row>
    <row r="482" spans="1:58" s="130" customFormat="1" ht="18" customHeight="1">
      <c r="A482" s="146">
        <v>476</v>
      </c>
      <c r="B482" s="147" t="str">
        <f t="shared" si="118"/>
        <v>008</v>
      </c>
      <c r="C482" s="175" t="s">
        <v>6345</v>
      </c>
      <c r="D482" s="149" t="s">
        <v>8052</v>
      </c>
      <c r="E482" s="152" t="s">
        <v>7623</v>
      </c>
      <c r="F482" s="151" t="s">
        <v>496</v>
      </c>
      <c r="G482" s="152" t="s">
        <v>7090</v>
      </c>
      <c r="H482" s="149" t="s">
        <v>7091</v>
      </c>
      <c r="I482" s="149" t="s">
        <v>14938</v>
      </c>
      <c r="J482" s="149" t="s">
        <v>8019</v>
      </c>
      <c r="K482" s="153">
        <v>0</v>
      </c>
      <c r="L482" s="27">
        <v>0</v>
      </c>
      <c r="M482" s="153"/>
      <c r="N482" s="154">
        <v>8200000</v>
      </c>
      <c r="O482" s="154"/>
      <c r="P482" s="25"/>
      <c r="Q482" s="25">
        <v>8200000</v>
      </c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>
        <f>IF(SUM(P482:Q482)&lt;SUM(N482),SUM(N482)-SUM(P482:Q482),)</f>
        <v>0</v>
      </c>
      <c r="AE482" s="27">
        <v>9250000</v>
      </c>
      <c r="AF482" s="27">
        <v>9250000</v>
      </c>
      <c r="AG482" s="27"/>
      <c r="AH482" s="27"/>
      <c r="AI482" s="27"/>
      <c r="AJ482" s="27"/>
      <c r="AK482" s="27"/>
      <c r="AL482" s="25">
        <f t="shared" si="126"/>
        <v>0</v>
      </c>
      <c r="AM482" s="27">
        <f t="shared" si="127"/>
        <v>0</v>
      </c>
      <c r="AN482" s="28"/>
      <c r="AO482" s="2"/>
      <c r="AP482" s="2"/>
      <c r="AQ482" s="89"/>
      <c r="AR482" s="89"/>
      <c r="AS482" s="2"/>
      <c r="AT482" s="2"/>
      <c r="AU482" s="29"/>
      <c r="AV482" s="2"/>
      <c r="AW482" s="2"/>
      <c r="AX482" s="2"/>
      <c r="AY482" s="89"/>
      <c r="AZ482" s="2"/>
      <c r="BA482" s="2"/>
      <c r="BB482" s="2"/>
      <c r="BC482" s="2"/>
      <c r="BD482" s="2"/>
      <c r="BE482" s="2"/>
      <c r="BF482" s="2"/>
    </row>
    <row r="483" spans="1:58" s="130" customFormat="1" ht="18" customHeight="1">
      <c r="A483" s="146">
        <v>477</v>
      </c>
      <c r="B483" s="147" t="str">
        <f t="shared" si="118"/>
        <v>008</v>
      </c>
      <c r="C483" s="175" t="s">
        <v>8053</v>
      </c>
      <c r="D483" s="149" t="s">
        <v>8054</v>
      </c>
      <c r="E483" s="152" t="s">
        <v>7315</v>
      </c>
      <c r="F483" s="151" t="s">
        <v>496</v>
      </c>
      <c r="G483" s="152" t="s">
        <v>7090</v>
      </c>
      <c r="H483" s="149" t="s">
        <v>7091</v>
      </c>
      <c r="I483" s="149" t="s">
        <v>14940</v>
      </c>
      <c r="J483" s="149" t="s">
        <v>8019</v>
      </c>
      <c r="K483" s="153">
        <v>0</v>
      </c>
      <c r="L483" s="27">
        <v>0</v>
      </c>
      <c r="M483" s="153"/>
      <c r="N483" s="154">
        <v>8200000</v>
      </c>
      <c r="O483" s="154"/>
      <c r="P483" s="25"/>
      <c r="Q483" s="25"/>
      <c r="R483" s="25"/>
      <c r="S483" s="25">
        <v>8200000</v>
      </c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>
        <f ca="1">IF(SUM(P483:AD483)&lt;SUM(N483),SUM(N483)-SUM(P483:AD483),)</f>
        <v>0</v>
      </c>
      <c r="AE483" s="27">
        <v>9250000</v>
      </c>
      <c r="AF483" s="27">
        <v>9250000</v>
      </c>
      <c r="AG483" s="27"/>
      <c r="AH483" s="27"/>
      <c r="AI483" s="27"/>
      <c r="AJ483" s="27"/>
      <c r="AK483" s="27"/>
      <c r="AL483" s="25">
        <f t="shared" si="126"/>
        <v>0</v>
      </c>
      <c r="AM483" s="27">
        <f t="shared" si="127"/>
        <v>0</v>
      </c>
      <c r="AN483" s="28"/>
      <c r="AO483" s="2"/>
      <c r="AP483" s="2"/>
      <c r="AQ483" s="89"/>
      <c r="AR483" s="89"/>
      <c r="AS483" s="2"/>
      <c r="AT483" s="2"/>
      <c r="AU483" s="29"/>
      <c r="AV483" s="2"/>
      <c r="AW483" s="2"/>
      <c r="AX483" s="2"/>
      <c r="AY483" s="89"/>
      <c r="AZ483" s="2"/>
      <c r="BA483" s="2"/>
      <c r="BB483" s="2"/>
      <c r="BC483" s="2"/>
      <c r="BD483" s="2"/>
      <c r="BE483" s="2"/>
      <c r="BF483" s="2"/>
    </row>
    <row r="484" spans="1:58" s="130" customFormat="1" ht="18" customHeight="1">
      <c r="A484" s="146">
        <v>478</v>
      </c>
      <c r="B484" s="147" t="str">
        <f t="shared" si="118"/>
        <v>008</v>
      </c>
      <c r="C484" s="175" t="s">
        <v>5510</v>
      </c>
      <c r="D484" s="149" t="s">
        <v>8055</v>
      </c>
      <c r="E484" s="152" t="s">
        <v>8056</v>
      </c>
      <c r="F484" s="151" t="s">
        <v>496</v>
      </c>
      <c r="G484" s="152" t="s">
        <v>7090</v>
      </c>
      <c r="H484" s="149" t="s">
        <v>7091</v>
      </c>
      <c r="I484" s="149" t="s">
        <v>14938</v>
      </c>
      <c r="J484" s="149" t="s">
        <v>8019</v>
      </c>
      <c r="K484" s="153">
        <v>0</v>
      </c>
      <c r="L484" s="27">
        <v>0</v>
      </c>
      <c r="M484" s="153"/>
      <c r="N484" s="154">
        <v>8200000</v>
      </c>
      <c r="O484" s="154"/>
      <c r="P484" s="25"/>
      <c r="Q484" s="25">
        <v>8200000</v>
      </c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>
        <f>IF(SUM(P484:Q484)&lt;SUM(N484),SUM(N484)-SUM(P484:Q484),)</f>
        <v>0</v>
      </c>
      <c r="AE484" s="27">
        <v>9250000</v>
      </c>
      <c r="AF484" s="27">
        <v>9250000</v>
      </c>
      <c r="AG484" s="27"/>
      <c r="AH484" s="27"/>
      <c r="AI484" s="27"/>
      <c r="AJ484" s="27"/>
      <c r="AK484" s="27"/>
      <c r="AL484" s="25">
        <f t="shared" si="126"/>
        <v>0</v>
      </c>
      <c r="AM484" s="27">
        <f t="shared" si="127"/>
        <v>0</v>
      </c>
      <c r="AN484" s="28"/>
      <c r="AO484" s="2"/>
      <c r="AP484" s="2"/>
      <c r="AQ484" s="89"/>
      <c r="AR484" s="89"/>
      <c r="AS484" s="2"/>
      <c r="AT484" s="2"/>
      <c r="AU484" s="29"/>
      <c r="AV484" s="2"/>
      <c r="AW484" s="2"/>
      <c r="AX484" s="2"/>
      <c r="AY484" s="89"/>
      <c r="AZ484" s="2"/>
      <c r="BA484" s="2"/>
      <c r="BB484" s="2"/>
      <c r="BC484" s="2"/>
      <c r="BD484" s="2"/>
      <c r="BE484" s="2"/>
      <c r="BF484" s="2"/>
    </row>
    <row r="485" spans="1:58" s="130" customFormat="1" ht="18" customHeight="1">
      <c r="A485" s="146">
        <v>479</v>
      </c>
      <c r="B485" s="147" t="str">
        <f t="shared" si="118"/>
        <v>008</v>
      </c>
      <c r="C485" s="175" t="s">
        <v>8057</v>
      </c>
      <c r="D485" s="149" t="s">
        <v>8058</v>
      </c>
      <c r="E485" s="152" t="s">
        <v>7258</v>
      </c>
      <c r="F485" s="151" t="s">
        <v>7106</v>
      </c>
      <c r="G485" s="152" t="s">
        <v>7090</v>
      </c>
      <c r="H485" s="149" t="s">
        <v>7091</v>
      </c>
      <c r="I485" s="149" t="s">
        <v>14940</v>
      </c>
      <c r="J485" s="149" t="s">
        <v>8019</v>
      </c>
      <c r="K485" s="153">
        <v>0</v>
      </c>
      <c r="L485" s="27">
        <v>0</v>
      </c>
      <c r="M485" s="153"/>
      <c r="N485" s="154">
        <v>8200000</v>
      </c>
      <c r="O485" s="154"/>
      <c r="P485" s="25"/>
      <c r="Q485" s="25"/>
      <c r="R485" s="25"/>
      <c r="S485" s="25">
        <v>8200000</v>
      </c>
      <c r="T485" s="25"/>
      <c r="U485" s="25"/>
      <c r="V485" s="25"/>
      <c r="W485" s="25"/>
      <c r="X485" s="25"/>
      <c r="Y485" s="25"/>
      <c r="Z485" s="25"/>
      <c r="AA485" s="25"/>
      <c r="AB485" s="25"/>
      <c r="AC485" s="25">
        <v>1026000</v>
      </c>
      <c r="AD485" s="25">
        <f ca="1">IF(SUM(P485:AD485)&lt;SUM(N485),SUM(N485)-SUM(P485:AD485),)</f>
        <v>0</v>
      </c>
      <c r="AE485" s="27">
        <f>9250000-AC485</f>
        <v>8224000</v>
      </c>
      <c r="AF485" s="27"/>
      <c r="AG485" s="27"/>
      <c r="AH485" s="27"/>
      <c r="AI485" s="27"/>
      <c r="AJ485" s="27"/>
      <c r="AK485" s="27"/>
      <c r="AL485" s="25">
        <f t="shared" si="126"/>
        <v>8224000</v>
      </c>
      <c r="AM485" s="27">
        <f t="shared" si="127"/>
        <v>8224000</v>
      </c>
      <c r="AN485" s="28"/>
      <c r="AO485" s="2"/>
      <c r="AP485" s="2"/>
      <c r="AQ485" s="89"/>
      <c r="AR485" s="89"/>
      <c r="AS485" s="2"/>
      <c r="AT485" s="2"/>
      <c r="AU485" s="29"/>
      <c r="AV485" s="2"/>
      <c r="AW485" s="2"/>
      <c r="AX485" s="2"/>
      <c r="AY485" s="89"/>
      <c r="AZ485" s="2"/>
      <c r="BA485" s="2"/>
      <c r="BB485" s="2"/>
      <c r="BC485" s="2"/>
      <c r="BD485" s="2"/>
      <c r="BE485" s="2"/>
      <c r="BF485" s="2"/>
    </row>
    <row r="486" spans="1:58" s="130" customFormat="1" ht="18" customHeight="1">
      <c r="A486" s="146">
        <v>480</v>
      </c>
      <c r="B486" s="147" t="str">
        <f t="shared" si="118"/>
        <v>008</v>
      </c>
      <c r="C486" s="175" t="s">
        <v>6109</v>
      </c>
      <c r="D486" s="149" t="s">
        <v>8059</v>
      </c>
      <c r="E486" s="152" t="s">
        <v>7661</v>
      </c>
      <c r="F486" s="151" t="s">
        <v>496</v>
      </c>
      <c r="G486" s="152" t="s">
        <v>7090</v>
      </c>
      <c r="H486" s="149" t="s">
        <v>7091</v>
      </c>
      <c r="I486" s="149" t="s">
        <v>14938</v>
      </c>
      <c r="J486" s="149" t="s">
        <v>8019</v>
      </c>
      <c r="K486" s="153">
        <v>0</v>
      </c>
      <c r="L486" s="27">
        <v>0</v>
      </c>
      <c r="M486" s="153"/>
      <c r="N486" s="154">
        <v>8200000</v>
      </c>
      <c r="O486" s="154"/>
      <c r="P486" s="25"/>
      <c r="Q486" s="25">
        <v>8200000</v>
      </c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>
        <f>IF(SUM(P486:Q486)&lt;SUM(N486),SUM(N486)-SUM(P486:Q486),)</f>
        <v>0</v>
      </c>
      <c r="AE486" s="27">
        <v>9250000</v>
      </c>
      <c r="AF486" s="27">
        <v>9250000</v>
      </c>
      <c r="AG486" s="27"/>
      <c r="AH486" s="27"/>
      <c r="AI486" s="27"/>
      <c r="AJ486" s="27"/>
      <c r="AK486" s="27"/>
      <c r="AL486" s="25">
        <f t="shared" si="126"/>
        <v>0</v>
      </c>
      <c r="AM486" s="27">
        <f t="shared" si="127"/>
        <v>0</v>
      </c>
      <c r="AN486" s="28"/>
      <c r="AO486" s="2"/>
      <c r="AP486" s="2"/>
      <c r="AQ486" s="89"/>
      <c r="AR486" s="89"/>
      <c r="AS486" s="2"/>
      <c r="AT486" s="2"/>
      <c r="AU486" s="29"/>
      <c r="AV486" s="2"/>
      <c r="AW486" s="2"/>
      <c r="AX486" s="2"/>
      <c r="AY486" s="89"/>
      <c r="AZ486" s="2"/>
      <c r="BA486" s="2"/>
      <c r="BB486" s="2"/>
      <c r="BC486" s="2"/>
      <c r="BD486" s="2"/>
      <c r="BE486" s="2"/>
      <c r="BF486" s="2"/>
    </row>
    <row r="487" spans="1:58" s="130" customFormat="1" ht="18" customHeight="1">
      <c r="A487" s="146">
        <v>481</v>
      </c>
      <c r="B487" s="147" t="str">
        <f t="shared" si="118"/>
        <v>008</v>
      </c>
      <c r="C487" s="175" t="s">
        <v>5013</v>
      </c>
      <c r="D487" s="149" t="s">
        <v>8060</v>
      </c>
      <c r="E487" s="152" t="s">
        <v>7151</v>
      </c>
      <c r="F487" s="151" t="s">
        <v>7106</v>
      </c>
      <c r="G487" s="152" t="s">
        <v>7090</v>
      </c>
      <c r="H487" s="149" t="s">
        <v>7091</v>
      </c>
      <c r="I487" s="149" t="s">
        <v>14938</v>
      </c>
      <c r="J487" s="149" t="s">
        <v>8019</v>
      </c>
      <c r="K487" s="153">
        <v>0</v>
      </c>
      <c r="L487" s="27">
        <v>0</v>
      </c>
      <c r="M487" s="153"/>
      <c r="N487" s="154">
        <v>8200000</v>
      </c>
      <c r="O487" s="154"/>
      <c r="P487" s="25"/>
      <c r="Q487" s="25">
        <v>8200000</v>
      </c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>
        <f>IF(SUM(P487:Q487)&lt;SUM(N487),SUM(N487)-SUM(P487:Q487),)</f>
        <v>0</v>
      </c>
      <c r="AE487" s="27">
        <v>9250000</v>
      </c>
      <c r="AF487" s="27">
        <v>9250000</v>
      </c>
      <c r="AG487" s="27"/>
      <c r="AH487" s="27"/>
      <c r="AI487" s="27"/>
      <c r="AJ487" s="27"/>
      <c r="AK487" s="27"/>
      <c r="AL487" s="25">
        <f t="shared" si="126"/>
        <v>0</v>
      </c>
      <c r="AM487" s="27">
        <f t="shared" si="127"/>
        <v>0</v>
      </c>
      <c r="AN487" s="28"/>
      <c r="AO487" s="2"/>
      <c r="AP487" s="2"/>
      <c r="AQ487" s="89"/>
      <c r="AR487" s="89"/>
      <c r="AS487" s="2"/>
      <c r="AT487" s="2"/>
      <c r="AU487" s="29"/>
      <c r="AV487" s="2"/>
      <c r="AW487" s="2"/>
      <c r="AX487" s="2"/>
      <c r="AY487" s="89"/>
      <c r="AZ487" s="2"/>
      <c r="BA487" s="2"/>
      <c r="BB487" s="2"/>
      <c r="BC487" s="2"/>
      <c r="BD487" s="2"/>
      <c r="BE487" s="2"/>
      <c r="BF487" s="2"/>
    </row>
    <row r="488" spans="1:58" s="130" customFormat="1" ht="18" customHeight="1">
      <c r="A488" s="146">
        <v>482</v>
      </c>
      <c r="B488" s="147" t="str">
        <f t="shared" si="118"/>
        <v>008</v>
      </c>
      <c r="C488" s="175" t="s">
        <v>8061</v>
      </c>
      <c r="D488" s="149" t="s">
        <v>8062</v>
      </c>
      <c r="E488" s="152" t="s">
        <v>7789</v>
      </c>
      <c r="F488" s="151" t="s">
        <v>496</v>
      </c>
      <c r="G488" s="152" t="s">
        <v>7090</v>
      </c>
      <c r="H488" s="149" t="s">
        <v>7091</v>
      </c>
      <c r="I488" s="149" t="s">
        <v>14940</v>
      </c>
      <c r="J488" s="149" t="s">
        <v>8019</v>
      </c>
      <c r="K488" s="153">
        <v>0</v>
      </c>
      <c r="L488" s="27">
        <v>0</v>
      </c>
      <c r="M488" s="153"/>
      <c r="N488" s="154">
        <v>8200000</v>
      </c>
      <c r="O488" s="154"/>
      <c r="P488" s="25"/>
      <c r="Q488" s="25"/>
      <c r="R488" s="25"/>
      <c r="S488" s="25">
        <v>8200000</v>
      </c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>
        <f ca="1">IF(SUM(P488:AD488)&lt;SUM(N488),SUM(N488)-SUM(P488:AD488),)</f>
        <v>0</v>
      </c>
      <c r="AE488" s="27">
        <v>9250000</v>
      </c>
      <c r="AF488" s="27">
        <v>9250000</v>
      </c>
      <c r="AG488" s="27"/>
      <c r="AH488" s="27"/>
      <c r="AI488" s="27"/>
      <c r="AJ488" s="27"/>
      <c r="AK488" s="27"/>
      <c r="AL488" s="25">
        <f t="shared" si="126"/>
        <v>0</v>
      </c>
      <c r="AM488" s="27">
        <f t="shared" si="127"/>
        <v>0</v>
      </c>
      <c r="AN488" s="28"/>
      <c r="AO488" s="2"/>
      <c r="AP488" s="2"/>
      <c r="AQ488" s="89"/>
      <c r="AR488" s="89"/>
      <c r="AS488" s="2"/>
      <c r="AT488" s="2"/>
      <c r="AU488" s="29"/>
      <c r="AV488" s="2"/>
      <c r="AW488" s="2"/>
      <c r="AX488" s="2"/>
      <c r="AY488" s="89"/>
      <c r="AZ488" s="2"/>
      <c r="BA488" s="2"/>
      <c r="BB488" s="2"/>
      <c r="BC488" s="2"/>
      <c r="BD488" s="2"/>
      <c r="BE488" s="2"/>
      <c r="BF488" s="2"/>
    </row>
    <row r="489" spans="1:58" s="130" customFormat="1" ht="18" customHeight="1">
      <c r="A489" s="146">
        <v>483</v>
      </c>
      <c r="B489" s="147" t="str">
        <f t="shared" si="118"/>
        <v>008</v>
      </c>
      <c r="C489" s="175" t="s">
        <v>6541</v>
      </c>
      <c r="D489" s="149" t="s">
        <v>8063</v>
      </c>
      <c r="E489" s="152" t="s">
        <v>8064</v>
      </c>
      <c r="F489" s="151" t="s">
        <v>496</v>
      </c>
      <c r="G489" s="152" t="s">
        <v>7090</v>
      </c>
      <c r="H489" s="149" t="s">
        <v>7091</v>
      </c>
      <c r="I489" s="149" t="s">
        <v>14938</v>
      </c>
      <c r="J489" s="149" t="s">
        <v>8019</v>
      </c>
      <c r="K489" s="153">
        <v>0</v>
      </c>
      <c r="L489" s="27">
        <v>0</v>
      </c>
      <c r="M489" s="153"/>
      <c r="N489" s="154">
        <v>8200000</v>
      </c>
      <c r="O489" s="154"/>
      <c r="P489" s="25"/>
      <c r="Q489" s="25">
        <v>8200000</v>
      </c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>
        <f>IF(SUM(P489:Q489)&lt;SUM(N489),SUM(N489)-SUM(P489:Q489),)</f>
        <v>0</v>
      </c>
      <c r="AE489" s="27">
        <v>9250000</v>
      </c>
      <c r="AF489" s="27">
        <v>9250000</v>
      </c>
      <c r="AG489" s="27"/>
      <c r="AH489" s="27"/>
      <c r="AI489" s="27"/>
      <c r="AJ489" s="27"/>
      <c r="AK489" s="27"/>
      <c r="AL489" s="25">
        <f t="shared" si="126"/>
        <v>0</v>
      </c>
      <c r="AM489" s="27">
        <f t="shared" si="127"/>
        <v>0</v>
      </c>
      <c r="AN489" s="28"/>
      <c r="AO489" s="2"/>
      <c r="AP489" s="2"/>
      <c r="AQ489" s="89"/>
      <c r="AR489" s="89"/>
      <c r="AS489" s="2"/>
      <c r="AT489" s="2"/>
      <c r="AU489" s="29"/>
      <c r="AV489" s="2"/>
      <c r="AW489" s="2"/>
      <c r="AX489" s="2"/>
      <c r="AY489" s="89"/>
      <c r="AZ489" s="2"/>
      <c r="BA489" s="2"/>
      <c r="BB489" s="2"/>
      <c r="BC489" s="2"/>
      <c r="BD489" s="2"/>
      <c r="BE489" s="2"/>
      <c r="BF489" s="2"/>
    </row>
    <row r="490" spans="1:58" s="130" customFormat="1" ht="18" customHeight="1">
      <c r="A490" s="146">
        <v>484</v>
      </c>
      <c r="B490" s="147" t="str">
        <f t="shared" si="118"/>
        <v>008</v>
      </c>
      <c r="C490" s="175" t="s">
        <v>8065</v>
      </c>
      <c r="D490" s="149" t="s">
        <v>8066</v>
      </c>
      <c r="E490" s="152" t="s">
        <v>7504</v>
      </c>
      <c r="F490" s="151" t="s">
        <v>496</v>
      </c>
      <c r="G490" s="152" t="s">
        <v>7090</v>
      </c>
      <c r="H490" s="149" t="s">
        <v>7091</v>
      </c>
      <c r="I490" s="149" t="s">
        <v>14940</v>
      </c>
      <c r="J490" s="149" t="s">
        <v>8019</v>
      </c>
      <c r="K490" s="153">
        <v>0</v>
      </c>
      <c r="L490" s="27">
        <v>0</v>
      </c>
      <c r="M490" s="153"/>
      <c r="N490" s="154">
        <v>8200000</v>
      </c>
      <c r="O490" s="154"/>
      <c r="P490" s="25"/>
      <c r="Q490" s="25"/>
      <c r="R490" s="25"/>
      <c r="S490" s="25">
        <v>8200000</v>
      </c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>
        <f ca="1">IF(SUM(P490:AD490)&lt;SUM(N490),SUM(N490)-SUM(P490:AD490),)</f>
        <v>0</v>
      </c>
      <c r="AE490" s="27">
        <v>9250000</v>
      </c>
      <c r="AF490" s="27"/>
      <c r="AG490" s="27"/>
      <c r="AH490" s="27">
        <v>9250000</v>
      </c>
      <c r="AI490" s="27"/>
      <c r="AJ490" s="27"/>
      <c r="AK490" s="27"/>
      <c r="AL490" s="25">
        <f>IF(SUM(AF490:AI490)&lt;SUM(AE490),SUM(AE490)-SUM(AF490:AI490),)</f>
        <v>0</v>
      </c>
      <c r="AM490" s="27">
        <f t="shared" ref="AM490" si="128">IF(SUM(P490:AA490)&lt;(K490+L490+N490),(K490+L490+N490)-SUM(P490:AA490),)+IF(SUM(AF490:AI490)&lt;(AE490),(AE490)-SUM(AF490:AI490),)</f>
        <v>0</v>
      </c>
      <c r="AN490" s="28"/>
      <c r="AO490" s="2"/>
      <c r="AP490" s="2"/>
      <c r="AQ490" s="89"/>
      <c r="AR490" s="89"/>
      <c r="AS490" s="2"/>
      <c r="AT490" s="2"/>
      <c r="AU490" s="29"/>
      <c r="AV490" s="2"/>
      <c r="AW490" s="2"/>
      <c r="AX490" s="2"/>
      <c r="AY490" s="89"/>
      <c r="AZ490" s="2"/>
      <c r="BA490" s="2"/>
      <c r="BB490" s="2"/>
      <c r="BC490" s="2"/>
      <c r="BD490" s="2"/>
      <c r="BE490" s="2"/>
      <c r="BF490" s="2"/>
    </row>
    <row r="491" spans="1:58" s="130" customFormat="1" ht="18" customHeight="1">
      <c r="A491" s="146">
        <v>485</v>
      </c>
      <c r="B491" s="147" t="str">
        <f t="shared" si="118"/>
        <v>008</v>
      </c>
      <c r="C491" s="175" t="s">
        <v>6460</v>
      </c>
      <c r="D491" s="149" t="s">
        <v>8067</v>
      </c>
      <c r="E491" s="152" t="s">
        <v>8068</v>
      </c>
      <c r="F491" s="151" t="s">
        <v>496</v>
      </c>
      <c r="G491" s="152" t="s">
        <v>7090</v>
      </c>
      <c r="H491" s="149" t="s">
        <v>7091</v>
      </c>
      <c r="I491" s="149" t="s">
        <v>14938</v>
      </c>
      <c r="J491" s="149" t="s">
        <v>8019</v>
      </c>
      <c r="K491" s="153">
        <v>0</v>
      </c>
      <c r="L491" s="27">
        <v>0</v>
      </c>
      <c r="M491" s="153"/>
      <c r="N491" s="154">
        <v>8200000</v>
      </c>
      <c r="O491" s="154"/>
      <c r="P491" s="25"/>
      <c r="Q491" s="25">
        <v>8200000</v>
      </c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>
        <f t="shared" ref="AD491:AD500" si="129">IF(SUM(P491:Q491)&lt;SUM(N491),SUM(N491)-SUM(P491:Q491),)</f>
        <v>0</v>
      </c>
      <c r="AE491" s="27">
        <v>9250000</v>
      </c>
      <c r="AF491" s="27">
        <v>9250000</v>
      </c>
      <c r="AG491" s="27"/>
      <c r="AH491" s="27"/>
      <c r="AI491" s="27"/>
      <c r="AJ491" s="27"/>
      <c r="AK491" s="27"/>
      <c r="AL491" s="25">
        <f>IF(SUM(AF491:AG491)&lt;SUM(AE491),SUM(AE491)-SUM(AF491:AG491),)</f>
        <v>0</v>
      </c>
      <c r="AM491" s="27">
        <f>IF(SUM(P491:AA491)&lt;(K491+L491+N491),(K491+L491+N491)-SUM(P491:AA491),)+IF(SUM(AF491:AG491)&lt;(AE491),(AE491)-SUM(AF491:AG491),)</f>
        <v>0</v>
      </c>
      <c r="AN491" s="28"/>
      <c r="AO491" s="2"/>
      <c r="AP491" s="2"/>
      <c r="AQ491" s="89"/>
      <c r="AR491" s="89"/>
      <c r="AS491" s="2"/>
      <c r="AT491" s="2"/>
      <c r="AU491" s="29"/>
      <c r="AV491" s="2"/>
      <c r="AW491" s="2"/>
      <c r="AX491" s="2"/>
      <c r="AY491" s="89"/>
      <c r="AZ491" s="2"/>
      <c r="BA491" s="2"/>
      <c r="BB491" s="2"/>
      <c r="BC491" s="2"/>
      <c r="BD491" s="2"/>
      <c r="BE491" s="2"/>
      <c r="BF491" s="2"/>
    </row>
    <row r="492" spans="1:58" s="130" customFormat="1" ht="18" customHeight="1">
      <c r="A492" s="146">
        <v>486</v>
      </c>
      <c r="B492" s="147" t="str">
        <f t="shared" si="118"/>
        <v>008</v>
      </c>
      <c r="C492" s="175" t="s">
        <v>5476</v>
      </c>
      <c r="D492" s="149" t="s">
        <v>8069</v>
      </c>
      <c r="E492" s="152" t="s">
        <v>8070</v>
      </c>
      <c r="F492" s="151" t="s">
        <v>496</v>
      </c>
      <c r="G492" s="152" t="s">
        <v>7090</v>
      </c>
      <c r="H492" s="149" t="s">
        <v>7091</v>
      </c>
      <c r="I492" s="149" t="s">
        <v>14940</v>
      </c>
      <c r="J492" s="149" t="s">
        <v>8019</v>
      </c>
      <c r="K492" s="153">
        <v>0</v>
      </c>
      <c r="L492" s="27">
        <v>0</v>
      </c>
      <c r="M492" s="153"/>
      <c r="N492" s="154">
        <v>8200000</v>
      </c>
      <c r="O492" s="154"/>
      <c r="P492" s="25"/>
      <c r="Q492" s="25">
        <v>8200000</v>
      </c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>
        <v>1476000</v>
      </c>
      <c r="AD492" s="25">
        <f t="shared" si="129"/>
        <v>0</v>
      </c>
      <c r="AE492" s="27">
        <f>9250000-AC492</f>
        <v>7774000</v>
      </c>
      <c r="AF492" s="27"/>
      <c r="AG492" s="27"/>
      <c r="AH492" s="27">
        <v>7774000</v>
      </c>
      <c r="AI492" s="27"/>
      <c r="AJ492" s="27"/>
      <c r="AK492" s="27"/>
      <c r="AL492" s="25">
        <f>IF(SUM(AF492:AI492)&lt;SUM(AE492),SUM(AE492)-SUM(AF492:AI492),)</f>
        <v>0</v>
      </c>
      <c r="AM492" s="27">
        <f t="shared" ref="AM492" si="130">IF(SUM(P492:AA492)&lt;(K492+L492+N492),(K492+L492+N492)-SUM(P492:AA492),)+IF(SUM(AF492:AI492)&lt;(AE492),(AE492)-SUM(AF492:AI492),)</f>
        <v>0</v>
      </c>
      <c r="AN492" s="28"/>
      <c r="AO492" s="2"/>
      <c r="AP492" s="2"/>
      <c r="AQ492" s="89"/>
      <c r="AR492" s="89"/>
      <c r="AS492" s="2"/>
      <c r="AT492" s="2"/>
      <c r="AU492" s="29"/>
      <c r="AV492" s="2"/>
      <c r="AW492" s="2"/>
      <c r="AX492" s="2"/>
      <c r="AY492" s="89"/>
      <c r="AZ492" s="2"/>
      <c r="BA492" s="2"/>
      <c r="BB492" s="2"/>
      <c r="BC492" s="2"/>
      <c r="BD492" s="2"/>
      <c r="BE492" s="2"/>
      <c r="BF492" s="2"/>
    </row>
    <row r="493" spans="1:58" s="130" customFormat="1" ht="18" customHeight="1">
      <c r="A493" s="146">
        <v>487</v>
      </c>
      <c r="B493" s="147" t="str">
        <f t="shared" si="118"/>
        <v>008</v>
      </c>
      <c r="C493" s="181" t="s">
        <v>5356</v>
      </c>
      <c r="D493" s="149" t="s">
        <v>8071</v>
      </c>
      <c r="E493" s="152" t="s">
        <v>8072</v>
      </c>
      <c r="F493" s="151" t="s">
        <v>496</v>
      </c>
      <c r="G493" s="152" t="s">
        <v>7090</v>
      </c>
      <c r="H493" s="149" t="s">
        <v>7091</v>
      </c>
      <c r="I493" s="149" t="s">
        <v>14938</v>
      </c>
      <c r="J493" s="149" t="s">
        <v>8019</v>
      </c>
      <c r="K493" s="153">
        <v>0</v>
      </c>
      <c r="L493" s="27">
        <v>0</v>
      </c>
      <c r="M493" s="153"/>
      <c r="N493" s="154">
        <v>8200000</v>
      </c>
      <c r="O493" s="154"/>
      <c r="P493" s="25"/>
      <c r="Q493" s="25">
        <v>8200000</v>
      </c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>
        <f t="shared" si="129"/>
        <v>0</v>
      </c>
      <c r="AE493" s="27">
        <v>9250000</v>
      </c>
      <c r="AF493" s="27">
        <v>9250000</v>
      </c>
      <c r="AG493" s="27"/>
      <c r="AH493" s="27"/>
      <c r="AI493" s="27"/>
      <c r="AJ493" s="27"/>
      <c r="AK493" s="27"/>
      <c r="AL493" s="25">
        <f t="shared" ref="AL493:AL500" si="131">IF(SUM(AF493:AG493)&lt;SUM(AE493),SUM(AE493)-SUM(AF493:AG493),)</f>
        <v>0</v>
      </c>
      <c r="AM493" s="27">
        <f t="shared" ref="AM493:AM500" si="132">IF(SUM(P493:AA493)&lt;(K493+L493+N493),(K493+L493+N493)-SUM(P493:AA493),)+IF(SUM(AF493:AG493)&lt;(AE493),(AE493)-SUM(AF493:AG493),)</f>
        <v>0</v>
      </c>
      <c r="AN493" s="28"/>
      <c r="AO493" s="2"/>
      <c r="AP493" s="2"/>
      <c r="AQ493" s="89"/>
      <c r="AR493" s="89"/>
      <c r="AS493" s="2"/>
      <c r="AT493" s="2"/>
      <c r="AU493" s="29"/>
      <c r="AV493" s="2"/>
      <c r="AW493" s="2"/>
      <c r="AX493" s="2"/>
      <c r="AY493" s="89"/>
      <c r="AZ493" s="2"/>
      <c r="BA493" s="2"/>
      <c r="BB493" s="2"/>
      <c r="BC493" s="2"/>
      <c r="BD493" s="2"/>
      <c r="BE493" s="2"/>
      <c r="BF493" s="2"/>
    </row>
    <row r="494" spans="1:58" s="130" customFormat="1" ht="18" customHeight="1">
      <c r="A494" s="146">
        <v>488</v>
      </c>
      <c r="B494" s="147" t="str">
        <f t="shared" si="118"/>
        <v>008</v>
      </c>
      <c r="C494" s="175" t="s">
        <v>4784</v>
      </c>
      <c r="D494" s="149" t="s">
        <v>8073</v>
      </c>
      <c r="E494" s="152" t="s">
        <v>7153</v>
      </c>
      <c r="F494" s="151" t="s">
        <v>7106</v>
      </c>
      <c r="G494" s="152" t="s">
        <v>7090</v>
      </c>
      <c r="H494" s="149" t="s">
        <v>7091</v>
      </c>
      <c r="I494" s="149" t="s">
        <v>14938</v>
      </c>
      <c r="J494" s="149" t="s">
        <v>8019</v>
      </c>
      <c r="K494" s="153">
        <v>0</v>
      </c>
      <c r="L494" s="27">
        <v>0</v>
      </c>
      <c r="M494" s="153"/>
      <c r="N494" s="154">
        <v>8200000</v>
      </c>
      <c r="O494" s="154"/>
      <c r="P494" s="25"/>
      <c r="Q494" s="25">
        <v>8200000</v>
      </c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>
        <f t="shared" si="129"/>
        <v>0</v>
      </c>
      <c r="AE494" s="27">
        <v>9250000</v>
      </c>
      <c r="AF494" s="27">
        <v>9250000</v>
      </c>
      <c r="AG494" s="27"/>
      <c r="AH494" s="27"/>
      <c r="AI494" s="27"/>
      <c r="AJ494" s="27"/>
      <c r="AK494" s="27"/>
      <c r="AL494" s="25">
        <f t="shared" si="131"/>
        <v>0</v>
      </c>
      <c r="AM494" s="27">
        <f t="shared" si="132"/>
        <v>0</v>
      </c>
      <c r="AN494" s="28"/>
      <c r="AO494" s="2"/>
      <c r="AP494" s="2"/>
      <c r="AQ494" s="89"/>
      <c r="AR494" s="89"/>
      <c r="AS494" s="2"/>
      <c r="AT494" s="2"/>
      <c r="AU494" s="29"/>
      <c r="AV494" s="2"/>
      <c r="AW494" s="2"/>
      <c r="AX494" s="2"/>
      <c r="AY494" s="89"/>
      <c r="AZ494" s="2"/>
      <c r="BA494" s="2"/>
      <c r="BB494" s="2"/>
      <c r="BC494" s="2"/>
      <c r="BD494" s="2"/>
      <c r="BE494" s="2"/>
      <c r="BF494" s="2"/>
    </row>
    <row r="495" spans="1:58" s="130" customFormat="1" ht="18" customHeight="1">
      <c r="A495" s="146">
        <v>489</v>
      </c>
      <c r="B495" s="147" t="str">
        <f t="shared" si="118"/>
        <v>008</v>
      </c>
      <c r="C495" s="175" t="s">
        <v>5227</v>
      </c>
      <c r="D495" s="149" t="s">
        <v>8074</v>
      </c>
      <c r="E495" s="152" t="s">
        <v>7428</v>
      </c>
      <c r="F495" s="151" t="s">
        <v>496</v>
      </c>
      <c r="G495" s="152" t="s">
        <v>7090</v>
      </c>
      <c r="H495" s="149" t="s">
        <v>7091</v>
      </c>
      <c r="I495" s="149" t="s">
        <v>14938</v>
      </c>
      <c r="J495" s="149" t="s">
        <v>8019</v>
      </c>
      <c r="K495" s="153">
        <v>0</v>
      </c>
      <c r="L495" s="27">
        <v>0</v>
      </c>
      <c r="M495" s="153"/>
      <c r="N495" s="154">
        <v>8200000</v>
      </c>
      <c r="O495" s="154"/>
      <c r="P495" s="25"/>
      <c r="Q495" s="25">
        <v>8200000</v>
      </c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>
        <f t="shared" si="129"/>
        <v>0</v>
      </c>
      <c r="AE495" s="27">
        <v>9250000</v>
      </c>
      <c r="AF495" s="27">
        <v>9250000</v>
      </c>
      <c r="AG495" s="27"/>
      <c r="AH495" s="27"/>
      <c r="AI495" s="27"/>
      <c r="AJ495" s="27"/>
      <c r="AK495" s="27"/>
      <c r="AL495" s="25">
        <f t="shared" si="131"/>
        <v>0</v>
      </c>
      <c r="AM495" s="27">
        <f t="shared" si="132"/>
        <v>0</v>
      </c>
      <c r="AN495" s="28"/>
      <c r="AO495" s="2"/>
      <c r="AP495" s="2"/>
      <c r="AQ495" s="89"/>
      <c r="AR495" s="89"/>
      <c r="AS495" s="2"/>
      <c r="AT495" s="2"/>
      <c r="AU495" s="29"/>
      <c r="AV495" s="2"/>
      <c r="AW495" s="2"/>
      <c r="AX495" s="2"/>
      <c r="AY495" s="89"/>
      <c r="AZ495" s="2"/>
      <c r="BA495" s="2"/>
      <c r="BB495" s="2"/>
      <c r="BC495" s="2"/>
      <c r="BD495" s="2"/>
      <c r="BE495" s="2"/>
      <c r="BF495" s="2"/>
    </row>
    <row r="496" spans="1:58" s="130" customFormat="1" ht="18" customHeight="1">
      <c r="A496" s="146">
        <v>490</v>
      </c>
      <c r="B496" s="147" t="str">
        <f t="shared" si="118"/>
        <v>008</v>
      </c>
      <c r="C496" s="175" t="s">
        <v>5658</v>
      </c>
      <c r="D496" s="149" t="s">
        <v>8075</v>
      </c>
      <c r="E496" s="152" t="s">
        <v>7582</v>
      </c>
      <c r="F496" s="151" t="s">
        <v>496</v>
      </c>
      <c r="G496" s="152" t="s">
        <v>7090</v>
      </c>
      <c r="H496" s="149" t="s">
        <v>7091</v>
      </c>
      <c r="I496" s="149" t="s">
        <v>14938</v>
      </c>
      <c r="J496" s="149" t="s">
        <v>8019</v>
      </c>
      <c r="K496" s="153">
        <v>0</v>
      </c>
      <c r="L496" s="27">
        <v>0</v>
      </c>
      <c r="M496" s="153"/>
      <c r="N496" s="154">
        <v>8200000</v>
      </c>
      <c r="O496" s="154"/>
      <c r="P496" s="25"/>
      <c r="Q496" s="25">
        <v>8200000</v>
      </c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>
        <f t="shared" si="129"/>
        <v>0</v>
      </c>
      <c r="AE496" s="27">
        <v>9250000</v>
      </c>
      <c r="AF496" s="27">
        <v>9250000</v>
      </c>
      <c r="AG496" s="27"/>
      <c r="AH496" s="27"/>
      <c r="AI496" s="27"/>
      <c r="AJ496" s="27"/>
      <c r="AK496" s="27"/>
      <c r="AL496" s="25">
        <f t="shared" si="131"/>
        <v>0</v>
      </c>
      <c r="AM496" s="27">
        <f t="shared" si="132"/>
        <v>0</v>
      </c>
      <c r="AN496" s="28"/>
      <c r="AO496" s="2"/>
      <c r="AP496" s="2"/>
      <c r="AQ496" s="89"/>
      <c r="AR496" s="89"/>
      <c r="AS496" s="2"/>
      <c r="AT496" s="2"/>
      <c r="AU496" s="29"/>
      <c r="AV496" s="2"/>
      <c r="AW496" s="2"/>
      <c r="AX496" s="2"/>
      <c r="AY496" s="89"/>
      <c r="AZ496" s="2"/>
      <c r="BA496" s="2"/>
      <c r="BB496" s="2"/>
      <c r="BC496" s="2"/>
      <c r="BD496" s="2"/>
      <c r="BE496" s="2"/>
      <c r="BF496" s="2"/>
    </row>
    <row r="497" spans="1:58" s="130" customFormat="1" ht="18" customHeight="1">
      <c r="A497" s="146">
        <v>491</v>
      </c>
      <c r="B497" s="147" t="str">
        <f t="shared" si="118"/>
        <v>008</v>
      </c>
      <c r="C497" s="175" t="s">
        <v>6476</v>
      </c>
      <c r="D497" s="149" t="s">
        <v>8076</v>
      </c>
      <c r="E497" s="152" t="s">
        <v>7736</v>
      </c>
      <c r="F497" s="151" t="s">
        <v>496</v>
      </c>
      <c r="G497" s="152" t="s">
        <v>7090</v>
      </c>
      <c r="H497" s="149" t="s">
        <v>7091</v>
      </c>
      <c r="I497" s="149" t="s">
        <v>14938</v>
      </c>
      <c r="J497" s="149" t="s">
        <v>8019</v>
      </c>
      <c r="K497" s="153">
        <v>0</v>
      </c>
      <c r="L497" s="27">
        <v>0</v>
      </c>
      <c r="M497" s="153"/>
      <c r="N497" s="154">
        <v>8200000</v>
      </c>
      <c r="O497" s="154"/>
      <c r="P497" s="25"/>
      <c r="Q497" s="25">
        <v>8200000</v>
      </c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>
        <f t="shared" si="129"/>
        <v>0</v>
      </c>
      <c r="AE497" s="27">
        <v>9250000</v>
      </c>
      <c r="AF497" s="27">
        <v>9250000</v>
      </c>
      <c r="AG497" s="27"/>
      <c r="AH497" s="27"/>
      <c r="AI497" s="27"/>
      <c r="AJ497" s="27"/>
      <c r="AK497" s="27"/>
      <c r="AL497" s="25">
        <f t="shared" si="131"/>
        <v>0</v>
      </c>
      <c r="AM497" s="27">
        <f t="shared" si="132"/>
        <v>0</v>
      </c>
      <c r="AN497" s="28"/>
      <c r="AO497" s="2"/>
      <c r="AP497" s="2"/>
      <c r="AQ497" s="89"/>
      <c r="AR497" s="89"/>
      <c r="AS497" s="2"/>
      <c r="AT497" s="2"/>
      <c r="AU497" s="29"/>
      <c r="AV497" s="2"/>
      <c r="AW497" s="2"/>
      <c r="AX497" s="2"/>
      <c r="AY497" s="89"/>
      <c r="AZ497" s="2"/>
      <c r="BA497" s="2"/>
      <c r="BB497" s="2"/>
      <c r="BC497" s="2"/>
      <c r="BD497" s="2"/>
      <c r="BE497" s="2"/>
      <c r="BF497" s="2"/>
    </row>
    <row r="498" spans="1:58" s="130" customFormat="1" ht="18" customHeight="1">
      <c r="A498" s="146">
        <v>492</v>
      </c>
      <c r="B498" s="147" t="str">
        <f t="shared" si="118"/>
        <v>008</v>
      </c>
      <c r="C498" s="175" t="s">
        <v>6818</v>
      </c>
      <c r="D498" s="149" t="s">
        <v>8077</v>
      </c>
      <c r="E498" s="152" t="s">
        <v>7510</v>
      </c>
      <c r="F498" s="151" t="s">
        <v>496</v>
      </c>
      <c r="G498" s="152" t="s">
        <v>7090</v>
      </c>
      <c r="H498" s="149" t="s">
        <v>7091</v>
      </c>
      <c r="I498" s="149" t="s">
        <v>14938</v>
      </c>
      <c r="J498" s="149" t="s">
        <v>8019</v>
      </c>
      <c r="K498" s="153">
        <v>0</v>
      </c>
      <c r="L498" s="27">
        <v>0</v>
      </c>
      <c r="M498" s="153"/>
      <c r="N498" s="154">
        <v>8200000</v>
      </c>
      <c r="O498" s="154"/>
      <c r="P498" s="25"/>
      <c r="Q498" s="25">
        <v>8200000</v>
      </c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>
        <f t="shared" si="129"/>
        <v>0</v>
      </c>
      <c r="AE498" s="27">
        <v>9250000</v>
      </c>
      <c r="AF498" s="27">
        <v>9250000</v>
      </c>
      <c r="AG498" s="27"/>
      <c r="AH498" s="27"/>
      <c r="AI498" s="27"/>
      <c r="AJ498" s="27"/>
      <c r="AK498" s="27"/>
      <c r="AL498" s="25">
        <f t="shared" si="131"/>
        <v>0</v>
      </c>
      <c r="AM498" s="27">
        <f t="shared" si="132"/>
        <v>0</v>
      </c>
      <c r="AN498" s="28"/>
      <c r="AO498" s="2"/>
      <c r="AP498" s="2"/>
      <c r="AQ498" s="89"/>
      <c r="AR498" s="89"/>
      <c r="AS498" s="2"/>
      <c r="AT498" s="2"/>
      <c r="AU498" s="29"/>
      <c r="AV498" s="2"/>
      <c r="AW498" s="2"/>
      <c r="AX498" s="2"/>
      <c r="AY498" s="89"/>
      <c r="AZ498" s="2"/>
      <c r="BA498" s="2"/>
      <c r="BB498" s="2"/>
      <c r="BC498" s="2"/>
      <c r="BD498" s="2"/>
      <c r="BE498" s="2"/>
      <c r="BF498" s="2"/>
    </row>
    <row r="499" spans="1:58" s="130" customFormat="1" ht="18" customHeight="1">
      <c r="A499" s="146">
        <v>493</v>
      </c>
      <c r="B499" s="147" t="str">
        <f t="shared" si="118"/>
        <v>008</v>
      </c>
      <c r="C499" s="175" t="s">
        <v>5897</v>
      </c>
      <c r="D499" s="149" t="s">
        <v>8078</v>
      </c>
      <c r="E499" s="152" t="s">
        <v>7669</v>
      </c>
      <c r="F499" s="151" t="s">
        <v>7106</v>
      </c>
      <c r="G499" s="152" t="s">
        <v>7090</v>
      </c>
      <c r="H499" s="149" t="s">
        <v>7091</v>
      </c>
      <c r="I499" s="149" t="s">
        <v>14938</v>
      </c>
      <c r="J499" s="149" t="s">
        <v>8079</v>
      </c>
      <c r="K499" s="153">
        <v>0</v>
      </c>
      <c r="L499" s="27">
        <v>0</v>
      </c>
      <c r="M499" s="153"/>
      <c r="N499" s="154">
        <v>8200000</v>
      </c>
      <c r="O499" s="154"/>
      <c r="P499" s="25"/>
      <c r="Q499" s="25">
        <v>8200000</v>
      </c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>
        <f t="shared" si="129"/>
        <v>0</v>
      </c>
      <c r="AE499" s="27">
        <v>9250000</v>
      </c>
      <c r="AF499" s="27">
        <v>9250000</v>
      </c>
      <c r="AG499" s="27"/>
      <c r="AH499" s="27"/>
      <c r="AI499" s="27"/>
      <c r="AJ499" s="27"/>
      <c r="AK499" s="27"/>
      <c r="AL499" s="25">
        <f t="shared" si="131"/>
        <v>0</v>
      </c>
      <c r="AM499" s="27">
        <f t="shared" si="132"/>
        <v>0</v>
      </c>
      <c r="AN499" s="28"/>
      <c r="AO499" s="2"/>
      <c r="AP499" s="2"/>
      <c r="AQ499" s="89"/>
      <c r="AR499" s="89"/>
      <c r="AS499" s="2"/>
      <c r="AT499" s="2"/>
      <c r="AU499" s="29"/>
      <c r="AV499" s="2"/>
      <c r="AW499" s="2"/>
      <c r="AX499" s="2"/>
      <c r="AY499" s="89"/>
      <c r="AZ499" s="2"/>
      <c r="BA499" s="2"/>
      <c r="BB499" s="2"/>
      <c r="BC499" s="2"/>
      <c r="BD499" s="2"/>
      <c r="BE499" s="2"/>
      <c r="BF499" s="2"/>
    </row>
    <row r="500" spans="1:58" s="130" customFormat="1" ht="18" customHeight="1">
      <c r="A500" s="146">
        <v>494</v>
      </c>
      <c r="B500" s="147" t="str">
        <f t="shared" si="118"/>
        <v>008</v>
      </c>
      <c r="C500" s="175" t="s">
        <v>4770</v>
      </c>
      <c r="D500" s="149" t="s">
        <v>8080</v>
      </c>
      <c r="E500" s="152" t="s">
        <v>7600</v>
      </c>
      <c r="F500" s="151" t="s">
        <v>496</v>
      </c>
      <c r="G500" s="152" t="s">
        <v>7090</v>
      </c>
      <c r="H500" s="149" t="s">
        <v>7091</v>
      </c>
      <c r="I500" s="149" t="s">
        <v>14938</v>
      </c>
      <c r="J500" s="149" t="s">
        <v>8079</v>
      </c>
      <c r="K500" s="153">
        <v>0</v>
      </c>
      <c r="L500" s="27">
        <v>0</v>
      </c>
      <c r="M500" s="153"/>
      <c r="N500" s="154">
        <v>8200000</v>
      </c>
      <c r="O500" s="154"/>
      <c r="P500" s="25"/>
      <c r="Q500" s="25">
        <v>8200000</v>
      </c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>
        <f t="shared" si="129"/>
        <v>0</v>
      </c>
      <c r="AE500" s="27">
        <v>9250000</v>
      </c>
      <c r="AF500" s="27">
        <v>9250000</v>
      </c>
      <c r="AG500" s="27"/>
      <c r="AH500" s="27"/>
      <c r="AI500" s="27"/>
      <c r="AJ500" s="27"/>
      <c r="AK500" s="27"/>
      <c r="AL500" s="25">
        <f t="shared" si="131"/>
        <v>0</v>
      </c>
      <c r="AM500" s="27">
        <f t="shared" si="132"/>
        <v>0</v>
      </c>
      <c r="AN500" s="28"/>
      <c r="AO500" s="2"/>
      <c r="AP500" s="2"/>
      <c r="AQ500" s="89"/>
      <c r="AR500" s="89"/>
      <c r="AS500" s="2"/>
      <c r="AT500" s="2"/>
      <c r="AU500" s="29"/>
      <c r="AV500" s="2"/>
      <c r="AW500" s="2"/>
      <c r="AX500" s="2"/>
      <c r="AY500" s="89"/>
      <c r="AZ500" s="2"/>
      <c r="BA500" s="2"/>
      <c r="BB500" s="2"/>
      <c r="BC500" s="2"/>
      <c r="BD500" s="2"/>
      <c r="BE500" s="2"/>
      <c r="BF500" s="2"/>
    </row>
    <row r="501" spans="1:58" s="130" customFormat="1" ht="18" customHeight="1">
      <c r="A501" s="146">
        <v>495</v>
      </c>
      <c r="B501" s="147" t="str">
        <f t="shared" si="118"/>
        <v>008</v>
      </c>
      <c r="C501" s="175" t="s">
        <v>8081</v>
      </c>
      <c r="D501" s="149" t="s">
        <v>8082</v>
      </c>
      <c r="E501" s="152" t="s">
        <v>7191</v>
      </c>
      <c r="F501" s="151" t="s">
        <v>496</v>
      </c>
      <c r="G501" s="152" t="s">
        <v>7090</v>
      </c>
      <c r="H501" s="149" t="s">
        <v>7091</v>
      </c>
      <c r="I501" s="149" t="s">
        <v>14938</v>
      </c>
      <c r="J501" s="149" t="s">
        <v>8079</v>
      </c>
      <c r="K501" s="153">
        <v>0</v>
      </c>
      <c r="L501" s="27">
        <v>0</v>
      </c>
      <c r="M501" s="153"/>
      <c r="N501" s="154">
        <v>8200000</v>
      </c>
      <c r="O501" s="154"/>
      <c r="P501" s="25"/>
      <c r="Q501" s="25"/>
      <c r="R501" s="25"/>
      <c r="S501" s="25">
        <v>8200000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>
        <f ca="1">IF(SUM(P501:AD501)&lt;SUM(N501),SUM(N501)-SUM(P501:AD501),)</f>
        <v>0</v>
      </c>
      <c r="AE501" s="27">
        <v>9250000</v>
      </c>
      <c r="AF501" s="27"/>
      <c r="AG501" s="27"/>
      <c r="AH501" s="27">
        <v>9250000</v>
      </c>
      <c r="AI501" s="27"/>
      <c r="AJ501" s="27"/>
      <c r="AK501" s="27"/>
      <c r="AL501" s="25">
        <f>IF(SUM(AF501:AI501)&lt;SUM(AE501),SUM(AE501)-SUM(AF501:AI501),)</f>
        <v>0</v>
      </c>
      <c r="AM501" s="27">
        <f t="shared" ref="AM501" si="133">IF(SUM(P501:AA501)&lt;(K501+L501+N501),(K501+L501+N501)-SUM(P501:AA501),)+IF(SUM(AF501:AI501)&lt;(AE501),(AE501)-SUM(AF501:AI501),)</f>
        <v>0</v>
      </c>
      <c r="AN501" s="28"/>
      <c r="AO501" s="2"/>
      <c r="AP501" s="2"/>
      <c r="AQ501" s="89"/>
      <c r="AR501" s="89"/>
      <c r="AS501" s="2"/>
      <c r="AT501" s="2"/>
      <c r="AU501" s="29"/>
      <c r="AV501" s="2"/>
      <c r="AW501" s="2"/>
      <c r="AX501" s="2"/>
      <c r="AY501" s="89"/>
      <c r="AZ501" s="2"/>
      <c r="BA501" s="2"/>
      <c r="BB501" s="2"/>
      <c r="BC501" s="2"/>
      <c r="BD501" s="2"/>
      <c r="BE501" s="2"/>
      <c r="BF501" s="2"/>
    </row>
    <row r="502" spans="1:58" s="130" customFormat="1" ht="18" customHeight="1">
      <c r="A502" s="146">
        <v>496</v>
      </c>
      <c r="B502" s="147" t="str">
        <f t="shared" si="118"/>
        <v>008</v>
      </c>
      <c r="C502" s="175" t="s">
        <v>7001</v>
      </c>
      <c r="D502" s="149" t="s">
        <v>8083</v>
      </c>
      <c r="E502" s="152" t="s">
        <v>7231</v>
      </c>
      <c r="F502" s="151" t="s">
        <v>496</v>
      </c>
      <c r="G502" s="152" t="s">
        <v>7090</v>
      </c>
      <c r="H502" s="149" t="s">
        <v>7091</v>
      </c>
      <c r="I502" s="149" t="s">
        <v>14940</v>
      </c>
      <c r="J502" s="149" t="s">
        <v>8079</v>
      </c>
      <c r="K502" s="153">
        <v>0</v>
      </c>
      <c r="L502" s="27">
        <v>0</v>
      </c>
      <c r="M502" s="153"/>
      <c r="N502" s="154">
        <v>8200000</v>
      </c>
      <c r="O502" s="154"/>
      <c r="P502" s="25"/>
      <c r="Q502" s="25">
        <v>8200000</v>
      </c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>
        <f t="shared" ref="AD502:AD511" si="134">IF(SUM(P502:Q502)&lt;SUM(N502),SUM(N502)-SUM(P502:Q502),)</f>
        <v>0</v>
      </c>
      <c r="AE502" s="27">
        <v>9250000</v>
      </c>
      <c r="AF502" s="27">
        <v>9250000</v>
      </c>
      <c r="AG502" s="27"/>
      <c r="AH502" s="27"/>
      <c r="AI502" s="27"/>
      <c r="AJ502" s="27"/>
      <c r="AK502" s="27"/>
      <c r="AL502" s="25">
        <f t="shared" ref="AL502:AL509" si="135">IF(SUM(AF502:AG502)&lt;SUM(AE502),SUM(AE502)-SUM(AF502:AG502),)</f>
        <v>0</v>
      </c>
      <c r="AM502" s="27">
        <f t="shared" ref="AM502:AM509" si="136">IF(SUM(P502:AA502)&lt;(K502+L502+N502),(K502+L502+N502)-SUM(P502:AA502),)+IF(SUM(AF502:AG502)&lt;(AE502),(AE502)-SUM(AF502:AG502),)</f>
        <v>0</v>
      </c>
      <c r="AN502" s="28"/>
      <c r="AO502" s="2"/>
      <c r="AP502" s="2"/>
      <c r="AQ502" s="89"/>
      <c r="AR502" s="89"/>
      <c r="AS502" s="2"/>
      <c r="AT502" s="2"/>
      <c r="AU502" s="29"/>
      <c r="AV502" s="2"/>
      <c r="AW502" s="2"/>
      <c r="AX502" s="2"/>
      <c r="AY502" s="89"/>
      <c r="AZ502" s="2"/>
      <c r="BA502" s="2"/>
      <c r="BB502" s="2"/>
      <c r="BC502" s="2"/>
      <c r="BD502" s="2"/>
      <c r="BE502" s="2"/>
      <c r="BF502" s="2"/>
    </row>
    <row r="503" spans="1:58" s="130" customFormat="1" ht="18" customHeight="1">
      <c r="A503" s="146">
        <v>497</v>
      </c>
      <c r="B503" s="147" t="str">
        <f t="shared" si="118"/>
        <v>008</v>
      </c>
      <c r="C503" s="175" t="s">
        <v>6820</v>
      </c>
      <c r="D503" s="149" t="s">
        <v>8085</v>
      </c>
      <c r="E503" s="152" t="s">
        <v>7261</v>
      </c>
      <c r="F503" s="151" t="s">
        <v>496</v>
      </c>
      <c r="G503" s="152" t="s">
        <v>7090</v>
      </c>
      <c r="H503" s="149" t="s">
        <v>7091</v>
      </c>
      <c r="I503" s="149" t="s">
        <v>14939</v>
      </c>
      <c r="J503" s="149" t="s">
        <v>8079</v>
      </c>
      <c r="K503" s="153">
        <v>0</v>
      </c>
      <c r="L503" s="27">
        <v>0</v>
      </c>
      <c r="M503" s="153"/>
      <c r="N503" s="154">
        <v>8200000</v>
      </c>
      <c r="O503" s="154"/>
      <c r="P503" s="25"/>
      <c r="Q503" s="25">
        <v>8200000</v>
      </c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>
        <f t="shared" si="134"/>
        <v>0</v>
      </c>
      <c r="AE503" s="27">
        <v>9250000</v>
      </c>
      <c r="AF503" s="27"/>
      <c r="AG503" s="27">
        <v>9250000</v>
      </c>
      <c r="AH503" s="27"/>
      <c r="AI503" s="27"/>
      <c r="AJ503" s="27"/>
      <c r="AK503" s="27"/>
      <c r="AL503" s="25">
        <f t="shared" si="135"/>
        <v>0</v>
      </c>
      <c r="AM503" s="27">
        <f t="shared" si="136"/>
        <v>0</v>
      </c>
      <c r="AN503" s="28"/>
      <c r="AO503" s="2"/>
      <c r="AP503" s="2"/>
      <c r="AQ503" s="89"/>
      <c r="AR503" s="89"/>
      <c r="AS503" s="2"/>
      <c r="AT503" s="2"/>
      <c r="AU503" s="29"/>
      <c r="AV503" s="2"/>
      <c r="AW503" s="2"/>
      <c r="AX503" s="2"/>
      <c r="AY503" s="89"/>
      <c r="AZ503" s="2"/>
      <c r="BA503" s="2"/>
      <c r="BB503" s="2"/>
      <c r="BC503" s="2"/>
      <c r="BD503" s="2"/>
      <c r="BE503" s="2"/>
      <c r="BF503" s="2"/>
    </row>
    <row r="504" spans="1:58" s="130" customFormat="1" ht="18" customHeight="1">
      <c r="A504" s="146">
        <v>498</v>
      </c>
      <c r="B504" s="147" t="str">
        <f t="shared" si="118"/>
        <v>008</v>
      </c>
      <c r="C504" s="175" t="s">
        <v>5934</v>
      </c>
      <c r="D504" s="149" t="s">
        <v>8086</v>
      </c>
      <c r="E504" s="152" t="s">
        <v>8087</v>
      </c>
      <c r="F504" s="151" t="s">
        <v>496</v>
      </c>
      <c r="G504" s="152" t="s">
        <v>7090</v>
      </c>
      <c r="H504" s="149" t="s">
        <v>7091</v>
      </c>
      <c r="I504" s="149" t="s">
        <v>14939</v>
      </c>
      <c r="J504" s="149" t="s">
        <v>8079</v>
      </c>
      <c r="K504" s="153">
        <v>0</v>
      </c>
      <c r="L504" s="27">
        <v>0</v>
      </c>
      <c r="M504" s="153"/>
      <c r="N504" s="154">
        <v>8200000</v>
      </c>
      <c r="O504" s="154"/>
      <c r="P504" s="25"/>
      <c r="Q504" s="25">
        <v>8200000</v>
      </c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>
        <f t="shared" si="134"/>
        <v>0</v>
      </c>
      <c r="AE504" s="27">
        <v>9250000</v>
      </c>
      <c r="AF504" s="27">
        <v>9250000</v>
      </c>
      <c r="AG504" s="27"/>
      <c r="AH504" s="27"/>
      <c r="AI504" s="27"/>
      <c r="AJ504" s="27"/>
      <c r="AK504" s="27"/>
      <c r="AL504" s="25">
        <f t="shared" si="135"/>
        <v>0</v>
      </c>
      <c r="AM504" s="27">
        <f t="shared" si="136"/>
        <v>0</v>
      </c>
      <c r="AN504" s="28"/>
      <c r="AO504" s="2"/>
      <c r="AP504" s="2"/>
      <c r="AQ504" s="89"/>
      <c r="AR504" s="89"/>
      <c r="AS504" s="2"/>
      <c r="AT504" s="2"/>
      <c r="AU504" s="29"/>
      <c r="AV504" s="2"/>
      <c r="AW504" s="2"/>
      <c r="AX504" s="2"/>
      <c r="AY504" s="89"/>
      <c r="AZ504" s="2"/>
      <c r="BA504" s="2"/>
      <c r="BB504" s="2"/>
      <c r="BC504" s="2"/>
      <c r="BD504" s="2"/>
      <c r="BE504" s="2"/>
      <c r="BF504" s="2"/>
    </row>
    <row r="505" spans="1:58" s="130" customFormat="1" ht="18" customHeight="1">
      <c r="A505" s="146">
        <v>499</v>
      </c>
      <c r="B505" s="147" t="str">
        <f t="shared" si="118"/>
        <v>008</v>
      </c>
      <c r="C505" s="175" t="s">
        <v>5244</v>
      </c>
      <c r="D505" s="149" t="s">
        <v>8088</v>
      </c>
      <c r="E505" s="152" t="s">
        <v>8089</v>
      </c>
      <c r="F505" s="151" t="s">
        <v>496</v>
      </c>
      <c r="G505" s="152" t="s">
        <v>7090</v>
      </c>
      <c r="H505" s="149" t="s">
        <v>7091</v>
      </c>
      <c r="I505" s="149" t="s">
        <v>14940</v>
      </c>
      <c r="J505" s="149" t="s">
        <v>8079</v>
      </c>
      <c r="K505" s="153">
        <v>0</v>
      </c>
      <c r="L505" s="27">
        <v>0</v>
      </c>
      <c r="M505" s="153"/>
      <c r="N505" s="154">
        <v>8200000</v>
      </c>
      <c r="O505" s="154"/>
      <c r="P505" s="25"/>
      <c r="Q505" s="25">
        <v>8200000</v>
      </c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>
        <f t="shared" si="134"/>
        <v>0</v>
      </c>
      <c r="AE505" s="27">
        <v>9250000</v>
      </c>
      <c r="AF505" s="27">
        <v>9250000</v>
      </c>
      <c r="AG505" s="27"/>
      <c r="AH505" s="27"/>
      <c r="AI505" s="27"/>
      <c r="AJ505" s="27"/>
      <c r="AK505" s="27"/>
      <c r="AL505" s="25">
        <f t="shared" si="135"/>
        <v>0</v>
      </c>
      <c r="AM505" s="27">
        <f t="shared" si="136"/>
        <v>0</v>
      </c>
      <c r="AN505" s="28"/>
      <c r="AO505" s="2"/>
      <c r="AP505" s="2"/>
      <c r="AQ505" s="89"/>
      <c r="AR505" s="89"/>
      <c r="AS505" s="2"/>
      <c r="AT505" s="2"/>
      <c r="AU505" s="29"/>
      <c r="AV505" s="2"/>
      <c r="AW505" s="2"/>
      <c r="AX505" s="2"/>
      <c r="AY505" s="89"/>
      <c r="AZ505" s="2"/>
      <c r="BA505" s="2"/>
      <c r="BB505" s="2"/>
      <c r="BC505" s="2"/>
      <c r="BD505" s="2"/>
      <c r="BE505" s="2"/>
      <c r="BF505" s="2"/>
    </row>
    <row r="506" spans="1:58" s="130" customFormat="1" ht="18" customHeight="1">
      <c r="A506" s="146">
        <v>500</v>
      </c>
      <c r="B506" s="147" t="str">
        <f t="shared" si="118"/>
        <v>008</v>
      </c>
      <c r="C506" s="175" t="s">
        <v>6690</v>
      </c>
      <c r="D506" s="149" t="s">
        <v>8090</v>
      </c>
      <c r="E506" s="152" t="s">
        <v>7851</v>
      </c>
      <c r="F506" s="151" t="s">
        <v>7106</v>
      </c>
      <c r="G506" s="152" t="s">
        <v>7090</v>
      </c>
      <c r="H506" s="149" t="s">
        <v>7091</v>
      </c>
      <c r="I506" s="149" t="s">
        <v>14939</v>
      </c>
      <c r="J506" s="149" t="s">
        <v>8079</v>
      </c>
      <c r="K506" s="153">
        <v>0</v>
      </c>
      <c r="L506" s="27">
        <v>0</v>
      </c>
      <c r="M506" s="153"/>
      <c r="N506" s="154">
        <v>8200000</v>
      </c>
      <c r="O506" s="154"/>
      <c r="P506" s="25"/>
      <c r="Q506" s="25">
        <v>8200000</v>
      </c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>
        <f t="shared" si="134"/>
        <v>0</v>
      </c>
      <c r="AE506" s="27">
        <v>9250000</v>
      </c>
      <c r="AF506" s="27">
        <v>9250000</v>
      </c>
      <c r="AG506" s="27"/>
      <c r="AH506" s="27"/>
      <c r="AI506" s="27"/>
      <c r="AJ506" s="27"/>
      <c r="AK506" s="27"/>
      <c r="AL506" s="25">
        <f t="shared" si="135"/>
        <v>0</v>
      </c>
      <c r="AM506" s="27">
        <f t="shared" si="136"/>
        <v>0</v>
      </c>
      <c r="AN506" s="28"/>
      <c r="AO506" s="2"/>
      <c r="AP506" s="2"/>
      <c r="AQ506" s="89"/>
      <c r="AR506" s="89"/>
      <c r="AS506" s="2"/>
      <c r="AT506" s="2"/>
      <c r="AU506" s="29"/>
      <c r="AV506" s="2"/>
      <c r="AW506" s="2"/>
      <c r="AX506" s="2"/>
      <c r="AY506" s="89"/>
      <c r="AZ506" s="2"/>
      <c r="BA506" s="2"/>
      <c r="BB506" s="2"/>
      <c r="BC506" s="2"/>
      <c r="BD506" s="2"/>
      <c r="BE506" s="2"/>
      <c r="BF506" s="2"/>
    </row>
    <row r="507" spans="1:58" s="130" customFormat="1" ht="18" customHeight="1">
      <c r="A507" s="146">
        <v>501</v>
      </c>
      <c r="B507" s="147" t="str">
        <f t="shared" si="118"/>
        <v>008</v>
      </c>
      <c r="C507" s="175" t="s">
        <v>5367</v>
      </c>
      <c r="D507" s="149" t="s">
        <v>8091</v>
      </c>
      <c r="E507" s="152" t="s">
        <v>7859</v>
      </c>
      <c r="F507" s="151" t="s">
        <v>496</v>
      </c>
      <c r="G507" s="152" t="s">
        <v>7090</v>
      </c>
      <c r="H507" s="149" t="s">
        <v>7091</v>
      </c>
      <c r="I507" s="149" t="s">
        <v>14939</v>
      </c>
      <c r="J507" s="149" t="s">
        <v>8079</v>
      </c>
      <c r="K507" s="153">
        <v>0</v>
      </c>
      <c r="L507" s="27">
        <v>0</v>
      </c>
      <c r="M507" s="153"/>
      <c r="N507" s="154">
        <v>8200000</v>
      </c>
      <c r="O507" s="154"/>
      <c r="P507" s="25"/>
      <c r="Q507" s="25">
        <v>8200000</v>
      </c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>
        <f t="shared" si="134"/>
        <v>0</v>
      </c>
      <c r="AE507" s="27">
        <v>9250000</v>
      </c>
      <c r="AF507" s="27">
        <v>9250000</v>
      </c>
      <c r="AG507" s="27"/>
      <c r="AH507" s="27"/>
      <c r="AI507" s="27"/>
      <c r="AJ507" s="27"/>
      <c r="AK507" s="27"/>
      <c r="AL507" s="25">
        <f t="shared" si="135"/>
        <v>0</v>
      </c>
      <c r="AM507" s="27">
        <f t="shared" si="136"/>
        <v>0</v>
      </c>
      <c r="AN507" s="28"/>
      <c r="AO507" s="2"/>
      <c r="AP507" s="2"/>
      <c r="AQ507" s="89"/>
      <c r="AR507" s="89"/>
      <c r="AS507" s="2"/>
      <c r="AT507" s="2"/>
      <c r="AU507" s="29"/>
      <c r="AV507" s="2"/>
      <c r="AW507" s="2"/>
      <c r="AX507" s="2"/>
      <c r="AY507" s="89"/>
      <c r="AZ507" s="2"/>
      <c r="BA507" s="2"/>
      <c r="BB507" s="2"/>
      <c r="BC507" s="2"/>
      <c r="BD507" s="2"/>
      <c r="BE507" s="2"/>
      <c r="BF507" s="2"/>
    </row>
    <row r="508" spans="1:58" s="130" customFormat="1" ht="18" customHeight="1">
      <c r="A508" s="146">
        <v>502</v>
      </c>
      <c r="B508" s="147" t="str">
        <f t="shared" si="118"/>
        <v>008</v>
      </c>
      <c r="C508" s="175" t="s">
        <v>8092</v>
      </c>
      <c r="D508" s="149" t="s">
        <v>8093</v>
      </c>
      <c r="E508" s="152" t="s">
        <v>7236</v>
      </c>
      <c r="F508" s="151" t="s">
        <v>496</v>
      </c>
      <c r="G508" s="152" t="s">
        <v>7090</v>
      </c>
      <c r="H508" s="149" t="s">
        <v>7091</v>
      </c>
      <c r="I508" s="149" t="s">
        <v>14940</v>
      </c>
      <c r="J508" s="149" t="s">
        <v>8079</v>
      </c>
      <c r="K508" s="153">
        <v>0</v>
      </c>
      <c r="L508" s="27">
        <v>8200000</v>
      </c>
      <c r="M508" s="153"/>
      <c r="N508" s="154">
        <v>8200000</v>
      </c>
      <c r="O508" s="154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>
        <f t="shared" si="134"/>
        <v>8200000</v>
      </c>
      <c r="AE508" s="27">
        <v>9250000</v>
      </c>
      <c r="AF508" s="27"/>
      <c r="AG508" s="27"/>
      <c r="AH508" s="27"/>
      <c r="AI508" s="27"/>
      <c r="AJ508" s="27"/>
      <c r="AK508" s="27"/>
      <c r="AL508" s="25">
        <f t="shared" si="135"/>
        <v>9250000</v>
      </c>
      <c r="AM508" s="27">
        <f t="shared" si="136"/>
        <v>25650000</v>
      </c>
      <c r="AN508" s="28"/>
      <c r="AO508" s="2"/>
      <c r="AP508" s="2"/>
      <c r="AQ508" s="89"/>
      <c r="AR508" s="89"/>
      <c r="AS508" s="2"/>
      <c r="AT508" s="2"/>
      <c r="AU508" s="29"/>
      <c r="AV508" s="2"/>
      <c r="AW508" s="2"/>
      <c r="AX508" s="2"/>
      <c r="AY508" s="89"/>
      <c r="AZ508" s="2"/>
      <c r="BA508" s="2"/>
      <c r="BB508" s="2"/>
      <c r="BC508" s="2"/>
      <c r="BD508" s="2"/>
      <c r="BE508" s="2"/>
      <c r="BF508" s="2"/>
    </row>
    <row r="509" spans="1:58" s="130" customFormat="1" ht="18" customHeight="1">
      <c r="A509" s="146">
        <v>503</v>
      </c>
      <c r="B509" s="147" t="str">
        <f t="shared" si="118"/>
        <v>008</v>
      </c>
      <c r="C509" s="175" t="s">
        <v>6100</v>
      </c>
      <c r="D509" s="149" t="s">
        <v>8094</v>
      </c>
      <c r="E509" s="152" t="s">
        <v>7273</v>
      </c>
      <c r="F509" s="151" t="s">
        <v>496</v>
      </c>
      <c r="G509" s="152" t="s">
        <v>7090</v>
      </c>
      <c r="H509" s="149" t="s">
        <v>7091</v>
      </c>
      <c r="I509" s="149" t="s">
        <v>14939</v>
      </c>
      <c r="J509" s="149" t="s">
        <v>8079</v>
      </c>
      <c r="K509" s="153">
        <v>0</v>
      </c>
      <c r="L509" s="27">
        <v>0</v>
      </c>
      <c r="M509" s="153"/>
      <c r="N509" s="154">
        <v>8200000</v>
      </c>
      <c r="O509" s="154"/>
      <c r="P509" s="25"/>
      <c r="Q509" s="25">
        <v>8200000</v>
      </c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>
        <f t="shared" si="134"/>
        <v>0</v>
      </c>
      <c r="AE509" s="27">
        <v>9250000</v>
      </c>
      <c r="AF509" s="27">
        <v>9250000</v>
      </c>
      <c r="AG509" s="27"/>
      <c r="AH509" s="27"/>
      <c r="AI509" s="27"/>
      <c r="AJ509" s="27"/>
      <c r="AK509" s="27"/>
      <c r="AL509" s="25">
        <f t="shared" si="135"/>
        <v>0</v>
      </c>
      <c r="AM509" s="27">
        <f t="shared" si="136"/>
        <v>0</v>
      </c>
      <c r="AN509" s="28"/>
      <c r="AO509" s="2"/>
      <c r="AP509" s="2"/>
      <c r="AQ509" s="89"/>
      <c r="AR509" s="89"/>
      <c r="AS509" s="2"/>
      <c r="AT509" s="2"/>
      <c r="AU509" s="29"/>
      <c r="AV509" s="2"/>
      <c r="AW509" s="2"/>
      <c r="AX509" s="2"/>
      <c r="AY509" s="89"/>
      <c r="AZ509" s="2"/>
      <c r="BA509" s="2"/>
      <c r="BB509" s="2"/>
      <c r="BC509" s="2"/>
      <c r="BD509" s="2"/>
      <c r="BE509" s="2"/>
      <c r="BF509" s="2"/>
    </row>
    <row r="510" spans="1:58" s="130" customFormat="1" ht="18" customHeight="1">
      <c r="A510" s="146">
        <v>504</v>
      </c>
      <c r="B510" s="147" t="str">
        <f t="shared" si="118"/>
        <v>008</v>
      </c>
      <c r="C510" s="175" t="s">
        <v>6747</v>
      </c>
      <c r="D510" s="149" t="s">
        <v>8095</v>
      </c>
      <c r="E510" s="152" t="s">
        <v>8096</v>
      </c>
      <c r="F510" s="151" t="s">
        <v>496</v>
      </c>
      <c r="G510" s="152" t="s">
        <v>7090</v>
      </c>
      <c r="H510" s="149" t="s">
        <v>7091</v>
      </c>
      <c r="I510" s="149" t="s">
        <v>14939</v>
      </c>
      <c r="J510" s="149" t="s">
        <v>8079</v>
      </c>
      <c r="K510" s="153">
        <v>0</v>
      </c>
      <c r="L510" s="27">
        <v>0</v>
      </c>
      <c r="M510" s="153"/>
      <c r="N510" s="154">
        <v>8200000</v>
      </c>
      <c r="O510" s="154"/>
      <c r="P510" s="25"/>
      <c r="Q510" s="25">
        <v>8200000</v>
      </c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>
        <f t="shared" si="134"/>
        <v>0</v>
      </c>
      <c r="AE510" s="27">
        <v>9250000</v>
      </c>
      <c r="AF510" s="27"/>
      <c r="AG510" s="27"/>
      <c r="AH510" s="27">
        <v>9250000</v>
      </c>
      <c r="AI510" s="27"/>
      <c r="AJ510" s="27"/>
      <c r="AK510" s="27"/>
      <c r="AL510" s="25">
        <f>IF(SUM(AF510:AI510)&lt;SUM(AE510),SUM(AE510)-SUM(AF510:AI510),)</f>
        <v>0</v>
      </c>
      <c r="AM510" s="27">
        <f t="shared" ref="AM510" si="137">IF(SUM(P510:AA510)&lt;(K510+L510+N510),(K510+L510+N510)-SUM(P510:AA510),)+IF(SUM(AF510:AI510)&lt;(AE510),(AE510)-SUM(AF510:AI510),)</f>
        <v>0</v>
      </c>
      <c r="AN510" s="28"/>
      <c r="AO510" s="2"/>
      <c r="AP510" s="2"/>
      <c r="AQ510" s="89"/>
      <c r="AR510" s="89"/>
      <c r="AS510" s="2"/>
      <c r="AT510" s="2"/>
      <c r="AU510" s="29"/>
      <c r="AV510" s="2"/>
      <c r="AW510" s="2"/>
      <c r="AX510" s="2"/>
      <c r="AY510" s="89"/>
      <c r="AZ510" s="2"/>
      <c r="BA510" s="2"/>
      <c r="BB510" s="2"/>
      <c r="BC510" s="2"/>
      <c r="BD510" s="2"/>
      <c r="BE510" s="2"/>
      <c r="BF510" s="2"/>
    </row>
    <row r="511" spans="1:58" s="130" customFormat="1" ht="18" customHeight="1">
      <c r="A511" s="146">
        <v>505</v>
      </c>
      <c r="B511" s="147" t="str">
        <f t="shared" si="118"/>
        <v>008</v>
      </c>
      <c r="C511" s="175" t="s">
        <v>6428</v>
      </c>
      <c r="D511" s="149" t="s">
        <v>8097</v>
      </c>
      <c r="E511" s="152" t="s">
        <v>152</v>
      </c>
      <c r="F511" s="151" t="s">
        <v>7106</v>
      </c>
      <c r="G511" s="152" t="s">
        <v>7090</v>
      </c>
      <c r="H511" s="149" t="s">
        <v>7091</v>
      </c>
      <c r="I511" s="149" t="s">
        <v>14939</v>
      </c>
      <c r="J511" s="149" t="s">
        <v>8079</v>
      </c>
      <c r="K511" s="153">
        <v>0</v>
      </c>
      <c r="L511" s="27">
        <v>0</v>
      </c>
      <c r="M511" s="153"/>
      <c r="N511" s="154">
        <v>8200000</v>
      </c>
      <c r="O511" s="154"/>
      <c r="P511" s="25"/>
      <c r="Q511" s="25">
        <v>8200000</v>
      </c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>
        <f t="shared" si="134"/>
        <v>0</v>
      </c>
      <c r="AE511" s="27">
        <v>9250000</v>
      </c>
      <c r="AF511" s="27">
        <v>9250000</v>
      </c>
      <c r="AG511" s="27"/>
      <c r="AH511" s="27"/>
      <c r="AI511" s="27"/>
      <c r="AJ511" s="27"/>
      <c r="AK511" s="27"/>
      <c r="AL511" s="25">
        <f t="shared" ref="AL511:AL523" si="138">IF(SUM(AF511:AG511)&lt;SUM(AE511),SUM(AE511)-SUM(AF511:AG511),)</f>
        <v>0</v>
      </c>
      <c r="AM511" s="27">
        <f t="shared" ref="AM511:AM523" si="139">IF(SUM(P511:AA511)&lt;(K511+L511+N511),(K511+L511+N511)-SUM(P511:AA511),)+IF(SUM(AF511:AG511)&lt;(AE511),(AE511)-SUM(AF511:AG511),)</f>
        <v>0</v>
      </c>
      <c r="AN511" s="28"/>
      <c r="AO511" s="2"/>
      <c r="AP511" s="2"/>
      <c r="AQ511" s="89"/>
      <c r="AR511" s="89"/>
      <c r="AS511" s="2"/>
      <c r="AT511" s="2"/>
      <c r="AU511" s="29"/>
      <c r="AV511" s="2"/>
      <c r="AW511" s="2"/>
      <c r="AX511" s="2"/>
      <c r="AY511" s="89"/>
      <c r="AZ511" s="2"/>
      <c r="BA511" s="2"/>
      <c r="BB511" s="2"/>
      <c r="BC511" s="2"/>
      <c r="BD511" s="2"/>
      <c r="BE511" s="2"/>
      <c r="BF511" s="2"/>
    </row>
    <row r="512" spans="1:58" s="130" customFormat="1" ht="18" customHeight="1">
      <c r="A512" s="146">
        <v>506</v>
      </c>
      <c r="B512" s="147" t="str">
        <f t="shared" si="118"/>
        <v>008</v>
      </c>
      <c r="C512" s="175" t="s">
        <v>8098</v>
      </c>
      <c r="D512" s="149" t="s">
        <v>8099</v>
      </c>
      <c r="E512" s="152" t="s">
        <v>8100</v>
      </c>
      <c r="F512" s="151" t="s">
        <v>496</v>
      </c>
      <c r="G512" s="152" t="s">
        <v>7090</v>
      </c>
      <c r="H512" s="149" t="s">
        <v>7091</v>
      </c>
      <c r="I512" s="149" t="s">
        <v>14939</v>
      </c>
      <c r="J512" s="149" t="s">
        <v>8079</v>
      </c>
      <c r="K512" s="153">
        <v>0</v>
      </c>
      <c r="L512" s="27">
        <v>0</v>
      </c>
      <c r="M512" s="153"/>
      <c r="N512" s="154">
        <v>8200000</v>
      </c>
      <c r="O512" s="154"/>
      <c r="P512" s="25"/>
      <c r="Q512" s="25"/>
      <c r="R512" s="25"/>
      <c r="S512" s="25">
        <v>8200000</v>
      </c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>
        <f ca="1">IF(SUM(P512:AD512)&lt;SUM(N512),SUM(N512)-SUM(P512:AD512),)</f>
        <v>0</v>
      </c>
      <c r="AE512" s="27">
        <v>9250000</v>
      </c>
      <c r="AF512" s="27">
        <v>9250000</v>
      </c>
      <c r="AG512" s="27"/>
      <c r="AH512" s="27"/>
      <c r="AI512" s="27"/>
      <c r="AJ512" s="27"/>
      <c r="AK512" s="27"/>
      <c r="AL512" s="25">
        <f t="shared" si="138"/>
        <v>0</v>
      </c>
      <c r="AM512" s="27">
        <f t="shared" si="139"/>
        <v>0</v>
      </c>
      <c r="AN512" s="28"/>
      <c r="AO512" s="2"/>
      <c r="AP512" s="2"/>
      <c r="AQ512" s="89"/>
      <c r="AR512" s="89"/>
      <c r="AS512" s="2"/>
      <c r="AT512" s="2"/>
      <c r="AU512" s="29"/>
      <c r="AV512" s="2"/>
      <c r="AW512" s="2"/>
      <c r="AX512" s="2"/>
      <c r="AY512" s="89"/>
      <c r="AZ512" s="2"/>
      <c r="BA512" s="2"/>
      <c r="BB512" s="2"/>
      <c r="BC512" s="2"/>
      <c r="BD512" s="2"/>
      <c r="BE512" s="2"/>
      <c r="BF512" s="2"/>
    </row>
    <row r="513" spans="1:58" s="130" customFormat="1" ht="18" customHeight="1">
      <c r="A513" s="146">
        <v>507</v>
      </c>
      <c r="B513" s="147" t="str">
        <f t="shared" si="118"/>
        <v>008</v>
      </c>
      <c r="C513" s="175" t="s">
        <v>8101</v>
      </c>
      <c r="D513" s="149" t="s">
        <v>8102</v>
      </c>
      <c r="E513" s="152" t="s">
        <v>7464</v>
      </c>
      <c r="F513" s="151" t="s">
        <v>496</v>
      </c>
      <c r="G513" s="152" t="s">
        <v>7090</v>
      </c>
      <c r="H513" s="149" t="s">
        <v>7091</v>
      </c>
      <c r="I513" s="149" t="s">
        <v>14939</v>
      </c>
      <c r="J513" s="149" t="s">
        <v>8079</v>
      </c>
      <c r="K513" s="153">
        <v>0</v>
      </c>
      <c r="L513" s="27">
        <v>0</v>
      </c>
      <c r="M513" s="153"/>
      <c r="N513" s="154">
        <v>8200000</v>
      </c>
      <c r="O513" s="154"/>
      <c r="P513" s="25"/>
      <c r="Q513" s="25"/>
      <c r="R513" s="25"/>
      <c r="S513" s="25">
        <v>8200000</v>
      </c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>
        <f ca="1">IF(SUM(P513:AD513)&lt;SUM(N513),SUM(N513)-SUM(P513:AD513),)</f>
        <v>0</v>
      </c>
      <c r="AE513" s="27">
        <v>9250000</v>
      </c>
      <c r="AF513" s="27">
        <v>9250000</v>
      </c>
      <c r="AG513" s="27"/>
      <c r="AH513" s="27"/>
      <c r="AI513" s="27"/>
      <c r="AJ513" s="27"/>
      <c r="AK513" s="27"/>
      <c r="AL513" s="25">
        <f t="shared" si="138"/>
        <v>0</v>
      </c>
      <c r="AM513" s="27">
        <f t="shared" si="139"/>
        <v>0</v>
      </c>
      <c r="AN513" s="28"/>
      <c r="AO513" s="2"/>
      <c r="AP513" s="2"/>
      <c r="AQ513" s="89"/>
      <c r="AR513" s="89"/>
      <c r="AS513" s="2"/>
      <c r="AT513" s="2"/>
      <c r="AU513" s="29"/>
      <c r="AV513" s="2"/>
      <c r="AW513" s="2"/>
      <c r="AX513" s="2"/>
      <c r="AY513" s="89"/>
      <c r="AZ513" s="2"/>
      <c r="BA513" s="2"/>
      <c r="BB513" s="2"/>
      <c r="BC513" s="2"/>
      <c r="BD513" s="2"/>
      <c r="BE513" s="2"/>
      <c r="BF513" s="2"/>
    </row>
    <row r="514" spans="1:58" s="130" customFormat="1" ht="18" customHeight="1">
      <c r="A514" s="146">
        <v>508</v>
      </c>
      <c r="B514" s="147" t="str">
        <f t="shared" si="118"/>
        <v>008</v>
      </c>
      <c r="C514" s="181" t="s">
        <v>5388</v>
      </c>
      <c r="D514" s="149" t="s">
        <v>8103</v>
      </c>
      <c r="E514" s="152" t="s">
        <v>8104</v>
      </c>
      <c r="F514" s="151" t="s">
        <v>496</v>
      </c>
      <c r="G514" s="152" t="s">
        <v>7090</v>
      </c>
      <c r="H514" s="149" t="s">
        <v>7091</v>
      </c>
      <c r="I514" s="149" t="s">
        <v>14939</v>
      </c>
      <c r="J514" s="149" t="s">
        <v>8079</v>
      </c>
      <c r="K514" s="153">
        <v>0</v>
      </c>
      <c r="L514" s="27">
        <v>0</v>
      </c>
      <c r="M514" s="153"/>
      <c r="N514" s="154">
        <v>8200000</v>
      </c>
      <c r="O514" s="154"/>
      <c r="P514" s="25"/>
      <c r="Q514" s="25">
        <v>8200000</v>
      </c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>
        <f>IF(SUM(P514:Q514)&lt;SUM(N514),SUM(N514)-SUM(P514:Q514),)</f>
        <v>0</v>
      </c>
      <c r="AE514" s="27">
        <v>9250000</v>
      </c>
      <c r="AF514" s="27">
        <v>9250000</v>
      </c>
      <c r="AG514" s="27"/>
      <c r="AH514" s="27"/>
      <c r="AI514" s="27"/>
      <c r="AJ514" s="27"/>
      <c r="AK514" s="27"/>
      <c r="AL514" s="25">
        <f t="shared" si="138"/>
        <v>0</v>
      </c>
      <c r="AM514" s="27">
        <f t="shared" si="139"/>
        <v>0</v>
      </c>
      <c r="AN514" s="28"/>
      <c r="AO514" s="2"/>
      <c r="AP514" s="2"/>
      <c r="AQ514" s="89"/>
      <c r="AR514" s="89"/>
      <c r="AS514" s="2"/>
      <c r="AT514" s="2"/>
      <c r="AU514" s="29"/>
      <c r="AV514" s="2"/>
      <c r="AW514" s="2"/>
      <c r="AX514" s="2"/>
      <c r="AY514" s="89"/>
      <c r="AZ514" s="2"/>
      <c r="BA514" s="2"/>
      <c r="BB514" s="2"/>
      <c r="BC514" s="2"/>
      <c r="BD514" s="2"/>
      <c r="BE514" s="2"/>
      <c r="BF514" s="2"/>
    </row>
    <row r="515" spans="1:58" s="130" customFormat="1" ht="18" customHeight="1">
      <c r="A515" s="146">
        <v>509</v>
      </c>
      <c r="B515" s="147" t="str">
        <f t="shared" ref="B515:B574" si="140">MID(C515,4,3)</f>
        <v>008</v>
      </c>
      <c r="C515" s="175" t="s">
        <v>8105</v>
      </c>
      <c r="D515" s="149" t="s">
        <v>8106</v>
      </c>
      <c r="E515" s="152" t="s">
        <v>7275</v>
      </c>
      <c r="F515" s="151" t="s">
        <v>496</v>
      </c>
      <c r="G515" s="152" t="s">
        <v>7090</v>
      </c>
      <c r="H515" s="149" t="s">
        <v>7091</v>
      </c>
      <c r="I515" s="149" t="s">
        <v>14939</v>
      </c>
      <c r="J515" s="149" t="s">
        <v>8079</v>
      </c>
      <c r="K515" s="153">
        <v>0</v>
      </c>
      <c r="L515" s="27">
        <v>0</v>
      </c>
      <c r="M515" s="153"/>
      <c r="N515" s="154">
        <v>0</v>
      </c>
      <c r="O515" s="154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>
        <v>0</v>
      </c>
      <c r="AE515" s="27">
        <v>0</v>
      </c>
      <c r="AF515" s="27"/>
      <c r="AG515" s="27"/>
      <c r="AH515" s="27"/>
      <c r="AI515" s="27"/>
      <c r="AJ515" s="27"/>
      <c r="AK515" s="27"/>
      <c r="AL515" s="25">
        <f t="shared" si="138"/>
        <v>0</v>
      </c>
      <c r="AM515" s="27">
        <f t="shared" si="139"/>
        <v>0</v>
      </c>
      <c r="AN515" s="28"/>
      <c r="AO515" s="54">
        <v>1</v>
      </c>
      <c r="AP515" s="2"/>
      <c r="AQ515" s="89"/>
      <c r="AR515" s="89"/>
      <c r="AS515" s="2"/>
      <c r="AT515" s="2"/>
      <c r="AU515" s="29"/>
      <c r="AV515" s="2"/>
      <c r="AW515" s="2"/>
      <c r="AX515" s="2"/>
      <c r="AY515" s="89"/>
      <c r="AZ515" s="2"/>
      <c r="BA515" s="2"/>
      <c r="BB515" s="2"/>
      <c r="BC515" s="2"/>
      <c r="BD515" s="2"/>
      <c r="BE515" s="2"/>
      <c r="BF515" s="2"/>
    </row>
    <row r="516" spans="1:58" s="130" customFormat="1" ht="18" customHeight="1">
      <c r="A516" s="146">
        <v>510</v>
      </c>
      <c r="B516" s="147" t="str">
        <f t="shared" si="140"/>
        <v>008</v>
      </c>
      <c r="C516" s="175" t="s">
        <v>5559</v>
      </c>
      <c r="D516" s="149" t="s">
        <v>8107</v>
      </c>
      <c r="E516" s="152" t="s">
        <v>7255</v>
      </c>
      <c r="F516" s="151" t="s">
        <v>496</v>
      </c>
      <c r="G516" s="152" t="s">
        <v>7090</v>
      </c>
      <c r="H516" s="149" t="s">
        <v>7091</v>
      </c>
      <c r="I516" s="149" t="s">
        <v>14939</v>
      </c>
      <c r="J516" s="149" t="s">
        <v>8079</v>
      </c>
      <c r="K516" s="153">
        <v>0</v>
      </c>
      <c r="L516" s="27">
        <v>0</v>
      </c>
      <c r="M516" s="153"/>
      <c r="N516" s="154">
        <v>8200000</v>
      </c>
      <c r="O516" s="154"/>
      <c r="P516" s="25"/>
      <c r="Q516" s="25">
        <v>8200000</v>
      </c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>
        <f>IF(SUM(P516:Q516)&lt;SUM(N516),SUM(N516)-SUM(P516:Q516),)</f>
        <v>0</v>
      </c>
      <c r="AE516" s="27">
        <v>9250000</v>
      </c>
      <c r="AF516" s="27">
        <v>9250000</v>
      </c>
      <c r="AG516" s="27"/>
      <c r="AH516" s="27"/>
      <c r="AI516" s="27"/>
      <c r="AJ516" s="27"/>
      <c r="AK516" s="27"/>
      <c r="AL516" s="25">
        <f t="shared" si="138"/>
        <v>0</v>
      </c>
      <c r="AM516" s="27">
        <f t="shared" si="139"/>
        <v>0</v>
      </c>
      <c r="AN516" s="28"/>
      <c r="AO516" s="2"/>
      <c r="AP516" s="2"/>
      <c r="AQ516" s="89"/>
      <c r="AR516" s="89"/>
      <c r="AS516" s="2"/>
      <c r="AT516" s="2"/>
      <c r="AU516" s="29"/>
      <c r="AV516" s="2"/>
      <c r="AW516" s="2"/>
      <c r="AX516" s="2"/>
      <c r="AY516" s="89"/>
      <c r="AZ516" s="2"/>
      <c r="BA516" s="2"/>
      <c r="BB516" s="2"/>
      <c r="BC516" s="2"/>
      <c r="BD516" s="2"/>
      <c r="BE516" s="2"/>
      <c r="BF516" s="2"/>
    </row>
    <row r="517" spans="1:58" s="130" customFormat="1" ht="18" customHeight="1">
      <c r="A517" s="146">
        <v>511</v>
      </c>
      <c r="B517" s="147" t="str">
        <f t="shared" si="140"/>
        <v>008</v>
      </c>
      <c r="C517" s="175" t="s">
        <v>5902</v>
      </c>
      <c r="D517" s="149" t="s">
        <v>8108</v>
      </c>
      <c r="E517" s="152" t="s">
        <v>8089</v>
      </c>
      <c r="F517" s="151" t="s">
        <v>7106</v>
      </c>
      <c r="G517" s="152" t="s">
        <v>7090</v>
      </c>
      <c r="H517" s="149" t="s">
        <v>7091</v>
      </c>
      <c r="I517" s="149" t="s">
        <v>14939</v>
      </c>
      <c r="J517" s="149" t="s">
        <v>8079</v>
      </c>
      <c r="K517" s="153">
        <v>0</v>
      </c>
      <c r="L517" s="27">
        <v>0</v>
      </c>
      <c r="M517" s="153"/>
      <c r="N517" s="154">
        <v>8200000</v>
      </c>
      <c r="O517" s="154"/>
      <c r="P517" s="25"/>
      <c r="Q517" s="25">
        <v>8200000</v>
      </c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>
        <f>IF(SUM(P517:Q517)&lt;SUM(N517),SUM(N517)-SUM(P517:Q517),)</f>
        <v>0</v>
      </c>
      <c r="AE517" s="27">
        <v>9250000</v>
      </c>
      <c r="AF517" s="27">
        <v>9250000</v>
      </c>
      <c r="AG517" s="27"/>
      <c r="AH517" s="27"/>
      <c r="AI517" s="27"/>
      <c r="AJ517" s="27"/>
      <c r="AK517" s="27"/>
      <c r="AL517" s="25">
        <f t="shared" si="138"/>
        <v>0</v>
      </c>
      <c r="AM517" s="27">
        <f t="shared" si="139"/>
        <v>0</v>
      </c>
      <c r="AN517" s="28"/>
      <c r="AO517" s="2"/>
      <c r="AP517" s="2"/>
      <c r="AQ517" s="89"/>
      <c r="AR517" s="89"/>
      <c r="AS517" s="2"/>
      <c r="AT517" s="2"/>
      <c r="AU517" s="29"/>
      <c r="AV517" s="2"/>
      <c r="AW517" s="2"/>
      <c r="AX517" s="2"/>
      <c r="AY517" s="89"/>
      <c r="AZ517" s="2"/>
      <c r="BA517" s="2"/>
      <c r="BB517" s="2"/>
      <c r="BC517" s="2"/>
      <c r="BD517" s="2"/>
      <c r="BE517" s="2"/>
      <c r="BF517" s="2"/>
    </row>
    <row r="518" spans="1:58" s="130" customFormat="1" ht="18" customHeight="1">
      <c r="A518" s="146">
        <v>512</v>
      </c>
      <c r="B518" s="147" t="str">
        <f t="shared" si="140"/>
        <v>008</v>
      </c>
      <c r="C518" s="175" t="s">
        <v>5654</v>
      </c>
      <c r="D518" s="149" t="s">
        <v>8109</v>
      </c>
      <c r="E518" s="152" t="s">
        <v>7408</v>
      </c>
      <c r="F518" s="151" t="s">
        <v>496</v>
      </c>
      <c r="G518" s="152" t="s">
        <v>7090</v>
      </c>
      <c r="H518" s="149" t="s">
        <v>7091</v>
      </c>
      <c r="I518" s="149" t="s">
        <v>14940</v>
      </c>
      <c r="J518" s="149" t="s">
        <v>8079</v>
      </c>
      <c r="K518" s="153">
        <v>0</v>
      </c>
      <c r="L518" s="27">
        <v>0</v>
      </c>
      <c r="M518" s="153"/>
      <c r="N518" s="154">
        <v>8200000</v>
      </c>
      <c r="O518" s="154"/>
      <c r="P518" s="25"/>
      <c r="Q518" s="25">
        <v>8200000</v>
      </c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>
        <f>IF(SUM(P518:Q518)&lt;SUM(N518),SUM(N518)-SUM(P518:Q518),)</f>
        <v>0</v>
      </c>
      <c r="AE518" s="27">
        <v>9250000</v>
      </c>
      <c r="AF518" s="27">
        <v>9250000</v>
      </c>
      <c r="AG518" s="27"/>
      <c r="AH518" s="27"/>
      <c r="AI518" s="27"/>
      <c r="AJ518" s="27"/>
      <c r="AK518" s="27"/>
      <c r="AL518" s="25">
        <f t="shared" si="138"/>
        <v>0</v>
      </c>
      <c r="AM518" s="27">
        <f t="shared" si="139"/>
        <v>0</v>
      </c>
      <c r="AN518" s="28"/>
      <c r="AO518" s="2"/>
      <c r="AP518" s="2"/>
      <c r="AQ518" s="89"/>
      <c r="AR518" s="89"/>
      <c r="AS518" s="2"/>
      <c r="AT518" s="2"/>
      <c r="AU518" s="29"/>
      <c r="AV518" s="2"/>
      <c r="AW518" s="2"/>
      <c r="AX518" s="2"/>
      <c r="AY518" s="89"/>
      <c r="AZ518" s="2"/>
      <c r="BA518" s="2"/>
      <c r="BB518" s="2"/>
      <c r="BC518" s="2"/>
      <c r="BD518" s="2"/>
      <c r="BE518" s="2"/>
      <c r="BF518" s="2"/>
    </row>
    <row r="519" spans="1:58" s="130" customFormat="1" ht="18" customHeight="1">
      <c r="A519" s="146">
        <v>513</v>
      </c>
      <c r="B519" s="147" t="str">
        <f t="shared" si="140"/>
        <v>008</v>
      </c>
      <c r="C519" s="175" t="s">
        <v>8110</v>
      </c>
      <c r="D519" s="149" t="s">
        <v>8111</v>
      </c>
      <c r="E519" s="152" t="s">
        <v>8112</v>
      </c>
      <c r="F519" s="151" t="s">
        <v>496</v>
      </c>
      <c r="G519" s="152" t="s">
        <v>7090</v>
      </c>
      <c r="H519" s="149" t="s">
        <v>7091</v>
      </c>
      <c r="I519" s="149" t="s">
        <v>14940</v>
      </c>
      <c r="J519" s="149" t="s">
        <v>8079</v>
      </c>
      <c r="K519" s="153">
        <v>0</v>
      </c>
      <c r="L519" s="27">
        <v>0</v>
      </c>
      <c r="M519" s="153"/>
      <c r="N519" s="154">
        <v>8200000</v>
      </c>
      <c r="O519" s="154"/>
      <c r="P519" s="25"/>
      <c r="Q519" s="25"/>
      <c r="R519" s="25"/>
      <c r="S519" s="25"/>
      <c r="T519" s="25"/>
      <c r="U519" s="25">
        <v>8200000</v>
      </c>
      <c r="V519" s="25"/>
      <c r="W519" s="25"/>
      <c r="X519" s="25"/>
      <c r="Y519" s="25"/>
      <c r="Z519" s="25"/>
      <c r="AA519" s="25"/>
      <c r="AB519" s="25"/>
      <c r="AC519" s="25"/>
      <c r="AD519" s="25">
        <f>IF(SUM(P519:U519)&lt;SUM(N519),SUM(N519)-SUM(P519:U519),)</f>
        <v>0</v>
      </c>
      <c r="AE519" s="27">
        <v>9250000</v>
      </c>
      <c r="AF519" s="27"/>
      <c r="AG519" s="27"/>
      <c r="AH519" s="27"/>
      <c r="AI519" s="27"/>
      <c r="AJ519" s="27"/>
      <c r="AK519" s="27"/>
      <c r="AL519" s="25">
        <f t="shared" si="138"/>
        <v>9250000</v>
      </c>
      <c r="AM519" s="27">
        <f t="shared" si="139"/>
        <v>9250000</v>
      </c>
      <c r="AN519" s="28"/>
      <c r="AO519" s="2"/>
      <c r="AP519" s="2"/>
      <c r="AQ519" s="89"/>
      <c r="AR519" s="89"/>
      <c r="AS519" s="2"/>
      <c r="AT519" s="2"/>
      <c r="AU519" s="29"/>
      <c r="AV519" s="2"/>
      <c r="AW519" s="2"/>
      <c r="AX519" s="2"/>
      <c r="AY519" s="89"/>
      <c r="AZ519" s="2"/>
      <c r="BA519" s="2"/>
      <c r="BB519" s="2"/>
      <c r="BC519" s="2"/>
      <c r="BD519" s="2"/>
      <c r="BE519" s="2"/>
      <c r="BF519" s="2"/>
    </row>
    <row r="520" spans="1:58" s="130" customFormat="1" ht="18" customHeight="1">
      <c r="A520" s="146">
        <v>514</v>
      </c>
      <c r="B520" s="147" t="str">
        <f t="shared" si="140"/>
        <v>008</v>
      </c>
      <c r="C520" s="175" t="s">
        <v>6392</v>
      </c>
      <c r="D520" s="149" t="s">
        <v>8113</v>
      </c>
      <c r="E520" s="152" t="s">
        <v>8114</v>
      </c>
      <c r="F520" s="151" t="s">
        <v>7106</v>
      </c>
      <c r="G520" s="152" t="s">
        <v>7090</v>
      </c>
      <c r="H520" s="149" t="s">
        <v>7091</v>
      </c>
      <c r="I520" s="149" t="s">
        <v>14939</v>
      </c>
      <c r="J520" s="149" t="s">
        <v>8079</v>
      </c>
      <c r="K520" s="153">
        <v>0</v>
      </c>
      <c r="L520" s="27">
        <v>0</v>
      </c>
      <c r="M520" s="153"/>
      <c r="N520" s="154">
        <v>8200000</v>
      </c>
      <c r="O520" s="154"/>
      <c r="P520" s="25"/>
      <c r="Q520" s="25">
        <v>8200000</v>
      </c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>
        <f>IF(SUM(P520:Q520)&lt;SUM(N520),SUM(N520)-SUM(P520:Q520),)</f>
        <v>0</v>
      </c>
      <c r="AE520" s="27">
        <v>9250000</v>
      </c>
      <c r="AF520" s="27">
        <v>9250000</v>
      </c>
      <c r="AG520" s="27"/>
      <c r="AH520" s="27"/>
      <c r="AI520" s="27"/>
      <c r="AJ520" s="27"/>
      <c r="AK520" s="27"/>
      <c r="AL520" s="25">
        <f t="shared" si="138"/>
        <v>0</v>
      </c>
      <c r="AM520" s="27">
        <f t="shared" si="139"/>
        <v>0</v>
      </c>
      <c r="AN520" s="28"/>
      <c r="AO520" s="2"/>
      <c r="AP520" s="2"/>
      <c r="AQ520" s="89"/>
      <c r="AR520" s="89"/>
      <c r="AS520" s="2"/>
      <c r="AT520" s="2"/>
      <c r="AU520" s="29"/>
      <c r="AV520" s="2"/>
      <c r="AW520" s="2"/>
      <c r="AX520" s="2"/>
      <c r="AY520" s="89"/>
      <c r="AZ520" s="2"/>
      <c r="BA520" s="2"/>
      <c r="BB520" s="2"/>
      <c r="BC520" s="2"/>
      <c r="BD520" s="2"/>
      <c r="BE520" s="2"/>
      <c r="BF520" s="2"/>
    </row>
    <row r="521" spans="1:58" s="130" customFormat="1" ht="18" customHeight="1">
      <c r="A521" s="146">
        <v>515</v>
      </c>
      <c r="B521" s="147" t="str">
        <f t="shared" si="140"/>
        <v>008</v>
      </c>
      <c r="C521" s="175" t="s">
        <v>6339</v>
      </c>
      <c r="D521" s="149" t="s">
        <v>8115</v>
      </c>
      <c r="E521" s="152" t="s">
        <v>8068</v>
      </c>
      <c r="F521" s="151" t="s">
        <v>7106</v>
      </c>
      <c r="G521" s="152" t="s">
        <v>7090</v>
      </c>
      <c r="H521" s="149" t="s">
        <v>7091</v>
      </c>
      <c r="I521" s="149" t="s">
        <v>14939</v>
      </c>
      <c r="J521" s="149" t="s">
        <v>8079</v>
      </c>
      <c r="K521" s="153">
        <v>0</v>
      </c>
      <c r="L521" s="27">
        <v>0</v>
      </c>
      <c r="M521" s="153"/>
      <c r="N521" s="154">
        <v>8200000</v>
      </c>
      <c r="O521" s="154"/>
      <c r="P521" s="25"/>
      <c r="Q521" s="25">
        <v>8200000</v>
      </c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>
        <f>IF(SUM(P521:Q521)&lt;SUM(N521),SUM(N521)-SUM(P521:Q521),)</f>
        <v>0</v>
      </c>
      <c r="AE521" s="27">
        <v>9250000</v>
      </c>
      <c r="AF521" s="27"/>
      <c r="AG521" s="27">
        <v>9250000</v>
      </c>
      <c r="AH521" s="27"/>
      <c r="AI521" s="27"/>
      <c r="AJ521" s="27"/>
      <c r="AK521" s="27"/>
      <c r="AL521" s="25">
        <f t="shared" si="138"/>
        <v>0</v>
      </c>
      <c r="AM521" s="27">
        <f t="shared" si="139"/>
        <v>0</v>
      </c>
      <c r="AN521" s="28"/>
      <c r="AO521" s="2"/>
      <c r="AP521" s="2"/>
      <c r="AQ521" s="89"/>
      <c r="AR521" s="89"/>
      <c r="AS521" s="2"/>
      <c r="AT521" s="2"/>
      <c r="AU521" s="29"/>
      <c r="AV521" s="2"/>
      <c r="AW521" s="2"/>
      <c r="AX521" s="2"/>
      <c r="AY521" s="89"/>
      <c r="AZ521" s="2"/>
      <c r="BA521" s="2"/>
      <c r="BB521" s="2"/>
      <c r="BC521" s="2"/>
      <c r="BD521" s="2"/>
      <c r="BE521" s="2"/>
      <c r="BF521" s="2"/>
    </row>
    <row r="522" spans="1:58" s="130" customFormat="1" ht="18" customHeight="1">
      <c r="A522" s="146">
        <v>516</v>
      </c>
      <c r="B522" s="147" t="str">
        <f t="shared" si="140"/>
        <v>008</v>
      </c>
      <c r="C522" s="175" t="s">
        <v>5345</v>
      </c>
      <c r="D522" s="149" t="s">
        <v>8118</v>
      </c>
      <c r="E522" s="152" t="s">
        <v>8119</v>
      </c>
      <c r="F522" s="151" t="s">
        <v>7106</v>
      </c>
      <c r="G522" s="152" t="s">
        <v>7090</v>
      </c>
      <c r="H522" s="149" t="s">
        <v>7091</v>
      </c>
      <c r="I522" s="149" t="s">
        <v>14939</v>
      </c>
      <c r="J522" s="149" t="s">
        <v>8079</v>
      </c>
      <c r="K522" s="153">
        <v>0</v>
      </c>
      <c r="L522" s="27">
        <v>0</v>
      </c>
      <c r="M522" s="153"/>
      <c r="N522" s="154">
        <v>8200000</v>
      </c>
      <c r="O522" s="154"/>
      <c r="P522" s="25"/>
      <c r="Q522" s="25">
        <v>8200000</v>
      </c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>
        <f>IF(SUM(P522:Q522)&lt;SUM(N522),SUM(N522)-SUM(P522:Q522),)</f>
        <v>0</v>
      </c>
      <c r="AE522" s="27">
        <v>9250000</v>
      </c>
      <c r="AF522" s="27">
        <v>9250000</v>
      </c>
      <c r="AG522" s="27"/>
      <c r="AH522" s="27"/>
      <c r="AI522" s="27"/>
      <c r="AJ522" s="27"/>
      <c r="AK522" s="27"/>
      <c r="AL522" s="25">
        <f t="shared" si="138"/>
        <v>0</v>
      </c>
      <c r="AM522" s="27">
        <f t="shared" si="139"/>
        <v>0</v>
      </c>
      <c r="AN522" s="28"/>
      <c r="AO522" s="2"/>
      <c r="AP522" s="2"/>
      <c r="AQ522" s="89"/>
      <c r="AR522" s="89"/>
      <c r="AS522" s="2"/>
      <c r="AT522" s="2"/>
      <c r="AU522" s="29"/>
      <c r="AV522" s="2"/>
      <c r="AW522" s="2"/>
      <c r="AX522" s="2"/>
      <c r="AY522" s="89"/>
      <c r="AZ522" s="2"/>
      <c r="BA522" s="2"/>
      <c r="BB522" s="2"/>
      <c r="BC522" s="2"/>
      <c r="BD522" s="2"/>
      <c r="BE522" s="2"/>
      <c r="BF522" s="2"/>
    </row>
    <row r="523" spans="1:58" s="130" customFormat="1" ht="18" customHeight="1">
      <c r="A523" s="146">
        <v>517</v>
      </c>
      <c r="B523" s="147" t="str">
        <f t="shared" si="140"/>
        <v>008</v>
      </c>
      <c r="C523" s="175" t="s">
        <v>6360</v>
      </c>
      <c r="D523" s="149" t="s">
        <v>8120</v>
      </c>
      <c r="E523" s="152" t="s">
        <v>8121</v>
      </c>
      <c r="F523" s="151" t="s">
        <v>496</v>
      </c>
      <c r="G523" s="152" t="s">
        <v>7090</v>
      </c>
      <c r="H523" s="149" t="s">
        <v>7091</v>
      </c>
      <c r="I523" s="149" t="s">
        <v>14940</v>
      </c>
      <c r="J523" s="149" t="s">
        <v>8079</v>
      </c>
      <c r="K523" s="153">
        <v>0</v>
      </c>
      <c r="L523" s="27">
        <v>0</v>
      </c>
      <c r="M523" s="153"/>
      <c r="N523" s="154">
        <v>8200000</v>
      </c>
      <c r="O523" s="154"/>
      <c r="P523" s="25"/>
      <c r="Q523" s="25">
        <v>8200000</v>
      </c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>
        <f>IF(SUM(P523:Q523)&lt;SUM(N523),SUM(N523)-SUM(P523:Q523),)</f>
        <v>0</v>
      </c>
      <c r="AE523" s="27">
        <v>9250000</v>
      </c>
      <c r="AF523" s="27">
        <v>9250000</v>
      </c>
      <c r="AG523" s="27"/>
      <c r="AH523" s="27"/>
      <c r="AI523" s="27"/>
      <c r="AJ523" s="27"/>
      <c r="AK523" s="27"/>
      <c r="AL523" s="25">
        <f t="shared" si="138"/>
        <v>0</v>
      </c>
      <c r="AM523" s="27">
        <f t="shared" si="139"/>
        <v>0</v>
      </c>
      <c r="AN523" s="28"/>
      <c r="AO523" s="2"/>
      <c r="AP523" s="2"/>
      <c r="AQ523" s="89"/>
      <c r="AR523" s="89"/>
      <c r="AS523" s="2"/>
      <c r="AT523" s="2"/>
      <c r="AU523" s="29"/>
      <c r="AV523" s="2"/>
      <c r="AW523" s="2"/>
      <c r="AX523" s="2"/>
      <c r="AY523" s="89"/>
      <c r="AZ523" s="2"/>
      <c r="BA523" s="2"/>
      <c r="BB523" s="2"/>
      <c r="BC523" s="2"/>
      <c r="BD523" s="2"/>
      <c r="BE523" s="2"/>
      <c r="BF523" s="2"/>
    </row>
    <row r="524" spans="1:58" s="130" customFormat="1" ht="18" customHeight="1">
      <c r="A524" s="146">
        <v>518</v>
      </c>
      <c r="B524" s="147" t="str">
        <f t="shared" si="140"/>
        <v>008</v>
      </c>
      <c r="C524" s="175" t="s">
        <v>8122</v>
      </c>
      <c r="D524" s="149" t="s">
        <v>8123</v>
      </c>
      <c r="E524" s="152" t="s">
        <v>7548</v>
      </c>
      <c r="F524" s="151" t="s">
        <v>496</v>
      </c>
      <c r="G524" s="152" t="s">
        <v>7090</v>
      </c>
      <c r="H524" s="149" t="s">
        <v>7091</v>
      </c>
      <c r="I524" s="149" t="s">
        <v>14939</v>
      </c>
      <c r="J524" s="149" t="s">
        <v>8079</v>
      </c>
      <c r="K524" s="153">
        <v>0</v>
      </c>
      <c r="L524" s="27">
        <v>0</v>
      </c>
      <c r="M524" s="153"/>
      <c r="N524" s="154">
        <v>8200000</v>
      </c>
      <c r="O524" s="154"/>
      <c r="P524" s="25"/>
      <c r="Q524" s="25"/>
      <c r="R524" s="25"/>
      <c r="S524" s="25">
        <v>8200000</v>
      </c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>
        <f ca="1">IF(SUM(P524:AD524)&lt;SUM(N524),SUM(N524)-SUM(P524:AD524),)</f>
        <v>0</v>
      </c>
      <c r="AE524" s="27">
        <v>9250000</v>
      </c>
      <c r="AF524" s="27"/>
      <c r="AG524" s="27"/>
      <c r="AH524" s="27">
        <v>9250000</v>
      </c>
      <c r="AI524" s="27"/>
      <c r="AJ524" s="27"/>
      <c r="AK524" s="27"/>
      <c r="AL524" s="25">
        <f>IF(SUM(AF524:AI524)&lt;SUM(AE524),SUM(AE524)-SUM(AF524:AI524),)</f>
        <v>0</v>
      </c>
      <c r="AM524" s="27">
        <f t="shared" ref="AM524" si="141">IF(SUM(P524:AA524)&lt;(K524+L524+N524),(K524+L524+N524)-SUM(P524:AA524),)+IF(SUM(AF524:AI524)&lt;(AE524),(AE524)-SUM(AF524:AI524),)</f>
        <v>0</v>
      </c>
      <c r="AN524" s="28"/>
      <c r="AO524" s="2"/>
      <c r="AP524" s="2"/>
      <c r="AQ524" s="89"/>
      <c r="AR524" s="89"/>
      <c r="AS524" s="2"/>
      <c r="AT524" s="2"/>
      <c r="AU524" s="29"/>
      <c r="AV524" s="2"/>
      <c r="AW524" s="2"/>
      <c r="AX524" s="2"/>
      <c r="AY524" s="89"/>
      <c r="AZ524" s="2"/>
      <c r="BA524" s="2"/>
      <c r="BB524" s="2"/>
      <c r="BC524" s="2"/>
      <c r="BD524" s="2"/>
      <c r="BE524" s="2"/>
      <c r="BF524" s="2"/>
    </row>
    <row r="525" spans="1:58" s="130" customFormat="1" ht="18" customHeight="1">
      <c r="A525" s="146">
        <v>519</v>
      </c>
      <c r="B525" s="147" t="str">
        <f t="shared" si="140"/>
        <v>008</v>
      </c>
      <c r="C525" s="175" t="s">
        <v>5774</v>
      </c>
      <c r="D525" s="149" t="s">
        <v>8124</v>
      </c>
      <c r="E525" s="152" t="s">
        <v>8125</v>
      </c>
      <c r="F525" s="151" t="s">
        <v>7106</v>
      </c>
      <c r="G525" s="152" t="s">
        <v>7090</v>
      </c>
      <c r="H525" s="149" t="s">
        <v>7091</v>
      </c>
      <c r="I525" s="149" t="s">
        <v>14939</v>
      </c>
      <c r="J525" s="149" t="s">
        <v>8079</v>
      </c>
      <c r="K525" s="153">
        <v>0</v>
      </c>
      <c r="L525" s="27">
        <v>0</v>
      </c>
      <c r="M525" s="153"/>
      <c r="N525" s="154">
        <v>8200000</v>
      </c>
      <c r="O525" s="154"/>
      <c r="P525" s="25"/>
      <c r="Q525" s="25">
        <v>8200000</v>
      </c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>
        <f>IF(SUM(P525:Q525)&lt;SUM(N525),SUM(N525)-SUM(P525:Q525),)</f>
        <v>0</v>
      </c>
      <c r="AE525" s="27">
        <v>9250000</v>
      </c>
      <c r="AF525" s="27">
        <v>9250000</v>
      </c>
      <c r="AG525" s="27"/>
      <c r="AH525" s="27"/>
      <c r="AI525" s="27"/>
      <c r="AJ525" s="27"/>
      <c r="AK525" s="27"/>
      <c r="AL525" s="25">
        <f>IF(SUM(AF525:AG525)&lt;SUM(AE525),SUM(AE525)-SUM(AF525:AG525),)</f>
        <v>0</v>
      </c>
      <c r="AM525" s="27">
        <f>IF(SUM(P525:AA525)&lt;(K525+L525+N525),(K525+L525+N525)-SUM(P525:AA525),)+IF(SUM(AF525:AG525)&lt;(AE525),(AE525)-SUM(AF525:AG525),)</f>
        <v>0</v>
      </c>
      <c r="AN525" s="28"/>
      <c r="AO525" s="2"/>
      <c r="AP525" s="2"/>
      <c r="AQ525" s="89"/>
      <c r="AR525" s="89"/>
      <c r="AS525" s="2"/>
      <c r="AT525" s="2"/>
      <c r="AU525" s="29"/>
      <c r="AV525" s="2"/>
      <c r="AW525" s="2"/>
      <c r="AX525" s="2"/>
      <c r="AY525" s="89"/>
      <c r="AZ525" s="2"/>
      <c r="BA525" s="2"/>
      <c r="BB525" s="2"/>
      <c r="BC525" s="2"/>
      <c r="BD525" s="2"/>
      <c r="BE525" s="2"/>
      <c r="BF525" s="2"/>
    </row>
    <row r="526" spans="1:58" s="130" customFormat="1" ht="18" customHeight="1">
      <c r="A526" s="146">
        <v>520</v>
      </c>
      <c r="B526" s="147" t="str">
        <f t="shared" si="140"/>
        <v>008</v>
      </c>
      <c r="C526" s="175" t="s">
        <v>8127</v>
      </c>
      <c r="D526" s="149" t="s">
        <v>8128</v>
      </c>
      <c r="E526" s="152" t="s">
        <v>241</v>
      </c>
      <c r="F526" s="151" t="s">
        <v>496</v>
      </c>
      <c r="G526" s="152" t="s">
        <v>7090</v>
      </c>
      <c r="H526" s="149" t="s">
        <v>7091</v>
      </c>
      <c r="I526" s="149" t="s">
        <v>14939</v>
      </c>
      <c r="J526" s="149" t="s">
        <v>8079</v>
      </c>
      <c r="K526" s="153">
        <v>0</v>
      </c>
      <c r="L526" s="27">
        <v>0</v>
      </c>
      <c r="M526" s="153"/>
      <c r="N526" s="154">
        <v>8200000</v>
      </c>
      <c r="O526" s="154"/>
      <c r="P526" s="25"/>
      <c r="Q526" s="25"/>
      <c r="R526" s="25"/>
      <c r="S526" s="25"/>
      <c r="T526" s="25"/>
      <c r="U526" s="25"/>
      <c r="V526" s="25"/>
      <c r="W526" s="25">
        <v>8200000</v>
      </c>
      <c r="X526" s="25"/>
      <c r="Y526" s="25"/>
      <c r="Z526" s="25"/>
      <c r="AA526" s="25"/>
      <c r="AB526" s="25"/>
      <c r="AC526" s="25"/>
      <c r="AD526" s="25">
        <f>IF(SUM(P526:W526)&lt;SUM(N526),SUM(N526)-SUM(P526:W526),)</f>
        <v>0</v>
      </c>
      <c r="AE526" s="27">
        <v>9250000</v>
      </c>
      <c r="AF526" s="27"/>
      <c r="AG526" s="27"/>
      <c r="AH526" s="27"/>
      <c r="AI526" s="27"/>
      <c r="AJ526" s="27">
        <v>9250000</v>
      </c>
      <c r="AK526" s="27"/>
      <c r="AL526" s="25">
        <f>IF(SUM(AF526:AK526)&lt;SUM(AE526),SUM(AE526)-SUM(AF526:AK526),)</f>
        <v>0</v>
      </c>
      <c r="AM526" s="27">
        <v>0</v>
      </c>
      <c r="AN526" s="28"/>
      <c r="AO526" s="2"/>
      <c r="AP526" s="2"/>
      <c r="AQ526" s="89"/>
      <c r="AR526" s="89"/>
      <c r="AS526" s="2"/>
      <c r="AT526" s="2"/>
      <c r="AU526" s="29"/>
      <c r="AV526" s="2"/>
      <c r="AW526" s="2"/>
      <c r="AX526" s="2"/>
      <c r="AY526" s="89"/>
      <c r="AZ526" s="2"/>
      <c r="BA526" s="2"/>
      <c r="BB526" s="2"/>
      <c r="BC526" s="2"/>
      <c r="BD526" s="2"/>
      <c r="BE526" s="2"/>
      <c r="BF526" s="2"/>
    </row>
    <row r="527" spans="1:58" s="130" customFormat="1" ht="18" customHeight="1">
      <c r="A527" s="146">
        <v>521</v>
      </c>
      <c r="B527" s="147" t="str">
        <f t="shared" si="140"/>
        <v>008</v>
      </c>
      <c r="C527" s="175" t="s">
        <v>6453</v>
      </c>
      <c r="D527" s="149" t="s">
        <v>8129</v>
      </c>
      <c r="E527" s="152" t="s">
        <v>8130</v>
      </c>
      <c r="F527" s="151" t="s">
        <v>496</v>
      </c>
      <c r="G527" s="152" t="s">
        <v>7090</v>
      </c>
      <c r="H527" s="149" t="s">
        <v>7091</v>
      </c>
      <c r="I527" s="149" t="s">
        <v>14940</v>
      </c>
      <c r="J527" s="149" t="s">
        <v>8079</v>
      </c>
      <c r="K527" s="153">
        <v>0</v>
      </c>
      <c r="L527" s="27">
        <v>0</v>
      </c>
      <c r="M527" s="153"/>
      <c r="N527" s="154">
        <v>8200000</v>
      </c>
      <c r="O527" s="154"/>
      <c r="P527" s="25"/>
      <c r="Q527" s="25">
        <v>8200000</v>
      </c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>
        <f t="shared" ref="AD527:AD534" si="142">IF(SUM(P527:Q527)&lt;SUM(N527),SUM(N527)-SUM(P527:Q527),)</f>
        <v>0</v>
      </c>
      <c r="AE527" s="27">
        <v>9250000</v>
      </c>
      <c r="AF527" s="27">
        <v>9250000</v>
      </c>
      <c r="AG527" s="27"/>
      <c r="AH527" s="27"/>
      <c r="AI527" s="27"/>
      <c r="AJ527" s="27"/>
      <c r="AK527" s="27"/>
      <c r="AL527" s="25">
        <f>IF(SUM(AF527:AG527)&lt;SUM(AE527),SUM(AE527)-SUM(AF527:AG527),)</f>
        <v>0</v>
      </c>
      <c r="AM527" s="27">
        <f>IF(SUM(P527:AA527)&lt;(K527+L527+N527),(K527+L527+N527)-SUM(P527:AA527),)+IF(SUM(AF527:AG527)&lt;(AE527),(AE527)-SUM(AF527:AG527),)</f>
        <v>0</v>
      </c>
      <c r="AN527" s="28"/>
      <c r="AO527" s="2"/>
      <c r="AP527" s="2"/>
      <c r="AQ527" s="89"/>
      <c r="AR527" s="89"/>
      <c r="AS527" s="2"/>
      <c r="AT527" s="2"/>
      <c r="AU527" s="29"/>
      <c r="AV527" s="2"/>
      <c r="AW527" s="2"/>
      <c r="AX527" s="2"/>
      <c r="AY527" s="89"/>
      <c r="AZ527" s="2"/>
      <c r="BA527" s="2"/>
      <c r="BB527" s="2"/>
      <c r="BC527" s="2"/>
      <c r="BD527" s="2"/>
      <c r="BE527" s="2"/>
      <c r="BF527" s="2"/>
    </row>
    <row r="528" spans="1:58" s="130" customFormat="1" ht="18" customHeight="1">
      <c r="A528" s="146">
        <v>522</v>
      </c>
      <c r="B528" s="147" t="str">
        <f t="shared" si="140"/>
        <v>008</v>
      </c>
      <c r="C528" s="175" t="s">
        <v>5744</v>
      </c>
      <c r="D528" s="149" t="s">
        <v>8131</v>
      </c>
      <c r="E528" s="152" t="s">
        <v>7161</v>
      </c>
      <c r="F528" s="151" t="s">
        <v>496</v>
      </c>
      <c r="G528" s="152" t="s">
        <v>7090</v>
      </c>
      <c r="H528" s="149" t="s">
        <v>7091</v>
      </c>
      <c r="I528" s="149" t="s">
        <v>14940</v>
      </c>
      <c r="J528" s="149" t="s">
        <v>8079</v>
      </c>
      <c r="K528" s="153">
        <v>0</v>
      </c>
      <c r="L528" s="27">
        <v>0</v>
      </c>
      <c r="M528" s="153"/>
      <c r="N528" s="154">
        <v>8200000</v>
      </c>
      <c r="O528" s="154"/>
      <c r="P528" s="25"/>
      <c r="Q528" s="25">
        <v>8200000</v>
      </c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>
        <f t="shared" si="142"/>
        <v>0</v>
      </c>
      <c r="AE528" s="27">
        <v>9250000</v>
      </c>
      <c r="AF528" s="27">
        <v>9250000</v>
      </c>
      <c r="AG528" s="27"/>
      <c r="AH528" s="27"/>
      <c r="AI528" s="27"/>
      <c r="AJ528" s="27"/>
      <c r="AK528" s="27"/>
      <c r="AL528" s="25">
        <f>IF(SUM(AF528:AG528)&lt;SUM(AE528),SUM(AE528)-SUM(AF528:AG528),)</f>
        <v>0</v>
      </c>
      <c r="AM528" s="27">
        <f>IF(SUM(P528:AA528)&lt;(K528+L528+N528),(K528+L528+N528)-SUM(P528:AA528),)+IF(SUM(AF528:AG528)&lt;(AE528),(AE528)-SUM(AF528:AG528),)</f>
        <v>0</v>
      </c>
      <c r="AN528" s="28"/>
      <c r="AO528" s="2"/>
      <c r="AP528" s="2"/>
      <c r="AQ528" s="89"/>
      <c r="AR528" s="89"/>
      <c r="AS528" s="2"/>
      <c r="AT528" s="2"/>
      <c r="AU528" s="29"/>
      <c r="AV528" s="2"/>
      <c r="AW528" s="2"/>
      <c r="AX528" s="2"/>
      <c r="AY528" s="89"/>
      <c r="AZ528" s="2"/>
      <c r="BA528" s="2"/>
      <c r="BB528" s="2"/>
      <c r="BC528" s="2"/>
      <c r="BD528" s="2"/>
      <c r="BE528" s="2"/>
      <c r="BF528" s="2"/>
    </row>
    <row r="529" spans="1:58" s="130" customFormat="1" ht="18" customHeight="1">
      <c r="A529" s="146">
        <v>523</v>
      </c>
      <c r="B529" s="147" t="str">
        <f t="shared" si="140"/>
        <v>008</v>
      </c>
      <c r="C529" s="175" t="s">
        <v>6069</v>
      </c>
      <c r="D529" s="149" t="s">
        <v>8132</v>
      </c>
      <c r="E529" s="152" t="s">
        <v>7584</v>
      </c>
      <c r="F529" s="151" t="s">
        <v>496</v>
      </c>
      <c r="G529" s="152" t="s">
        <v>7090</v>
      </c>
      <c r="H529" s="149" t="s">
        <v>7091</v>
      </c>
      <c r="I529" s="149" t="s">
        <v>14939</v>
      </c>
      <c r="J529" s="149" t="s">
        <v>8079</v>
      </c>
      <c r="K529" s="153">
        <v>0</v>
      </c>
      <c r="L529" s="27">
        <v>0</v>
      </c>
      <c r="M529" s="153"/>
      <c r="N529" s="154">
        <v>8200000</v>
      </c>
      <c r="O529" s="154"/>
      <c r="P529" s="25"/>
      <c r="Q529" s="25">
        <v>8200000</v>
      </c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>
        <f t="shared" si="142"/>
        <v>0</v>
      </c>
      <c r="AE529" s="27">
        <v>9250000</v>
      </c>
      <c r="AF529" s="27"/>
      <c r="AG529" s="27"/>
      <c r="AH529" s="27">
        <v>9250000</v>
      </c>
      <c r="AI529" s="27"/>
      <c r="AJ529" s="27"/>
      <c r="AK529" s="27"/>
      <c r="AL529" s="25">
        <f>IF(SUM(AF529:AI529)&lt;SUM(AE529),SUM(AE529)-SUM(AF529:AI529),)</f>
        <v>0</v>
      </c>
      <c r="AM529" s="27">
        <f t="shared" ref="AM529" si="143">IF(SUM(P529:AA529)&lt;(K529+L529+N529),(K529+L529+N529)-SUM(P529:AA529),)+IF(SUM(AF529:AI529)&lt;(AE529),(AE529)-SUM(AF529:AI529),)</f>
        <v>0</v>
      </c>
      <c r="AN529" s="28"/>
      <c r="AO529" s="2"/>
      <c r="AP529" s="2"/>
      <c r="AQ529" s="89"/>
      <c r="AR529" s="89"/>
      <c r="AS529" s="2"/>
      <c r="AT529" s="2"/>
      <c r="AU529" s="29"/>
      <c r="AV529" s="2"/>
      <c r="AW529" s="2"/>
      <c r="AX529" s="2"/>
      <c r="AY529" s="89"/>
      <c r="AZ529" s="2"/>
      <c r="BA529" s="2"/>
      <c r="BB529" s="2"/>
      <c r="BC529" s="2"/>
      <c r="BD529" s="2"/>
      <c r="BE529" s="2"/>
      <c r="BF529" s="2"/>
    </row>
    <row r="530" spans="1:58" s="130" customFormat="1" ht="18" customHeight="1">
      <c r="A530" s="146">
        <v>524</v>
      </c>
      <c r="B530" s="147" t="str">
        <f t="shared" si="140"/>
        <v>008</v>
      </c>
      <c r="C530" s="181" t="s">
        <v>6901</v>
      </c>
      <c r="D530" s="149" t="s">
        <v>8133</v>
      </c>
      <c r="E530" s="152" t="s">
        <v>7480</v>
      </c>
      <c r="F530" s="151" t="s">
        <v>7106</v>
      </c>
      <c r="G530" s="152" t="s">
        <v>7090</v>
      </c>
      <c r="H530" s="149" t="s">
        <v>7091</v>
      </c>
      <c r="I530" s="149" t="s">
        <v>14939</v>
      </c>
      <c r="J530" s="149" t="s">
        <v>8079</v>
      </c>
      <c r="K530" s="153">
        <v>0</v>
      </c>
      <c r="L530" s="27">
        <v>0</v>
      </c>
      <c r="M530" s="153"/>
      <c r="N530" s="154">
        <v>8200000</v>
      </c>
      <c r="O530" s="154"/>
      <c r="P530" s="25"/>
      <c r="Q530" s="25">
        <v>8200000</v>
      </c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>
        <f t="shared" si="142"/>
        <v>0</v>
      </c>
      <c r="AE530" s="27">
        <v>9250000</v>
      </c>
      <c r="AF530" s="27">
        <v>9250000</v>
      </c>
      <c r="AG530" s="27"/>
      <c r="AH530" s="27"/>
      <c r="AI530" s="27"/>
      <c r="AJ530" s="27"/>
      <c r="AK530" s="27"/>
      <c r="AL530" s="25">
        <f t="shared" ref="AL530:AL541" si="144">IF(SUM(AF530:AG530)&lt;SUM(AE530),SUM(AE530)-SUM(AF530:AG530),)</f>
        <v>0</v>
      </c>
      <c r="AM530" s="27">
        <f t="shared" ref="AM530:AM541" si="145">IF(SUM(P530:AA530)&lt;(K530+L530+N530),(K530+L530+N530)-SUM(P530:AA530),)+IF(SUM(AF530:AG530)&lt;(AE530),(AE530)-SUM(AF530:AG530),)</f>
        <v>0</v>
      </c>
      <c r="AN530" s="28"/>
      <c r="AO530" s="2"/>
      <c r="AP530" s="2"/>
      <c r="AQ530" s="89"/>
      <c r="AR530" s="89"/>
      <c r="AS530" s="2"/>
      <c r="AT530" s="2"/>
      <c r="AU530" s="29"/>
      <c r="AV530" s="2"/>
      <c r="AW530" s="2"/>
      <c r="AX530" s="2"/>
      <c r="AY530" s="89"/>
      <c r="AZ530" s="2"/>
      <c r="BA530" s="2"/>
      <c r="BB530" s="2"/>
      <c r="BC530" s="2"/>
      <c r="BD530" s="2"/>
      <c r="BE530" s="2"/>
      <c r="BF530" s="2"/>
    </row>
    <row r="531" spans="1:58" s="130" customFormat="1" ht="18" customHeight="1">
      <c r="A531" s="146">
        <v>525</v>
      </c>
      <c r="B531" s="147" t="str">
        <f t="shared" si="140"/>
        <v>008</v>
      </c>
      <c r="C531" s="175" t="s">
        <v>6264</v>
      </c>
      <c r="D531" s="149" t="s">
        <v>8134</v>
      </c>
      <c r="E531" s="152" t="s">
        <v>7798</v>
      </c>
      <c r="F531" s="151" t="s">
        <v>7106</v>
      </c>
      <c r="G531" s="152" t="s">
        <v>7090</v>
      </c>
      <c r="H531" s="149" t="s">
        <v>7091</v>
      </c>
      <c r="I531" s="149" t="s">
        <v>14939</v>
      </c>
      <c r="J531" s="149" t="s">
        <v>8079</v>
      </c>
      <c r="K531" s="153">
        <v>0</v>
      </c>
      <c r="L531" s="27">
        <v>0</v>
      </c>
      <c r="M531" s="153"/>
      <c r="N531" s="154">
        <v>8200000</v>
      </c>
      <c r="O531" s="154"/>
      <c r="P531" s="25"/>
      <c r="Q531" s="25">
        <v>8200000</v>
      </c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>
        <f t="shared" si="142"/>
        <v>0</v>
      </c>
      <c r="AE531" s="27">
        <v>9250000</v>
      </c>
      <c r="AF531" s="27">
        <v>9250000</v>
      </c>
      <c r="AG531" s="27"/>
      <c r="AH531" s="27"/>
      <c r="AI531" s="27"/>
      <c r="AJ531" s="27"/>
      <c r="AK531" s="27"/>
      <c r="AL531" s="25">
        <f t="shared" si="144"/>
        <v>0</v>
      </c>
      <c r="AM531" s="27">
        <f t="shared" si="145"/>
        <v>0</v>
      </c>
      <c r="AN531" s="28"/>
      <c r="AO531" s="2"/>
      <c r="AP531" s="2"/>
      <c r="AQ531" s="89"/>
      <c r="AR531" s="89"/>
      <c r="AS531" s="2"/>
      <c r="AT531" s="2"/>
      <c r="AU531" s="29"/>
      <c r="AV531" s="2"/>
      <c r="AW531" s="2"/>
      <c r="AX531" s="2"/>
      <c r="AY531" s="89"/>
      <c r="AZ531" s="2"/>
      <c r="BA531" s="2"/>
      <c r="BB531" s="2"/>
      <c r="BC531" s="2"/>
      <c r="BD531" s="2"/>
      <c r="BE531" s="2"/>
      <c r="BF531" s="2"/>
    </row>
    <row r="532" spans="1:58" s="130" customFormat="1" ht="18" customHeight="1">
      <c r="A532" s="146">
        <v>526</v>
      </c>
      <c r="B532" s="147" t="str">
        <f t="shared" si="140"/>
        <v>008</v>
      </c>
      <c r="C532" s="175" t="s">
        <v>6223</v>
      </c>
      <c r="D532" s="149" t="s">
        <v>8135</v>
      </c>
      <c r="E532" s="152" t="s">
        <v>7470</v>
      </c>
      <c r="F532" s="151" t="s">
        <v>496</v>
      </c>
      <c r="G532" s="152" t="s">
        <v>7090</v>
      </c>
      <c r="H532" s="149" t="s">
        <v>7091</v>
      </c>
      <c r="I532" s="149" t="s">
        <v>14940</v>
      </c>
      <c r="J532" s="149" t="s">
        <v>8079</v>
      </c>
      <c r="K532" s="153">
        <v>0</v>
      </c>
      <c r="L532" s="27">
        <v>0</v>
      </c>
      <c r="M532" s="153"/>
      <c r="N532" s="154">
        <v>8200000</v>
      </c>
      <c r="O532" s="154"/>
      <c r="P532" s="25"/>
      <c r="Q532" s="25">
        <v>8200000</v>
      </c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>
        <f t="shared" si="142"/>
        <v>0</v>
      </c>
      <c r="AE532" s="27">
        <v>9250000</v>
      </c>
      <c r="AF532" s="27">
        <v>9250000</v>
      </c>
      <c r="AG532" s="27"/>
      <c r="AH532" s="27"/>
      <c r="AI532" s="27"/>
      <c r="AJ532" s="27"/>
      <c r="AK532" s="27"/>
      <c r="AL532" s="25">
        <f t="shared" si="144"/>
        <v>0</v>
      </c>
      <c r="AM532" s="27">
        <f t="shared" si="145"/>
        <v>0</v>
      </c>
      <c r="AN532" s="28"/>
      <c r="AO532" s="2"/>
      <c r="AP532" s="2"/>
      <c r="AQ532" s="89"/>
      <c r="AR532" s="89"/>
      <c r="AS532" s="2"/>
      <c r="AT532" s="2"/>
      <c r="AU532" s="29"/>
      <c r="AV532" s="2"/>
      <c r="AW532" s="2"/>
      <c r="AX532" s="2"/>
      <c r="AY532" s="89"/>
      <c r="AZ532" s="2"/>
      <c r="BA532" s="2"/>
      <c r="BB532" s="2"/>
      <c r="BC532" s="2"/>
      <c r="BD532" s="2"/>
      <c r="BE532" s="2"/>
      <c r="BF532" s="2"/>
    </row>
    <row r="533" spans="1:58" s="130" customFormat="1" ht="18" customHeight="1">
      <c r="A533" s="146">
        <v>527</v>
      </c>
      <c r="B533" s="147" t="str">
        <f t="shared" si="140"/>
        <v>008</v>
      </c>
      <c r="C533" s="175" t="s">
        <v>6250</v>
      </c>
      <c r="D533" s="149" t="s">
        <v>8136</v>
      </c>
      <c r="E533" s="152" t="s">
        <v>7472</v>
      </c>
      <c r="F533" s="151" t="s">
        <v>7106</v>
      </c>
      <c r="G533" s="152" t="s">
        <v>7090</v>
      </c>
      <c r="H533" s="149" t="s">
        <v>7091</v>
      </c>
      <c r="I533" s="149" t="s">
        <v>14939</v>
      </c>
      <c r="J533" s="149" t="s">
        <v>8079</v>
      </c>
      <c r="K533" s="153">
        <v>0</v>
      </c>
      <c r="L533" s="27">
        <v>0</v>
      </c>
      <c r="M533" s="153"/>
      <c r="N533" s="154">
        <v>8200000</v>
      </c>
      <c r="O533" s="154"/>
      <c r="P533" s="25"/>
      <c r="Q533" s="25">
        <v>8200000</v>
      </c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>
        <f t="shared" si="142"/>
        <v>0</v>
      </c>
      <c r="AE533" s="27">
        <v>9250000</v>
      </c>
      <c r="AF533" s="27">
        <v>9250000</v>
      </c>
      <c r="AG533" s="27"/>
      <c r="AH533" s="27"/>
      <c r="AI533" s="27"/>
      <c r="AJ533" s="27"/>
      <c r="AK533" s="27"/>
      <c r="AL533" s="25">
        <f t="shared" si="144"/>
        <v>0</v>
      </c>
      <c r="AM533" s="27">
        <f t="shared" si="145"/>
        <v>0</v>
      </c>
      <c r="AN533" s="28"/>
      <c r="AO533" s="2"/>
      <c r="AP533" s="2"/>
      <c r="AQ533" s="89"/>
      <c r="AR533" s="89"/>
      <c r="AS533" s="2"/>
      <c r="AT533" s="2"/>
      <c r="AU533" s="29"/>
      <c r="AV533" s="2"/>
      <c r="AW533" s="2"/>
      <c r="AX533" s="2"/>
      <c r="AY533" s="89"/>
      <c r="AZ533" s="2"/>
      <c r="BA533" s="2"/>
      <c r="BB533" s="2"/>
      <c r="BC533" s="2"/>
      <c r="BD533" s="2"/>
      <c r="BE533" s="2"/>
      <c r="BF533" s="2"/>
    </row>
    <row r="534" spans="1:58" s="130" customFormat="1" ht="18" customHeight="1">
      <c r="A534" s="146">
        <v>528</v>
      </c>
      <c r="B534" s="147" t="str">
        <f t="shared" si="140"/>
        <v>008</v>
      </c>
      <c r="C534" s="175" t="s">
        <v>5487</v>
      </c>
      <c r="D534" s="149" t="s">
        <v>8137</v>
      </c>
      <c r="E534" s="152" t="s">
        <v>7602</v>
      </c>
      <c r="F534" s="151" t="s">
        <v>7106</v>
      </c>
      <c r="G534" s="152" t="s">
        <v>7090</v>
      </c>
      <c r="H534" s="149" t="s">
        <v>7091</v>
      </c>
      <c r="I534" s="149" t="s">
        <v>14939</v>
      </c>
      <c r="J534" s="149" t="s">
        <v>8079</v>
      </c>
      <c r="K534" s="153">
        <v>0</v>
      </c>
      <c r="L534" s="27">
        <v>0</v>
      </c>
      <c r="M534" s="153"/>
      <c r="N534" s="154">
        <v>8200000</v>
      </c>
      <c r="O534" s="154"/>
      <c r="P534" s="25"/>
      <c r="Q534" s="25">
        <v>8200000</v>
      </c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>
        <f t="shared" si="142"/>
        <v>0</v>
      </c>
      <c r="AE534" s="27">
        <v>9250000</v>
      </c>
      <c r="AF534" s="27">
        <v>9250000</v>
      </c>
      <c r="AG534" s="27"/>
      <c r="AH534" s="27"/>
      <c r="AI534" s="27"/>
      <c r="AJ534" s="27"/>
      <c r="AK534" s="27"/>
      <c r="AL534" s="25">
        <f t="shared" si="144"/>
        <v>0</v>
      </c>
      <c r="AM534" s="27">
        <f t="shared" si="145"/>
        <v>0</v>
      </c>
      <c r="AN534" s="28"/>
      <c r="AO534" s="2"/>
      <c r="AP534" s="2"/>
      <c r="AQ534" s="89"/>
      <c r="AR534" s="89"/>
      <c r="AS534" s="2"/>
      <c r="AT534" s="2"/>
      <c r="AU534" s="29"/>
      <c r="AV534" s="2"/>
      <c r="AW534" s="2"/>
      <c r="AX534" s="2"/>
      <c r="AY534" s="89"/>
      <c r="AZ534" s="2"/>
      <c r="BA534" s="2"/>
      <c r="BB534" s="2"/>
      <c r="BC534" s="2"/>
      <c r="BD534" s="2"/>
      <c r="BE534" s="2"/>
      <c r="BF534" s="2"/>
    </row>
    <row r="535" spans="1:58" s="130" customFormat="1" ht="18" customHeight="1">
      <c r="A535" s="146">
        <v>529</v>
      </c>
      <c r="B535" s="147" t="str">
        <f t="shared" si="140"/>
        <v>008</v>
      </c>
      <c r="C535" s="175" t="s">
        <v>8138</v>
      </c>
      <c r="D535" s="149" t="s">
        <v>8139</v>
      </c>
      <c r="E535" s="152" t="s">
        <v>7419</v>
      </c>
      <c r="F535" s="151" t="s">
        <v>7106</v>
      </c>
      <c r="G535" s="152" t="s">
        <v>7090</v>
      </c>
      <c r="H535" s="149" t="s">
        <v>7091</v>
      </c>
      <c r="I535" s="149" t="s">
        <v>14939</v>
      </c>
      <c r="J535" s="149" t="s">
        <v>8140</v>
      </c>
      <c r="K535" s="153">
        <v>0</v>
      </c>
      <c r="L535" s="27">
        <v>0</v>
      </c>
      <c r="M535" s="153"/>
      <c r="N535" s="154">
        <v>8200000</v>
      </c>
      <c r="O535" s="154"/>
      <c r="P535" s="25"/>
      <c r="Q535" s="25"/>
      <c r="R535" s="25"/>
      <c r="S535" s="25"/>
      <c r="T535" s="25"/>
      <c r="U535" s="25">
        <v>8200000</v>
      </c>
      <c r="V535" s="25"/>
      <c r="W535" s="25"/>
      <c r="X535" s="25"/>
      <c r="Y535" s="25"/>
      <c r="Z535" s="25"/>
      <c r="AA535" s="25"/>
      <c r="AB535" s="25"/>
      <c r="AC535" s="25"/>
      <c r="AD535" s="25">
        <f>IF(SUM(P535:U535)&lt;SUM(N535),SUM(N535)-SUM(P535:U535),)</f>
        <v>0</v>
      </c>
      <c r="AE535" s="27">
        <v>9250000</v>
      </c>
      <c r="AF535" s="27"/>
      <c r="AG535" s="27"/>
      <c r="AH535" s="27"/>
      <c r="AI535" s="27"/>
      <c r="AJ535" s="27"/>
      <c r="AK535" s="27"/>
      <c r="AL535" s="25">
        <f t="shared" si="144"/>
        <v>9250000</v>
      </c>
      <c r="AM535" s="27">
        <f t="shared" si="145"/>
        <v>9250000</v>
      </c>
      <c r="AN535" s="28"/>
      <c r="AO535" s="2"/>
      <c r="AP535" s="2"/>
      <c r="AQ535" s="89"/>
      <c r="AR535" s="89"/>
      <c r="AS535" s="2"/>
      <c r="AT535" s="2"/>
      <c r="AU535" s="29"/>
      <c r="AV535" s="2"/>
      <c r="AW535" s="2"/>
      <c r="AX535" s="2"/>
      <c r="AY535" s="89"/>
      <c r="AZ535" s="2"/>
      <c r="BA535" s="2"/>
      <c r="BB535" s="2"/>
      <c r="BC535" s="2"/>
      <c r="BD535" s="2"/>
      <c r="BE535" s="2"/>
      <c r="BF535" s="2"/>
    </row>
    <row r="536" spans="1:58" s="130" customFormat="1" ht="18" customHeight="1">
      <c r="A536" s="146">
        <v>530</v>
      </c>
      <c r="B536" s="147" t="str">
        <f t="shared" si="140"/>
        <v>008</v>
      </c>
      <c r="C536" s="175" t="s">
        <v>5616</v>
      </c>
      <c r="D536" s="149" t="s">
        <v>8141</v>
      </c>
      <c r="E536" s="152" t="s">
        <v>7659</v>
      </c>
      <c r="F536" s="151" t="s">
        <v>496</v>
      </c>
      <c r="G536" s="152" t="s">
        <v>7090</v>
      </c>
      <c r="H536" s="149" t="s">
        <v>7091</v>
      </c>
      <c r="I536" s="149" t="s">
        <v>14939</v>
      </c>
      <c r="J536" s="149" t="s">
        <v>8140</v>
      </c>
      <c r="K536" s="153">
        <v>0</v>
      </c>
      <c r="L536" s="27">
        <v>0</v>
      </c>
      <c r="M536" s="153"/>
      <c r="N536" s="154">
        <v>8200000</v>
      </c>
      <c r="O536" s="154"/>
      <c r="P536" s="25"/>
      <c r="Q536" s="25">
        <v>8200000</v>
      </c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>
        <f t="shared" ref="AD536:AD541" si="146">IF(SUM(P536:Q536)&lt;SUM(N536),SUM(N536)-SUM(P536:Q536),)</f>
        <v>0</v>
      </c>
      <c r="AE536" s="27">
        <v>9250000</v>
      </c>
      <c r="AF536" s="27">
        <v>9250000</v>
      </c>
      <c r="AG536" s="27"/>
      <c r="AH536" s="27"/>
      <c r="AI536" s="27"/>
      <c r="AJ536" s="27"/>
      <c r="AK536" s="27"/>
      <c r="AL536" s="25">
        <f t="shared" si="144"/>
        <v>0</v>
      </c>
      <c r="AM536" s="27">
        <f t="shared" si="145"/>
        <v>0</v>
      </c>
      <c r="AN536" s="28"/>
      <c r="AO536" s="2"/>
      <c r="AP536" s="2"/>
      <c r="AQ536" s="89"/>
      <c r="AR536" s="89"/>
      <c r="AS536" s="2"/>
      <c r="AT536" s="2"/>
      <c r="AU536" s="29"/>
      <c r="AV536" s="2"/>
      <c r="AW536" s="2"/>
      <c r="AX536" s="2"/>
      <c r="AY536" s="89"/>
      <c r="AZ536" s="2"/>
      <c r="BA536" s="2"/>
      <c r="BB536" s="2"/>
      <c r="BC536" s="2"/>
      <c r="BD536" s="2"/>
      <c r="BE536" s="2"/>
      <c r="BF536" s="2"/>
    </row>
    <row r="537" spans="1:58" s="130" customFormat="1" ht="18" customHeight="1">
      <c r="A537" s="146">
        <v>531</v>
      </c>
      <c r="B537" s="159" t="str">
        <f t="shared" si="140"/>
        <v>008</v>
      </c>
      <c r="C537" s="176" t="s">
        <v>6515</v>
      </c>
      <c r="D537" s="163" t="s">
        <v>8142</v>
      </c>
      <c r="E537" s="152" t="s">
        <v>8143</v>
      </c>
      <c r="F537" s="151" t="s">
        <v>496</v>
      </c>
      <c r="G537" s="152" t="s">
        <v>7090</v>
      </c>
      <c r="H537" s="149" t="s">
        <v>7091</v>
      </c>
      <c r="I537" s="176" t="s">
        <v>14940</v>
      </c>
      <c r="J537" s="163" t="s">
        <v>8140</v>
      </c>
      <c r="K537" s="164">
        <v>0</v>
      </c>
      <c r="L537" s="27">
        <v>0</v>
      </c>
      <c r="M537" s="164"/>
      <c r="N537" s="166">
        <v>8200000</v>
      </c>
      <c r="O537" s="166"/>
      <c r="P537" s="25"/>
      <c r="Q537" s="25">
        <v>8200000</v>
      </c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>
        <f t="shared" si="146"/>
        <v>0</v>
      </c>
      <c r="AE537" s="27">
        <v>9250000</v>
      </c>
      <c r="AF537" s="27">
        <v>9250000</v>
      </c>
      <c r="AG537" s="27"/>
      <c r="AH537" s="27"/>
      <c r="AI537" s="27"/>
      <c r="AJ537" s="27"/>
      <c r="AK537" s="27"/>
      <c r="AL537" s="25">
        <f t="shared" si="144"/>
        <v>0</v>
      </c>
      <c r="AM537" s="27">
        <f t="shared" si="145"/>
        <v>0</v>
      </c>
      <c r="AN537" s="28"/>
      <c r="AO537" s="2"/>
      <c r="AP537" s="2"/>
      <c r="AQ537" s="89"/>
      <c r="AR537" s="89"/>
      <c r="AS537" s="2"/>
      <c r="AT537" s="2"/>
      <c r="AU537" s="29"/>
      <c r="AV537" s="2"/>
      <c r="AW537" s="2"/>
      <c r="AX537" s="2"/>
      <c r="AY537" s="89"/>
      <c r="AZ537" s="2"/>
      <c r="BA537" s="2"/>
      <c r="BB537" s="2"/>
      <c r="BC537" s="2"/>
      <c r="BD537" s="2"/>
      <c r="BE537" s="2"/>
      <c r="BF537" s="2"/>
    </row>
    <row r="538" spans="1:58" s="130" customFormat="1" ht="18" customHeight="1">
      <c r="A538" s="146">
        <v>532</v>
      </c>
      <c r="B538" s="147" t="str">
        <f t="shared" si="140"/>
        <v>008</v>
      </c>
      <c r="C538" s="181" t="s">
        <v>5782</v>
      </c>
      <c r="D538" s="149" t="s">
        <v>8144</v>
      </c>
      <c r="E538" s="152" t="s">
        <v>8145</v>
      </c>
      <c r="F538" s="151" t="s">
        <v>496</v>
      </c>
      <c r="G538" s="152" t="s">
        <v>7090</v>
      </c>
      <c r="H538" s="149" t="s">
        <v>7091</v>
      </c>
      <c r="I538" s="149" t="s">
        <v>14939</v>
      </c>
      <c r="J538" s="149" t="s">
        <v>8140</v>
      </c>
      <c r="K538" s="153">
        <v>0</v>
      </c>
      <c r="L538" s="27">
        <v>0</v>
      </c>
      <c r="M538" s="153"/>
      <c r="N538" s="154">
        <v>8200000</v>
      </c>
      <c r="O538" s="154"/>
      <c r="P538" s="25"/>
      <c r="Q538" s="25">
        <v>8200000</v>
      </c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>
        <f t="shared" si="146"/>
        <v>0</v>
      </c>
      <c r="AE538" s="27">
        <v>9250000</v>
      </c>
      <c r="AF538" s="27">
        <v>9250000</v>
      </c>
      <c r="AG538" s="27"/>
      <c r="AH538" s="27"/>
      <c r="AI538" s="27"/>
      <c r="AJ538" s="27"/>
      <c r="AK538" s="27"/>
      <c r="AL538" s="25">
        <f t="shared" si="144"/>
        <v>0</v>
      </c>
      <c r="AM538" s="27">
        <f t="shared" si="145"/>
        <v>0</v>
      </c>
      <c r="AN538" s="28"/>
      <c r="AO538" s="2"/>
      <c r="AP538" s="2"/>
      <c r="AQ538" s="89"/>
      <c r="AR538" s="89"/>
      <c r="AS538" s="2"/>
      <c r="AT538" s="2"/>
      <c r="AU538" s="29"/>
      <c r="AV538" s="2"/>
      <c r="AW538" s="2"/>
      <c r="AX538" s="2"/>
      <c r="AY538" s="89"/>
      <c r="AZ538" s="2"/>
      <c r="BA538" s="2"/>
      <c r="BB538" s="2"/>
      <c r="BC538" s="2"/>
      <c r="BD538" s="2"/>
      <c r="BE538" s="2"/>
      <c r="BF538" s="2"/>
    </row>
    <row r="539" spans="1:58" s="130" customFormat="1" ht="18" customHeight="1">
      <c r="A539" s="146">
        <v>533</v>
      </c>
      <c r="B539" s="147" t="str">
        <f t="shared" si="140"/>
        <v>008</v>
      </c>
      <c r="C539" s="175" t="s">
        <v>6174</v>
      </c>
      <c r="D539" s="149" t="s">
        <v>8146</v>
      </c>
      <c r="E539" s="152" t="s">
        <v>7993</v>
      </c>
      <c r="F539" s="151" t="s">
        <v>496</v>
      </c>
      <c r="G539" s="152" t="s">
        <v>7090</v>
      </c>
      <c r="H539" s="149" t="s">
        <v>7091</v>
      </c>
      <c r="I539" s="149" t="s">
        <v>14939</v>
      </c>
      <c r="J539" s="149" t="s">
        <v>8140</v>
      </c>
      <c r="K539" s="153">
        <v>0</v>
      </c>
      <c r="L539" s="27">
        <v>0</v>
      </c>
      <c r="M539" s="153"/>
      <c r="N539" s="154">
        <v>8200000</v>
      </c>
      <c r="O539" s="154"/>
      <c r="P539" s="25"/>
      <c r="Q539" s="25">
        <v>8200000</v>
      </c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>
        <f t="shared" si="146"/>
        <v>0</v>
      </c>
      <c r="AE539" s="27">
        <v>9250000</v>
      </c>
      <c r="AF539" s="27">
        <v>9250000</v>
      </c>
      <c r="AG539" s="27"/>
      <c r="AH539" s="27"/>
      <c r="AI539" s="27"/>
      <c r="AJ539" s="27"/>
      <c r="AK539" s="27"/>
      <c r="AL539" s="25">
        <f t="shared" si="144"/>
        <v>0</v>
      </c>
      <c r="AM539" s="27">
        <f t="shared" si="145"/>
        <v>0</v>
      </c>
      <c r="AN539" s="28"/>
      <c r="AO539" s="2"/>
      <c r="AP539" s="2"/>
      <c r="AQ539" s="89"/>
      <c r="AR539" s="89"/>
      <c r="AS539" s="2"/>
      <c r="AT539" s="2"/>
      <c r="AU539" s="29"/>
      <c r="AV539" s="2"/>
      <c r="AW539" s="2"/>
      <c r="AX539" s="2"/>
      <c r="AY539" s="89"/>
      <c r="AZ539" s="2"/>
      <c r="BA539" s="2"/>
      <c r="BB539" s="2"/>
      <c r="BC539" s="2"/>
      <c r="BD539" s="2"/>
      <c r="BE539" s="2"/>
      <c r="BF539" s="2"/>
    </row>
    <row r="540" spans="1:58" s="130" customFormat="1" ht="18" customHeight="1">
      <c r="A540" s="146">
        <v>534</v>
      </c>
      <c r="B540" s="147" t="str">
        <f t="shared" si="140"/>
        <v>008</v>
      </c>
      <c r="C540" s="175" t="s">
        <v>6959</v>
      </c>
      <c r="D540" s="149" t="s">
        <v>8147</v>
      </c>
      <c r="E540" s="152" t="s">
        <v>7266</v>
      </c>
      <c r="F540" s="151" t="s">
        <v>496</v>
      </c>
      <c r="G540" s="152" t="s">
        <v>7090</v>
      </c>
      <c r="H540" s="149" t="s">
        <v>7091</v>
      </c>
      <c r="I540" s="149" t="s">
        <v>14939</v>
      </c>
      <c r="J540" s="149" t="s">
        <v>8140</v>
      </c>
      <c r="K540" s="153">
        <v>0</v>
      </c>
      <c r="L540" s="27">
        <v>0</v>
      </c>
      <c r="M540" s="153"/>
      <c r="N540" s="154">
        <v>8200000</v>
      </c>
      <c r="O540" s="154"/>
      <c r="P540" s="25"/>
      <c r="Q540" s="25">
        <v>8200000</v>
      </c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>
        <f t="shared" si="146"/>
        <v>0</v>
      </c>
      <c r="AE540" s="27">
        <v>9250000</v>
      </c>
      <c r="AF540" s="27">
        <v>9250000</v>
      </c>
      <c r="AG540" s="27"/>
      <c r="AH540" s="27"/>
      <c r="AI540" s="27"/>
      <c r="AJ540" s="27"/>
      <c r="AK540" s="27"/>
      <c r="AL540" s="25">
        <f t="shared" si="144"/>
        <v>0</v>
      </c>
      <c r="AM540" s="27">
        <f t="shared" si="145"/>
        <v>0</v>
      </c>
      <c r="AN540" s="28"/>
      <c r="AO540" s="2"/>
      <c r="AP540" s="2"/>
      <c r="AQ540" s="89"/>
      <c r="AR540" s="89"/>
      <c r="AS540" s="2"/>
      <c r="AT540" s="2"/>
      <c r="AU540" s="29"/>
      <c r="AV540" s="2"/>
      <c r="AW540" s="2"/>
      <c r="AX540" s="2"/>
      <c r="AY540" s="89"/>
      <c r="AZ540" s="2"/>
      <c r="BA540" s="2"/>
      <c r="BB540" s="2"/>
      <c r="BC540" s="2"/>
      <c r="BD540" s="2"/>
      <c r="BE540" s="2"/>
      <c r="BF540" s="2"/>
    </row>
    <row r="541" spans="1:58" s="130" customFormat="1" ht="18" customHeight="1">
      <c r="A541" s="146">
        <v>535</v>
      </c>
      <c r="B541" s="147" t="str">
        <f t="shared" si="140"/>
        <v>008</v>
      </c>
      <c r="C541" s="181" t="s">
        <v>5718</v>
      </c>
      <c r="D541" s="149" t="s">
        <v>8148</v>
      </c>
      <c r="E541" s="152" t="s">
        <v>7176</v>
      </c>
      <c r="F541" s="151" t="s">
        <v>496</v>
      </c>
      <c r="G541" s="152" t="s">
        <v>7090</v>
      </c>
      <c r="H541" s="149" t="s">
        <v>7091</v>
      </c>
      <c r="I541" s="149" t="s">
        <v>14939</v>
      </c>
      <c r="J541" s="149" t="s">
        <v>8140</v>
      </c>
      <c r="K541" s="153">
        <v>0</v>
      </c>
      <c r="L541" s="27">
        <v>0</v>
      </c>
      <c r="M541" s="153"/>
      <c r="N541" s="154">
        <v>8200000</v>
      </c>
      <c r="O541" s="154"/>
      <c r="P541" s="25"/>
      <c r="Q541" s="25">
        <v>8200000</v>
      </c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>
        <f t="shared" si="146"/>
        <v>0</v>
      </c>
      <c r="AE541" s="27">
        <v>9250000</v>
      </c>
      <c r="AF541" s="27">
        <v>9250000</v>
      </c>
      <c r="AG541" s="27"/>
      <c r="AH541" s="27"/>
      <c r="AI541" s="27"/>
      <c r="AJ541" s="27"/>
      <c r="AK541" s="27"/>
      <c r="AL541" s="25">
        <f t="shared" si="144"/>
        <v>0</v>
      </c>
      <c r="AM541" s="27">
        <f t="shared" si="145"/>
        <v>0</v>
      </c>
      <c r="AN541" s="28"/>
      <c r="AO541" s="2"/>
      <c r="AP541" s="2"/>
      <c r="AQ541" s="89"/>
      <c r="AR541" s="89"/>
      <c r="AS541" s="2"/>
      <c r="AT541" s="2"/>
      <c r="AU541" s="29"/>
      <c r="AV541" s="2"/>
      <c r="AW541" s="2"/>
      <c r="AX541" s="2"/>
      <c r="AY541" s="89"/>
      <c r="AZ541" s="2"/>
      <c r="BA541" s="2"/>
      <c r="BB541" s="2"/>
      <c r="BC541" s="2"/>
      <c r="BD541" s="2"/>
      <c r="BE541" s="2"/>
      <c r="BF541" s="2"/>
    </row>
    <row r="542" spans="1:58" s="130" customFormat="1" ht="18" customHeight="1">
      <c r="A542" s="146">
        <v>536</v>
      </c>
      <c r="B542" s="147" t="str">
        <f t="shared" si="140"/>
        <v>008</v>
      </c>
      <c r="C542" s="175" t="s">
        <v>8149</v>
      </c>
      <c r="D542" s="149" t="s">
        <v>8150</v>
      </c>
      <c r="E542" s="152" t="s">
        <v>8151</v>
      </c>
      <c r="F542" s="151" t="s">
        <v>496</v>
      </c>
      <c r="G542" s="152" t="s">
        <v>7090</v>
      </c>
      <c r="H542" s="149" t="s">
        <v>7091</v>
      </c>
      <c r="I542" s="149" t="s">
        <v>14939</v>
      </c>
      <c r="J542" s="149" t="s">
        <v>8140</v>
      </c>
      <c r="K542" s="153">
        <v>0</v>
      </c>
      <c r="L542" s="27">
        <v>0</v>
      </c>
      <c r="M542" s="153"/>
      <c r="N542" s="154">
        <v>8200000</v>
      </c>
      <c r="O542" s="154"/>
      <c r="P542" s="25"/>
      <c r="Q542" s="25"/>
      <c r="R542" s="25"/>
      <c r="S542" s="25">
        <v>8200000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>
        <f ca="1">IF(SUM(P542:AD542)&lt;SUM(N542),SUM(N542)-SUM(P542:AD542),)</f>
        <v>0</v>
      </c>
      <c r="AE542" s="27">
        <v>9250000</v>
      </c>
      <c r="AF542" s="27"/>
      <c r="AG542" s="27"/>
      <c r="AH542" s="27">
        <v>9250000</v>
      </c>
      <c r="AI542" s="27"/>
      <c r="AJ542" s="27"/>
      <c r="AK542" s="27"/>
      <c r="AL542" s="25">
        <f>IF(SUM(AF542:AI542)&lt;SUM(AE542),SUM(AE542)-SUM(AF542:AI542),)</f>
        <v>0</v>
      </c>
      <c r="AM542" s="27">
        <f t="shared" ref="AM542" si="147">IF(SUM(P542:AA542)&lt;(K542+L542+N542),(K542+L542+N542)-SUM(P542:AA542),)+IF(SUM(AF542:AI542)&lt;(AE542),(AE542)-SUM(AF542:AI542),)</f>
        <v>0</v>
      </c>
      <c r="AN542" s="28"/>
      <c r="AO542" s="2"/>
      <c r="AP542" s="2"/>
      <c r="AQ542" s="89"/>
      <c r="AR542" s="89"/>
      <c r="AS542" s="2"/>
      <c r="AT542" s="2"/>
      <c r="AU542" s="29"/>
      <c r="AV542" s="2"/>
      <c r="AW542" s="2"/>
      <c r="AX542" s="2"/>
      <c r="AY542" s="89"/>
      <c r="AZ542" s="2"/>
      <c r="BA542" s="2"/>
      <c r="BB542" s="2"/>
      <c r="BC542" s="2"/>
      <c r="BD542" s="2"/>
      <c r="BE542" s="2"/>
      <c r="BF542" s="2"/>
    </row>
    <row r="543" spans="1:58" s="130" customFormat="1" ht="18" customHeight="1">
      <c r="A543" s="146">
        <v>537</v>
      </c>
      <c r="B543" s="147" t="str">
        <f t="shared" si="140"/>
        <v>008</v>
      </c>
      <c r="C543" s="175" t="s">
        <v>8154</v>
      </c>
      <c r="D543" s="149" t="s">
        <v>8155</v>
      </c>
      <c r="E543" s="152" t="s">
        <v>7181</v>
      </c>
      <c r="F543" s="151" t="s">
        <v>496</v>
      </c>
      <c r="G543" s="152" t="s">
        <v>7090</v>
      </c>
      <c r="H543" s="149" t="s">
        <v>7091</v>
      </c>
      <c r="I543" s="149" t="s">
        <v>14940</v>
      </c>
      <c r="J543" s="149" t="s">
        <v>8140</v>
      </c>
      <c r="K543" s="153">
        <v>0</v>
      </c>
      <c r="L543" s="27">
        <v>0</v>
      </c>
      <c r="M543" s="153"/>
      <c r="N543" s="154">
        <v>8200000</v>
      </c>
      <c r="O543" s="154"/>
      <c r="P543" s="25"/>
      <c r="Q543" s="25"/>
      <c r="R543" s="25"/>
      <c r="S543" s="25"/>
      <c r="T543" s="25"/>
      <c r="U543" s="25"/>
      <c r="V543" s="25"/>
      <c r="W543" s="25">
        <v>8200000</v>
      </c>
      <c r="X543" s="25"/>
      <c r="Y543" s="25"/>
      <c r="Z543" s="25"/>
      <c r="AA543" s="25"/>
      <c r="AB543" s="25"/>
      <c r="AC543" s="25"/>
      <c r="AD543" s="25">
        <f>IF(SUM(P543:W543)&lt;SUM(N543),SUM(N543)-SUM(P543:W543),)</f>
        <v>0</v>
      </c>
      <c r="AE543" s="27">
        <v>9250000</v>
      </c>
      <c r="AF543" s="27"/>
      <c r="AG543" s="27"/>
      <c r="AH543" s="27"/>
      <c r="AI543" s="27"/>
      <c r="AJ543" s="27">
        <v>9250000</v>
      </c>
      <c r="AK543" s="27"/>
      <c r="AL543" s="25">
        <f>IF(SUM(AF543:AK543)&lt;SUM(AE543),SUM(AE543)-SUM(AF543:AK543),)</f>
        <v>0</v>
      </c>
      <c r="AM543" s="27">
        <v>0</v>
      </c>
      <c r="AN543" s="28"/>
      <c r="AO543" s="2"/>
      <c r="AP543" s="2"/>
      <c r="AQ543" s="89"/>
      <c r="AR543" s="89"/>
      <c r="AS543" s="2"/>
      <c r="AT543" s="2"/>
      <c r="AU543" s="29"/>
      <c r="AV543" s="2"/>
      <c r="AW543" s="2"/>
      <c r="AX543" s="2"/>
      <c r="AY543" s="89"/>
      <c r="AZ543" s="2"/>
      <c r="BA543" s="2"/>
      <c r="BB543" s="2"/>
      <c r="BC543" s="2"/>
      <c r="BD543" s="2"/>
      <c r="BE543" s="2"/>
      <c r="BF543" s="2"/>
    </row>
    <row r="544" spans="1:58" s="130" customFormat="1" ht="18" customHeight="1">
      <c r="A544" s="146">
        <v>538</v>
      </c>
      <c r="B544" s="147" t="str">
        <f t="shared" si="140"/>
        <v>008</v>
      </c>
      <c r="C544" s="175" t="s">
        <v>8156</v>
      </c>
      <c r="D544" s="149" t="s">
        <v>8157</v>
      </c>
      <c r="E544" s="152" t="s">
        <v>7692</v>
      </c>
      <c r="F544" s="151" t="s">
        <v>496</v>
      </c>
      <c r="G544" s="152" t="s">
        <v>7090</v>
      </c>
      <c r="H544" s="149" t="s">
        <v>7091</v>
      </c>
      <c r="I544" s="149" t="s">
        <v>14939</v>
      </c>
      <c r="J544" s="149" t="s">
        <v>8140</v>
      </c>
      <c r="K544" s="153">
        <v>0</v>
      </c>
      <c r="L544" s="27">
        <v>0</v>
      </c>
      <c r="M544" s="153"/>
      <c r="N544" s="154">
        <v>8200000</v>
      </c>
      <c r="O544" s="154"/>
      <c r="P544" s="25"/>
      <c r="Q544" s="25"/>
      <c r="R544" s="25"/>
      <c r="S544" s="25">
        <v>8200000</v>
      </c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>
        <f ca="1">IF(SUM(P544:AD544)&lt;SUM(N544),SUM(N544)-SUM(P544:AD544),)</f>
        <v>0</v>
      </c>
      <c r="AE544" s="27">
        <v>9250000</v>
      </c>
      <c r="AF544" s="27"/>
      <c r="AG544" s="27"/>
      <c r="AH544" s="27">
        <v>9250000</v>
      </c>
      <c r="AI544" s="27"/>
      <c r="AJ544" s="27"/>
      <c r="AK544" s="27"/>
      <c r="AL544" s="25">
        <f>IF(SUM(AF544:AI544)&lt;SUM(AE544),SUM(AE544)-SUM(AF544:AI544),)</f>
        <v>0</v>
      </c>
      <c r="AM544" s="27">
        <f t="shared" ref="AM544:AM548" si="148">IF(SUM(P544:AA544)&lt;(K544+L544+N544),(K544+L544+N544)-SUM(P544:AA544),)+IF(SUM(AF544:AI544)&lt;(AE544),(AE544)-SUM(AF544:AI544),)</f>
        <v>0</v>
      </c>
      <c r="AN544" s="28"/>
      <c r="AO544" s="2"/>
      <c r="AP544" s="2"/>
      <c r="AQ544" s="89"/>
      <c r="AR544" s="89"/>
      <c r="AS544" s="2"/>
      <c r="AT544" s="2"/>
      <c r="AU544" s="29"/>
      <c r="AV544" s="2"/>
      <c r="AW544" s="2"/>
      <c r="AX544" s="2"/>
      <c r="AY544" s="89"/>
      <c r="AZ544" s="2"/>
      <c r="BA544" s="2"/>
      <c r="BB544" s="2"/>
      <c r="BC544" s="2"/>
      <c r="BD544" s="2"/>
      <c r="BE544" s="2"/>
      <c r="BF544" s="2"/>
    </row>
    <row r="545" spans="1:58" s="130" customFormat="1" ht="18" customHeight="1">
      <c r="A545" s="146">
        <v>539</v>
      </c>
      <c r="B545" s="147" t="str">
        <f t="shared" si="140"/>
        <v>008</v>
      </c>
      <c r="C545" s="175" t="s">
        <v>6317</v>
      </c>
      <c r="D545" s="149" t="s">
        <v>8158</v>
      </c>
      <c r="E545" s="152" t="s">
        <v>7167</v>
      </c>
      <c r="F545" s="151" t="s">
        <v>496</v>
      </c>
      <c r="G545" s="152" t="s">
        <v>7090</v>
      </c>
      <c r="H545" s="149" t="s">
        <v>7091</v>
      </c>
      <c r="I545" s="149" t="s">
        <v>14939</v>
      </c>
      <c r="J545" s="149" t="s">
        <v>8140</v>
      </c>
      <c r="K545" s="153">
        <v>0</v>
      </c>
      <c r="L545" s="27">
        <v>0</v>
      </c>
      <c r="M545" s="153"/>
      <c r="N545" s="154">
        <v>8200000</v>
      </c>
      <c r="O545" s="154"/>
      <c r="P545" s="25"/>
      <c r="Q545" s="25">
        <v>8200000</v>
      </c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>
        <f>IF(SUM(P545:Q545)&lt;SUM(N545),SUM(N545)-SUM(P545:Q545),)</f>
        <v>0</v>
      </c>
      <c r="AE545" s="27">
        <v>9250000</v>
      </c>
      <c r="AF545" s="27"/>
      <c r="AG545" s="27"/>
      <c r="AH545" s="27">
        <v>9250000</v>
      </c>
      <c r="AI545" s="27"/>
      <c r="AJ545" s="27"/>
      <c r="AK545" s="27"/>
      <c r="AL545" s="25">
        <f>IF(SUM(AF545:AI545)&lt;SUM(AE545),SUM(AE545)-SUM(AF545:AI545),)</f>
        <v>0</v>
      </c>
      <c r="AM545" s="27">
        <f t="shared" si="148"/>
        <v>0</v>
      </c>
      <c r="AN545" s="28"/>
      <c r="AO545" s="2"/>
      <c r="AP545" s="2"/>
      <c r="AQ545" s="89"/>
      <c r="AR545" s="89"/>
      <c r="AS545" s="2"/>
      <c r="AT545" s="2"/>
      <c r="AU545" s="29"/>
      <c r="AV545" s="2"/>
      <c r="AW545" s="2"/>
      <c r="AX545" s="2"/>
      <c r="AY545" s="89"/>
      <c r="AZ545" s="2"/>
      <c r="BA545" s="2"/>
      <c r="BB545" s="2"/>
      <c r="BC545" s="2"/>
      <c r="BD545" s="2"/>
      <c r="BE545" s="2"/>
      <c r="BF545" s="2"/>
    </row>
    <row r="546" spans="1:58" s="130" customFormat="1" ht="18" customHeight="1">
      <c r="A546" s="146">
        <v>540</v>
      </c>
      <c r="B546" s="147" t="str">
        <f t="shared" si="140"/>
        <v>008</v>
      </c>
      <c r="C546" s="175" t="s">
        <v>6070</v>
      </c>
      <c r="D546" s="149" t="s">
        <v>8159</v>
      </c>
      <c r="E546" s="152" t="s">
        <v>7130</v>
      </c>
      <c r="F546" s="151" t="s">
        <v>496</v>
      </c>
      <c r="G546" s="152" t="s">
        <v>7090</v>
      </c>
      <c r="H546" s="149" t="s">
        <v>7091</v>
      </c>
      <c r="I546" s="149" t="s">
        <v>14939</v>
      </c>
      <c r="J546" s="149" t="s">
        <v>8140</v>
      </c>
      <c r="K546" s="153">
        <v>0</v>
      </c>
      <c r="L546" s="27">
        <v>0</v>
      </c>
      <c r="M546" s="153"/>
      <c r="N546" s="154">
        <v>8200000</v>
      </c>
      <c r="O546" s="154"/>
      <c r="P546" s="25"/>
      <c r="Q546" s="25">
        <v>8200000</v>
      </c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>
        <f>IF(SUM(P546:Q546)&lt;SUM(N546),SUM(N546)-SUM(P546:Q546),)</f>
        <v>0</v>
      </c>
      <c r="AE546" s="27">
        <v>9250000</v>
      </c>
      <c r="AF546" s="27"/>
      <c r="AG546" s="27"/>
      <c r="AH546" s="27">
        <v>9250000</v>
      </c>
      <c r="AI546" s="27"/>
      <c r="AJ546" s="27"/>
      <c r="AK546" s="27"/>
      <c r="AL546" s="25">
        <f>IF(SUM(AF546:AI546)&lt;SUM(AE546),SUM(AE546)-SUM(AF546:AI546),)</f>
        <v>0</v>
      </c>
      <c r="AM546" s="27">
        <f t="shared" si="148"/>
        <v>0</v>
      </c>
      <c r="AN546" s="28"/>
      <c r="AO546" s="2"/>
      <c r="AP546" s="2"/>
      <c r="AQ546" s="89"/>
      <c r="AR546" s="89"/>
      <c r="AS546" s="2"/>
      <c r="AT546" s="2"/>
      <c r="AU546" s="29"/>
      <c r="AV546" s="2"/>
      <c r="AW546" s="2"/>
      <c r="AX546" s="2"/>
      <c r="AY546" s="89"/>
      <c r="AZ546" s="2"/>
      <c r="BA546" s="2"/>
      <c r="BB546" s="2"/>
      <c r="BC546" s="2"/>
      <c r="BD546" s="2"/>
      <c r="BE546" s="2"/>
      <c r="BF546" s="2"/>
    </row>
    <row r="547" spans="1:58" s="130" customFormat="1" ht="18" customHeight="1">
      <c r="A547" s="146">
        <v>541</v>
      </c>
      <c r="B547" s="147" t="str">
        <f t="shared" si="140"/>
        <v>008</v>
      </c>
      <c r="C547" s="175" t="s">
        <v>8160</v>
      </c>
      <c r="D547" s="149" t="s">
        <v>8161</v>
      </c>
      <c r="E547" s="152" t="s">
        <v>8162</v>
      </c>
      <c r="F547" s="151" t="s">
        <v>7106</v>
      </c>
      <c r="G547" s="152" t="s">
        <v>7090</v>
      </c>
      <c r="H547" s="149" t="s">
        <v>7091</v>
      </c>
      <c r="I547" s="149" t="s">
        <v>14939</v>
      </c>
      <c r="J547" s="149" t="s">
        <v>8140</v>
      </c>
      <c r="K547" s="153">
        <v>0</v>
      </c>
      <c r="L547" s="27">
        <v>0</v>
      </c>
      <c r="M547" s="153"/>
      <c r="N547" s="154">
        <v>8200000</v>
      </c>
      <c r="O547" s="154"/>
      <c r="P547" s="25"/>
      <c r="Q547" s="25"/>
      <c r="R547" s="25"/>
      <c r="S547" s="25"/>
      <c r="T547" s="25"/>
      <c r="U547" s="25">
        <v>8200000</v>
      </c>
      <c r="V547" s="25"/>
      <c r="W547" s="25"/>
      <c r="X547" s="25"/>
      <c r="Y547" s="25"/>
      <c r="Z547" s="25"/>
      <c r="AA547" s="25"/>
      <c r="AB547" s="25"/>
      <c r="AC547" s="25"/>
      <c r="AD547" s="25">
        <f>IF(SUM(P547:U547)&lt;SUM(N547),SUM(N547)-SUM(P547:U547),)</f>
        <v>0</v>
      </c>
      <c r="AE547" s="27">
        <v>9250000</v>
      </c>
      <c r="AF547" s="27"/>
      <c r="AG547" s="27"/>
      <c r="AH547" s="27">
        <v>9250000</v>
      </c>
      <c r="AI547" s="27"/>
      <c r="AJ547" s="27"/>
      <c r="AK547" s="27"/>
      <c r="AL547" s="25">
        <f>IF(SUM(AF547:AI547)&lt;SUM(AE547),SUM(AE547)-SUM(AF547:AI547),)</f>
        <v>0</v>
      </c>
      <c r="AM547" s="27">
        <f t="shared" si="148"/>
        <v>0</v>
      </c>
      <c r="AN547" s="28"/>
      <c r="AO547" s="2"/>
      <c r="AP547" s="2"/>
      <c r="AQ547" s="89"/>
      <c r="AR547" s="89"/>
      <c r="AS547" s="2"/>
      <c r="AT547" s="2"/>
      <c r="AU547" s="29"/>
      <c r="AV547" s="2"/>
      <c r="AW547" s="2"/>
      <c r="AX547" s="2"/>
      <c r="AY547" s="89"/>
      <c r="AZ547" s="2"/>
      <c r="BA547" s="2"/>
      <c r="BB547" s="2"/>
      <c r="BC547" s="2"/>
      <c r="BD547" s="2"/>
      <c r="BE547" s="2"/>
      <c r="BF547" s="2"/>
    </row>
    <row r="548" spans="1:58" s="130" customFormat="1" ht="18" customHeight="1">
      <c r="A548" s="146">
        <v>542</v>
      </c>
      <c r="B548" s="147" t="str">
        <f t="shared" si="140"/>
        <v>008</v>
      </c>
      <c r="C548" s="175" t="s">
        <v>8163</v>
      </c>
      <c r="D548" s="149" t="s">
        <v>8164</v>
      </c>
      <c r="E548" s="152" t="s">
        <v>7367</v>
      </c>
      <c r="F548" s="151" t="s">
        <v>496</v>
      </c>
      <c r="G548" s="152" t="s">
        <v>7090</v>
      </c>
      <c r="H548" s="149" t="s">
        <v>7091</v>
      </c>
      <c r="I548" s="149" t="s">
        <v>14939</v>
      </c>
      <c r="J548" s="149" t="s">
        <v>8140</v>
      </c>
      <c r="K548" s="153">
        <v>0</v>
      </c>
      <c r="L548" s="27">
        <v>0</v>
      </c>
      <c r="M548" s="153"/>
      <c r="N548" s="154">
        <v>8200000</v>
      </c>
      <c r="O548" s="154"/>
      <c r="P548" s="25"/>
      <c r="Q548" s="25"/>
      <c r="R548" s="25"/>
      <c r="S548" s="25">
        <v>8200000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>
        <f ca="1">IF(SUM(P548:AD548)&lt;SUM(N548),SUM(N548)-SUM(P548:AD548),)</f>
        <v>0</v>
      </c>
      <c r="AE548" s="27">
        <v>9250000</v>
      </c>
      <c r="AF548" s="27"/>
      <c r="AG548" s="27"/>
      <c r="AH548" s="27">
        <v>9250000</v>
      </c>
      <c r="AI548" s="27"/>
      <c r="AJ548" s="27"/>
      <c r="AK548" s="27"/>
      <c r="AL548" s="25">
        <f>IF(SUM(AF548:AI548)&lt;SUM(AE548),SUM(AE548)-SUM(AF548:AI548),)</f>
        <v>0</v>
      </c>
      <c r="AM548" s="27">
        <f t="shared" si="148"/>
        <v>0</v>
      </c>
      <c r="AN548" s="28"/>
      <c r="AO548" s="2"/>
      <c r="AP548" s="2"/>
      <c r="AQ548" s="89"/>
      <c r="AR548" s="89"/>
      <c r="AS548" s="2"/>
      <c r="AT548" s="2"/>
      <c r="AU548" s="29"/>
      <c r="AV548" s="2"/>
      <c r="AW548" s="2"/>
      <c r="AX548" s="2"/>
      <c r="AY548" s="89"/>
      <c r="AZ548" s="2"/>
      <c r="BA548" s="2"/>
      <c r="BB548" s="2"/>
      <c r="BC548" s="2"/>
      <c r="BD548" s="2"/>
      <c r="BE548" s="2"/>
      <c r="BF548" s="2"/>
    </row>
    <row r="549" spans="1:58" s="130" customFormat="1" ht="18" customHeight="1">
      <c r="A549" s="146">
        <v>543</v>
      </c>
      <c r="B549" s="147" t="str">
        <f t="shared" si="140"/>
        <v>008</v>
      </c>
      <c r="C549" s="175" t="s">
        <v>5779</v>
      </c>
      <c r="D549" s="149" t="s">
        <v>8165</v>
      </c>
      <c r="E549" s="152" t="s">
        <v>8089</v>
      </c>
      <c r="F549" s="151" t="s">
        <v>496</v>
      </c>
      <c r="G549" s="152" t="s">
        <v>7090</v>
      </c>
      <c r="H549" s="149" t="s">
        <v>7091</v>
      </c>
      <c r="I549" s="149" t="s">
        <v>14939</v>
      </c>
      <c r="J549" s="149" t="s">
        <v>8140</v>
      </c>
      <c r="K549" s="153">
        <v>0</v>
      </c>
      <c r="L549" s="27">
        <v>0</v>
      </c>
      <c r="M549" s="153"/>
      <c r="N549" s="154">
        <v>8200000</v>
      </c>
      <c r="O549" s="154"/>
      <c r="P549" s="25"/>
      <c r="Q549" s="25">
        <v>8200000</v>
      </c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>
        <f>IF(SUM(P549:Q549)&lt;SUM(N549),SUM(N549)-SUM(P549:Q549),)</f>
        <v>0</v>
      </c>
      <c r="AE549" s="27">
        <v>9250000</v>
      </c>
      <c r="AF549" s="27">
        <v>9250000</v>
      </c>
      <c r="AG549" s="27"/>
      <c r="AH549" s="27"/>
      <c r="AI549" s="27"/>
      <c r="AJ549" s="27"/>
      <c r="AK549" s="27"/>
      <c r="AL549" s="25">
        <f t="shared" ref="AL549:AL555" si="149">IF(SUM(AF549:AG549)&lt;SUM(AE549),SUM(AE549)-SUM(AF549:AG549),)</f>
        <v>0</v>
      </c>
      <c r="AM549" s="27">
        <f t="shared" ref="AM549:AM555" si="150">IF(SUM(P549:AA549)&lt;(K549+L549+N549),(K549+L549+N549)-SUM(P549:AA549),)+IF(SUM(AF549:AG549)&lt;(AE549),(AE549)-SUM(AF549:AG549),)</f>
        <v>0</v>
      </c>
      <c r="AN549" s="28"/>
      <c r="AO549" s="2"/>
      <c r="AP549" s="2"/>
      <c r="AQ549" s="89"/>
      <c r="AR549" s="89"/>
      <c r="AS549" s="2"/>
      <c r="AT549" s="2"/>
      <c r="AU549" s="29"/>
      <c r="AV549" s="2"/>
      <c r="AW549" s="2"/>
      <c r="AX549" s="2"/>
      <c r="AY549" s="89"/>
      <c r="AZ549" s="2"/>
      <c r="BA549" s="2"/>
      <c r="BB549" s="2"/>
      <c r="BC549" s="2"/>
      <c r="BD549" s="2"/>
      <c r="BE549" s="2"/>
      <c r="BF549" s="2"/>
    </row>
    <row r="550" spans="1:58" s="130" customFormat="1" ht="18" customHeight="1">
      <c r="A550" s="146">
        <v>544</v>
      </c>
      <c r="B550" s="147" t="str">
        <f t="shared" si="140"/>
        <v>008</v>
      </c>
      <c r="C550" s="175" t="s">
        <v>5091</v>
      </c>
      <c r="D550" s="149" t="s">
        <v>8166</v>
      </c>
      <c r="E550" s="152" t="s">
        <v>8167</v>
      </c>
      <c r="F550" s="151" t="s">
        <v>496</v>
      </c>
      <c r="G550" s="152" t="s">
        <v>7090</v>
      </c>
      <c r="H550" s="149" t="s">
        <v>7091</v>
      </c>
      <c r="I550" s="149" t="s">
        <v>14939</v>
      </c>
      <c r="J550" s="149" t="s">
        <v>8140</v>
      </c>
      <c r="K550" s="153">
        <v>0</v>
      </c>
      <c r="L550" s="27">
        <v>0</v>
      </c>
      <c r="M550" s="153"/>
      <c r="N550" s="154">
        <v>8200000</v>
      </c>
      <c r="O550" s="154"/>
      <c r="P550" s="25"/>
      <c r="Q550" s="25">
        <v>8200000</v>
      </c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>
        <f>IF(SUM(P550:Q550)&lt;SUM(N550),SUM(N550)-SUM(P550:Q550),)</f>
        <v>0</v>
      </c>
      <c r="AE550" s="27">
        <v>9250000</v>
      </c>
      <c r="AF550" s="27">
        <v>9250000</v>
      </c>
      <c r="AG550" s="27"/>
      <c r="AH550" s="27"/>
      <c r="AI550" s="27"/>
      <c r="AJ550" s="27"/>
      <c r="AK550" s="27"/>
      <c r="AL550" s="25">
        <f t="shared" si="149"/>
        <v>0</v>
      </c>
      <c r="AM550" s="27">
        <f t="shared" si="150"/>
        <v>0</v>
      </c>
      <c r="AN550" s="28"/>
      <c r="AO550" s="2"/>
      <c r="AP550" s="2"/>
      <c r="AQ550" s="89"/>
      <c r="AR550" s="89"/>
      <c r="AS550" s="2"/>
      <c r="AT550" s="2"/>
      <c r="AU550" s="29"/>
      <c r="AV550" s="2"/>
      <c r="AW550" s="2"/>
      <c r="AX550" s="2"/>
      <c r="AY550" s="89"/>
      <c r="AZ550" s="2"/>
      <c r="BA550" s="2"/>
      <c r="BB550" s="2"/>
      <c r="BC550" s="2"/>
      <c r="BD550" s="2"/>
      <c r="BE550" s="2"/>
      <c r="BF550" s="2"/>
    </row>
    <row r="551" spans="1:58" s="130" customFormat="1" ht="18" customHeight="1">
      <c r="A551" s="146">
        <v>545</v>
      </c>
      <c r="B551" s="147" t="str">
        <f t="shared" si="140"/>
        <v>008</v>
      </c>
      <c r="C551" s="175" t="s">
        <v>6689</v>
      </c>
      <c r="D551" s="149" t="s">
        <v>8168</v>
      </c>
      <c r="E551" s="152" t="s">
        <v>8169</v>
      </c>
      <c r="F551" s="151" t="s">
        <v>7106</v>
      </c>
      <c r="G551" s="152" t="s">
        <v>7090</v>
      </c>
      <c r="H551" s="149" t="s">
        <v>7091</v>
      </c>
      <c r="I551" s="149" t="s">
        <v>14939</v>
      </c>
      <c r="J551" s="149" t="s">
        <v>8140</v>
      </c>
      <c r="K551" s="153">
        <v>0</v>
      </c>
      <c r="L551" s="27">
        <v>0</v>
      </c>
      <c r="M551" s="153"/>
      <c r="N551" s="154">
        <v>8200000</v>
      </c>
      <c r="O551" s="154"/>
      <c r="P551" s="25"/>
      <c r="Q551" s="25">
        <v>8200000</v>
      </c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>
        <f>IF(SUM(P551:Q551)&lt;SUM(N551),SUM(N551)-SUM(P551:Q551),)</f>
        <v>0</v>
      </c>
      <c r="AE551" s="27">
        <v>9250000</v>
      </c>
      <c r="AF551" s="27">
        <v>9250000</v>
      </c>
      <c r="AG551" s="27"/>
      <c r="AH551" s="27"/>
      <c r="AI551" s="27"/>
      <c r="AJ551" s="27"/>
      <c r="AK551" s="27"/>
      <c r="AL551" s="25">
        <f t="shared" si="149"/>
        <v>0</v>
      </c>
      <c r="AM551" s="27">
        <f t="shared" si="150"/>
        <v>0</v>
      </c>
      <c r="AN551" s="28"/>
      <c r="AO551" s="2"/>
      <c r="AP551" s="2"/>
      <c r="AQ551" s="89"/>
      <c r="AR551" s="89"/>
      <c r="AS551" s="2"/>
      <c r="AT551" s="2"/>
      <c r="AU551" s="29"/>
      <c r="AV551" s="2"/>
      <c r="AW551" s="2"/>
      <c r="AX551" s="2"/>
      <c r="AY551" s="89"/>
      <c r="AZ551" s="2"/>
      <c r="BA551" s="2"/>
      <c r="BB551" s="2"/>
      <c r="BC551" s="2"/>
      <c r="BD551" s="2"/>
      <c r="BE551" s="2"/>
      <c r="BF551" s="2"/>
    </row>
    <row r="552" spans="1:58" s="130" customFormat="1" ht="18" customHeight="1">
      <c r="A552" s="146">
        <v>546</v>
      </c>
      <c r="B552" s="147" t="str">
        <f t="shared" si="140"/>
        <v>008</v>
      </c>
      <c r="C552" s="175" t="s">
        <v>5417</v>
      </c>
      <c r="D552" s="149" t="s">
        <v>8170</v>
      </c>
      <c r="E552" s="152" t="s">
        <v>8171</v>
      </c>
      <c r="F552" s="151" t="s">
        <v>496</v>
      </c>
      <c r="G552" s="152" t="s">
        <v>7090</v>
      </c>
      <c r="H552" s="149" t="s">
        <v>7091</v>
      </c>
      <c r="I552" s="149" t="s">
        <v>14939</v>
      </c>
      <c r="J552" s="149" t="s">
        <v>8140</v>
      </c>
      <c r="K552" s="153">
        <v>0</v>
      </c>
      <c r="L552" s="27">
        <v>0</v>
      </c>
      <c r="M552" s="153"/>
      <c r="N552" s="154">
        <v>8200000</v>
      </c>
      <c r="O552" s="154"/>
      <c r="P552" s="25"/>
      <c r="Q552" s="25">
        <v>8200000</v>
      </c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>
        <f>IF(SUM(P552:Q552)&lt;SUM(N552),SUM(N552)-SUM(P552:Q552),)</f>
        <v>0</v>
      </c>
      <c r="AE552" s="27">
        <v>9250000</v>
      </c>
      <c r="AF552" s="27">
        <v>9250000</v>
      </c>
      <c r="AG552" s="27"/>
      <c r="AH552" s="27"/>
      <c r="AI552" s="27"/>
      <c r="AJ552" s="27"/>
      <c r="AK552" s="27"/>
      <c r="AL552" s="25">
        <f t="shared" si="149"/>
        <v>0</v>
      </c>
      <c r="AM552" s="27">
        <f t="shared" si="150"/>
        <v>0</v>
      </c>
      <c r="AN552" s="28"/>
      <c r="AO552" s="2"/>
      <c r="AP552" s="2"/>
      <c r="AQ552" s="89"/>
      <c r="AR552" s="89"/>
      <c r="AS552" s="2"/>
      <c r="AT552" s="2"/>
      <c r="AU552" s="29"/>
      <c r="AV552" s="2"/>
      <c r="AW552" s="2"/>
      <c r="AX552" s="2"/>
      <c r="AY552" s="89"/>
      <c r="AZ552" s="2"/>
      <c r="BA552" s="2"/>
      <c r="BB552" s="2"/>
      <c r="BC552" s="2"/>
      <c r="BD552" s="2"/>
      <c r="BE552" s="2"/>
      <c r="BF552" s="2"/>
    </row>
    <row r="553" spans="1:58" s="130" customFormat="1" ht="18" customHeight="1">
      <c r="A553" s="146">
        <v>547</v>
      </c>
      <c r="B553" s="147" t="str">
        <f t="shared" si="140"/>
        <v>008</v>
      </c>
      <c r="C553" s="175" t="s">
        <v>6763</v>
      </c>
      <c r="D553" s="149" t="s">
        <v>8172</v>
      </c>
      <c r="E553" s="152" t="s">
        <v>8104</v>
      </c>
      <c r="F553" s="151" t="s">
        <v>7106</v>
      </c>
      <c r="G553" s="152" t="s">
        <v>7090</v>
      </c>
      <c r="H553" s="149" t="s">
        <v>7091</v>
      </c>
      <c r="I553" s="149" t="s">
        <v>14939</v>
      </c>
      <c r="J553" s="149" t="s">
        <v>8140</v>
      </c>
      <c r="K553" s="153">
        <v>0</v>
      </c>
      <c r="L553" s="27">
        <v>0</v>
      </c>
      <c r="M553" s="153"/>
      <c r="N553" s="154">
        <v>8200000</v>
      </c>
      <c r="O553" s="154"/>
      <c r="P553" s="25"/>
      <c r="Q553" s="25">
        <v>8200000</v>
      </c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>
        <f>IF(SUM(P553:Q553)&lt;SUM(N553),SUM(N553)-SUM(P553:Q553),)</f>
        <v>0</v>
      </c>
      <c r="AE553" s="27">
        <v>9250000</v>
      </c>
      <c r="AF553" s="27">
        <v>9250000</v>
      </c>
      <c r="AG553" s="27"/>
      <c r="AH553" s="27"/>
      <c r="AI553" s="27"/>
      <c r="AJ553" s="27"/>
      <c r="AK553" s="27"/>
      <c r="AL553" s="25">
        <f t="shared" si="149"/>
        <v>0</v>
      </c>
      <c r="AM553" s="27">
        <f t="shared" si="150"/>
        <v>0</v>
      </c>
      <c r="AN553" s="28"/>
      <c r="AO553" s="2"/>
      <c r="AP553" s="2"/>
      <c r="AQ553" s="89"/>
      <c r="AR553" s="89"/>
      <c r="AS553" s="2"/>
      <c r="AT553" s="2"/>
      <c r="AU553" s="29"/>
      <c r="AV553" s="2"/>
      <c r="AW553" s="2"/>
      <c r="AX553" s="2"/>
      <c r="AY553" s="89"/>
      <c r="AZ553" s="2"/>
      <c r="BA553" s="2"/>
      <c r="BB553" s="2"/>
      <c r="BC553" s="2"/>
      <c r="BD553" s="2"/>
      <c r="BE553" s="2"/>
      <c r="BF553" s="2"/>
    </row>
    <row r="554" spans="1:58" s="130" customFormat="1" ht="18" customHeight="1">
      <c r="A554" s="146">
        <v>548</v>
      </c>
      <c r="B554" s="147" t="str">
        <f t="shared" si="140"/>
        <v>008</v>
      </c>
      <c r="C554" s="175" t="s">
        <v>8173</v>
      </c>
      <c r="D554" s="149" t="s">
        <v>8174</v>
      </c>
      <c r="E554" s="152" t="s">
        <v>8175</v>
      </c>
      <c r="F554" s="151" t="s">
        <v>7106</v>
      </c>
      <c r="G554" s="152" t="s">
        <v>7090</v>
      </c>
      <c r="H554" s="149" t="s">
        <v>7091</v>
      </c>
      <c r="I554" s="149" t="s">
        <v>14939</v>
      </c>
      <c r="J554" s="149" t="s">
        <v>8140</v>
      </c>
      <c r="K554" s="153">
        <v>0</v>
      </c>
      <c r="L554" s="27">
        <v>0</v>
      </c>
      <c r="M554" s="153"/>
      <c r="N554" s="154">
        <v>8200000</v>
      </c>
      <c r="O554" s="154"/>
      <c r="P554" s="25"/>
      <c r="Q554" s="25"/>
      <c r="R554" s="25"/>
      <c r="S554" s="25">
        <v>8200000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>
        <f ca="1">IF(SUM(P554:AD554)&lt;SUM(N554),SUM(N554)-SUM(P554:AD554),)</f>
        <v>0</v>
      </c>
      <c r="AE554" s="27">
        <v>9250000</v>
      </c>
      <c r="AF554" s="27"/>
      <c r="AG554" s="27"/>
      <c r="AH554" s="27"/>
      <c r="AI554" s="27"/>
      <c r="AJ554" s="27"/>
      <c r="AK554" s="27"/>
      <c r="AL554" s="25">
        <f t="shared" si="149"/>
        <v>9250000</v>
      </c>
      <c r="AM554" s="27">
        <f t="shared" si="150"/>
        <v>9250000</v>
      </c>
      <c r="AN554" s="28"/>
      <c r="AO554" s="2"/>
      <c r="AP554" s="2"/>
      <c r="AQ554" s="89"/>
      <c r="AR554" s="89"/>
      <c r="AS554" s="2"/>
      <c r="AT554" s="2"/>
      <c r="AU554" s="29"/>
      <c r="AV554" s="2"/>
      <c r="AW554" s="2"/>
      <c r="AX554" s="2"/>
      <c r="AY554" s="89"/>
      <c r="AZ554" s="2"/>
      <c r="BA554" s="2"/>
      <c r="BB554" s="2"/>
      <c r="BC554" s="2"/>
      <c r="BD554" s="2"/>
      <c r="BE554" s="2"/>
      <c r="BF554" s="2"/>
    </row>
    <row r="555" spans="1:58" s="130" customFormat="1" ht="18" customHeight="1">
      <c r="A555" s="146">
        <v>549</v>
      </c>
      <c r="B555" s="147" t="str">
        <f t="shared" si="140"/>
        <v>008</v>
      </c>
      <c r="C555" s="175" t="s">
        <v>5198</v>
      </c>
      <c r="D555" s="149" t="s">
        <v>8176</v>
      </c>
      <c r="E555" s="152" t="s">
        <v>7510</v>
      </c>
      <c r="F555" s="151" t="s">
        <v>7106</v>
      </c>
      <c r="G555" s="152" t="s">
        <v>7090</v>
      </c>
      <c r="H555" s="149" t="s">
        <v>7091</v>
      </c>
      <c r="I555" s="149" t="s">
        <v>14939</v>
      </c>
      <c r="J555" s="149" t="s">
        <v>8140</v>
      </c>
      <c r="K555" s="153">
        <v>0</v>
      </c>
      <c r="L555" s="27">
        <v>0</v>
      </c>
      <c r="M555" s="153"/>
      <c r="N555" s="154">
        <v>8200000</v>
      </c>
      <c r="O555" s="154"/>
      <c r="P555" s="25"/>
      <c r="Q555" s="25">
        <v>8200000</v>
      </c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>
        <f>IF(SUM(P555:Q555)&lt;SUM(N555),SUM(N555)-SUM(P555:Q555),)</f>
        <v>0</v>
      </c>
      <c r="AE555" s="27">
        <v>9250000</v>
      </c>
      <c r="AF555" s="27">
        <v>9250000</v>
      </c>
      <c r="AG555" s="27"/>
      <c r="AH555" s="27"/>
      <c r="AI555" s="27"/>
      <c r="AJ555" s="27"/>
      <c r="AK555" s="27"/>
      <c r="AL555" s="25">
        <f t="shared" si="149"/>
        <v>0</v>
      </c>
      <c r="AM555" s="27">
        <f t="shared" si="150"/>
        <v>0</v>
      </c>
      <c r="AN555" s="28"/>
      <c r="AO555" s="2"/>
      <c r="AP555" s="2"/>
      <c r="AQ555" s="89"/>
      <c r="AR555" s="89"/>
      <c r="AS555" s="2"/>
      <c r="AT555" s="2"/>
      <c r="AU555" s="29"/>
      <c r="AV555" s="2"/>
      <c r="AW555" s="2"/>
      <c r="AX555" s="2"/>
      <c r="AY555" s="89"/>
      <c r="AZ555" s="2"/>
      <c r="BA555" s="2"/>
      <c r="BB555" s="2"/>
      <c r="BC555" s="2"/>
      <c r="BD555" s="2"/>
      <c r="BE555" s="2"/>
      <c r="BF555" s="2"/>
    </row>
    <row r="556" spans="1:58" s="130" customFormat="1" ht="18" customHeight="1">
      <c r="A556" s="146">
        <v>550</v>
      </c>
      <c r="B556" s="147" t="str">
        <f t="shared" si="140"/>
        <v>008</v>
      </c>
      <c r="C556" s="175" t="s">
        <v>8177</v>
      </c>
      <c r="D556" s="149" t="s">
        <v>8178</v>
      </c>
      <c r="E556" s="152" t="s">
        <v>7513</v>
      </c>
      <c r="F556" s="151" t="s">
        <v>496</v>
      </c>
      <c r="G556" s="152" t="s">
        <v>7090</v>
      </c>
      <c r="H556" s="149" t="s">
        <v>7091</v>
      </c>
      <c r="I556" s="176" t="s">
        <v>14940</v>
      </c>
      <c r="J556" s="149" t="s">
        <v>8140</v>
      </c>
      <c r="K556" s="153">
        <v>0</v>
      </c>
      <c r="L556" s="27">
        <v>0</v>
      </c>
      <c r="M556" s="153"/>
      <c r="N556" s="154">
        <v>8200000</v>
      </c>
      <c r="O556" s="154"/>
      <c r="P556" s="25"/>
      <c r="Q556" s="25"/>
      <c r="R556" s="25"/>
      <c r="S556" s="25"/>
      <c r="T556" s="25"/>
      <c r="U556" s="25">
        <v>8200000</v>
      </c>
      <c r="V556" s="25"/>
      <c r="W556" s="25"/>
      <c r="X556" s="25"/>
      <c r="Y556" s="25"/>
      <c r="Z556" s="25"/>
      <c r="AA556" s="25"/>
      <c r="AB556" s="25"/>
      <c r="AC556" s="25"/>
      <c r="AD556" s="25">
        <f>IF(SUM(P556:U556)&lt;SUM(N556),SUM(N556)-SUM(P556:U556),)</f>
        <v>0</v>
      </c>
      <c r="AE556" s="27">
        <v>9250000</v>
      </c>
      <c r="AF556" s="27"/>
      <c r="AG556" s="27"/>
      <c r="AH556" s="27">
        <v>9250000</v>
      </c>
      <c r="AI556" s="27"/>
      <c r="AJ556" s="27"/>
      <c r="AK556" s="27"/>
      <c r="AL556" s="25">
        <f>IF(SUM(AF556:AI556)&lt;SUM(AE556),SUM(AE556)-SUM(AF556:AI556),)</f>
        <v>0</v>
      </c>
      <c r="AM556" s="27">
        <f t="shared" ref="AM556:AM557" si="151">IF(SUM(P556:AA556)&lt;(K556+L556+N556),(K556+L556+N556)-SUM(P556:AA556),)+IF(SUM(AF556:AI556)&lt;(AE556),(AE556)-SUM(AF556:AI556),)</f>
        <v>0</v>
      </c>
      <c r="AN556" s="28"/>
      <c r="AO556" s="2"/>
      <c r="AP556" s="2"/>
      <c r="AQ556" s="89"/>
      <c r="AR556" s="89"/>
      <c r="AS556" s="2"/>
      <c r="AT556" s="2"/>
      <c r="AU556" s="29"/>
      <c r="AV556" s="2"/>
      <c r="AW556" s="2"/>
      <c r="AX556" s="2"/>
      <c r="AY556" s="89"/>
      <c r="AZ556" s="2"/>
      <c r="BA556" s="2"/>
      <c r="BB556" s="2"/>
      <c r="BC556" s="2"/>
      <c r="BD556" s="2"/>
      <c r="BE556" s="2"/>
      <c r="BF556" s="2"/>
    </row>
    <row r="557" spans="1:58" s="130" customFormat="1" ht="18" customHeight="1">
      <c r="A557" s="146">
        <v>551</v>
      </c>
      <c r="B557" s="147" t="str">
        <f t="shared" si="140"/>
        <v>008</v>
      </c>
      <c r="C557" s="175" t="s">
        <v>8179</v>
      </c>
      <c r="D557" s="149" t="s">
        <v>8180</v>
      </c>
      <c r="E557" s="152" t="s">
        <v>8181</v>
      </c>
      <c r="F557" s="151" t="s">
        <v>496</v>
      </c>
      <c r="G557" s="152" t="s">
        <v>7090</v>
      </c>
      <c r="H557" s="149" t="s">
        <v>7091</v>
      </c>
      <c r="I557" s="176" t="s">
        <v>14940</v>
      </c>
      <c r="J557" s="149" t="s">
        <v>8140</v>
      </c>
      <c r="K557" s="153">
        <v>0</v>
      </c>
      <c r="L557" s="27">
        <v>0</v>
      </c>
      <c r="M557" s="153"/>
      <c r="N557" s="154">
        <v>8200000</v>
      </c>
      <c r="O557" s="154"/>
      <c r="P557" s="25"/>
      <c r="Q557" s="25"/>
      <c r="R557" s="25"/>
      <c r="S557" s="25">
        <v>8200000</v>
      </c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>
        <f ca="1">IF(SUM(P557:AD557)&lt;SUM(N557),SUM(N557)-SUM(P557:AD557),)</f>
        <v>0</v>
      </c>
      <c r="AE557" s="27">
        <v>9250000</v>
      </c>
      <c r="AF557" s="27"/>
      <c r="AG557" s="27"/>
      <c r="AH557" s="27">
        <v>9250000</v>
      </c>
      <c r="AI557" s="27"/>
      <c r="AJ557" s="27"/>
      <c r="AK557" s="27"/>
      <c r="AL557" s="25">
        <f>IF(SUM(AF557:AI557)&lt;SUM(AE557),SUM(AE557)-SUM(AF557:AI557),)</f>
        <v>0</v>
      </c>
      <c r="AM557" s="27">
        <f t="shared" si="151"/>
        <v>0</v>
      </c>
      <c r="AN557" s="28"/>
      <c r="AO557" s="2"/>
      <c r="AP557" s="2"/>
      <c r="AQ557" s="89"/>
      <c r="AR557" s="89"/>
      <c r="AS557" s="2"/>
      <c r="AT557" s="2"/>
      <c r="AU557" s="29"/>
      <c r="AV557" s="2"/>
      <c r="AW557" s="2"/>
      <c r="AX557" s="2"/>
      <c r="AY557" s="89"/>
      <c r="AZ557" s="2"/>
      <c r="BA557" s="2"/>
      <c r="BB557" s="2"/>
      <c r="BC557" s="2"/>
      <c r="BD557" s="2"/>
      <c r="BE557" s="2"/>
      <c r="BF557" s="2"/>
    </row>
    <row r="558" spans="1:58" s="130" customFormat="1" ht="18" customHeight="1">
      <c r="A558" s="146">
        <v>552</v>
      </c>
      <c r="B558" s="147" t="str">
        <f t="shared" si="140"/>
        <v>008</v>
      </c>
      <c r="C558" s="175" t="s">
        <v>8182</v>
      </c>
      <c r="D558" s="149" t="s">
        <v>8183</v>
      </c>
      <c r="E558" s="152" t="s">
        <v>7732</v>
      </c>
      <c r="F558" s="151" t="s">
        <v>496</v>
      </c>
      <c r="G558" s="152" t="s">
        <v>7090</v>
      </c>
      <c r="H558" s="149" t="s">
        <v>7091</v>
      </c>
      <c r="I558" s="149" t="s">
        <v>14939</v>
      </c>
      <c r="J558" s="149" t="s">
        <v>8140</v>
      </c>
      <c r="K558" s="153">
        <v>0</v>
      </c>
      <c r="L558" s="27">
        <v>0</v>
      </c>
      <c r="M558" s="153"/>
      <c r="N558" s="154">
        <v>8200000</v>
      </c>
      <c r="O558" s="154"/>
      <c r="P558" s="25"/>
      <c r="Q558" s="25"/>
      <c r="R558" s="25"/>
      <c r="S558" s="25">
        <v>8200000</v>
      </c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>
        <f ca="1">IF(SUM(P558:AD558)&lt;SUM(N558),SUM(N558)-SUM(P558:AD558),)</f>
        <v>0</v>
      </c>
      <c r="AE558" s="27">
        <v>9250000</v>
      </c>
      <c r="AF558" s="27">
        <v>9250000</v>
      </c>
      <c r="AG558" s="27"/>
      <c r="AH558" s="27"/>
      <c r="AI558" s="27"/>
      <c r="AJ558" s="27"/>
      <c r="AK558" s="27"/>
      <c r="AL558" s="25">
        <f>IF(SUM(AF558:AG558)&lt;SUM(AE558),SUM(AE558)-SUM(AF558:AG558),)</f>
        <v>0</v>
      </c>
      <c r="AM558" s="27">
        <f>IF(SUM(P558:AA558)&lt;(K558+L558+N558),(K558+L558+N558)-SUM(P558:AA558),)+IF(SUM(AF558:AG558)&lt;(AE558),(AE558)-SUM(AF558:AG558),)</f>
        <v>0</v>
      </c>
      <c r="AN558" s="28"/>
      <c r="AO558" s="2"/>
      <c r="AP558" s="2"/>
      <c r="AQ558" s="89"/>
      <c r="AR558" s="89"/>
      <c r="AS558" s="2"/>
      <c r="AT558" s="2"/>
      <c r="AU558" s="29"/>
      <c r="AV558" s="2"/>
      <c r="AW558" s="2"/>
      <c r="AX558" s="2"/>
      <c r="AY558" s="89"/>
      <c r="AZ558" s="2"/>
      <c r="BA558" s="2"/>
      <c r="BB558" s="2"/>
      <c r="BC558" s="2"/>
      <c r="BD558" s="2"/>
      <c r="BE558" s="2"/>
      <c r="BF558" s="2"/>
    </row>
    <row r="559" spans="1:58" s="130" customFormat="1" ht="18" customHeight="1">
      <c r="A559" s="146">
        <v>553</v>
      </c>
      <c r="B559" s="147" t="str">
        <f t="shared" si="140"/>
        <v>008</v>
      </c>
      <c r="C559" s="175" t="s">
        <v>5195</v>
      </c>
      <c r="D559" s="149" t="s">
        <v>8184</v>
      </c>
      <c r="E559" s="152" t="s">
        <v>8185</v>
      </c>
      <c r="F559" s="151" t="s">
        <v>496</v>
      </c>
      <c r="G559" s="152" t="s">
        <v>7090</v>
      </c>
      <c r="H559" s="149" t="s">
        <v>7091</v>
      </c>
      <c r="I559" s="149" t="s">
        <v>14939</v>
      </c>
      <c r="J559" s="149" t="s">
        <v>8140</v>
      </c>
      <c r="K559" s="153">
        <v>0</v>
      </c>
      <c r="L559" s="27">
        <v>0</v>
      </c>
      <c r="M559" s="153"/>
      <c r="N559" s="154">
        <v>8200000</v>
      </c>
      <c r="O559" s="154"/>
      <c r="P559" s="25"/>
      <c r="Q559" s="25">
        <v>8200000</v>
      </c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>
        <f>IF(SUM(P559:Q559)&lt;SUM(N559),SUM(N559)-SUM(P559:Q559),)</f>
        <v>0</v>
      </c>
      <c r="AE559" s="27">
        <v>9250000</v>
      </c>
      <c r="AF559" s="27">
        <v>9250000</v>
      </c>
      <c r="AG559" s="27"/>
      <c r="AH559" s="27"/>
      <c r="AI559" s="27"/>
      <c r="AJ559" s="27"/>
      <c r="AK559" s="27"/>
      <c r="AL559" s="25">
        <f>IF(SUM(AF559:AG559)&lt;SUM(AE559),SUM(AE559)-SUM(AF559:AG559),)</f>
        <v>0</v>
      </c>
      <c r="AM559" s="27">
        <f>IF(SUM(P559:AA559)&lt;(K559+L559+N559),(K559+L559+N559)-SUM(P559:AA559),)+IF(SUM(AF559:AG559)&lt;(AE559),(AE559)-SUM(AF559:AG559),)</f>
        <v>0</v>
      </c>
      <c r="AN559" s="28"/>
      <c r="AO559" s="2"/>
      <c r="AP559" s="2"/>
      <c r="AQ559" s="89"/>
      <c r="AR559" s="89"/>
      <c r="AS559" s="2"/>
      <c r="AT559" s="2"/>
      <c r="AU559" s="29"/>
      <c r="AV559" s="2"/>
      <c r="AW559" s="2"/>
      <c r="AX559" s="2"/>
      <c r="AY559" s="89"/>
      <c r="AZ559" s="2"/>
      <c r="BA559" s="2"/>
      <c r="BB559" s="2"/>
      <c r="BC559" s="2"/>
      <c r="BD559" s="2"/>
      <c r="BE559" s="2"/>
      <c r="BF559" s="2"/>
    </row>
    <row r="560" spans="1:58" s="130" customFormat="1" ht="18" customHeight="1">
      <c r="A560" s="146">
        <v>554</v>
      </c>
      <c r="B560" s="147" t="str">
        <f t="shared" si="140"/>
        <v>008</v>
      </c>
      <c r="C560" s="175" t="s">
        <v>8186</v>
      </c>
      <c r="D560" s="163" t="s">
        <v>8187</v>
      </c>
      <c r="E560" s="152" t="s">
        <v>7859</v>
      </c>
      <c r="F560" s="151" t="s">
        <v>496</v>
      </c>
      <c r="G560" s="152" t="s">
        <v>7090</v>
      </c>
      <c r="H560" s="149" t="s">
        <v>7091</v>
      </c>
      <c r="I560" s="149" t="s">
        <v>14939</v>
      </c>
      <c r="J560" s="149" t="s">
        <v>8140</v>
      </c>
      <c r="K560" s="153">
        <v>0</v>
      </c>
      <c r="L560" s="27">
        <v>0</v>
      </c>
      <c r="M560" s="153"/>
      <c r="N560" s="154">
        <v>8200000</v>
      </c>
      <c r="O560" s="154"/>
      <c r="P560" s="25"/>
      <c r="Q560" s="25"/>
      <c r="R560" s="25"/>
      <c r="S560" s="25">
        <v>8200000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>
        <f ca="1">IF(SUM(P560:AD560)&lt;SUM(N560),SUM(N560)-SUM(P560:AD560),)</f>
        <v>0</v>
      </c>
      <c r="AE560" s="27">
        <v>9250000</v>
      </c>
      <c r="AF560" s="27"/>
      <c r="AG560" s="27"/>
      <c r="AH560" s="27"/>
      <c r="AI560" s="27"/>
      <c r="AJ560" s="27">
        <v>9250000</v>
      </c>
      <c r="AK560" s="27"/>
      <c r="AL560" s="25">
        <f>IF(SUM(AF560:AK560)&lt;SUM(AE560),SUM(AE560)-SUM(AF560:AK560),)</f>
        <v>0</v>
      </c>
      <c r="AM560" s="27">
        <v>0</v>
      </c>
      <c r="AN560" s="28"/>
      <c r="AO560" s="2"/>
      <c r="AP560" s="2"/>
      <c r="AQ560" s="89"/>
      <c r="AR560" s="89"/>
      <c r="AS560" s="2"/>
      <c r="AT560" s="2"/>
      <c r="AU560" s="29"/>
      <c r="AV560" s="2"/>
      <c r="AW560" s="2"/>
      <c r="AX560" s="2"/>
      <c r="AY560" s="89"/>
      <c r="AZ560" s="2"/>
      <c r="BA560" s="2"/>
      <c r="BB560" s="2"/>
      <c r="BC560" s="2"/>
      <c r="BD560" s="2"/>
      <c r="BE560" s="2"/>
      <c r="BF560" s="2"/>
    </row>
    <row r="561" spans="1:58" s="130" customFormat="1" ht="18" customHeight="1">
      <c r="A561" s="146">
        <v>555</v>
      </c>
      <c r="B561" s="147" t="str">
        <f t="shared" si="140"/>
        <v>008</v>
      </c>
      <c r="C561" s="175" t="s">
        <v>8188</v>
      </c>
      <c r="D561" s="149" t="s">
        <v>8189</v>
      </c>
      <c r="E561" s="152" t="s">
        <v>7130</v>
      </c>
      <c r="F561" s="151" t="s">
        <v>496</v>
      </c>
      <c r="G561" s="152" t="s">
        <v>7090</v>
      </c>
      <c r="H561" s="149" t="s">
        <v>7091</v>
      </c>
      <c r="I561" s="176" t="s">
        <v>14940</v>
      </c>
      <c r="J561" s="149" t="s">
        <v>8140</v>
      </c>
      <c r="K561" s="153">
        <v>0</v>
      </c>
      <c r="L561" s="27">
        <v>0</v>
      </c>
      <c r="M561" s="153"/>
      <c r="N561" s="154">
        <v>8200000</v>
      </c>
      <c r="O561" s="154"/>
      <c r="P561" s="25"/>
      <c r="Q561" s="25"/>
      <c r="R561" s="25"/>
      <c r="S561" s="25">
        <v>8200000</v>
      </c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>
        <f ca="1">IF(SUM(P561:AD561)&lt;SUM(N561),SUM(N561)-SUM(P561:AD561),)</f>
        <v>0</v>
      </c>
      <c r="AE561" s="27">
        <v>9250000</v>
      </c>
      <c r="AF561" s="27">
        <v>9250000</v>
      </c>
      <c r="AG561" s="27"/>
      <c r="AH561" s="27"/>
      <c r="AI561" s="27"/>
      <c r="AJ561" s="27"/>
      <c r="AK561" s="27"/>
      <c r="AL561" s="25">
        <f>IF(SUM(AF561:AG561)&lt;SUM(AE561),SUM(AE561)-SUM(AF561:AG561),)</f>
        <v>0</v>
      </c>
      <c r="AM561" s="27">
        <f>IF(SUM(P561:AA561)&lt;(K561+L561+N561),(K561+L561+N561)-SUM(P561:AA561),)+IF(SUM(AF561:AG561)&lt;(AE561),(AE561)-SUM(AF561:AG561),)</f>
        <v>0</v>
      </c>
      <c r="AN561" s="28"/>
      <c r="AO561" s="2"/>
      <c r="AP561" s="2"/>
      <c r="AQ561" s="89"/>
      <c r="AR561" s="89"/>
      <c r="AS561" s="2"/>
      <c r="AT561" s="2"/>
      <c r="AU561" s="29"/>
      <c r="AV561" s="2"/>
      <c r="AW561" s="2"/>
      <c r="AX561" s="2"/>
      <c r="AY561" s="89"/>
      <c r="AZ561" s="2"/>
      <c r="BA561" s="2"/>
      <c r="BB561" s="2"/>
      <c r="BC561" s="2"/>
      <c r="BD561" s="2"/>
      <c r="BE561" s="2"/>
      <c r="BF561" s="2"/>
    </row>
    <row r="562" spans="1:58" s="130" customFormat="1" ht="18" customHeight="1">
      <c r="A562" s="146">
        <v>556</v>
      </c>
      <c r="B562" s="147" t="str">
        <f t="shared" si="140"/>
        <v>008</v>
      </c>
      <c r="C562" s="175" t="s">
        <v>8190</v>
      </c>
      <c r="D562" s="149" t="s">
        <v>8191</v>
      </c>
      <c r="E562" s="152" t="s">
        <v>92</v>
      </c>
      <c r="F562" s="151" t="s">
        <v>496</v>
      </c>
      <c r="G562" s="152" t="s">
        <v>7090</v>
      </c>
      <c r="H562" s="149" t="s">
        <v>7091</v>
      </c>
      <c r="I562" s="149" t="s">
        <v>14939</v>
      </c>
      <c r="J562" s="149" t="s">
        <v>8140</v>
      </c>
      <c r="K562" s="153">
        <v>0</v>
      </c>
      <c r="L562" s="27">
        <v>0</v>
      </c>
      <c r="M562" s="153"/>
      <c r="N562" s="154">
        <v>8200000</v>
      </c>
      <c r="O562" s="154"/>
      <c r="P562" s="25"/>
      <c r="Q562" s="25"/>
      <c r="R562" s="25"/>
      <c r="S562" s="25">
        <v>8200000</v>
      </c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>
        <f ca="1">IF(SUM(P562:AD562)&lt;SUM(N562),SUM(N562)-SUM(P562:AD562),)</f>
        <v>0</v>
      </c>
      <c r="AE562" s="27">
        <v>9250000</v>
      </c>
      <c r="AF562" s="27"/>
      <c r="AG562" s="27"/>
      <c r="AH562" s="27">
        <v>9250000</v>
      </c>
      <c r="AI562" s="27"/>
      <c r="AJ562" s="27"/>
      <c r="AK562" s="27"/>
      <c r="AL562" s="25">
        <f>IF(SUM(AF562:AI562)&lt;SUM(AE562),SUM(AE562)-SUM(AF562:AI562),)</f>
        <v>0</v>
      </c>
      <c r="AM562" s="27">
        <f t="shared" ref="AM562:AM563" si="152">IF(SUM(P562:AA562)&lt;(K562+L562+N562),(K562+L562+N562)-SUM(P562:AA562),)+IF(SUM(AF562:AI562)&lt;(AE562),(AE562)-SUM(AF562:AI562),)</f>
        <v>0</v>
      </c>
      <c r="AN562" s="28"/>
      <c r="AO562" s="2"/>
      <c r="AP562" s="2"/>
      <c r="AQ562" s="89"/>
      <c r="AR562" s="89"/>
      <c r="AS562" s="2"/>
      <c r="AT562" s="2"/>
      <c r="AU562" s="29"/>
      <c r="AV562" s="2"/>
      <c r="AW562" s="2"/>
      <c r="AX562" s="2"/>
      <c r="AY562" s="89"/>
      <c r="AZ562" s="2"/>
      <c r="BA562" s="2"/>
      <c r="BB562" s="2"/>
      <c r="BC562" s="2"/>
      <c r="BD562" s="2"/>
      <c r="BE562" s="2"/>
      <c r="BF562" s="2"/>
    </row>
    <row r="563" spans="1:58" s="130" customFormat="1" ht="18" customHeight="1">
      <c r="A563" s="146">
        <v>557</v>
      </c>
      <c r="B563" s="147" t="str">
        <f t="shared" si="140"/>
        <v>008</v>
      </c>
      <c r="C563" s="181" t="s">
        <v>8192</v>
      </c>
      <c r="D563" s="149" t="s">
        <v>8193</v>
      </c>
      <c r="E563" s="152" t="s">
        <v>7146</v>
      </c>
      <c r="F563" s="151" t="s">
        <v>496</v>
      </c>
      <c r="G563" s="152" t="s">
        <v>7090</v>
      </c>
      <c r="H563" s="149" t="s">
        <v>7091</v>
      </c>
      <c r="I563" s="176" t="s">
        <v>14940</v>
      </c>
      <c r="J563" s="149" t="s">
        <v>8140</v>
      </c>
      <c r="K563" s="153">
        <v>0</v>
      </c>
      <c r="L563" s="27">
        <v>0</v>
      </c>
      <c r="M563" s="153"/>
      <c r="N563" s="154">
        <v>8200000</v>
      </c>
      <c r="O563" s="154"/>
      <c r="P563" s="25"/>
      <c r="Q563" s="25"/>
      <c r="R563" s="25"/>
      <c r="S563" s="25">
        <v>8200000</v>
      </c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>
        <f ca="1">IF(SUM(P563:AD563)&lt;SUM(N563),SUM(N563)-SUM(P563:AD563),)</f>
        <v>0</v>
      </c>
      <c r="AE563" s="27">
        <v>9250000</v>
      </c>
      <c r="AF563" s="27"/>
      <c r="AG563" s="27"/>
      <c r="AH563" s="27">
        <v>9250000</v>
      </c>
      <c r="AI563" s="27"/>
      <c r="AJ563" s="27"/>
      <c r="AK563" s="27"/>
      <c r="AL563" s="25">
        <f>IF(SUM(AF563:AI563)&lt;SUM(AE563),SUM(AE563)-SUM(AF563:AI563),)</f>
        <v>0</v>
      </c>
      <c r="AM563" s="27">
        <f t="shared" si="152"/>
        <v>0</v>
      </c>
      <c r="AN563" s="28"/>
      <c r="AO563" s="2"/>
      <c r="AP563" s="2"/>
      <c r="AQ563" s="89"/>
      <c r="AR563" s="89"/>
      <c r="AS563" s="2"/>
      <c r="AT563" s="2"/>
      <c r="AU563" s="29"/>
      <c r="AV563" s="2"/>
      <c r="AW563" s="2"/>
      <c r="AX563" s="2"/>
      <c r="AY563" s="89"/>
      <c r="AZ563" s="2"/>
      <c r="BA563" s="2"/>
      <c r="BB563" s="2"/>
      <c r="BC563" s="2"/>
      <c r="BD563" s="2"/>
      <c r="BE563" s="2"/>
      <c r="BF563" s="2"/>
    </row>
    <row r="564" spans="1:58" s="130" customFormat="1" ht="18" customHeight="1">
      <c r="A564" s="146">
        <v>558</v>
      </c>
      <c r="B564" s="147" t="str">
        <f t="shared" si="140"/>
        <v>008</v>
      </c>
      <c r="C564" s="175" t="s">
        <v>6405</v>
      </c>
      <c r="D564" s="149" t="s">
        <v>8194</v>
      </c>
      <c r="E564" s="152" t="s">
        <v>8195</v>
      </c>
      <c r="F564" s="151" t="s">
        <v>496</v>
      </c>
      <c r="G564" s="152" t="s">
        <v>7090</v>
      </c>
      <c r="H564" s="149" t="s">
        <v>7091</v>
      </c>
      <c r="I564" s="176" t="s">
        <v>14940</v>
      </c>
      <c r="J564" s="149" t="s">
        <v>8140</v>
      </c>
      <c r="K564" s="153">
        <v>0</v>
      </c>
      <c r="L564" s="27">
        <v>0</v>
      </c>
      <c r="M564" s="153"/>
      <c r="N564" s="154">
        <v>8200000</v>
      </c>
      <c r="O564" s="154"/>
      <c r="P564" s="25"/>
      <c r="Q564" s="25">
        <v>8200000</v>
      </c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>
        <f>IF(SUM(P564:Q564)&lt;SUM(N564),SUM(N564)-SUM(P564:Q564),)</f>
        <v>0</v>
      </c>
      <c r="AE564" s="27">
        <v>9250000</v>
      </c>
      <c r="AF564" s="27">
        <v>9250000</v>
      </c>
      <c r="AG564" s="27"/>
      <c r="AH564" s="27"/>
      <c r="AI564" s="27"/>
      <c r="AJ564" s="27"/>
      <c r="AK564" s="27"/>
      <c r="AL564" s="25">
        <f>IF(SUM(AF564:AG564)&lt;SUM(AE564),SUM(AE564)-SUM(AF564:AG564),)</f>
        <v>0</v>
      </c>
      <c r="AM564" s="27">
        <f>IF(SUM(P564:AA564)&lt;(K564+L564+N564),(K564+L564+N564)-SUM(P564:AA564),)+IF(SUM(AF564:AG564)&lt;(AE564),(AE564)-SUM(AF564:AG564),)</f>
        <v>0</v>
      </c>
      <c r="AN564" s="28"/>
      <c r="AO564" s="2"/>
      <c r="AP564" s="2"/>
      <c r="AQ564" s="89"/>
      <c r="AR564" s="89"/>
      <c r="AS564" s="2"/>
      <c r="AT564" s="2"/>
      <c r="AU564" s="29"/>
      <c r="AV564" s="2"/>
      <c r="AW564" s="2"/>
      <c r="AX564" s="2"/>
      <c r="AY564" s="89"/>
      <c r="AZ564" s="2"/>
      <c r="BA564" s="2"/>
      <c r="BB564" s="2"/>
      <c r="BC564" s="2"/>
      <c r="BD564" s="2"/>
      <c r="BE564" s="2"/>
      <c r="BF564" s="2"/>
    </row>
    <row r="565" spans="1:58" s="130" customFormat="1" ht="18" customHeight="1">
      <c r="A565" s="146">
        <v>559</v>
      </c>
      <c r="B565" s="147" t="str">
        <f t="shared" si="140"/>
        <v>008</v>
      </c>
      <c r="C565" s="175" t="s">
        <v>6105</v>
      </c>
      <c r="D565" s="149" t="s">
        <v>8196</v>
      </c>
      <c r="E565" s="152" t="s">
        <v>7902</v>
      </c>
      <c r="F565" s="151" t="s">
        <v>496</v>
      </c>
      <c r="G565" s="152" t="s">
        <v>7090</v>
      </c>
      <c r="H565" s="149" t="s">
        <v>7091</v>
      </c>
      <c r="I565" s="149" t="s">
        <v>14939</v>
      </c>
      <c r="J565" s="149" t="s">
        <v>8140</v>
      </c>
      <c r="K565" s="153">
        <v>0</v>
      </c>
      <c r="L565" s="27">
        <v>0</v>
      </c>
      <c r="M565" s="153"/>
      <c r="N565" s="154">
        <v>8200000</v>
      </c>
      <c r="O565" s="154"/>
      <c r="P565" s="25"/>
      <c r="Q565" s="25">
        <v>8200000</v>
      </c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>
        <f>IF(SUM(P565:Q565)&lt;SUM(N565),SUM(N565)-SUM(P565:Q565),)</f>
        <v>0</v>
      </c>
      <c r="AE565" s="27">
        <v>9250000</v>
      </c>
      <c r="AF565" s="27">
        <v>9250000</v>
      </c>
      <c r="AG565" s="27"/>
      <c r="AH565" s="27"/>
      <c r="AI565" s="27"/>
      <c r="AJ565" s="27"/>
      <c r="AK565" s="27"/>
      <c r="AL565" s="25">
        <f>IF(SUM(AF565:AG565)&lt;SUM(AE565),SUM(AE565)-SUM(AF565:AG565),)</f>
        <v>0</v>
      </c>
      <c r="AM565" s="27">
        <f>IF(SUM(P565:AA565)&lt;(K565+L565+N565),(K565+L565+N565)-SUM(P565:AA565),)+IF(SUM(AF565:AG565)&lt;(AE565),(AE565)-SUM(AF565:AG565),)</f>
        <v>0</v>
      </c>
      <c r="AN565" s="28"/>
      <c r="AO565" s="2"/>
      <c r="AP565" s="2"/>
      <c r="AQ565" s="89"/>
      <c r="AR565" s="89"/>
      <c r="AS565" s="2"/>
      <c r="AT565" s="2"/>
      <c r="AU565" s="29"/>
      <c r="AV565" s="2"/>
      <c r="AW565" s="2"/>
      <c r="AX565" s="2"/>
      <c r="AY565" s="89"/>
      <c r="AZ565" s="2"/>
      <c r="BA565" s="2"/>
      <c r="BB565" s="2"/>
      <c r="BC565" s="2"/>
      <c r="BD565" s="2"/>
      <c r="BE565" s="2"/>
      <c r="BF565" s="2"/>
    </row>
    <row r="566" spans="1:58" s="130" customFormat="1" ht="18" customHeight="1">
      <c r="A566" s="146">
        <v>560</v>
      </c>
      <c r="B566" s="147" t="str">
        <f t="shared" si="140"/>
        <v>008</v>
      </c>
      <c r="C566" s="175" t="s">
        <v>5977</v>
      </c>
      <c r="D566" s="149" t="s">
        <v>8197</v>
      </c>
      <c r="E566" s="152" t="s">
        <v>8198</v>
      </c>
      <c r="F566" s="151" t="s">
        <v>496</v>
      </c>
      <c r="G566" s="152" t="s">
        <v>7090</v>
      </c>
      <c r="H566" s="149" t="s">
        <v>7091</v>
      </c>
      <c r="I566" s="149" t="s">
        <v>14939</v>
      </c>
      <c r="J566" s="149" t="s">
        <v>8140</v>
      </c>
      <c r="K566" s="153">
        <v>0</v>
      </c>
      <c r="L566" s="27">
        <v>0</v>
      </c>
      <c r="M566" s="153"/>
      <c r="N566" s="154">
        <v>8200000</v>
      </c>
      <c r="O566" s="154"/>
      <c r="P566" s="25"/>
      <c r="Q566" s="25">
        <v>8200000</v>
      </c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>
        <f>IF(SUM(P566:Q566)&lt;SUM(N566),SUM(N566)-SUM(P566:Q566),)</f>
        <v>0</v>
      </c>
      <c r="AE566" s="27">
        <v>9250000</v>
      </c>
      <c r="AF566" s="27">
        <v>9250000</v>
      </c>
      <c r="AG566" s="27"/>
      <c r="AH566" s="27"/>
      <c r="AI566" s="27"/>
      <c r="AJ566" s="27"/>
      <c r="AK566" s="27"/>
      <c r="AL566" s="25">
        <f>IF(SUM(AF566:AG566)&lt;SUM(AE566),SUM(AE566)-SUM(AF566:AG566),)</f>
        <v>0</v>
      </c>
      <c r="AM566" s="27">
        <f>IF(SUM(P566:AA566)&lt;(K566+L566+N566),(K566+L566+N566)-SUM(P566:AA566),)+IF(SUM(AF566:AG566)&lt;(AE566),(AE566)-SUM(AF566:AG566),)</f>
        <v>0</v>
      </c>
      <c r="AN566" s="28"/>
      <c r="AO566" s="2"/>
      <c r="AP566" s="2"/>
      <c r="AQ566" s="89"/>
      <c r="AR566" s="89"/>
      <c r="AS566" s="2"/>
      <c r="AT566" s="2"/>
      <c r="AU566" s="29"/>
      <c r="AV566" s="2"/>
      <c r="AW566" s="2"/>
      <c r="AX566" s="2"/>
      <c r="AY566" s="89"/>
      <c r="AZ566" s="2"/>
      <c r="BA566" s="2"/>
      <c r="BB566" s="2"/>
      <c r="BC566" s="2"/>
      <c r="BD566" s="2"/>
      <c r="BE566" s="2"/>
      <c r="BF566" s="2"/>
    </row>
    <row r="567" spans="1:58" s="130" customFormat="1" ht="18" customHeight="1">
      <c r="A567" s="146">
        <v>561</v>
      </c>
      <c r="B567" s="147" t="str">
        <f t="shared" si="140"/>
        <v>008</v>
      </c>
      <c r="C567" s="175" t="s">
        <v>8199</v>
      </c>
      <c r="D567" s="149" t="s">
        <v>8200</v>
      </c>
      <c r="E567" s="152" t="s">
        <v>8119</v>
      </c>
      <c r="F567" s="151" t="s">
        <v>496</v>
      </c>
      <c r="G567" s="152" t="s">
        <v>7090</v>
      </c>
      <c r="H567" s="149" t="s">
        <v>7091</v>
      </c>
      <c r="I567" s="149" t="s">
        <v>14939</v>
      </c>
      <c r="J567" s="149" t="s">
        <v>8140</v>
      </c>
      <c r="K567" s="153">
        <v>0</v>
      </c>
      <c r="L567" s="27">
        <v>0</v>
      </c>
      <c r="M567" s="153"/>
      <c r="N567" s="154">
        <v>8200000</v>
      </c>
      <c r="O567" s="154"/>
      <c r="P567" s="25"/>
      <c r="Q567" s="25"/>
      <c r="R567" s="25"/>
      <c r="S567" s="25">
        <v>8200000</v>
      </c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>
        <f ca="1">IF(SUM(P567:AD567)&lt;SUM(N567),SUM(N567)-SUM(P567:AD567),)</f>
        <v>0</v>
      </c>
      <c r="AE567" s="27">
        <v>9250000</v>
      </c>
      <c r="AF567" s="27">
        <v>9250000</v>
      </c>
      <c r="AG567" s="27"/>
      <c r="AH567" s="27"/>
      <c r="AI567" s="27"/>
      <c r="AJ567" s="27"/>
      <c r="AK567" s="27"/>
      <c r="AL567" s="25">
        <f>IF(SUM(AF567:AG567)&lt;SUM(AE567),SUM(AE567)-SUM(AF567:AG567),)</f>
        <v>0</v>
      </c>
      <c r="AM567" s="27">
        <f>IF(SUM(P567:AA567)&lt;(K567+L567+N567),(K567+L567+N567)-SUM(P567:AA567),)+IF(SUM(AF567:AG567)&lt;(AE567),(AE567)-SUM(AF567:AG567),)</f>
        <v>0</v>
      </c>
      <c r="AN567" s="28"/>
      <c r="AO567" s="2"/>
      <c r="AP567" s="2"/>
      <c r="AQ567" s="89"/>
      <c r="AR567" s="89"/>
      <c r="AS567" s="2"/>
      <c r="AT567" s="2"/>
      <c r="AU567" s="29"/>
      <c r="AV567" s="2"/>
      <c r="AW567" s="2"/>
      <c r="AX567" s="2"/>
      <c r="AY567" s="89"/>
      <c r="AZ567" s="2"/>
      <c r="BA567" s="2"/>
      <c r="BB567" s="2"/>
      <c r="BC567" s="2"/>
      <c r="BD567" s="2"/>
      <c r="BE567" s="2"/>
      <c r="BF567" s="2"/>
    </row>
    <row r="568" spans="1:58" s="130" customFormat="1" ht="18" customHeight="1">
      <c r="A568" s="146">
        <v>562</v>
      </c>
      <c r="B568" s="147" t="str">
        <f t="shared" si="140"/>
        <v>008</v>
      </c>
      <c r="C568" s="175" t="s">
        <v>8201</v>
      </c>
      <c r="D568" s="149" t="s">
        <v>8202</v>
      </c>
      <c r="E568" s="152" t="s">
        <v>8203</v>
      </c>
      <c r="F568" s="151" t="s">
        <v>7106</v>
      </c>
      <c r="G568" s="152" t="s">
        <v>7090</v>
      </c>
      <c r="H568" s="149" t="s">
        <v>7091</v>
      </c>
      <c r="I568" s="149" t="s">
        <v>14939</v>
      </c>
      <c r="J568" s="149" t="s">
        <v>8140</v>
      </c>
      <c r="K568" s="153">
        <v>0</v>
      </c>
      <c r="L568" s="27">
        <v>0</v>
      </c>
      <c r="M568" s="153"/>
      <c r="N568" s="154">
        <v>8200000</v>
      </c>
      <c r="O568" s="154"/>
      <c r="P568" s="25"/>
      <c r="Q568" s="25"/>
      <c r="R568" s="25"/>
      <c r="S568" s="25"/>
      <c r="T568" s="25"/>
      <c r="U568" s="25">
        <v>8200000</v>
      </c>
      <c r="V568" s="25"/>
      <c r="W568" s="25"/>
      <c r="X568" s="25"/>
      <c r="Y568" s="25"/>
      <c r="Z568" s="25"/>
      <c r="AA568" s="25"/>
      <c r="AB568" s="25"/>
      <c r="AC568" s="25"/>
      <c r="AD568" s="25">
        <f>IF(SUM(P568:U568)&lt;SUM(N568),SUM(N568)-SUM(P568:U568),)</f>
        <v>0</v>
      </c>
      <c r="AE568" s="27">
        <v>9250000</v>
      </c>
      <c r="AF568" s="27"/>
      <c r="AG568" s="27"/>
      <c r="AH568" s="27">
        <v>9250000</v>
      </c>
      <c r="AI568" s="27"/>
      <c r="AJ568" s="27"/>
      <c r="AK568" s="27"/>
      <c r="AL568" s="25">
        <f>IF(SUM(AF568:AI568)&lt;SUM(AE568),SUM(AE568)-SUM(AF568:AI568),)</f>
        <v>0</v>
      </c>
      <c r="AM568" s="27">
        <f t="shared" ref="AM568:AM570" si="153">IF(SUM(P568:AA568)&lt;(K568+L568+N568),(K568+L568+N568)-SUM(P568:AA568),)+IF(SUM(AF568:AI568)&lt;(AE568),(AE568)-SUM(AF568:AI568),)</f>
        <v>0</v>
      </c>
      <c r="AN568" s="28"/>
      <c r="AO568" s="2"/>
      <c r="AP568" s="2"/>
      <c r="AQ568" s="89"/>
      <c r="AR568" s="89"/>
      <c r="AS568" s="2"/>
      <c r="AT568" s="2"/>
      <c r="AU568" s="29"/>
      <c r="AV568" s="2"/>
      <c r="AW568" s="2"/>
      <c r="AX568" s="2"/>
      <c r="AY568" s="89"/>
      <c r="AZ568" s="2"/>
      <c r="BA568" s="2"/>
      <c r="BB568" s="2"/>
      <c r="BC568" s="2"/>
      <c r="BD568" s="2"/>
      <c r="BE568" s="2"/>
      <c r="BF568" s="2"/>
    </row>
    <row r="569" spans="1:58" s="130" customFormat="1" ht="18" customHeight="1">
      <c r="A569" s="146">
        <v>563</v>
      </c>
      <c r="B569" s="147" t="str">
        <f t="shared" si="140"/>
        <v>008</v>
      </c>
      <c r="C569" s="175" t="s">
        <v>8204</v>
      </c>
      <c r="D569" s="149" t="s">
        <v>8205</v>
      </c>
      <c r="E569" s="152" t="s">
        <v>7361</v>
      </c>
      <c r="F569" s="151" t="s">
        <v>496</v>
      </c>
      <c r="G569" s="152" t="s">
        <v>7090</v>
      </c>
      <c r="H569" s="149" t="s">
        <v>7091</v>
      </c>
      <c r="I569" s="149" t="s">
        <v>14939</v>
      </c>
      <c r="J569" s="149" t="s">
        <v>8140</v>
      </c>
      <c r="K569" s="153">
        <v>0</v>
      </c>
      <c r="L569" s="27">
        <v>0</v>
      </c>
      <c r="M569" s="153"/>
      <c r="N569" s="154">
        <v>8200000</v>
      </c>
      <c r="O569" s="154"/>
      <c r="P569" s="25"/>
      <c r="Q569" s="25"/>
      <c r="R569" s="25"/>
      <c r="S569" s="25"/>
      <c r="T569" s="25"/>
      <c r="U569" s="25">
        <v>8200000</v>
      </c>
      <c r="V569" s="25"/>
      <c r="W569" s="25"/>
      <c r="X569" s="25"/>
      <c r="Y569" s="25"/>
      <c r="Z569" s="25"/>
      <c r="AA569" s="25"/>
      <c r="AB569" s="25"/>
      <c r="AC569" s="25"/>
      <c r="AD569" s="25">
        <f>IF(SUM(P569:U569)&lt;SUM(N569),SUM(N569)-SUM(P569:U569),)</f>
        <v>0</v>
      </c>
      <c r="AE569" s="27">
        <v>9250000</v>
      </c>
      <c r="AF569" s="27"/>
      <c r="AG569" s="27"/>
      <c r="AH569" s="27">
        <v>9250000</v>
      </c>
      <c r="AI569" s="27"/>
      <c r="AJ569" s="27"/>
      <c r="AK569" s="27"/>
      <c r="AL569" s="25">
        <f>IF(SUM(AF569:AI569)&lt;SUM(AE569),SUM(AE569)-SUM(AF569:AI569),)</f>
        <v>0</v>
      </c>
      <c r="AM569" s="27">
        <f t="shared" si="153"/>
        <v>0</v>
      </c>
      <c r="AN569" s="28"/>
      <c r="AO569" s="2"/>
      <c r="AP569" s="2"/>
      <c r="AQ569" s="89"/>
      <c r="AR569" s="89"/>
      <c r="AS569" s="2"/>
      <c r="AT569" s="2"/>
      <c r="AU569" s="29"/>
      <c r="AV569" s="2"/>
      <c r="AW569" s="2"/>
      <c r="AX569" s="2"/>
      <c r="AY569" s="89"/>
      <c r="AZ569" s="2"/>
      <c r="BA569" s="2"/>
      <c r="BB569" s="2"/>
      <c r="BC569" s="2"/>
      <c r="BD569" s="2"/>
      <c r="BE569" s="2"/>
      <c r="BF569" s="2"/>
    </row>
    <row r="570" spans="1:58" s="130" customFormat="1" ht="18" customHeight="1">
      <c r="A570" s="146">
        <v>564</v>
      </c>
      <c r="B570" s="147" t="str">
        <f t="shared" si="140"/>
        <v>008</v>
      </c>
      <c r="C570" s="175" t="s">
        <v>8206</v>
      </c>
      <c r="D570" s="149" t="s">
        <v>8207</v>
      </c>
      <c r="E570" s="152" t="s">
        <v>7273</v>
      </c>
      <c r="F570" s="151" t="s">
        <v>496</v>
      </c>
      <c r="G570" s="152" t="s">
        <v>7090</v>
      </c>
      <c r="H570" s="149" t="s">
        <v>7091</v>
      </c>
      <c r="I570" s="176" t="s">
        <v>14940</v>
      </c>
      <c r="J570" s="149" t="s">
        <v>8140</v>
      </c>
      <c r="K570" s="153">
        <v>0</v>
      </c>
      <c r="L570" s="27">
        <v>0</v>
      </c>
      <c r="M570" s="153"/>
      <c r="N570" s="154">
        <v>8200000</v>
      </c>
      <c r="O570" s="154"/>
      <c r="P570" s="25"/>
      <c r="Q570" s="25"/>
      <c r="R570" s="25"/>
      <c r="S570" s="25">
        <v>8200000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>
        <f ca="1">IF(SUM(P570:AD570)&lt;SUM(N570),SUM(N570)-SUM(P570:AD570),)</f>
        <v>0</v>
      </c>
      <c r="AE570" s="27">
        <v>9250000</v>
      </c>
      <c r="AF570" s="27"/>
      <c r="AG570" s="27"/>
      <c r="AH570" s="27">
        <v>9250000</v>
      </c>
      <c r="AI570" s="27"/>
      <c r="AJ570" s="27"/>
      <c r="AK570" s="27"/>
      <c r="AL570" s="25">
        <f>IF(SUM(AF570:AI570)&lt;SUM(AE570),SUM(AE570)-SUM(AF570:AI570),)</f>
        <v>0</v>
      </c>
      <c r="AM570" s="27">
        <f t="shared" si="153"/>
        <v>0</v>
      </c>
      <c r="AN570" s="28"/>
      <c r="AO570" s="2"/>
      <c r="AP570" s="2"/>
      <c r="AQ570" s="89"/>
      <c r="AR570" s="89"/>
      <c r="AS570" s="2"/>
      <c r="AT570" s="2"/>
      <c r="AU570" s="29"/>
      <c r="AV570" s="2"/>
      <c r="AW570" s="2"/>
      <c r="AX570" s="2"/>
      <c r="AY570" s="89"/>
      <c r="AZ570" s="2"/>
      <c r="BA570" s="2"/>
      <c r="BB570" s="2"/>
      <c r="BC570" s="2"/>
      <c r="BD570" s="2"/>
      <c r="BE570" s="2"/>
      <c r="BF570" s="2"/>
    </row>
    <row r="571" spans="1:58" s="130" customFormat="1" ht="18" customHeight="1">
      <c r="A571" s="146">
        <v>565</v>
      </c>
      <c r="B571" s="147" t="str">
        <f t="shared" si="140"/>
        <v>008</v>
      </c>
      <c r="C571" s="175" t="s">
        <v>6171</v>
      </c>
      <c r="D571" s="149" t="s">
        <v>8208</v>
      </c>
      <c r="E571" s="152" t="s">
        <v>7187</v>
      </c>
      <c r="F571" s="151" t="s">
        <v>7106</v>
      </c>
      <c r="G571" s="152" t="s">
        <v>7090</v>
      </c>
      <c r="H571" s="149" t="s">
        <v>7091</v>
      </c>
      <c r="I571" s="149" t="s">
        <v>14939</v>
      </c>
      <c r="J571" s="149" t="s">
        <v>8140</v>
      </c>
      <c r="K571" s="153">
        <v>0</v>
      </c>
      <c r="L571" s="27">
        <v>0</v>
      </c>
      <c r="M571" s="153"/>
      <c r="N571" s="154">
        <v>8200000</v>
      </c>
      <c r="O571" s="154"/>
      <c r="P571" s="25"/>
      <c r="Q571" s="25">
        <v>8200000</v>
      </c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>
        <f>IF(SUM(P571:Q571)&lt;SUM(N571),SUM(N571)-SUM(P571:Q571),)</f>
        <v>0</v>
      </c>
      <c r="AE571" s="27">
        <v>9250000</v>
      </c>
      <c r="AF571" s="27">
        <v>9250000</v>
      </c>
      <c r="AG571" s="27"/>
      <c r="AH571" s="27"/>
      <c r="AI571" s="27"/>
      <c r="AJ571" s="27"/>
      <c r="AK571" s="27"/>
      <c r="AL571" s="25">
        <f t="shared" ref="AL571:AL576" si="154">IF(SUM(AF571:AG571)&lt;SUM(AE571),SUM(AE571)-SUM(AF571:AG571),)</f>
        <v>0</v>
      </c>
      <c r="AM571" s="27">
        <f t="shared" ref="AM571:AM576" si="155">IF(SUM(P571:AA571)&lt;(K571+L571+N571),(K571+L571+N571)-SUM(P571:AA571),)+IF(SUM(AF571:AG571)&lt;(AE571),(AE571)-SUM(AF571:AG571),)</f>
        <v>0</v>
      </c>
      <c r="AN571" s="28"/>
      <c r="AO571" s="2"/>
      <c r="AP571" s="2"/>
      <c r="AQ571" s="89"/>
      <c r="AR571" s="89"/>
      <c r="AS571" s="2"/>
      <c r="AT571" s="2"/>
      <c r="AU571" s="29"/>
      <c r="AV571" s="2"/>
      <c r="AW571" s="2"/>
      <c r="AX571" s="2"/>
      <c r="AY571" s="89"/>
      <c r="AZ571" s="2"/>
      <c r="BA571" s="2"/>
      <c r="BB571" s="2"/>
      <c r="BC571" s="2"/>
      <c r="BD571" s="2"/>
      <c r="BE571" s="2"/>
      <c r="BF571" s="2"/>
    </row>
    <row r="572" spans="1:58" s="130" customFormat="1" ht="18" customHeight="1">
      <c r="A572" s="146">
        <v>566</v>
      </c>
      <c r="B572" s="147" t="str">
        <f t="shared" si="140"/>
        <v>008</v>
      </c>
      <c r="C572" s="175" t="s">
        <v>6998</v>
      </c>
      <c r="D572" s="149" t="s">
        <v>8209</v>
      </c>
      <c r="E572" s="152" t="s">
        <v>8210</v>
      </c>
      <c r="F572" s="151" t="s">
        <v>496</v>
      </c>
      <c r="G572" s="152" t="s">
        <v>7090</v>
      </c>
      <c r="H572" s="149" t="s">
        <v>7091</v>
      </c>
      <c r="I572" s="149" t="s">
        <v>14939</v>
      </c>
      <c r="J572" s="149" t="s">
        <v>8140</v>
      </c>
      <c r="K572" s="153">
        <v>0</v>
      </c>
      <c r="L572" s="27">
        <v>0</v>
      </c>
      <c r="M572" s="153"/>
      <c r="N572" s="154">
        <v>8200000</v>
      </c>
      <c r="O572" s="154"/>
      <c r="P572" s="25"/>
      <c r="Q572" s="25">
        <v>8200000</v>
      </c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>
        <f>IF(SUM(P572:Q572)&lt;SUM(N572),SUM(N572)-SUM(P572:Q572),)</f>
        <v>0</v>
      </c>
      <c r="AE572" s="27">
        <v>9250000</v>
      </c>
      <c r="AF572" s="27">
        <v>9250000</v>
      </c>
      <c r="AG572" s="27"/>
      <c r="AH572" s="27"/>
      <c r="AI572" s="27"/>
      <c r="AJ572" s="27"/>
      <c r="AK572" s="27"/>
      <c r="AL572" s="25">
        <f t="shared" si="154"/>
        <v>0</v>
      </c>
      <c r="AM572" s="27">
        <f t="shared" si="155"/>
        <v>0</v>
      </c>
      <c r="AN572" s="28"/>
      <c r="AO572" s="2"/>
      <c r="AP572" s="2"/>
      <c r="AQ572" s="89"/>
      <c r="AR572" s="89"/>
      <c r="AS572" s="2"/>
      <c r="AT572" s="2"/>
      <c r="AU572" s="29"/>
      <c r="AV572" s="2"/>
      <c r="AW572" s="2"/>
      <c r="AX572" s="2"/>
      <c r="AY572" s="89"/>
      <c r="AZ572" s="2"/>
      <c r="BA572" s="2"/>
      <c r="BB572" s="2"/>
      <c r="BC572" s="2"/>
      <c r="BD572" s="2"/>
      <c r="BE572" s="2"/>
      <c r="BF572" s="2"/>
    </row>
    <row r="573" spans="1:58" s="130" customFormat="1" ht="18" customHeight="1">
      <c r="A573" s="146">
        <v>567</v>
      </c>
      <c r="B573" s="147" t="str">
        <f t="shared" si="140"/>
        <v>008</v>
      </c>
      <c r="C573" s="175" t="s">
        <v>6678</v>
      </c>
      <c r="D573" s="149" t="s">
        <v>8211</v>
      </c>
      <c r="E573" s="152" t="s">
        <v>7794</v>
      </c>
      <c r="F573" s="151" t="s">
        <v>496</v>
      </c>
      <c r="G573" s="152" t="s">
        <v>7090</v>
      </c>
      <c r="H573" s="149" t="s">
        <v>7091</v>
      </c>
      <c r="I573" s="149" t="s">
        <v>14939</v>
      </c>
      <c r="J573" s="149" t="s">
        <v>8140</v>
      </c>
      <c r="K573" s="153">
        <v>0</v>
      </c>
      <c r="L573" s="27">
        <v>0</v>
      </c>
      <c r="M573" s="153"/>
      <c r="N573" s="154">
        <v>8200000</v>
      </c>
      <c r="O573" s="154"/>
      <c r="P573" s="25"/>
      <c r="Q573" s="25">
        <v>8200000</v>
      </c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>
        <f>IF(SUM(P573:Q573)&lt;SUM(N573),SUM(N573)-SUM(P573:Q573),)</f>
        <v>0</v>
      </c>
      <c r="AE573" s="27">
        <v>9250000</v>
      </c>
      <c r="AF573" s="27">
        <v>9250000</v>
      </c>
      <c r="AG573" s="27"/>
      <c r="AH573" s="27"/>
      <c r="AI573" s="27"/>
      <c r="AJ573" s="27"/>
      <c r="AK573" s="27"/>
      <c r="AL573" s="25">
        <f t="shared" si="154"/>
        <v>0</v>
      </c>
      <c r="AM573" s="27">
        <f t="shared" si="155"/>
        <v>0</v>
      </c>
      <c r="AN573" s="28"/>
      <c r="AO573" s="2"/>
      <c r="AP573" s="2"/>
      <c r="AQ573" s="89"/>
      <c r="AR573" s="89"/>
      <c r="AS573" s="2"/>
      <c r="AT573" s="2"/>
      <c r="AU573" s="29"/>
      <c r="AV573" s="2"/>
      <c r="AW573" s="2"/>
      <c r="AX573" s="2"/>
      <c r="AY573" s="89"/>
      <c r="AZ573" s="2"/>
      <c r="BA573" s="2"/>
      <c r="BB573" s="2"/>
      <c r="BC573" s="2"/>
      <c r="BD573" s="2"/>
      <c r="BE573" s="2"/>
      <c r="BF573" s="2"/>
    </row>
    <row r="574" spans="1:58" s="130" customFormat="1" ht="18" customHeight="1">
      <c r="A574" s="146">
        <v>568</v>
      </c>
      <c r="B574" s="147" t="str">
        <f t="shared" si="140"/>
        <v>008</v>
      </c>
      <c r="C574" s="168" t="s">
        <v>6529</v>
      </c>
      <c r="D574" s="148" t="s">
        <v>8212</v>
      </c>
      <c r="E574" s="150"/>
      <c r="F574" s="151"/>
      <c r="G574" s="152" t="s">
        <v>7090</v>
      </c>
      <c r="H574" s="149" t="s">
        <v>7091</v>
      </c>
      <c r="I574" s="163" t="s">
        <v>14938</v>
      </c>
      <c r="J574" s="149" t="s">
        <v>7087</v>
      </c>
      <c r="K574" s="153">
        <v>0</v>
      </c>
      <c r="L574" s="27">
        <v>0</v>
      </c>
      <c r="M574" s="153"/>
      <c r="N574" s="154">
        <v>8200000</v>
      </c>
      <c r="O574" s="154"/>
      <c r="P574" s="25"/>
      <c r="Q574" s="25">
        <v>8200000</v>
      </c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>
        <f>IF(SUM(P574:Q574)&lt;SUM(N574),SUM(N574)-SUM(P574:Q574),)</f>
        <v>0</v>
      </c>
      <c r="AE574" s="27">
        <v>9250000</v>
      </c>
      <c r="AF574" s="27">
        <v>9250000</v>
      </c>
      <c r="AG574" s="27"/>
      <c r="AH574" s="27"/>
      <c r="AI574" s="27"/>
      <c r="AJ574" s="27"/>
      <c r="AK574" s="27"/>
      <c r="AL574" s="25">
        <f t="shared" si="154"/>
        <v>0</v>
      </c>
      <c r="AM574" s="27">
        <f t="shared" si="155"/>
        <v>0</v>
      </c>
      <c r="AN574" s="28"/>
      <c r="AO574" s="89"/>
      <c r="AP574" s="2"/>
      <c r="AQ574" s="89"/>
      <c r="AR574" s="89"/>
      <c r="AS574" s="89"/>
      <c r="AT574" s="89"/>
      <c r="AU574" s="29"/>
      <c r="AV574" s="2"/>
      <c r="AW574" s="89"/>
      <c r="AX574" s="89"/>
      <c r="AY574" s="89"/>
      <c r="AZ574" s="89"/>
      <c r="BA574" s="2"/>
      <c r="BB574" s="89"/>
      <c r="BC574" s="89"/>
      <c r="BD574" s="89"/>
      <c r="BE574" s="89"/>
      <c r="BF574" s="89"/>
    </row>
    <row r="575" spans="1:58" s="130" customFormat="1" ht="18" customHeight="1">
      <c r="A575" s="146">
        <v>569</v>
      </c>
      <c r="B575" s="147" t="str">
        <f t="shared" ref="B575:B633" si="156">MID(C575,4,3)</f>
        <v>009</v>
      </c>
      <c r="C575" s="175" t="s">
        <v>5408</v>
      </c>
      <c r="D575" s="149" t="s">
        <v>8213</v>
      </c>
      <c r="E575" s="152" t="s">
        <v>7769</v>
      </c>
      <c r="F575" s="151" t="s">
        <v>7106</v>
      </c>
      <c r="G575" s="152" t="s">
        <v>7096</v>
      </c>
      <c r="H575" s="149" t="s">
        <v>7097</v>
      </c>
      <c r="I575" s="149" t="s">
        <v>7067</v>
      </c>
      <c r="J575" s="149" t="s">
        <v>7098</v>
      </c>
      <c r="K575" s="153">
        <v>0</v>
      </c>
      <c r="L575" s="27">
        <v>0</v>
      </c>
      <c r="M575" s="153"/>
      <c r="N575" s="154">
        <v>7050000</v>
      </c>
      <c r="O575" s="154"/>
      <c r="P575" s="25"/>
      <c r="Q575" s="25">
        <v>7050000</v>
      </c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>
        <f t="shared" ref="AD575:AD576" si="157">IF(SUM(P575:Q575)&lt;SUM(N575),SUM(N575)-SUM(P575:Q575),)</f>
        <v>0</v>
      </c>
      <c r="AE575" s="27">
        <v>7950000</v>
      </c>
      <c r="AF575" s="27">
        <v>7950000</v>
      </c>
      <c r="AG575" s="27"/>
      <c r="AH575" s="27"/>
      <c r="AI575" s="27"/>
      <c r="AJ575" s="27"/>
      <c r="AK575" s="27"/>
      <c r="AL575" s="25">
        <f t="shared" si="154"/>
        <v>0</v>
      </c>
      <c r="AM575" s="27">
        <f t="shared" si="155"/>
        <v>0</v>
      </c>
      <c r="AN575" s="28" t="s">
        <v>8214</v>
      </c>
      <c r="AO575" s="2"/>
      <c r="AP575" s="2"/>
      <c r="AQ575" s="89"/>
      <c r="AR575" s="89"/>
      <c r="AS575" s="2"/>
      <c r="AT575" s="2"/>
      <c r="AU575" s="29"/>
      <c r="AV575" s="2"/>
      <c r="AW575" s="2"/>
      <c r="AX575" s="2"/>
      <c r="AY575" s="89"/>
      <c r="AZ575" s="2"/>
      <c r="BA575" s="2"/>
      <c r="BB575" s="2"/>
      <c r="BC575" s="2"/>
      <c r="BD575" s="2"/>
      <c r="BE575" s="2"/>
      <c r="BF575" s="2"/>
    </row>
    <row r="576" spans="1:58" s="130" customFormat="1" ht="18" customHeight="1">
      <c r="A576" s="146">
        <v>570</v>
      </c>
      <c r="B576" s="147" t="str">
        <f t="shared" si="156"/>
        <v>009</v>
      </c>
      <c r="C576" s="175" t="s">
        <v>5069</v>
      </c>
      <c r="D576" s="149" t="s">
        <v>8215</v>
      </c>
      <c r="E576" s="152" t="s">
        <v>7428</v>
      </c>
      <c r="F576" s="151" t="s">
        <v>7106</v>
      </c>
      <c r="G576" s="152" t="s">
        <v>7096</v>
      </c>
      <c r="H576" s="149" t="s">
        <v>7097</v>
      </c>
      <c r="I576" s="149" t="s">
        <v>7067</v>
      </c>
      <c r="J576" s="149" t="s">
        <v>7098</v>
      </c>
      <c r="K576" s="153">
        <v>0</v>
      </c>
      <c r="L576" s="27">
        <v>0</v>
      </c>
      <c r="M576" s="153"/>
      <c r="N576" s="154">
        <v>7050000</v>
      </c>
      <c r="O576" s="154"/>
      <c r="P576" s="25"/>
      <c r="Q576" s="25">
        <v>7050000</v>
      </c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>
        <f t="shared" si="157"/>
        <v>0</v>
      </c>
      <c r="AE576" s="27">
        <v>7950000</v>
      </c>
      <c r="AF576" s="27">
        <v>7950000</v>
      </c>
      <c r="AG576" s="27"/>
      <c r="AH576" s="27"/>
      <c r="AI576" s="27"/>
      <c r="AJ576" s="27"/>
      <c r="AK576" s="27"/>
      <c r="AL576" s="25">
        <f t="shared" si="154"/>
        <v>0</v>
      </c>
      <c r="AM576" s="27">
        <f t="shared" si="155"/>
        <v>0</v>
      </c>
      <c r="AN576" s="28"/>
      <c r="AO576" s="2"/>
      <c r="AP576" s="2"/>
      <c r="AQ576" s="89"/>
      <c r="AR576" s="89"/>
      <c r="AS576" s="2"/>
      <c r="AT576" s="2"/>
      <c r="AU576" s="29"/>
      <c r="AV576" s="2"/>
      <c r="AW576" s="2"/>
      <c r="AX576" s="2"/>
      <c r="AY576" s="89"/>
      <c r="AZ576" s="2"/>
      <c r="BA576" s="2"/>
      <c r="BB576" s="2"/>
      <c r="BC576" s="2"/>
      <c r="BD576" s="2"/>
      <c r="BE576" s="2"/>
      <c r="BF576" s="2"/>
    </row>
    <row r="577" spans="1:58" s="130" customFormat="1" ht="18" customHeight="1">
      <c r="A577" s="146">
        <v>571</v>
      </c>
      <c r="B577" s="147" t="str">
        <f t="shared" si="156"/>
        <v>009</v>
      </c>
      <c r="C577" s="175" t="s">
        <v>8216</v>
      </c>
      <c r="D577" s="149" t="s">
        <v>8217</v>
      </c>
      <c r="E577" s="189">
        <v>38048</v>
      </c>
      <c r="F577" s="151" t="s">
        <v>7106</v>
      </c>
      <c r="G577" s="152" t="s">
        <v>7096</v>
      </c>
      <c r="H577" s="149" t="s">
        <v>7097</v>
      </c>
      <c r="I577" s="149" t="s">
        <v>7067</v>
      </c>
      <c r="J577" s="149" t="s">
        <v>7098</v>
      </c>
      <c r="K577" s="153">
        <v>0</v>
      </c>
      <c r="L577" s="27">
        <v>0</v>
      </c>
      <c r="M577" s="153"/>
      <c r="N577" s="154">
        <v>7050000</v>
      </c>
      <c r="O577" s="154"/>
      <c r="P577" s="25"/>
      <c r="Q577" s="25"/>
      <c r="R577" s="25"/>
      <c r="S577" s="25">
        <v>7050000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>
        <f ca="1">IF(SUM(P577:AD577)&lt;SUM(N577),SUM(N577)-SUM(P577:AD577),)</f>
        <v>0</v>
      </c>
      <c r="AE577" s="27">
        <v>7950000</v>
      </c>
      <c r="AF577" s="27"/>
      <c r="AG577" s="27"/>
      <c r="AH577" s="27"/>
      <c r="AI577" s="27">
        <v>7950000</v>
      </c>
      <c r="AJ577" s="27"/>
      <c r="AK577" s="27"/>
      <c r="AL577" s="25">
        <f>IF(SUM(AF577:AI577)&lt;SUM(AE577),SUM(AE577)-SUM(AF577:AI577),)</f>
        <v>0</v>
      </c>
      <c r="AM577" s="27">
        <f>IF(SUM(P577:AA577)&lt;(K577+L577+N577),(K577+L577+N577)-SUM(P577:AA577),)+IF(SUM(AF577:AI577)&lt;(AE577),(AE577)-SUM(AF577:AI577),)</f>
        <v>0</v>
      </c>
      <c r="AN577" s="28" t="s">
        <v>8214</v>
      </c>
      <c r="AO577" s="2"/>
      <c r="AP577" s="2"/>
      <c r="AQ577" s="89"/>
      <c r="AR577" s="89"/>
      <c r="AS577" s="2"/>
      <c r="AT577" s="2"/>
      <c r="AU577" s="29"/>
      <c r="AV577" s="2"/>
      <c r="AW577" s="2"/>
      <c r="AX577" s="2"/>
      <c r="AY577" s="89"/>
      <c r="AZ577" s="2"/>
      <c r="BA577" s="2"/>
      <c r="BB577" s="2"/>
      <c r="BC577" s="2"/>
      <c r="BD577" s="2"/>
      <c r="BE577" s="2"/>
      <c r="BF577" s="2"/>
    </row>
    <row r="578" spans="1:58" s="130" customFormat="1" ht="18" customHeight="1">
      <c r="A578" s="146">
        <v>572</v>
      </c>
      <c r="B578" s="147" t="str">
        <f t="shared" si="156"/>
        <v>009</v>
      </c>
      <c r="C578" s="175" t="s">
        <v>5364</v>
      </c>
      <c r="D578" s="149" t="s">
        <v>8218</v>
      </c>
      <c r="E578" s="152" t="s">
        <v>7170</v>
      </c>
      <c r="F578" s="151" t="s">
        <v>7106</v>
      </c>
      <c r="G578" s="152" t="s">
        <v>7096</v>
      </c>
      <c r="H578" s="149" t="s">
        <v>7097</v>
      </c>
      <c r="I578" s="149" t="s">
        <v>7067</v>
      </c>
      <c r="J578" s="149" t="s">
        <v>7098</v>
      </c>
      <c r="K578" s="153">
        <v>0</v>
      </c>
      <c r="L578" s="27">
        <v>0</v>
      </c>
      <c r="M578" s="153"/>
      <c r="N578" s="154">
        <v>7050000</v>
      </c>
      <c r="O578" s="154"/>
      <c r="P578" s="25"/>
      <c r="Q578" s="25">
        <v>7050000</v>
      </c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>
        <f t="shared" ref="AD578:AD596" si="158">IF(SUM(P578:Q578)&lt;SUM(N578),SUM(N578)-SUM(P578:Q578),)</f>
        <v>0</v>
      </c>
      <c r="AE578" s="27">
        <v>7950000</v>
      </c>
      <c r="AF578" s="27">
        <v>7950000</v>
      </c>
      <c r="AG578" s="27"/>
      <c r="AH578" s="27"/>
      <c r="AI578" s="27"/>
      <c r="AJ578" s="27"/>
      <c r="AK578" s="27"/>
      <c r="AL578" s="25">
        <f t="shared" ref="AL578:AL583" si="159">IF(SUM(AF578:AG578)&lt;SUM(AE578),SUM(AE578)-SUM(AF578:AG578),)</f>
        <v>0</v>
      </c>
      <c r="AM578" s="27">
        <f t="shared" ref="AM578:AM583" si="160">IF(SUM(P578:AA578)&lt;(K578+L578+N578),(K578+L578+N578)-SUM(P578:AA578),)+IF(SUM(AF578:AG578)&lt;(AE578),(AE578)-SUM(AF578:AG578),)</f>
        <v>0</v>
      </c>
      <c r="AN578" s="28"/>
      <c r="AO578" s="2"/>
      <c r="AP578" s="2"/>
      <c r="AQ578" s="89"/>
      <c r="AR578" s="89"/>
      <c r="AS578" s="2"/>
      <c r="AT578" s="2"/>
      <c r="AU578" s="29"/>
      <c r="AV578" s="2"/>
      <c r="AW578" s="2"/>
      <c r="AX578" s="2"/>
      <c r="AY578" s="89"/>
      <c r="AZ578" s="2"/>
      <c r="BA578" s="2"/>
      <c r="BB578" s="2"/>
      <c r="BC578" s="2"/>
      <c r="BD578" s="2"/>
      <c r="BE578" s="2"/>
      <c r="BF578" s="2"/>
    </row>
    <row r="579" spans="1:58" s="130" customFormat="1" ht="18" customHeight="1">
      <c r="A579" s="146">
        <v>573</v>
      </c>
      <c r="B579" s="147" t="str">
        <f t="shared" si="156"/>
        <v>009</v>
      </c>
      <c r="C579" s="175" t="s">
        <v>5077</v>
      </c>
      <c r="D579" s="149" t="s">
        <v>8219</v>
      </c>
      <c r="E579" s="152" t="s">
        <v>7187</v>
      </c>
      <c r="F579" s="151" t="s">
        <v>7106</v>
      </c>
      <c r="G579" s="152" t="s">
        <v>7096</v>
      </c>
      <c r="H579" s="149" t="s">
        <v>7097</v>
      </c>
      <c r="I579" s="149" t="s">
        <v>7067</v>
      </c>
      <c r="J579" s="149" t="s">
        <v>7098</v>
      </c>
      <c r="K579" s="153">
        <v>0</v>
      </c>
      <c r="L579" s="27">
        <v>0</v>
      </c>
      <c r="M579" s="153"/>
      <c r="N579" s="154">
        <v>7050000</v>
      </c>
      <c r="O579" s="154"/>
      <c r="P579" s="25"/>
      <c r="Q579" s="25">
        <v>7050000</v>
      </c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>
        <f t="shared" si="158"/>
        <v>0</v>
      </c>
      <c r="AE579" s="27">
        <v>7950000</v>
      </c>
      <c r="AF579" s="27">
        <v>7950000</v>
      </c>
      <c r="AG579" s="27"/>
      <c r="AH579" s="27"/>
      <c r="AI579" s="27"/>
      <c r="AJ579" s="27"/>
      <c r="AK579" s="27"/>
      <c r="AL579" s="25">
        <f t="shared" si="159"/>
        <v>0</v>
      </c>
      <c r="AM579" s="27">
        <f t="shared" si="160"/>
        <v>0</v>
      </c>
      <c r="AN579" s="28" t="s">
        <v>8214</v>
      </c>
      <c r="AO579" s="2"/>
      <c r="AP579" s="2"/>
      <c r="AQ579" s="89"/>
      <c r="AR579" s="89"/>
      <c r="AS579" s="2"/>
      <c r="AT579" s="2"/>
      <c r="AU579" s="29"/>
      <c r="AV579" s="2"/>
      <c r="AW579" s="2"/>
      <c r="AX579" s="2"/>
      <c r="AY579" s="89"/>
      <c r="AZ579" s="2"/>
      <c r="BA579" s="2"/>
      <c r="BB579" s="2"/>
      <c r="BC579" s="2"/>
      <c r="BD579" s="2"/>
      <c r="BE579" s="2"/>
      <c r="BF579" s="2"/>
    </row>
    <row r="580" spans="1:58" s="130" customFormat="1" ht="18" customHeight="1">
      <c r="A580" s="146">
        <v>574</v>
      </c>
      <c r="B580" s="147" t="str">
        <f t="shared" si="156"/>
        <v>009</v>
      </c>
      <c r="C580" s="175" t="s">
        <v>5668</v>
      </c>
      <c r="D580" s="149" t="s">
        <v>8220</v>
      </c>
      <c r="E580" s="152" t="s">
        <v>7497</v>
      </c>
      <c r="F580" s="151" t="s">
        <v>7106</v>
      </c>
      <c r="G580" s="152" t="s">
        <v>7096</v>
      </c>
      <c r="H580" s="149" t="s">
        <v>7097</v>
      </c>
      <c r="I580" s="149" t="s">
        <v>7067</v>
      </c>
      <c r="J580" s="149" t="s">
        <v>7098</v>
      </c>
      <c r="K580" s="153">
        <v>0</v>
      </c>
      <c r="L580" s="27">
        <v>0</v>
      </c>
      <c r="M580" s="153"/>
      <c r="N580" s="154">
        <v>7050000</v>
      </c>
      <c r="O580" s="154"/>
      <c r="P580" s="25"/>
      <c r="Q580" s="25">
        <v>7050000</v>
      </c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>
        <f t="shared" si="158"/>
        <v>0</v>
      </c>
      <c r="AE580" s="27">
        <v>7950000</v>
      </c>
      <c r="AF580" s="27">
        <v>7950000</v>
      </c>
      <c r="AG580" s="27"/>
      <c r="AH580" s="27"/>
      <c r="AI580" s="27"/>
      <c r="AJ580" s="27"/>
      <c r="AK580" s="27"/>
      <c r="AL580" s="25">
        <f t="shared" si="159"/>
        <v>0</v>
      </c>
      <c r="AM580" s="27">
        <f t="shared" si="160"/>
        <v>0</v>
      </c>
      <c r="AN580" s="28"/>
      <c r="AO580" s="2"/>
      <c r="AP580" s="2"/>
      <c r="AQ580" s="89"/>
      <c r="AR580" s="89"/>
      <c r="AS580" s="2"/>
      <c r="AT580" s="2"/>
      <c r="AU580" s="29"/>
      <c r="AV580" s="2"/>
      <c r="AW580" s="2"/>
      <c r="AX580" s="2"/>
      <c r="AY580" s="89"/>
      <c r="AZ580" s="2"/>
      <c r="BA580" s="2"/>
      <c r="BB580" s="2"/>
      <c r="BC580" s="2"/>
      <c r="BD580" s="2"/>
      <c r="BE580" s="2"/>
      <c r="BF580" s="2"/>
    </row>
    <row r="581" spans="1:58" s="130" customFormat="1" ht="18" customHeight="1">
      <c r="A581" s="146">
        <v>575</v>
      </c>
      <c r="B581" s="147" t="str">
        <f t="shared" si="156"/>
        <v>009</v>
      </c>
      <c r="C581" s="175" t="s">
        <v>5566</v>
      </c>
      <c r="D581" s="149" t="s">
        <v>8161</v>
      </c>
      <c r="E581" s="152" t="s">
        <v>8221</v>
      </c>
      <c r="F581" s="151" t="s">
        <v>7106</v>
      </c>
      <c r="G581" s="152" t="s">
        <v>7096</v>
      </c>
      <c r="H581" s="149" t="s">
        <v>7097</v>
      </c>
      <c r="I581" s="149" t="s">
        <v>7067</v>
      </c>
      <c r="J581" s="149" t="s">
        <v>7098</v>
      </c>
      <c r="K581" s="153">
        <v>0</v>
      </c>
      <c r="L581" s="27">
        <v>0</v>
      </c>
      <c r="M581" s="153"/>
      <c r="N581" s="154">
        <v>7050000</v>
      </c>
      <c r="O581" s="154"/>
      <c r="P581" s="25"/>
      <c r="Q581" s="25">
        <v>7050000</v>
      </c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>
        <f t="shared" si="158"/>
        <v>0</v>
      </c>
      <c r="AE581" s="27">
        <v>7950000</v>
      </c>
      <c r="AF581" s="27">
        <v>7950000</v>
      </c>
      <c r="AG581" s="27"/>
      <c r="AH581" s="27"/>
      <c r="AI581" s="27"/>
      <c r="AJ581" s="27"/>
      <c r="AK581" s="27"/>
      <c r="AL581" s="25">
        <f t="shared" si="159"/>
        <v>0</v>
      </c>
      <c r="AM581" s="27">
        <f t="shared" si="160"/>
        <v>0</v>
      </c>
      <c r="AN581" s="28"/>
      <c r="AO581" s="2"/>
      <c r="AP581" s="2"/>
      <c r="AQ581" s="89"/>
      <c r="AR581" s="89"/>
      <c r="AS581" s="2"/>
      <c r="AT581" s="2"/>
      <c r="AU581" s="29"/>
      <c r="AV581" s="2"/>
      <c r="AW581" s="2"/>
      <c r="AX581" s="2"/>
      <c r="AY581" s="89"/>
      <c r="AZ581" s="2"/>
      <c r="BA581" s="2"/>
      <c r="BB581" s="2"/>
      <c r="BC581" s="2"/>
      <c r="BD581" s="2"/>
      <c r="BE581" s="2"/>
      <c r="BF581" s="2"/>
    </row>
    <row r="582" spans="1:58" s="130" customFormat="1" ht="18" customHeight="1">
      <c r="A582" s="146">
        <v>576</v>
      </c>
      <c r="B582" s="147" t="str">
        <f t="shared" si="156"/>
        <v>009</v>
      </c>
      <c r="C582" s="175" t="s">
        <v>5717</v>
      </c>
      <c r="D582" s="149" t="s">
        <v>8222</v>
      </c>
      <c r="E582" s="152" t="s">
        <v>8223</v>
      </c>
      <c r="F582" s="151" t="s">
        <v>7106</v>
      </c>
      <c r="G582" s="152" t="s">
        <v>7096</v>
      </c>
      <c r="H582" s="149" t="s">
        <v>7097</v>
      </c>
      <c r="I582" s="149" t="s">
        <v>7067</v>
      </c>
      <c r="J582" s="149" t="s">
        <v>7098</v>
      </c>
      <c r="K582" s="153">
        <v>0</v>
      </c>
      <c r="L582" s="27">
        <v>0</v>
      </c>
      <c r="M582" s="153"/>
      <c r="N582" s="154">
        <v>7050000</v>
      </c>
      <c r="O582" s="154"/>
      <c r="P582" s="25"/>
      <c r="Q582" s="25">
        <v>7050000</v>
      </c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>
        <f t="shared" si="158"/>
        <v>0</v>
      </c>
      <c r="AE582" s="27">
        <v>7950000</v>
      </c>
      <c r="AF582" s="27">
        <v>7950000</v>
      </c>
      <c r="AG582" s="27"/>
      <c r="AH582" s="27"/>
      <c r="AI582" s="27"/>
      <c r="AJ582" s="27"/>
      <c r="AK582" s="27"/>
      <c r="AL582" s="25">
        <f t="shared" si="159"/>
        <v>0</v>
      </c>
      <c r="AM582" s="27">
        <f t="shared" si="160"/>
        <v>0</v>
      </c>
      <c r="AN582" s="28"/>
      <c r="AO582" s="2"/>
      <c r="AP582" s="2"/>
      <c r="AQ582" s="89"/>
      <c r="AR582" s="89"/>
      <c r="AS582" s="2"/>
      <c r="AT582" s="2"/>
      <c r="AU582" s="29"/>
      <c r="AV582" s="2"/>
      <c r="AW582" s="2"/>
      <c r="AX582" s="2"/>
      <c r="AY582" s="89"/>
      <c r="AZ582" s="2"/>
      <c r="BA582" s="2"/>
      <c r="BB582" s="2"/>
      <c r="BC582" s="2"/>
      <c r="BD582" s="2"/>
      <c r="BE582" s="2"/>
      <c r="BF582" s="2"/>
    </row>
    <row r="583" spans="1:58" s="130" customFormat="1" ht="18" customHeight="1">
      <c r="A583" s="146">
        <v>577</v>
      </c>
      <c r="B583" s="147" t="str">
        <f t="shared" si="156"/>
        <v>009</v>
      </c>
      <c r="C583" s="175" t="s">
        <v>5147</v>
      </c>
      <c r="D583" s="149" t="s">
        <v>8224</v>
      </c>
      <c r="E583" s="152" t="s">
        <v>8225</v>
      </c>
      <c r="F583" s="151" t="s">
        <v>7106</v>
      </c>
      <c r="G583" s="152" t="s">
        <v>7096</v>
      </c>
      <c r="H583" s="149" t="s">
        <v>7097</v>
      </c>
      <c r="I583" s="149" t="s">
        <v>7067</v>
      </c>
      <c r="J583" s="149" t="s">
        <v>7098</v>
      </c>
      <c r="K583" s="153">
        <v>0</v>
      </c>
      <c r="L583" s="27">
        <v>0</v>
      </c>
      <c r="M583" s="153"/>
      <c r="N583" s="154">
        <v>7050000</v>
      </c>
      <c r="O583" s="154"/>
      <c r="P583" s="25"/>
      <c r="Q583" s="25">
        <v>7050000</v>
      </c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>
        <f t="shared" si="158"/>
        <v>0</v>
      </c>
      <c r="AE583" s="27">
        <v>7950000</v>
      </c>
      <c r="AF583" s="27">
        <v>7950000</v>
      </c>
      <c r="AG583" s="27"/>
      <c r="AH583" s="27"/>
      <c r="AI583" s="27"/>
      <c r="AJ583" s="27"/>
      <c r="AK583" s="27"/>
      <c r="AL583" s="25">
        <f t="shared" si="159"/>
        <v>0</v>
      </c>
      <c r="AM583" s="27">
        <f t="shared" si="160"/>
        <v>0</v>
      </c>
      <c r="AN583" s="28"/>
      <c r="AO583" s="2"/>
      <c r="AP583" s="2"/>
      <c r="AQ583" s="89"/>
      <c r="AR583" s="89"/>
      <c r="AS583" s="2"/>
      <c r="AT583" s="2"/>
      <c r="AU583" s="29"/>
      <c r="AV583" s="2"/>
      <c r="AW583" s="2"/>
      <c r="AX583" s="2"/>
      <c r="AY583" s="89"/>
      <c r="AZ583" s="2"/>
      <c r="BA583" s="2"/>
      <c r="BB583" s="2"/>
      <c r="BC583" s="2"/>
      <c r="BD583" s="2"/>
      <c r="BE583" s="2"/>
      <c r="BF583" s="2"/>
    </row>
    <row r="584" spans="1:58" s="130" customFormat="1" ht="18" customHeight="1">
      <c r="A584" s="146">
        <v>578</v>
      </c>
      <c r="B584" s="147" t="str">
        <f t="shared" si="156"/>
        <v>009</v>
      </c>
      <c r="C584" s="175" t="s">
        <v>8226</v>
      </c>
      <c r="D584" s="149" t="s">
        <v>8227</v>
      </c>
      <c r="E584" s="152" t="s">
        <v>3522</v>
      </c>
      <c r="F584" s="151" t="s">
        <v>496</v>
      </c>
      <c r="G584" s="152" t="s">
        <v>7096</v>
      </c>
      <c r="H584" s="149" t="s">
        <v>7097</v>
      </c>
      <c r="I584" s="149" t="s">
        <v>7067</v>
      </c>
      <c r="J584" s="149" t="s">
        <v>7098</v>
      </c>
      <c r="K584" s="153">
        <v>0</v>
      </c>
      <c r="L584" s="27">
        <v>0</v>
      </c>
      <c r="M584" s="153"/>
      <c r="N584" s="154">
        <v>7050000</v>
      </c>
      <c r="O584" s="154"/>
      <c r="P584" s="25"/>
      <c r="Q584" s="25"/>
      <c r="R584" s="25"/>
      <c r="S584" s="25"/>
      <c r="T584" s="25"/>
      <c r="U584" s="25"/>
      <c r="V584" s="25"/>
      <c r="W584" s="25">
        <v>7050000</v>
      </c>
      <c r="X584" s="25"/>
      <c r="Y584" s="25"/>
      <c r="Z584" s="25"/>
      <c r="AA584" s="25"/>
      <c r="AB584" s="25"/>
      <c r="AC584" s="25"/>
      <c r="AD584" s="25">
        <f>IF(SUM(P584:W584)&lt;SUM(N584),SUM(N584)-SUM(P584:W584),)</f>
        <v>0</v>
      </c>
      <c r="AE584" s="27">
        <v>7950000</v>
      </c>
      <c r="AF584" s="27"/>
      <c r="AG584" s="27"/>
      <c r="AH584" s="27">
        <v>7950000</v>
      </c>
      <c r="AI584" s="27"/>
      <c r="AJ584" s="27"/>
      <c r="AK584" s="27"/>
      <c r="AL584" s="25">
        <f>IF(SUM(AF584:AI584)&lt;SUM(AE584),SUM(AE584)-SUM(AF584:AI584),)</f>
        <v>0</v>
      </c>
      <c r="AM584" s="27">
        <f t="shared" ref="AM584" si="161">IF(SUM(P584:AA584)&lt;(K584+L584+N584),(K584+L584+N584)-SUM(P584:AA584),)+IF(SUM(AF584:AI584)&lt;(AE584),(AE584)-SUM(AF584:AI584),)</f>
        <v>0</v>
      </c>
      <c r="AN584" s="28"/>
      <c r="AO584" s="2"/>
      <c r="AP584" s="2"/>
      <c r="AQ584" s="89"/>
      <c r="AR584" s="89"/>
      <c r="AS584" s="2"/>
      <c r="AT584" s="2"/>
      <c r="AU584" s="29"/>
      <c r="AV584" s="2"/>
      <c r="AW584" s="2"/>
      <c r="AX584" s="2"/>
      <c r="AY584" s="89"/>
      <c r="AZ584" s="2"/>
      <c r="BA584" s="2"/>
      <c r="BB584" s="2"/>
      <c r="BC584" s="2"/>
      <c r="BD584" s="2"/>
      <c r="BE584" s="2"/>
      <c r="BF584" s="2"/>
    </row>
    <row r="585" spans="1:58" s="130" customFormat="1" ht="18" customHeight="1">
      <c r="A585" s="146">
        <v>579</v>
      </c>
      <c r="B585" s="147" t="str">
        <f t="shared" si="156"/>
        <v>009</v>
      </c>
      <c r="C585" s="175" t="s">
        <v>5652</v>
      </c>
      <c r="D585" s="149" t="s">
        <v>8228</v>
      </c>
      <c r="E585" s="152" t="s">
        <v>7236</v>
      </c>
      <c r="F585" s="151" t="s">
        <v>7106</v>
      </c>
      <c r="G585" s="152" t="s">
        <v>7096</v>
      </c>
      <c r="H585" s="149" t="s">
        <v>7097</v>
      </c>
      <c r="I585" s="149" t="s">
        <v>7067</v>
      </c>
      <c r="J585" s="149" t="s">
        <v>7098</v>
      </c>
      <c r="K585" s="153">
        <v>0</v>
      </c>
      <c r="L585" s="27">
        <v>0</v>
      </c>
      <c r="M585" s="153"/>
      <c r="N585" s="154">
        <v>7050000</v>
      </c>
      <c r="O585" s="154"/>
      <c r="P585" s="25"/>
      <c r="Q585" s="25">
        <v>7050000</v>
      </c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>
        <f t="shared" si="158"/>
        <v>0</v>
      </c>
      <c r="AE585" s="27">
        <v>7950000</v>
      </c>
      <c r="AF585" s="27">
        <v>7950000</v>
      </c>
      <c r="AG585" s="27"/>
      <c r="AH585" s="27"/>
      <c r="AI585" s="27"/>
      <c r="AJ585" s="27"/>
      <c r="AK585" s="27"/>
      <c r="AL585" s="25">
        <f>IF(SUM(AF585:AG585)&lt;SUM(AE585),SUM(AE585)-SUM(AF585:AG585),)</f>
        <v>0</v>
      </c>
      <c r="AM585" s="27">
        <f>IF(SUM(P585:AA585)&lt;(K585+L585+N585),(K585+L585+N585)-SUM(P585:AA585),)+IF(SUM(AF585:AG585)&lt;(AE585),(AE585)-SUM(AF585:AG585),)</f>
        <v>0</v>
      </c>
      <c r="AN585" s="28"/>
      <c r="AO585" s="2"/>
      <c r="AP585" s="2"/>
      <c r="AQ585" s="89"/>
      <c r="AR585" s="89"/>
      <c r="AS585" s="2"/>
      <c r="AT585" s="2"/>
      <c r="AU585" s="29"/>
      <c r="AV585" s="2"/>
      <c r="AW585" s="2"/>
      <c r="AX585" s="2"/>
      <c r="AY585" s="89"/>
      <c r="AZ585" s="2"/>
      <c r="BA585" s="2"/>
      <c r="BB585" s="2"/>
      <c r="BC585" s="2"/>
      <c r="BD585" s="2"/>
      <c r="BE585" s="2"/>
      <c r="BF585" s="2"/>
    </row>
    <row r="586" spans="1:58" s="130" customFormat="1" ht="18" customHeight="1">
      <c r="A586" s="146">
        <v>580</v>
      </c>
      <c r="B586" s="147" t="str">
        <f t="shared" si="156"/>
        <v>009</v>
      </c>
      <c r="C586" s="175" t="s">
        <v>6355</v>
      </c>
      <c r="D586" s="149" t="s">
        <v>8229</v>
      </c>
      <c r="E586" s="152" t="s">
        <v>8032</v>
      </c>
      <c r="F586" s="151" t="s">
        <v>7106</v>
      </c>
      <c r="G586" s="152" t="s">
        <v>7096</v>
      </c>
      <c r="H586" s="149" t="s">
        <v>7097</v>
      </c>
      <c r="I586" s="149" t="s">
        <v>7067</v>
      </c>
      <c r="J586" s="149" t="s">
        <v>7098</v>
      </c>
      <c r="K586" s="153">
        <v>0</v>
      </c>
      <c r="L586" s="27">
        <v>0</v>
      </c>
      <c r="M586" s="153"/>
      <c r="N586" s="154">
        <v>7050000</v>
      </c>
      <c r="O586" s="154"/>
      <c r="P586" s="25"/>
      <c r="Q586" s="25">
        <v>7050000</v>
      </c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>
        <f t="shared" si="158"/>
        <v>0</v>
      </c>
      <c r="AE586" s="27">
        <v>7950000</v>
      </c>
      <c r="AF586" s="27">
        <v>7950000</v>
      </c>
      <c r="AG586" s="27"/>
      <c r="AH586" s="27"/>
      <c r="AI586" s="27"/>
      <c r="AJ586" s="27"/>
      <c r="AK586" s="27"/>
      <c r="AL586" s="25">
        <f>IF(SUM(AF586:AG586)&lt;SUM(AE586),SUM(AE586)-SUM(AF586:AG586),)</f>
        <v>0</v>
      </c>
      <c r="AM586" s="27">
        <f>IF(SUM(P586:AA586)&lt;(K586+L586+N586),(K586+L586+N586)-SUM(P586:AA586),)+IF(SUM(AF586:AG586)&lt;(AE586),(AE586)-SUM(AF586:AG586),)</f>
        <v>0</v>
      </c>
      <c r="AN586" s="28"/>
      <c r="AO586" s="2"/>
      <c r="AP586" s="2"/>
      <c r="AQ586" s="89"/>
      <c r="AR586" s="89"/>
      <c r="AS586" s="2"/>
      <c r="AT586" s="2"/>
      <c r="AU586" s="29"/>
      <c r="AV586" s="2"/>
      <c r="AW586" s="2"/>
      <c r="AX586" s="2"/>
      <c r="AY586" s="89"/>
      <c r="AZ586" s="2"/>
      <c r="BA586" s="2"/>
      <c r="BB586" s="2"/>
      <c r="BC586" s="2"/>
      <c r="BD586" s="2"/>
      <c r="BE586" s="2"/>
      <c r="BF586" s="2"/>
    </row>
    <row r="587" spans="1:58" s="130" customFormat="1" ht="18" customHeight="1">
      <c r="A587" s="146">
        <v>581</v>
      </c>
      <c r="B587" s="147" t="str">
        <f t="shared" si="156"/>
        <v>009</v>
      </c>
      <c r="C587" s="175" t="s">
        <v>6776</v>
      </c>
      <c r="D587" s="149" t="s">
        <v>8230</v>
      </c>
      <c r="E587" s="152" t="s">
        <v>7308</v>
      </c>
      <c r="F587" s="151" t="s">
        <v>7106</v>
      </c>
      <c r="G587" s="152" t="s">
        <v>7096</v>
      </c>
      <c r="H587" s="149" t="s">
        <v>7097</v>
      </c>
      <c r="I587" s="149" t="s">
        <v>7067</v>
      </c>
      <c r="J587" s="149" t="s">
        <v>7098</v>
      </c>
      <c r="K587" s="153">
        <v>0</v>
      </c>
      <c r="L587" s="27">
        <v>0</v>
      </c>
      <c r="M587" s="153"/>
      <c r="N587" s="154">
        <v>7050000</v>
      </c>
      <c r="O587" s="154"/>
      <c r="P587" s="25"/>
      <c r="Q587" s="25">
        <v>7050000</v>
      </c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>
        <f t="shared" si="158"/>
        <v>0</v>
      </c>
      <c r="AE587" s="27">
        <v>7950000</v>
      </c>
      <c r="AF587" s="27"/>
      <c r="AG587" s="27">
        <v>7950000</v>
      </c>
      <c r="AH587" s="27"/>
      <c r="AI587" s="27"/>
      <c r="AJ587" s="27"/>
      <c r="AK587" s="27"/>
      <c r="AL587" s="25">
        <f>IF(SUM(AF587:AG587)&lt;SUM(AE587),SUM(AE587)-SUM(AF587:AG587),)</f>
        <v>0</v>
      </c>
      <c r="AM587" s="27">
        <f>IF(SUM(P587:AA587)&lt;(K587+L587+N587),(K587+L587+N587)-SUM(P587:AA587),)+IF(SUM(AF587:AG587)&lt;(AE587),(AE587)-SUM(AF587:AG587),)</f>
        <v>0</v>
      </c>
      <c r="AN587" s="28"/>
      <c r="AO587" s="2"/>
      <c r="AP587" s="2"/>
      <c r="AQ587" s="89"/>
      <c r="AR587" s="89"/>
      <c r="AS587" s="2"/>
      <c r="AT587" s="2"/>
      <c r="AU587" s="29"/>
      <c r="AV587" s="2"/>
      <c r="AW587" s="2"/>
      <c r="AX587" s="2"/>
      <c r="AY587" s="89"/>
      <c r="AZ587" s="2"/>
      <c r="BA587" s="2"/>
      <c r="BB587" s="2"/>
      <c r="BC587" s="2"/>
      <c r="BD587" s="2"/>
      <c r="BE587" s="2"/>
      <c r="BF587" s="2"/>
    </row>
    <row r="588" spans="1:58" s="130" customFormat="1" ht="18" customHeight="1">
      <c r="A588" s="146">
        <v>582</v>
      </c>
      <c r="B588" s="147" t="str">
        <f t="shared" si="156"/>
        <v>009</v>
      </c>
      <c r="C588" s="175" t="s">
        <v>6238</v>
      </c>
      <c r="D588" s="149" t="s">
        <v>8231</v>
      </c>
      <c r="E588" s="152" t="s">
        <v>7742</v>
      </c>
      <c r="F588" s="151" t="s">
        <v>496</v>
      </c>
      <c r="G588" s="152" t="s">
        <v>7096</v>
      </c>
      <c r="H588" s="149" t="s">
        <v>7097</v>
      </c>
      <c r="I588" s="149" t="s">
        <v>7067</v>
      </c>
      <c r="J588" s="149" t="s">
        <v>7098</v>
      </c>
      <c r="K588" s="153">
        <v>0</v>
      </c>
      <c r="L588" s="27">
        <v>0</v>
      </c>
      <c r="M588" s="153"/>
      <c r="N588" s="154">
        <v>7050000</v>
      </c>
      <c r="O588" s="154"/>
      <c r="P588" s="25"/>
      <c r="Q588" s="25">
        <v>7050000</v>
      </c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>
        <f t="shared" si="158"/>
        <v>0</v>
      </c>
      <c r="AE588" s="27">
        <v>7950000</v>
      </c>
      <c r="AF588" s="27">
        <v>7950000</v>
      </c>
      <c r="AG588" s="27"/>
      <c r="AH588" s="27"/>
      <c r="AI588" s="27"/>
      <c r="AJ588" s="27"/>
      <c r="AK588" s="27"/>
      <c r="AL588" s="25">
        <f>IF(SUM(AF588:AG588)&lt;SUM(AE588),SUM(AE588)-SUM(AF588:AG588),)</f>
        <v>0</v>
      </c>
      <c r="AM588" s="27">
        <f>IF(SUM(P588:AA588)&lt;(K588+L588+N588),(K588+L588+N588)-SUM(P588:AA588),)+IF(SUM(AF588:AG588)&lt;(AE588),(AE588)-SUM(AF588:AG588),)</f>
        <v>0</v>
      </c>
      <c r="AN588" s="28"/>
      <c r="AO588" s="2"/>
      <c r="AP588" s="2"/>
      <c r="AQ588" s="89"/>
      <c r="AR588" s="89"/>
      <c r="AS588" s="2"/>
      <c r="AT588" s="2"/>
      <c r="AU588" s="29"/>
      <c r="AV588" s="2"/>
      <c r="AW588" s="2"/>
      <c r="AX588" s="2"/>
      <c r="AY588" s="89"/>
      <c r="AZ588" s="2"/>
      <c r="BA588" s="2"/>
      <c r="BB588" s="2"/>
      <c r="BC588" s="2"/>
      <c r="BD588" s="2"/>
      <c r="BE588" s="2"/>
      <c r="BF588" s="2"/>
    </row>
    <row r="589" spans="1:58" s="130" customFormat="1" ht="18" customHeight="1">
      <c r="A589" s="146">
        <v>583</v>
      </c>
      <c r="B589" s="147" t="str">
        <f t="shared" si="156"/>
        <v>009</v>
      </c>
      <c r="C589" s="175" t="s">
        <v>5461</v>
      </c>
      <c r="D589" s="149" t="s">
        <v>8232</v>
      </c>
      <c r="E589" s="152" t="s">
        <v>7792</v>
      </c>
      <c r="F589" s="151" t="s">
        <v>7106</v>
      </c>
      <c r="G589" s="152" t="s">
        <v>7096</v>
      </c>
      <c r="H589" s="149" t="s">
        <v>7097</v>
      </c>
      <c r="I589" s="149" t="s">
        <v>7067</v>
      </c>
      <c r="J589" s="149" t="s">
        <v>7098</v>
      </c>
      <c r="K589" s="153">
        <v>0</v>
      </c>
      <c r="L589" s="27">
        <v>0</v>
      </c>
      <c r="M589" s="153"/>
      <c r="N589" s="154">
        <v>7050000</v>
      </c>
      <c r="O589" s="154"/>
      <c r="P589" s="25"/>
      <c r="Q589" s="25">
        <v>7050000</v>
      </c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>
        <f t="shared" si="158"/>
        <v>0</v>
      </c>
      <c r="AE589" s="27">
        <v>7950000</v>
      </c>
      <c r="AF589" s="27">
        <v>7950000</v>
      </c>
      <c r="AG589" s="27"/>
      <c r="AH589" s="27"/>
      <c r="AI589" s="27"/>
      <c r="AJ589" s="27"/>
      <c r="AK589" s="27"/>
      <c r="AL589" s="25">
        <f>IF(SUM(AF589:AG589)&lt;SUM(AE589),SUM(AE589)-SUM(AF589:AG589),)</f>
        <v>0</v>
      </c>
      <c r="AM589" s="27">
        <f>IF(SUM(P589:AA589)&lt;(K589+L589+N589),(K589+L589+N589)-SUM(P589:AA589),)+IF(SUM(AF589:AG589)&lt;(AE589),(AE589)-SUM(AF589:AG589),)</f>
        <v>0</v>
      </c>
      <c r="AN589" s="28"/>
      <c r="AO589" s="2"/>
      <c r="AP589" s="2"/>
      <c r="AQ589" s="89"/>
      <c r="AR589" s="89"/>
      <c r="AS589" s="2"/>
      <c r="AT589" s="2"/>
      <c r="AU589" s="29"/>
      <c r="AV589" s="2"/>
      <c r="AW589" s="2"/>
      <c r="AX589" s="2"/>
      <c r="AY589" s="89"/>
      <c r="AZ589" s="2"/>
      <c r="BA589" s="2"/>
      <c r="BB589" s="2"/>
      <c r="BC589" s="2"/>
      <c r="BD589" s="2"/>
      <c r="BE589" s="2"/>
      <c r="BF589" s="2"/>
    </row>
    <row r="590" spans="1:58" s="130" customFormat="1" ht="18" customHeight="1">
      <c r="A590" s="146">
        <v>584</v>
      </c>
      <c r="B590" s="147" t="str">
        <f t="shared" si="156"/>
        <v>009</v>
      </c>
      <c r="C590" s="175" t="s">
        <v>8233</v>
      </c>
      <c r="D590" s="149" t="s">
        <v>8234</v>
      </c>
      <c r="E590" s="152" t="s">
        <v>2123</v>
      </c>
      <c r="F590" s="151" t="s">
        <v>7106</v>
      </c>
      <c r="G590" s="152" t="s">
        <v>7096</v>
      </c>
      <c r="H590" s="149" t="s">
        <v>7097</v>
      </c>
      <c r="I590" s="149" t="s">
        <v>7067</v>
      </c>
      <c r="J590" s="149" t="s">
        <v>7098</v>
      </c>
      <c r="K590" s="153">
        <v>0</v>
      </c>
      <c r="L590" s="27">
        <v>0</v>
      </c>
      <c r="M590" s="153"/>
      <c r="N590" s="154">
        <v>7050000</v>
      </c>
      <c r="O590" s="154"/>
      <c r="P590" s="25"/>
      <c r="Q590" s="25"/>
      <c r="R590" s="25"/>
      <c r="S590" s="25"/>
      <c r="T590" s="25"/>
      <c r="U590" s="25"/>
      <c r="V590" s="25"/>
      <c r="W590" s="25">
        <v>7050000</v>
      </c>
      <c r="X590" s="25"/>
      <c r="Y590" s="25"/>
      <c r="Z590" s="25"/>
      <c r="AA590" s="25"/>
      <c r="AB590" s="25"/>
      <c r="AC590" s="25"/>
      <c r="AD590" s="25">
        <f>IF(SUM(P590:W590)&lt;SUM(N590),SUM(N590)-SUM(P590:W590),)</f>
        <v>0</v>
      </c>
      <c r="AE590" s="27">
        <v>7950000</v>
      </c>
      <c r="AF590" s="27"/>
      <c r="AG590" s="27"/>
      <c r="AH590" s="27"/>
      <c r="AI590" s="27">
        <v>7950000</v>
      </c>
      <c r="AJ590" s="27"/>
      <c r="AK590" s="27"/>
      <c r="AL590" s="25">
        <f>IF(SUM(AF590:AI590)&lt;SUM(AE590),SUM(AE590)-SUM(AF590:AI590),)</f>
        <v>0</v>
      </c>
      <c r="AM590" s="27">
        <f>IF(SUM(P590:AA590)&lt;(K590+L590+N590),(K590+L590+N590)-SUM(P590:AA590),)+IF(SUM(AF590:AI590)&lt;(AE590),(AE590)-SUM(AF590:AI590),)</f>
        <v>0</v>
      </c>
      <c r="AN590" s="28"/>
      <c r="AO590" s="2"/>
      <c r="AP590" s="2"/>
      <c r="AQ590" s="89"/>
      <c r="AR590" s="89"/>
      <c r="AS590" s="2"/>
      <c r="AT590" s="2"/>
      <c r="AU590" s="29"/>
      <c r="AV590" s="2"/>
      <c r="AW590" s="2"/>
      <c r="AX590" s="2"/>
      <c r="AY590" s="89"/>
      <c r="AZ590" s="2"/>
      <c r="BA590" s="2"/>
      <c r="BB590" s="2"/>
      <c r="BC590" s="2"/>
      <c r="BD590" s="2"/>
      <c r="BE590" s="2"/>
      <c r="BF590" s="2"/>
    </row>
    <row r="591" spans="1:58" s="130" customFormat="1" ht="18" customHeight="1">
      <c r="A591" s="146">
        <v>585</v>
      </c>
      <c r="B591" s="147" t="str">
        <f t="shared" si="156"/>
        <v>009</v>
      </c>
      <c r="C591" s="175" t="s">
        <v>6725</v>
      </c>
      <c r="D591" s="149" t="s">
        <v>8235</v>
      </c>
      <c r="E591" s="152" t="s">
        <v>7644</v>
      </c>
      <c r="F591" s="151" t="s">
        <v>7106</v>
      </c>
      <c r="G591" s="152" t="s">
        <v>7096</v>
      </c>
      <c r="H591" s="149" t="s">
        <v>7097</v>
      </c>
      <c r="I591" s="149" t="s">
        <v>7067</v>
      </c>
      <c r="J591" s="149" t="s">
        <v>7098</v>
      </c>
      <c r="K591" s="153">
        <v>0</v>
      </c>
      <c r="L591" s="27">
        <v>0</v>
      </c>
      <c r="M591" s="153"/>
      <c r="N591" s="154">
        <v>7050000</v>
      </c>
      <c r="O591" s="154"/>
      <c r="P591" s="25"/>
      <c r="Q591" s="25">
        <v>7050000</v>
      </c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>
        <f t="shared" si="158"/>
        <v>0</v>
      </c>
      <c r="AE591" s="27">
        <v>7950000</v>
      </c>
      <c r="AF591" s="27">
        <v>7950000</v>
      </c>
      <c r="AG591" s="27"/>
      <c r="AH591" s="27"/>
      <c r="AI591" s="27"/>
      <c r="AJ591" s="27"/>
      <c r="AK591" s="27"/>
      <c r="AL591" s="25">
        <f>IF(SUM(AF591:AG591)&lt;SUM(AE591),SUM(AE591)-SUM(AF591:AG591),)</f>
        <v>0</v>
      </c>
      <c r="AM591" s="27">
        <f>IF(SUM(P591:AA591)&lt;(K591+L591+N591),(K591+L591+N591)-SUM(P591:AA591),)+IF(SUM(AF591:AG591)&lt;(AE591),(AE591)-SUM(AF591:AG591),)</f>
        <v>0</v>
      </c>
      <c r="AN591" s="28"/>
      <c r="AO591" s="2"/>
      <c r="AP591" s="2"/>
      <c r="AQ591" s="89"/>
      <c r="AR591" s="89"/>
      <c r="AS591" s="2"/>
      <c r="AT591" s="2"/>
      <c r="AU591" s="29"/>
      <c r="AV591" s="2"/>
      <c r="AW591" s="2"/>
      <c r="AX591" s="2"/>
      <c r="AY591" s="89"/>
      <c r="AZ591" s="2"/>
      <c r="BA591" s="2"/>
      <c r="BB591" s="2"/>
      <c r="BC591" s="2"/>
      <c r="BD591" s="2"/>
      <c r="BE591" s="2"/>
      <c r="BF591" s="2"/>
    </row>
    <row r="592" spans="1:58" s="130" customFormat="1" ht="18" customHeight="1">
      <c r="A592" s="146">
        <v>586</v>
      </c>
      <c r="B592" s="147" t="str">
        <f t="shared" si="156"/>
        <v>009</v>
      </c>
      <c r="C592" s="175" t="s">
        <v>6051</v>
      </c>
      <c r="D592" s="149" t="s">
        <v>8237</v>
      </c>
      <c r="E592" s="152" t="s">
        <v>8238</v>
      </c>
      <c r="F592" s="151" t="s">
        <v>7106</v>
      </c>
      <c r="G592" s="152" t="s">
        <v>7096</v>
      </c>
      <c r="H592" s="149" t="s">
        <v>7097</v>
      </c>
      <c r="I592" s="149" t="s">
        <v>7067</v>
      </c>
      <c r="J592" s="149" t="s">
        <v>7098</v>
      </c>
      <c r="K592" s="153">
        <v>0</v>
      </c>
      <c r="L592" s="27">
        <v>0</v>
      </c>
      <c r="M592" s="153"/>
      <c r="N592" s="154">
        <v>7050000</v>
      </c>
      <c r="O592" s="154"/>
      <c r="P592" s="25"/>
      <c r="Q592" s="25">
        <v>7050000</v>
      </c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>
        <f t="shared" si="158"/>
        <v>0</v>
      </c>
      <c r="AE592" s="27">
        <v>7950000</v>
      </c>
      <c r="AF592" s="27">
        <v>7950000</v>
      </c>
      <c r="AG592" s="27"/>
      <c r="AH592" s="27"/>
      <c r="AI592" s="27"/>
      <c r="AJ592" s="27"/>
      <c r="AK592" s="27"/>
      <c r="AL592" s="25">
        <f>IF(SUM(AF592:AG592)&lt;SUM(AE592),SUM(AE592)-SUM(AF592:AG592),)</f>
        <v>0</v>
      </c>
      <c r="AM592" s="27">
        <f>IF(SUM(P592:AA592)&lt;(K592+L592+N592),(K592+L592+N592)-SUM(P592:AA592),)+IF(SUM(AF592:AG592)&lt;(AE592),(AE592)-SUM(AF592:AG592),)</f>
        <v>0</v>
      </c>
      <c r="AN592" s="28"/>
      <c r="AO592" s="2"/>
      <c r="AP592" s="2"/>
      <c r="AQ592" s="89"/>
      <c r="AR592" s="89"/>
      <c r="AS592" s="2"/>
      <c r="AT592" s="2"/>
      <c r="AU592" s="29"/>
      <c r="AV592" s="2"/>
      <c r="AW592" s="2"/>
      <c r="AX592" s="2"/>
      <c r="AY592" s="89"/>
      <c r="AZ592" s="2"/>
      <c r="BA592" s="2"/>
      <c r="BB592" s="2"/>
      <c r="BC592" s="2"/>
      <c r="BD592" s="2"/>
      <c r="BE592" s="2"/>
      <c r="BF592" s="2"/>
    </row>
    <row r="593" spans="1:58" s="130" customFormat="1" ht="18" customHeight="1">
      <c r="A593" s="146">
        <v>587</v>
      </c>
      <c r="B593" s="147" t="str">
        <f t="shared" si="156"/>
        <v>009</v>
      </c>
      <c r="C593" s="175" t="s">
        <v>8239</v>
      </c>
      <c r="D593" s="149" t="s">
        <v>8240</v>
      </c>
      <c r="E593" s="152" t="s">
        <v>8241</v>
      </c>
      <c r="F593" s="151" t="s">
        <v>496</v>
      </c>
      <c r="G593" s="152" t="s">
        <v>7096</v>
      </c>
      <c r="H593" s="149" t="s">
        <v>7097</v>
      </c>
      <c r="I593" s="149" t="s">
        <v>7067</v>
      </c>
      <c r="J593" s="149" t="s">
        <v>7098</v>
      </c>
      <c r="K593" s="153">
        <v>0</v>
      </c>
      <c r="L593" s="27">
        <v>0</v>
      </c>
      <c r="M593" s="153"/>
      <c r="N593" s="154">
        <v>7050000</v>
      </c>
      <c r="O593" s="154"/>
      <c r="P593" s="25"/>
      <c r="Q593" s="25"/>
      <c r="R593" s="25"/>
      <c r="S593" s="25"/>
      <c r="T593" s="25"/>
      <c r="U593" s="25">
        <v>7050000</v>
      </c>
      <c r="V593" s="25"/>
      <c r="W593" s="25"/>
      <c r="X593" s="25"/>
      <c r="Y593" s="25"/>
      <c r="Z593" s="25"/>
      <c r="AA593" s="25"/>
      <c r="AB593" s="25"/>
      <c r="AC593" s="25"/>
      <c r="AD593" s="25">
        <f>IF(SUM(P593:U593)&lt;SUM(N593),SUM(N593)-SUM(P593:U593),)</f>
        <v>0</v>
      </c>
      <c r="AE593" s="27">
        <v>7950000</v>
      </c>
      <c r="AF593" s="27"/>
      <c r="AG593" s="27"/>
      <c r="AH593" s="27"/>
      <c r="AI593" s="27">
        <v>7950000</v>
      </c>
      <c r="AJ593" s="27"/>
      <c r="AK593" s="27"/>
      <c r="AL593" s="25">
        <f>IF(SUM(AF593:AI593)&lt;SUM(AE593),SUM(AE593)-SUM(AF593:AI593),)</f>
        <v>0</v>
      </c>
      <c r="AM593" s="27">
        <f>IF(SUM(P593:AA593)&lt;(K593+L593+N593),(K593+L593+N593)-SUM(P593:AA593),)+IF(SUM(AF593:AI593)&lt;(AE593),(AE593)-SUM(AF593:AI593),)</f>
        <v>0</v>
      </c>
      <c r="AN593" s="28"/>
      <c r="AO593" s="2"/>
      <c r="AP593" s="2"/>
      <c r="AQ593" s="89"/>
      <c r="AR593" s="89"/>
      <c r="AS593" s="2"/>
      <c r="AT593" s="2"/>
      <c r="AU593" s="29"/>
      <c r="AV593" s="2"/>
      <c r="AW593" s="2"/>
      <c r="AX593" s="2"/>
      <c r="AY593" s="89"/>
      <c r="AZ593" s="2"/>
      <c r="BA593" s="2"/>
      <c r="BB593" s="2"/>
      <c r="BC593" s="2"/>
      <c r="BD593" s="2"/>
      <c r="BE593" s="2"/>
      <c r="BF593" s="2"/>
    </row>
    <row r="594" spans="1:58" s="130" customFormat="1" ht="18" customHeight="1">
      <c r="A594" s="146">
        <v>588</v>
      </c>
      <c r="B594" s="147" t="str">
        <f t="shared" si="156"/>
        <v>009</v>
      </c>
      <c r="C594" s="175" t="s">
        <v>5122</v>
      </c>
      <c r="D594" s="149" t="s">
        <v>8242</v>
      </c>
      <c r="E594" s="152" t="s">
        <v>7900</v>
      </c>
      <c r="F594" s="151" t="s">
        <v>496</v>
      </c>
      <c r="G594" s="152" t="s">
        <v>7096</v>
      </c>
      <c r="H594" s="149" t="s">
        <v>7097</v>
      </c>
      <c r="I594" s="149" t="s">
        <v>7067</v>
      </c>
      <c r="J594" s="149" t="s">
        <v>7098</v>
      </c>
      <c r="K594" s="153">
        <v>0</v>
      </c>
      <c r="L594" s="27">
        <v>0</v>
      </c>
      <c r="M594" s="153"/>
      <c r="N594" s="154">
        <v>7050000</v>
      </c>
      <c r="O594" s="154"/>
      <c r="P594" s="25"/>
      <c r="Q594" s="25">
        <v>7050000</v>
      </c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>
        <f t="shared" si="158"/>
        <v>0</v>
      </c>
      <c r="AE594" s="27">
        <v>7950000</v>
      </c>
      <c r="AF594" s="27">
        <v>7950000</v>
      </c>
      <c r="AG594" s="27"/>
      <c r="AH594" s="27"/>
      <c r="AI594" s="27"/>
      <c r="AJ594" s="27"/>
      <c r="AK594" s="27"/>
      <c r="AL594" s="25">
        <f t="shared" ref="AL594:AL620" si="162">IF(SUM(AF594:AG594)&lt;SUM(AE594),SUM(AE594)-SUM(AF594:AG594),)</f>
        <v>0</v>
      </c>
      <c r="AM594" s="27">
        <f t="shared" ref="AM594:AM620" si="163">IF(SUM(P594:AA594)&lt;(K594+L594+N594),(K594+L594+N594)-SUM(P594:AA594),)+IF(SUM(AF594:AG594)&lt;(AE594),(AE594)-SUM(AF594:AG594),)</f>
        <v>0</v>
      </c>
      <c r="AN594" s="28"/>
      <c r="AO594" s="2"/>
      <c r="AP594" s="2"/>
      <c r="AQ594" s="89"/>
      <c r="AR594" s="89"/>
      <c r="AS594" s="2"/>
      <c r="AT594" s="2"/>
      <c r="AU594" s="29"/>
      <c r="AV594" s="2"/>
      <c r="AW594" s="2"/>
      <c r="AX594" s="2"/>
      <c r="AY594" s="89"/>
      <c r="AZ594" s="2"/>
      <c r="BA594" s="2"/>
      <c r="BB594" s="2"/>
      <c r="BC594" s="2"/>
      <c r="BD594" s="2"/>
      <c r="BE594" s="2"/>
      <c r="BF594" s="2"/>
    </row>
    <row r="595" spans="1:58" s="130" customFormat="1" ht="18" customHeight="1">
      <c r="A595" s="146">
        <v>589</v>
      </c>
      <c r="B595" s="147" t="str">
        <f t="shared" si="156"/>
        <v>009</v>
      </c>
      <c r="C595" s="175" t="s">
        <v>6548</v>
      </c>
      <c r="D595" s="149" t="s">
        <v>8243</v>
      </c>
      <c r="E595" s="152" t="s">
        <v>7305</v>
      </c>
      <c r="F595" s="151" t="s">
        <v>496</v>
      </c>
      <c r="G595" s="152" t="s">
        <v>7096</v>
      </c>
      <c r="H595" s="149" t="s">
        <v>7097</v>
      </c>
      <c r="I595" s="149" t="s">
        <v>7067</v>
      </c>
      <c r="J595" s="149" t="s">
        <v>7098</v>
      </c>
      <c r="K595" s="153">
        <v>0</v>
      </c>
      <c r="L595" s="27">
        <v>0</v>
      </c>
      <c r="M595" s="153"/>
      <c r="N595" s="154">
        <v>7050000</v>
      </c>
      <c r="O595" s="154"/>
      <c r="P595" s="25"/>
      <c r="Q595" s="25">
        <v>7050000</v>
      </c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>
        <f t="shared" si="158"/>
        <v>0</v>
      </c>
      <c r="AE595" s="27">
        <v>7950000</v>
      </c>
      <c r="AF595" s="27">
        <v>7950000</v>
      </c>
      <c r="AG595" s="27"/>
      <c r="AH595" s="27"/>
      <c r="AI595" s="27"/>
      <c r="AJ595" s="27"/>
      <c r="AK595" s="27"/>
      <c r="AL595" s="25">
        <f t="shared" si="162"/>
        <v>0</v>
      </c>
      <c r="AM595" s="27">
        <f t="shared" si="163"/>
        <v>0</v>
      </c>
      <c r="AN595" s="28"/>
      <c r="AO595" s="2"/>
      <c r="AP595" s="2"/>
      <c r="AQ595" s="89"/>
      <c r="AR595" s="89"/>
      <c r="AS595" s="2"/>
      <c r="AT595" s="2"/>
      <c r="AU595" s="29"/>
      <c r="AV595" s="2"/>
      <c r="AW595" s="2"/>
      <c r="AX595" s="2"/>
      <c r="AY595" s="89"/>
      <c r="AZ595" s="2"/>
      <c r="BA595" s="2"/>
      <c r="BB595" s="2"/>
      <c r="BC595" s="2"/>
      <c r="BD595" s="2"/>
      <c r="BE595" s="2"/>
      <c r="BF595" s="2"/>
    </row>
    <row r="596" spans="1:58" s="130" customFormat="1" ht="18" customHeight="1">
      <c r="A596" s="146">
        <v>590</v>
      </c>
      <c r="B596" s="147" t="str">
        <f t="shared" si="156"/>
        <v>009</v>
      </c>
      <c r="C596" s="175" t="s">
        <v>5146</v>
      </c>
      <c r="D596" s="149" t="s">
        <v>8244</v>
      </c>
      <c r="E596" s="152" t="s">
        <v>7466</v>
      </c>
      <c r="F596" s="151" t="s">
        <v>496</v>
      </c>
      <c r="G596" s="152" t="s">
        <v>7096</v>
      </c>
      <c r="H596" s="149" t="s">
        <v>7097</v>
      </c>
      <c r="I596" s="149" t="s">
        <v>7067</v>
      </c>
      <c r="J596" s="149" t="s">
        <v>7098</v>
      </c>
      <c r="K596" s="153">
        <v>0</v>
      </c>
      <c r="L596" s="27">
        <v>0</v>
      </c>
      <c r="M596" s="153"/>
      <c r="N596" s="154">
        <v>7050000</v>
      </c>
      <c r="O596" s="154"/>
      <c r="P596" s="25"/>
      <c r="Q596" s="25">
        <v>7050000</v>
      </c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>
        <f t="shared" si="158"/>
        <v>0</v>
      </c>
      <c r="AE596" s="27">
        <v>7950000</v>
      </c>
      <c r="AF596" s="27">
        <v>7950000</v>
      </c>
      <c r="AG596" s="27"/>
      <c r="AH596" s="27"/>
      <c r="AI596" s="27"/>
      <c r="AJ596" s="27"/>
      <c r="AK596" s="27"/>
      <c r="AL596" s="25">
        <f t="shared" si="162"/>
        <v>0</v>
      </c>
      <c r="AM596" s="27">
        <f t="shared" si="163"/>
        <v>0</v>
      </c>
      <c r="AN596" s="28"/>
      <c r="AO596" s="2"/>
      <c r="AP596" s="2"/>
      <c r="AQ596" s="89"/>
      <c r="AR596" s="89"/>
      <c r="AS596" s="2"/>
      <c r="AT596" s="2"/>
      <c r="AU596" s="29"/>
      <c r="AV596" s="2"/>
      <c r="AW596" s="2"/>
      <c r="AX596" s="2"/>
      <c r="AY596" s="89"/>
      <c r="AZ596" s="2"/>
      <c r="BA596" s="2"/>
      <c r="BB596" s="2"/>
      <c r="BC596" s="2"/>
      <c r="BD596" s="2"/>
      <c r="BE596" s="2"/>
      <c r="BF596" s="2"/>
    </row>
    <row r="597" spans="1:58" s="130" customFormat="1" ht="18" customHeight="1">
      <c r="A597" s="146">
        <v>591</v>
      </c>
      <c r="B597" s="147" t="str">
        <f t="shared" si="156"/>
        <v>009</v>
      </c>
      <c r="C597" s="175" t="s">
        <v>8245</v>
      </c>
      <c r="D597" s="149" t="s">
        <v>8246</v>
      </c>
      <c r="E597" s="152" t="s">
        <v>7464</v>
      </c>
      <c r="F597" s="151" t="s">
        <v>7106</v>
      </c>
      <c r="G597" s="152" t="s">
        <v>7096</v>
      </c>
      <c r="H597" s="149" t="s">
        <v>7097</v>
      </c>
      <c r="I597" s="149" t="s">
        <v>7067</v>
      </c>
      <c r="J597" s="149" t="s">
        <v>7098</v>
      </c>
      <c r="K597" s="153">
        <v>0</v>
      </c>
      <c r="L597" s="27">
        <v>0</v>
      </c>
      <c r="M597" s="153"/>
      <c r="N597" s="154">
        <v>7050000</v>
      </c>
      <c r="O597" s="154"/>
      <c r="P597" s="25"/>
      <c r="Q597" s="25"/>
      <c r="R597" s="25"/>
      <c r="S597" s="25">
        <v>7050000</v>
      </c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>
        <f ca="1">IF(SUM(P597:AD597)&lt;SUM(N597),SUM(N597)-SUM(P597:AD597),)</f>
        <v>0</v>
      </c>
      <c r="AE597" s="27">
        <v>7950000</v>
      </c>
      <c r="AF597" s="27">
        <v>7950000</v>
      </c>
      <c r="AG597" s="27"/>
      <c r="AH597" s="27"/>
      <c r="AI597" s="27"/>
      <c r="AJ597" s="27"/>
      <c r="AK597" s="27"/>
      <c r="AL597" s="25">
        <f t="shared" si="162"/>
        <v>0</v>
      </c>
      <c r="AM597" s="27">
        <f t="shared" si="163"/>
        <v>0</v>
      </c>
      <c r="AN597" s="28"/>
      <c r="AO597" s="2"/>
      <c r="AP597" s="2"/>
      <c r="AQ597" s="89"/>
      <c r="AR597" s="89"/>
      <c r="AS597" s="2"/>
      <c r="AT597" s="2"/>
      <c r="AU597" s="29"/>
      <c r="AV597" s="2"/>
      <c r="AW597" s="2"/>
      <c r="AX597" s="2"/>
      <c r="AY597" s="89"/>
      <c r="AZ597" s="2"/>
      <c r="BA597" s="2"/>
      <c r="BB597" s="2"/>
      <c r="BC597" s="2"/>
      <c r="BD597" s="2"/>
      <c r="BE597" s="2"/>
      <c r="BF597" s="2"/>
    </row>
    <row r="598" spans="1:58" s="130" customFormat="1" ht="18" customHeight="1">
      <c r="A598" s="146">
        <v>592</v>
      </c>
      <c r="B598" s="147" t="str">
        <f t="shared" si="156"/>
        <v>009</v>
      </c>
      <c r="C598" s="175" t="s">
        <v>5600</v>
      </c>
      <c r="D598" s="149" t="s">
        <v>8247</v>
      </c>
      <c r="E598" s="152" t="s">
        <v>7690</v>
      </c>
      <c r="F598" s="151" t="s">
        <v>496</v>
      </c>
      <c r="G598" s="152" t="s">
        <v>7096</v>
      </c>
      <c r="H598" s="149" t="s">
        <v>7097</v>
      </c>
      <c r="I598" s="149" t="s">
        <v>7067</v>
      </c>
      <c r="J598" s="149" t="s">
        <v>7098</v>
      </c>
      <c r="K598" s="153">
        <v>0</v>
      </c>
      <c r="L598" s="27">
        <v>0</v>
      </c>
      <c r="M598" s="153"/>
      <c r="N598" s="154">
        <v>7050000</v>
      </c>
      <c r="O598" s="154"/>
      <c r="P598" s="25"/>
      <c r="Q598" s="25">
        <v>7050000</v>
      </c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>
        <f t="shared" ref="AD598:AD604" si="164">IF(SUM(P598:Q598)&lt;SUM(N598),SUM(N598)-SUM(P598:Q598),)</f>
        <v>0</v>
      </c>
      <c r="AE598" s="27">
        <v>7950000</v>
      </c>
      <c r="AF598" s="27">
        <v>7950000</v>
      </c>
      <c r="AG598" s="27"/>
      <c r="AH598" s="27"/>
      <c r="AI598" s="27"/>
      <c r="AJ598" s="27"/>
      <c r="AK598" s="27"/>
      <c r="AL598" s="25">
        <f t="shared" si="162"/>
        <v>0</v>
      </c>
      <c r="AM598" s="27">
        <f t="shared" si="163"/>
        <v>0</v>
      </c>
      <c r="AN598" s="28"/>
      <c r="AO598" s="2"/>
      <c r="AP598" s="2"/>
      <c r="AQ598" s="89"/>
      <c r="AR598" s="89"/>
      <c r="AS598" s="2"/>
      <c r="AT598" s="2"/>
      <c r="AU598" s="29"/>
      <c r="AV598" s="2"/>
      <c r="AW598" s="2"/>
      <c r="AX598" s="2"/>
      <c r="AY598" s="89"/>
      <c r="AZ598" s="2"/>
      <c r="BA598" s="2"/>
      <c r="BB598" s="2"/>
      <c r="BC598" s="2"/>
      <c r="BD598" s="2"/>
      <c r="BE598" s="2"/>
      <c r="BF598" s="2"/>
    </row>
    <row r="599" spans="1:58" s="130" customFormat="1" ht="18" customHeight="1">
      <c r="A599" s="146">
        <v>593</v>
      </c>
      <c r="B599" s="147" t="str">
        <f t="shared" si="156"/>
        <v>009</v>
      </c>
      <c r="C599" s="175" t="s">
        <v>6990</v>
      </c>
      <c r="D599" s="149" t="s">
        <v>8248</v>
      </c>
      <c r="E599" s="152" t="s">
        <v>8241</v>
      </c>
      <c r="F599" s="151" t="s">
        <v>7106</v>
      </c>
      <c r="G599" s="152" t="s">
        <v>7096</v>
      </c>
      <c r="H599" s="149" t="s">
        <v>7097</v>
      </c>
      <c r="I599" s="149" t="s">
        <v>7067</v>
      </c>
      <c r="J599" s="149" t="s">
        <v>7098</v>
      </c>
      <c r="K599" s="153">
        <v>0</v>
      </c>
      <c r="L599" s="27">
        <v>0</v>
      </c>
      <c r="M599" s="153"/>
      <c r="N599" s="154">
        <v>7050000</v>
      </c>
      <c r="O599" s="154"/>
      <c r="P599" s="25"/>
      <c r="Q599" s="25">
        <v>7050000</v>
      </c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>
        <f t="shared" si="164"/>
        <v>0</v>
      </c>
      <c r="AE599" s="27">
        <v>7950000</v>
      </c>
      <c r="AF599" s="27">
        <v>7950000</v>
      </c>
      <c r="AG599" s="27"/>
      <c r="AH599" s="27"/>
      <c r="AI599" s="27"/>
      <c r="AJ599" s="27"/>
      <c r="AK599" s="27"/>
      <c r="AL599" s="25">
        <f t="shared" si="162"/>
        <v>0</v>
      </c>
      <c r="AM599" s="27">
        <f t="shared" si="163"/>
        <v>0</v>
      </c>
      <c r="AN599" s="28"/>
      <c r="AO599" s="2"/>
      <c r="AP599" s="2"/>
      <c r="AQ599" s="89"/>
      <c r="AR599" s="89"/>
      <c r="AS599" s="2"/>
      <c r="AT599" s="2"/>
      <c r="AU599" s="29"/>
      <c r="AV599" s="2"/>
      <c r="AW599" s="2"/>
      <c r="AX599" s="2"/>
      <c r="AY599" s="89"/>
      <c r="AZ599" s="2"/>
      <c r="BA599" s="2"/>
      <c r="BB599" s="2"/>
      <c r="BC599" s="2"/>
      <c r="BD599" s="2"/>
      <c r="BE599" s="2"/>
      <c r="BF599" s="2"/>
    </row>
    <row r="600" spans="1:58" s="130" customFormat="1" ht="18" customHeight="1">
      <c r="A600" s="146">
        <v>594</v>
      </c>
      <c r="B600" s="147" t="str">
        <f t="shared" si="156"/>
        <v>009</v>
      </c>
      <c r="C600" s="175" t="s">
        <v>5757</v>
      </c>
      <c r="D600" s="149" t="s">
        <v>8249</v>
      </c>
      <c r="E600" s="152" t="s">
        <v>8250</v>
      </c>
      <c r="F600" s="151" t="s">
        <v>7106</v>
      </c>
      <c r="G600" s="152" t="s">
        <v>7096</v>
      </c>
      <c r="H600" s="149" t="s">
        <v>7097</v>
      </c>
      <c r="I600" s="149" t="s">
        <v>7067</v>
      </c>
      <c r="J600" s="149" t="s">
        <v>7098</v>
      </c>
      <c r="K600" s="153">
        <v>0</v>
      </c>
      <c r="L600" s="27">
        <v>0</v>
      </c>
      <c r="M600" s="153"/>
      <c r="N600" s="154">
        <v>7050000</v>
      </c>
      <c r="O600" s="154"/>
      <c r="P600" s="25"/>
      <c r="Q600" s="25">
        <v>7050000</v>
      </c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>
        <f t="shared" si="164"/>
        <v>0</v>
      </c>
      <c r="AE600" s="27">
        <v>7950000</v>
      </c>
      <c r="AF600" s="27">
        <v>7950000</v>
      </c>
      <c r="AG600" s="27"/>
      <c r="AH600" s="27"/>
      <c r="AI600" s="27"/>
      <c r="AJ600" s="27"/>
      <c r="AK600" s="27"/>
      <c r="AL600" s="25">
        <f t="shared" si="162"/>
        <v>0</v>
      </c>
      <c r="AM600" s="27">
        <f t="shared" si="163"/>
        <v>0</v>
      </c>
      <c r="AN600" s="28"/>
      <c r="AO600" s="2"/>
      <c r="AP600" s="2"/>
      <c r="AQ600" s="89"/>
      <c r="AR600" s="89"/>
      <c r="AS600" s="2"/>
      <c r="AT600" s="2"/>
      <c r="AU600" s="29"/>
      <c r="AV600" s="2"/>
      <c r="AW600" s="2"/>
      <c r="AX600" s="2"/>
      <c r="AY600" s="89"/>
      <c r="AZ600" s="2"/>
      <c r="BA600" s="2"/>
      <c r="BB600" s="2"/>
      <c r="BC600" s="2"/>
      <c r="BD600" s="2"/>
      <c r="BE600" s="2"/>
      <c r="BF600" s="2"/>
    </row>
    <row r="601" spans="1:58" s="130" customFormat="1" ht="18" customHeight="1">
      <c r="A601" s="146">
        <v>595</v>
      </c>
      <c r="B601" s="147" t="str">
        <f t="shared" si="156"/>
        <v>009</v>
      </c>
      <c r="C601" s="175" t="s">
        <v>6203</v>
      </c>
      <c r="D601" s="149" t="s">
        <v>8251</v>
      </c>
      <c r="E601" s="152" t="s">
        <v>8169</v>
      </c>
      <c r="F601" s="151" t="s">
        <v>7106</v>
      </c>
      <c r="G601" s="152" t="s">
        <v>7096</v>
      </c>
      <c r="H601" s="149" t="s">
        <v>7097</v>
      </c>
      <c r="I601" s="149" t="s">
        <v>7067</v>
      </c>
      <c r="J601" s="149" t="s">
        <v>7098</v>
      </c>
      <c r="K601" s="153">
        <v>0</v>
      </c>
      <c r="L601" s="27">
        <v>0</v>
      </c>
      <c r="M601" s="153"/>
      <c r="N601" s="154">
        <v>7050000</v>
      </c>
      <c r="O601" s="154"/>
      <c r="P601" s="25"/>
      <c r="Q601" s="25">
        <v>7050000</v>
      </c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>
        <f t="shared" si="164"/>
        <v>0</v>
      </c>
      <c r="AE601" s="27">
        <v>7950000</v>
      </c>
      <c r="AF601" s="27">
        <v>7950000</v>
      </c>
      <c r="AG601" s="27"/>
      <c r="AH601" s="27"/>
      <c r="AI601" s="27"/>
      <c r="AJ601" s="27"/>
      <c r="AK601" s="27"/>
      <c r="AL601" s="25">
        <f t="shared" si="162"/>
        <v>0</v>
      </c>
      <c r="AM601" s="27">
        <f t="shared" si="163"/>
        <v>0</v>
      </c>
      <c r="AN601" s="28"/>
      <c r="AO601" s="2"/>
      <c r="AP601" s="2"/>
      <c r="AQ601" s="89"/>
      <c r="AR601" s="89"/>
      <c r="AS601" s="2"/>
      <c r="AT601" s="2"/>
      <c r="AU601" s="29"/>
      <c r="AV601" s="2"/>
      <c r="AW601" s="2"/>
      <c r="AX601" s="2"/>
      <c r="AY601" s="89"/>
      <c r="AZ601" s="2"/>
      <c r="BA601" s="2"/>
      <c r="BB601" s="2"/>
      <c r="BC601" s="2"/>
      <c r="BD601" s="2"/>
      <c r="BE601" s="2"/>
      <c r="BF601" s="2"/>
    </row>
    <row r="602" spans="1:58" s="130" customFormat="1" ht="18" customHeight="1">
      <c r="A602" s="146">
        <v>596</v>
      </c>
      <c r="B602" s="147" t="str">
        <f t="shared" si="156"/>
        <v>009</v>
      </c>
      <c r="C602" s="175" t="s">
        <v>5680</v>
      </c>
      <c r="D602" s="149" t="s">
        <v>8252</v>
      </c>
      <c r="E602" s="152" t="s">
        <v>7493</v>
      </c>
      <c r="F602" s="151" t="s">
        <v>496</v>
      </c>
      <c r="G602" s="152" t="s">
        <v>7096</v>
      </c>
      <c r="H602" s="149" t="s">
        <v>7097</v>
      </c>
      <c r="I602" s="149" t="s">
        <v>7067</v>
      </c>
      <c r="J602" s="149" t="s">
        <v>7098</v>
      </c>
      <c r="K602" s="153">
        <v>0</v>
      </c>
      <c r="L602" s="27">
        <v>0</v>
      </c>
      <c r="M602" s="153"/>
      <c r="N602" s="154">
        <v>7050000</v>
      </c>
      <c r="O602" s="154"/>
      <c r="P602" s="25"/>
      <c r="Q602" s="25">
        <v>7050000</v>
      </c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>
        <f t="shared" si="164"/>
        <v>0</v>
      </c>
      <c r="AE602" s="27">
        <v>7950000</v>
      </c>
      <c r="AF602" s="27">
        <v>7950000</v>
      </c>
      <c r="AG602" s="27"/>
      <c r="AH602" s="27"/>
      <c r="AI602" s="27"/>
      <c r="AJ602" s="27"/>
      <c r="AK602" s="27"/>
      <c r="AL602" s="25">
        <f t="shared" si="162"/>
        <v>0</v>
      </c>
      <c r="AM602" s="27">
        <f t="shared" si="163"/>
        <v>0</v>
      </c>
      <c r="AN602" s="28"/>
      <c r="AO602" s="2"/>
      <c r="AP602" s="2"/>
      <c r="AQ602" s="89"/>
      <c r="AR602" s="89"/>
      <c r="AS602" s="2"/>
      <c r="AT602" s="2"/>
      <c r="AU602" s="29"/>
      <c r="AV602" s="2"/>
      <c r="AW602" s="2"/>
      <c r="AX602" s="2"/>
      <c r="AY602" s="89"/>
      <c r="AZ602" s="2"/>
      <c r="BA602" s="2"/>
      <c r="BB602" s="2"/>
      <c r="BC602" s="2"/>
      <c r="BD602" s="2"/>
      <c r="BE602" s="2"/>
      <c r="BF602" s="2"/>
    </row>
    <row r="603" spans="1:58" s="130" customFormat="1" ht="18" customHeight="1">
      <c r="A603" s="146">
        <v>597</v>
      </c>
      <c r="B603" s="147" t="str">
        <f t="shared" si="156"/>
        <v>009</v>
      </c>
      <c r="C603" s="175" t="s">
        <v>6965</v>
      </c>
      <c r="D603" s="149" t="s">
        <v>8253</v>
      </c>
      <c r="E603" s="152" t="s">
        <v>7644</v>
      </c>
      <c r="F603" s="151" t="s">
        <v>7106</v>
      </c>
      <c r="G603" s="152" t="s">
        <v>7096</v>
      </c>
      <c r="H603" s="149" t="s">
        <v>7097</v>
      </c>
      <c r="I603" s="149" t="s">
        <v>7067</v>
      </c>
      <c r="J603" s="149" t="s">
        <v>7098</v>
      </c>
      <c r="K603" s="153">
        <v>0</v>
      </c>
      <c r="L603" s="27">
        <v>0</v>
      </c>
      <c r="M603" s="153"/>
      <c r="N603" s="154">
        <v>7050000</v>
      </c>
      <c r="O603" s="154"/>
      <c r="P603" s="25"/>
      <c r="Q603" s="25">
        <v>7050000</v>
      </c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>
        <f t="shared" si="164"/>
        <v>0</v>
      </c>
      <c r="AE603" s="27">
        <v>7950000</v>
      </c>
      <c r="AF603" s="27">
        <v>7950000</v>
      </c>
      <c r="AG603" s="27"/>
      <c r="AH603" s="27"/>
      <c r="AI603" s="27"/>
      <c r="AJ603" s="27"/>
      <c r="AK603" s="27"/>
      <c r="AL603" s="25">
        <f t="shared" si="162"/>
        <v>0</v>
      </c>
      <c r="AM603" s="27">
        <f t="shared" si="163"/>
        <v>0</v>
      </c>
      <c r="AN603" s="28"/>
      <c r="AO603" s="2"/>
      <c r="AP603" s="2"/>
      <c r="AQ603" s="89"/>
      <c r="AR603" s="89"/>
      <c r="AS603" s="2"/>
      <c r="AT603" s="2"/>
      <c r="AU603" s="29"/>
      <c r="AV603" s="2"/>
      <c r="AW603" s="2"/>
      <c r="AX603" s="2"/>
      <c r="AY603" s="89"/>
      <c r="AZ603" s="2"/>
      <c r="BA603" s="2"/>
      <c r="BB603" s="2"/>
      <c r="BC603" s="2"/>
      <c r="BD603" s="2"/>
      <c r="BE603" s="2"/>
      <c r="BF603" s="2"/>
    </row>
    <row r="604" spans="1:58" s="130" customFormat="1" ht="18" customHeight="1">
      <c r="A604" s="146">
        <v>598</v>
      </c>
      <c r="B604" s="147" t="str">
        <f t="shared" si="156"/>
        <v>009</v>
      </c>
      <c r="C604" s="175" t="s">
        <v>6014</v>
      </c>
      <c r="D604" s="149" t="s">
        <v>8254</v>
      </c>
      <c r="E604" s="152" t="s">
        <v>8255</v>
      </c>
      <c r="F604" s="151" t="s">
        <v>7106</v>
      </c>
      <c r="G604" s="152" t="s">
        <v>7096</v>
      </c>
      <c r="H604" s="149" t="s">
        <v>7097</v>
      </c>
      <c r="I604" s="149" t="s">
        <v>7067</v>
      </c>
      <c r="J604" s="149" t="s">
        <v>7098</v>
      </c>
      <c r="K604" s="153">
        <v>0</v>
      </c>
      <c r="L604" s="27">
        <v>0</v>
      </c>
      <c r="M604" s="153"/>
      <c r="N604" s="154">
        <v>7050000</v>
      </c>
      <c r="O604" s="154"/>
      <c r="P604" s="25"/>
      <c r="Q604" s="25">
        <v>7050000</v>
      </c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>
        <f t="shared" si="164"/>
        <v>0</v>
      </c>
      <c r="AE604" s="27">
        <v>7950000</v>
      </c>
      <c r="AF604" s="27">
        <v>7950000</v>
      </c>
      <c r="AG604" s="27"/>
      <c r="AH604" s="27"/>
      <c r="AI604" s="27"/>
      <c r="AJ604" s="27"/>
      <c r="AK604" s="27"/>
      <c r="AL604" s="25">
        <f t="shared" si="162"/>
        <v>0</v>
      </c>
      <c r="AM604" s="27">
        <f t="shared" si="163"/>
        <v>0</v>
      </c>
      <c r="AN604" s="28"/>
      <c r="AO604" s="2"/>
      <c r="AP604" s="2"/>
      <c r="AQ604" s="89"/>
      <c r="AR604" s="89"/>
      <c r="AS604" s="2"/>
      <c r="AT604" s="2"/>
      <c r="AU604" s="29"/>
      <c r="AV604" s="2"/>
      <c r="AW604" s="2"/>
      <c r="AX604" s="2"/>
      <c r="AY604" s="89"/>
      <c r="AZ604" s="2"/>
      <c r="BA604" s="2"/>
      <c r="BB604" s="2"/>
      <c r="BC604" s="2"/>
      <c r="BD604" s="2"/>
      <c r="BE604" s="2"/>
      <c r="BF604" s="2"/>
    </row>
    <row r="605" spans="1:58" s="130" customFormat="1" ht="18" customHeight="1">
      <c r="A605" s="146">
        <v>599</v>
      </c>
      <c r="B605" s="147" t="str">
        <f t="shared" si="156"/>
        <v>009</v>
      </c>
      <c r="C605" s="175" t="s">
        <v>8256</v>
      </c>
      <c r="D605" s="149" t="s">
        <v>8257</v>
      </c>
      <c r="E605" s="152" t="s">
        <v>8258</v>
      </c>
      <c r="F605" s="151" t="s">
        <v>7106</v>
      </c>
      <c r="G605" s="152" t="s">
        <v>7096</v>
      </c>
      <c r="H605" s="149" t="s">
        <v>7097</v>
      </c>
      <c r="I605" s="149" t="s">
        <v>7067</v>
      </c>
      <c r="J605" s="149" t="s">
        <v>7098</v>
      </c>
      <c r="K605" s="153">
        <v>0</v>
      </c>
      <c r="L605" s="27">
        <v>0</v>
      </c>
      <c r="M605" s="153"/>
      <c r="N605" s="154">
        <v>7050000</v>
      </c>
      <c r="O605" s="154"/>
      <c r="P605" s="25"/>
      <c r="Q605" s="25"/>
      <c r="R605" s="25"/>
      <c r="S605" s="25">
        <v>7050000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>
        <f ca="1">IF(SUM(P605:AD605)&lt;SUM(N605),SUM(N605)-SUM(P605:AD605),)</f>
        <v>0</v>
      </c>
      <c r="AE605" s="27">
        <v>7950000</v>
      </c>
      <c r="AF605" s="27"/>
      <c r="AG605" s="27"/>
      <c r="AH605" s="27"/>
      <c r="AI605" s="27"/>
      <c r="AJ605" s="27"/>
      <c r="AK605" s="27"/>
      <c r="AL605" s="25">
        <f t="shared" si="162"/>
        <v>7950000</v>
      </c>
      <c r="AM605" s="27">
        <f t="shared" si="163"/>
        <v>7950000</v>
      </c>
      <c r="AN605" s="28"/>
      <c r="AO605" s="2"/>
      <c r="AP605" s="2"/>
      <c r="AQ605" s="89"/>
      <c r="AR605" s="89"/>
      <c r="AS605" s="2"/>
      <c r="AT605" s="2"/>
      <c r="AU605" s="29"/>
      <c r="AV605" s="2"/>
      <c r="AW605" s="2"/>
      <c r="AX605" s="2"/>
      <c r="AY605" s="89"/>
      <c r="AZ605" s="2"/>
      <c r="BA605" s="2"/>
      <c r="BB605" s="2"/>
      <c r="BC605" s="2"/>
      <c r="BD605" s="2"/>
      <c r="BE605" s="2"/>
      <c r="BF605" s="2"/>
    </row>
    <row r="606" spans="1:58" s="130" customFormat="1" ht="18" customHeight="1">
      <c r="A606" s="146">
        <v>600</v>
      </c>
      <c r="B606" s="147" t="str">
        <f t="shared" si="156"/>
        <v>009</v>
      </c>
      <c r="C606" s="175" t="s">
        <v>4992</v>
      </c>
      <c r="D606" s="149" t="s">
        <v>8259</v>
      </c>
      <c r="E606" s="152" t="s">
        <v>2549</v>
      </c>
      <c r="F606" s="151" t="s">
        <v>7106</v>
      </c>
      <c r="G606" s="152" t="s">
        <v>7096</v>
      </c>
      <c r="H606" s="149" t="s">
        <v>7097</v>
      </c>
      <c r="I606" s="149" t="s">
        <v>7067</v>
      </c>
      <c r="J606" s="149" t="s">
        <v>7098</v>
      </c>
      <c r="K606" s="153">
        <v>0</v>
      </c>
      <c r="L606" s="27">
        <v>0</v>
      </c>
      <c r="M606" s="153"/>
      <c r="N606" s="154">
        <v>7050000</v>
      </c>
      <c r="O606" s="154"/>
      <c r="P606" s="25"/>
      <c r="Q606" s="25">
        <v>7050000</v>
      </c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>
        <f t="shared" ref="AD606:AD611" si="165">IF(SUM(P606:Q606)&lt;SUM(N606),SUM(N606)-SUM(P606:Q606),)</f>
        <v>0</v>
      </c>
      <c r="AE606" s="27">
        <v>7950000</v>
      </c>
      <c r="AF606" s="27">
        <v>7950000</v>
      </c>
      <c r="AG606" s="27"/>
      <c r="AH606" s="27"/>
      <c r="AI606" s="27"/>
      <c r="AJ606" s="27"/>
      <c r="AK606" s="27"/>
      <c r="AL606" s="25">
        <f t="shared" si="162"/>
        <v>0</v>
      </c>
      <c r="AM606" s="27">
        <f t="shared" si="163"/>
        <v>0</v>
      </c>
      <c r="AN606" s="28"/>
      <c r="AO606" s="2"/>
      <c r="AP606" s="2"/>
      <c r="AQ606" s="89"/>
      <c r="AR606" s="89"/>
      <c r="AS606" s="2"/>
      <c r="AT606" s="2"/>
      <c r="AU606" s="29"/>
      <c r="AV606" s="2"/>
      <c r="AW606" s="2"/>
      <c r="AX606" s="2"/>
      <c r="AY606" s="89"/>
      <c r="AZ606" s="2"/>
      <c r="BA606" s="2"/>
      <c r="BB606" s="2"/>
      <c r="BC606" s="2"/>
      <c r="BD606" s="2"/>
      <c r="BE606" s="2"/>
      <c r="BF606" s="2"/>
    </row>
    <row r="607" spans="1:58" s="130" customFormat="1" ht="18" customHeight="1">
      <c r="A607" s="146">
        <v>601</v>
      </c>
      <c r="B607" s="147" t="str">
        <f t="shared" si="156"/>
        <v>009</v>
      </c>
      <c r="C607" s="175" t="s">
        <v>5454</v>
      </c>
      <c r="D607" s="149" t="s">
        <v>8260</v>
      </c>
      <c r="E607" s="152" t="s">
        <v>7470</v>
      </c>
      <c r="F607" s="151" t="s">
        <v>7106</v>
      </c>
      <c r="G607" s="152" t="s">
        <v>7096</v>
      </c>
      <c r="H607" s="149" t="s">
        <v>7097</v>
      </c>
      <c r="I607" s="149" t="s">
        <v>7067</v>
      </c>
      <c r="J607" s="149" t="s">
        <v>7098</v>
      </c>
      <c r="K607" s="153">
        <v>0</v>
      </c>
      <c r="L607" s="27">
        <v>0</v>
      </c>
      <c r="M607" s="153"/>
      <c r="N607" s="154">
        <v>7050000</v>
      </c>
      <c r="O607" s="154"/>
      <c r="P607" s="25"/>
      <c r="Q607" s="25">
        <v>7050000</v>
      </c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>
        <f t="shared" si="165"/>
        <v>0</v>
      </c>
      <c r="AE607" s="27">
        <v>7950000</v>
      </c>
      <c r="AF607" s="27">
        <v>7950000</v>
      </c>
      <c r="AG607" s="27"/>
      <c r="AH607" s="27"/>
      <c r="AI607" s="27"/>
      <c r="AJ607" s="27"/>
      <c r="AK607" s="27"/>
      <c r="AL607" s="25">
        <f t="shared" si="162"/>
        <v>0</v>
      </c>
      <c r="AM607" s="27">
        <f t="shared" si="163"/>
        <v>0</v>
      </c>
      <c r="AN607" s="28"/>
      <c r="AO607" s="2"/>
      <c r="AP607" s="2"/>
      <c r="AQ607" s="89"/>
      <c r="AR607" s="89"/>
      <c r="AS607" s="2"/>
      <c r="AT607" s="2"/>
      <c r="AU607" s="29"/>
      <c r="AV607" s="2"/>
      <c r="AW607" s="2"/>
      <c r="AX607" s="2"/>
      <c r="AY607" s="89"/>
      <c r="AZ607" s="2"/>
      <c r="BA607" s="2"/>
      <c r="BB607" s="2"/>
      <c r="BC607" s="2"/>
      <c r="BD607" s="2"/>
      <c r="BE607" s="2"/>
      <c r="BF607" s="2"/>
    </row>
    <row r="608" spans="1:58" s="130" customFormat="1" ht="18" customHeight="1">
      <c r="A608" s="146">
        <v>602</v>
      </c>
      <c r="B608" s="147" t="str">
        <f t="shared" si="156"/>
        <v>009</v>
      </c>
      <c r="C608" s="175" t="s">
        <v>5399</v>
      </c>
      <c r="D608" s="149" t="s">
        <v>8261</v>
      </c>
      <c r="E608" s="152" t="s">
        <v>7560</v>
      </c>
      <c r="F608" s="151" t="s">
        <v>7106</v>
      </c>
      <c r="G608" s="152" t="s">
        <v>7096</v>
      </c>
      <c r="H608" s="149" t="s">
        <v>7097</v>
      </c>
      <c r="I608" s="149" t="s">
        <v>7067</v>
      </c>
      <c r="J608" s="149" t="s">
        <v>7098</v>
      </c>
      <c r="K608" s="153">
        <v>0</v>
      </c>
      <c r="L608" s="27">
        <v>0</v>
      </c>
      <c r="M608" s="153"/>
      <c r="N608" s="154">
        <v>7050000</v>
      </c>
      <c r="O608" s="154"/>
      <c r="P608" s="25"/>
      <c r="Q608" s="25">
        <v>7050000</v>
      </c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>
        <f t="shared" si="165"/>
        <v>0</v>
      </c>
      <c r="AE608" s="27">
        <v>7950000</v>
      </c>
      <c r="AF608" s="27">
        <v>7950000</v>
      </c>
      <c r="AG608" s="27"/>
      <c r="AH608" s="27"/>
      <c r="AI608" s="27"/>
      <c r="AJ608" s="27"/>
      <c r="AK608" s="27"/>
      <c r="AL608" s="25">
        <f t="shared" si="162"/>
        <v>0</v>
      </c>
      <c r="AM608" s="27">
        <f t="shared" si="163"/>
        <v>0</v>
      </c>
      <c r="AN608" s="28"/>
      <c r="AO608" s="2"/>
      <c r="AP608" s="2"/>
      <c r="AQ608" s="89"/>
      <c r="AR608" s="89"/>
      <c r="AS608" s="2"/>
      <c r="AT608" s="2"/>
      <c r="AU608" s="29"/>
      <c r="AV608" s="2"/>
      <c r="AW608" s="2"/>
      <c r="AX608" s="2"/>
      <c r="AY608" s="89"/>
      <c r="AZ608" s="2"/>
      <c r="BA608" s="2"/>
      <c r="BB608" s="2"/>
      <c r="BC608" s="2"/>
      <c r="BD608" s="2"/>
      <c r="BE608" s="2"/>
      <c r="BF608" s="2"/>
    </row>
    <row r="609" spans="1:58" s="130" customFormat="1" ht="18" customHeight="1">
      <c r="A609" s="146">
        <v>603</v>
      </c>
      <c r="B609" s="147" t="str">
        <f t="shared" si="156"/>
        <v>009</v>
      </c>
      <c r="C609" s="175" t="s">
        <v>6166</v>
      </c>
      <c r="D609" s="149" t="s">
        <v>8262</v>
      </c>
      <c r="E609" s="152" t="s">
        <v>7917</v>
      </c>
      <c r="F609" s="151" t="s">
        <v>7106</v>
      </c>
      <c r="G609" s="152" t="s">
        <v>7096</v>
      </c>
      <c r="H609" s="149" t="s">
        <v>7097</v>
      </c>
      <c r="I609" s="149" t="s">
        <v>7067</v>
      </c>
      <c r="J609" s="149" t="s">
        <v>7098</v>
      </c>
      <c r="K609" s="153">
        <v>0</v>
      </c>
      <c r="L609" s="27">
        <v>0</v>
      </c>
      <c r="M609" s="153"/>
      <c r="N609" s="154">
        <v>7050000</v>
      </c>
      <c r="O609" s="154"/>
      <c r="P609" s="25"/>
      <c r="Q609" s="25">
        <v>7050000</v>
      </c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>
        <f t="shared" si="165"/>
        <v>0</v>
      </c>
      <c r="AE609" s="27">
        <v>7950000</v>
      </c>
      <c r="AF609" s="27"/>
      <c r="AG609" s="27">
        <v>7950000</v>
      </c>
      <c r="AH609" s="27"/>
      <c r="AI609" s="27"/>
      <c r="AJ609" s="27"/>
      <c r="AK609" s="27"/>
      <c r="AL609" s="25">
        <f t="shared" si="162"/>
        <v>0</v>
      </c>
      <c r="AM609" s="27">
        <f t="shared" si="163"/>
        <v>0</v>
      </c>
      <c r="AN609" s="28"/>
      <c r="AO609" s="2"/>
      <c r="AP609" s="2"/>
      <c r="AQ609" s="89"/>
      <c r="AR609" s="89"/>
      <c r="AS609" s="2"/>
      <c r="AT609" s="2"/>
      <c r="AU609" s="29"/>
      <c r="AV609" s="2"/>
      <c r="AW609" s="2"/>
      <c r="AX609" s="2"/>
      <c r="AY609" s="89"/>
      <c r="AZ609" s="2"/>
      <c r="BA609" s="2"/>
      <c r="BB609" s="2"/>
      <c r="BC609" s="2"/>
      <c r="BD609" s="2"/>
      <c r="BE609" s="2"/>
      <c r="BF609" s="2"/>
    </row>
    <row r="610" spans="1:58" s="130" customFormat="1" ht="18" customHeight="1">
      <c r="A610" s="146">
        <v>604</v>
      </c>
      <c r="B610" s="147" t="str">
        <f t="shared" si="156"/>
        <v>009</v>
      </c>
      <c r="C610" s="175" t="s">
        <v>6724</v>
      </c>
      <c r="D610" s="149" t="s">
        <v>8263</v>
      </c>
      <c r="E610" s="152" t="s">
        <v>8264</v>
      </c>
      <c r="F610" s="151" t="s">
        <v>496</v>
      </c>
      <c r="G610" s="152" t="s">
        <v>7096</v>
      </c>
      <c r="H610" s="149" t="s">
        <v>7097</v>
      </c>
      <c r="I610" s="149" t="s">
        <v>7067</v>
      </c>
      <c r="J610" s="149" t="s">
        <v>7098</v>
      </c>
      <c r="K610" s="153">
        <v>0</v>
      </c>
      <c r="L610" s="27">
        <v>0</v>
      </c>
      <c r="M610" s="153"/>
      <c r="N610" s="154">
        <v>7050000</v>
      </c>
      <c r="O610" s="154"/>
      <c r="P610" s="25"/>
      <c r="Q610" s="25">
        <v>7050000</v>
      </c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>
        <f t="shared" si="165"/>
        <v>0</v>
      </c>
      <c r="AE610" s="27">
        <v>7950000</v>
      </c>
      <c r="AF610" s="27">
        <v>7950000</v>
      </c>
      <c r="AG610" s="27"/>
      <c r="AH610" s="27"/>
      <c r="AI610" s="27"/>
      <c r="AJ610" s="27"/>
      <c r="AK610" s="27"/>
      <c r="AL610" s="25">
        <f t="shared" si="162"/>
        <v>0</v>
      </c>
      <c r="AM610" s="27">
        <f t="shared" si="163"/>
        <v>0</v>
      </c>
      <c r="AN610" s="28"/>
      <c r="AO610" s="2"/>
      <c r="AP610" s="2"/>
      <c r="AQ610" s="89"/>
      <c r="AR610" s="89"/>
      <c r="AS610" s="2"/>
      <c r="AT610" s="2"/>
      <c r="AU610" s="29"/>
      <c r="AV610" s="2"/>
      <c r="AW610" s="2"/>
      <c r="AX610" s="2"/>
      <c r="AY610" s="89"/>
      <c r="AZ610" s="2"/>
      <c r="BA610" s="2"/>
      <c r="BB610" s="2"/>
      <c r="BC610" s="2"/>
      <c r="BD610" s="2"/>
      <c r="BE610" s="2"/>
      <c r="BF610" s="2"/>
    </row>
    <row r="611" spans="1:58" s="130" customFormat="1" ht="18" customHeight="1">
      <c r="A611" s="146">
        <v>605</v>
      </c>
      <c r="B611" s="147" t="str">
        <f t="shared" si="156"/>
        <v>009</v>
      </c>
      <c r="C611" s="175" t="s">
        <v>6510</v>
      </c>
      <c r="D611" s="149" t="s">
        <v>8265</v>
      </c>
      <c r="E611" s="152" t="s">
        <v>7808</v>
      </c>
      <c r="F611" s="151" t="s">
        <v>7106</v>
      </c>
      <c r="G611" s="152" t="s">
        <v>7096</v>
      </c>
      <c r="H611" s="149" t="s">
        <v>7097</v>
      </c>
      <c r="I611" s="149" t="s">
        <v>8266</v>
      </c>
      <c r="J611" s="149" t="s">
        <v>8267</v>
      </c>
      <c r="K611" s="153">
        <v>0</v>
      </c>
      <c r="L611" s="27">
        <v>0</v>
      </c>
      <c r="M611" s="153"/>
      <c r="N611" s="154">
        <v>7050000</v>
      </c>
      <c r="O611" s="154"/>
      <c r="P611" s="25"/>
      <c r="Q611" s="25">
        <v>7050000</v>
      </c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>
        <f t="shared" si="165"/>
        <v>0</v>
      </c>
      <c r="AE611" s="27">
        <v>7950000</v>
      </c>
      <c r="AF611" s="27">
        <v>7950000</v>
      </c>
      <c r="AG611" s="27"/>
      <c r="AH611" s="27"/>
      <c r="AI611" s="27"/>
      <c r="AJ611" s="27"/>
      <c r="AK611" s="27"/>
      <c r="AL611" s="25">
        <f t="shared" si="162"/>
        <v>0</v>
      </c>
      <c r="AM611" s="27">
        <f t="shared" si="163"/>
        <v>0</v>
      </c>
      <c r="AN611" s="28"/>
      <c r="AO611" s="2"/>
      <c r="AP611" s="2"/>
      <c r="AQ611" s="89"/>
      <c r="AR611" s="89"/>
      <c r="AS611" s="2"/>
      <c r="AT611" s="2"/>
      <c r="AU611" s="29"/>
      <c r="AV611" s="2"/>
      <c r="AW611" s="2"/>
      <c r="AX611" s="2"/>
      <c r="AY611" s="89"/>
      <c r="AZ611" s="2"/>
      <c r="BA611" s="2"/>
      <c r="BB611" s="2"/>
      <c r="BC611" s="2"/>
      <c r="BD611" s="2"/>
      <c r="BE611" s="2"/>
      <c r="BF611" s="2"/>
    </row>
    <row r="612" spans="1:58" s="130" customFormat="1" ht="18" customHeight="1">
      <c r="A612" s="146">
        <v>606</v>
      </c>
      <c r="B612" s="147" t="str">
        <f t="shared" si="156"/>
        <v>009</v>
      </c>
      <c r="C612" s="175" t="s">
        <v>8268</v>
      </c>
      <c r="D612" s="149" t="s">
        <v>8269</v>
      </c>
      <c r="E612" s="152" t="s">
        <v>7193</v>
      </c>
      <c r="F612" s="151" t="s">
        <v>7106</v>
      </c>
      <c r="G612" s="152" t="s">
        <v>7096</v>
      </c>
      <c r="H612" s="149" t="s">
        <v>7097</v>
      </c>
      <c r="I612" s="149" t="s">
        <v>8266</v>
      </c>
      <c r="J612" s="149" t="s">
        <v>8267</v>
      </c>
      <c r="K612" s="153">
        <v>0</v>
      </c>
      <c r="L612" s="27">
        <v>0</v>
      </c>
      <c r="M612" s="153"/>
      <c r="N612" s="154">
        <v>7050000</v>
      </c>
      <c r="O612" s="154"/>
      <c r="P612" s="25"/>
      <c r="Q612" s="25"/>
      <c r="R612" s="25"/>
      <c r="S612" s="25">
        <v>7050000</v>
      </c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>
        <f ca="1">IF(SUM(P612:AD612)&lt;SUM(N612),SUM(N612)-SUM(P612:AD612),)</f>
        <v>0</v>
      </c>
      <c r="AE612" s="27">
        <v>7950000</v>
      </c>
      <c r="AF612" s="27">
        <v>7950000</v>
      </c>
      <c r="AG612" s="27"/>
      <c r="AH612" s="27"/>
      <c r="AI612" s="27"/>
      <c r="AJ612" s="27"/>
      <c r="AK612" s="27"/>
      <c r="AL612" s="25">
        <f t="shared" si="162"/>
        <v>0</v>
      </c>
      <c r="AM612" s="27">
        <f t="shared" si="163"/>
        <v>0</v>
      </c>
      <c r="AN612" s="28"/>
      <c r="AO612" s="2"/>
      <c r="AP612" s="2"/>
      <c r="AQ612" s="89"/>
      <c r="AR612" s="89"/>
      <c r="AS612" s="2"/>
      <c r="AT612" s="2"/>
      <c r="AU612" s="29"/>
      <c r="AV612" s="2"/>
      <c r="AW612" s="2"/>
      <c r="AX612" s="2"/>
      <c r="AY612" s="89"/>
      <c r="AZ612" s="2"/>
      <c r="BA612" s="2"/>
      <c r="BB612" s="2"/>
      <c r="BC612" s="2"/>
      <c r="BD612" s="2"/>
      <c r="BE612" s="2"/>
      <c r="BF612" s="2"/>
    </row>
    <row r="613" spans="1:58" s="130" customFormat="1" ht="18" customHeight="1">
      <c r="A613" s="146">
        <v>607</v>
      </c>
      <c r="B613" s="147" t="str">
        <f t="shared" si="156"/>
        <v>009</v>
      </c>
      <c r="C613" s="175" t="s">
        <v>4880</v>
      </c>
      <c r="D613" s="149" t="s">
        <v>8270</v>
      </c>
      <c r="E613" s="152" t="s">
        <v>7600</v>
      </c>
      <c r="F613" s="151" t="s">
        <v>496</v>
      </c>
      <c r="G613" s="152" t="s">
        <v>7096</v>
      </c>
      <c r="H613" s="149" t="s">
        <v>7097</v>
      </c>
      <c r="I613" s="149" t="s">
        <v>8266</v>
      </c>
      <c r="J613" s="149" t="s">
        <v>8267</v>
      </c>
      <c r="K613" s="153">
        <v>0</v>
      </c>
      <c r="L613" s="27">
        <v>0</v>
      </c>
      <c r="M613" s="153"/>
      <c r="N613" s="154">
        <v>7050000</v>
      </c>
      <c r="O613" s="154"/>
      <c r="P613" s="25"/>
      <c r="Q613" s="25">
        <v>7050000</v>
      </c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>
        <f>IF(SUM(P613:Q613)&lt;SUM(N613),SUM(N613)-SUM(P613:Q613),)</f>
        <v>0</v>
      </c>
      <c r="AE613" s="27">
        <v>7950000</v>
      </c>
      <c r="AF613" s="27">
        <v>7950000</v>
      </c>
      <c r="AG613" s="27"/>
      <c r="AH613" s="27"/>
      <c r="AI613" s="27"/>
      <c r="AJ613" s="27"/>
      <c r="AK613" s="27"/>
      <c r="AL613" s="25">
        <f t="shared" si="162"/>
        <v>0</v>
      </c>
      <c r="AM613" s="27">
        <f t="shared" si="163"/>
        <v>0</v>
      </c>
      <c r="AN613" s="28" t="s">
        <v>8214</v>
      </c>
      <c r="AO613" s="2"/>
      <c r="AP613" s="2"/>
      <c r="AQ613" s="89"/>
      <c r="AR613" s="89"/>
      <c r="AS613" s="2"/>
      <c r="AT613" s="2"/>
      <c r="AU613" s="29"/>
      <c r="AV613" s="2"/>
      <c r="AW613" s="2"/>
      <c r="AX613" s="2"/>
      <c r="AY613" s="89"/>
      <c r="AZ613" s="2"/>
      <c r="BA613" s="2"/>
      <c r="BB613" s="2"/>
      <c r="BC613" s="2"/>
      <c r="BD613" s="2"/>
      <c r="BE613" s="2"/>
      <c r="BF613" s="2"/>
    </row>
    <row r="614" spans="1:58" s="130" customFormat="1" ht="18" customHeight="1">
      <c r="A614" s="146">
        <v>608</v>
      </c>
      <c r="B614" s="147" t="str">
        <f t="shared" si="156"/>
        <v>009</v>
      </c>
      <c r="C614" s="175" t="s">
        <v>5684</v>
      </c>
      <c r="D614" s="149" t="s">
        <v>8271</v>
      </c>
      <c r="E614" s="152" t="s">
        <v>7273</v>
      </c>
      <c r="F614" s="151" t="s">
        <v>496</v>
      </c>
      <c r="G614" s="152" t="s">
        <v>7096</v>
      </c>
      <c r="H614" s="149" t="s">
        <v>7097</v>
      </c>
      <c r="I614" s="149" t="s">
        <v>8266</v>
      </c>
      <c r="J614" s="149" t="s">
        <v>8267</v>
      </c>
      <c r="K614" s="153">
        <v>0</v>
      </c>
      <c r="L614" s="27">
        <v>0</v>
      </c>
      <c r="M614" s="153"/>
      <c r="N614" s="154">
        <v>7050000</v>
      </c>
      <c r="O614" s="154"/>
      <c r="P614" s="25"/>
      <c r="Q614" s="25">
        <v>7050000</v>
      </c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>
        <f>IF(SUM(P614:Q614)&lt;SUM(N614),SUM(N614)-SUM(P614:Q614),)</f>
        <v>0</v>
      </c>
      <c r="AE614" s="27">
        <v>7950000</v>
      </c>
      <c r="AF614" s="27">
        <v>7950000</v>
      </c>
      <c r="AG614" s="27"/>
      <c r="AH614" s="27"/>
      <c r="AI614" s="27"/>
      <c r="AJ614" s="27"/>
      <c r="AK614" s="27"/>
      <c r="AL614" s="25">
        <f t="shared" si="162"/>
        <v>0</v>
      </c>
      <c r="AM614" s="27">
        <f t="shared" si="163"/>
        <v>0</v>
      </c>
      <c r="AN614" s="28"/>
      <c r="AO614" s="2"/>
      <c r="AP614" s="2"/>
      <c r="AQ614" s="89"/>
      <c r="AR614" s="89"/>
      <c r="AS614" s="2"/>
      <c r="AT614" s="2"/>
      <c r="AU614" s="29"/>
      <c r="AV614" s="2"/>
      <c r="AW614" s="2"/>
      <c r="AX614" s="2"/>
      <c r="AY614" s="89"/>
      <c r="AZ614" s="2"/>
      <c r="BA614" s="2"/>
      <c r="BB614" s="2"/>
      <c r="BC614" s="2"/>
      <c r="BD614" s="2"/>
      <c r="BE614" s="2"/>
      <c r="BF614" s="2"/>
    </row>
    <row r="615" spans="1:58" s="130" customFormat="1" ht="18" customHeight="1">
      <c r="A615" s="146">
        <v>609</v>
      </c>
      <c r="B615" s="147" t="str">
        <f t="shared" si="156"/>
        <v>009</v>
      </c>
      <c r="C615" s="175" t="s">
        <v>8272</v>
      </c>
      <c r="D615" s="149" t="s">
        <v>8273</v>
      </c>
      <c r="E615" s="152" t="s">
        <v>8037</v>
      </c>
      <c r="F615" s="151" t="s">
        <v>7106</v>
      </c>
      <c r="G615" s="152" t="s">
        <v>7096</v>
      </c>
      <c r="H615" s="149" t="s">
        <v>7097</v>
      </c>
      <c r="I615" s="149" t="s">
        <v>8266</v>
      </c>
      <c r="J615" s="149" t="s">
        <v>8267</v>
      </c>
      <c r="K615" s="153">
        <v>0</v>
      </c>
      <c r="L615" s="27">
        <v>0</v>
      </c>
      <c r="M615" s="153"/>
      <c r="N615" s="154">
        <v>7050000</v>
      </c>
      <c r="O615" s="154"/>
      <c r="P615" s="25"/>
      <c r="Q615" s="25"/>
      <c r="R615" s="25"/>
      <c r="S615" s="25">
        <v>7050000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>
        <f ca="1">IF(SUM(P615:AD615)&lt;SUM(N615),SUM(N615)-SUM(P615:AD615),)</f>
        <v>0</v>
      </c>
      <c r="AE615" s="27">
        <v>7950000</v>
      </c>
      <c r="AF615" s="27"/>
      <c r="AG615" s="27"/>
      <c r="AH615" s="27"/>
      <c r="AI615" s="27"/>
      <c r="AJ615" s="27">
        <v>7950000</v>
      </c>
      <c r="AK615" s="27"/>
      <c r="AL615" s="25">
        <f>IF(SUM(AF615:AK615)&lt;SUM(AE615),SUM(AE615)-SUM(AF615:AK615),)</f>
        <v>0</v>
      </c>
      <c r="AM615" s="27">
        <v>0</v>
      </c>
      <c r="AN615" s="28" t="s">
        <v>8214</v>
      </c>
      <c r="AO615" s="2"/>
      <c r="AP615" s="2"/>
      <c r="AQ615" s="89"/>
      <c r="AR615" s="89"/>
      <c r="AS615" s="2"/>
      <c r="AT615" s="2"/>
      <c r="AU615" s="29"/>
      <c r="AV615" s="2"/>
      <c r="AW615" s="2"/>
      <c r="AX615" s="2"/>
      <c r="AY615" s="89"/>
      <c r="AZ615" s="2"/>
      <c r="BA615" s="2"/>
      <c r="BB615" s="2"/>
      <c r="BC615" s="2"/>
      <c r="BD615" s="2"/>
      <c r="BE615" s="2"/>
      <c r="BF615" s="2"/>
    </row>
    <row r="616" spans="1:58" s="130" customFormat="1" ht="18" customHeight="1">
      <c r="A616" s="146">
        <v>610</v>
      </c>
      <c r="B616" s="147" t="str">
        <f t="shared" si="156"/>
        <v>009</v>
      </c>
      <c r="C616" s="176" t="s">
        <v>8274</v>
      </c>
      <c r="D616" s="163" t="s">
        <v>8275</v>
      </c>
      <c r="E616" s="152" t="s">
        <v>7157</v>
      </c>
      <c r="F616" s="151" t="s">
        <v>496</v>
      </c>
      <c r="G616" s="152" t="s">
        <v>7096</v>
      </c>
      <c r="H616" s="149" t="s">
        <v>7097</v>
      </c>
      <c r="I616" s="163" t="s">
        <v>8266</v>
      </c>
      <c r="J616" s="163" t="s">
        <v>8267</v>
      </c>
      <c r="K616" s="153">
        <v>0</v>
      </c>
      <c r="L616" s="27">
        <v>0</v>
      </c>
      <c r="M616" s="153"/>
      <c r="N616" s="154">
        <v>7050000</v>
      </c>
      <c r="O616" s="154"/>
      <c r="P616" s="25"/>
      <c r="Q616" s="25"/>
      <c r="R616" s="25"/>
      <c r="S616" s="25">
        <v>7050000</v>
      </c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>
        <f ca="1">IF(SUM(P616:AD616)&lt;SUM(N616),SUM(N616)-SUM(P616:AD616),)</f>
        <v>0</v>
      </c>
      <c r="AE616" s="27">
        <v>7950000</v>
      </c>
      <c r="AF616" s="27">
        <v>7950000</v>
      </c>
      <c r="AG616" s="27"/>
      <c r="AH616" s="27"/>
      <c r="AI616" s="27"/>
      <c r="AJ616" s="27"/>
      <c r="AK616" s="27"/>
      <c r="AL616" s="25">
        <f t="shared" si="162"/>
        <v>0</v>
      </c>
      <c r="AM616" s="27">
        <f t="shared" si="163"/>
        <v>0</v>
      </c>
      <c r="AN616" s="28">
        <v>1520</v>
      </c>
      <c r="AO616" s="2"/>
      <c r="AP616" s="2"/>
      <c r="AQ616" s="89"/>
      <c r="AR616" s="89"/>
      <c r="AS616" s="2"/>
      <c r="AT616" s="2"/>
      <c r="AU616" s="29"/>
      <c r="AV616" s="2"/>
      <c r="AW616" s="2"/>
      <c r="AX616" s="2"/>
      <c r="AY616" s="89"/>
      <c r="AZ616" s="2"/>
      <c r="BA616" s="2"/>
      <c r="BB616" s="2"/>
      <c r="BC616" s="2"/>
      <c r="BD616" s="2"/>
      <c r="BE616" s="2"/>
      <c r="BF616" s="2"/>
    </row>
    <row r="617" spans="1:58" s="130" customFormat="1" ht="18" customHeight="1">
      <c r="A617" s="146">
        <v>611</v>
      </c>
      <c r="B617" s="147" t="str">
        <f t="shared" si="156"/>
        <v>009</v>
      </c>
      <c r="C617" s="175" t="s">
        <v>5948</v>
      </c>
      <c r="D617" s="149" t="s">
        <v>8276</v>
      </c>
      <c r="E617" s="152" t="s">
        <v>8277</v>
      </c>
      <c r="F617" s="151" t="s">
        <v>7106</v>
      </c>
      <c r="G617" s="152" t="s">
        <v>7096</v>
      </c>
      <c r="H617" s="149" t="s">
        <v>7097</v>
      </c>
      <c r="I617" s="149" t="s">
        <v>8266</v>
      </c>
      <c r="J617" s="149" t="s">
        <v>8267</v>
      </c>
      <c r="K617" s="153">
        <v>0</v>
      </c>
      <c r="L617" s="27">
        <v>0</v>
      </c>
      <c r="M617" s="153"/>
      <c r="N617" s="154">
        <v>7050000</v>
      </c>
      <c r="O617" s="154"/>
      <c r="P617" s="25"/>
      <c r="Q617" s="25">
        <v>7050000</v>
      </c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>
        <f>IF(SUM(P617:Q617)&lt;SUM(N617),SUM(N617)-SUM(P617:Q617),)</f>
        <v>0</v>
      </c>
      <c r="AE617" s="27">
        <v>7950000</v>
      </c>
      <c r="AF617" s="27">
        <v>7950000</v>
      </c>
      <c r="AG617" s="27"/>
      <c r="AH617" s="27"/>
      <c r="AI617" s="27"/>
      <c r="AJ617" s="27"/>
      <c r="AK617" s="27"/>
      <c r="AL617" s="25">
        <f t="shared" si="162"/>
        <v>0</v>
      </c>
      <c r="AM617" s="27">
        <f t="shared" si="163"/>
        <v>0</v>
      </c>
      <c r="AN617" s="28" t="s">
        <v>8214</v>
      </c>
      <c r="AO617" s="2"/>
      <c r="AP617" s="2"/>
      <c r="AQ617" s="89"/>
      <c r="AR617" s="89"/>
      <c r="AS617" s="2"/>
      <c r="AT617" s="2"/>
      <c r="AU617" s="29"/>
      <c r="AV617" s="2"/>
      <c r="AW617" s="2"/>
      <c r="AX617" s="2"/>
      <c r="AY617" s="89"/>
      <c r="AZ617" s="2"/>
      <c r="BA617" s="2"/>
      <c r="BB617" s="2"/>
      <c r="BC617" s="2"/>
      <c r="BD617" s="2"/>
      <c r="BE617" s="2"/>
      <c r="BF617" s="2"/>
    </row>
    <row r="618" spans="1:58" s="130" customFormat="1" ht="18" customHeight="1">
      <c r="A618" s="146">
        <v>612</v>
      </c>
      <c r="B618" s="147" t="str">
        <f t="shared" si="156"/>
        <v>009</v>
      </c>
      <c r="C618" s="175" t="s">
        <v>5006</v>
      </c>
      <c r="D618" s="149" t="s">
        <v>8278</v>
      </c>
      <c r="E618" s="152" t="s">
        <v>7221</v>
      </c>
      <c r="F618" s="151" t="s">
        <v>7106</v>
      </c>
      <c r="G618" s="152" t="s">
        <v>7096</v>
      </c>
      <c r="H618" s="149" t="s">
        <v>7097</v>
      </c>
      <c r="I618" s="190" t="s">
        <v>8266</v>
      </c>
      <c r="J618" s="149" t="s">
        <v>8267</v>
      </c>
      <c r="K618" s="153">
        <v>0</v>
      </c>
      <c r="L618" s="27">
        <v>0</v>
      </c>
      <c r="M618" s="153"/>
      <c r="N618" s="154">
        <v>7050000</v>
      </c>
      <c r="O618" s="154"/>
      <c r="P618" s="25"/>
      <c r="Q618" s="25">
        <v>7050000</v>
      </c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>
        <f>IF(SUM(P618:Q618)&lt;SUM(N618),SUM(N618)-SUM(P618:Q618),)</f>
        <v>0</v>
      </c>
      <c r="AE618" s="27">
        <v>7950000</v>
      </c>
      <c r="AF618" s="27">
        <v>7950000</v>
      </c>
      <c r="AG618" s="27"/>
      <c r="AH618" s="27"/>
      <c r="AI618" s="27"/>
      <c r="AJ618" s="27"/>
      <c r="AK618" s="27"/>
      <c r="AL618" s="25">
        <f t="shared" si="162"/>
        <v>0</v>
      </c>
      <c r="AM618" s="27">
        <f t="shared" si="163"/>
        <v>0</v>
      </c>
      <c r="AN618" s="28" t="s">
        <v>8279</v>
      </c>
      <c r="AO618" s="2"/>
      <c r="AP618" s="2"/>
      <c r="AQ618" s="89"/>
      <c r="AR618" s="89"/>
      <c r="AS618" s="2"/>
      <c r="AT618" s="2"/>
      <c r="AU618" s="29"/>
      <c r="AV618" s="2"/>
      <c r="AW618" s="2"/>
      <c r="AX618" s="2"/>
      <c r="AY618" s="89"/>
      <c r="AZ618" s="2"/>
      <c r="BA618" s="2"/>
      <c r="BB618" s="2"/>
      <c r="BC618" s="2"/>
      <c r="BD618" s="2"/>
      <c r="BE618" s="2"/>
      <c r="BF618" s="2"/>
    </row>
    <row r="619" spans="1:58" s="130" customFormat="1" ht="18" customHeight="1">
      <c r="A619" s="146">
        <v>613</v>
      </c>
      <c r="B619" s="147" t="str">
        <f t="shared" si="156"/>
        <v>009</v>
      </c>
      <c r="C619" s="175" t="s">
        <v>5358</v>
      </c>
      <c r="D619" s="149" t="s">
        <v>8280</v>
      </c>
      <c r="E619" s="152" t="s">
        <v>7217</v>
      </c>
      <c r="F619" s="151" t="s">
        <v>7106</v>
      </c>
      <c r="G619" s="152" t="s">
        <v>7096</v>
      </c>
      <c r="H619" s="149" t="s">
        <v>7097</v>
      </c>
      <c r="I619" s="149" t="s">
        <v>8266</v>
      </c>
      <c r="J619" s="149" t="s">
        <v>8267</v>
      </c>
      <c r="K619" s="153">
        <v>0</v>
      </c>
      <c r="L619" s="27">
        <v>0</v>
      </c>
      <c r="M619" s="153"/>
      <c r="N619" s="154">
        <v>7050000</v>
      </c>
      <c r="O619" s="154"/>
      <c r="P619" s="25"/>
      <c r="Q619" s="25">
        <v>7050000</v>
      </c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>
        <f>IF(SUM(P619:Q619)&lt;SUM(N619),SUM(N619)-SUM(P619:Q619),)</f>
        <v>0</v>
      </c>
      <c r="AE619" s="27">
        <v>7950000</v>
      </c>
      <c r="AF619" s="27">
        <v>7950000</v>
      </c>
      <c r="AG619" s="27"/>
      <c r="AH619" s="27"/>
      <c r="AI619" s="27"/>
      <c r="AJ619" s="27"/>
      <c r="AK619" s="27"/>
      <c r="AL619" s="25">
        <f t="shared" si="162"/>
        <v>0</v>
      </c>
      <c r="AM619" s="27">
        <f t="shared" si="163"/>
        <v>0</v>
      </c>
      <c r="AN619" s="28"/>
      <c r="AO619" s="2"/>
      <c r="AP619" s="2"/>
      <c r="AQ619" s="89"/>
      <c r="AR619" s="89"/>
      <c r="AS619" s="2"/>
      <c r="AT619" s="2"/>
      <c r="AU619" s="29"/>
      <c r="AV619" s="2"/>
      <c r="AW619" s="2"/>
      <c r="AX619" s="2"/>
      <c r="AY619" s="89"/>
      <c r="AZ619" s="2"/>
      <c r="BA619" s="2"/>
      <c r="BB619" s="2"/>
      <c r="BC619" s="2"/>
      <c r="BD619" s="2"/>
      <c r="BE619" s="2"/>
      <c r="BF619" s="2"/>
    </row>
    <row r="620" spans="1:58" s="130" customFormat="1" ht="18" customHeight="1">
      <c r="A620" s="146">
        <v>614</v>
      </c>
      <c r="B620" s="147" t="str">
        <f t="shared" si="156"/>
        <v>009</v>
      </c>
      <c r="C620" s="175" t="s">
        <v>5588</v>
      </c>
      <c r="D620" s="149" t="s">
        <v>8281</v>
      </c>
      <c r="E620" s="152" t="s">
        <v>8282</v>
      </c>
      <c r="F620" s="151" t="s">
        <v>7106</v>
      </c>
      <c r="G620" s="152" t="s">
        <v>7096</v>
      </c>
      <c r="H620" s="149" t="s">
        <v>7097</v>
      </c>
      <c r="I620" s="149" t="s">
        <v>8266</v>
      </c>
      <c r="J620" s="149" t="s">
        <v>8267</v>
      </c>
      <c r="K620" s="153">
        <v>0</v>
      </c>
      <c r="L620" s="27">
        <v>0</v>
      </c>
      <c r="M620" s="153"/>
      <c r="N620" s="154">
        <v>7050000</v>
      </c>
      <c r="O620" s="154"/>
      <c r="P620" s="25"/>
      <c r="Q620" s="25">
        <v>7050000</v>
      </c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>
        <f>IF(SUM(P620:Q620)&lt;SUM(N620),SUM(N620)-SUM(P620:Q620),)</f>
        <v>0</v>
      </c>
      <c r="AE620" s="27">
        <v>7950000</v>
      </c>
      <c r="AF620" s="27">
        <v>7950000</v>
      </c>
      <c r="AG620" s="27"/>
      <c r="AH620" s="27"/>
      <c r="AI620" s="27"/>
      <c r="AJ620" s="27"/>
      <c r="AK620" s="27"/>
      <c r="AL620" s="25">
        <f t="shared" si="162"/>
        <v>0</v>
      </c>
      <c r="AM620" s="27">
        <f t="shared" si="163"/>
        <v>0</v>
      </c>
      <c r="AN620" s="28"/>
      <c r="AO620" s="2"/>
      <c r="AP620" s="2"/>
      <c r="AQ620" s="89"/>
      <c r="AR620" s="89"/>
      <c r="AS620" s="2"/>
      <c r="AT620" s="2"/>
      <c r="AU620" s="29"/>
      <c r="AV620" s="2"/>
      <c r="AW620" s="2"/>
      <c r="AX620" s="2"/>
      <c r="AY620" s="89"/>
      <c r="AZ620" s="2"/>
      <c r="BA620" s="2"/>
      <c r="BB620" s="2"/>
      <c r="BC620" s="2"/>
      <c r="BD620" s="2"/>
      <c r="BE620" s="2"/>
      <c r="BF620" s="2"/>
    </row>
    <row r="621" spans="1:58" s="130" customFormat="1" ht="18" customHeight="1">
      <c r="A621" s="146">
        <v>615</v>
      </c>
      <c r="B621" s="147" t="str">
        <f t="shared" si="156"/>
        <v>009</v>
      </c>
      <c r="C621" s="175" t="s">
        <v>8283</v>
      </c>
      <c r="D621" s="149" t="s">
        <v>8284</v>
      </c>
      <c r="E621" s="152" t="s">
        <v>8285</v>
      </c>
      <c r="F621" s="151" t="s">
        <v>496</v>
      </c>
      <c r="G621" s="152" t="s">
        <v>7096</v>
      </c>
      <c r="H621" s="149" t="s">
        <v>7097</v>
      </c>
      <c r="I621" s="149" t="s">
        <v>8266</v>
      </c>
      <c r="J621" s="149" t="s">
        <v>8267</v>
      </c>
      <c r="K621" s="153">
        <v>0</v>
      </c>
      <c r="L621" s="27">
        <v>0</v>
      </c>
      <c r="M621" s="153"/>
      <c r="N621" s="154">
        <v>7050000</v>
      </c>
      <c r="O621" s="154"/>
      <c r="P621" s="25"/>
      <c r="Q621" s="25"/>
      <c r="R621" s="25"/>
      <c r="S621" s="25">
        <v>7050000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>
        <f ca="1">IF(SUM(P621:AD621)&lt;SUM(N621),SUM(N621)-SUM(P621:AD621),)</f>
        <v>0</v>
      </c>
      <c r="AE621" s="27">
        <v>7950000</v>
      </c>
      <c r="AF621" s="27"/>
      <c r="AG621" s="27"/>
      <c r="AH621" s="27">
        <v>7950000</v>
      </c>
      <c r="AI621" s="27"/>
      <c r="AJ621" s="27"/>
      <c r="AK621" s="27"/>
      <c r="AL621" s="25">
        <f>IF(SUM(AF621:AI621)&lt;SUM(AE621),SUM(AE621)-SUM(AF621:AI621),)</f>
        <v>0</v>
      </c>
      <c r="AM621" s="27">
        <f t="shared" ref="AM621" si="166">IF(SUM(P621:AA621)&lt;(K621+L621+N621),(K621+L621+N621)-SUM(P621:AA621),)+IF(SUM(AF621:AI621)&lt;(AE621),(AE621)-SUM(AF621:AI621),)</f>
        <v>0</v>
      </c>
      <c r="AN621" s="28"/>
      <c r="AO621" s="2"/>
      <c r="AP621" s="2"/>
      <c r="AQ621" s="89"/>
      <c r="AR621" s="89"/>
      <c r="AS621" s="2"/>
      <c r="AT621" s="2"/>
      <c r="AU621" s="29"/>
      <c r="AV621" s="2"/>
      <c r="AW621" s="2"/>
      <c r="AX621" s="2"/>
      <c r="AY621" s="89"/>
      <c r="AZ621" s="2"/>
      <c r="BA621" s="2"/>
      <c r="BB621" s="2"/>
      <c r="BC621" s="2"/>
      <c r="BD621" s="2"/>
      <c r="BE621" s="2"/>
      <c r="BF621" s="2"/>
    </row>
    <row r="622" spans="1:58" s="130" customFormat="1" ht="18" customHeight="1">
      <c r="A622" s="146">
        <v>616</v>
      </c>
      <c r="B622" s="147" t="str">
        <f t="shared" si="156"/>
        <v>009</v>
      </c>
      <c r="C622" s="175" t="s">
        <v>6078</v>
      </c>
      <c r="D622" s="149" t="s">
        <v>8286</v>
      </c>
      <c r="E622" s="152" t="s">
        <v>7284</v>
      </c>
      <c r="F622" s="151" t="s">
        <v>7106</v>
      </c>
      <c r="G622" s="152" t="s">
        <v>7096</v>
      </c>
      <c r="H622" s="149" t="s">
        <v>7097</v>
      </c>
      <c r="I622" s="149" t="s">
        <v>8266</v>
      </c>
      <c r="J622" s="149" t="s">
        <v>8267</v>
      </c>
      <c r="K622" s="153">
        <v>0</v>
      </c>
      <c r="L622" s="27">
        <v>0</v>
      </c>
      <c r="M622" s="153"/>
      <c r="N622" s="154">
        <v>7050000</v>
      </c>
      <c r="O622" s="154"/>
      <c r="P622" s="25"/>
      <c r="Q622" s="25">
        <v>7050000</v>
      </c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>
        <f>IF(SUM(P622:Q622)&lt;SUM(N622),SUM(N622)-SUM(P622:Q622),)</f>
        <v>0</v>
      </c>
      <c r="AE622" s="27">
        <v>7950000</v>
      </c>
      <c r="AF622" s="27">
        <v>7950000</v>
      </c>
      <c r="AG622" s="27"/>
      <c r="AH622" s="27"/>
      <c r="AI622" s="27"/>
      <c r="AJ622" s="27"/>
      <c r="AK622" s="27"/>
      <c r="AL622" s="25">
        <f>IF(SUM(AF622:AG622)&lt;SUM(AE622),SUM(AE622)-SUM(AF622:AG622),)</f>
        <v>0</v>
      </c>
      <c r="AM622" s="27">
        <f>IF(SUM(P622:AA622)&lt;(K622+L622+N622),(K622+L622+N622)-SUM(P622:AA622),)+IF(SUM(AF622:AG622)&lt;(AE622),(AE622)-SUM(AF622:AG622),)</f>
        <v>0</v>
      </c>
      <c r="AN622" s="28"/>
      <c r="AO622" s="2"/>
      <c r="AP622" s="2"/>
      <c r="AQ622" s="89"/>
      <c r="AR622" s="89"/>
      <c r="AS622" s="2"/>
      <c r="AT622" s="2"/>
      <c r="AU622" s="29"/>
      <c r="AV622" s="2"/>
      <c r="AW622" s="2"/>
      <c r="AX622" s="2"/>
      <c r="AY622" s="89"/>
      <c r="AZ622" s="2"/>
      <c r="BA622" s="2"/>
      <c r="BB622" s="2"/>
      <c r="BC622" s="2"/>
      <c r="BD622" s="2"/>
      <c r="BE622" s="2"/>
      <c r="BF622" s="2"/>
    </row>
    <row r="623" spans="1:58" s="130" customFormat="1" ht="18" customHeight="1">
      <c r="A623" s="146">
        <v>617</v>
      </c>
      <c r="B623" s="147" t="str">
        <f t="shared" si="156"/>
        <v>009</v>
      </c>
      <c r="C623" s="175" t="s">
        <v>5741</v>
      </c>
      <c r="D623" s="149" t="s">
        <v>8287</v>
      </c>
      <c r="E623" s="152" t="s">
        <v>8282</v>
      </c>
      <c r="F623" s="151" t="s">
        <v>496</v>
      </c>
      <c r="G623" s="152" t="s">
        <v>7096</v>
      </c>
      <c r="H623" s="149" t="s">
        <v>7097</v>
      </c>
      <c r="I623" s="149" t="s">
        <v>8266</v>
      </c>
      <c r="J623" s="149" t="s">
        <v>8267</v>
      </c>
      <c r="K623" s="153">
        <v>0</v>
      </c>
      <c r="L623" s="27">
        <v>0</v>
      </c>
      <c r="M623" s="153"/>
      <c r="N623" s="154">
        <v>7050000</v>
      </c>
      <c r="O623" s="154"/>
      <c r="P623" s="25"/>
      <c r="Q623" s="25">
        <v>7050000</v>
      </c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>
        <f>IF(SUM(P623:Q623)&lt;SUM(N623),SUM(N623)-SUM(P623:Q623),)</f>
        <v>0</v>
      </c>
      <c r="AE623" s="27">
        <v>7950000</v>
      </c>
      <c r="AF623" s="27">
        <v>7950000</v>
      </c>
      <c r="AG623" s="27"/>
      <c r="AH623" s="27"/>
      <c r="AI623" s="27"/>
      <c r="AJ623" s="27"/>
      <c r="AK623" s="27"/>
      <c r="AL623" s="25">
        <f>IF(SUM(AF623:AG623)&lt;SUM(AE623),SUM(AE623)-SUM(AF623:AG623),)</f>
        <v>0</v>
      </c>
      <c r="AM623" s="27">
        <f>IF(SUM(P623:AA623)&lt;(K623+L623+N623),(K623+L623+N623)-SUM(P623:AA623),)+IF(SUM(AF623:AG623)&lt;(AE623),(AE623)-SUM(AF623:AG623),)</f>
        <v>0</v>
      </c>
      <c r="AN623" s="28"/>
      <c r="AO623" s="2"/>
      <c r="AP623" s="2"/>
      <c r="AQ623" s="89"/>
      <c r="AR623" s="89"/>
      <c r="AS623" s="2"/>
      <c r="AT623" s="2"/>
      <c r="AU623" s="29"/>
      <c r="AV623" s="2"/>
      <c r="AW623" s="2"/>
      <c r="AX623" s="2"/>
      <c r="AY623" s="89"/>
      <c r="AZ623" s="2"/>
      <c r="BA623" s="2"/>
      <c r="BB623" s="2"/>
      <c r="BC623" s="2"/>
      <c r="BD623" s="2"/>
      <c r="BE623" s="2"/>
      <c r="BF623" s="2"/>
    </row>
    <row r="624" spans="1:58" s="130" customFormat="1" ht="18" customHeight="1">
      <c r="A624" s="146">
        <v>618</v>
      </c>
      <c r="B624" s="147" t="str">
        <f t="shared" si="156"/>
        <v>009</v>
      </c>
      <c r="C624" s="175" t="s">
        <v>5984</v>
      </c>
      <c r="D624" s="149" t="s">
        <v>8288</v>
      </c>
      <c r="E624" s="152" t="s">
        <v>8167</v>
      </c>
      <c r="F624" s="151" t="s">
        <v>7106</v>
      </c>
      <c r="G624" s="152" t="s">
        <v>7096</v>
      </c>
      <c r="H624" s="149" t="s">
        <v>7097</v>
      </c>
      <c r="I624" s="149" t="s">
        <v>8266</v>
      </c>
      <c r="J624" s="149" t="s">
        <v>8267</v>
      </c>
      <c r="K624" s="153">
        <v>0</v>
      </c>
      <c r="L624" s="27">
        <v>0</v>
      </c>
      <c r="M624" s="153"/>
      <c r="N624" s="154">
        <v>7050000</v>
      </c>
      <c r="O624" s="154"/>
      <c r="P624" s="25"/>
      <c r="Q624" s="25">
        <v>7050000</v>
      </c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>
        <f>IF(SUM(P624:Q624)&lt;SUM(N624),SUM(N624)-SUM(P624:Q624),)</f>
        <v>0</v>
      </c>
      <c r="AE624" s="27">
        <v>7950000</v>
      </c>
      <c r="AF624" s="27">
        <v>7950000</v>
      </c>
      <c r="AG624" s="27"/>
      <c r="AH624" s="27"/>
      <c r="AI624" s="27"/>
      <c r="AJ624" s="27"/>
      <c r="AK624" s="27"/>
      <c r="AL624" s="25">
        <f>IF(SUM(AF624:AG624)&lt;SUM(AE624),SUM(AE624)-SUM(AF624:AG624),)</f>
        <v>0</v>
      </c>
      <c r="AM624" s="27">
        <f>IF(SUM(P624:AA624)&lt;(K624+L624+N624),(K624+L624+N624)-SUM(P624:AA624),)+IF(SUM(AF624:AG624)&lt;(AE624),(AE624)-SUM(AF624:AG624),)</f>
        <v>0</v>
      </c>
      <c r="AN624" s="28"/>
      <c r="AO624" s="2"/>
      <c r="AP624" s="2"/>
      <c r="AQ624" s="89"/>
      <c r="AR624" s="89"/>
      <c r="AS624" s="2"/>
      <c r="AT624" s="2"/>
      <c r="AU624" s="29"/>
      <c r="AV624" s="2"/>
      <c r="AW624" s="2"/>
      <c r="AX624" s="2"/>
      <c r="AY624" s="89"/>
      <c r="AZ624" s="2"/>
      <c r="BA624" s="2"/>
      <c r="BB624" s="2"/>
      <c r="BC624" s="2"/>
      <c r="BD624" s="2"/>
      <c r="BE624" s="2"/>
      <c r="BF624" s="2"/>
    </row>
    <row r="625" spans="1:58" s="130" customFormat="1" ht="18" customHeight="1">
      <c r="A625" s="146">
        <v>619</v>
      </c>
      <c r="B625" s="147" t="str">
        <f t="shared" si="156"/>
        <v>009</v>
      </c>
      <c r="C625" s="175" t="s">
        <v>8289</v>
      </c>
      <c r="D625" s="149" t="s">
        <v>7164</v>
      </c>
      <c r="E625" s="152" t="s">
        <v>7146</v>
      </c>
      <c r="F625" s="151" t="s">
        <v>7106</v>
      </c>
      <c r="G625" s="152" t="s">
        <v>7096</v>
      </c>
      <c r="H625" s="149" t="s">
        <v>7097</v>
      </c>
      <c r="I625" s="149" t="s">
        <v>8266</v>
      </c>
      <c r="J625" s="149" t="s">
        <v>8267</v>
      </c>
      <c r="K625" s="153">
        <v>0</v>
      </c>
      <c r="L625" s="27">
        <v>0</v>
      </c>
      <c r="M625" s="153"/>
      <c r="N625" s="154">
        <v>7050000</v>
      </c>
      <c r="O625" s="154"/>
      <c r="P625" s="25"/>
      <c r="Q625" s="25"/>
      <c r="R625" s="25"/>
      <c r="S625" s="25">
        <v>7050000</v>
      </c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>
        <f ca="1">IF(SUM(P625:AD625)&lt;SUM(N625),SUM(N625)-SUM(P625:AD625),)</f>
        <v>0</v>
      </c>
      <c r="AE625" s="27">
        <v>7950000</v>
      </c>
      <c r="AF625" s="27"/>
      <c r="AG625" s="27"/>
      <c r="AH625" s="27">
        <v>7950000</v>
      </c>
      <c r="AI625" s="27"/>
      <c r="AJ625" s="27"/>
      <c r="AK625" s="27"/>
      <c r="AL625" s="25">
        <f>IF(SUM(AF625:AI625)&lt;SUM(AE625),SUM(AE625)-SUM(AF625:AI625),)</f>
        <v>0</v>
      </c>
      <c r="AM625" s="27">
        <f t="shared" ref="AM625" si="167">IF(SUM(P625:AA625)&lt;(K625+L625+N625),(K625+L625+N625)-SUM(P625:AA625),)+IF(SUM(AF625:AI625)&lt;(AE625),(AE625)-SUM(AF625:AI625),)</f>
        <v>0</v>
      </c>
      <c r="AN625" s="28"/>
      <c r="AO625" s="2"/>
      <c r="AP625" s="2"/>
      <c r="AQ625" s="89"/>
      <c r="AR625" s="89"/>
      <c r="AS625" s="2"/>
      <c r="AT625" s="2"/>
      <c r="AU625" s="29"/>
      <c r="AV625" s="2"/>
      <c r="AW625" s="2"/>
      <c r="AX625" s="2"/>
      <c r="AY625" s="89"/>
      <c r="AZ625" s="2"/>
      <c r="BA625" s="2"/>
      <c r="BB625" s="2"/>
      <c r="BC625" s="2"/>
      <c r="BD625" s="2"/>
      <c r="BE625" s="2"/>
      <c r="BF625" s="2"/>
    </row>
    <row r="626" spans="1:58" s="130" customFormat="1" ht="18" customHeight="1">
      <c r="A626" s="146">
        <v>620</v>
      </c>
      <c r="B626" s="147" t="str">
        <f t="shared" si="156"/>
        <v>009</v>
      </c>
      <c r="C626" s="175" t="s">
        <v>5813</v>
      </c>
      <c r="D626" s="149" t="s">
        <v>8290</v>
      </c>
      <c r="E626" s="152" t="s">
        <v>7159</v>
      </c>
      <c r="F626" s="151" t="s">
        <v>7106</v>
      </c>
      <c r="G626" s="152" t="s">
        <v>7096</v>
      </c>
      <c r="H626" s="149" t="s">
        <v>7097</v>
      </c>
      <c r="I626" s="149" t="s">
        <v>8266</v>
      </c>
      <c r="J626" s="149" t="s">
        <v>8267</v>
      </c>
      <c r="K626" s="153">
        <v>0</v>
      </c>
      <c r="L626" s="27">
        <v>0</v>
      </c>
      <c r="M626" s="153"/>
      <c r="N626" s="154">
        <v>7050000</v>
      </c>
      <c r="O626" s="154"/>
      <c r="P626" s="25"/>
      <c r="Q626" s="25">
        <v>7050000</v>
      </c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>
        <f>IF(SUM(P626:Q626)&lt;SUM(N626),SUM(N626)-SUM(P626:Q626),)</f>
        <v>0</v>
      </c>
      <c r="AE626" s="27">
        <v>7950000</v>
      </c>
      <c r="AF626" s="27">
        <v>7950000</v>
      </c>
      <c r="AG626" s="27"/>
      <c r="AH626" s="27"/>
      <c r="AI626" s="27"/>
      <c r="AJ626" s="27"/>
      <c r="AK626" s="27"/>
      <c r="AL626" s="25">
        <f>IF(SUM(AF626:AG626)&lt;SUM(AE626),SUM(AE626)-SUM(AF626:AG626),)</f>
        <v>0</v>
      </c>
      <c r="AM626" s="27">
        <f>IF(SUM(P626:AA626)&lt;(K626+L626+N626),(K626+L626+N626)-SUM(P626:AA626),)+IF(SUM(AF626:AG626)&lt;(AE626),(AE626)-SUM(AF626:AG626),)</f>
        <v>0</v>
      </c>
      <c r="AN626" s="28"/>
      <c r="AO626" s="2"/>
      <c r="AP626" s="2"/>
      <c r="AQ626" s="89"/>
      <c r="AR626" s="89"/>
      <c r="AS626" s="2"/>
      <c r="AT626" s="2"/>
      <c r="AU626" s="29"/>
      <c r="AV626" s="2"/>
      <c r="AW626" s="2"/>
      <c r="AX626" s="2"/>
      <c r="AY626" s="89"/>
      <c r="AZ626" s="2"/>
      <c r="BA626" s="2"/>
      <c r="BB626" s="2"/>
      <c r="BC626" s="2"/>
      <c r="BD626" s="2"/>
      <c r="BE626" s="2"/>
      <c r="BF626" s="2"/>
    </row>
    <row r="627" spans="1:58" s="130" customFormat="1" ht="18" customHeight="1">
      <c r="A627" s="146">
        <v>621</v>
      </c>
      <c r="B627" s="147" t="str">
        <f t="shared" si="156"/>
        <v>009</v>
      </c>
      <c r="C627" s="175" t="s">
        <v>5509</v>
      </c>
      <c r="D627" s="149" t="s">
        <v>8291</v>
      </c>
      <c r="E627" s="152" t="s">
        <v>7876</v>
      </c>
      <c r="F627" s="151" t="s">
        <v>7106</v>
      </c>
      <c r="G627" s="152" t="s">
        <v>7096</v>
      </c>
      <c r="H627" s="149" t="s">
        <v>7097</v>
      </c>
      <c r="I627" s="149" t="s">
        <v>8266</v>
      </c>
      <c r="J627" s="149" t="s">
        <v>8267</v>
      </c>
      <c r="K627" s="153">
        <v>0</v>
      </c>
      <c r="L627" s="27">
        <v>0</v>
      </c>
      <c r="M627" s="153"/>
      <c r="N627" s="154">
        <v>7050000</v>
      </c>
      <c r="O627" s="154"/>
      <c r="P627" s="25"/>
      <c r="Q627" s="25">
        <v>7050000</v>
      </c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>
        <f>IF(SUM(P627:Q627)&lt;SUM(N627),SUM(N627)-SUM(P627:Q627),)</f>
        <v>0</v>
      </c>
      <c r="AE627" s="27">
        <v>7950000</v>
      </c>
      <c r="AF627" s="27"/>
      <c r="AG627" s="27">
        <v>7950000</v>
      </c>
      <c r="AH627" s="27"/>
      <c r="AI627" s="27"/>
      <c r="AJ627" s="27"/>
      <c r="AK627" s="27"/>
      <c r="AL627" s="25">
        <f>IF(SUM(AF627:AG627)&lt;SUM(AE627),SUM(AE627)-SUM(AF627:AG627),)</f>
        <v>0</v>
      </c>
      <c r="AM627" s="27">
        <f>IF(SUM(P627:AA627)&lt;(K627+L627+N627),(K627+L627+N627)-SUM(P627:AA627),)+IF(SUM(AF627:AG627)&lt;(AE627),(AE627)-SUM(AF627:AG627),)</f>
        <v>0</v>
      </c>
      <c r="AN627" s="28"/>
      <c r="AO627" s="2"/>
      <c r="AP627" s="2"/>
      <c r="AQ627" s="89"/>
      <c r="AR627" s="89"/>
      <c r="AS627" s="2"/>
      <c r="AT627" s="2"/>
      <c r="AU627" s="29"/>
      <c r="AV627" s="2"/>
      <c r="AW627" s="2"/>
      <c r="AX627" s="2"/>
      <c r="AY627" s="89"/>
      <c r="AZ627" s="2"/>
      <c r="BA627" s="2"/>
      <c r="BB627" s="2"/>
      <c r="BC627" s="2"/>
      <c r="BD627" s="2"/>
      <c r="BE627" s="2"/>
      <c r="BF627" s="2"/>
    </row>
    <row r="628" spans="1:58" s="130" customFormat="1" ht="18" customHeight="1">
      <c r="A628" s="146">
        <v>622</v>
      </c>
      <c r="B628" s="147" t="str">
        <f t="shared" si="156"/>
        <v>009</v>
      </c>
      <c r="C628" s="181" t="s">
        <v>6560</v>
      </c>
      <c r="D628" s="149" t="s">
        <v>8292</v>
      </c>
      <c r="E628" s="152" t="s">
        <v>8293</v>
      </c>
      <c r="F628" s="151" t="s">
        <v>7106</v>
      </c>
      <c r="G628" s="152" t="s">
        <v>7096</v>
      </c>
      <c r="H628" s="149" t="s">
        <v>7097</v>
      </c>
      <c r="I628" s="149" t="s">
        <v>8266</v>
      </c>
      <c r="J628" s="149" t="s">
        <v>8267</v>
      </c>
      <c r="K628" s="153">
        <v>0</v>
      </c>
      <c r="L628" s="27">
        <v>0</v>
      </c>
      <c r="M628" s="153"/>
      <c r="N628" s="154">
        <v>7050000</v>
      </c>
      <c r="O628" s="154"/>
      <c r="P628" s="25"/>
      <c r="Q628" s="25">
        <v>7050000</v>
      </c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>
        <f>IF(SUM(P628:Q628)&lt;SUM(N628),SUM(N628)-SUM(P628:Q628),)</f>
        <v>0</v>
      </c>
      <c r="AE628" s="27">
        <v>7950000</v>
      </c>
      <c r="AF628" s="27">
        <v>7950000</v>
      </c>
      <c r="AG628" s="27"/>
      <c r="AH628" s="27"/>
      <c r="AI628" s="27"/>
      <c r="AJ628" s="27"/>
      <c r="AK628" s="27"/>
      <c r="AL628" s="25">
        <f>IF(SUM(AF628:AG628)&lt;SUM(AE628),SUM(AE628)-SUM(AF628:AG628),)</f>
        <v>0</v>
      </c>
      <c r="AM628" s="27">
        <f>IF(SUM(P628:AA628)&lt;(K628+L628+N628),(K628+L628+N628)-SUM(P628:AA628),)+IF(SUM(AF628:AG628)&lt;(AE628),(AE628)-SUM(AF628:AG628),)</f>
        <v>0</v>
      </c>
      <c r="AN628" s="28"/>
      <c r="AO628" s="2"/>
      <c r="AP628" s="2"/>
      <c r="AQ628" s="89"/>
      <c r="AR628" s="89"/>
      <c r="AS628" s="2"/>
      <c r="AT628" s="2"/>
      <c r="AU628" s="29"/>
      <c r="AV628" s="2"/>
      <c r="AW628" s="2"/>
      <c r="AX628" s="2"/>
      <c r="AY628" s="89"/>
      <c r="AZ628" s="2"/>
      <c r="BA628" s="2"/>
      <c r="BB628" s="2"/>
      <c r="BC628" s="2"/>
      <c r="BD628" s="2"/>
      <c r="BE628" s="2"/>
      <c r="BF628" s="2"/>
    </row>
    <row r="629" spans="1:58" s="130" customFormat="1" ht="18" customHeight="1">
      <c r="A629" s="146">
        <v>623</v>
      </c>
      <c r="B629" s="147" t="str">
        <f t="shared" si="156"/>
        <v>009</v>
      </c>
      <c r="C629" s="175" t="s">
        <v>5436</v>
      </c>
      <c r="D629" s="149" t="s">
        <v>8294</v>
      </c>
      <c r="E629" s="152" t="s">
        <v>7794</v>
      </c>
      <c r="F629" s="151" t="s">
        <v>7106</v>
      </c>
      <c r="G629" s="152" t="s">
        <v>7096</v>
      </c>
      <c r="H629" s="149" t="s">
        <v>7097</v>
      </c>
      <c r="I629" s="149" t="s">
        <v>8266</v>
      </c>
      <c r="J629" s="149" t="s">
        <v>8267</v>
      </c>
      <c r="K629" s="153">
        <v>0</v>
      </c>
      <c r="L629" s="27">
        <v>0</v>
      </c>
      <c r="M629" s="153"/>
      <c r="N629" s="154">
        <v>7050000</v>
      </c>
      <c r="O629" s="154"/>
      <c r="P629" s="25"/>
      <c r="Q629" s="25">
        <v>7050000</v>
      </c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>
        <f>IF(SUM(P629:Q629)&lt;SUM(N629),SUM(N629)-SUM(P629:Q629),)</f>
        <v>0</v>
      </c>
      <c r="AE629" s="27">
        <v>7950000</v>
      </c>
      <c r="AF629" s="27">
        <v>7950000</v>
      </c>
      <c r="AG629" s="27"/>
      <c r="AH629" s="27"/>
      <c r="AI629" s="27"/>
      <c r="AJ629" s="27"/>
      <c r="AK629" s="27"/>
      <c r="AL629" s="25">
        <f>IF(SUM(AF629:AG629)&lt;SUM(AE629),SUM(AE629)-SUM(AF629:AG629),)</f>
        <v>0</v>
      </c>
      <c r="AM629" s="27">
        <f>IF(SUM(P629:AA629)&lt;(K629+L629+N629),(K629+L629+N629)-SUM(P629:AA629),)+IF(SUM(AF629:AG629)&lt;(AE629),(AE629)-SUM(AF629:AG629),)</f>
        <v>0</v>
      </c>
      <c r="AN629" s="28"/>
      <c r="AO629" s="2"/>
      <c r="AP629" s="2"/>
      <c r="AQ629" s="89"/>
      <c r="AR629" s="89"/>
      <c r="AS629" s="2"/>
      <c r="AT629" s="2"/>
      <c r="AU629" s="29"/>
      <c r="AV629" s="2"/>
      <c r="AW629" s="2"/>
      <c r="AX629" s="2"/>
      <c r="AY629" s="89"/>
      <c r="AZ629" s="2"/>
      <c r="BA629" s="2"/>
      <c r="BB629" s="2"/>
      <c r="BC629" s="2"/>
      <c r="BD629" s="2"/>
      <c r="BE629" s="2"/>
      <c r="BF629" s="2"/>
    </row>
    <row r="630" spans="1:58" s="130" customFormat="1" ht="18" customHeight="1">
      <c r="A630" s="146">
        <v>624</v>
      </c>
      <c r="B630" s="147" t="str">
        <f t="shared" si="156"/>
        <v>009</v>
      </c>
      <c r="C630" s="175" t="s">
        <v>8295</v>
      </c>
      <c r="D630" s="149" t="s">
        <v>8296</v>
      </c>
      <c r="E630" s="152" t="s">
        <v>7582</v>
      </c>
      <c r="F630" s="151" t="s">
        <v>7106</v>
      </c>
      <c r="G630" s="152" t="s">
        <v>7096</v>
      </c>
      <c r="H630" s="149" t="s">
        <v>7097</v>
      </c>
      <c r="I630" s="149" t="s">
        <v>8266</v>
      </c>
      <c r="J630" s="149" t="s">
        <v>8267</v>
      </c>
      <c r="K630" s="153">
        <v>0</v>
      </c>
      <c r="L630" s="27">
        <v>0</v>
      </c>
      <c r="M630" s="153"/>
      <c r="N630" s="154">
        <v>7050000</v>
      </c>
      <c r="O630" s="154"/>
      <c r="P630" s="25"/>
      <c r="Q630" s="25"/>
      <c r="R630" s="25"/>
      <c r="S630" s="25"/>
      <c r="T630" s="25"/>
      <c r="U630" s="25">
        <v>7050000</v>
      </c>
      <c r="V630" s="25"/>
      <c r="W630" s="25"/>
      <c r="X630" s="25"/>
      <c r="Y630" s="25"/>
      <c r="Z630" s="25"/>
      <c r="AA630" s="25"/>
      <c r="AB630" s="25"/>
      <c r="AC630" s="25"/>
      <c r="AD630" s="25">
        <f>IF(SUM(P630:U630)&lt;SUM(N630),SUM(N630)-SUM(P630:U630),)</f>
        <v>0</v>
      </c>
      <c r="AE630" s="27">
        <v>7950000</v>
      </c>
      <c r="AF630" s="27"/>
      <c r="AG630" s="27"/>
      <c r="AH630" s="27">
        <v>7950000</v>
      </c>
      <c r="AI630" s="27"/>
      <c r="AJ630" s="27"/>
      <c r="AK630" s="27"/>
      <c r="AL630" s="25">
        <f>IF(SUM(AF630:AI630)&lt;SUM(AE630),SUM(AE630)-SUM(AF630:AI630),)</f>
        <v>0</v>
      </c>
      <c r="AM630" s="27">
        <f t="shared" ref="AM630:AM631" si="168">IF(SUM(P630:AA630)&lt;(K630+L630+N630),(K630+L630+N630)-SUM(P630:AA630),)+IF(SUM(AF630:AI630)&lt;(AE630),(AE630)-SUM(AF630:AI630),)</f>
        <v>0</v>
      </c>
      <c r="AN630" s="28"/>
      <c r="AO630" s="2"/>
      <c r="AP630" s="2"/>
      <c r="AQ630" s="89"/>
      <c r="AR630" s="89"/>
      <c r="AS630" s="2"/>
      <c r="AT630" s="2"/>
      <c r="AU630" s="29"/>
      <c r="AV630" s="2"/>
      <c r="AW630" s="2"/>
      <c r="AX630" s="2"/>
      <c r="AY630" s="89"/>
      <c r="AZ630" s="2"/>
      <c r="BA630" s="2"/>
      <c r="BB630" s="2"/>
      <c r="BC630" s="2"/>
      <c r="BD630" s="2"/>
      <c r="BE630" s="2"/>
      <c r="BF630" s="2"/>
    </row>
    <row r="631" spans="1:58" s="130" customFormat="1" ht="18" customHeight="1">
      <c r="A631" s="146">
        <v>625</v>
      </c>
      <c r="B631" s="147" t="str">
        <f t="shared" si="156"/>
        <v>009</v>
      </c>
      <c r="C631" s="175" t="s">
        <v>8297</v>
      </c>
      <c r="D631" s="149" t="s">
        <v>8298</v>
      </c>
      <c r="E631" s="152" t="s">
        <v>2020</v>
      </c>
      <c r="F631" s="151" t="s">
        <v>7106</v>
      </c>
      <c r="G631" s="152" t="s">
        <v>7096</v>
      </c>
      <c r="H631" s="149" t="s">
        <v>7097</v>
      </c>
      <c r="I631" s="149" t="s">
        <v>8266</v>
      </c>
      <c r="J631" s="149" t="s">
        <v>8267</v>
      </c>
      <c r="K631" s="153">
        <v>0</v>
      </c>
      <c r="L631" s="27">
        <v>0</v>
      </c>
      <c r="M631" s="153"/>
      <c r="N631" s="154">
        <v>7050000</v>
      </c>
      <c r="O631" s="154"/>
      <c r="P631" s="25"/>
      <c r="Q631" s="25"/>
      <c r="R631" s="25"/>
      <c r="S631" s="25">
        <v>7050000</v>
      </c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>
        <f ca="1">IF(SUM(P631:AD631)&lt;SUM(N631),SUM(N631)-SUM(P631:AD631),)</f>
        <v>0</v>
      </c>
      <c r="AE631" s="27">
        <v>7950000</v>
      </c>
      <c r="AF631" s="27"/>
      <c r="AG631" s="27"/>
      <c r="AH631" s="27">
        <v>7950000</v>
      </c>
      <c r="AI631" s="27"/>
      <c r="AJ631" s="27"/>
      <c r="AK631" s="27"/>
      <c r="AL631" s="25">
        <f>IF(SUM(AF631:AI631)&lt;SUM(AE631),SUM(AE631)-SUM(AF631:AI631),)</f>
        <v>0</v>
      </c>
      <c r="AM631" s="27">
        <f t="shared" si="168"/>
        <v>0</v>
      </c>
      <c r="AN631" s="28"/>
      <c r="AO631" s="2"/>
      <c r="AP631" s="2"/>
      <c r="AQ631" s="89"/>
      <c r="AR631" s="89"/>
      <c r="AS631" s="2"/>
      <c r="AT631" s="2"/>
      <c r="AU631" s="29"/>
      <c r="AV631" s="2"/>
      <c r="AW631" s="2"/>
      <c r="AX631" s="2"/>
      <c r="AY631" s="89"/>
      <c r="AZ631" s="2"/>
      <c r="BA631" s="2"/>
      <c r="BB631" s="2"/>
      <c r="BC631" s="2"/>
      <c r="BD631" s="2"/>
      <c r="BE631" s="2"/>
      <c r="BF631" s="2"/>
    </row>
    <row r="632" spans="1:58" s="130" customFormat="1" ht="18" customHeight="1">
      <c r="A632" s="146">
        <v>626</v>
      </c>
      <c r="B632" s="147" t="str">
        <f t="shared" si="156"/>
        <v>009</v>
      </c>
      <c r="C632" s="175" t="s">
        <v>4808</v>
      </c>
      <c r="D632" s="149" t="s">
        <v>8299</v>
      </c>
      <c r="E632" s="152" t="s">
        <v>7900</v>
      </c>
      <c r="F632" s="151" t="s">
        <v>7106</v>
      </c>
      <c r="G632" s="152" t="s">
        <v>7096</v>
      </c>
      <c r="H632" s="149" t="s">
        <v>7097</v>
      </c>
      <c r="I632" s="149" t="s">
        <v>8266</v>
      </c>
      <c r="J632" s="149" t="s">
        <v>8267</v>
      </c>
      <c r="K632" s="153">
        <v>0</v>
      </c>
      <c r="L632" s="27">
        <v>0</v>
      </c>
      <c r="M632" s="153"/>
      <c r="N632" s="154">
        <v>7050000</v>
      </c>
      <c r="O632" s="154"/>
      <c r="P632" s="25"/>
      <c r="Q632" s="25">
        <v>7050000</v>
      </c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>
        <f t="shared" ref="AD632:AD639" si="169">IF(SUM(P632:Q632)&lt;SUM(N632),SUM(N632)-SUM(P632:Q632),)</f>
        <v>0</v>
      </c>
      <c r="AE632" s="27">
        <v>7950000</v>
      </c>
      <c r="AF632" s="27">
        <v>7950000</v>
      </c>
      <c r="AG632" s="27"/>
      <c r="AH632" s="27"/>
      <c r="AI632" s="27"/>
      <c r="AJ632" s="27"/>
      <c r="AK632" s="27"/>
      <c r="AL632" s="25">
        <f>IF(SUM(AF632:AG632)&lt;SUM(AE632),SUM(AE632)-SUM(AF632:AG632),)</f>
        <v>0</v>
      </c>
      <c r="AM632" s="27">
        <f>IF(SUM(P632:AA632)&lt;(K632+L632+N632),(K632+L632+N632)-SUM(P632:AA632),)+IF(SUM(AF632:AG632)&lt;(AE632),(AE632)-SUM(AF632:AG632),)</f>
        <v>0</v>
      </c>
      <c r="AN632" s="28"/>
      <c r="AO632" s="2"/>
      <c r="AP632" s="2"/>
      <c r="AQ632" s="89"/>
      <c r="AR632" s="89"/>
      <c r="AS632" s="2"/>
      <c r="AT632" s="2"/>
      <c r="AU632" s="29"/>
      <c r="AV632" s="2"/>
      <c r="AW632" s="2"/>
      <c r="AX632" s="2"/>
      <c r="AY632" s="89"/>
      <c r="AZ632" s="2"/>
      <c r="BA632" s="2"/>
      <c r="BB632" s="2"/>
      <c r="BC632" s="2"/>
      <c r="BD632" s="2"/>
      <c r="BE632" s="2"/>
      <c r="BF632" s="2"/>
    </row>
    <row r="633" spans="1:58" s="130" customFormat="1" ht="18" customHeight="1">
      <c r="A633" s="146">
        <v>627</v>
      </c>
      <c r="B633" s="147" t="str">
        <f t="shared" si="156"/>
        <v>009</v>
      </c>
      <c r="C633" s="175" t="s">
        <v>6846</v>
      </c>
      <c r="D633" s="149" t="s">
        <v>8300</v>
      </c>
      <c r="E633" s="152" t="s">
        <v>8301</v>
      </c>
      <c r="F633" s="151" t="s">
        <v>496</v>
      </c>
      <c r="G633" s="152" t="s">
        <v>7096</v>
      </c>
      <c r="H633" s="149" t="s">
        <v>7097</v>
      </c>
      <c r="I633" s="149" t="s">
        <v>8266</v>
      </c>
      <c r="J633" s="149" t="s">
        <v>8267</v>
      </c>
      <c r="K633" s="153">
        <v>0</v>
      </c>
      <c r="L633" s="27">
        <v>0</v>
      </c>
      <c r="M633" s="153"/>
      <c r="N633" s="154">
        <v>7050000</v>
      </c>
      <c r="O633" s="154"/>
      <c r="P633" s="25"/>
      <c r="Q633" s="25">
        <v>7050000</v>
      </c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>
        <f t="shared" si="169"/>
        <v>0</v>
      </c>
      <c r="AE633" s="27">
        <v>7950000</v>
      </c>
      <c r="AF633" s="27"/>
      <c r="AG633" s="27"/>
      <c r="AH633" s="27"/>
      <c r="AI633" s="27"/>
      <c r="AJ633" s="27"/>
      <c r="AK633" s="27"/>
      <c r="AL633" s="25">
        <f>IF(SUM(AF633:AG633)&lt;SUM(AE633),SUM(AE633)-SUM(AF633:AG633),)</f>
        <v>7950000</v>
      </c>
      <c r="AM633" s="27">
        <f>IF(SUM(P633:AA633)&lt;(K633+L633+N633),(K633+L633+N633)-SUM(P633:AA633),)+IF(SUM(AF633:AG633)&lt;(AE633),(AE633)-SUM(AF633:AG633),)</f>
        <v>7950000</v>
      </c>
      <c r="AN633" s="28"/>
      <c r="AO633" s="2"/>
      <c r="AP633" s="2"/>
      <c r="AQ633" s="89"/>
      <c r="AR633" s="89"/>
      <c r="AS633" s="2"/>
      <c r="AT633" s="2"/>
      <c r="AU633" s="29"/>
      <c r="AV633" s="2"/>
      <c r="AW633" s="2"/>
      <c r="AX633" s="2"/>
      <c r="AY633" s="89"/>
      <c r="AZ633" s="2"/>
      <c r="BA633" s="2"/>
      <c r="BB633" s="2"/>
      <c r="BC633" s="2"/>
      <c r="BD633" s="2"/>
      <c r="BE633" s="2"/>
      <c r="BF633" s="2"/>
    </row>
    <row r="634" spans="1:58" s="130" customFormat="1" ht="18" customHeight="1">
      <c r="A634" s="146">
        <v>628</v>
      </c>
      <c r="B634" s="147" t="str">
        <f t="shared" ref="B634:B697" si="170">MID(C634,4,3)</f>
        <v>009</v>
      </c>
      <c r="C634" s="181" t="s">
        <v>6046</v>
      </c>
      <c r="D634" s="149" t="s">
        <v>8302</v>
      </c>
      <c r="E634" s="152" t="s">
        <v>7363</v>
      </c>
      <c r="F634" s="151" t="s">
        <v>496</v>
      </c>
      <c r="G634" s="152" t="s">
        <v>7096</v>
      </c>
      <c r="H634" s="149" t="s">
        <v>7097</v>
      </c>
      <c r="I634" s="149" t="s">
        <v>8266</v>
      </c>
      <c r="J634" s="149" t="s">
        <v>8267</v>
      </c>
      <c r="K634" s="153">
        <v>0</v>
      </c>
      <c r="L634" s="27">
        <v>0</v>
      </c>
      <c r="M634" s="153"/>
      <c r="N634" s="154">
        <v>7050000</v>
      </c>
      <c r="O634" s="154"/>
      <c r="P634" s="25"/>
      <c r="Q634" s="25">
        <v>7050000</v>
      </c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>
        <f t="shared" si="169"/>
        <v>0</v>
      </c>
      <c r="AE634" s="27">
        <v>7950000</v>
      </c>
      <c r="AF634" s="27"/>
      <c r="AG634" s="27"/>
      <c r="AH634" s="27">
        <v>7950000</v>
      </c>
      <c r="AI634" s="27"/>
      <c r="AJ634" s="27"/>
      <c r="AK634" s="27"/>
      <c r="AL634" s="25">
        <f>IF(SUM(AF634:AI634)&lt;SUM(AE634),SUM(AE634)-SUM(AF634:AI634),)</f>
        <v>0</v>
      </c>
      <c r="AM634" s="27">
        <f t="shared" ref="AM634" si="171">IF(SUM(P634:AA634)&lt;(K634+L634+N634),(K634+L634+N634)-SUM(P634:AA634),)+IF(SUM(AF634:AI634)&lt;(AE634),(AE634)-SUM(AF634:AI634),)</f>
        <v>0</v>
      </c>
      <c r="AN634" s="28"/>
      <c r="AO634" s="2"/>
      <c r="AP634" s="2"/>
      <c r="AQ634" s="89"/>
      <c r="AR634" s="89"/>
      <c r="AS634" s="2"/>
      <c r="AT634" s="2"/>
      <c r="AU634" s="29"/>
      <c r="AV634" s="2"/>
      <c r="AW634" s="2"/>
      <c r="AX634" s="2"/>
      <c r="AY634" s="89"/>
      <c r="AZ634" s="2"/>
      <c r="BA634" s="2"/>
      <c r="BB634" s="2"/>
      <c r="BC634" s="2"/>
      <c r="BD634" s="2"/>
      <c r="BE634" s="2"/>
      <c r="BF634" s="2"/>
    </row>
    <row r="635" spans="1:58" s="130" customFormat="1" ht="18" customHeight="1">
      <c r="A635" s="146">
        <v>629</v>
      </c>
      <c r="B635" s="147" t="str">
        <f t="shared" si="170"/>
        <v>009</v>
      </c>
      <c r="C635" s="175" t="s">
        <v>6756</v>
      </c>
      <c r="D635" s="149" t="s">
        <v>8303</v>
      </c>
      <c r="E635" s="152" t="s">
        <v>8304</v>
      </c>
      <c r="F635" s="151" t="s">
        <v>7106</v>
      </c>
      <c r="G635" s="152" t="s">
        <v>7096</v>
      </c>
      <c r="H635" s="149" t="s">
        <v>7097</v>
      </c>
      <c r="I635" s="149" t="s">
        <v>8266</v>
      </c>
      <c r="J635" s="149" t="s">
        <v>8267</v>
      </c>
      <c r="K635" s="153">
        <v>0</v>
      </c>
      <c r="L635" s="27">
        <v>0</v>
      </c>
      <c r="M635" s="153"/>
      <c r="N635" s="154">
        <v>7050000</v>
      </c>
      <c r="O635" s="154"/>
      <c r="P635" s="25"/>
      <c r="Q635" s="25">
        <v>7050000</v>
      </c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>
        <f t="shared" si="169"/>
        <v>0</v>
      </c>
      <c r="AE635" s="27">
        <v>7950000</v>
      </c>
      <c r="AF635" s="27">
        <v>7950000</v>
      </c>
      <c r="AG635" s="27"/>
      <c r="AH635" s="27"/>
      <c r="AI635" s="27"/>
      <c r="AJ635" s="27"/>
      <c r="AK635" s="27"/>
      <c r="AL635" s="25">
        <f>IF(SUM(AF635:AG635)&lt;SUM(AE635),SUM(AE635)-SUM(AF635:AG635),)</f>
        <v>0</v>
      </c>
      <c r="AM635" s="27">
        <f>IF(SUM(P635:AA635)&lt;(K635+L635+N635),(K635+L635+N635)-SUM(P635:AA635),)+IF(SUM(AF635:AG635)&lt;(AE635),(AE635)-SUM(AF635:AG635),)</f>
        <v>0</v>
      </c>
      <c r="AN635" s="28"/>
      <c r="AO635" s="2"/>
      <c r="AP635" s="2"/>
      <c r="AQ635" s="89"/>
      <c r="AR635" s="89"/>
      <c r="AS635" s="2"/>
      <c r="AT635" s="2"/>
      <c r="AU635" s="29"/>
      <c r="AV635" s="2"/>
      <c r="AW635" s="2"/>
      <c r="AX635" s="2"/>
      <c r="AY635" s="89"/>
      <c r="AZ635" s="2"/>
      <c r="BA635" s="2"/>
      <c r="BB635" s="2"/>
      <c r="BC635" s="2"/>
      <c r="BD635" s="2"/>
      <c r="BE635" s="2"/>
      <c r="BF635" s="2"/>
    </row>
    <row r="636" spans="1:58" s="130" customFormat="1" ht="18" customHeight="1">
      <c r="A636" s="146">
        <v>630</v>
      </c>
      <c r="B636" s="147" t="str">
        <f t="shared" si="170"/>
        <v>009</v>
      </c>
      <c r="C636" s="175" t="s">
        <v>5854</v>
      </c>
      <c r="D636" s="149" t="s">
        <v>8305</v>
      </c>
      <c r="E636" s="152" t="s">
        <v>7159</v>
      </c>
      <c r="F636" s="151" t="s">
        <v>7106</v>
      </c>
      <c r="G636" s="152" t="s">
        <v>7096</v>
      </c>
      <c r="H636" s="149" t="s">
        <v>7097</v>
      </c>
      <c r="I636" s="149" t="s">
        <v>8266</v>
      </c>
      <c r="J636" s="149" t="s">
        <v>8267</v>
      </c>
      <c r="K636" s="153">
        <v>0</v>
      </c>
      <c r="L636" s="27">
        <v>0</v>
      </c>
      <c r="M636" s="153"/>
      <c r="N636" s="154">
        <v>7050000</v>
      </c>
      <c r="O636" s="154"/>
      <c r="P636" s="25"/>
      <c r="Q636" s="25">
        <v>7050000</v>
      </c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>
        <f t="shared" si="169"/>
        <v>0</v>
      </c>
      <c r="AE636" s="27">
        <v>7950000</v>
      </c>
      <c r="AF636" s="27">
        <v>7950000</v>
      </c>
      <c r="AG636" s="27"/>
      <c r="AH636" s="27"/>
      <c r="AI636" s="27"/>
      <c r="AJ636" s="27"/>
      <c r="AK636" s="27"/>
      <c r="AL636" s="25">
        <f>IF(SUM(AF636:AG636)&lt;SUM(AE636),SUM(AE636)-SUM(AF636:AG636),)</f>
        <v>0</v>
      </c>
      <c r="AM636" s="27">
        <f>IF(SUM(P636:AA636)&lt;(K636+L636+N636),(K636+L636+N636)-SUM(P636:AA636),)+IF(SUM(AF636:AG636)&lt;(AE636),(AE636)-SUM(AF636:AG636),)</f>
        <v>0</v>
      </c>
      <c r="AN636" s="28"/>
      <c r="AO636" s="2"/>
      <c r="AP636" s="2"/>
      <c r="AQ636" s="89"/>
      <c r="AR636" s="89"/>
      <c r="AS636" s="2"/>
      <c r="AT636" s="2"/>
      <c r="AU636" s="29"/>
      <c r="AV636" s="2"/>
      <c r="AW636" s="2"/>
      <c r="AX636" s="2"/>
      <c r="AY636" s="89"/>
      <c r="AZ636" s="2"/>
      <c r="BA636" s="2"/>
      <c r="BB636" s="2"/>
      <c r="BC636" s="2"/>
      <c r="BD636" s="2"/>
      <c r="BE636" s="2"/>
      <c r="BF636" s="2"/>
    </row>
    <row r="637" spans="1:58" s="130" customFormat="1" ht="18" customHeight="1">
      <c r="A637" s="146">
        <v>631</v>
      </c>
      <c r="B637" s="147" t="str">
        <f t="shared" si="170"/>
        <v>009</v>
      </c>
      <c r="C637" s="181" t="s">
        <v>6170</v>
      </c>
      <c r="D637" s="149" t="s">
        <v>8306</v>
      </c>
      <c r="E637" s="152" t="s">
        <v>7344</v>
      </c>
      <c r="F637" s="151" t="s">
        <v>7106</v>
      </c>
      <c r="G637" s="152" t="s">
        <v>7096</v>
      </c>
      <c r="H637" s="149" t="s">
        <v>7097</v>
      </c>
      <c r="I637" s="149" t="s">
        <v>8266</v>
      </c>
      <c r="J637" s="149" t="s">
        <v>8267</v>
      </c>
      <c r="K637" s="153">
        <v>0</v>
      </c>
      <c r="L637" s="27">
        <v>0</v>
      </c>
      <c r="M637" s="153"/>
      <c r="N637" s="154">
        <v>7050000</v>
      </c>
      <c r="O637" s="154"/>
      <c r="P637" s="25"/>
      <c r="Q637" s="25">
        <v>7050000</v>
      </c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>
        <f t="shared" si="169"/>
        <v>0</v>
      </c>
      <c r="AE637" s="27">
        <v>7950000</v>
      </c>
      <c r="AF637" s="27">
        <v>7950000</v>
      </c>
      <c r="AG637" s="27"/>
      <c r="AH637" s="27"/>
      <c r="AI637" s="27"/>
      <c r="AJ637" s="27"/>
      <c r="AK637" s="27"/>
      <c r="AL637" s="25">
        <f>IF(SUM(AF637:AG637)&lt;SUM(AE637),SUM(AE637)-SUM(AF637:AG637),)</f>
        <v>0</v>
      </c>
      <c r="AM637" s="27">
        <f>IF(SUM(P637:AA637)&lt;(K637+L637+N637),(K637+L637+N637)-SUM(P637:AA637),)+IF(SUM(AF637:AG637)&lt;(AE637),(AE637)-SUM(AF637:AG637),)</f>
        <v>0</v>
      </c>
      <c r="AN637" s="28"/>
      <c r="AO637" s="2"/>
      <c r="AP637" s="2"/>
      <c r="AQ637" s="89"/>
      <c r="AR637" s="89"/>
      <c r="AS637" s="2"/>
      <c r="AT637" s="2"/>
      <c r="AU637" s="29"/>
      <c r="AV637" s="2"/>
      <c r="AW637" s="2"/>
      <c r="AX637" s="2"/>
      <c r="AY637" s="89"/>
      <c r="AZ637" s="2"/>
      <c r="BA637" s="2"/>
      <c r="BB637" s="2"/>
      <c r="BC637" s="2"/>
      <c r="BD637" s="2"/>
      <c r="BE637" s="2"/>
      <c r="BF637" s="2"/>
    </row>
    <row r="638" spans="1:58" s="130" customFormat="1" ht="18" customHeight="1">
      <c r="A638" s="146">
        <v>632</v>
      </c>
      <c r="B638" s="147" t="str">
        <f t="shared" si="170"/>
        <v>009</v>
      </c>
      <c r="C638" s="175" t="s">
        <v>5203</v>
      </c>
      <c r="D638" s="149" t="s">
        <v>8307</v>
      </c>
      <c r="E638" s="152" t="s">
        <v>8308</v>
      </c>
      <c r="F638" s="151" t="s">
        <v>496</v>
      </c>
      <c r="G638" s="152" t="s">
        <v>7096</v>
      </c>
      <c r="H638" s="149" t="s">
        <v>7097</v>
      </c>
      <c r="I638" s="149" t="s">
        <v>8266</v>
      </c>
      <c r="J638" s="149" t="s">
        <v>8267</v>
      </c>
      <c r="K638" s="153">
        <v>0</v>
      </c>
      <c r="L638" s="27">
        <v>0</v>
      </c>
      <c r="M638" s="153"/>
      <c r="N638" s="154">
        <v>7050000</v>
      </c>
      <c r="O638" s="154"/>
      <c r="P638" s="25"/>
      <c r="Q638" s="25">
        <v>7050000</v>
      </c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>
        <f t="shared" si="169"/>
        <v>0</v>
      </c>
      <c r="AE638" s="27">
        <v>7950000</v>
      </c>
      <c r="AF638" s="27">
        <v>7950000</v>
      </c>
      <c r="AG638" s="27"/>
      <c r="AH638" s="27"/>
      <c r="AI638" s="27"/>
      <c r="AJ638" s="27"/>
      <c r="AK638" s="27"/>
      <c r="AL638" s="25">
        <f>IF(SUM(AF638:AG638)&lt;SUM(AE638),SUM(AE638)-SUM(AF638:AG638),)</f>
        <v>0</v>
      </c>
      <c r="AM638" s="27">
        <f>IF(SUM(P638:AA638)&lt;(K638+L638+N638),(K638+L638+N638)-SUM(P638:AA638),)+IF(SUM(AF638:AG638)&lt;(AE638),(AE638)-SUM(AF638:AG638),)</f>
        <v>0</v>
      </c>
      <c r="AN638" s="28"/>
      <c r="AO638" s="2"/>
      <c r="AP638" s="2"/>
      <c r="AQ638" s="89"/>
      <c r="AR638" s="89"/>
      <c r="AS638" s="2"/>
      <c r="AT638" s="2"/>
      <c r="AU638" s="29"/>
      <c r="AV638" s="2"/>
      <c r="AW638" s="2"/>
      <c r="AX638" s="2"/>
      <c r="AY638" s="89"/>
      <c r="AZ638" s="2"/>
      <c r="BA638" s="2"/>
      <c r="BB638" s="2"/>
      <c r="BC638" s="2"/>
      <c r="BD638" s="2"/>
      <c r="BE638" s="2"/>
      <c r="BF638" s="2"/>
    </row>
    <row r="639" spans="1:58" s="130" customFormat="1" ht="18" customHeight="1">
      <c r="A639" s="146">
        <v>633</v>
      </c>
      <c r="B639" s="147" t="str">
        <f t="shared" si="170"/>
        <v>009</v>
      </c>
      <c r="C639" s="175" t="s">
        <v>5522</v>
      </c>
      <c r="D639" s="149" t="s">
        <v>8309</v>
      </c>
      <c r="E639" s="152" t="s">
        <v>8310</v>
      </c>
      <c r="F639" s="151" t="s">
        <v>7106</v>
      </c>
      <c r="G639" s="152" t="s">
        <v>7096</v>
      </c>
      <c r="H639" s="149" t="s">
        <v>7097</v>
      </c>
      <c r="I639" s="149" t="s">
        <v>8266</v>
      </c>
      <c r="J639" s="149" t="s">
        <v>8267</v>
      </c>
      <c r="K639" s="153">
        <v>0</v>
      </c>
      <c r="L639" s="27">
        <v>0</v>
      </c>
      <c r="M639" s="153"/>
      <c r="N639" s="154">
        <v>7050000</v>
      </c>
      <c r="O639" s="154"/>
      <c r="P639" s="25"/>
      <c r="Q639" s="25">
        <v>7050000</v>
      </c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>
        <f t="shared" si="169"/>
        <v>0</v>
      </c>
      <c r="AE639" s="27">
        <v>7950000</v>
      </c>
      <c r="AF639" s="27">
        <v>7950000</v>
      </c>
      <c r="AG639" s="27"/>
      <c r="AH639" s="27"/>
      <c r="AI639" s="27"/>
      <c r="AJ639" s="27"/>
      <c r="AK639" s="27"/>
      <c r="AL639" s="25">
        <f>IF(SUM(AF639:AG639)&lt;SUM(AE639),SUM(AE639)-SUM(AF639:AG639),)</f>
        <v>0</v>
      </c>
      <c r="AM639" s="27">
        <f>IF(SUM(P639:AA639)&lt;(K639+L639+N639),(K639+L639+N639)-SUM(P639:AA639),)+IF(SUM(AF639:AG639)&lt;(AE639),(AE639)-SUM(AF639:AG639),)</f>
        <v>0</v>
      </c>
      <c r="AN639" s="28"/>
      <c r="AO639" s="2"/>
      <c r="AP639" s="2"/>
      <c r="AQ639" s="89"/>
      <c r="AR639" s="89"/>
      <c r="AS639" s="2"/>
      <c r="AT639" s="2"/>
      <c r="AU639" s="29"/>
      <c r="AV639" s="2"/>
      <c r="AW639" s="2"/>
      <c r="AX639" s="2"/>
      <c r="AY639" s="89"/>
      <c r="AZ639" s="2"/>
      <c r="BA639" s="2"/>
      <c r="BB639" s="2"/>
      <c r="BC639" s="2"/>
      <c r="BD639" s="2"/>
      <c r="BE639" s="2"/>
      <c r="BF639" s="2"/>
    </row>
    <row r="640" spans="1:58" s="130" customFormat="1" ht="18" customHeight="1">
      <c r="A640" s="146">
        <v>634</v>
      </c>
      <c r="B640" s="147" t="str">
        <f t="shared" si="170"/>
        <v>009</v>
      </c>
      <c r="C640" s="175" t="s">
        <v>8311</v>
      </c>
      <c r="D640" s="149" t="s">
        <v>8312</v>
      </c>
      <c r="E640" s="152" t="s">
        <v>8313</v>
      </c>
      <c r="F640" s="151" t="s">
        <v>7106</v>
      </c>
      <c r="G640" s="152" t="s">
        <v>7096</v>
      </c>
      <c r="H640" s="149" t="s">
        <v>7097</v>
      </c>
      <c r="I640" s="149" t="s">
        <v>8266</v>
      </c>
      <c r="J640" s="149" t="s">
        <v>8267</v>
      </c>
      <c r="K640" s="153">
        <v>0</v>
      </c>
      <c r="L640" s="27">
        <v>0</v>
      </c>
      <c r="M640" s="153"/>
      <c r="N640" s="154">
        <v>7050000</v>
      </c>
      <c r="O640" s="154"/>
      <c r="P640" s="25"/>
      <c r="Q640" s="25"/>
      <c r="R640" s="25"/>
      <c r="S640" s="25">
        <v>7050000</v>
      </c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>
        <f ca="1">IF(SUM(P640:AD640)&lt;SUM(N640),SUM(N640)-SUM(P640:AD640),)</f>
        <v>0</v>
      </c>
      <c r="AE640" s="27">
        <v>7950000</v>
      </c>
      <c r="AF640" s="27"/>
      <c r="AG640" s="27"/>
      <c r="AH640" s="27">
        <v>7950000</v>
      </c>
      <c r="AI640" s="27"/>
      <c r="AJ640" s="27"/>
      <c r="AK640" s="27"/>
      <c r="AL640" s="25">
        <f>IF(SUM(AF640:AI640)&lt;SUM(AE640),SUM(AE640)-SUM(AF640:AI640),)</f>
        <v>0</v>
      </c>
      <c r="AM640" s="27">
        <f t="shared" ref="AM640" si="172">IF(SUM(P640:AA640)&lt;(K640+L640+N640),(K640+L640+N640)-SUM(P640:AA640),)+IF(SUM(AF640:AI640)&lt;(AE640),(AE640)-SUM(AF640:AI640),)</f>
        <v>0</v>
      </c>
      <c r="AN640" s="28"/>
      <c r="AO640" s="2"/>
      <c r="AP640" s="2"/>
      <c r="AQ640" s="89"/>
      <c r="AR640" s="89"/>
      <c r="AS640" s="2"/>
      <c r="AT640" s="2"/>
      <c r="AU640" s="29"/>
      <c r="AV640" s="2"/>
      <c r="AW640" s="2"/>
      <c r="AX640" s="2"/>
      <c r="AY640" s="89"/>
      <c r="AZ640" s="2"/>
      <c r="BA640" s="2"/>
      <c r="BB640" s="2"/>
      <c r="BC640" s="2"/>
      <c r="BD640" s="2"/>
      <c r="BE640" s="2"/>
      <c r="BF640" s="2"/>
    </row>
    <row r="641" spans="1:58" s="130" customFormat="1" ht="18" customHeight="1">
      <c r="A641" s="146">
        <v>635</v>
      </c>
      <c r="B641" s="147" t="str">
        <f t="shared" si="170"/>
        <v>009</v>
      </c>
      <c r="C641" s="175" t="s">
        <v>8314</v>
      </c>
      <c r="D641" s="149" t="s">
        <v>8315</v>
      </c>
      <c r="E641" s="152" t="s">
        <v>8316</v>
      </c>
      <c r="F641" s="151" t="s">
        <v>496</v>
      </c>
      <c r="G641" s="152" t="s">
        <v>7096</v>
      </c>
      <c r="H641" s="149" t="s">
        <v>7097</v>
      </c>
      <c r="I641" s="149" t="s">
        <v>8266</v>
      </c>
      <c r="J641" s="149" t="s">
        <v>8267</v>
      </c>
      <c r="K641" s="153">
        <v>0</v>
      </c>
      <c r="L641" s="27">
        <v>0</v>
      </c>
      <c r="M641" s="153"/>
      <c r="N641" s="154">
        <v>7050000</v>
      </c>
      <c r="O641" s="154"/>
      <c r="P641" s="25"/>
      <c r="Q641" s="25"/>
      <c r="R641" s="25"/>
      <c r="S641" s="25">
        <v>7050000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>
        <f ca="1">IF(SUM(P641:AD641)&lt;SUM(N641),SUM(N641)-SUM(P641:AD641),)</f>
        <v>0</v>
      </c>
      <c r="AE641" s="27">
        <v>7950000</v>
      </c>
      <c r="AF641" s="27"/>
      <c r="AG641" s="27"/>
      <c r="AH641" s="27"/>
      <c r="AI641" s="27"/>
      <c r="AJ641" s="27">
        <v>7950000</v>
      </c>
      <c r="AK641" s="27"/>
      <c r="AL641" s="25">
        <f>IF(SUM(AF641:AK641)&lt;SUM(AE641),SUM(AE641)-SUM(AF641:AK641),)</f>
        <v>0</v>
      </c>
      <c r="AM641" s="27">
        <v>0</v>
      </c>
      <c r="AN641" s="28"/>
      <c r="AO641" s="2"/>
      <c r="AP641" s="2"/>
      <c r="AQ641" s="89"/>
      <c r="AR641" s="89"/>
      <c r="AS641" s="2"/>
      <c r="AT641" s="2"/>
      <c r="AU641" s="29"/>
      <c r="AV641" s="2"/>
      <c r="AW641" s="2"/>
      <c r="AX641" s="2"/>
      <c r="AY641" s="89"/>
      <c r="AZ641" s="2"/>
      <c r="BA641" s="2"/>
      <c r="BB641" s="2"/>
      <c r="BC641" s="2"/>
      <c r="BD641" s="2"/>
      <c r="BE641" s="2"/>
      <c r="BF641" s="2"/>
    </row>
    <row r="642" spans="1:58" s="130" customFormat="1" ht="18" customHeight="1">
      <c r="A642" s="146">
        <v>636</v>
      </c>
      <c r="B642" s="147" t="str">
        <f t="shared" si="170"/>
        <v>009</v>
      </c>
      <c r="C642" s="175" t="s">
        <v>7020</v>
      </c>
      <c r="D642" s="149" t="s">
        <v>8317</v>
      </c>
      <c r="E642" s="152" t="s">
        <v>7623</v>
      </c>
      <c r="F642" s="151" t="s">
        <v>7106</v>
      </c>
      <c r="G642" s="152" t="s">
        <v>7096</v>
      </c>
      <c r="H642" s="149" t="s">
        <v>7097</v>
      </c>
      <c r="I642" s="149" t="s">
        <v>8266</v>
      </c>
      <c r="J642" s="149" t="s">
        <v>8267</v>
      </c>
      <c r="K642" s="153">
        <v>0</v>
      </c>
      <c r="L642" s="27">
        <v>0</v>
      </c>
      <c r="M642" s="153"/>
      <c r="N642" s="154">
        <v>7050000</v>
      </c>
      <c r="O642" s="154"/>
      <c r="P642" s="25"/>
      <c r="Q642" s="25">
        <v>7050000</v>
      </c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>
        <f t="shared" ref="AD642:AD657" si="173">IF(SUM(P642:Q642)&lt;SUM(N642),SUM(N642)-SUM(P642:Q642),)</f>
        <v>0</v>
      </c>
      <c r="AE642" s="27">
        <v>7950000</v>
      </c>
      <c r="AF642" s="27">
        <v>7950000</v>
      </c>
      <c r="AG642" s="27"/>
      <c r="AH642" s="27"/>
      <c r="AI642" s="27"/>
      <c r="AJ642" s="27"/>
      <c r="AK642" s="27"/>
      <c r="AL642" s="25">
        <f>IF(SUM(AF642:AG642)&lt;SUM(AE642),SUM(AE642)-SUM(AF642:AG642),)</f>
        <v>0</v>
      </c>
      <c r="AM642" s="27">
        <f>IF(SUM(P642:AA642)&lt;(K642+L642+N642),(K642+L642+N642)-SUM(P642:AA642),)+IF(SUM(AF642:AG642)&lt;(AE642),(AE642)-SUM(AF642:AG642),)</f>
        <v>0</v>
      </c>
      <c r="AN642" s="28"/>
      <c r="AO642" s="2"/>
      <c r="AP642" s="2"/>
      <c r="AQ642" s="89"/>
      <c r="AR642" s="89"/>
      <c r="AS642" s="2"/>
      <c r="AT642" s="2"/>
      <c r="AU642" s="29"/>
      <c r="AV642" s="2"/>
      <c r="AW642" s="2"/>
      <c r="AX642" s="2"/>
      <c r="AY642" s="89"/>
      <c r="AZ642" s="2"/>
      <c r="BA642" s="2"/>
      <c r="BB642" s="2"/>
      <c r="BC642" s="2"/>
      <c r="BD642" s="2"/>
      <c r="BE642" s="2"/>
      <c r="BF642" s="2"/>
    </row>
    <row r="643" spans="1:58" s="130" customFormat="1" ht="18" customHeight="1">
      <c r="A643" s="146">
        <v>637</v>
      </c>
      <c r="B643" s="147" t="str">
        <f t="shared" si="170"/>
        <v>009</v>
      </c>
      <c r="C643" s="175" t="s">
        <v>5537</v>
      </c>
      <c r="D643" s="149" t="s">
        <v>8318</v>
      </c>
      <c r="E643" s="152" t="s">
        <v>8319</v>
      </c>
      <c r="F643" s="151" t="s">
        <v>7106</v>
      </c>
      <c r="G643" s="152" t="s">
        <v>7096</v>
      </c>
      <c r="H643" s="149" t="s">
        <v>7097</v>
      </c>
      <c r="I643" s="149" t="s">
        <v>8266</v>
      </c>
      <c r="J643" s="149" t="s">
        <v>8267</v>
      </c>
      <c r="K643" s="153">
        <v>0</v>
      </c>
      <c r="L643" s="27">
        <v>0</v>
      </c>
      <c r="M643" s="153"/>
      <c r="N643" s="154">
        <v>7050000</v>
      </c>
      <c r="O643" s="154"/>
      <c r="P643" s="25"/>
      <c r="Q643" s="25">
        <v>7050000</v>
      </c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>
        <f t="shared" si="173"/>
        <v>0</v>
      </c>
      <c r="AE643" s="27">
        <v>7950000</v>
      </c>
      <c r="AF643" s="27">
        <v>7950000</v>
      </c>
      <c r="AG643" s="27"/>
      <c r="AH643" s="27"/>
      <c r="AI643" s="27"/>
      <c r="AJ643" s="27"/>
      <c r="AK643" s="27"/>
      <c r="AL643" s="25">
        <f>IF(SUM(AF643:AG643)&lt;SUM(AE643),SUM(AE643)-SUM(AF643:AG643),)</f>
        <v>0</v>
      </c>
      <c r="AM643" s="27">
        <f>IF(SUM(P643:AA643)&lt;(K643+L643+N643),(K643+L643+N643)-SUM(P643:AA643),)+IF(SUM(AF643:AG643)&lt;(AE643),(AE643)-SUM(AF643:AG643),)</f>
        <v>0</v>
      </c>
      <c r="AN643" s="28"/>
      <c r="AO643" s="2"/>
      <c r="AP643" s="2"/>
      <c r="AQ643" s="89"/>
      <c r="AR643" s="89"/>
      <c r="AS643" s="2"/>
      <c r="AT643" s="2"/>
      <c r="AU643" s="29"/>
      <c r="AV643" s="2"/>
      <c r="AW643" s="2"/>
      <c r="AX643" s="2"/>
      <c r="AY643" s="89"/>
      <c r="AZ643" s="2"/>
      <c r="BA643" s="2"/>
      <c r="BB643" s="2"/>
      <c r="BC643" s="2"/>
      <c r="BD643" s="2"/>
      <c r="BE643" s="2"/>
      <c r="BF643" s="2"/>
    </row>
    <row r="644" spans="1:58" s="130" customFormat="1" ht="18" customHeight="1">
      <c r="A644" s="146">
        <v>638</v>
      </c>
      <c r="B644" s="147" t="str">
        <f t="shared" si="170"/>
        <v>009</v>
      </c>
      <c r="C644" s="175" t="s">
        <v>5307</v>
      </c>
      <c r="D644" s="149" t="s">
        <v>8320</v>
      </c>
      <c r="E644" s="152" t="s">
        <v>7579</v>
      </c>
      <c r="F644" s="151" t="s">
        <v>7106</v>
      </c>
      <c r="G644" s="152" t="s">
        <v>7096</v>
      </c>
      <c r="H644" s="149" t="s">
        <v>7097</v>
      </c>
      <c r="I644" s="149" t="s">
        <v>8266</v>
      </c>
      <c r="J644" s="149" t="s">
        <v>8267</v>
      </c>
      <c r="K644" s="153">
        <v>0</v>
      </c>
      <c r="L644" s="27">
        <v>0</v>
      </c>
      <c r="M644" s="153"/>
      <c r="N644" s="154">
        <v>7050000</v>
      </c>
      <c r="O644" s="154"/>
      <c r="P644" s="25"/>
      <c r="Q644" s="25">
        <v>7050000</v>
      </c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>
        <f t="shared" si="173"/>
        <v>0</v>
      </c>
      <c r="AE644" s="27">
        <v>7950000</v>
      </c>
      <c r="AF644" s="27">
        <v>7950000</v>
      </c>
      <c r="AG644" s="27"/>
      <c r="AH644" s="27"/>
      <c r="AI644" s="27"/>
      <c r="AJ644" s="27"/>
      <c r="AK644" s="27"/>
      <c r="AL644" s="25">
        <f>IF(SUM(AF644:AG644)&lt;SUM(AE644),SUM(AE644)-SUM(AF644:AG644),)</f>
        <v>0</v>
      </c>
      <c r="AM644" s="27">
        <f>IF(SUM(P644:AA644)&lt;(K644+L644+N644),(K644+L644+N644)-SUM(P644:AA644),)+IF(SUM(AF644:AG644)&lt;(AE644),(AE644)-SUM(AF644:AG644),)</f>
        <v>0</v>
      </c>
      <c r="AN644" s="28"/>
      <c r="AO644" s="2"/>
      <c r="AP644" s="2"/>
      <c r="AQ644" s="89"/>
      <c r="AR644" s="89"/>
      <c r="AS644" s="2"/>
      <c r="AT644" s="2"/>
      <c r="AU644" s="29"/>
      <c r="AV644" s="2"/>
      <c r="AW644" s="2"/>
      <c r="AX644" s="2"/>
      <c r="AY644" s="89"/>
      <c r="AZ644" s="2"/>
      <c r="BA644" s="2"/>
      <c r="BB644" s="2"/>
      <c r="BC644" s="2"/>
      <c r="BD644" s="2"/>
      <c r="BE644" s="2"/>
      <c r="BF644" s="2"/>
    </row>
    <row r="645" spans="1:58" s="130" customFormat="1" ht="18" customHeight="1">
      <c r="A645" s="146">
        <v>639</v>
      </c>
      <c r="B645" s="147" t="str">
        <f t="shared" si="170"/>
        <v>009</v>
      </c>
      <c r="C645" s="175" t="s">
        <v>5128</v>
      </c>
      <c r="D645" s="149" t="s">
        <v>8321</v>
      </c>
      <c r="E645" s="152" t="s">
        <v>7388</v>
      </c>
      <c r="F645" s="151" t="s">
        <v>496</v>
      </c>
      <c r="G645" s="152" t="s">
        <v>7096</v>
      </c>
      <c r="H645" s="149" t="s">
        <v>7097</v>
      </c>
      <c r="I645" s="149" t="s">
        <v>8266</v>
      </c>
      <c r="J645" s="149" t="s">
        <v>8267</v>
      </c>
      <c r="K645" s="153">
        <v>0</v>
      </c>
      <c r="L645" s="27">
        <v>0</v>
      </c>
      <c r="M645" s="153"/>
      <c r="N645" s="154">
        <v>7050000</v>
      </c>
      <c r="O645" s="154"/>
      <c r="P645" s="25"/>
      <c r="Q645" s="25">
        <v>7050000</v>
      </c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>
        <f t="shared" si="173"/>
        <v>0</v>
      </c>
      <c r="AE645" s="27">
        <v>7950000</v>
      </c>
      <c r="AF645" s="27"/>
      <c r="AG645" s="27"/>
      <c r="AH645" s="27">
        <v>7950000</v>
      </c>
      <c r="AI645" s="27"/>
      <c r="AJ645" s="27"/>
      <c r="AK645" s="27"/>
      <c r="AL645" s="25">
        <f>IF(SUM(AF645:AI645)&lt;SUM(AE645),SUM(AE645)-SUM(AF645:AI645),)</f>
        <v>0</v>
      </c>
      <c r="AM645" s="27">
        <f t="shared" ref="AM645" si="174">IF(SUM(P645:AA645)&lt;(K645+L645+N645),(K645+L645+N645)-SUM(P645:AA645),)+IF(SUM(AF645:AI645)&lt;(AE645),(AE645)-SUM(AF645:AI645),)</f>
        <v>0</v>
      </c>
      <c r="AN645" s="28"/>
      <c r="AO645" s="2"/>
      <c r="AP645" s="2"/>
      <c r="AQ645" s="89"/>
      <c r="AR645" s="89"/>
      <c r="AS645" s="2"/>
      <c r="AT645" s="2"/>
      <c r="AU645" s="29"/>
      <c r="AV645" s="2"/>
      <c r="AW645" s="2"/>
      <c r="AX645" s="2"/>
      <c r="AY645" s="89"/>
      <c r="AZ645" s="2"/>
      <c r="BA645" s="2"/>
      <c r="BB645" s="2"/>
      <c r="BC645" s="2"/>
      <c r="BD645" s="2"/>
      <c r="BE645" s="2"/>
      <c r="BF645" s="2"/>
    </row>
    <row r="646" spans="1:58" s="130" customFormat="1" ht="18" customHeight="1">
      <c r="A646" s="146">
        <v>640</v>
      </c>
      <c r="B646" s="147" t="str">
        <f t="shared" si="170"/>
        <v>009</v>
      </c>
      <c r="C646" s="175" t="s">
        <v>4802</v>
      </c>
      <c r="D646" s="149" t="s">
        <v>8322</v>
      </c>
      <c r="E646" s="152" t="s">
        <v>7803</v>
      </c>
      <c r="F646" s="151" t="s">
        <v>7106</v>
      </c>
      <c r="G646" s="152" t="s">
        <v>7096</v>
      </c>
      <c r="H646" s="149" t="s">
        <v>7097</v>
      </c>
      <c r="I646" s="149" t="s">
        <v>8266</v>
      </c>
      <c r="J646" s="149" t="s">
        <v>8267</v>
      </c>
      <c r="K646" s="153">
        <v>0</v>
      </c>
      <c r="L646" s="27">
        <v>0</v>
      </c>
      <c r="M646" s="153"/>
      <c r="N646" s="154">
        <v>7050000</v>
      </c>
      <c r="O646" s="154"/>
      <c r="P646" s="25"/>
      <c r="Q646" s="25">
        <v>7050000</v>
      </c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>
        <f t="shared" si="173"/>
        <v>0</v>
      </c>
      <c r="AE646" s="27">
        <v>7950000</v>
      </c>
      <c r="AF646" s="27">
        <v>7950000</v>
      </c>
      <c r="AG646" s="27"/>
      <c r="AH646" s="27"/>
      <c r="AI646" s="27"/>
      <c r="AJ646" s="27"/>
      <c r="AK646" s="27"/>
      <c r="AL646" s="25">
        <f t="shared" ref="AL646:AL664" si="175">IF(SUM(AF646:AG646)&lt;SUM(AE646),SUM(AE646)-SUM(AF646:AG646),)</f>
        <v>0</v>
      </c>
      <c r="AM646" s="27">
        <f t="shared" ref="AM646:AM664" si="176">IF(SUM(P646:AA646)&lt;(K646+L646+N646),(K646+L646+N646)-SUM(P646:AA646),)+IF(SUM(AF646:AG646)&lt;(AE646),(AE646)-SUM(AF646:AG646),)</f>
        <v>0</v>
      </c>
      <c r="AN646" s="28"/>
      <c r="AO646" s="2"/>
      <c r="AP646" s="2"/>
      <c r="AQ646" s="89"/>
      <c r="AR646" s="89"/>
      <c r="AS646" s="2"/>
      <c r="AT646" s="2"/>
      <c r="AU646" s="29"/>
      <c r="AV646" s="2"/>
      <c r="AW646" s="2"/>
      <c r="AX646" s="2"/>
      <c r="AY646" s="89"/>
      <c r="AZ646" s="2"/>
      <c r="BA646" s="2"/>
      <c r="BB646" s="2"/>
      <c r="BC646" s="2"/>
      <c r="BD646" s="2"/>
      <c r="BE646" s="2"/>
      <c r="BF646" s="2"/>
    </row>
    <row r="647" spans="1:58" s="130" customFormat="1" ht="18" customHeight="1">
      <c r="A647" s="146">
        <v>641</v>
      </c>
      <c r="B647" s="147" t="str">
        <f t="shared" si="170"/>
        <v>009</v>
      </c>
      <c r="C647" s="175" t="s">
        <v>5154</v>
      </c>
      <c r="D647" s="149" t="s">
        <v>8323</v>
      </c>
      <c r="E647" s="152" t="s">
        <v>8324</v>
      </c>
      <c r="F647" s="151" t="s">
        <v>7106</v>
      </c>
      <c r="G647" s="152" t="s">
        <v>7096</v>
      </c>
      <c r="H647" s="149" t="s">
        <v>7097</v>
      </c>
      <c r="I647" s="149" t="s">
        <v>8266</v>
      </c>
      <c r="J647" s="149" t="s">
        <v>8267</v>
      </c>
      <c r="K647" s="153">
        <v>0</v>
      </c>
      <c r="L647" s="27">
        <v>0</v>
      </c>
      <c r="M647" s="153"/>
      <c r="N647" s="154">
        <v>7050000</v>
      </c>
      <c r="O647" s="154"/>
      <c r="P647" s="25"/>
      <c r="Q647" s="25">
        <v>7050000</v>
      </c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>
        <f t="shared" si="173"/>
        <v>0</v>
      </c>
      <c r="AE647" s="27">
        <v>7950000</v>
      </c>
      <c r="AF647" s="27">
        <v>7950000</v>
      </c>
      <c r="AG647" s="27"/>
      <c r="AH647" s="27"/>
      <c r="AI647" s="27"/>
      <c r="AJ647" s="27"/>
      <c r="AK647" s="27"/>
      <c r="AL647" s="25">
        <f t="shared" si="175"/>
        <v>0</v>
      </c>
      <c r="AM647" s="27">
        <f t="shared" si="176"/>
        <v>0</v>
      </c>
      <c r="AN647" s="28"/>
      <c r="AO647" s="2"/>
      <c r="AP647" s="2"/>
      <c r="AQ647" s="89"/>
      <c r="AR647" s="89"/>
      <c r="AS647" s="2"/>
      <c r="AT647" s="2"/>
      <c r="AU647" s="29"/>
      <c r="AV647" s="2"/>
      <c r="AW647" s="2"/>
      <c r="AX647" s="2"/>
      <c r="AY647" s="89"/>
      <c r="AZ647" s="2"/>
      <c r="BA647" s="2"/>
      <c r="BB647" s="2"/>
      <c r="BC647" s="2"/>
      <c r="BD647" s="2"/>
      <c r="BE647" s="2"/>
      <c r="BF647" s="2"/>
    </row>
    <row r="648" spans="1:58" s="130" customFormat="1" ht="18" customHeight="1">
      <c r="A648" s="146">
        <v>642</v>
      </c>
      <c r="B648" s="147" t="str">
        <f t="shared" si="170"/>
        <v>009</v>
      </c>
      <c r="C648" s="175" t="s">
        <v>5610</v>
      </c>
      <c r="D648" s="149" t="s">
        <v>8325</v>
      </c>
      <c r="E648" s="152" t="s">
        <v>7408</v>
      </c>
      <c r="F648" s="151" t="s">
        <v>7106</v>
      </c>
      <c r="G648" s="152" t="s">
        <v>7096</v>
      </c>
      <c r="H648" s="149" t="s">
        <v>7097</v>
      </c>
      <c r="I648" s="149" t="s">
        <v>8266</v>
      </c>
      <c r="J648" s="149" t="s">
        <v>8267</v>
      </c>
      <c r="K648" s="153">
        <v>0</v>
      </c>
      <c r="L648" s="27">
        <v>0</v>
      </c>
      <c r="M648" s="153"/>
      <c r="N648" s="154">
        <v>7050000</v>
      </c>
      <c r="O648" s="154"/>
      <c r="P648" s="25"/>
      <c r="Q648" s="25">
        <v>7050000</v>
      </c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>
        <f t="shared" si="173"/>
        <v>0</v>
      </c>
      <c r="AE648" s="27">
        <v>7950000</v>
      </c>
      <c r="AF648" s="27">
        <v>7950000</v>
      </c>
      <c r="AG648" s="27"/>
      <c r="AH648" s="27"/>
      <c r="AI648" s="27"/>
      <c r="AJ648" s="27"/>
      <c r="AK648" s="27"/>
      <c r="AL648" s="25">
        <f t="shared" si="175"/>
        <v>0</v>
      </c>
      <c r="AM648" s="27">
        <f t="shared" si="176"/>
        <v>0</v>
      </c>
      <c r="AN648" s="28"/>
      <c r="AO648" s="2"/>
      <c r="AP648" s="2"/>
      <c r="AQ648" s="89"/>
      <c r="AR648" s="89"/>
      <c r="AS648" s="2"/>
      <c r="AT648" s="2"/>
      <c r="AU648" s="29"/>
      <c r="AV648" s="2"/>
      <c r="AW648" s="2"/>
      <c r="AX648" s="2"/>
      <c r="AY648" s="89"/>
      <c r="AZ648" s="2"/>
      <c r="BA648" s="2"/>
      <c r="BB648" s="2"/>
      <c r="BC648" s="2"/>
      <c r="BD648" s="2"/>
      <c r="BE648" s="2"/>
      <c r="BF648" s="2"/>
    </row>
    <row r="649" spans="1:58" s="130" customFormat="1" ht="18" customHeight="1">
      <c r="A649" s="146">
        <v>643</v>
      </c>
      <c r="B649" s="147" t="str">
        <f t="shared" si="170"/>
        <v>009</v>
      </c>
      <c r="C649" s="175" t="s">
        <v>6169</v>
      </c>
      <c r="D649" s="149" t="s">
        <v>8326</v>
      </c>
      <c r="E649" s="152" t="s">
        <v>7577</v>
      </c>
      <c r="F649" s="151" t="s">
        <v>7106</v>
      </c>
      <c r="G649" s="152" t="s">
        <v>7096</v>
      </c>
      <c r="H649" s="149" t="s">
        <v>7097</v>
      </c>
      <c r="I649" s="149" t="s">
        <v>8266</v>
      </c>
      <c r="J649" s="149" t="s">
        <v>8267</v>
      </c>
      <c r="K649" s="153">
        <v>0</v>
      </c>
      <c r="L649" s="27">
        <v>0</v>
      </c>
      <c r="M649" s="153"/>
      <c r="N649" s="154">
        <v>7050000</v>
      </c>
      <c r="O649" s="154"/>
      <c r="P649" s="25"/>
      <c r="Q649" s="25">
        <v>7050000</v>
      </c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>
        <f t="shared" si="173"/>
        <v>0</v>
      </c>
      <c r="AE649" s="27">
        <v>7950000</v>
      </c>
      <c r="AF649" s="27">
        <v>7950000</v>
      </c>
      <c r="AG649" s="27"/>
      <c r="AH649" s="27"/>
      <c r="AI649" s="27"/>
      <c r="AJ649" s="27"/>
      <c r="AK649" s="27"/>
      <c r="AL649" s="25">
        <f t="shared" si="175"/>
        <v>0</v>
      </c>
      <c r="AM649" s="27">
        <f t="shared" si="176"/>
        <v>0</v>
      </c>
      <c r="AN649" s="28"/>
      <c r="AO649" s="2"/>
      <c r="AP649" s="2"/>
      <c r="AQ649" s="89"/>
      <c r="AR649" s="89"/>
      <c r="AS649" s="2"/>
      <c r="AT649" s="2"/>
      <c r="AU649" s="29"/>
      <c r="AV649" s="2"/>
      <c r="AW649" s="2"/>
      <c r="AX649" s="2"/>
      <c r="AY649" s="89"/>
      <c r="AZ649" s="2"/>
      <c r="BA649" s="2"/>
      <c r="BB649" s="2"/>
      <c r="BC649" s="2"/>
      <c r="BD649" s="2"/>
      <c r="BE649" s="2"/>
      <c r="BF649" s="2"/>
    </row>
    <row r="650" spans="1:58" s="130" customFormat="1" ht="18" customHeight="1">
      <c r="A650" s="146">
        <v>644</v>
      </c>
      <c r="B650" s="147" t="str">
        <f t="shared" si="170"/>
        <v>009</v>
      </c>
      <c r="C650" s="175" t="s">
        <v>5618</v>
      </c>
      <c r="D650" s="149" t="s">
        <v>8327</v>
      </c>
      <c r="E650" s="152" t="s">
        <v>8064</v>
      </c>
      <c r="F650" s="151" t="s">
        <v>7106</v>
      </c>
      <c r="G650" s="152" t="s">
        <v>7096</v>
      </c>
      <c r="H650" s="149" t="s">
        <v>7097</v>
      </c>
      <c r="I650" s="149" t="s">
        <v>8266</v>
      </c>
      <c r="J650" s="149" t="s">
        <v>8267</v>
      </c>
      <c r="K650" s="153">
        <v>0</v>
      </c>
      <c r="L650" s="27">
        <v>0</v>
      </c>
      <c r="M650" s="153"/>
      <c r="N650" s="154">
        <v>7050000</v>
      </c>
      <c r="O650" s="154"/>
      <c r="P650" s="25"/>
      <c r="Q650" s="25">
        <v>7050000</v>
      </c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>
        <f t="shared" si="173"/>
        <v>0</v>
      </c>
      <c r="AE650" s="27">
        <v>7950000</v>
      </c>
      <c r="AF650" s="27">
        <v>7950000</v>
      </c>
      <c r="AG650" s="27"/>
      <c r="AH650" s="27"/>
      <c r="AI650" s="27"/>
      <c r="AJ650" s="27"/>
      <c r="AK650" s="27"/>
      <c r="AL650" s="25">
        <f t="shared" si="175"/>
        <v>0</v>
      </c>
      <c r="AM650" s="27">
        <f t="shared" si="176"/>
        <v>0</v>
      </c>
      <c r="AN650" s="28"/>
      <c r="AO650" s="2"/>
      <c r="AP650" s="2"/>
      <c r="AQ650" s="89"/>
      <c r="AR650" s="89"/>
      <c r="AS650" s="2"/>
      <c r="AT650" s="2"/>
      <c r="AU650" s="29"/>
      <c r="AV650" s="2"/>
      <c r="AW650" s="2"/>
      <c r="AX650" s="2"/>
      <c r="AY650" s="89"/>
      <c r="AZ650" s="2"/>
      <c r="BA650" s="2"/>
      <c r="BB650" s="2"/>
      <c r="BC650" s="2"/>
      <c r="BD650" s="2"/>
      <c r="BE650" s="2"/>
      <c r="BF650" s="2"/>
    </row>
    <row r="651" spans="1:58" s="130" customFormat="1" ht="18" customHeight="1">
      <c r="A651" s="146">
        <v>645</v>
      </c>
      <c r="B651" s="147" t="str">
        <f t="shared" si="170"/>
        <v>009</v>
      </c>
      <c r="C651" s="181" t="s">
        <v>4799</v>
      </c>
      <c r="D651" s="149" t="s">
        <v>8328</v>
      </c>
      <c r="E651" s="152"/>
      <c r="F651" s="151"/>
      <c r="G651" s="152" t="s">
        <v>7096</v>
      </c>
      <c r="H651" s="149" t="s">
        <v>7097</v>
      </c>
      <c r="I651" s="149" t="s">
        <v>8266</v>
      </c>
      <c r="J651" s="149" t="s">
        <v>8267</v>
      </c>
      <c r="K651" s="153">
        <v>0</v>
      </c>
      <c r="L651" s="27">
        <v>0</v>
      </c>
      <c r="M651" s="153"/>
      <c r="N651" s="154">
        <v>7050000</v>
      </c>
      <c r="O651" s="154"/>
      <c r="P651" s="25"/>
      <c r="Q651" s="25">
        <v>7050000</v>
      </c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>
        <f t="shared" si="173"/>
        <v>0</v>
      </c>
      <c r="AE651" s="27">
        <v>7950000</v>
      </c>
      <c r="AF651" s="27">
        <v>7950000</v>
      </c>
      <c r="AG651" s="27"/>
      <c r="AH651" s="27"/>
      <c r="AI651" s="27"/>
      <c r="AJ651" s="27"/>
      <c r="AK651" s="27"/>
      <c r="AL651" s="25">
        <f t="shared" si="175"/>
        <v>0</v>
      </c>
      <c r="AM651" s="27">
        <f t="shared" si="176"/>
        <v>0</v>
      </c>
      <c r="AN651" s="28"/>
      <c r="AO651" s="2"/>
      <c r="AP651" s="2"/>
      <c r="AQ651" s="89"/>
      <c r="AR651" s="89"/>
      <c r="AS651" s="2"/>
      <c r="AT651" s="2"/>
      <c r="AU651" s="29"/>
      <c r="AV651" s="2"/>
      <c r="AW651" s="2"/>
      <c r="AX651" s="2"/>
      <c r="AY651" s="89"/>
      <c r="AZ651" s="2"/>
      <c r="BA651" s="2"/>
      <c r="BB651" s="2"/>
      <c r="BC651" s="2"/>
      <c r="BD651" s="2"/>
      <c r="BE651" s="2"/>
      <c r="BF651" s="2"/>
    </row>
    <row r="652" spans="1:58" s="130" customFormat="1" ht="18" customHeight="1">
      <c r="A652" s="146">
        <v>646</v>
      </c>
      <c r="B652" s="147" t="str">
        <f t="shared" si="170"/>
        <v>009</v>
      </c>
      <c r="C652" s="175" t="s">
        <v>5877</v>
      </c>
      <c r="D652" s="149" t="s">
        <v>8329</v>
      </c>
      <c r="E652" s="152"/>
      <c r="F652" s="151"/>
      <c r="G652" s="152" t="s">
        <v>7096</v>
      </c>
      <c r="H652" s="149" t="s">
        <v>7097</v>
      </c>
      <c r="I652" s="149" t="s">
        <v>7067</v>
      </c>
      <c r="J652" s="149" t="s">
        <v>7098</v>
      </c>
      <c r="K652" s="153">
        <v>0</v>
      </c>
      <c r="L652" s="27">
        <v>0</v>
      </c>
      <c r="M652" s="153"/>
      <c r="N652" s="154">
        <v>7050000</v>
      </c>
      <c r="O652" s="154"/>
      <c r="P652" s="25"/>
      <c r="Q652" s="25">
        <v>7050000</v>
      </c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>
        <f t="shared" si="173"/>
        <v>0</v>
      </c>
      <c r="AE652" s="27">
        <v>7950000</v>
      </c>
      <c r="AF652" s="27">
        <v>7950000</v>
      </c>
      <c r="AG652" s="27"/>
      <c r="AH652" s="27"/>
      <c r="AI652" s="27"/>
      <c r="AJ652" s="27"/>
      <c r="AK652" s="27"/>
      <c r="AL652" s="25">
        <f t="shared" si="175"/>
        <v>0</v>
      </c>
      <c r="AM652" s="27">
        <f t="shared" si="176"/>
        <v>0</v>
      </c>
      <c r="AN652" s="28"/>
      <c r="AO652" s="2"/>
      <c r="AP652" s="2"/>
      <c r="AQ652" s="89"/>
      <c r="AR652" s="89"/>
      <c r="AS652" s="2"/>
      <c r="AT652" s="2"/>
      <c r="AU652" s="29"/>
      <c r="AV652" s="2"/>
      <c r="AW652" s="2"/>
      <c r="AX652" s="2"/>
      <c r="AY652" s="89"/>
      <c r="AZ652" s="2"/>
      <c r="BA652" s="2"/>
      <c r="BB652" s="2"/>
      <c r="BC652" s="2"/>
      <c r="BD652" s="2"/>
      <c r="BE652" s="2"/>
      <c r="BF652" s="2"/>
    </row>
    <row r="653" spans="1:58" s="130" customFormat="1" ht="18" customHeight="1">
      <c r="A653" s="146">
        <v>647</v>
      </c>
      <c r="B653" s="147" t="str">
        <f t="shared" si="170"/>
        <v>009</v>
      </c>
      <c r="C653" s="175" t="s">
        <v>6163</v>
      </c>
      <c r="D653" s="149" t="s">
        <v>8330</v>
      </c>
      <c r="E653" s="152"/>
      <c r="F653" s="151"/>
      <c r="G653" s="152" t="s">
        <v>7096</v>
      </c>
      <c r="H653" s="149" t="s">
        <v>7097</v>
      </c>
      <c r="I653" s="149" t="s">
        <v>8266</v>
      </c>
      <c r="J653" s="149" t="s">
        <v>8267</v>
      </c>
      <c r="K653" s="153">
        <v>0</v>
      </c>
      <c r="L653" s="27">
        <v>0</v>
      </c>
      <c r="M653" s="153"/>
      <c r="N653" s="154">
        <v>7050000</v>
      </c>
      <c r="O653" s="154"/>
      <c r="P653" s="25"/>
      <c r="Q653" s="25">
        <v>7050000</v>
      </c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>
        <f t="shared" si="173"/>
        <v>0</v>
      </c>
      <c r="AE653" s="27">
        <v>7950000</v>
      </c>
      <c r="AF653" s="27">
        <v>7950000</v>
      </c>
      <c r="AG653" s="27"/>
      <c r="AH653" s="27"/>
      <c r="AI653" s="27"/>
      <c r="AJ653" s="27"/>
      <c r="AK653" s="27"/>
      <c r="AL653" s="25">
        <f t="shared" si="175"/>
        <v>0</v>
      </c>
      <c r="AM653" s="27">
        <f t="shared" si="176"/>
        <v>0</v>
      </c>
      <c r="AN653" s="28"/>
      <c r="AO653" s="2"/>
      <c r="AP653" s="2"/>
      <c r="AQ653" s="89"/>
      <c r="AR653" s="89"/>
      <c r="AS653" s="2"/>
      <c r="AT653" s="2"/>
      <c r="AU653" s="29"/>
      <c r="AV653" s="2"/>
      <c r="AW653" s="2"/>
      <c r="AX653" s="2"/>
      <c r="AY653" s="89"/>
      <c r="AZ653" s="2"/>
      <c r="BA653" s="2"/>
      <c r="BB653" s="2"/>
      <c r="BC653" s="2"/>
      <c r="BD653" s="2"/>
      <c r="BE653" s="2"/>
      <c r="BF653" s="2"/>
    </row>
    <row r="654" spans="1:58" s="130" customFormat="1" ht="18" customHeight="1">
      <c r="A654" s="146">
        <v>648</v>
      </c>
      <c r="B654" s="147" t="str">
        <f t="shared" si="170"/>
        <v>009</v>
      </c>
      <c r="C654" s="181" t="s">
        <v>5681</v>
      </c>
      <c r="D654" s="149" t="s">
        <v>8331</v>
      </c>
      <c r="E654" s="152"/>
      <c r="F654" s="151"/>
      <c r="G654" s="152" t="s">
        <v>7096</v>
      </c>
      <c r="H654" s="149" t="s">
        <v>7097</v>
      </c>
      <c r="I654" s="149" t="s">
        <v>7067</v>
      </c>
      <c r="J654" s="149" t="s">
        <v>7098</v>
      </c>
      <c r="K654" s="153">
        <v>0</v>
      </c>
      <c r="L654" s="27">
        <v>0</v>
      </c>
      <c r="M654" s="153"/>
      <c r="N654" s="154">
        <v>7050000</v>
      </c>
      <c r="O654" s="154"/>
      <c r="P654" s="25"/>
      <c r="Q654" s="25">
        <v>7050000</v>
      </c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>
        <f t="shared" si="173"/>
        <v>0</v>
      </c>
      <c r="AE654" s="27">
        <v>7950000</v>
      </c>
      <c r="AF654" s="27">
        <v>7950000</v>
      </c>
      <c r="AG654" s="27"/>
      <c r="AH654" s="27"/>
      <c r="AI654" s="27"/>
      <c r="AJ654" s="27"/>
      <c r="AK654" s="27"/>
      <c r="AL654" s="25">
        <f t="shared" si="175"/>
        <v>0</v>
      </c>
      <c r="AM654" s="27">
        <f t="shared" si="176"/>
        <v>0</v>
      </c>
      <c r="AN654" s="28"/>
      <c r="AO654" s="2"/>
      <c r="AP654" s="2"/>
      <c r="AQ654" s="89"/>
      <c r="AR654" s="89"/>
      <c r="AS654" s="2"/>
      <c r="AT654" s="2"/>
      <c r="AU654" s="29"/>
      <c r="AV654" s="2"/>
      <c r="AW654" s="2"/>
      <c r="AX654" s="2"/>
      <c r="AY654" s="89"/>
      <c r="AZ654" s="2"/>
      <c r="BA654" s="2"/>
      <c r="BB654" s="2"/>
      <c r="BC654" s="2"/>
      <c r="BD654" s="2"/>
      <c r="BE654" s="2"/>
      <c r="BF654" s="2"/>
    </row>
    <row r="655" spans="1:58" s="130" customFormat="1" ht="18" customHeight="1">
      <c r="A655" s="146">
        <v>649</v>
      </c>
      <c r="B655" s="147" t="str">
        <f t="shared" si="170"/>
        <v>009</v>
      </c>
      <c r="C655" s="168" t="s">
        <v>8332</v>
      </c>
      <c r="D655" s="148" t="s">
        <v>8333</v>
      </c>
      <c r="E655" s="173"/>
      <c r="F655" s="151"/>
      <c r="G655" s="152" t="s">
        <v>7096</v>
      </c>
      <c r="H655" s="149" t="s">
        <v>7097</v>
      </c>
      <c r="I655" s="149" t="s">
        <v>7067</v>
      </c>
      <c r="J655" s="149" t="s">
        <v>7098</v>
      </c>
      <c r="K655" s="153">
        <v>0</v>
      </c>
      <c r="L655" s="27">
        <v>0</v>
      </c>
      <c r="M655" s="153"/>
      <c r="N655" s="154">
        <v>7050000</v>
      </c>
      <c r="O655" s="154"/>
      <c r="P655" s="25"/>
      <c r="Q655" s="25"/>
      <c r="R655" s="25"/>
      <c r="S655" s="25"/>
      <c r="T655" s="25"/>
      <c r="U655" s="25"/>
      <c r="V655" s="25"/>
      <c r="W655" s="25">
        <v>7050000</v>
      </c>
      <c r="X655" s="25"/>
      <c r="Y655" s="25"/>
      <c r="Z655" s="25"/>
      <c r="AA655" s="25"/>
      <c r="AB655" s="25"/>
      <c r="AC655" s="25"/>
      <c r="AD655" s="25">
        <f>IF(SUM(P655:W655)&lt;SUM(N655),SUM(N655)-SUM(P655:W655),)</f>
        <v>0</v>
      </c>
      <c r="AE655" s="27">
        <v>7950000</v>
      </c>
      <c r="AF655" s="27"/>
      <c r="AG655" s="27"/>
      <c r="AH655" s="27"/>
      <c r="AI655" s="27"/>
      <c r="AJ655" s="27"/>
      <c r="AK655" s="27"/>
      <c r="AL655" s="25">
        <f t="shared" si="175"/>
        <v>7950000</v>
      </c>
      <c r="AM655" s="27">
        <f t="shared" si="176"/>
        <v>7950000</v>
      </c>
      <c r="AN655" s="28"/>
      <c r="AO655" s="89"/>
      <c r="AP655" s="2"/>
      <c r="AQ655" s="89"/>
      <c r="AR655" s="89"/>
      <c r="AS655" s="89"/>
      <c r="AT655" s="89"/>
      <c r="AU655" s="29"/>
      <c r="AV655" s="2"/>
      <c r="AW655" s="89"/>
      <c r="AX655" s="89"/>
      <c r="AY655" s="89"/>
      <c r="AZ655" s="89"/>
      <c r="BA655" s="2"/>
      <c r="BB655" s="89"/>
      <c r="BC655" s="89"/>
      <c r="BD655" s="89"/>
      <c r="BE655" s="89"/>
      <c r="BF655" s="89"/>
    </row>
    <row r="656" spans="1:58" s="130" customFormat="1" ht="18" customHeight="1">
      <c r="A656" s="146">
        <v>650</v>
      </c>
      <c r="B656" s="147" t="str">
        <f t="shared" si="170"/>
        <v>010</v>
      </c>
      <c r="C656" s="175" t="s">
        <v>6680</v>
      </c>
      <c r="D656" s="149" t="s">
        <v>8334</v>
      </c>
      <c r="E656" s="152" t="s">
        <v>7181</v>
      </c>
      <c r="F656" s="151" t="s">
        <v>7106</v>
      </c>
      <c r="G656" s="152" t="s">
        <v>8335</v>
      </c>
      <c r="H656" s="149" t="s">
        <v>8336</v>
      </c>
      <c r="I656" s="149" t="s">
        <v>14923</v>
      </c>
      <c r="J656" s="149" t="s">
        <v>8337</v>
      </c>
      <c r="K656" s="153">
        <v>0</v>
      </c>
      <c r="L656" s="27">
        <v>0</v>
      </c>
      <c r="M656" s="153"/>
      <c r="N656" s="154">
        <v>7600000</v>
      </c>
      <c r="O656" s="154"/>
      <c r="P656" s="25"/>
      <c r="Q656" s="25">
        <v>7600000</v>
      </c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>
        <f t="shared" si="173"/>
        <v>0</v>
      </c>
      <c r="AE656" s="27">
        <v>8550000</v>
      </c>
      <c r="AF656" s="27">
        <v>8550000</v>
      </c>
      <c r="AG656" s="27"/>
      <c r="AH656" s="27"/>
      <c r="AI656" s="27"/>
      <c r="AJ656" s="27"/>
      <c r="AK656" s="27"/>
      <c r="AL656" s="25">
        <f t="shared" si="175"/>
        <v>0</v>
      </c>
      <c r="AM656" s="27">
        <f t="shared" si="176"/>
        <v>0</v>
      </c>
      <c r="AN656" s="28"/>
      <c r="AO656" s="2"/>
      <c r="AP656" s="2"/>
      <c r="AQ656" s="89"/>
      <c r="AR656" s="89"/>
      <c r="AS656" s="2"/>
      <c r="AT656" s="2"/>
      <c r="AU656" s="29"/>
      <c r="AV656" s="2"/>
      <c r="AW656" s="2"/>
      <c r="AX656" s="2"/>
      <c r="AY656" s="89"/>
      <c r="AZ656" s="2"/>
      <c r="BA656" s="2"/>
      <c r="BB656" s="2"/>
      <c r="BC656" s="2"/>
      <c r="BD656" s="2"/>
      <c r="BE656" s="2"/>
      <c r="BF656" s="2"/>
    </row>
    <row r="657" spans="1:58" s="130" customFormat="1" ht="18" customHeight="1">
      <c r="A657" s="146">
        <v>651</v>
      </c>
      <c r="B657" s="147" t="str">
        <f t="shared" si="170"/>
        <v>010</v>
      </c>
      <c r="C657" s="175" t="s">
        <v>6502</v>
      </c>
      <c r="D657" s="149" t="s">
        <v>8338</v>
      </c>
      <c r="E657" s="152" t="s">
        <v>8285</v>
      </c>
      <c r="F657" s="151" t="s">
        <v>7106</v>
      </c>
      <c r="G657" s="152" t="s">
        <v>8335</v>
      </c>
      <c r="H657" s="149" t="s">
        <v>8336</v>
      </c>
      <c r="I657" s="149" t="s">
        <v>14923</v>
      </c>
      <c r="J657" s="149" t="s">
        <v>8337</v>
      </c>
      <c r="K657" s="153">
        <v>0</v>
      </c>
      <c r="L657" s="27">
        <v>0</v>
      </c>
      <c r="M657" s="153"/>
      <c r="N657" s="154">
        <v>7600000</v>
      </c>
      <c r="O657" s="154"/>
      <c r="P657" s="25"/>
      <c r="Q657" s="25">
        <v>7600000</v>
      </c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>
        <f t="shared" si="173"/>
        <v>0</v>
      </c>
      <c r="AE657" s="27">
        <v>8550000</v>
      </c>
      <c r="AF657" s="27">
        <v>8550000</v>
      </c>
      <c r="AG657" s="27"/>
      <c r="AH657" s="27"/>
      <c r="AI657" s="27"/>
      <c r="AJ657" s="27"/>
      <c r="AK657" s="27"/>
      <c r="AL657" s="25">
        <f t="shared" si="175"/>
        <v>0</v>
      </c>
      <c r="AM657" s="27">
        <f t="shared" si="176"/>
        <v>0</v>
      </c>
      <c r="AN657" s="28"/>
      <c r="AO657" s="2"/>
      <c r="AP657" s="2"/>
      <c r="AQ657" s="89"/>
      <c r="AR657" s="89"/>
      <c r="AS657" s="2"/>
      <c r="AT657" s="2"/>
      <c r="AU657" s="29"/>
      <c r="AV657" s="2"/>
      <c r="AW657" s="2"/>
      <c r="AX657" s="2"/>
      <c r="AY657" s="89"/>
      <c r="AZ657" s="2"/>
      <c r="BA657" s="2"/>
      <c r="BB657" s="2"/>
      <c r="BC657" s="2"/>
      <c r="BD657" s="2"/>
      <c r="BE657" s="2"/>
      <c r="BF657" s="2"/>
    </row>
    <row r="658" spans="1:58" s="130" customFormat="1" ht="18" customHeight="1">
      <c r="A658" s="146">
        <v>652</v>
      </c>
      <c r="B658" s="147" t="str">
        <f t="shared" si="170"/>
        <v>010</v>
      </c>
      <c r="C658" s="175" t="s">
        <v>8339</v>
      </c>
      <c r="D658" s="149" t="s">
        <v>7377</v>
      </c>
      <c r="E658" s="152" t="s">
        <v>7977</v>
      </c>
      <c r="F658" s="151" t="s">
        <v>496</v>
      </c>
      <c r="G658" s="152" t="s">
        <v>8335</v>
      </c>
      <c r="H658" s="149" t="s">
        <v>8336</v>
      </c>
      <c r="I658" s="149" t="s">
        <v>14923</v>
      </c>
      <c r="J658" s="149" t="s">
        <v>8337</v>
      </c>
      <c r="K658" s="153">
        <v>0</v>
      </c>
      <c r="L658" s="27">
        <v>0</v>
      </c>
      <c r="M658" s="153"/>
      <c r="N658" s="154">
        <v>7600000</v>
      </c>
      <c r="O658" s="154"/>
      <c r="P658" s="25"/>
      <c r="Q658" s="25"/>
      <c r="R658" s="25"/>
      <c r="S658" s="25">
        <v>7600000</v>
      </c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>
        <f ca="1">IF(SUM(P658:AD658)&lt;SUM(N658),SUM(N658)-SUM(P658:AD658),)</f>
        <v>0</v>
      </c>
      <c r="AE658" s="27">
        <v>8550000</v>
      </c>
      <c r="AF658" s="27">
        <v>8550000</v>
      </c>
      <c r="AG658" s="27"/>
      <c r="AH658" s="27"/>
      <c r="AI658" s="27"/>
      <c r="AJ658" s="27"/>
      <c r="AK658" s="27"/>
      <c r="AL658" s="25">
        <f t="shared" si="175"/>
        <v>0</v>
      </c>
      <c r="AM658" s="27">
        <f t="shared" si="176"/>
        <v>0</v>
      </c>
      <c r="AN658" s="28"/>
      <c r="AO658" s="2"/>
      <c r="AP658" s="2"/>
      <c r="AQ658" s="89"/>
      <c r="AR658" s="89"/>
      <c r="AS658" s="2"/>
      <c r="AT658" s="2"/>
      <c r="AU658" s="29"/>
      <c r="AV658" s="2"/>
      <c r="AW658" s="2"/>
      <c r="AX658" s="2"/>
      <c r="AY658" s="89"/>
      <c r="AZ658" s="2"/>
      <c r="BA658" s="2"/>
      <c r="BB658" s="2"/>
      <c r="BC658" s="2"/>
      <c r="BD658" s="2"/>
      <c r="BE658" s="2"/>
      <c r="BF658" s="2"/>
    </row>
    <row r="659" spans="1:58" s="130" customFormat="1" ht="18" customHeight="1">
      <c r="A659" s="146">
        <v>653</v>
      </c>
      <c r="B659" s="147" t="str">
        <f t="shared" si="170"/>
        <v>010</v>
      </c>
      <c r="C659" s="175" t="s">
        <v>6268</v>
      </c>
      <c r="D659" s="149" t="s">
        <v>8340</v>
      </c>
      <c r="E659" s="152" t="s">
        <v>7217</v>
      </c>
      <c r="F659" s="151" t="s">
        <v>7106</v>
      </c>
      <c r="G659" s="152" t="s">
        <v>8335</v>
      </c>
      <c r="H659" s="149" t="s">
        <v>8336</v>
      </c>
      <c r="I659" s="149" t="s">
        <v>14923</v>
      </c>
      <c r="J659" s="149" t="s">
        <v>8337</v>
      </c>
      <c r="K659" s="153">
        <v>0</v>
      </c>
      <c r="L659" s="27">
        <v>0</v>
      </c>
      <c r="M659" s="153"/>
      <c r="N659" s="154">
        <v>7600000</v>
      </c>
      <c r="O659" s="154"/>
      <c r="P659" s="25"/>
      <c r="Q659" s="25">
        <v>7600000</v>
      </c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>
        <f>IF(SUM(P659:Q659)&lt;SUM(N659),SUM(N659)-SUM(P659:Q659),)</f>
        <v>0</v>
      </c>
      <c r="AE659" s="27">
        <v>8550000</v>
      </c>
      <c r="AF659" s="27">
        <v>8550000</v>
      </c>
      <c r="AG659" s="27"/>
      <c r="AH659" s="27"/>
      <c r="AI659" s="27"/>
      <c r="AJ659" s="27"/>
      <c r="AK659" s="27"/>
      <c r="AL659" s="25">
        <f t="shared" si="175"/>
        <v>0</v>
      </c>
      <c r="AM659" s="27">
        <f t="shared" si="176"/>
        <v>0</v>
      </c>
      <c r="AN659" s="28"/>
      <c r="AO659" s="2"/>
      <c r="AP659" s="2"/>
      <c r="AQ659" s="89"/>
      <c r="AR659" s="89"/>
      <c r="AS659" s="2"/>
      <c r="AT659" s="2"/>
      <c r="AU659" s="29"/>
      <c r="AV659" s="2"/>
      <c r="AW659" s="2"/>
      <c r="AX659" s="2"/>
      <c r="AY659" s="89"/>
      <c r="AZ659" s="2"/>
      <c r="BA659" s="2"/>
      <c r="BB659" s="2"/>
      <c r="BC659" s="2"/>
      <c r="BD659" s="2"/>
      <c r="BE659" s="2"/>
      <c r="BF659" s="2"/>
    </row>
    <row r="660" spans="1:58" s="130" customFormat="1" ht="18" customHeight="1">
      <c r="A660" s="146">
        <v>654</v>
      </c>
      <c r="B660" s="147" t="str">
        <f t="shared" si="170"/>
        <v>011</v>
      </c>
      <c r="C660" s="175" t="s">
        <v>8341</v>
      </c>
      <c r="D660" s="149" t="s">
        <v>8342</v>
      </c>
      <c r="E660" s="152" t="s">
        <v>7644</v>
      </c>
      <c r="F660" s="151" t="s">
        <v>496</v>
      </c>
      <c r="G660" s="152" t="s">
        <v>7108</v>
      </c>
      <c r="H660" s="149" t="s">
        <v>7109</v>
      </c>
      <c r="I660" s="149" t="s">
        <v>7110</v>
      </c>
      <c r="J660" s="149" t="s">
        <v>7110</v>
      </c>
      <c r="K660" s="153">
        <v>0</v>
      </c>
      <c r="L660" s="27">
        <v>0</v>
      </c>
      <c r="M660" s="153"/>
      <c r="N660" s="154">
        <v>7500000</v>
      </c>
      <c r="O660" s="154"/>
      <c r="P660" s="25"/>
      <c r="Q660" s="25"/>
      <c r="R660" s="25"/>
      <c r="S660" s="25">
        <v>7500000</v>
      </c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>
        <f ca="1">IF(SUM(P660:AD660)&lt;SUM(N660),SUM(N660)-SUM(P660:AD660),)</f>
        <v>0</v>
      </c>
      <c r="AE660" s="27">
        <v>8450000</v>
      </c>
      <c r="AF660" s="27"/>
      <c r="AG660" s="27"/>
      <c r="AH660" s="27"/>
      <c r="AI660" s="27"/>
      <c r="AJ660" s="27"/>
      <c r="AK660" s="27"/>
      <c r="AL660" s="25">
        <f t="shared" si="175"/>
        <v>8450000</v>
      </c>
      <c r="AM660" s="27">
        <f t="shared" si="176"/>
        <v>8450000</v>
      </c>
      <c r="AN660" s="28"/>
      <c r="AO660" s="2"/>
      <c r="AP660" s="2"/>
      <c r="AQ660" s="89"/>
      <c r="AR660" s="89"/>
      <c r="AS660" s="2"/>
      <c r="AT660" s="2"/>
      <c r="AU660" s="29"/>
      <c r="AV660" s="2"/>
      <c r="AW660" s="2"/>
      <c r="AX660" s="2"/>
      <c r="AY660" s="89"/>
      <c r="AZ660" s="2"/>
      <c r="BA660" s="2"/>
      <c r="BB660" s="2"/>
      <c r="BC660" s="2"/>
      <c r="BD660" s="2"/>
      <c r="BE660" s="2"/>
      <c r="BF660" s="2"/>
    </row>
    <row r="661" spans="1:58" s="130" customFormat="1" ht="18" customHeight="1">
      <c r="A661" s="146">
        <v>655</v>
      </c>
      <c r="B661" s="147" t="str">
        <f t="shared" si="170"/>
        <v>011</v>
      </c>
      <c r="C661" s="175" t="s">
        <v>8343</v>
      </c>
      <c r="D661" s="149" t="s">
        <v>8344</v>
      </c>
      <c r="E661" s="152" t="s">
        <v>7349</v>
      </c>
      <c r="F661" s="151" t="s">
        <v>7106</v>
      </c>
      <c r="G661" s="152" t="s">
        <v>7108</v>
      </c>
      <c r="H661" s="149" t="s">
        <v>7109</v>
      </c>
      <c r="I661" s="149" t="s">
        <v>7110</v>
      </c>
      <c r="J661" s="149" t="s">
        <v>7110</v>
      </c>
      <c r="K661" s="153">
        <v>0</v>
      </c>
      <c r="L661" s="27">
        <v>0</v>
      </c>
      <c r="M661" s="153"/>
      <c r="N661" s="154">
        <v>7500000</v>
      </c>
      <c r="O661" s="154"/>
      <c r="P661" s="25"/>
      <c r="Q661" s="25"/>
      <c r="R661" s="25"/>
      <c r="S661" s="25">
        <v>7500000</v>
      </c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>
        <f ca="1">IF(SUM(P661:AD661)&lt;SUM(N661),SUM(N661)-SUM(P661:AD661),)</f>
        <v>0</v>
      </c>
      <c r="AE661" s="27">
        <v>8450000</v>
      </c>
      <c r="AF661" s="27">
        <v>8450000</v>
      </c>
      <c r="AG661" s="27"/>
      <c r="AH661" s="27"/>
      <c r="AI661" s="27"/>
      <c r="AJ661" s="27"/>
      <c r="AK661" s="27"/>
      <c r="AL661" s="25">
        <f t="shared" si="175"/>
        <v>0</v>
      </c>
      <c r="AM661" s="27">
        <f t="shared" si="176"/>
        <v>0</v>
      </c>
      <c r="AN661" s="28"/>
      <c r="AO661" s="2"/>
      <c r="AP661" s="2"/>
      <c r="AQ661" s="89"/>
      <c r="AR661" s="89"/>
      <c r="AS661" s="2"/>
      <c r="AT661" s="2"/>
      <c r="AU661" s="29"/>
      <c r="AV661" s="2"/>
      <c r="AW661" s="2"/>
      <c r="AX661" s="2"/>
      <c r="AY661" s="89"/>
      <c r="AZ661" s="2"/>
      <c r="BA661" s="2"/>
      <c r="BB661" s="2"/>
      <c r="BC661" s="2"/>
      <c r="BD661" s="2"/>
      <c r="BE661" s="2"/>
      <c r="BF661" s="2"/>
    </row>
    <row r="662" spans="1:58" s="130" customFormat="1" ht="18" customHeight="1">
      <c r="A662" s="146">
        <v>656</v>
      </c>
      <c r="B662" s="147" t="str">
        <f t="shared" si="170"/>
        <v>011</v>
      </c>
      <c r="C662" s="175" t="s">
        <v>6937</v>
      </c>
      <c r="D662" s="149" t="s">
        <v>8345</v>
      </c>
      <c r="E662" s="152" t="s">
        <v>7615</v>
      </c>
      <c r="F662" s="151" t="s">
        <v>7106</v>
      </c>
      <c r="G662" s="152" t="s">
        <v>7108</v>
      </c>
      <c r="H662" s="149" t="s">
        <v>7109</v>
      </c>
      <c r="I662" s="149" t="s">
        <v>7110</v>
      </c>
      <c r="J662" s="149" t="s">
        <v>7110</v>
      </c>
      <c r="K662" s="153">
        <v>0</v>
      </c>
      <c r="L662" s="27">
        <v>0</v>
      </c>
      <c r="M662" s="153"/>
      <c r="N662" s="154">
        <v>7500000</v>
      </c>
      <c r="O662" s="154"/>
      <c r="P662" s="25"/>
      <c r="Q662" s="25">
        <v>7500000</v>
      </c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>
        <f t="shared" ref="AD662:AD669" si="177">IF(SUM(P662:Q662)&lt;SUM(N662),SUM(N662)-SUM(P662:Q662),)</f>
        <v>0</v>
      </c>
      <c r="AE662" s="27">
        <v>8450000</v>
      </c>
      <c r="AF662" s="27"/>
      <c r="AG662" s="27"/>
      <c r="AH662" s="27"/>
      <c r="AI662" s="27"/>
      <c r="AJ662" s="27"/>
      <c r="AK662" s="27"/>
      <c r="AL662" s="25">
        <f t="shared" si="175"/>
        <v>8450000</v>
      </c>
      <c r="AM662" s="27">
        <f t="shared" si="176"/>
        <v>8450000</v>
      </c>
      <c r="AN662" s="28"/>
      <c r="AO662" s="2"/>
      <c r="AP662" s="2"/>
      <c r="AQ662" s="89"/>
      <c r="AR662" s="89"/>
      <c r="AS662" s="2"/>
      <c r="AT662" s="2"/>
      <c r="AU662" s="29"/>
      <c r="AV662" s="2"/>
      <c r="AW662" s="2"/>
      <c r="AX662" s="2"/>
      <c r="AY662" s="89"/>
      <c r="AZ662" s="2"/>
      <c r="BA662" s="2"/>
      <c r="BB662" s="2"/>
      <c r="BC662" s="2"/>
      <c r="BD662" s="2"/>
      <c r="BE662" s="2"/>
      <c r="BF662" s="2"/>
    </row>
    <row r="663" spans="1:58" s="130" customFormat="1" ht="18" customHeight="1">
      <c r="A663" s="146">
        <v>657</v>
      </c>
      <c r="B663" s="147" t="str">
        <f t="shared" si="170"/>
        <v>011</v>
      </c>
      <c r="C663" s="175" t="s">
        <v>5571</v>
      </c>
      <c r="D663" s="149" t="s">
        <v>8346</v>
      </c>
      <c r="E663" s="152" t="s">
        <v>7226</v>
      </c>
      <c r="F663" s="151" t="s">
        <v>7106</v>
      </c>
      <c r="G663" s="152" t="s">
        <v>7108</v>
      </c>
      <c r="H663" s="149" t="s">
        <v>7109</v>
      </c>
      <c r="I663" s="149" t="s">
        <v>7110</v>
      </c>
      <c r="J663" s="149" t="s">
        <v>7110</v>
      </c>
      <c r="K663" s="153">
        <v>0</v>
      </c>
      <c r="L663" s="27">
        <v>0</v>
      </c>
      <c r="M663" s="153"/>
      <c r="N663" s="154">
        <v>7500000</v>
      </c>
      <c r="O663" s="154"/>
      <c r="P663" s="25"/>
      <c r="Q663" s="25">
        <v>7500000</v>
      </c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>
        <f t="shared" si="177"/>
        <v>0</v>
      </c>
      <c r="AE663" s="27">
        <v>8450000</v>
      </c>
      <c r="AF663" s="27">
        <v>8450000</v>
      </c>
      <c r="AG663" s="27"/>
      <c r="AH663" s="27"/>
      <c r="AI663" s="27"/>
      <c r="AJ663" s="27"/>
      <c r="AK663" s="27"/>
      <c r="AL663" s="25">
        <f t="shared" si="175"/>
        <v>0</v>
      </c>
      <c r="AM663" s="27">
        <f t="shared" si="176"/>
        <v>0</v>
      </c>
      <c r="AN663" s="28"/>
      <c r="AO663" s="2"/>
      <c r="AP663" s="2"/>
      <c r="AQ663" s="89"/>
      <c r="AR663" s="89"/>
      <c r="AS663" s="2"/>
      <c r="AT663" s="2"/>
      <c r="AU663" s="29"/>
      <c r="AV663" s="2"/>
      <c r="AW663" s="2"/>
      <c r="AX663" s="2"/>
      <c r="AY663" s="89"/>
      <c r="AZ663" s="2"/>
      <c r="BA663" s="2"/>
      <c r="BB663" s="2"/>
      <c r="BC663" s="2"/>
      <c r="BD663" s="2"/>
      <c r="BE663" s="2"/>
      <c r="BF663" s="2"/>
    </row>
    <row r="664" spans="1:58" s="130" customFormat="1" ht="18" customHeight="1">
      <c r="A664" s="146">
        <v>658</v>
      </c>
      <c r="B664" s="147" t="str">
        <f t="shared" si="170"/>
        <v>011</v>
      </c>
      <c r="C664" s="175" t="s">
        <v>5943</v>
      </c>
      <c r="D664" s="149" t="s">
        <v>8347</v>
      </c>
      <c r="E664" s="152" t="s">
        <v>7794</v>
      </c>
      <c r="F664" s="151" t="s">
        <v>7106</v>
      </c>
      <c r="G664" s="152" t="s">
        <v>7108</v>
      </c>
      <c r="H664" s="149" t="s">
        <v>7109</v>
      </c>
      <c r="I664" s="149" t="s">
        <v>7110</v>
      </c>
      <c r="J664" s="149" t="s">
        <v>7110</v>
      </c>
      <c r="K664" s="153">
        <v>0</v>
      </c>
      <c r="L664" s="27">
        <v>0</v>
      </c>
      <c r="M664" s="153"/>
      <c r="N664" s="154">
        <v>7500000</v>
      </c>
      <c r="O664" s="154"/>
      <c r="P664" s="25"/>
      <c r="Q664" s="25">
        <v>7500000</v>
      </c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>
        <f t="shared" si="177"/>
        <v>0</v>
      </c>
      <c r="AE664" s="27">
        <v>8450000</v>
      </c>
      <c r="AF664" s="27">
        <v>8450000</v>
      </c>
      <c r="AG664" s="27"/>
      <c r="AH664" s="27"/>
      <c r="AI664" s="27"/>
      <c r="AJ664" s="27"/>
      <c r="AK664" s="27"/>
      <c r="AL664" s="25">
        <f t="shared" si="175"/>
        <v>0</v>
      </c>
      <c r="AM664" s="27">
        <f t="shared" si="176"/>
        <v>0</v>
      </c>
      <c r="AN664" s="28"/>
      <c r="AO664" s="2"/>
      <c r="AP664" s="2"/>
      <c r="AQ664" s="89"/>
      <c r="AR664" s="89"/>
      <c r="AS664" s="2"/>
      <c r="AT664" s="2"/>
      <c r="AU664" s="29"/>
      <c r="AV664" s="2"/>
      <c r="AW664" s="2"/>
      <c r="AX664" s="2"/>
      <c r="AY664" s="89"/>
      <c r="AZ664" s="2"/>
      <c r="BA664" s="2"/>
      <c r="BB664" s="2"/>
      <c r="BC664" s="2"/>
      <c r="BD664" s="2"/>
      <c r="BE664" s="2"/>
      <c r="BF664" s="2"/>
    </row>
    <row r="665" spans="1:58" s="130" customFormat="1" ht="18" customHeight="1">
      <c r="A665" s="146">
        <v>659</v>
      </c>
      <c r="B665" s="147" t="str">
        <f t="shared" si="170"/>
        <v>011</v>
      </c>
      <c r="C665" s="175" t="s">
        <v>8348</v>
      </c>
      <c r="D665" s="149" t="s">
        <v>8349</v>
      </c>
      <c r="E665" s="152" t="s">
        <v>7582</v>
      </c>
      <c r="F665" s="151" t="s">
        <v>7106</v>
      </c>
      <c r="G665" s="152" t="s">
        <v>7108</v>
      </c>
      <c r="H665" s="149" t="s">
        <v>7109</v>
      </c>
      <c r="I665" s="149" t="s">
        <v>7110</v>
      </c>
      <c r="J665" s="149" t="s">
        <v>7110</v>
      </c>
      <c r="K665" s="153">
        <v>0</v>
      </c>
      <c r="L665" s="27">
        <v>0</v>
      </c>
      <c r="M665" s="153"/>
      <c r="N665" s="154">
        <v>7500000</v>
      </c>
      <c r="O665" s="154"/>
      <c r="P665" s="25"/>
      <c r="Q665" s="25"/>
      <c r="R665" s="25"/>
      <c r="S665" s="25"/>
      <c r="T665" s="25"/>
      <c r="U665" s="25">
        <v>7500000</v>
      </c>
      <c r="V665" s="25"/>
      <c r="W665" s="25"/>
      <c r="X665" s="25"/>
      <c r="Y665" s="25"/>
      <c r="Z665" s="25"/>
      <c r="AA665" s="25"/>
      <c r="AB665" s="25"/>
      <c r="AC665" s="25"/>
      <c r="AD665" s="25">
        <f>IF(SUM(P665:U665)&lt;SUM(N665),SUM(N665)-SUM(P665:U665),)</f>
        <v>0</v>
      </c>
      <c r="AE665" s="27">
        <v>8450000</v>
      </c>
      <c r="AF665" s="27"/>
      <c r="AG665" s="27"/>
      <c r="AH665" s="27">
        <v>8450000</v>
      </c>
      <c r="AI665" s="27"/>
      <c r="AJ665" s="27"/>
      <c r="AK665" s="27"/>
      <c r="AL665" s="25">
        <f>IF(SUM(AF665:AI665)&lt;SUM(AE665),SUM(AE665)-SUM(AF665:AI665),)</f>
        <v>0</v>
      </c>
      <c r="AM665" s="27">
        <f t="shared" ref="AM665" si="178">IF(SUM(P665:AA665)&lt;(K665+L665+N665),(K665+L665+N665)-SUM(P665:AA665),)+IF(SUM(AF665:AI665)&lt;(AE665),(AE665)-SUM(AF665:AI665),)</f>
        <v>0</v>
      </c>
      <c r="AN665" s="28"/>
      <c r="AO665" s="2"/>
      <c r="AP665" s="2"/>
      <c r="AQ665" s="89"/>
      <c r="AR665" s="89"/>
      <c r="AS665" s="2"/>
      <c r="AT665" s="2"/>
      <c r="AU665" s="29"/>
      <c r="AV665" s="2"/>
      <c r="AW665" s="2"/>
      <c r="AX665" s="2"/>
      <c r="AY665" s="89"/>
      <c r="AZ665" s="2"/>
      <c r="BA665" s="2"/>
      <c r="BB665" s="2"/>
      <c r="BC665" s="2"/>
      <c r="BD665" s="2"/>
      <c r="BE665" s="2"/>
      <c r="BF665" s="2"/>
    </row>
    <row r="666" spans="1:58" s="130" customFormat="1" ht="18" customHeight="1">
      <c r="A666" s="146">
        <v>660</v>
      </c>
      <c r="B666" s="147" t="str">
        <f t="shared" si="170"/>
        <v>011</v>
      </c>
      <c r="C666" s="175" t="s">
        <v>5258</v>
      </c>
      <c r="D666" s="149" t="s">
        <v>8350</v>
      </c>
      <c r="E666" s="152" t="s">
        <v>7582</v>
      </c>
      <c r="F666" s="151" t="s">
        <v>7106</v>
      </c>
      <c r="G666" s="152" t="s">
        <v>7108</v>
      </c>
      <c r="H666" s="149" t="s">
        <v>7109</v>
      </c>
      <c r="I666" s="149" t="s">
        <v>7110</v>
      </c>
      <c r="J666" s="149" t="s">
        <v>7110</v>
      </c>
      <c r="K666" s="153">
        <v>0</v>
      </c>
      <c r="L666" s="27">
        <v>0</v>
      </c>
      <c r="M666" s="153"/>
      <c r="N666" s="154">
        <v>7500000</v>
      </c>
      <c r="O666" s="154"/>
      <c r="P666" s="25"/>
      <c r="Q666" s="25">
        <v>7500000</v>
      </c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>
        <f t="shared" si="177"/>
        <v>0</v>
      </c>
      <c r="AE666" s="27">
        <v>8450000</v>
      </c>
      <c r="AF666" s="27">
        <v>8450000</v>
      </c>
      <c r="AG666" s="27"/>
      <c r="AH666" s="27"/>
      <c r="AI666" s="27"/>
      <c r="AJ666" s="27"/>
      <c r="AK666" s="27"/>
      <c r="AL666" s="25">
        <f>IF(SUM(AF666:AG666)&lt;SUM(AE666),SUM(AE666)-SUM(AF666:AG666),)</f>
        <v>0</v>
      </c>
      <c r="AM666" s="27">
        <f>IF(SUM(P666:AA666)&lt;(K666+L666+N666),(K666+L666+N666)-SUM(P666:AA666),)+IF(SUM(AF666:AG666)&lt;(AE666),(AE666)-SUM(AF666:AG666),)</f>
        <v>0</v>
      </c>
      <c r="AN666" s="28"/>
      <c r="AO666" s="2"/>
      <c r="AP666" s="2"/>
      <c r="AQ666" s="89"/>
      <c r="AR666" s="89"/>
      <c r="AS666" s="2"/>
      <c r="AT666" s="2"/>
      <c r="AU666" s="29"/>
      <c r="AV666" s="2"/>
      <c r="AW666" s="2"/>
      <c r="AX666" s="2"/>
      <c r="AY666" s="89"/>
      <c r="AZ666" s="2"/>
      <c r="BA666" s="2"/>
      <c r="BB666" s="2"/>
      <c r="BC666" s="2"/>
      <c r="BD666" s="2"/>
      <c r="BE666" s="2"/>
      <c r="BF666" s="2"/>
    </row>
    <row r="667" spans="1:58" s="130" customFormat="1" ht="18" customHeight="1">
      <c r="A667" s="146">
        <v>661</v>
      </c>
      <c r="B667" s="147" t="str">
        <f t="shared" si="170"/>
        <v>011</v>
      </c>
      <c r="C667" s="175" t="s">
        <v>8353</v>
      </c>
      <c r="D667" s="149" t="s">
        <v>8354</v>
      </c>
      <c r="E667" s="152" t="s">
        <v>7717</v>
      </c>
      <c r="F667" s="151" t="s">
        <v>7106</v>
      </c>
      <c r="G667" s="152" t="s">
        <v>7108</v>
      </c>
      <c r="H667" s="149" t="s">
        <v>7109</v>
      </c>
      <c r="I667" s="149" t="s">
        <v>7110</v>
      </c>
      <c r="J667" s="149" t="s">
        <v>7110</v>
      </c>
      <c r="K667" s="153">
        <v>0</v>
      </c>
      <c r="L667" s="27">
        <v>0</v>
      </c>
      <c r="M667" s="153"/>
      <c r="N667" s="154">
        <v>7500000</v>
      </c>
      <c r="O667" s="154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>
        <f t="shared" si="177"/>
        <v>7500000</v>
      </c>
      <c r="AE667" s="27">
        <v>8450000</v>
      </c>
      <c r="AF667" s="27"/>
      <c r="AG667" s="27"/>
      <c r="AH667" s="27"/>
      <c r="AI667" s="27"/>
      <c r="AJ667" s="27"/>
      <c r="AK667" s="27"/>
      <c r="AL667" s="25">
        <f>IF(SUM(AF667:AG667)&lt;SUM(AE667),SUM(AE667)-SUM(AF667:AG667),)</f>
        <v>8450000</v>
      </c>
      <c r="AM667" s="27">
        <f>IF(SUM(P667:AA667)&lt;(K667+L667+N667),(K667+L667+N667)-SUM(P667:AA667),)+IF(SUM(AF667:AG667)&lt;(AE667),(AE667)-SUM(AF667:AG667),)</f>
        <v>15950000</v>
      </c>
      <c r="AN667" s="28"/>
      <c r="AO667" s="2"/>
      <c r="AP667" s="2"/>
      <c r="AQ667" s="89"/>
      <c r="AR667" s="89"/>
      <c r="AS667" s="2"/>
      <c r="AT667" s="2"/>
      <c r="AU667" s="29"/>
      <c r="AV667" s="2"/>
      <c r="AW667" s="2"/>
      <c r="AX667" s="2"/>
      <c r="AY667" s="89"/>
      <c r="AZ667" s="2"/>
      <c r="BA667" s="2"/>
      <c r="BB667" s="2"/>
      <c r="BC667" s="2"/>
      <c r="BD667" s="2"/>
      <c r="BE667" s="2"/>
      <c r="BF667" s="2"/>
    </row>
    <row r="668" spans="1:58" s="130" customFormat="1" ht="18" customHeight="1">
      <c r="A668" s="146">
        <v>662</v>
      </c>
      <c r="B668" s="147" t="str">
        <f t="shared" si="170"/>
        <v>011</v>
      </c>
      <c r="C668" s="175" t="s">
        <v>4814</v>
      </c>
      <c r="D668" s="149" t="s">
        <v>8355</v>
      </c>
      <c r="E668" s="152" t="s">
        <v>8356</v>
      </c>
      <c r="F668" s="151" t="s">
        <v>496</v>
      </c>
      <c r="G668" s="152" t="s">
        <v>7108</v>
      </c>
      <c r="H668" s="149" t="s">
        <v>7109</v>
      </c>
      <c r="I668" s="149" t="s">
        <v>7110</v>
      </c>
      <c r="J668" s="149" t="s">
        <v>7110</v>
      </c>
      <c r="K668" s="153">
        <v>0</v>
      </c>
      <c r="L668" s="27">
        <v>0</v>
      </c>
      <c r="M668" s="153"/>
      <c r="N668" s="154">
        <v>7500000</v>
      </c>
      <c r="O668" s="154"/>
      <c r="P668" s="25"/>
      <c r="Q668" s="25">
        <v>7500000</v>
      </c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>
        <f t="shared" si="177"/>
        <v>0</v>
      </c>
      <c r="AE668" s="27">
        <v>8450000</v>
      </c>
      <c r="AF668" s="27"/>
      <c r="AG668" s="27"/>
      <c r="AH668" s="27">
        <v>8450000</v>
      </c>
      <c r="AI668" s="27"/>
      <c r="AJ668" s="27"/>
      <c r="AK668" s="27"/>
      <c r="AL668" s="25">
        <f>IF(SUM(AF668:AI668)&lt;SUM(AE668),SUM(AE668)-SUM(AF668:AI668),)</f>
        <v>0</v>
      </c>
      <c r="AM668" s="27">
        <f t="shared" ref="AM668" si="179">IF(SUM(P668:AA668)&lt;(K668+L668+N668),(K668+L668+N668)-SUM(P668:AA668),)+IF(SUM(AF668:AI668)&lt;(AE668),(AE668)-SUM(AF668:AI668),)</f>
        <v>0</v>
      </c>
      <c r="AN668" s="28"/>
      <c r="AO668" s="2"/>
      <c r="AP668" s="2"/>
      <c r="AQ668" s="89"/>
      <c r="AR668" s="89"/>
      <c r="AS668" s="2"/>
      <c r="AT668" s="2"/>
      <c r="AU668" s="29"/>
      <c r="AV668" s="2"/>
      <c r="AW668" s="2"/>
      <c r="AX668" s="2"/>
      <c r="AY668" s="89"/>
      <c r="AZ668" s="2"/>
      <c r="BA668" s="2"/>
      <c r="BB668" s="2"/>
      <c r="BC668" s="2"/>
      <c r="BD668" s="2"/>
      <c r="BE668" s="2"/>
      <c r="BF668" s="2"/>
    </row>
    <row r="669" spans="1:58" s="130" customFormat="1" ht="18" customHeight="1">
      <c r="A669" s="146">
        <v>663</v>
      </c>
      <c r="B669" s="147" t="str">
        <f t="shared" si="170"/>
        <v>011</v>
      </c>
      <c r="C669" s="175" t="s">
        <v>5872</v>
      </c>
      <c r="D669" s="149" t="s">
        <v>8357</v>
      </c>
      <c r="E669" s="152" t="s">
        <v>7962</v>
      </c>
      <c r="F669" s="151" t="s">
        <v>496</v>
      </c>
      <c r="G669" s="152" t="s">
        <v>7108</v>
      </c>
      <c r="H669" s="149" t="s">
        <v>7109</v>
      </c>
      <c r="I669" s="149" t="s">
        <v>7110</v>
      </c>
      <c r="J669" s="149" t="s">
        <v>7110</v>
      </c>
      <c r="K669" s="153">
        <v>0</v>
      </c>
      <c r="L669" s="27">
        <v>0</v>
      </c>
      <c r="M669" s="153"/>
      <c r="N669" s="154">
        <v>7500000</v>
      </c>
      <c r="O669" s="154"/>
      <c r="P669" s="25"/>
      <c r="Q669" s="25">
        <v>7500000</v>
      </c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>
        <f t="shared" si="177"/>
        <v>0</v>
      </c>
      <c r="AE669" s="27">
        <v>8450000</v>
      </c>
      <c r="AF669" s="27">
        <v>8450000</v>
      </c>
      <c r="AG669" s="27"/>
      <c r="AH669" s="27"/>
      <c r="AI669" s="27"/>
      <c r="AJ669" s="27"/>
      <c r="AK669" s="27"/>
      <c r="AL669" s="25">
        <f>IF(SUM(AF669:AG669)&lt;SUM(AE669),SUM(AE669)-SUM(AF669:AG669),)</f>
        <v>0</v>
      </c>
      <c r="AM669" s="27">
        <f>IF(SUM(P669:AA669)&lt;(K669+L669+N669),(K669+L669+N669)-SUM(P669:AA669),)+IF(SUM(AF669:AG669)&lt;(AE669),(AE669)-SUM(AF669:AG669),)</f>
        <v>0</v>
      </c>
      <c r="AN669" s="28"/>
      <c r="AO669" s="2"/>
      <c r="AP669" s="2"/>
      <c r="AQ669" s="89"/>
      <c r="AR669" s="89"/>
      <c r="AS669" s="2"/>
      <c r="AT669" s="2"/>
      <c r="AU669" s="29"/>
      <c r="AV669" s="2"/>
      <c r="AW669" s="2"/>
      <c r="AX669" s="2"/>
      <c r="AY669" s="89"/>
      <c r="AZ669" s="2"/>
      <c r="BA669" s="2"/>
      <c r="BB669" s="2"/>
      <c r="BC669" s="2"/>
      <c r="BD669" s="2"/>
      <c r="BE669" s="2"/>
      <c r="BF669" s="2"/>
    </row>
    <row r="670" spans="1:58" s="130" customFormat="1" ht="18" customHeight="1">
      <c r="A670" s="146">
        <v>664</v>
      </c>
      <c r="B670" s="147" t="str">
        <f t="shared" si="170"/>
        <v>011</v>
      </c>
      <c r="C670" s="175" t="s">
        <v>8359</v>
      </c>
      <c r="D670" s="149" t="s">
        <v>8360</v>
      </c>
      <c r="E670" s="152" t="s">
        <v>8238</v>
      </c>
      <c r="F670" s="151" t="s">
        <v>7106</v>
      </c>
      <c r="G670" s="152" t="s">
        <v>7108</v>
      </c>
      <c r="H670" s="149" t="s">
        <v>7109</v>
      </c>
      <c r="I670" s="149" t="s">
        <v>7110</v>
      </c>
      <c r="J670" s="149" t="s">
        <v>7110</v>
      </c>
      <c r="K670" s="153">
        <v>0</v>
      </c>
      <c r="L670" s="27">
        <v>0</v>
      </c>
      <c r="M670" s="153"/>
      <c r="N670" s="154">
        <v>7500000</v>
      </c>
      <c r="O670" s="154"/>
      <c r="P670" s="25"/>
      <c r="Q670" s="25"/>
      <c r="R670" s="25"/>
      <c r="S670" s="25"/>
      <c r="T670" s="25"/>
      <c r="U670" s="25"/>
      <c r="V670" s="25"/>
      <c r="W670" s="25">
        <v>7500000</v>
      </c>
      <c r="X670" s="25"/>
      <c r="Y670" s="25"/>
      <c r="Z670" s="25"/>
      <c r="AA670" s="25"/>
      <c r="AB670" s="25"/>
      <c r="AC670" s="25"/>
      <c r="AD670" s="25">
        <f>IF(SUM(P670:W670)&lt;SUM(N670),SUM(N670)-SUM(P670:W670),)</f>
        <v>0</v>
      </c>
      <c r="AE670" s="27">
        <v>8450000</v>
      </c>
      <c r="AF670" s="27"/>
      <c r="AG670" s="27"/>
      <c r="AH670" s="27"/>
      <c r="AI670" s="27"/>
      <c r="AJ670" s="27"/>
      <c r="AK670" s="27"/>
      <c r="AL670" s="25">
        <f>IF(SUM(AF670:AG670)&lt;SUM(AE670),SUM(AE670)-SUM(AF670:AG670),)</f>
        <v>8450000</v>
      </c>
      <c r="AM670" s="27">
        <f>IF(SUM(P670:AA670)&lt;(K670+L670+N670),(K670+L670+N670)-SUM(P670:AA670),)+IF(SUM(AF670:AG670)&lt;(AE670),(AE670)-SUM(AF670:AG670),)</f>
        <v>8450000</v>
      </c>
      <c r="AN670" s="28"/>
      <c r="AO670" s="2"/>
      <c r="AP670" s="2"/>
      <c r="AQ670" s="89"/>
      <c r="AR670" s="89"/>
      <c r="AS670" s="2"/>
      <c r="AT670" s="2"/>
      <c r="AU670" s="29"/>
      <c r="AV670" s="2"/>
      <c r="AW670" s="2"/>
      <c r="AX670" s="2"/>
      <c r="AY670" s="89"/>
      <c r="AZ670" s="2"/>
      <c r="BA670" s="2"/>
      <c r="BB670" s="2"/>
      <c r="BC670" s="2"/>
      <c r="BD670" s="2"/>
      <c r="BE670" s="2"/>
      <c r="BF670" s="2"/>
    </row>
    <row r="671" spans="1:58" s="130" customFormat="1" ht="18" customHeight="1">
      <c r="A671" s="146">
        <v>665</v>
      </c>
      <c r="B671" s="147" t="str">
        <f t="shared" si="170"/>
        <v>011</v>
      </c>
      <c r="C671" s="181" t="s">
        <v>8361</v>
      </c>
      <c r="D671" s="149" t="s">
        <v>7164</v>
      </c>
      <c r="E671" s="152" t="s">
        <v>8041</v>
      </c>
      <c r="F671" s="151" t="s">
        <v>7106</v>
      </c>
      <c r="G671" s="152" t="s">
        <v>7108</v>
      </c>
      <c r="H671" s="149" t="s">
        <v>7109</v>
      </c>
      <c r="I671" s="149" t="s">
        <v>7110</v>
      </c>
      <c r="J671" s="149" t="s">
        <v>7110</v>
      </c>
      <c r="K671" s="153">
        <v>0</v>
      </c>
      <c r="L671" s="27">
        <v>0</v>
      </c>
      <c r="M671" s="153"/>
      <c r="N671" s="154">
        <v>7500000</v>
      </c>
      <c r="O671" s="154"/>
      <c r="P671" s="25"/>
      <c r="Q671" s="25"/>
      <c r="R671" s="25"/>
      <c r="S671" s="25">
        <v>7500000</v>
      </c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>
        <f ca="1">IF(SUM(P671:AD671)&lt;SUM(N671),SUM(N671)-SUM(P671:AD671),)</f>
        <v>0</v>
      </c>
      <c r="AE671" s="27">
        <v>8450000</v>
      </c>
      <c r="AF671" s="27">
        <v>8450000</v>
      </c>
      <c r="AG671" s="27"/>
      <c r="AH671" s="27"/>
      <c r="AI671" s="27"/>
      <c r="AJ671" s="27"/>
      <c r="AK671" s="27"/>
      <c r="AL671" s="25">
        <f>IF(SUM(AF671:AG671)&lt;SUM(AE671),SUM(AE671)-SUM(AF671:AG671),)</f>
        <v>0</v>
      </c>
      <c r="AM671" s="27">
        <f>IF(SUM(P671:AA671)&lt;(K671+L671+N671),(K671+L671+N671)-SUM(P671:AA671),)+IF(SUM(AF671:AG671)&lt;(AE671),(AE671)-SUM(AF671:AG671),)</f>
        <v>0</v>
      </c>
      <c r="AN671" s="28"/>
      <c r="AO671" s="2"/>
      <c r="AP671" s="2"/>
      <c r="AQ671" s="89"/>
      <c r="AR671" s="89"/>
      <c r="AS671" s="2"/>
      <c r="AT671" s="2"/>
      <c r="AU671" s="29"/>
      <c r="AV671" s="2"/>
      <c r="AW671" s="2"/>
      <c r="AX671" s="2"/>
      <c r="AY671" s="89"/>
      <c r="AZ671" s="2"/>
      <c r="BA671" s="2"/>
      <c r="BB671" s="2"/>
      <c r="BC671" s="2"/>
      <c r="BD671" s="2"/>
      <c r="BE671" s="2"/>
      <c r="BF671" s="2"/>
    </row>
    <row r="672" spans="1:58" s="130" customFormat="1" ht="18" customHeight="1">
      <c r="A672" s="146">
        <v>666</v>
      </c>
      <c r="B672" s="147" t="str">
        <f t="shared" si="170"/>
        <v>011</v>
      </c>
      <c r="C672" s="175" t="s">
        <v>6426</v>
      </c>
      <c r="D672" s="149" t="s">
        <v>8362</v>
      </c>
      <c r="E672" s="152" t="s">
        <v>7367</v>
      </c>
      <c r="F672" s="151" t="s">
        <v>7106</v>
      </c>
      <c r="G672" s="152" t="s">
        <v>7108</v>
      </c>
      <c r="H672" s="149" t="s">
        <v>7109</v>
      </c>
      <c r="I672" s="149" t="s">
        <v>7110</v>
      </c>
      <c r="J672" s="149" t="s">
        <v>7110</v>
      </c>
      <c r="K672" s="153">
        <v>0</v>
      </c>
      <c r="L672" s="27">
        <v>0</v>
      </c>
      <c r="M672" s="153"/>
      <c r="N672" s="154">
        <v>7500000</v>
      </c>
      <c r="O672" s="154"/>
      <c r="P672" s="25"/>
      <c r="Q672" s="25">
        <v>7500000</v>
      </c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>
        <f>IF(SUM(P672:Q672)&lt;SUM(N672),SUM(N672)-SUM(P672:Q672),)</f>
        <v>0</v>
      </c>
      <c r="AE672" s="27">
        <v>8450000</v>
      </c>
      <c r="AF672" s="27">
        <v>8450000</v>
      </c>
      <c r="AG672" s="27"/>
      <c r="AH672" s="27"/>
      <c r="AI672" s="27"/>
      <c r="AJ672" s="27"/>
      <c r="AK672" s="27"/>
      <c r="AL672" s="25">
        <f>IF(SUM(AF672:AG672)&lt;SUM(AE672),SUM(AE672)-SUM(AF672:AG672),)</f>
        <v>0</v>
      </c>
      <c r="AM672" s="27">
        <f>IF(SUM(P672:AA672)&lt;(K672+L672+N672),(K672+L672+N672)-SUM(P672:AA672),)+IF(SUM(AF672:AG672)&lt;(AE672),(AE672)-SUM(AF672:AG672),)</f>
        <v>0</v>
      </c>
      <c r="AN672" s="28"/>
      <c r="AO672" s="2"/>
      <c r="AP672" s="2"/>
      <c r="AQ672" s="89"/>
      <c r="AR672" s="89"/>
      <c r="AS672" s="2"/>
      <c r="AT672" s="2"/>
      <c r="AU672" s="29"/>
      <c r="AV672" s="2"/>
      <c r="AW672" s="2"/>
      <c r="AX672" s="2"/>
      <c r="AY672" s="89"/>
      <c r="AZ672" s="2"/>
      <c r="BA672" s="2"/>
      <c r="BB672" s="2"/>
      <c r="BC672" s="2"/>
      <c r="BD672" s="2"/>
      <c r="BE672" s="2"/>
      <c r="BF672" s="2"/>
    </row>
    <row r="673" spans="1:58" s="130" customFormat="1" ht="18" customHeight="1">
      <c r="A673" s="146">
        <v>667</v>
      </c>
      <c r="B673" s="147" t="str">
        <f t="shared" si="170"/>
        <v>011</v>
      </c>
      <c r="C673" s="175" t="s">
        <v>5697</v>
      </c>
      <c r="D673" s="149" t="s">
        <v>8363</v>
      </c>
      <c r="E673" s="152" t="s">
        <v>7408</v>
      </c>
      <c r="F673" s="151" t="s">
        <v>496</v>
      </c>
      <c r="G673" s="152" t="s">
        <v>7108</v>
      </c>
      <c r="H673" s="149" t="s">
        <v>7109</v>
      </c>
      <c r="I673" s="149" t="s">
        <v>7110</v>
      </c>
      <c r="J673" s="149" t="s">
        <v>7110</v>
      </c>
      <c r="K673" s="153">
        <v>0</v>
      </c>
      <c r="L673" s="27">
        <v>0</v>
      </c>
      <c r="M673" s="153"/>
      <c r="N673" s="154">
        <v>7500000</v>
      </c>
      <c r="O673" s="154"/>
      <c r="P673" s="25"/>
      <c r="Q673" s="25">
        <v>7500000</v>
      </c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>
        <f>IF(SUM(P673:Q673)&lt;SUM(N673),SUM(N673)-SUM(P673:Q673),)</f>
        <v>0</v>
      </c>
      <c r="AE673" s="27">
        <v>8450000</v>
      </c>
      <c r="AF673" s="27">
        <v>8450000</v>
      </c>
      <c r="AG673" s="27"/>
      <c r="AH673" s="27"/>
      <c r="AI673" s="27"/>
      <c r="AJ673" s="27"/>
      <c r="AK673" s="27"/>
      <c r="AL673" s="25">
        <f>IF(SUM(AF673:AG673)&lt;SUM(AE673),SUM(AE673)-SUM(AF673:AG673),)</f>
        <v>0</v>
      </c>
      <c r="AM673" s="27">
        <f>IF(SUM(P673:AA673)&lt;(K673+L673+N673),(K673+L673+N673)-SUM(P673:AA673),)+IF(SUM(AF673:AG673)&lt;(AE673),(AE673)-SUM(AF673:AG673),)</f>
        <v>0</v>
      </c>
      <c r="AN673" s="28"/>
      <c r="AO673" s="2"/>
      <c r="AP673" s="2"/>
      <c r="AQ673" s="89"/>
      <c r="AR673" s="89"/>
      <c r="AS673" s="2"/>
      <c r="AT673" s="2"/>
      <c r="AU673" s="29"/>
      <c r="AV673" s="2"/>
      <c r="AW673" s="2"/>
      <c r="AX673" s="2"/>
      <c r="AY673" s="89"/>
      <c r="AZ673" s="2"/>
      <c r="BA673" s="2"/>
      <c r="BB673" s="2"/>
      <c r="BC673" s="2"/>
      <c r="BD673" s="2"/>
      <c r="BE673" s="2"/>
      <c r="BF673" s="2"/>
    </row>
    <row r="674" spans="1:58" s="130" customFormat="1" ht="18" customHeight="1">
      <c r="A674" s="146">
        <v>668</v>
      </c>
      <c r="B674" s="147" t="str">
        <f t="shared" si="170"/>
        <v>011</v>
      </c>
      <c r="C674" s="175" t="s">
        <v>6153</v>
      </c>
      <c r="D674" s="149" t="s">
        <v>8364</v>
      </c>
      <c r="E674" s="152" t="s">
        <v>7910</v>
      </c>
      <c r="F674" s="151" t="s">
        <v>496</v>
      </c>
      <c r="G674" s="152" t="s">
        <v>7108</v>
      </c>
      <c r="H674" s="149" t="s">
        <v>7109</v>
      </c>
      <c r="I674" s="149" t="s">
        <v>7110</v>
      </c>
      <c r="J674" s="149" t="s">
        <v>7110</v>
      </c>
      <c r="K674" s="153">
        <v>0</v>
      </c>
      <c r="L674" s="27">
        <v>0</v>
      </c>
      <c r="M674" s="153"/>
      <c r="N674" s="154">
        <v>7500000</v>
      </c>
      <c r="O674" s="154"/>
      <c r="P674" s="25"/>
      <c r="Q674" s="25">
        <v>7500000</v>
      </c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>
        <f>IF(SUM(P674:Q674)&lt;SUM(N674),SUM(N674)-SUM(P674:Q674),)</f>
        <v>0</v>
      </c>
      <c r="AE674" s="27">
        <v>8450000</v>
      </c>
      <c r="AF674" s="27"/>
      <c r="AG674" s="27"/>
      <c r="AH674" s="27">
        <v>8450000</v>
      </c>
      <c r="AI674" s="27"/>
      <c r="AJ674" s="27"/>
      <c r="AK674" s="27"/>
      <c r="AL674" s="25">
        <f>IF(SUM(AF674:AI674)&lt;SUM(AE674),SUM(AE674)-SUM(AF674:AI674),)</f>
        <v>0</v>
      </c>
      <c r="AM674" s="27">
        <f t="shared" ref="AM674" si="180">IF(SUM(P674:AA674)&lt;(K674+L674+N674),(K674+L674+N674)-SUM(P674:AA674),)+IF(SUM(AF674:AI674)&lt;(AE674),(AE674)-SUM(AF674:AI674),)</f>
        <v>0</v>
      </c>
      <c r="AN674" s="28"/>
      <c r="AO674" s="2"/>
      <c r="AP674" s="2"/>
      <c r="AQ674" s="89"/>
      <c r="AR674" s="89"/>
      <c r="AS674" s="2"/>
      <c r="AT674" s="2"/>
      <c r="AU674" s="29"/>
      <c r="AV674" s="2"/>
      <c r="AW674" s="2"/>
      <c r="AX674" s="2"/>
      <c r="AY674" s="89"/>
      <c r="AZ674" s="2"/>
      <c r="BA674" s="2"/>
      <c r="BB674" s="2"/>
      <c r="BC674" s="2"/>
      <c r="BD674" s="2"/>
      <c r="BE674" s="2"/>
      <c r="BF674" s="2"/>
    </row>
    <row r="675" spans="1:58" s="130" customFormat="1" ht="18" customHeight="1">
      <c r="A675" s="146">
        <v>669</v>
      </c>
      <c r="B675" s="147" t="str">
        <f t="shared" si="170"/>
        <v>011</v>
      </c>
      <c r="C675" s="175" t="s">
        <v>8365</v>
      </c>
      <c r="D675" s="149" t="s">
        <v>8366</v>
      </c>
      <c r="E675" s="152" t="s">
        <v>7832</v>
      </c>
      <c r="F675" s="151" t="s">
        <v>496</v>
      </c>
      <c r="G675" s="152" t="s">
        <v>7108</v>
      </c>
      <c r="H675" s="149" t="s">
        <v>7109</v>
      </c>
      <c r="I675" s="149" t="s">
        <v>7110</v>
      </c>
      <c r="J675" s="149" t="s">
        <v>7110</v>
      </c>
      <c r="K675" s="153"/>
      <c r="L675" s="27">
        <v>0</v>
      </c>
      <c r="M675" s="153"/>
      <c r="N675" s="154">
        <v>7500000</v>
      </c>
      <c r="O675" s="154"/>
      <c r="P675" s="25"/>
      <c r="Q675" s="25"/>
      <c r="R675" s="25"/>
      <c r="S675" s="25">
        <v>7500000</v>
      </c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>
        <f ca="1">IF(SUM(P675:AD675)&lt;SUM(N675),SUM(N675)-SUM(P675:AD675),)</f>
        <v>0</v>
      </c>
      <c r="AE675" s="27">
        <v>8450000</v>
      </c>
      <c r="AF675" s="27"/>
      <c r="AG675" s="27"/>
      <c r="AH675" s="27"/>
      <c r="AI675" s="27"/>
      <c r="AJ675" s="27"/>
      <c r="AK675" s="27"/>
      <c r="AL675" s="25">
        <f>IF(SUM(AF675:AG675)&lt;SUM(AE675),SUM(AE675)-SUM(AF675:AG675),)</f>
        <v>8450000</v>
      </c>
      <c r="AM675" s="27">
        <f>IF(SUM(P675:AA675)&lt;(K675+L675+N675),(K675+L675+N675)-SUM(P675:AA675),)+IF(SUM(AF675:AG675)&lt;(AE675),(AE675)-SUM(AF675:AG675),)</f>
        <v>8450000</v>
      </c>
      <c r="AN675" s="28">
        <f>AM675</f>
        <v>8450000</v>
      </c>
      <c r="AO675" s="2"/>
      <c r="AP675" s="2"/>
      <c r="AQ675" s="89"/>
      <c r="AR675" s="89"/>
      <c r="AS675" s="2"/>
      <c r="AT675" s="2"/>
      <c r="AU675" s="29"/>
      <c r="AV675" s="2"/>
      <c r="AW675" s="2"/>
      <c r="AX675" s="2"/>
      <c r="AY675" s="89"/>
      <c r="AZ675" s="2"/>
      <c r="BA675" s="2"/>
      <c r="BB675" s="2"/>
      <c r="BC675" s="2"/>
      <c r="BD675" s="2"/>
      <c r="BE675" s="2"/>
      <c r="BF675" s="2"/>
    </row>
    <row r="676" spans="1:58" s="130" customFormat="1" ht="18" customHeight="1">
      <c r="A676" s="146">
        <v>670</v>
      </c>
      <c r="B676" s="147" t="str">
        <f t="shared" si="170"/>
        <v>011</v>
      </c>
      <c r="C676" s="175" t="s">
        <v>8367</v>
      </c>
      <c r="D676" s="149" t="s">
        <v>8368</v>
      </c>
      <c r="E676" s="152" t="s">
        <v>7318</v>
      </c>
      <c r="F676" s="151" t="s">
        <v>7106</v>
      </c>
      <c r="G676" s="152" t="s">
        <v>7108</v>
      </c>
      <c r="H676" s="149" t="s">
        <v>7109</v>
      </c>
      <c r="I676" s="149" t="s">
        <v>7110</v>
      </c>
      <c r="J676" s="149" t="s">
        <v>7110</v>
      </c>
      <c r="K676" s="153">
        <v>0</v>
      </c>
      <c r="L676" s="27">
        <v>0</v>
      </c>
      <c r="M676" s="153"/>
      <c r="N676" s="154">
        <v>7500000</v>
      </c>
      <c r="O676" s="154"/>
      <c r="P676" s="25"/>
      <c r="Q676" s="25"/>
      <c r="R676" s="25"/>
      <c r="S676" s="25"/>
      <c r="T676" s="25"/>
      <c r="U676" s="25"/>
      <c r="V676" s="25"/>
      <c r="W676" s="25">
        <v>7500000</v>
      </c>
      <c r="X676" s="25"/>
      <c r="Y676" s="25"/>
      <c r="Z676" s="25"/>
      <c r="AA676" s="25"/>
      <c r="AB676" s="25"/>
      <c r="AC676" s="25"/>
      <c r="AD676" s="25">
        <f>IF(SUM(P676:W676)&lt;SUM(N676),SUM(N676)-SUM(P676:W676),)</f>
        <v>0</v>
      </c>
      <c r="AE676" s="27">
        <v>8450000</v>
      </c>
      <c r="AF676" s="27">
        <v>8450000</v>
      </c>
      <c r="AG676" s="27"/>
      <c r="AH676" s="27"/>
      <c r="AI676" s="27"/>
      <c r="AJ676" s="27"/>
      <c r="AK676" s="27"/>
      <c r="AL676" s="25">
        <f>IF(SUM(AF676:AG676)&lt;SUM(AE676),SUM(AE676)-SUM(AF676:AG676),)</f>
        <v>0</v>
      </c>
      <c r="AM676" s="27">
        <f>IF(SUM(P676:AA676)&lt;(K676+L676+N676),(K676+L676+N676)-SUM(P676:AA676),)+IF(SUM(AF676:AG676)&lt;(AE676),(AE676)-SUM(AF676:AG676),)</f>
        <v>0</v>
      </c>
      <c r="AN676" s="28"/>
      <c r="AO676" s="2"/>
      <c r="AP676" s="2"/>
      <c r="AQ676" s="89"/>
      <c r="AR676" s="89"/>
      <c r="AS676" s="2"/>
      <c r="AT676" s="2"/>
      <c r="AU676" s="29"/>
      <c r="AV676" s="2"/>
      <c r="AW676" s="2"/>
      <c r="AX676" s="2"/>
      <c r="AY676" s="89"/>
      <c r="AZ676" s="2"/>
      <c r="BA676" s="2"/>
      <c r="BB676" s="2"/>
      <c r="BC676" s="2"/>
      <c r="BD676" s="2"/>
      <c r="BE676" s="2"/>
      <c r="BF676" s="2"/>
    </row>
    <row r="677" spans="1:58" s="130" customFormat="1" ht="18" customHeight="1">
      <c r="A677" s="146">
        <v>671</v>
      </c>
      <c r="B677" s="147" t="str">
        <f t="shared" si="170"/>
        <v>011</v>
      </c>
      <c r="C677" s="175" t="s">
        <v>6706</v>
      </c>
      <c r="D677" s="149" t="s">
        <v>8369</v>
      </c>
      <c r="E677" s="152" t="s">
        <v>7433</v>
      </c>
      <c r="F677" s="151" t="s">
        <v>7106</v>
      </c>
      <c r="G677" s="152" t="s">
        <v>7108</v>
      </c>
      <c r="H677" s="149" t="s">
        <v>7109</v>
      </c>
      <c r="I677" s="149" t="s">
        <v>7110</v>
      </c>
      <c r="J677" s="149" t="s">
        <v>7110</v>
      </c>
      <c r="K677" s="153">
        <v>0</v>
      </c>
      <c r="L677" s="27">
        <v>0</v>
      </c>
      <c r="M677" s="153"/>
      <c r="N677" s="154">
        <v>7500000</v>
      </c>
      <c r="O677" s="154"/>
      <c r="P677" s="25"/>
      <c r="Q677" s="25">
        <v>7500000</v>
      </c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>
        <f>IF(SUM(P677:Q677)&lt;SUM(N677),SUM(N677)-SUM(P677:Q677),)</f>
        <v>0</v>
      </c>
      <c r="AE677" s="27">
        <v>8450000</v>
      </c>
      <c r="AF677" s="27">
        <v>8450000</v>
      </c>
      <c r="AG677" s="27"/>
      <c r="AH677" s="27"/>
      <c r="AI677" s="27"/>
      <c r="AJ677" s="27"/>
      <c r="AK677" s="27"/>
      <c r="AL677" s="25">
        <f>IF(SUM(AF677:AG677)&lt;SUM(AE677),SUM(AE677)-SUM(AF677:AG677),)</f>
        <v>0</v>
      </c>
      <c r="AM677" s="27">
        <f>IF(SUM(P677:AA677)&lt;(K677+L677+N677),(K677+L677+N677)-SUM(P677:AA677),)+IF(SUM(AF677:AG677)&lt;(AE677),(AE677)-SUM(AF677:AG677),)</f>
        <v>0</v>
      </c>
      <c r="AN677" s="28"/>
      <c r="AO677" s="2"/>
      <c r="AP677" s="2"/>
      <c r="AQ677" s="89"/>
      <c r="AR677" s="89"/>
      <c r="AS677" s="2"/>
      <c r="AT677" s="2"/>
      <c r="AU677" s="29"/>
      <c r="AV677" s="2"/>
      <c r="AW677" s="2"/>
      <c r="AX677" s="2"/>
      <c r="AY677" s="89"/>
      <c r="AZ677" s="2"/>
      <c r="BA677" s="2"/>
      <c r="BB677" s="2"/>
      <c r="BC677" s="2"/>
      <c r="BD677" s="2"/>
      <c r="BE677" s="2"/>
      <c r="BF677" s="2"/>
    </row>
    <row r="678" spans="1:58" s="130" customFormat="1" ht="18" customHeight="1">
      <c r="A678" s="146">
        <v>672</v>
      </c>
      <c r="B678" s="147" t="str">
        <f t="shared" si="170"/>
        <v>011</v>
      </c>
      <c r="C678" s="181" t="s">
        <v>8370</v>
      </c>
      <c r="D678" s="149" t="s">
        <v>8371</v>
      </c>
      <c r="E678" s="152" t="s">
        <v>7419</v>
      </c>
      <c r="F678" s="151" t="s">
        <v>7106</v>
      </c>
      <c r="G678" s="152" t="s">
        <v>7108</v>
      </c>
      <c r="H678" s="149" t="s">
        <v>7109</v>
      </c>
      <c r="I678" s="149" t="s">
        <v>7110</v>
      </c>
      <c r="J678" s="149" t="s">
        <v>7110</v>
      </c>
      <c r="K678" s="153">
        <v>0</v>
      </c>
      <c r="L678" s="27">
        <v>0</v>
      </c>
      <c r="M678" s="153"/>
      <c r="N678" s="154">
        <v>7500000</v>
      </c>
      <c r="O678" s="154"/>
      <c r="P678" s="25"/>
      <c r="Q678" s="25"/>
      <c r="R678" s="25"/>
      <c r="S678" s="25"/>
      <c r="T678" s="25"/>
      <c r="U678" s="25"/>
      <c r="V678" s="25"/>
      <c r="W678" s="25">
        <v>7500000</v>
      </c>
      <c r="X678" s="25"/>
      <c r="Y678" s="25"/>
      <c r="Z678" s="25"/>
      <c r="AA678" s="25"/>
      <c r="AB678" s="25"/>
      <c r="AC678" s="25"/>
      <c r="AD678" s="25">
        <f>IF(SUM(P678:W678)&lt;SUM(N678),SUM(N678)-SUM(P678:W678),)</f>
        <v>0</v>
      </c>
      <c r="AE678" s="27">
        <v>8450000</v>
      </c>
      <c r="AF678" s="27"/>
      <c r="AG678" s="27"/>
      <c r="AH678" s="27"/>
      <c r="AI678" s="27"/>
      <c r="AJ678" s="27"/>
      <c r="AK678" s="27"/>
      <c r="AL678" s="25">
        <f>IF(SUM(AF678:AG678)&lt;SUM(AE678),SUM(AE678)-SUM(AF678:AG678),)</f>
        <v>8450000</v>
      </c>
      <c r="AM678" s="27">
        <f>IF(SUM(P678:AA678)&lt;(K678+L678+N678),(K678+L678+N678)-SUM(P678:AA678),)+IF(SUM(AF678:AG678)&lt;(AE678),(AE678)-SUM(AF678:AG678),)</f>
        <v>8450000</v>
      </c>
      <c r="AN678" s="28"/>
      <c r="AO678" s="2"/>
      <c r="AP678" s="2"/>
      <c r="AQ678" s="89"/>
      <c r="AR678" s="89"/>
      <c r="AS678" s="2"/>
      <c r="AT678" s="2"/>
      <c r="AU678" s="29"/>
      <c r="AV678" s="2"/>
      <c r="AW678" s="2"/>
      <c r="AX678" s="2"/>
      <c r="AY678" s="89"/>
      <c r="AZ678" s="2"/>
      <c r="BA678" s="2"/>
      <c r="BB678" s="2"/>
      <c r="BC678" s="2"/>
      <c r="BD678" s="2"/>
      <c r="BE678" s="2"/>
      <c r="BF678" s="2"/>
    </row>
    <row r="679" spans="1:58" s="130" customFormat="1" ht="18" customHeight="1">
      <c r="A679" s="146">
        <v>673</v>
      </c>
      <c r="B679" s="147" t="str">
        <f t="shared" si="170"/>
        <v>011</v>
      </c>
      <c r="C679" s="175" t="s">
        <v>8372</v>
      </c>
      <c r="D679" s="149" t="s">
        <v>8373</v>
      </c>
      <c r="E679" s="152" t="s">
        <v>7495</v>
      </c>
      <c r="F679" s="151" t="s">
        <v>7106</v>
      </c>
      <c r="G679" s="152" t="s">
        <v>7108</v>
      </c>
      <c r="H679" s="149" t="s">
        <v>7109</v>
      </c>
      <c r="I679" s="149" t="s">
        <v>7110</v>
      </c>
      <c r="J679" s="149" t="s">
        <v>7110</v>
      </c>
      <c r="K679" s="153">
        <v>0</v>
      </c>
      <c r="L679" s="27">
        <v>0</v>
      </c>
      <c r="M679" s="153"/>
      <c r="N679" s="154">
        <v>7500000</v>
      </c>
      <c r="O679" s="154"/>
      <c r="P679" s="25"/>
      <c r="Q679" s="25"/>
      <c r="R679" s="25"/>
      <c r="S679" s="25">
        <v>7500000</v>
      </c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>
        <f ca="1">IF(SUM(P679:AD679)&lt;SUM(N679),SUM(N679)-SUM(P679:AD679),)</f>
        <v>0</v>
      </c>
      <c r="AE679" s="27">
        <v>8450000</v>
      </c>
      <c r="AF679" s="27"/>
      <c r="AG679" s="27"/>
      <c r="AH679" s="27">
        <v>8450000</v>
      </c>
      <c r="AI679" s="27"/>
      <c r="AJ679" s="27"/>
      <c r="AK679" s="27"/>
      <c r="AL679" s="25">
        <f>IF(SUM(AF679:AI679)&lt;SUM(AE679),SUM(AE679)-SUM(AF679:AI679),)</f>
        <v>0</v>
      </c>
      <c r="AM679" s="27">
        <f t="shared" ref="AM679" si="181">IF(SUM(P679:AA679)&lt;(K679+L679+N679),(K679+L679+N679)-SUM(P679:AA679),)+IF(SUM(AF679:AI679)&lt;(AE679),(AE679)-SUM(AF679:AI679),)</f>
        <v>0</v>
      </c>
      <c r="AN679" s="28"/>
      <c r="AO679" s="2"/>
      <c r="AP679" s="2"/>
      <c r="AQ679" s="89"/>
      <c r="AR679" s="89"/>
      <c r="AS679" s="2"/>
      <c r="AT679" s="2"/>
      <c r="AU679" s="29"/>
      <c r="AV679" s="2"/>
      <c r="AW679" s="2"/>
      <c r="AX679" s="2"/>
      <c r="AY679" s="89"/>
      <c r="AZ679" s="2"/>
      <c r="BA679" s="2"/>
      <c r="BB679" s="2"/>
      <c r="BC679" s="2"/>
      <c r="BD679" s="2"/>
      <c r="BE679" s="2"/>
      <c r="BF679" s="2"/>
    </row>
    <row r="680" spans="1:58" s="130" customFormat="1" ht="18" customHeight="1">
      <c r="A680" s="146">
        <v>674</v>
      </c>
      <c r="B680" s="147" t="str">
        <f t="shared" si="170"/>
        <v>011</v>
      </c>
      <c r="C680" s="175" t="s">
        <v>8374</v>
      </c>
      <c r="D680" s="149" t="s">
        <v>8375</v>
      </c>
      <c r="E680" s="152" t="s">
        <v>8376</v>
      </c>
      <c r="F680" s="151" t="s">
        <v>496</v>
      </c>
      <c r="G680" s="152" t="s">
        <v>7108</v>
      </c>
      <c r="H680" s="149" t="s">
        <v>7109</v>
      </c>
      <c r="I680" s="149" t="s">
        <v>7110</v>
      </c>
      <c r="J680" s="149" t="s">
        <v>7110</v>
      </c>
      <c r="K680" s="153">
        <v>0</v>
      </c>
      <c r="L680" s="27">
        <v>0</v>
      </c>
      <c r="M680" s="153"/>
      <c r="N680" s="154">
        <v>7500000</v>
      </c>
      <c r="O680" s="154"/>
      <c r="P680" s="25"/>
      <c r="Q680" s="25"/>
      <c r="R680" s="25"/>
      <c r="S680" s="25">
        <v>7500000</v>
      </c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>
        <f ca="1">IF(SUM(P680:AD680)&lt;SUM(N680),SUM(N680)-SUM(P680:AD680),)</f>
        <v>0</v>
      </c>
      <c r="AE680" s="27">
        <v>8450000</v>
      </c>
      <c r="AF680" s="27"/>
      <c r="AG680" s="27"/>
      <c r="AH680" s="27"/>
      <c r="AI680" s="27"/>
      <c r="AJ680" s="27">
        <v>8450000</v>
      </c>
      <c r="AK680" s="27"/>
      <c r="AL680" s="25">
        <f>IF(SUM(AF680:AK680)&lt;SUM(AE680),SUM(AE680)-SUM(AF680:AK680),)</f>
        <v>0</v>
      </c>
      <c r="AM680" s="27">
        <v>0</v>
      </c>
      <c r="AN680" s="28"/>
      <c r="AO680" s="2"/>
      <c r="AP680" s="2"/>
      <c r="AQ680" s="89"/>
      <c r="AR680" s="89"/>
      <c r="AS680" s="2"/>
      <c r="AT680" s="2"/>
      <c r="AU680" s="29"/>
      <c r="AV680" s="2"/>
      <c r="AW680" s="2"/>
      <c r="AX680" s="2"/>
      <c r="AY680" s="89"/>
      <c r="AZ680" s="2"/>
      <c r="BA680" s="2"/>
      <c r="BB680" s="2"/>
      <c r="BC680" s="2"/>
      <c r="BD680" s="2"/>
      <c r="BE680" s="2"/>
      <c r="BF680" s="2"/>
    </row>
    <row r="681" spans="1:58" s="130" customFormat="1" ht="18" customHeight="1">
      <c r="A681" s="146">
        <v>675</v>
      </c>
      <c r="B681" s="147" t="str">
        <f t="shared" si="170"/>
        <v>011</v>
      </c>
      <c r="C681" s="175" t="s">
        <v>8377</v>
      </c>
      <c r="D681" s="149" t="s">
        <v>8378</v>
      </c>
      <c r="E681" s="152" t="s">
        <v>8379</v>
      </c>
      <c r="F681" s="151" t="s">
        <v>7106</v>
      </c>
      <c r="G681" s="152" t="s">
        <v>7108</v>
      </c>
      <c r="H681" s="149" t="s">
        <v>7109</v>
      </c>
      <c r="I681" s="149" t="s">
        <v>7110</v>
      </c>
      <c r="J681" s="149" t="s">
        <v>7110</v>
      </c>
      <c r="K681" s="153">
        <v>0</v>
      </c>
      <c r="L681" s="27">
        <v>0</v>
      </c>
      <c r="M681" s="153"/>
      <c r="N681" s="154">
        <v>7500000</v>
      </c>
      <c r="O681" s="154"/>
      <c r="P681" s="25"/>
      <c r="Q681" s="25"/>
      <c r="R681" s="25"/>
      <c r="S681" s="25">
        <v>7500000</v>
      </c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>
        <f ca="1">IF(SUM(P681:AD681)&lt;SUM(N681),SUM(N681)-SUM(P681:AD681),)</f>
        <v>0</v>
      </c>
      <c r="AE681" s="27">
        <v>8450000</v>
      </c>
      <c r="AF681" s="27"/>
      <c r="AG681" s="27"/>
      <c r="AH681" s="27">
        <v>8450000</v>
      </c>
      <c r="AI681" s="27"/>
      <c r="AJ681" s="27"/>
      <c r="AK681" s="27"/>
      <c r="AL681" s="25">
        <f>IF(SUM(AF681:AI681)&lt;SUM(AE681),SUM(AE681)-SUM(AF681:AI681),)</f>
        <v>0</v>
      </c>
      <c r="AM681" s="27">
        <f t="shared" ref="AM681:AM682" si="182">IF(SUM(P681:AA681)&lt;(K681+L681+N681),(K681+L681+N681)-SUM(P681:AA681),)+IF(SUM(AF681:AI681)&lt;(AE681),(AE681)-SUM(AF681:AI681),)</f>
        <v>0</v>
      </c>
      <c r="AN681" s="28"/>
      <c r="AO681" s="2"/>
      <c r="AP681" s="2"/>
      <c r="AQ681" s="89"/>
      <c r="AR681" s="89"/>
      <c r="AS681" s="2"/>
      <c r="AT681" s="2"/>
      <c r="AU681" s="29"/>
      <c r="AV681" s="2"/>
      <c r="AW681" s="2"/>
      <c r="AX681" s="2"/>
      <c r="AY681" s="89"/>
      <c r="AZ681" s="2"/>
      <c r="BA681" s="2"/>
      <c r="BB681" s="2"/>
      <c r="BC681" s="2"/>
      <c r="BD681" s="2"/>
      <c r="BE681" s="2"/>
      <c r="BF681" s="2"/>
    </row>
    <row r="682" spans="1:58" s="130" customFormat="1" ht="18" customHeight="1">
      <c r="A682" s="146">
        <v>676</v>
      </c>
      <c r="B682" s="147" t="str">
        <f t="shared" si="170"/>
        <v>011</v>
      </c>
      <c r="C682" s="175" t="s">
        <v>8380</v>
      </c>
      <c r="D682" s="149" t="s">
        <v>8381</v>
      </c>
      <c r="E682" s="152" t="s">
        <v>7179</v>
      </c>
      <c r="F682" s="151" t="s">
        <v>496</v>
      </c>
      <c r="G682" s="152" t="s">
        <v>7108</v>
      </c>
      <c r="H682" s="149" t="s">
        <v>7109</v>
      </c>
      <c r="I682" s="149" t="s">
        <v>7110</v>
      </c>
      <c r="J682" s="149" t="s">
        <v>7110</v>
      </c>
      <c r="K682" s="153">
        <v>0</v>
      </c>
      <c r="L682" s="27">
        <v>0</v>
      </c>
      <c r="M682" s="153"/>
      <c r="N682" s="154">
        <v>7500000</v>
      </c>
      <c r="O682" s="154"/>
      <c r="P682" s="25"/>
      <c r="Q682" s="25"/>
      <c r="R682" s="25"/>
      <c r="S682" s="25"/>
      <c r="T682" s="25"/>
      <c r="U682" s="25"/>
      <c r="V682" s="25"/>
      <c r="W682" s="25">
        <v>7500000</v>
      </c>
      <c r="X682" s="25"/>
      <c r="Y682" s="25"/>
      <c r="Z682" s="25"/>
      <c r="AA682" s="25"/>
      <c r="AB682" s="25"/>
      <c r="AC682" s="25"/>
      <c r="AD682" s="25">
        <f>IF(SUM(P682:W682)&lt;SUM(N682),SUM(N682)-SUM(P682:W682),)</f>
        <v>0</v>
      </c>
      <c r="AE682" s="27">
        <v>8450000</v>
      </c>
      <c r="AF682" s="27"/>
      <c r="AG682" s="27"/>
      <c r="AH682" s="27">
        <v>8450000</v>
      </c>
      <c r="AI682" s="27"/>
      <c r="AJ682" s="27"/>
      <c r="AK682" s="27"/>
      <c r="AL682" s="25">
        <f>IF(SUM(AF682:AI682)&lt;SUM(AE682),SUM(AE682)-SUM(AF682:AI682),)</f>
        <v>0</v>
      </c>
      <c r="AM682" s="27">
        <f t="shared" si="182"/>
        <v>0</v>
      </c>
      <c r="AN682" s="28"/>
      <c r="AO682" s="2"/>
      <c r="AP682" s="2"/>
      <c r="AQ682" s="89"/>
      <c r="AR682" s="89"/>
      <c r="AS682" s="2"/>
      <c r="AT682" s="2"/>
      <c r="AU682" s="29"/>
      <c r="AV682" s="2"/>
      <c r="AW682" s="2"/>
      <c r="AX682" s="2"/>
      <c r="AY682" s="89"/>
      <c r="AZ682" s="2"/>
      <c r="BA682" s="2"/>
      <c r="BB682" s="2"/>
      <c r="BC682" s="2"/>
      <c r="BD682" s="2"/>
      <c r="BE682" s="2"/>
      <c r="BF682" s="2"/>
    </row>
    <row r="683" spans="1:58" s="130" customFormat="1" ht="18" customHeight="1">
      <c r="A683" s="146">
        <v>677</v>
      </c>
      <c r="B683" s="147" t="str">
        <f t="shared" si="170"/>
        <v>011</v>
      </c>
      <c r="C683" s="175" t="s">
        <v>8382</v>
      </c>
      <c r="D683" s="149" t="s">
        <v>8383</v>
      </c>
      <c r="E683" s="152" t="s">
        <v>7808</v>
      </c>
      <c r="F683" s="151" t="s">
        <v>496</v>
      </c>
      <c r="G683" s="152" t="s">
        <v>7108</v>
      </c>
      <c r="H683" s="149" t="s">
        <v>7109</v>
      </c>
      <c r="I683" s="149" t="s">
        <v>7110</v>
      </c>
      <c r="J683" s="149" t="s">
        <v>7110</v>
      </c>
      <c r="K683" s="153">
        <v>0</v>
      </c>
      <c r="L683" s="27">
        <v>0</v>
      </c>
      <c r="M683" s="153"/>
      <c r="N683" s="154">
        <v>7500000</v>
      </c>
      <c r="O683" s="154"/>
      <c r="P683" s="25"/>
      <c r="Q683" s="25"/>
      <c r="R683" s="25"/>
      <c r="S683" s="25"/>
      <c r="T683" s="25"/>
      <c r="U683" s="25">
        <v>7500000</v>
      </c>
      <c r="V683" s="25"/>
      <c r="W683" s="25"/>
      <c r="X683" s="25"/>
      <c r="Y683" s="25"/>
      <c r="Z683" s="25"/>
      <c r="AA683" s="25"/>
      <c r="AB683" s="25"/>
      <c r="AC683" s="25"/>
      <c r="AD683" s="25">
        <f>IF(SUM(P683:U683)&lt;SUM(N683),SUM(N683)-SUM(P683:U683),)</f>
        <v>0</v>
      </c>
      <c r="AE683" s="27">
        <v>8450000</v>
      </c>
      <c r="AF683" s="27"/>
      <c r="AG683" s="27"/>
      <c r="AH683" s="27"/>
      <c r="AI683" s="27"/>
      <c r="AJ683" s="27"/>
      <c r="AK683" s="27"/>
      <c r="AL683" s="25">
        <f>IF(SUM(AF683:AG683)&lt;SUM(AE683),SUM(AE683)-SUM(AF683:AG683),)</f>
        <v>8450000</v>
      </c>
      <c r="AM683" s="27">
        <f>IF(SUM(P683:AA683)&lt;(K683+L683+N683),(K683+L683+N683)-SUM(P683:AA683),)+IF(SUM(AF683:AG683)&lt;(AE683),(AE683)-SUM(AF683:AG683),)</f>
        <v>8450000</v>
      </c>
      <c r="AN683" s="28"/>
      <c r="AO683" s="2"/>
      <c r="AP683" s="2"/>
      <c r="AQ683" s="89"/>
      <c r="AR683" s="89"/>
      <c r="AS683" s="2"/>
      <c r="AT683" s="2"/>
      <c r="AU683" s="29"/>
      <c r="AV683" s="2"/>
      <c r="AW683" s="2"/>
      <c r="AX683" s="2"/>
      <c r="AY683" s="89"/>
      <c r="AZ683" s="2"/>
      <c r="BA683" s="2"/>
      <c r="BB683" s="2"/>
      <c r="BC683" s="2"/>
      <c r="BD683" s="2"/>
      <c r="BE683" s="2"/>
      <c r="BF683" s="2"/>
    </row>
    <row r="684" spans="1:58" s="130" customFormat="1" ht="18" customHeight="1">
      <c r="A684" s="146">
        <v>678</v>
      </c>
      <c r="B684" s="147" t="str">
        <f t="shared" si="170"/>
        <v>011</v>
      </c>
      <c r="C684" s="175" t="s">
        <v>6366</v>
      </c>
      <c r="D684" s="149" t="s">
        <v>8384</v>
      </c>
      <c r="E684" s="152" t="s">
        <v>7635</v>
      </c>
      <c r="F684" s="151" t="s">
        <v>496</v>
      </c>
      <c r="G684" s="152" t="s">
        <v>7108</v>
      </c>
      <c r="H684" s="149" t="s">
        <v>7109</v>
      </c>
      <c r="I684" s="149" t="s">
        <v>7110</v>
      </c>
      <c r="J684" s="149" t="s">
        <v>7110</v>
      </c>
      <c r="K684" s="153">
        <v>0</v>
      </c>
      <c r="L684" s="27">
        <v>0</v>
      </c>
      <c r="M684" s="153"/>
      <c r="N684" s="154">
        <v>7500000</v>
      </c>
      <c r="O684" s="154"/>
      <c r="P684" s="25"/>
      <c r="Q684" s="25">
        <v>7500000</v>
      </c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>
        <f>IF(SUM(P684:Q684)&lt;SUM(N684),SUM(N684)-SUM(P684:Q684),)</f>
        <v>0</v>
      </c>
      <c r="AE684" s="27">
        <v>8450000</v>
      </c>
      <c r="AF684" s="27">
        <v>8450000</v>
      </c>
      <c r="AG684" s="27"/>
      <c r="AH684" s="27"/>
      <c r="AI684" s="27"/>
      <c r="AJ684" s="27"/>
      <c r="AK684" s="27"/>
      <c r="AL684" s="25">
        <f>IF(SUM(AF684:AG684)&lt;SUM(AE684),SUM(AE684)-SUM(AF684:AG684),)</f>
        <v>0</v>
      </c>
      <c r="AM684" s="27">
        <f>IF(SUM(P684:AA684)&lt;(K684+L684+N684),(K684+L684+N684)-SUM(P684:AA684),)+IF(SUM(AF684:AG684)&lt;(AE684),(AE684)-SUM(AF684:AG684),)</f>
        <v>0</v>
      </c>
      <c r="AN684" s="28"/>
      <c r="AO684" s="2"/>
      <c r="AP684" s="2"/>
      <c r="AQ684" s="89"/>
      <c r="AR684" s="89"/>
      <c r="AS684" s="2"/>
      <c r="AT684" s="2"/>
      <c r="AU684" s="29"/>
      <c r="AV684" s="2"/>
      <c r="AW684" s="2"/>
      <c r="AX684" s="2"/>
      <c r="AY684" s="89"/>
      <c r="AZ684" s="2"/>
      <c r="BA684" s="2"/>
      <c r="BB684" s="2"/>
      <c r="BC684" s="2"/>
      <c r="BD684" s="2"/>
      <c r="BE684" s="2"/>
      <c r="BF684" s="2"/>
    </row>
    <row r="685" spans="1:58" s="130" customFormat="1" ht="18" customHeight="1">
      <c r="A685" s="146">
        <v>679</v>
      </c>
      <c r="B685" s="147" t="str">
        <f t="shared" si="170"/>
        <v>011</v>
      </c>
      <c r="C685" s="175" t="s">
        <v>8385</v>
      </c>
      <c r="D685" s="149" t="s">
        <v>8386</v>
      </c>
      <c r="E685" s="152" t="s">
        <v>7448</v>
      </c>
      <c r="F685" s="151" t="s">
        <v>496</v>
      </c>
      <c r="G685" s="152" t="s">
        <v>7108</v>
      </c>
      <c r="H685" s="149" t="s">
        <v>7109</v>
      </c>
      <c r="I685" s="149" t="s">
        <v>7110</v>
      </c>
      <c r="J685" s="149" t="s">
        <v>7110</v>
      </c>
      <c r="K685" s="153">
        <v>0</v>
      </c>
      <c r="L685" s="27">
        <v>0</v>
      </c>
      <c r="M685" s="153"/>
      <c r="N685" s="154">
        <v>7500000</v>
      </c>
      <c r="O685" s="154"/>
      <c r="P685" s="25"/>
      <c r="Q685" s="25"/>
      <c r="R685" s="25"/>
      <c r="S685" s="25">
        <v>7500000</v>
      </c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>
        <f ca="1">IF(SUM(P685:AD685)&lt;SUM(N685),SUM(N685)-SUM(P685:AD685),)</f>
        <v>0</v>
      </c>
      <c r="AE685" s="27">
        <v>8450000</v>
      </c>
      <c r="AF685" s="27"/>
      <c r="AG685" s="27"/>
      <c r="AH685" s="27">
        <v>8450000</v>
      </c>
      <c r="AI685" s="27"/>
      <c r="AJ685" s="27"/>
      <c r="AK685" s="27"/>
      <c r="AL685" s="25">
        <f>IF(SUM(AF685:AI685)&lt;SUM(AE685),SUM(AE685)-SUM(AF685:AI685),)</f>
        <v>0</v>
      </c>
      <c r="AM685" s="27">
        <f t="shared" ref="AM685:AM686" si="183">IF(SUM(P685:AA685)&lt;(K685+L685+N685),(K685+L685+N685)-SUM(P685:AA685),)+IF(SUM(AF685:AI685)&lt;(AE685),(AE685)-SUM(AF685:AI685),)</f>
        <v>0</v>
      </c>
      <c r="AN685" s="28"/>
      <c r="AO685" s="2"/>
      <c r="AP685" s="2"/>
      <c r="AQ685" s="89"/>
      <c r="AR685" s="89"/>
      <c r="AS685" s="2"/>
      <c r="AT685" s="2"/>
      <c r="AU685" s="29"/>
      <c r="AV685" s="2"/>
      <c r="AW685" s="2"/>
      <c r="AX685" s="2"/>
      <c r="AY685" s="89"/>
      <c r="AZ685" s="2"/>
      <c r="BA685" s="2"/>
      <c r="BB685" s="2"/>
      <c r="BC685" s="2"/>
      <c r="BD685" s="2"/>
      <c r="BE685" s="2"/>
      <c r="BF685" s="2"/>
    </row>
    <row r="686" spans="1:58" s="130" customFormat="1" ht="18" customHeight="1">
      <c r="A686" s="146">
        <v>680</v>
      </c>
      <c r="B686" s="147" t="str">
        <f t="shared" si="170"/>
        <v>011</v>
      </c>
      <c r="C686" s="175" t="s">
        <v>8387</v>
      </c>
      <c r="D686" s="149" t="s">
        <v>8388</v>
      </c>
      <c r="E686" s="152" t="s">
        <v>8389</v>
      </c>
      <c r="F686" s="151" t="s">
        <v>496</v>
      </c>
      <c r="G686" s="152" t="s">
        <v>7108</v>
      </c>
      <c r="H686" s="149" t="s">
        <v>7109</v>
      </c>
      <c r="I686" s="149" t="s">
        <v>7110</v>
      </c>
      <c r="J686" s="149" t="s">
        <v>7110</v>
      </c>
      <c r="K686" s="153">
        <v>0</v>
      </c>
      <c r="L686" s="27">
        <v>0</v>
      </c>
      <c r="M686" s="153"/>
      <c r="N686" s="154">
        <v>7500000</v>
      </c>
      <c r="O686" s="154"/>
      <c r="P686" s="25"/>
      <c r="Q686" s="25"/>
      <c r="R686" s="25"/>
      <c r="S686" s="25">
        <v>7500000</v>
      </c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>
        <f ca="1">IF(SUM(P686:AD686)&lt;SUM(N686),SUM(N686)-SUM(P686:AD686),)</f>
        <v>0</v>
      </c>
      <c r="AE686" s="27">
        <v>8450000</v>
      </c>
      <c r="AF686" s="27"/>
      <c r="AG686" s="27"/>
      <c r="AH686" s="27">
        <v>8450000</v>
      </c>
      <c r="AI686" s="27"/>
      <c r="AJ686" s="27"/>
      <c r="AK686" s="27"/>
      <c r="AL686" s="25">
        <f>IF(SUM(AF686:AI686)&lt;SUM(AE686),SUM(AE686)-SUM(AF686:AI686),)</f>
        <v>0</v>
      </c>
      <c r="AM686" s="27">
        <f t="shared" si="183"/>
        <v>0</v>
      </c>
      <c r="AN686" s="28"/>
      <c r="AO686" s="2"/>
      <c r="AP686" s="2"/>
      <c r="AQ686" s="89"/>
      <c r="AR686" s="89"/>
      <c r="AS686" s="2"/>
      <c r="AT686" s="2"/>
      <c r="AU686" s="29"/>
      <c r="AV686" s="2"/>
      <c r="AW686" s="2"/>
      <c r="AX686" s="2"/>
      <c r="AY686" s="89"/>
      <c r="AZ686" s="2"/>
      <c r="BA686" s="2"/>
      <c r="BB686" s="2"/>
      <c r="BC686" s="2"/>
      <c r="BD686" s="2"/>
      <c r="BE686" s="2"/>
      <c r="BF686" s="2"/>
    </row>
    <row r="687" spans="1:58" s="130" customFormat="1" ht="18" customHeight="1">
      <c r="A687" s="146">
        <v>681</v>
      </c>
      <c r="B687" s="147" t="str">
        <f t="shared" si="170"/>
        <v>012</v>
      </c>
      <c r="C687" s="176" t="s">
        <v>6394</v>
      </c>
      <c r="D687" s="149" t="s">
        <v>8390</v>
      </c>
      <c r="E687" s="152" t="s">
        <v>7318</v>
      </c>
      <c r="F687" s="151" t="s">
        <v>7106</v>
      </c>
      <c r="G687" s="152" t="s">
        <v>7112</v>
      </c>
      <c r="H687" s="149" t="s">
        <v>7113</v>
      </c>
      <c r="I687" s="19" t="s">
        <v>7114</v>
      </c>
      <c r="J687" s="163" t="s">
        <v>7115</v>
      </c>
      <c r="K687" s="153">
        <v>0</v>
      </c>
      <c r="L687" s="27">
        <v>0</v>
      </c>
      <c r="M687" s="153"/>
      <c r="N687" s="166">
        <v>7500000</v>
      </c>
      <c r="O687" s="166"/>
      <c r="P687" s="25"/>
      <c r="Q687" s="25">
        <v>7500000</v>
      </c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>
        <f t="shared" ref="AD687:AD695" si="184">IF(SUM(P687:Q687)&lt;SUM(N687),SUM(N687)-SUM(P687:Q687),)</f>
        <v>0</v>
      </c>
      <c r="AE687" s="27">
        <v>8450000</v>
      </c>
      <c r="AF687" s="27">
        <v>8450000</v>
      </c>
      <c r="AG687" s="27"/>
      <c r="AH687" s="27"/>
      <c r="AI687" s="27"/>
      <c r="AJ687" s="27"/>
      <c r="AK687" s="27"/>
      <c r="AL687" s="25">
        <f t="shared" ref="AL687:AL695" si="185">IF(SUM(AF687:AG687)&lt;SUM(AE687),SUM(AE687)-SUM(AF687:AG687),)</f>
        <v>0</v>
      </c>
      <c r="AM687" s="27">
        <f t="shared" ref="AM687:AM695" si="186">IF(SUM(P687:AA687)&lt;(K687+L687+N687),(K687+L687+N687)-SUM(P687:AA687),)+IF(SUM(AF687:AG687)&lt;(AE687),(AE687)-SUM(AF687:AG687),)</f>
        <v>0</v>
      </c>
      <c r="AN687" s="28"/>
      <c r="AO687" s="2"/>
      <c r="AP687" s="2"/>
      <c r="AQ687" s="89"/>
      <c r="AR687" s="89"/>
      <c r="AS687" s="2"/>
      <c r="AT687" s="2"/>
      <c r="AU687" s="29"/>
      <c r="AV687" s="2"/>
      <c r="AW687" s="2"/>
      <c r="AX687" s="2"/>
      <c r="AY687" s="89"/>
      <c r="AZ687" s="2"/>
      <c r="BA687" s="2"/>
      <c r="BB687" s="2"/>
      <c r="BC687" s="2"/>
      <c r="BD687" s="2"/>
      <c r="BE687" s="2"/>
      <c r="BF687" s="2"/>
    </row>
    <row r="688" spans="1:58" s="130" customFormat="1" ht="18" customHeight="1">
      <c r="A688" s="146">
        <v>682</v>
      </c>
      <c r="B688" s="147" t="str">
        <f t="shared" si="170"/>
        <v>012</v>
      </c>
      <c r="C688" s="176" t="s">
        <v>6062</v>
      </c>
      <c r="D688" s="149" t="s">
        <v>8391</v>
      </c>
      <c r="E688" s="152" t="s">
        <v>7174</v>
      </c>
      <c r="F688" s="151" t="s">
        <v>496</v>
      </c>
      <c r="G688" s="152" t="s">
        <v>7112</v>
      </c>
      <c r="H688" s="149" t="s">
        <v>7113</v>
      </c>
      <c r="I688" s="19" t="s">
        <v>7114</v>
      </c>
      <c r="J688" s="163" t="s">
        <v>7115</v>
      </c>
      <c r="K688" s="153">
        <v>0</v>
      </c>
      <c r="L688" s="27">
        <v>0</v>
      </c>
      <c r="M688" s="153"/>
      <c r="N688" s="166">
        <v>7500000</v>
      </c>
      <c r="O688" s="166"/>
      <c r="P688" s="25"/>
      <c r="Q688" s="25">
        <v>7500000</v>
      </c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>
        <f t="shared" si="184"/>
        <v>0</v>
      </c>
      <c r="AE688" s="27">
        <v>8450000</v>
      </c>
      <c r="AF688" s="27">
        <v>8450000</v>
      </c>
      <c r="AG688" s="27"/>
      <c r="AH688" s="27"/>
      <c r="AI688" s="27"/>
      <c r="AJ688" s="27"/>
      <c r="AK688" s="27"/>
      <c r="AL688" s="25">
        <f t="shared" si="185"/>
        <v>0</v>
      </c>
      <c r="AM688" s="27">
        <f t="shared" si="186"/>
        <v>0</v>
      </c>
      <c r="AN688" s="28"/>
      <c r="AO688" s="2"/>
      <c r="AP688" s="2"/>
      <c r="AQ688" s="89"/>
      <c r="AR688" s="89"/>
      <c r="AS688" s="2"/>
      <c r="AT688" s="2"/>
      <c r="AU688" s="29"/>
      <c r="AV688" s="2"/>
      <c r="AW688" s="2"/>
      <c r="AX688" s="2"/>
      <c r="AY688" s="89"/>
      <c r="AZ688" s="2"/>
      <c r="BA688" s="2"/>
      <c r="BB688" s="2"/>
      <c r="BC688" s="2"/>
      <c r="BD688" s="2"/>
      <c r="BE688" s="2"/>
      <c r="BF688" s="2"/>
    </row>
    <row r="689" spans="1:58" s="130" customFormat="1" ht="18" customHeight="1">
      <c r="A689" s="146">
        <v>683</v>
      </c>
      <c r="B689" s="147" t="str">
        <f t="shared" si="170"/>
        <v>012</v>
      </c>
      <c r="C689" s="176" t="s">
        <v>4845</v>
      </c>
      <c r="D689" s="149" t="s">
        <v>8392</v>
      </c>
      <c r="E689" s="152" t="s">
        <v>7141</v>
      </c>
      <c r="F689" s="151" t="s">
        <v>496</v>
      </c>
      <c r="G689" s="152" t="s">
        <v>7112</v>
      </c>
      <c r="H689" s="149" t="s">
        <v>7113</v>
      </c>
      <c r="I689" s="19" t="s">
        <v>7114</v>
      </c>
      <c r="J689" s="163" t="s">
        <v>7115</v>
      </c>
      <c r="K689" s="153">
        <v>0</v>
      </c>
      <c r="L689" s="27">
        <v>0</v>
      </c>
      <c r="M689" s="153"/>
      <c r="N689" s="166">
        <v>7500000</v>
      </c>
      <c r="O689" s="166"/>
      <c r="P689" s="25"/>
      <c r="Q689" s="25">
        <v>7500000</v>
      </c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>
        <f t="shared" si="184"/>
        <v>0</v>
      </c>
      <c r="AE689" s="27">
        <v>8450000</v>
      </c>
      <c r="AF689" s="27">
        <v>8450000</v>
      </c>
      <c r="AG689" s="27"/>
      <c r="AH689" s="27"/>
      <c r="AI689" s="27"/>
      <c r="AJ689" s="27"/>
      <c r="AK689" s="27"/>
      <c r="AL689" s="25">
        <f t="shared" si="185"/>
        <v>0</v>
      </c>
      <c r="AM689" s="27">
        <f t="shared" si="186"/>
        <v>0</v>
      </c>
      <c r="AN689" s="28"/>
      <c r="AO689" s="2"/>
      <c r="AP689" s="2"/>
      <c r="AQ689" s="89"/>
      <c r="AR689" s="89"/>
      <c r="AS689" s="2"/>
      <c r="AT689" s="2"/>
      <c r="AU689" s="29"/>
      <c r="AV689" s="2"/>
      <c r="AW689" s="2"/>
      <c r="AX689" s="2"/>
      <c r="AY689" s="89"/>
      <c r="AZ689" s="2"/>
      <c r="BA689" s="2"/>
      <c r="BB689" s="2"/>
      <c r="BC689" s="2"/>
      <c r="BD689" s="2"/>
      <c r="BE689" s="2"/>
      <c r="BF689" s="2"/>
    </row>
    <row r="690" spans="1:58" s="130" customFormat="1" ht="18" customHeight="1">
      <c r="A690" s="146">
        <v>684</v>
      </c>
      <c r="B690" s="147" t="str">
        <f t="shared" si="170"/>
        <v>012</v>
      </c>
      <c r="C690" s="170" t="s">
        <v>5631</v>
      </c>
      <c r="D690" s="149" t="s">
        <v>8393</v>
      </c>
      <c r="E690" s="152" t="s">
        <v>7579</v>
      </c>
      <c r="F690" s="151" t="s">
        <v>7106</v>
      </c>
      <c r="G690" s="152" t="s">
        <v>7112</v>
      </c>
      <c r="H690" s="149" t="s">
        <v>7113</v>
      </c>
      <c r="I690" s="191" t="s">
        <v>8394</v>
      </c>
      <c r="J690" s="163" t="s">
        <v>7115</v>
      </c>
      <c r="K690" s="153">
        <v>0</v>
      </c>
      <c r="L690" s="27">
        <v>0</v>
      </c>
      <c r="M690" s="153"/>
      <c r="N690" s="166">
        <v>7500000</v>
      </c>
      <c r="O690" s="166"/>
      <c r="P690" s="25"/>
      <c r="Q690" s="25">
        <v>7500000</v>
      </c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>
        <f t="shared" si="184"/>
        <v>0</v>
      </c>
      <c r="AE690" s="27">
        <v>8450000</v>
      </c>
      <c r="AF690" s="27">
        <v>8450000</v>
      </c>
      <c r="AG690" s="27"/>
      <c r="AH690" s="27"/>
      <c r="AI690" s="27"/>
      <c r="AJ690" s="27"/>
      <c r="AK690" s="27"/>
      <c r="AL690" s="25">
        <f t="shared" si="185"/>
        <v>0</v>
      </c>
      <c r="AM690" s="27">
        <f t="shared" si="186"/>
        <v>0</v>
      </c>
      <c r="AN690" s="28"/>
      <c r="AO690" s="2"/>
      <c r="AP690" s="2"/>
      <c r="AQ690" s="89"/>
      <c r="AR690" s="89"/>
      <c r="AS690" s="2"/>
      <c r="AT690" s="2"/>
      <c r="AU690" s="29"/>
      <c r="AV690" s="2"/>
      <c r="AW690" s="2"/>
      <c r="AX690" s="2"/>
      <c r="AY690" s="89"/>
      <c r="AZ690" s="2"/>
      <c r="BA690" s="2"/>
      <c r="BB690" s="2"/>
      <c r="BC690" s="2"/>
      <c r="BD690" s="2"/>
      <c r="BE690" s="2"/>
      <c r="BF690" s="2"/>
    </row>
    <row r="691" spans="1:58" s="130" customFormat="1" ht="18" customHeight="1">
      <c r="A691" s="146">
        <v>685</v>
      </c>
      <c r="B691" s="147" t="str">
        <f t="shared" si="170"/>
        <v>012</v>
      </c>
      <c r="C691" s="176" t="s">
        <v>6480</v>
      </c>
      <c r="D691" s="149" t="s">
        <v>8395</v>
      </c>
      <c r="E691" s="152" t="s">
        <v>8181</v>
      </c>
      <c r="F691" s="151" t="s">
        <v>496</v>
      </c>
      <c r="G691" s="152" t="s">
        <v>7112</v>
      </c>
      <c r="H691" s="149" t="s">
        <v>7113</v>
      </c>
      <c r="I691" s="19" t="s">
        <v>7114</v>
      </c>
      <c r="J691" s="163" t="s">
        <v>7115</v>
      </c>
      <c r="K691" s="153">
        <v>0</v>
      </c>
      <c r="L691" s="27">
        <v>0</v>
      </c>
      <c r="M691" s="153"/>
      <c r="N691" s="166">
        <v>7500000</v>
      </c>
      <c r="O691" s="166"/>
      <c r="P691" s="25"/>
      <c r="Q691" s="25">
        <v>7500000</v>
      </c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>
        <f t="shared" si="184"/>
        <v>0</v>
      </c>
      <c r="AE691" s="27">
        <v>8450000</v>
      </c>
      <c r="AF691" s="27">
        <v>8450000</v>
      </c>
      <c r="AG691" s="27"/>
      <c r="AH691" s="27"/>
      <c r="AI691" s="27"/>
      <c r="AJ691" s="27"/>
      <c r="AK691" s="27"/>
      <c r="AL691" s="25">
        <f t="shared" si="185"/>
        <v>0</v>
      </c>
      <c r="AM691" s="27">
        <f t="shared" si="186"/>
        <v>0</v>
      </c>
      <c r="AN691" s="28"/>
      <c r="AO691" s="2"/>
      <c r="AP691" s="2"/>
      <c r="AQ691" s="89"/>
      <c r="AR691" s="89"/>
      <c r="AS691" s="2"/>
      <c r="AT691" s="2"/>
      <c r="AU691" s="29"/>
      <c r="AV691" s="2"/>
      <c r="AW691" s="2"/>
      <c r="AX691" s="2"/>
      <c r="AY691" s="89"/>
      <c r="AZ691" s="2"/>
      <c r="BA691" s="2"/>
      <c r="BB691" s="2"/>
      <c r="BC691" s="2"/>
      <c r="BD691" s="2"/>
      <c r="BE691" s="2"/>
      <c r="BF691" s="2"/>
    </row>
    <row r="692" spans="1:58" s="130" customFormat="1" ht="18" customHeight="1">
      <c r="A692" s="146">
        <v>686</v>
      </c>
      <c r="B692" s="147" t="str">
        <f t="shared" si="170"/>
        <v>012</v>
      </c>
      <c r="C692" s="176" t="s">
        <v>6649</v>
      </c>
      <c r="D692" s="149" t="s">
        <v>8396</v>
      </c>
      <c r="E692" s="152" t="s">
        <v>7531</v>
      </c>
      <c r="F692" s="151" t="s">
        <v>7106</v>
      </c>
      <c r="G692" s="152" t="s">
        <v>7112</v>
      </c>
      <c r="H692" s="149" t="s">
        <v>7113</v>
      </c>
      <c r="I692" s="19" t="s">
        <v>7114</v>
      </c>
      <c r="J692" s="163" t="s">
        <v>7115</v>
      </c>
      <c r="K692" s="153">
        <v>0</v>
      </c>
      <c r="L692" s="27">
        <v>0</v>
      </c>
      <c r="M692" s="153"/>
      <c r="N692" s="166">
        <v>7500000</v>
      </c>
      <c r="O692" s="166"/>
      <c r="P692" s="25"/>
      <c r="Q692" s="25">
        <v>7500000</v>
      </c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>
        <f t="shared" si="184"/>
        <v>0</v>
      </c>
      <c r="AE692" s="27">
        <v>8450000</v>
      </c>
      <c r="AF692" s="27">
        <v>8450000</v>
      </c>
      <c r="AG692" s="27"/>
      <c r="AH692" s="27"/>
      <c r="AI692" s="27"/>
      <c r="AJ692" s="27"/>
      <c r="AK692" s="27"/>
      <c r="AL692" s="25">
        <f t="shared" si="185"/>
        <v>0</v>
      </c>
      <c r="AM692" s="27">
        <f t="shared" si="186"/>
        <v>0</v>
      </c>
      <c r="AN692" s="28"/>
      <c r="AO692" s="2"/>
      <c r="AP692" s="2"/>
      <c r="AQ692" s="89"/>
      <c r="AR692" s="89"/>
      <c r="AS692" s="2"/>
      <c r="AT692" s="2"/>
      <c r="AU692" s="29"/>
      <c r="AV692" s="2"/>
      <c r="AW692" s="2"/>
      <c r="AX692" s="2"/>
      <c r="AY692" s="89"/>
      <c r="AZ692" s="2"/>
      <c r="BA692" s="2"/>
      <c r="BB692" s="2"/>
      <c r="BC692" s="2"/>
      <c r="BD692" s="2"/>
      <c r="BE692" s="2"/>
      <c r="BF692" s="2"/>
    </row>
    <row r="693" spans="1:58" s="130" customFormat="1" ht="18" customHeight="1">
      <c r="A693" s="146">
        <v>687</v>
      </c>
      <c r="B693" s="147" t="str">
        <f t="shared" si="170"/>
        <v>012</v>
      </c>
      <c r="C693" s="176" t="s">
        <v>6726</v>
      </c>
      <c r="D693" s="149" t="s">
        <v>8397</v>
      </c>
      <c r="E693" s="152" t="s">
        <v>7980</v>
      </c>
      <c r="F693" s="151" t="s">
        <v>7106</v>
      </c>
      <c r="G693" s="152" t="s">
        <v>7112</v>
      </c>
      <c r="H693" s="149" t="s">
        <v>7113</v>
      </c>
      <c r="I693" s="19" t="s">
        <v>7114</v>
      </c>
      <c r="J693" s="163" t="s">
        <v>7115</v>
      </c>
      <c r="K693" s="153">
        <v>0</v>
      </c>
      <c r="L693" s="27">
        <v>0</v>
      </c>
      <c r="M693" s="153"/>
      <c r="N693" s="166">
        <v>7500000</v>
      </c>
      <c r="O693" s="166"/>
      <c r="P693" s="25"/>
      <c r="Q693" s="25">
        <v>7500000</v>
      </c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>
        <f t="shared" si="184"/>
        <v>0</v>
      </c>
      <c r="AE693" s="27">
        <v>8450000</v>
      </c>
      <c r="AF693" s="27">
        <v>8450000</v>
      </c>
      <c r="AG693" s="27"/>
      <c r="AH693" s="27"/>
      <c r="AI693" s="27"/>
      <c r="AJ693" s="27"/>
      <c r="AK693" s="27"/>
      <c r="AL693" s="25">
        <f t="shared" si="185"/>
        <v>0</v>
      </c>
      <c r="AM693" s="27">
        <f t="shared" si="186"/>
        <v>0</v>
      </c>
      <c r="AN693" s="28"/>
      <c r="AO693" s="2"/>
      <c r="AP693" s="2"/>
      <c r="AQ693" s="89"/>
      <c r="AR693" s="89"/>
      <c r="AS693" s="2"/>
      <c r="AT693" s="2"/>
      <c r="AU693" s="29"/>
      <c r="AV693" s="2"/>
      <c r="AW693" s="2"/>
      <c r="AX693" s="2"/>
      <c r="AY693" s="89"/>
      <c r="AZ693" s="2"/>
      <c r="BA693" s="2"/>
      <c r="BB693" s="2"/>
      <c r="BC693" s="2"/>
      <c r="BD693" s="2"/>
      <c r="BE693" s="2"/>
      <c r="BF693" s="2"/>
    </row>
    <row r="694" spans="1:58" s="130" customFormat="1" ht="18" customHeight="1">
      <c r="A694" s="146">
        <v>688</v>
      </c>
      <c r="B694" s="147" t="str">
        <f t="shared" si="170"/>
        <v>012</v>
      </c>
      <c r="C694" s="176" t="s">
        <v>6233</v>
      </c>
      <c r="D694" s="149" t="s">
        <v>8398</v>
      </c>
      <c r="E694" s="152" t="s">
        <v>7369</v>
      </c>
      <c r="F694" s="151" t="s">
        <v>496</v>
      </c>
      <c r="G694" s="152" t="s">
        <v>7112</v>
      </c>
      <c r="H694" s="149" t="s">
        <v>7113</v>
      </c>
      <c r="I694" s="19" t="s">
        <v>7114</v>
      </c>
      <c r="J694" s="163" t="s">
        <v>7115</v>
      </c>
      <c r="K694" s="153">
        <v>0</v>
      </c>
      <c r="L694" s="27">
        <v>0</v>
      </c>
      <c r="M694" s="153"/>
      <c r="N694" s="166">
        <v>7500000</v>
      </c>
      <c r="O694" s="166"/>
      <c r="P694" s="25"/>
      <c r="Q694" s="25">
        <v>7500000</v>
      </c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>
        <f t="shared" si="184"/>
        <v>0</v>
      </c>
      <c r="AE694" s="27">
        <v>8450000</v>
      </c>
      <c r="AF694" s="27">
        <v>8450000</v>
      </c>
      <c r="AG694" s="27"/>
      <c r="AH694" s="27"/>
      <c r="AI694" s="27"/>
      <c r="AJ694" s="27"/>
      <c r="AK694" s="27"/>
      <c r="AL694" s="25">
        <f t="shared" si="185"/>
        <v>0</v>
      </c>
      <c r="AM694" s="27">
        <f t="shared" si="186"/>
        <v>0</v>
      </c>
      <c r="AN694" s="28"/>
      <c r="AO694" s="2"/>
      <c r="AP694" s="2"/>
      <c r="AQ694" s="89"/>
      <c r="AR694" s="89"/>
      <c r="AS694" s="2"/>
      <c r="AT694" s="2"/>
      <c r="AU694" s="29"/>
      <c r="AV694" s="2"/>
      <c r="AW694" s="2"/>
      <c r="AX694" s="2"/>
      <c r="AY694" s="89"/>
      <c r="AZ694" s="2"/>
      <c r="BA694" s="2"/>
      <c r="BB694" s="2"/>
      <c r="BC694" s="2"/>
      <c r="BD694" s="2"/>
      <c r="BE694" s="2"/>
      <c r="BF694" s="2"/>
    </row>
    <row r="695" spans="1:58" s="130" customFormat="1" ht="18" customHeight="1">
      <c r="A695" s="146">
        <v>689</v>
      </c>
      <c r="B695" s="147" t="str">
        <f t="shared" si="170"/>
        <v>012</v>
      </c>
      <c r="C695" s="176" t="s">
        <v>6666</v>
      </c>
      <c r="D695" s="149" t="s">
        <v>8399</v>
      </c>
      <c r="E695" s="152" t="s">
        <v>8400</v>
      </c>
      <c r="F695" s="151" t="s">
        <v>496</v>
      </c>
      <c r="G695" s="152" t="s">
        <v>7112</v>
      </c>
      <c r="H695" s="149" t="s">
        <v>7113</v>
      </c>
      <c r="I695" s="19" t="s">
        <v>7114</v>
      </c>
      <c r="J695" s="163" t="s">
        <v>7115</v>
      </c>
      <c r="K695" s="153">
        <v>0</v>
      </c>
      <c r="L695" s="27">
        <v>0</v>
      </c>
      <c r="M695" s="153"/>
      <c r="N695" s="166">
        <v>7500000</v>
      </c>
      <c r="O695" s="166"/>
      <c r="P695" s="25"/>
      <c r="Q695" s="25">
        <v>7500000</v>
      </c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>
        <f t="shared" si="184"/>
        <v>0</v>
      </c>
      <c r="AE695" s="27">
        <v>8450000</v>
      </c>
      <c r="AF695" s="27">
        <v>8450000</v>
      </c>
      <c r="AG695" s="27"/>
      <c r="AH695" s="27"/>
      <c r="AI695" s="27"/>
      <c r="AJ695" s="27"/>
      <c r="AK695" s="27"/>
      <c r="AL695" s="25">
        <f t="shared" si="185"/>
        <v>0</v>
      </c>
      <c r="AM695" s="27">
        <f t="shared" si="186"/>
        <v>0</v>
      </c>
      <c r="AN695" s="28"/>
      <c r="AO695" s="2"/>
      <c r="AP695" s="2"/>
      <c r="AQ695" s="89"/>
      <c r="AR695" s="89"/>
      <c r="AS695" s="2"/>
      <c r="AT695" s="2"/>
      <c r="AU695" s="29"/>
      <c r="AV695" s="2"/>
      <c r="AW695" s="2"/>
      <c r="AX695" s="2"/>
      <c r="AY695" s="89"/>
      <c r="AZ695" s="2"/>
      <c r="BA695" s="2"/>
      <c r="BB695" s="2"/>
      <c r="BC695" s="2"/>
      <c r="BD695" s="2"/>
      <c r="BE695" s="2"/>
      <c r="BF695" s="2"/>
    </row>
    <row r="696" spans="1:58" s="130" customFormat="1" ht="18" customHeight="1">
      <c r="A696" s="146">
        <v>690</v>
      </c>
      <c r="B696" s="147" t="str">
        <f t="shared" si="170"/>
        <v>012</v>
      </c>
      <c r="C696" s="170" t="s">
        <v>8401</v>
      </c>
      <c r="D696" s="149" t="s">
        <v>8402</v>
      </c>
      <c r="E696" s="152" t="s">
        <v>8119</v>
      </c>
      <c r="F696" s="151" t="s">
        <v>496</v>
      </c>
      <c r="G696" s="152" t="s">
        <v>7112</v>
      </c>
      <c r="H696" s="149" t="s">
        <v>7113</v>
      </c>
      <c r="I696" s="191" t="s">
        <v>8394</v>
      </c>
      <c r="J696" s="163" t="s">
        <v>7115</v>
      </c>
      <c r="K696" s="153">
        <v>0</v>
      </c>
      <c r="L696" s="27">
        <v>0</v>
      </c>
      <c r="M696" s="153"/>
      <c r="N696" s="166">
        <v>7500000</v>
      </c>
      <c r="O696" s="166"/>
      <c r="P696" s="25"/>
      <c r="Q696" s="25"/>
      <c r="R696" s="25"/>
      <c r="S696" s="25">
        <v>7500000</v>
      </c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>
        <f ca="1">IF(SUM(P696:AD696)&lt;SUM(N696),SUM(N696)-SUM(P696:AD696),)</f>
        <v>0</v>
      </c>
      <c r="AE696" s="27">
        <v>8450000</v>
      </c>
      <c r="AF696" s="27"/>
      <c r="AG696" s="27"/>
      <c r="AH696" s="27">
        <v>8450000</v>
      </c>
      <c r="AI696" s="27"/>
      <c r="AJ696" s="27"/>
      <c r="AK696" s="27"/>
      <c r="AL696" s="25">
        <f>IF(SUM(AF696:AI696)&lt;SUM(AE696),SUM(AE696)-SUM(AF696:AI696),)</f>
        <v>0</v>
      </c>
      <c r="AM696" s="27">
        <f t="shared" ref="AM696" si="187">IF(SUM(P696:AA696)&lt;(K696+L696+N696),(K696+L696+N696)-SUM(P696:AA696),)+IF(SUM(AF696:AI696)&lt;(AE696),(AE696)-SUM(AF696:AI696),)</f>
        <v>0</v>
      </c>
      <c r="AN696" s="28"/>
      <c r="AO696" s="2"/>
      <c r="AP696" s="2"/>
      <c r="AQ696" s="89"/>
      <c r="AR696" s="89"/>
      <c r="AS696" s="2"/>
      <c r="AT696" s="2"/>
      <c r="AU696" s="29"/>
      <c r="AV696" s="2"/>
      <c r="AW696" s="2"/>
      <c r="AX696" s="2"/>
      <c r="AY696" s="89"/>
      <c r="AZ696" s="2"/>
      <c r="BA696" s="2"/>
      <c r="BB696" s="2"/>
      <c r="BC696" s="2"/>
      <c r="BD696" s="2"/>
      <c r="BE696" s="2"/>
      <c r="BF696" s="2"/>
    </row>
    <row r="697" spans="1:58" s="130" customFormat="1" ht="18" customHeight="1">
      <c r="A697" s="146">
        <v>691</v>
      </c>
      <c r="B697" s="147" t="str">
        <f t="shared" si="170"/>
        <v>012</v>
      </c>
      <c r="C697" s="176" t="s">
        <v>6348</v>
      </c>
      <c r="D697" s="149" t="s">
        <v>8403</v>
      </c>
      <c r="E697" s="152" t="s">
        <v>2050</v>
      </c>
      <c r="F697" s="151" t="s">
        <v>496</v>
      </c>
      <c r="G697" s="152" t="s">
        <v>7112</v>
      </c>
      <c r="H697" s="149" t="s">
        <v>7113</v>
      </c>
      <c r="I697" s="19" t="s">
        <v>7114</v>
      </c>
      <c r="J697" s="163" t="s">
        <v>7115</v>
      </c>
      <c r="K697" s="153">
        <v>0</v>
      </c>
      <c r="L697" s="27">
        <v>0</v>
      </c>
      <c r="M697" s="153"/>
      <c r="N697" s="166">
        <v>7500000</v>
      </c>
      <c r="O697" s="166"/>
      <c r="P697" s="25"/>
      <c r="Q697" s="25">
        <v>7500000</v>
      </c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>
        <f t="shared" ref="AD697:AD705" si="188">IF(SUM(P697:Q697)&lt;SUM(N697),SUM(N697)-SUM(P697:Q697),)</f>
        <v>0</v>
      </c>
      <c r="AE697" s="27">
        <v>8450000</v>
      </c>
      <c r="AF697" s="27">
        <v>8450000</v>
      </c>
      <c r="AG697" s="27"/>
      <c r="AH697" s="27"/>
      <c r="AI697" s="27"/>
      <c r="AJ697" s="27"/>
      <c r="AK697" s="27"/>
      <c r="AL697" s="25">
        <f>IF(SUM(AF697:AG697)&lt;SUM(AE697),SUM(AE697)-SUM(AF697:AG697),)</f>
        <v>0</v>
      </c>
      <c r="AM697" s="27">
        <f>IF(SUM(P697:AA697)&lt;(K697+L697+N697),(K697+L697+N697)-SUM(P697:AA697),)+IF(SUM(AF697:AG697)&lt;(AE697),(AE697)-SUM(AF697:AG697),)</f>
        <v>0</v>
      </c>
      <c r="AN697" s="28"/>
      <c r="AO697" s="2"/>
      <c r="AP697" s="2"/>
      <c r="AQ697" s="89"/>
      <c r="AR697" s="89"/>
      <c r="AS697" s="2"/>
      <c r="AT697" s="2"/>
      <c r="AU697" s="29"/>
      <c r="AV697" s="2"/>
      <c r="AW697" s="2"/>
      <c r="AX697" s="2"/>
      <c r="AY697" s="89"/>
      <c r="AZ697" s="2"/>
      <c r="BA697" s="2"/>
      <c r="BB697" s="2"/>
      <c r="BC697" s="2"/>
      <c r="BD697" s="2"/>
      <c r="BE697" s="2"/>
      <c r="BF697" s="2"/>
    </row>
    <row r="698" spans="1:58" s="130" customFormat="1" ht="18" customHeight="1">
      <c r="A698" s="146">
        <v>692</v>
      </c>
      <c r="B698" s="147" t="str">
        <f t="shared" ref="B698:B761" si="189">MID(C698,4,3)</f>
        <v>012</v>
      </c>
      <c r="C698" s="176" t="s">
        <v>5879</v>
      </c>
      <c r="D698" s="149" t="s">
        <v>8404</v>
      </c>
      <c r="E698" s="152" t="s">
        <v>8223</v>
      </c>
      <c r="F698" s="151" t="s">
        <v>7106</v>
      </c>
      <c r="G698" s="152" t="s">
        <v>7112</v>
      </c>
      <c r="H698" s="149" t="s">
        <v>7113</v>
      </c>
      <c r="I698" s="19" t="s">
        <v>7114</v>
      </c>
      <c r="J698" s="163" t="s">
        <v>7115</v>
      </c>
      <c r="K698" s="153">
        <v>0</v>
      </c>
      <c r="L698" s="27">
        <v>0</v>
      </c>
      <c r="M698" s="153"/>
      <c r="N698" s="166">
        <v>7500000</v>
      </c>
      <c r="O698" s="166"/>
      <c r="P698" s="25"/>
      <c r="Q698" s="25">
        <v>7500000</v>
      </c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>
        <f t="shared" si="188"/>
        <v>0</v>
      </c>
      <c r="AE698" s="27">
        <v>8450000</v>
      </c>
      <c r="AF698" s="27">
        <v>8450000</v>
      </c>
      <c r="AG698" s="27"/>
      <c r="AH698" s="27"/>
      <c r="AI698" s="27"/>
      <c r="AJ698" s="27"/>
      <c r="AK698" s="27"/>
      <c r="AL698" s="25">
        <f>IF(SUM(AF698:AG698)&lt;SUM(AE698),SUM(AE698)-SUM(AF698:AG698),)</f>
        <v>0</v>
      </c>
      <c r="AM698" s="27">
        <f>IF(SUM(P698:AA698)&lt;(K698+L698+N698),(K698+L698+N698)-SUM(P698:AA698),)+IF(SUM(AF698:AG698)&lt;(AE698),(AE698)-SUM(AF698:AG698),)</f>
        <v>0</v>
      </c>
      <c r="AN698" s="28"/>
      <c r="AO698" s="2"/>
      <c r="AP698" s="2"/>
      <c r="AQ698" s="89"/>
      <c r="AR698" s="89"/>
      <c r="AS698" s="2"/>
      <c r="AT698" s="2"/>
      <c r="AU698" s="29"/>
      <c r="AV698" s="2"/>
      <c r="AW698" s="2"/>
      <c r="AX698" s="2"/>
      <c r="AY698" s="89"/>
      <c r="AZ698" s="2"/>
      <c r="BA698" s="2"/>
      <c r="BB698" s="2"/>
      <c r="BC698" s="2"/>
      <c r="BD698" s="2"/>
      <c r="BE698" s="2"/>
      <c r="BF698" s="2"/>
    </row>
    <row r="699" spans="1:58" s="130" customFormat="1" ht="18" customHeight="1">
      <c r="A699" s="146">
        <v>693</v>
      </c>
      <c r="B699" s="147" t="str">
        <f t="shared" si="189"/>
        <v>012</v>
      </c>
      <c r="C699" s="176" t="s">
        <v>5906</v>
      </c>
      <c r="D699" s="149" t="s">
        <v>8405</v>
      </c>
      <c r="E699" s="152" t="s">
        <v>7245</v>
      </c>
      <c r="F699" s="151" t="s">
        <v>496</v>
      </c>
      <c r="G699" s="152" t="s">
        <v>7112</v>
      </c>
      <c r="H699" s="149" t="s">
        <v>7113</v>
      </c>
      <c r="I699" s="19" t="s">
        <v>7114</v>
      </c>
      <c r="J699" s="163" t="s">
        <v>7115</v>
      </c>
      <c r="K699" s="153">
        <v>0</v>
      </c>
      <c r="L699" s="27">
        <v>0</v>
      </c>
      <c r="M699" s="153"/>
      <c r="N699" s="166">
        <v>7500000</v>
      </c>
      <c r="O699" s="166"/>
      <c r="P699" s="25"/>
      <c r="Q699" s="25">
        <v>7500000</v>
      </c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>
        <f t="shared" si="188"/>
        <v>0</v>
      </c>
      <c r="AE699" s="27">
        <v>8450000</v>
      </c>
      <c r="AF699" s="27">
        <v>8450000</v>
      </c>
      <c r="AG699" s="27"/>
      <c r="AH699" s="27"/>
      <c r="AI699" s="27"/>
      <c r="AJ699" s="27"/>
      <c r="AK699" s="27"/>
      <c r="AL699" s="25">
        <f>IF(SUM(AF699:AG699)&lt;SUM(AE699),SUM(AE699)-SUM(AF699:AG699),)</f>
        <v>0</v>
      </c>
      <c r="AM699" s="27">
        <f>IF(SUM(P699:AA699)&lt;(K699+L699+N699),(K699+L699+N699)-SUM(P699:AA699),)+IF(SUM(AF699:AG699)&lt;(AE699),(AE699)-SUM(AF699:AG699),)</f>
        <v>0</v>
      </c>
      <c r="AN699" s="28"/>
      <c r="AO699" s="2"/>
      <c r="AP699" s="2"/>
      <c r="AQ699" s="89"/>
      <c r="AR699" s="89"/>
      <c r="AS699" s="2"/>
      <c r="AT699" s="2"/>
      <c r="AU699" s="29"/>
      <c r="AV699" s="2"/>
      <c r="AW699" s="2"/>
      <c r="AX699" s="2"/>
      <c r="AY699" s="89"/>
      <c r="AZ699" s="2"/>
      <c r="BA699" s="2"/>
      <c r="BB699" s="2"/>
      <c r="BC699" s="2"/>
      <c r="BD699" s="2"/>
      <c r="BE699" s="2"/>
      <c r="BF699" s="2"/>
    </row>
    <row r="700" spans="1:58" s="130" customFormat="1" ht="18" customHeight="1">
      <c r="A700" s="146">
        <v>694</v>
      </c>
      <c r="B700" s="147" t="str">
        <f t="shared" si="189"/>
        <v>012</v>
      </c>
      <c r="C700" s="176" t="s">
        <v>6449</v>
      </c>
      <c r="D700" s="149" t="s">
        <v>8406</v>
      </c>
      <c r="E700" s="152" t="s">
        <v>8310</v>
      </c>
      <c r="F700" s="151" t="s">
        <v>496</v>
      </c>
      <c r="G700" s="152" t="s">
        <v>7112</v>
      </c>
      <c r="H700" s="149" t="s">
        <v>7113</v>
      </c>
      <c r="I700" s="19" t="s">
        <v>7114</v>
      </c>
      <c r="J700" s="163" t="s">
        <v>7115</v>
      </c>
      <c r="K700" s="153">
        <v>0</v>
      </c>
      <c r="L700" s="27">
        <v>0</v>
      </c>
      <c r="M700" s="153"/>
      <c r="N700" s="166">
        <v>7500000</v>
      </c>
      <c r="O700" s="166"/>
      <c r="P700" s="25"/>
      <c r="Q700" s="25">
        <v>7500000</v>
      </c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>
        <f t="shared" si="188"/>
        <v>0</v>
      </c>
      <c r="AE700" s="27">
        <v>8450000</v>
      </c>
      <c r="AF700" s="27"/>
      <c r="AG700" s="27"/>
      <c r="AH700" s="27">
        <v>8450000</v>
      </c>
      <c r="AI700" s="27"/>
      <c r="AJ700" s="27"/>
      <c r="AK700" s="27"/>
      <c r="AL700" s="25">
        <f>IF(SUM(AF700:AI700)&lt;SUM(AE700),SUM(AE700)-SUM(AF700:AI700),)</f>
        <v>0</v>
      </c>
      <c r="AM700" s="27">
        <f t="shared" ref="AM700" si="190">IF(SUM(P700:AA700)&lt;(K700+L700+N700),(K700+L700+N700)-SUM(P700:AA700),)+IF(SUM(AF700:AI700)&lt;(AE700),(AE700)-SUM(AF700:AI700),)</f>
        <v>0</v>
      </c>
      <c r="AN700" s="28"/>
      <c r="AO700" s="2"/>
      <c r="AP700" s="2"/>
      <c r="AQ700" s="89"/>
      <c r="AR700" s="89"/>
      <c r="AS700" s="2"/>
      <c r="AT700" s="2"/>
      <c r="AU700" s="29"/>
      <c r="AV700" s="2"/>
      <c r="AW700" s="2"/>
      <c r="AX700" s="2"/>
      <c r="AY700" s="89"/>
      <c r="AZ700" s="2"/>
      <c r="BA700" s="2"/>
      <c r="BB700" s="2"/>
      <c r="BC700" s="2"/>
      <c r="BD700" s="2"/>
      <c r="BE700" s="2"/>
      <c r="BF700" s="2"/>
    </row>
    <row r="701" spans="1:58" s="130" customFormat="1" ht="18" customHeight="1">
      <c r="A701" s="146">
        <v>695</v>
      </c>
      <c r="B701" s="147" t="str">
        <f t="shared" si="189"/>
        <v>012</v>
      </c>
      <c r="C701" s="176" t="s">
        <v>4945</v>
      </c>
      <c r="D701" s="149" t="s">
        <v>8407</v>
      </c>
      <c r="E701" s="152" t="s">
        <v>7395</v>
      </c>
      <c r="F701" s="151" t="s">
        <v>7106</v>
      </c>
      <c r="G701" s="152" t="s">
        <v>7112</v>
      </c>
      <c r="H701" s="149" t="s">
        <v>7113</v>
      </c>
      <c r="I701" s="19" t="s">
        <v>7114</v>
      </c>
      <c r="J701" s="163" t="s">
        <v>7115</v>
      </c>
      <c r="K701" s="153">
        <v>0</v>
      </c>
      <c r="L701" s="27">
        <v>0</v>
      </c>
      <c r="M701" s="153"/>
      <c r="N701" s="166">
        <v>7500000</v>
      </c>
      <c r="O701" s="166"/>
      <c r="P701" s="25"/>
      <c r="Q701" s="25">
        <v>7500000</v>
      </c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>
        <f t="shared" si="188"/>
        <v>0</v>
      </c>
      <c r="AE701" s="27">
        <v>8450000</v>
      </c>
      <c r="AF701" s="27">
        <v>8450000</v>
      </c>
      <c r="AG701" s="27"/>
      <c r="AH701" s="27"/>
      <c r="AI701" s="27"/>
      <c r="AJ701" s="27"/>
      <c r="AK701" s="27"/>
      <c r="AL701" s="25">
        <f>IF(SUM(AF701:AG701)&lt;SUM(AE701),SUM(AE701)-SUM(AF701:AG701),)</f>
        <v>0</v>
      </c>
      <c r="AM701" s="27">
        <f>IF(SUM(P701:AA701)&lt;(K701+L701+N701),(K701+L701+N701)-SUM(P701:AA701),)+IF(SUM(AF701:AG701)&lt;(AE701),(AE701)-SUM(AF701:AG701),)</f>
        <v>0</v>
      </c>
      <c r="AN701" s="28"/>
      <c r="AO701" s="2"/>
      <c r="AP701" s="2"/>
      <c r="AQ701" s="89"/>
      <c r="AR701" s="89"/>
      <c r="AS701" s="2"/>
      <c r="AT701" s="2"/>
      <c r="AU701" s="29"/>
      <c r="AV701" s="2"/>
      <c r="AW701" s="2"/>
      <c r="AX701" s="2"/>
      <c r="AY701" s="89"/>
      <c r="AZ701" s="2"/>
      <c r="BA701" s="2"/>
      <c r="BB701" s="2"/>
      <c r="BC701" s="2"/>
      <c r="BD701" s="2"/>
      <c r="BE701" s="2"/>
      <c r="BF701" s="2"/>
    </row>
    <row r="702" spans="1:58" s="130" customFormat="1" ht="18" customHeight="1">
      <c r="A702" s="146">
        <v>696</v>
      </c>
      <c r="B702" s="147" t="str">
        <f t="shared" si="189"/>
        <v>012</v>
      </c>
      <c r="C702" s="176" t="s">
        <v>6086</v>
      </c>
      <c r="D702" s="149" t="s">
        <v>8408</v>
      </c>
      <c r="E702" s="152" t="s">
        <v>7962</v>
      </c>
      <c r="F702" s="151" t="s">
        <v>496</v>
      </c>
      <c r="G702" s="152" t="s">
        <v>7112</v>
      </c>
      <c r="H702" s="149" t="s">
        <v>7113</v>
      </c>
      <c r="I702" s="19" t="s">
        <v>7114</v>
      </c>
      <c r="J702" s="163" t="s">
        <v>7115</v>
      </c>
      <c r="K702" s="153">
        <v>0</v>
      </c>
      <c r="L702" s="27">
        <v>0</v>
      </c>
      <c r="M702" s="153"/>
      <c r="N702" s="166">
        <v>7500000</v>
      </c>
      <c r="O702" s="166"/>
      <c r="P702" s="25"/>
      <c r="Q702" s="25">
        <v>7500000</v>
      </c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>
        <f t="shared" si="188"/>
        <v>0</v>
      </c>
      <c r="AE702" s="27">
        <v>8450000</v>
      </c>
      <c r="AF702" s="27"/>
      <c r="AG702" s="27"/>
      <c r="AH702" s="27">
        <v>8450000</v>
      </c>
      <c r="AI702" s="27"/>
      <c r="AJ702" s="27"/>
      <c r="AK702" s="27"/>
      <c r="AL702" s="25">
        <f>IF(SUM(AF702:AI702)&lt;SUM(AE702),SUM(AE702)-SUM(AF702:AI702),)</f>
        <v>0</v>
      </c>
      <c r="AM702" s="27">
        <f t="shared" ref="AM702" si="191">IF(SUM(P702:AA702)&lt;(K702+L702+N702),(K702+L702+N702)-SUM(P702:AA702),)+IF(SUM(AF702:AI702)&lt;(AE702),(AE702)-SUM(AF702:AI702),)</f>
        <v>0</v>
      </c>
      <c r="AN702" s="28"/>
      <c r="AO702" s="2"/>
      <c r="AP702" s="2"/>
      <c r="AQ702" s="89"/>
      <c r="AR702" s="89"/>
      <c r="AS702" s="2"/>
      <c r="AT702" s="2"/>
      <c r="AU702" s="29"/>
      <c r="AV702" s="2"/>
      <c r="AW702" s="2"/>
      <c r="AX702" s="2"/>
      <c r="AY702" s="89"/>
      <c r="AZ702" s="2"/>
      <c r="BA702" s="2"/>
      <c r="BB702" s="2"/>
      <c r="BC702" s="2"/>
      <c r="BD702" s="2"/>
      <c r="BE702" s="2"/>
      <c r="BF702" s="2"/>
    </row>
    <row r="703" spans="1:58" s="130" customFormat="1" ht="18" customHeight="1">
      <c r="A703" s="146">
        <v>697</v>
      </c>
      <c r="B703" s="147" t="str">
        <f t="shared" si="189"/>
        <v>012</v>
      </c>
      <c r="C703" s="176" t="s">
        <v>4931</v>
      </c>
      <c r="D703" s="149" t="s">
        <v>8409</v>
      </c>
      <c r="E703" s="152" t="s">
        <v>8051</v>
      </c>
      <c r="F703" s="151" t="s">
        <v>7106</v>
      </c>
      <c r="G703" s="152" t="s">
        <v>7112</v>
      </c>
      <c r="H703" s="149" t="s">
        <v>7113</v>
      </c>
      <c r="I703" s="191" t="s">
        <v>8394</v>
      </c>
      <c r="J703" s="163" t="s">
        <v>7115</v>
      </c>
      <c r="K703" s="153">
        <v>0</v>
      </c>
      <c r="L703" s="27">
        <v>0</v>
      </c>
      <c r="M703" s="153"/>
      <c r="N703" s="166">
        <v>7500000</v>
      </c>
      <c r="O703" s="166"/>
      <c r="P703" s="25"/>
      <c r="Q703" s="25">
        <v>7500000</v>
      </c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>
        <f t="shared" si="188"/>
        <v>0</v>
      </c>
      <c r="AE703" s="27">
        <v>8450000</v>
      </c>
      <c r="AF703" s="27">
        <v>8450000</v>
      </c>
      <c r="AG703" s="27"/>
      <c r="AH703" s="27"/>
      <c r="AI703" s="27"/>
      <c r="AJ703" s="27"/>
      <c r="AK703" s="27"/>
      <c r="AL703" s="25">
        <f>IF(SUM(AF703:AG703)&lt;SUM(AE703),SUM(AE703)-SUM(AF703:AG703),)</f>
        <v>0</v>
      </c>
      <c r="AM703" s="27">
        <f>IF(SUM(P703:AA703)&lt;(K703+L703+N703),(K703+L703+N703)-SUM(P703:AA703),)+IF(SUM(AF703:AG703)&lt;(AE703),(AE703)-SUM(AF703:AG703),)</f>
        <v>0</v>
      </c>
      <c r="AN703" s="28"/>
      <c r="AO703" s="2"/>
      <c r="AP703" s="2"/>
      <c r="AQ703" s="89"/>
      <c r="AR703" s="89"/>
      <c r="AS703" s="2"/>
      <c r="AT703" s="2"/>
      <c r="AU703" s="29"/>
      <c r="AV703" s="2"/>
      <c r="AW703" s="2"/>
      <c r="AX703" s="2"/>
      <c r="AY703" s="89"/>
      <c r="AZ703" s="2"/>
      <c r="BA703" s="2"/>
      <c r="BB703" s="2"/>
      <c r="BC703" s="2"/>
      <c r="BD703" s="2"/>
      <c r="BE703" s="2"/>
      <c r="BF703" s="2"/>
    </row>
    <row r="704" spans="1:58" s="130" customFormat="1" ht="18" customHeight="1">
      <c r="A704" s="146">
        <v>698</v>
      </c>
      <c r="B704" s="147" t="str">
        <f t="shared" si="189"/>
        <v>012</v>
      </c>
      <c r="C704" s="176" t="s">
        <v>5429</v>
      </c>
      <c r="D704" s="149" t="s">
        <v>8410</v>
      </c>
      <c r="E704" s="152" t="s">
        <v>8264</v>
      </c>
      <c r="F704" s="151" t="s">
        <v>7106</v>
      </c>
      <c r="G704" s="152" t="s">
        <v>7112</v>
      </c>
      <c r="H704" s="149" t="s">
        <v>7113</v>
      </c>
      <c r="I704" s="191" t="s">
        <v>8394</v>
      </c>
      <c r="J704" s="163" t="s">
        <v>7115</v>
      </c>
      <c r="K704" s="153">
        <v>0</v>
      </c>
      <c r="L704" s="27">
        <v>0</v>
      </c>
      <c r="M704" s="153"/>
      <c r="N704" s="166">
        <v>7500000</v>
      </c>
      <c r="O704" s="166"/>
      <c r="P704" s="25"/>
      <c r="Q704" s="25">
        <v>7500000</v>
      </c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>
        <f t="shared" si="188"/>
        <v>0</v>
      </c>
      <c r="AE704" s="27">
        <v>8450000</v>
      </c>
      <c r="AF704" s="27">
        <v>8450000</v>
      </c>
      <c r="AG704" s="27"/>
      <c r="AH704" s="27"/>
      <c r="AI704" s="27"/>
      <c r="AJ704" s="27"/>
      <c r="AK704" s="27"/>
      <c r="AL704" s="25">
        <f>IF(SUM(AF704:AG704)&lt;SUM(AE704),SUM(AE704)-SUM(AF704:AG704),)</f>
        <v>0</v>
      </c>
      <c r="AM704" s="27">
        <f>IF(SUM(P704:AA704)&lt;(K704+L704+N704),(K704+L704+N704)-SUM(P704:AA704),)+IF(SUM(AF704:AG704)&lt;(AE704),(AE704)-SUM(AF704:AG704),)</f>
        <v>0</v>
      </c>
      <c r="AN704" s="28"/>
      <c r="AO704" s="2"/>
      <c r="AP704" s="2"/>
      <c r="AQ704" s="89"/>
      <c r="AR704" s="89"/>
      <c r="AS704" s="2"/>
      <c r="AT704" s="2"/>
      <c r="AU704" s="29"/>
      <c r="AV704" s="2"/>
      <c r="AW704" s="2"/>
      <c r="AX704" s="2"/>
      <c r="AY704" s="89"/>
      <c r="AZ704" s="2"/>
      <c r="BA704" s="2"/>
      <c r="BB704" s="2"/>
      <c r="BC704" s="2"/>
      <c r="BD704" s="2"/>
      <c r="BE704" s="2"/>
      <c r="BF704" s="2"/>
    </row>
    <row r="705" spans="1:58" s="130" customFormat="1" ht="18" customHeight="1">
      <c r="A705" s="146">
        <v>699</v>
      </c>
      <c r="B705" s="147" t="str">
        <f t="shared" si="189"/>
        <v>012</v>
      </c>
      <c r="C705" s="176" t="s">
        <v>6306</v>
      </c>
      <c r="D705" s="149" t="s">
        <v>8411</v>
      </c>
      <c r="E705" s="152" t="s">
        <v>7690</v>
      </c>
      <c r="F705" s="151" t="s">
        <v>7106</v>
      </c>
      <c r="G705" s="152" t="s">
        <v>7112</v>
      </c>
      <c r="H705" s="149" t="s">
        <v>7113</v>
      </c>
      <c r="I705" s="19" t="s">
        <v>7114</v>
      </c>
      <c r="J705" s="163" t="s">
        <v>7115</v>
      </c>
      <c r="K705" s="153">
        <v>0</v>
      </c>
      <c r="L705" s="27">
        <v>0</v>
      </c>
      <c r="M705" s="153"/>
      <c r="N705" s="166">
        <v>7500000</v>
      </c>
      <c r="O705" s="166"/>
      <c r="P705" s="25"/>
      <c r="Q705" s="25">
        <v>7500000</v>
      </c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>
        <f t="shared" si="188"/>
        <v>0</v>
      </c>
      <c r="AE705" s="27">
        <v>8450000</v>
      </c>
      <c r="AF705" s="27">
        <v>8450000</v>
      </c>
      <c r="AG705" s="27"/>
      <c r="AH705" s="27"/>
      <c r="AI705" s="27"/>
      <c r="AJ705" s="27"/>
      <c r="AK705" s="27"/>
      <c r="AL705" s="25">
        <f>IF(SUM(AF705:AG705)&lt;SUM(AE705),SUM(AE705)-SUM(AF705:AG705),)</f>
        <v>0</v>
      </c>
      <c r="AM705" s="27">
        <f>IF(SUM(P705:AA705)&lt;(K705+L705+N705),(K705+L705+N705)-SUM(P705:AA705),)+IF(SUM(AF705:AG705)&lt;(AE705),(AE705)-SUM(AF705:AG705),)</f>
        <v>0</v>
      </c>
      <c r="AN705" s="28"/>
      <c r="AO705" s="2"/>
      <c r="AP705" s="2"/>
      <c r="AQ705" s="89"/>
      <c r="AR705" s="89"/>
      <c r="AS705" s="2"/>
      <c r="AT705" s="2"/>
      <c r="AU705" s="29"/>
      <c r="AV705" s="2"/>
      <c r="AW705" s="2"/>
      <c r="AX705" s="2"/>
      <c r="AY705" s="89"/>
      <c r="AZ705" s="2"/>
      <c r="BA705" s="2"/>
      <c r="BB705" s="2"/>
      <c r="BC705" s="2"/>
      <c r="BD705" s="2"/>
      <c r="BE705" s="2"/>
      <c r="BF705" s="2"/>
    </row>
    <row r="706" spans="1:58" s="130" customFormat="1" ht="18" customHeight="1">
      <c r="A706" s="146">
        <v>700</v>
      </c>
      <c r="B706" s="147" t="str">
        <f t="shared" si="189"/>
        <v>012</v>
      </c>
      <c r="C706" s="176" t="s">
        <v>8412</v>
      </c>
      <c r="D706" s="163" t="s">
        <v>8413</v>
      </c>
      <c r="E706" s="152" t="s">
        <v>7635</v>
      </c>
      <c r="F706" s="151" t="s">
        <v>7106</v>
      </c>
      <c r="G706" s="152" t="s">
        <v>7112</v>
      </c>
      <c r="H706" s="149" t="s">
        <v>7113</v>
      </c>
      <c r="I706" s="191" t="s">
        <v>8394</v>
      </c>
      <c r="J706" s="431" t="s">
        <v>7115</v>
      </c>
      <c r="K706" s="153">
        <v>0</v>
      </c>
      <c r="L706" s="27">
        <v>0</v>
      </c>
      <c r="M706" s="153"/>
      <c r="N706" s="166">
        <v>7500000</v>
      </c>
      <c r="O706" s="166"/>
      <c r="P706" s="25"/>
      <c r="Q706" s="25"/>
      <c r="R706" s="25"/>
      <c r="S706" s="25"/>
      <c r="T706" s="25"/>
      <c r="U706" s="25">
        <v>7500000</v>
      </c>
      <c r="V706" s="25"/>
      <c r="W706" s="25"/>
      <c r="X706" s="25"/>
      <c r="Y706" s="25"/>
      <c r="Z706" s="25"/>
      <c r="AA706" s="25"/>
      <c r="AB706" s="25"/>
      <c r="AC706" s="25"/>
      <c r="AD706" s="25">
        <f>IF(SUM(P706:U706)&lt;SUM(N706),SUM(N706)-SUM(P706:U706),)</f>
        <v>0</v>
      </c>
      <c r="AE706" s="27">
        <v>8450000</v>
      </c>
      <c r="AF706" s="27"/>
      <c r="AG706" s="27"/>
      <c r="AH706" s="27"/>
      <c r="AI706" s="27"/>
      <c r="AJ706" s="27"/>
      <c r="AK706" s="27"/>
      <c r="AL706" s="25">
        <f>IF(SUM(AF706:AG706)&lt;SUM(AE706),SUM(AE706)-SUM(AF706:AG706),)</f>
        <v>8450000</v>
      </c>
      <c r="AM706" s="27">
        <f>IF(SUM(P706:AA706)&lt;(K706+L706+N706),(K706+L706+N706)-SUM(P706:AA706),)+IF(SUM(AF706:AG706)&lt;(AE706),(AE706)-SUM(AF706:AG706),)</f>
        <v>8450000</v>
      </c>
      <c r="AN706" s="28"/>
      <c r="AO706" s="2"/>
      <c r="AP706" s="2"/>
      <c r="AQ706" s="89"/>
      <c r="AR706" s="89"/>
      <c r="AS706" s="2"/>
      <c r="AT706" s="2"/>
      <c r="AU706" s="29"/>
      <c r="AV706" s="2"/>
      <c r="AW706" s="2"/>
      <c r="AX706" s="2"/>
      <c r="AY706" s="89"/>
      <c r="AZ706" s="2"/>
      <c r="BA706" s="2"/>
      <c r="BB706" s="2"/>
      <c r="BC706" s="2"/>
      <c r="BD706" s="2"/>
      <c r="BE706" s="2"/>
      <c r="BF706" s="2"/>
    </row>
    <row r="707" spans="1:58" s="130" customFormat="1" ht="18" customHeight="1">
      <c r="A707" s="146">
        <v>701</v>
      </c>
      <c r="B707" s="147" t="str">
        <f t="shared" si="189"/>
        <v>012</v>
      </c>
      <c r="C707" s="176" t="s">
        <v>8414</v>
      </c>
      <c r="D707" s="149" t="s">
        <v>8415</v>
      </c>
      <c r="E707" s="152" t="s">
        <v>8416</v>
      </c>
      <c r="F707" s="151" t="s">
        <v>7106</v>
      </c>
      <c r="G707" s="152" t="s">
        <v>7112</v>
      </c>
      <c r="H707" s="149" t="s">
        <v>7113</v>
      </c>
      <c r="I707" s="19" t="s">
        <v>7114</v>
      </c>
      <c r="J707" s="163" t="s">
        <v>7115</v>
      </c>
      <c r="K707" s="153">
        <v>0</v>
      </c>
      <c r="L707" s="27">
        <v>0</v>
      </c>
      <c r="M707" s="153"/>
      <c r="N707" s="166">
        <v>7500000</v>
      </c>
      <c r="O707" s="166"/>
      <c r="P707" s="25"/>
      <c r="Q707" s="25"/>
      <c r="R707" s="25"/>
      <c r="S707" s="25">
        <v>7500000</v>
      </c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>
        <f ca="1">IF(SUM(P707:AD707)&lt;SUM(N707),SUM(N707)-SUM(P707:AD707),)</f>
        <v>0</v>
      </c>
      <c r="AE707" s="27">
        <v>8450000</v>
      </c>
      <c r="AF707" s="27"/>
      <c r="AG707" s="27"/>
      <c r="AH707" s="27">
        <v>8450000</v>
      </c>
      <c r="AI707" s="27"/>
      <c r="AJ707" s="27"/>
      <c r="AK707" s="27"/>
      <c r="AL707" s="25">
        <f>IF(SUM(AF707:AI707)&lt;SUM(AE707),SUM(AE707)-SUM(AF707:AI707),)</f>
        <v>0</v>
      </c>
      <c r="AM707" s="27">
        <f t="shared" ref="AM707" si="192">IF(SUM(P707:AA707)&lt;(K707+L707+N707),(K707+L707+N707)-SUM(P707:AA707),)+IF(SUM(AF707:AI707)&lt;(AE707),(AE707)-SUM(AF707:AI707),)</f>
        <v>0</v>
      </c>
      <c r="AN707" s="28"/>
      <c r="AO707" s="2"/>
      <c r="AP707" s="2"/>
      <c r="AQ707" s="89"/>
      <c r="AR707" s="89"/>
      <c r="AS707" s="2"/>
      <c r="AT707" s="2"/>
      <c r="AU707" s="29"/>
      <c r="AV707" s="2"/>
      <c r="AW707" s="2"/>
      <c r="AX707" s="2"/>
      <c r="AY707" s="89"/>
      <c r="AZ707" s="2"/>
      <c r="BA707" s="2"/>
      <c r="BB707" s="2"/>
      <c r="BC707" s="2"/>
      <c r="BD707" s="2"/>
      <c r="BE707" s="2"/>
      <c r="BF707" s="2"/>
    </row>
    <row r="708" spans="1:58" s="130" customFormat="1" ht="18" customHeight="1">
      <c r="A708" s="146">
        <v>702</v>
      </c>
      <c r="B708" s="147" t="str">
        <f t="shared" si="189"/>
        <v>012</v>
      </c>
      <c r="C708" s="176" t="s">
        <v>6225</v>
      </c>
      <c r="D708" s="149" t="s">
        <v>8417</v>
      </c>
      <c r="E708" s="152" t="s">
        <v>7497</v>
      </c>
      <c r="F708" s="151" t="s">
        <v>7106</v>
      </c>
      <c r="G708" s="152" t="s">
        <v>7112</v>
      </c>
      <c r="H708" s="149" t="s">
        <v>7113</v>
      </c>
      <c r="I708" s="19" t="s">
        <v>7114</v>
      </c>
      <c r="J708" s="163" t="s">
        <v>7115</v>
      </c>
      <c r="K708" s="153">
        <v>0</v>
      </c>
      <c r="L708" s="27">
        <v>0</v>
      </c>
      <c r="M708" s="153"/>
      <c r="N708" s="166">
        <v>7500000</v>
      </c>
      <c r="O708" s="166"/>
      <c r="P708" s="25"/>
      <c r="Q708" s="25">
        <v>7500000</v>
      </c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>
        <f>IF(SUM(P708:Q708)&lt;SUM(N708),SUM(N708)-SUM(P708:Q708),)</f>
        <v>0</v>
      </c>
      <c r="AE708" s="27">
        <v>8450000</v>
      </c>
      <c r="AF708" s="27">
        <v>8450000</v>
      </c>
      <c r="AG708" s="27"/>
      <c r="AH708" s="27"/>
      <c r="AI708" s="27"/>
      <c r="AJ708" s="27"/>
      <c r="AK708" s="27"/>
      <c r="AL708" s="25">
        <f>IF(SUM(AF708:AG708)&lt;SUM(AE708),SUM(AE708)-SUM(AF708:AG708),)</f>
        <v>0</v>
      </c>
      <c r="AM708" s="27">
        <f>IF(SUM(P708:AA708)&lt;(K708+L708+N708),(K708+L708+N708)-SUM(P708:AA708),)+IF(SUM(AF708:AG708)&lt;(AE708),(AE708)-SUM(AF708:AG708),)</f>
        <v>0</v>
      </c>
      <c r="AN708" s="28"/>
      <c r="AO708" s="2"/>
      <c r="AP708" s="2"/>
      <c r="AQ708" s="89"/>
      <c r="AR708" s="89"/>
      <c r="AS708" s="2"/>
      <c r="AT708" s="2"/>
      <c r="AU708" s="29"/>
      <c r="AV708" s="2"/>
      <c r="AW708" s="2"/>
      <c r="AX708" s="2"/>
      <c r="AY708" s="89"/>
      <c r="AZ708" s="2"/>
      <c r="BA708" s="2"/>
      <c r="BB708" s="2"/>
      <c r="BC708" s="2"/>
      <c r="BD708" s="2"/>
      <c r="BE708" s="2"/>
      <c r="BF708" s="2"/>
    </row>
    <row r="709" spans="1:58" s="130" customFormat="1" ht="18" customHeight="1">
      <c r="A709" s="146">
        <v>703</v>
      </c>
      <c r="B709" s="147" t="str">
        <f t="shared" si="189"/>
        <v>012</v>
      </c>
      <c r="C709" s="176" t="s">
        <v>5886</v>
      </c>
      <c r="D709" s="149" t="s">
        <v>8418</v>
      </c>
      <c r="E709" s="152" t="s">
        <v>7358</v>
      </c>
      <c r="F709" s="151" t="s">
        <v>7106</v>
      </c>
      <c r="G709" s="152" t="s">
        <v>7112</v>
      </c>
      <c r="H709" s="149" t="s">
        <v>7113</v>
      </c>
      <c r="I709" s="19" t="s">
        <v>7114</v>
      </c>
      <c r="J709" s="163" t="s">
        <v>7115</v>
      </c>
      <c r="K709" s="153">
        <v>0</v>
      </c>
      <c r="L709" s="27">
        <v>0</v>
      </c>
      <c r="M709" s="153"/>
      <c r="N709" s="166">
        <v>7500000</v>
      </c>
      <c r="O709" s="166"/>
      <c r="P709" s="25"/>
      <c r="Q709" s="25">
        <v>7500000</v>
      </c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>
        <f>IF(SUM(P709:Q709)&lt;SUM(N709),SUM(N709)-SUM(P709:Q709),)</f>
        <v>0</v>
      </c>
      <c r="AE709" s="27">
        <v>8450000</v>
      </c>
      <c r="AF709" s="27">
        <v>8450000</v>
      </c>
      <c r="AG709" s="27"/>
      <c r="AH709" s="27"/>
      <c r="AI709" s="27"/>
      <c r="AJ709" s="27"/>
      <c r="AK709" s="27"/>
      <c r="AL709" s="25">
        <f>IF(SUM(AF709:AG709)&lt;SUM(AE709),SUM(AE709)-SUM(AF709:AG709),)</f>
        <v>0</v>
      </c>
      <c r="AM709" s="27">
        <f>IF(SUM(P709:AA709)&lt;(K709+L709+N709),(K709+L709+N709)-SUM(P709:AA709),)+IF(SUM(AF709:AG709)&lt;(AE709),(AE709)-SUM(AF709:AG709),)</f>
        <v>0</v>
      </c>
      <c r="AN709" s="28"/>
      <c r="AO709" s="2"/>
      <c r="AP709" s="2"/>
      <c r="AQ709" s="89"/>
      <c r="AR709" s="89"/>
      <c r="AS709" s="2"/>
      <c r="AT709" s="2"/>
      <c r="AU709" s="29"/>
      <c r="AV709" s="2"/>
      <c r="AW709" s="2"/>
      <c r="AX709" s="2"/>
      <c r="AY709" s="89"/>
      <c r="AZ709" s="2"/>
      <c r="BA709" s="2"/>
      <c r="BB709" s="2"/>
      <c r="BC709" s="2"/>
      <c r="BD709" s="2"/>
      <c r="BE709" s="2"/>
      <c r="BF709" s="2"/>
    </row>
    <row r="710" spans="1:58" s="130" customFormat="1" ht="18" customHeight="1">
      <c r="A710" s="146">
        <v>704</v>
      </c>
      <c r="B710" s="147" t="str">
        <f t="shared" si="189"/>
        <v>012</v>
      </c>
      <c r="C710" s="176" t="s">
        <v>6737</v>
      </c>
      <c r="D710" s="149" t="s">
        <v>8419</v>
      </c>
      <c r="E710" s="152" t="s">
        <v>8420</v>
      </c>
      <c r="F710" s="151" t="s">
        <v>496</v>
      </c>
      <c r="G710" s="152" t="s">
        <v>7112</v>
      </c>
      <c r="H710" s="149" t="s">
        <v>7113</v>
      </c>
      <c r="I710" s="19" t="s">
        <v>7114</v>
      </c>
      <c r="J710" s="163" t="s">
        <v>7115</v>
      </c>
      <c r="K710" s="153">
        <v>0</v>
      </c>
      <c r="L710" s="27">
        <v>0</v>
      </c>
      <c r="M710" s="153"/>
      <c r="N710" s="166">
        <v>7500000</v>
      </c>
      <c r="O710" s="166"/>
      <c r="P710" s="25"/>
      <c r="Q710" s="25">
        <v>7500000</v>
      </c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>
        <f>IF(SUM(P710:Q710)&lt;SUM(N710),SUM(N710)-SUM(P710:Q710),)</f>
        <v>0</v>
      </c>
      <c r="AE710" s="27">
        <v>8450000</v>
      </c>
      <c r="AF710" s="27">
        <v>8450000</v>
      </c>
      <c r="AG710" s="27"/>
      <c r="AH710" s="27"/>
      <c r="AI710" s="27"/>
      <c r="AJ710" s="27"/>
      <c r="AK710" s="27"/>
      <c r="AL710" s="25">
        <f>IF(SUM(AF710:AG710)&lt;SUM(AE710),SUM(AE710)-SUM(AF710:AG710),)</f>
        <v>0</v>
      </c>
      <c r="AM710" s="27">
        <f>IF(SUM(P710:AA710)&lt;(K710+L710+N710),(K710+L710+N710)-SUM(P710:AA710),)+IF(SUM(AF710:AG710)&lt;(AE710),(AE710)-SUM(AF710:AG710),)</f>
        <v>0</v>
      </c>
      <c r="AN710" s="28"/>
      <c r="AO710" s="2"/>
      <c r="AP710" s="2"/>
      <c r="AQ710" s="89"/>
      <c r="AR710" s="89"/>
      <c r="AS710" s="2"/>
      <c r="AT710" s="2"/>
      <c r="AU710" s="29"/>
      <c r="AV710" s="2"/>
      <c r="AW710" s="2"/>
      <c r="AX710" s="2"/>
      <c r="AY710" s="89"/>
      <c r="AZ710" s="2"/>
      <c r="BA710" s="2"/>
      <c r="BB710" s="2"/>
      <c r="BC710" s="2"/>
      <c r="BD710" s="2"/>
      <c r="BE710" s="2"/>
      <c r="BF710" s="2"/>
    </row>
    <row r="711" spans="1:58" s="130" customFormat="1" ht="18" customHeight="1">
      <c r="A711" s="146">
        <v>705</v>
      </c>
      <c r="B711" s="147" t="str">
        <f t="shared" si="189"/>
        <v>012</v>
      </c>
      <c r="C711" s="176" t="s">
        <v>8421</v>
      </c>
      <c r="D711" s="149" t="s">
        <v>8422</v>
      </c>
      <c r="E711" s="152" t="s">
        <v>7352</v>
      </c>
      <c r="F711" s="151" t="s">
        <v>7106</v>
      </c>
      <c r="G711" s="152" t="s">
        <v>7112</v>
      </c>
      <c r="H711" s="149" t="s">
        <v>7113</v>
      </c>
      <c r="I711" s="19" t="s">
        <v>7114</v>
      </c>
      <c r="J711" s="163" t="s">
        <v>7115</v>
      </c>
      <c r="K711" s="153">
        <v>0</v>
      </c>
      <c r="L711" s="27">
        <v>0</v>
      </c>
      <c r="M711" s="153"/>
      <c r="N711" s="166">
        <v>7500000</v>
      </c>
      <c r="O711" s="166"/>
      <c r="P711" s="25"/>
      <c r="Q711" s="25"/>
      <c r="R711" s="25"/>
      <c r="S711" s="25">
        <v>7500000</v>
      </c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>
        <f ca="1">IF(SUM(P711:AD711)&lt;SUM(N711),SUM(N711)-SUM(P711:AD711),)</f>
        <v>0</v>
      </c>
      <c r="AE711" s="27">
        <v>8450000</v>
      </c>
      <c r="AF711" s="27"/>
      <c r="AG711" s="27"/>
      <c r="AH711" s="27">
        <v>8450000</v>
      </c>
      <c r="AI711" s="27"/>
      <c r="AJ711" s="27"/>
      <c r="AK711" s="27"/>
      <c r="AL711" s="25">
        <f>IF(SUM(AF711:AI711)&lt;SUM(AE711),SUM(AE711)-SUM(AF711:AI711),)</f>
        <v>0</v>
      </c>
      <c r="AM711" s="27">
        <f t="shared" ref="AM711" si="193">IF(SUM(P711:AA711)&lt;(K711+L711+N711),(K711+L711+N711)-SUM(P711:AA711),)+IF(SUM(AF711:AI711)&lt;(AE711),(AE711)-SUM(AF711:AI711),)</f>
        <v>0</v>
      </c>
      <c r="AN711" s="28"/>
      <c r="AO711" s="2"/>
      <c r="AP711" s="2"/>
      <c r="AQ711" s="89"/>
      <c r="AR711" s="89"/>
      <c r="AS711" s="2"/>
      <c r="AT711" s="2"/>
      <c r="AU711" s="29"/>
      <c r="AV711" s="2"/>
      <c r="AW711" s="2"/>
      <c r="AX711" s="2"/>
      <c r="AY711" s="89"/>
      <c r="AZ711" s="2"/>
      <c r="BA711" s="2"/>
      <c r="BB711" s="2"/>
      <c r="BC711" s="2"/>
      <c r="BD711" s="2"/>
      <c r="BE711" s="2"/>
      <c r="BF711" s="2"/>
    </row>
    <row r="712" spans="1:58" s="130" customFormat="1" ht="18" customHeight="1">
      <c r="A712" s="146">
        <v>706</v>
      </c>
      <c r="B712" s="147" t="str">
        <f t="shared" si="189"/>
        <v>012</v>
      </c>
      <c r="C712" s="176" t="s">
        <v>8423</v>
      </c>
      <c r="D712" s="149" t="s">
        <v>8424</v>
      </c>
      <c r="E712" s="152" t="s">
        <v>7374</v>
      </c>
      <c r="F712" s="151" t="s">
        <v>496</v>
      </c>
      <c r="G712" s="152" t="s">
        <v>7112</v>
      </c>
      <c r="H712" s="149" t="s">
        <v>7113</v>
      </c>
      <c r="I712" s="150" t="s">
        <v>7114</v>
      </c>
      <c r="J712" s="431" t="s">
        <v>7115</v>
      </c>
      <c r="K712" s="153">
        <v>0</v>
      </c>
      <c r="L712" s="27">
        <v>0</v>
      </c>
      <c r="M712" s="153"/>
      <c r="N712" s="166">
        <v>7500000</v>
      </c>
      <c r="O712" s="166"/>
      <c r="P712" s="25"/>
      <c r="Q712" s="25"/>
      <c r="R712" s="25"/>
      <c r="S712" s="25">
        <v>7500000</v>
      </c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>
        <f ca="1">IF(SUM(P712:AD712)&lt;SUM(N712),SUM(N712)-SUM(P712:AD712),)</f>
        <v>0</v>
      </c>
      <c r="AE712" s="27">
        <v>8450000</v>
      </c>
      <c r="AF712" s="27"/>
      <c r="AG712" s="27"/>
      <c r="AH712" s="27"/>
      <c r="AI712" s="27"/>
      <c r="AJ712" s="27"/>
      <c r="AK712" s="27"/>
      <c r="AL712" s="25">
        <f t="shared" ref="AL712:AL725" si="194">IF(SUM(AF712:AG712)&lt;SUM(AE712),SUM(AE712)-SUM(AF712:AG712),)</f>
        <v>8450000</v>
      </c>
      <c r="AM712" s="27">
        <f t="shared" ref="AM712:AM725" si="195">IF(SUM(P712:AA712)&lt;(K712+L712+N712),(K712+L712+N712)-SUM(P712:AA712),)+IF(SUM(AF712:AG712)&lt;(AE712),(AE712)-SUM(AF712:AG712),)</f>
        <v>8450000</v>
      </c>
      <c r="AN712" s="28"/>
      <c r="AO712" s="2"/>
      <c r="AP712" s="2"/>
      <c r="AQ712" s="89"/>
      <c r="AR712" s="89"/>
      <c r="AS712" s="2"/>
      <c r="AT712" s="2"/>
      <c r="AU712" s="29"/>
      <c r="AV712" s="2"/>
      <c r="AW712" s="2"/>
      <c r="AX712" s="2"/>
      <c r="AY712" s="89"/>
      <c r="AZ712" s="2"/>
      <c r="BA712" s="2"/>
      <c r="BB712" s="2"/>
      <c r="BC712" s="2"/>
      <c r="BD712" s="2"/>
      <c r="BE712" s="2"/>
      <c r="BF712" s="2"/>
    </row>
    <row r="713" spans="1:58" s="130" customFormat="1" ht="18" customHeight="1">
      <c r="A713" s="146">
        <v>707</v>
      </c>
      <c r="B713" s="147" t="str">
        <f t="shared" si="189"/>
        <v>012</v>
      </c>
      <c r="C713" s="176" t="s">
        <v>6783</v>
      </c>
      <c r="D713" s="149" t="s">
        <v>8425</v>
      </c>
      <c r="E713" s="152" t="s">
        <v>7284</v>
      </c>
      <c r="F713" s="151" t="s">
        <v>7106</v>
      </c>
      <c r="G713" s="152" t="s">
        <v>7112</v>
      </c>
      <c r="H713" s="149" t="s">
        <v>7113</v>
      </c>
      <c r="I713" s="191" t="s">
        <v>8394</v>
      </c>
      <c r="J713" s="163" t="s">
        <v>7115</v>
      </c>
      <c r="K713" s="153">
        <v>0</v>
      </c>
      <c r="L713" s="27">
        <v>0</v>
      </c>
      <c r="M713" s="153"/>
      <c r="N713" s="166">
        <v>7500000</v>
      </c>
      <c r="O713" s="166"/>
      <c r="P713" s="25"/>
      <c r="Q713" s="25">
        <v>7500000</v>
      </c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>
        <f t="shared" ref="AD713:AD727" si="196">IF(SUM(P713:Q713)&lt;SUM(N713),SUM(N713)-SUM(P713:Q713),)</f>
        <v>0</v>
      </c>
      <c r="AE713" s="27">
        <v>8450000</v>
      </c>
      <c r="AF713" s="27">
        <v>8450000</v>
      </c>
      <c r="AG713" s="27"/>
      <c r="AH713" s="27"/>
      <c r="AI713" s="27"/>
      <c r="AJ713" s="27"/>
      <c r="AK713" s="27"/>
      <c r="AL713" s="25">
        <f t="shared" si="194"/>
        <v>0</v>
      </c>
      <c r="AM713" s="27">
        <f t="shared" si="195"/>
        <v>0</v>
      </c>
      <c r="AN713" s="28"/>
      <c r="AO713" s="2"/>
      <c r="AP713" s="2"/>
      <c r="AQ713" s="89"/>
      <c r="AR713" s="89"/>
      <c r="AS713" s="2"/>
      <c r="AT713" s="2"/>
      <c r="AU713" s="29"/>
      <c r="AV713" s="2"/>
      <c r="AW713" s="2"/>
      <c r="AX713" s="2"/>
      <c r="AY713" s="89"/>
      <c r="AZ713" s="2"/>
      <c r="BA713" s="2"/>
      <c r="BB713" s="2"/>
      <c r="BC713" s="2"/>
      <c r="BD713" s="2"/>
      <c r="BE713" s="2"/>
      <c r="BF713" s="2"/>
    </row>
    <row r="714" spans="1:58" s="130" customFormat="1" ht="18" customHeight="1">
      <c r="A714" s="146">
        <v>708</v>
      </c>
      <c r="B714" s="147" t="str">
        <f t="shared" si="189"/>
        <v>012</v>
      </c>
      <c r="C714" s="176" t="s">
        <v>6303</v>
      </c>
      <c r="D714" s="149" t="s">
        <v>8426</v>
      </c>
      <c r="E714" s="152" t="s">
        <v>7531</v>
      </c>
      <c r="F714" s="151" t="s">
        <v>7106</v>
      </c>
      <c r="G714" s="152" t="s">
        <v>7112</v>
      </c>
      <c r="H714" s="149" t="s">
        <v>7113</v>
      </c>
      <c r="I714" s="19" t="s">
        <v>7114</v>
      </c>
      <c r="J714" s="163" t="s">
        <v>7115</v>
      </c>
      <c r="K714" s="153">
        <v>0</v>
      </c>
      <c r="L714" s="27">
        <v>0</v>
      </c>
      <c r="M714" s="153"/>
      <c r="N714" s="166">
        <v>7500000</v>
      </c>
      <c r="O714" s="166"/>
      <c r="P714" s="25"/>
      <c r="Q714" s="25">
        <v>7500000</v>
      </c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>
        <f t="shared" si="196"/>
        <v>0</v>
      </c>
      <c r="AE714" s="27">
        <v>8450000</v>
      </c>
      <c r="AF714" s="27">
        <v>8450000</v>
      </c>
      <c r="AG714" s="27"/>
      <c r="AH714" s="27"/>
      <c r="AI714" s="27"/>
      <c r="AJ714" s="27"/>
      <c r="AK714" s="27"/>
      <c r="AL714" s="25">
        <f t="shared" si="194"/>
        <v>0</v>
      </c>
      <c r="AM714" s="27">
        <f t="shared" si="195"/>
        <v>0</v>
      </c>
      <c r="AN714" s="28"/>
      <c r="AO714" s="2"/>
      <c r="AP714" s="2"/>
      <c r="AQ714" s="89"/>
      <c r="AR714" s="89"/>
      <c r="AS714" s="2"/>
      <c r="AT714" s="2"/>
      <c r="AU714" s="29"/>
      <c r="AV714" s="2"/>
      <c r="AW714" s="2"/>
      <c r="AX714" s="2"/>
      <c r="AY714" s="89"/>
      <c r="AZ714" s="2"/>
      <c r="BA714" s="2"/>
      <c r="BB714" s="2"/>
      <c r="BC714" s="2"/>
      <c r="BD714" s="2"/>
      <c r="BE714" s="2"/>
      <c r="BF714" s="2"/>
    </row>
    <row r="715" spans="1:58" s="130" customFormat="1" ht="18" customHeight="1">
      <c r="A715" s="146">
        <v>709</v>
      </c>
      <c r="B715" s="147" t="str">
        <f t="shared" si="189"/>
        <v>012</v>
      </c>
      <c r="C715" s="176" t="s">
        <v>5867</v>
      </c>
      <c r="D715" s="149" t="s">
        <v>8427</v>
      </c>
      <c r="E715" s="152" t="s">
        <v>7832</v>
      </c>
      <c r="F715" s="151" t="s">
        <v>496</v>
      </c>
      <c r="G715" s="152" t="s">
        <v>7112</v>
      </c>
      <c r="H715" s="149" t="s">
        <v>7113</v>
      </c>
      <c r="I715" s="19" t="s">
        <v>7114</v>
      </c>
      <c r="J715" s="163" t="s">
        <v>7115</v>
      </c>
      <c r="K715" s="153">
        <v>0</v>
      </c>
      <c r="L715" s="27">
        <v>0</v>
      </c>
      <c r="M715" s="153"/>
      <c r="N715" s="166">
        <v>7500000</v>
      </c>
      <c r="O715" s="166"/>
      <c r="P715" s="25"/>
      <c r="Q715" s="25">
        <v>7500000</v>
      </c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>
        <f t="shared" si="196"/>
        <v>0</v>
      </c>
      <c r="AE715" s="27">
        <v>8450000</v>
      </c>
      <c r="AF715" s="27">
        <v>8450000</v>
      </c>
      <c r="AG715" s="27"/>
      <c r="AH715" s="27"/>
      <c r="AI715" s="27"/>
      <c r="AJ715" s="27"/>
      <c r="AK715" s="27"/>
      <c r="AL715" s="25">
        <f t="shared" si="194"/>
        <v>0</v>
      </c>
      <c r="AM715" s="27">
        <f t="shared" si="195"/>
        <v>0</v>
      </c>
      <c r="AN715" s="28"/>
      <c r="AO715" s="2"/>
      <c r="AP715" s="2"/>
      <c r="AQ715" s="89"/>
      <c r="AR715" s="89"/>
      <c r="AS715" s="2"/>
      <c r="AT715" s="2"/>
      <c r="AU715" s="29"/>
      <c r="AV715" s="2"/>
      <c r="AW715" s="2"/>
      <c r="AX715" s="2"/>
      <c r="AY715" s="89"/>
      <c r="AZ715" s="2"/>
      <c r="BA715" s="2"/>
      <c r="BB715" s="2"/>
      <c r="BC715" s="2"/>
      <c r="BD715" s="2"/>
      <c r="BE715" s="2"/>
      <c r="BF715" s="2"/>
    </row>
    <row r="716" spans="1:58" s="130" customFormat="1" ht="18" customHeight="1">
      <c r="A716" s="146">
        <v>710</v>
      </c>
      <c r="B716" s="147" t="str">
        <f t="shared" si="189"/>
        <v>012</v>
      </c>
      <c r="C716" s="176" t="s">
        <v>4969</v>
      </c>
      <c r="D716" s="149" t="s">
        <v>8428</v>
      </c>
      <c r="E716" s="152" t="s">
        <v>7519</v>
      </c>
      <c r="F716" s="151" t="s">
        <v>7106</v>
      </c>
      <c r="G716" s="152" t="s">
        <v>7112</v>
      </c>
      <c r="H716" s="149" t="s">
        <v>7113</v>
      </c>
      <c r="I716" s="191" t="s">
        <v>8394</v>
      </c>
      <c r="J716" s="163" t="s">
        <v>7115</v>
      </c>
      <c r="K716" s="153">
        <v>0</v>
      </c>
      <c r="L716" s="27">
        <v>0</v>
      </c>
      <c r="M716" s="153"/>
      <c r="N716" s="166">
        <v>7500000</v>
      </c>
      <c r="O716" s="166"/>
      <c r="P716" s="25"/>
      <c r="Q716" s="25">
        <v>7500000</v>
      </c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>
        <f t="shared" si="196"/>
        <v>0</v>
      </c>
      <c r="AE716" s="27">
        <v>8450000</v>
      </c>
      <c r="AF716" s="27">
        <v>8450000</v>
      </c>
      <c r="AG716" s="27"/>
      <c r="AH716" s="27"/>
      <c r="AI716" s="27"/>
      <c r="AJ716" s="27"/>
      <c r="AK716" s="27"/>
      <c r="AL716" s="25">
        <f t="shared" si="194"/>
        <v>0</v>
      </c>
      <c r="AM716" s="27">
        <f t="shared" si="195"/>
        <v>0</v>
      </c>
      <c r="AN716" s="28"/>
      <c r="AO716" s="2"/>
      <c r="AP716" s="2"/>
      <c r="AQ716" s="89"/>
      <c r="AR716" s="89"/>
      <c r="AS716" s="2"/>
      <c r="AT716" s="2"/>
      <c r="AU716" s="29"/>
      <c r="AV716" s="2"/>
      <c r="AW716" s="2"/>
      <c r="AX716" s="2"/>
      <c r="AY716" s="89"/>
      <c r="AZ716" s="2"/>
      <c r="BA716" s="2"/>
      <c r="BB716" s="2"/>
      <c r="BC716" s="2"/>
      <c r="BD716" s="2"/>
      <c r="BE716" s="2"/>
      <c r="BF716" s="2"/>
    </row>
    <row r="717" spans="1:58" s="130" customFormat="1" ht="18" customHeight="1">
      <c r="A717" s="146">
        <v>711</v>
      </c>
      <c r="B717" s="147" t="str">
        <f t="shared" si="189"/>
        <v>012</v>
      </c>
      <c r="C717" s="176" t="s">
        <v>4968</v>
      </c>
      <c r="D717" s="149" t="s">
        <v>8429</v>
      </c>
      <c r="E717" s="152" t="s">
        <v>8430</v>
      </c>
      <c r="F717" s="151" t="s">
        <v>496</v>
      </c>
      <c r="G717" s="152" t="s">
        <v>7112</v>
      </c>
      <c r="H717" s="149" t="s">
        <v>7113</v>
      </c>
      <c r="I717" s="19" t="s">
        <v>7114</v>
      </c>
      <c r="J717" s="163" t="s">
        <v>7115</v>
      </c>
      <c r="K717" s="153">
        <v>0</v>
      </c>
      <c r="L717" s="27">
        <v>0</v>
      </c>
      <c r="M717" s="153"/>
      <c r="N717" s="166">
        <v>7500000</v>
      </c>
      <c r="O717" s="166"/>
      <c r="P717" s="25"/>
      <c r="Q717" s="25">
        <v>7500000</v>
      </c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>
        <f t="shared" si="196"/>
        <v>0</v>
      </c>
      <c r="AE717" s="27">
        <v>8450000</v>
      </c>
      <c r="AF717" s="27">
        <v>8450000</v>
      </c>
      <c r="AG717" s="27"/>
      <c r="AH717" s="27"/>
      <c r="AI717" s="27"/>
      <c r="AJ717" s="27"/>
      <c r="AK717" s="27"/>
      <c r="AL717" s="25">
        <f t="shared" si="194"/>
        <v>0</v>
      </c>
      <c r="AM717" s="27">
        <f t="shared" si="195"/>
        <v>0</v>
      </c>
      <c r="AN717" s="28"/>
      <c r="AO717" s="2"/>
      <c r="AP717" s="2"/>
      <c r="AQ717" s="89"/>
      <c r="AR717" s="89"/>
      <c r="AS717" s="2"/>
      <c r="AT717" s="2"/>
      <c r="AU717" s="29"/>
      <c r="AV717" s="2"/>
      <c r="AW717" s="2"/>
      <c r="AX717" s="2"/>
      <c r="AY717" s="89"/>
      <c r="AZ717" s="2"/>
      <c r="BA717" s="2"/>
      <c r="BB717" s="2"/>
      <c r="BC717" s="2"/>
      <c r="BD717" s="2"/>
      <c r="BE717" s="2"/>
      <c r="BF717" s="2"/>
    </row>
    <row r="718" spans="1:58" s="130" customFormat="1" ht="18" customHeight="1">
      <c r="A718" s="146">
        <v>712</v>
      </c>
      <c r="B718" s="147" t="str">
        <f t="shared" si="189"/>
        <v>012</v>
      </c>
      <c r="C718" s="176" t="s">
        <v>6575</v>
      </c>
      <c r="D718" s="149" t="s">
        <v>7678</v>
      </c>
      <c r="E718" s="152" t="s">
        <v>7448</v>
      </c>
      <c r="F718" s="151" t="s">
        <v>7106</v>
      </c>
      <c r="G718" s="152" t="s">
        <v>7112</v>
      </c>
      <c r="H718" s="149" t="s">
        <v>7113</v>
      </c>
      <c r="I718" s="19" t="s">
        <v>7114</v>
      </c>
      <c r="J718" s="163" t="s">
        <v>7115</v>
      </c>
      <c r="K718" s="153">
        <v>0</v>
      </c>
      <c r="L718" s="27">
        <v>0</v>
      </c>
      <c r="M718" s="153"/>
      <c r="N718" s="166">
        <v>7500000</v>
      </c>
      <c r="O718" s="166"/>
      <c r="P718" s="25"/>
      <c r="Q718" s="25">
        <v>7500000</v>
      </c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>
        <f t="shared" si="196"/>
        <v>0</v>
      </c>
      <c r="AE718" s="27">
        <v>8450000</v>
      </c>
      <c r="AF718" s="27">
        <v>8450000</v>
      </c>
      <c r="AG718" s="27"/>
      <c r="AH718" s="27"/>
      <c r="AI718" s="27"/>
      <c r="AJ718" s="27"/>
      <c r="AK718" s="27"/>
      <c r="AL718" s="25">
        <f t="shared" si="194"/>
        <v>0</v>
      </c>
      <c r="AM718" s="27">
        <f t="shared" si="195"/>
        <v>0</v>
      </c>
      <c r="AN718" s="28"/>
      <c r="AO718" s="2"/>
      <c r="AP718" s="2"/>
      <c r="AQ718" s="89"/>
      <c r="AR718" s="89"/>
      <c r="AS718" s="2"/>
      <c r="AT718" s="2"/>
      <c r="AU718" s="29"/>
      <c r="AV718" s="2"/>
      <c r="AW718" s="2"/>
      <c r="AX718" s="2"/>
      <c r="AY718" s="89"/>
      <c r="AZ718" s="2"/>
      <c r="BA718" s="2"/>
      <c r="BB718" s="2"/>
      <c r="BC718" s="2"/>
      <c r="BD718" s="2"/>
      <c r="BE718" s="2"/>
      <c r="BF718" s="2"/>
    </row>
    <row r="719" spans="1:58" s="130" customFormat="1" ht="18" customHeight="1">
      <c r="A719" s="146">
        <v>713</v>
      </c>
      <c r="B719" s="147" t="str">
        <f t="shared" si="189"/>
        <v>012</v>
      </c>
      <c r="C719" s="176" t="s">
        <v>5864</v>
      </c>
      <c r="D719" s="149" t="s">
        <v>8431</v>
      </c>
      <c r="E719" s="152" t="s">
        <v>8304</v>
      </c>
      <c r="F719" s="151" t="s">
        <v>7106</v>
      </c>
      <c r="G719" s="152" t="s">
        <v>7112</v>
      </c>
      <c r="H719" s="149" t="s">
        <v>7113</v>
      </c>
      <c r="I719" s="19" t="s">
        <v>7114</v>
      </c>
      <c r="J719" s="163" t="s">
        <v>7115</v>
      </c>
      <c r="K719" s="153">
        <v>0</v>
      </c>
      <c r="L719" s="27">
        <v>0</v>
      </c>
      <c r="M719" s="153"/>
      <c r="N719" s="166">
        <v>7500000</v>
      </c>
      <c r="O719" s="166"/>
      <c r="P719" s="25"/>
      <c r="Q719" s="25">
        <v>7500000</v>
      </c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>
        <f t="shared" si="196"/>
        <v>0</v>
      </c>
      <c r="AE719" s="27">
        <v>8450000</v>
      </c>
      <c r="AF719" s="27">
        <v>8450000</v>
      </c>
      <c r="AG719" s="27"/>
      <c r="AH719" s="27"/>
      <c r="AI719" s="27"/>
      <c r="AJ719" s="27"/>
      <c r="AK719" s="27"/>
      <c r="AL719" s="25">
        <f t="shared" si="194"/>
        <v>0</v>
      </c>
      <c r="AM719" s="27">
        <f t="shared" si="195"/>
        <v>0</v>
      </c>
      <c r="AN719" s="28"/>
      <c r="AO719" s="2"/>
      <c r="AP719" s="2"/>
      <c r="AQ719" s="89"/>
      <c r="AR719" s="89"/>
      <c r="AS719" s="2"/>
      <c r="AT719" s="2"/>
      <c r="AU719" s="29"/>
      <c r="AV719" s="2"/>
      <c r="AW719" s="2"/>
      <c r="AX719" s="2"/>
      <c r="AY719" s="89"/>
      <c r="AZ719" s="2"/>
      <c r="BA719" s="2"/>
      <c r="BB719" s="2"/>
      <c r="BC719" s="2"/>
      <c r="BD719" s="2"/>
      <c r="BE719" s="2"/>
      <c r="BF719" s="2"/>
    </row>
    <row r="720" spans="1:58" s="130" customFormat="1" ht="18" customHeight="1">
      <c r="A720" s="146">
        <v>714</v>
      </c>
      <c r="B720" s="147" t="str">
        <f t="shared" si="189"/>
        <v>012</v>
      </c>
      <c r="C720" s="176" t="s">
        <v>5406</v>
      </c>
      <c r="D720" s="149" t="s">
        <v>8432</v>
      </c>
      <c r="E720" s="152" t="s">
        <v>8277</v>
      </c>
      <c r="F720" s="151" t="s">
        <v>7106</v>
      </c>
      <c r="G720" s="152" t="s">
        <v>7112</v>
      </c>
      <c r="H720" s="149" t="s">
        <v>7113</v>
      </c>
      <c r="I720" s="19" t="s">
        <v>7114</v>
      </c>
      <c r="J720" s="163" t="s">
        <v>7115</v>
      </c>
      <c r="K720" s="153">
        <v>0</v>
      </c>
      <c r="L720" s="27">
        <v>0</v>
      </c>
      <c r="M720" s="153"/>
      <c r="N720" s="166">
        <v>7500000</v>
      </c>
      <c r="O720" s="166"/>
      <c r="P720" s="25"/>
      <c r="Q720" s="25">
        <v>7500000</v>
      </c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>
        <f t="shared" si="196"/>
        <v>0</v>
      </c>
      <c r="AE720" s="27">
        <v>8450000</v>
      </c>
      <c r="AF720" s="27">
        <v>8450000</v>
      </c>
      <c r="AG720" s="27"/>
      <c r="AH720" s="27"/>
      <c r="AI720" s="27"/>
      <c r="AJ720" s="27"/>
      <c r="AK720" s="27"/>
      <c r="AL720" s="25">
        <f t="shared" si="194"/>
        <v>0</v>
      </c>
      <c r="AM720" s="27">
        <f t="shared" si="195"/>
        <v>0</v>
      </c>
      <c r="AN720" s="28"/>
      <c r="AO720" s="2"/>
      <c r="AP720" s="2"/>
      <c r="AQ720" s="89"/>
      <c r="AR720" s="89"/>
      <c r="AS720" s="2"/>
      <c r="AT720" s="2"/>
      <c r="AU720" s="29"/>
      <c r="AV720" s="2"/>
      <c r="AW720" s="2"/>
      <c r="AX720" s="2"/>
      <c r="AY720" s="89"/>
      <c r="AZ720" s="2"/>
      <c r="BA720" s="2"/>
      <c r="BB720" s="2"/>
      <c r="BC720" s="2"/>
      <c r="BD720" s="2"/>
      <c r="BE720" s="2"/>
      <c r="BF720" s="2"/>
    </row>
    <row r="721" spans="1:58" s="130" customFormat="1" ht="18" customHeight="1">
      <c r="A721" s="146">
        <v>715</v>
      </c>
      <c r="B721" s="147" t="str">
        <f t="shared" si="189"/>
        <v>012</v>
      </c>
      <c r="C721" s="176" t="s">
        <v>5414</v>
      </c>
      <c r="D721" s="149" t="s">
        <v>8433</v>
      </c>
      <c r="E721" s="152" t="s">
        <v>8167</v>
      </c>
      <c r="F721" s="151" t="s">
        <v>496</v>
      </c>
      <c r="G721" s="152" t="s">
        <v>7112</v>
      </c>
      <c r="H721" s="149" t="s">
        <v>7113</v>
      </c>
      <c r="I721" s="19" t="s">
        <v>7114</v>
      </c>
      <c r="J721" s="163" t="s">
        <v>7115</v>
      </c>
      <c r="K721" s="153">
        <v>0</v>
      </c>
      <c r="L721" s="27">
        <v>0</v>
      </c>
      <c r="M721" s="153"/>
      <c r="N721" s="166">
        <v>7500000</v>
      </c>
      <c r="O721" s="166"/>
      <c r="P721" s="25"/>
      <c r="Q721" s="25">
        <v>7500000</v>
      </c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>
        <f t="shared" si="196"/>
        <v>0</v>
      </c>
      <c r="AE721" s="27">
        <v>8450000</v>
      </c>
      <c r="AF721" s="27">
        <v>8450000</v>
      </c>
      <c r="AG721" s="27"/>
      <c r="AH721" s="27"/>
      <c r="AI721" s="27"/>
      <c r="AJ721" s="27"/>
      <c r="AK721" s="27"/>
      <c r="AL721" s="25">
        <f t="shared" si="194"/>
        <v>0</v>
      </c>
      <c r="AM721" s="27">
        <f t="shared" si="195"/>
        <v>0</v>
      </c>
      <c r="AN721" s="28"/>
      <c r="AO721" s="2"/>
      <c r="AP721" s="2"/>
      <c r="AQ721" s="89"/>
      <c r="AR721" s="89"/>
      <c r="AS721" s="2"/>
      <c r="AT721" s="2"/>
      <c r="AU721" s="29"/>
      <c r="AV721" s="2"/>
      <c r="AW721" s="2"/>
      <c r="AX721" s="2"/>
      <c r="AY721" s="89"/>
      <c r="AZ721" s="2"/>
      <c r="BA721" s="2"/>
      <c r="BB721" s="2"/>
      <c r="BC721" s="2"/>
      <c r="BD721" s="2"/>
      <c r="BE721" s="2"/>
      <c r="BF721" s="2"/>
    </row>
    <row r="722" spans="1:58" s="130" customFormat="1" ht="18" customHeight="1">
      <c r="A722" s="146">
        <v>716</v>
      </c>
      <c r="B722" s="147" t="str">
        <f t="shared" si="189"/>
        <v>012</v>
      </c>
      <c r="C722" s="176" t="s">
        <v>5019</v>
      </c>
      <c r="D722" s="149" t="s">
        <v>8434</v>
      </c>
      <c r="E722" s="152" t="s">
        <v>7798</v>
      </c>
      <c r="F722" s="151" t="s">
        <v>7106</v>
      </c>
      <c r="G722" s="152" t="s">
        <v>7112</v>
      </c>
      <c r="H722" s="149" t="s">
        <v>7113</v>
      </c>
      <c r="I722" s="191" t="s">
        <v>8394</v>
      </c>
      <c r="J722" s="163" t="s">
        <v>7115</v>
      </c>
      <c r="K722" s="153">
        <v>0</v>
      </c>
      <c r="L722" s="27">
        <v>0</v>
      </c>
      <c r="M722" s="153"/>
      <c r="N722" s="166">
        <v>7500000</v>
      </c>
      <c r="O722" s="166"/>
      <c r="P722" s="25"/>
      <c r="Q722" s="25">
        <v>7500000</v>
      </c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>
        <f t="shared" si="196"/>
        <v>0</v>
      </c>
      <c r="AE722" s="27">
        <v>8450000</v>
      </c>
      <c r="AF722" s="27">
        <v>8450000</v>
      </c>
      <c r="AG722" s="27"/>
      <c r="AH722" s="27"/>
      <c r="AI722" s="27"/>
      <c r="AJ722" s="27"/>
      <c r="AK722" s="27"/>
      <c r="AL722" s="25">
        <f t="shared" si="194"/>
        <v>0</v>
      </c>
      <c r="AM722" s="27">
        <f t="shared" si="195"/>
        <v>0</v>
      </c>
      <c r="AN722" s="28"/>
      <c r="AO722" s="2"/>
      <c r="AP722" s="2"/>
      <c r="AQ722" s="89"/>
      <c r="AR722" s="89"/>
      <c r="AS722" s="2"/>
      <c r="AT722" s="2"/>
      <c r="AU722" s="29"/>
      <c r="AV722" s="2"/>
      <c r="AW722" s="2"/>
      <c r="AX722" s="2"/>
      <c r="AY722" s="89"/>
      <c r="AZ722" s="2"/>
      <c r="BA722" s="2"/>
      <c r="BB722" s="2"/>
      <c r="BC722" s="2"/>
      <c r="BD722" s="2"/>
      <c r="BE722" s="2"/>
      <c r="BF722" s="2"/>
    </row>
    <row r="723" spans="1:58" s="130" customFormat="1" ht="18" customHeight="1">
      <c r="A723" s="146">
        <v>717</v>
      </c>
      <c r="B723" s="147" t="str">
        <f t="shared" si="189"/>
        <v>012</v>
      </c>
      <c r="C723" s="176" t="s">
        <v>5596</v>
      </c>
      <c r="D723" s="149" t="s">
        <v>8435</v>
      </c>
      <c r="E723" s="152" t="s">
        <v>7484</v>
      </c>
      <c r="F723" s="151" t="s">
        <v>7106</v>
      </c>
      <c r="G723" s="152" t="s">
        <v>7112</v>
      </c>
      <c r="H723" s="149" t="s">
        <v>7113</v>
      </c>
      <c r="I723" s="19" t="s">
        <v>7114</v>
      </c>
      <c r="J723" s="163" t="s">
        <v>7115</v>
      </c>
      <c r="K723" s="153">
        <v>0</v>
      </c>
      <c r="L723" s="27">
        <v>0</v>
      </c>
      <c r="M723" s="153"/>
      <c r="N723" s="166">
        <v>7500000</v>
      </c>
      <c r="O723" s="166"/>
      <c r="P723" s="25"/>
      <c r="Q723" s="25">
        <v>7500000</v>
      </c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>
        <f t="shared" si="196"/>
        <v>0</v>
      </c>
      <c r="AE723" s="27">
        <v>8450000</v>
      </c>
      <c r="AF723" s="27">
        <v>8450000</v>
      </c>
      <c r="AG723" s="27"/>
      <c r="AH723" s="27"/>
      <c r="AI723" s="27"/>
      <c r="AJ723" s="27"/>
      <c r="AK723" s="27"/>
      <c r="AL723" s="25">
        <f t="shared" si="194"/>
        <v>0</v>
      </c>
      <c r="AM723" s="27">
        <f t="shared" si="195"/>
        <v>0</v>
      </c>
      <c r="AN723" s="28"/>
      <c r="AO723" s="2"/>
      <c r="AP723" s="2"/>
      <c r="AQ723" s="89"/>
      <c r="AR723" s="89"/>
      <c r="AS723" s="2"/>
      <c r="AT723" s="2"/>
      <c r="AU723" s="29"/>
      <c r="AV723" s="2"/>
      <c r="AW723" s="2"/>
      <c r="AX723" s="2"/>
      <c r="AY723" s="89"/>
      <c r="AZ723" s="2"/>
      <c r="BA723" s="2"/>
      <c r="BB723" s="2"/>
      <c r="BC723" s="2"/>
      <c r="BD723" s="2"/>
      <c r="BE723" s="2"/>
      <c r="BF723" s="2"/>
    </row>
    <row r="724" spans="1:58" s="130" customFormat="1" ht="18" customHeight="1">
      <c r="A724" s="146">
        <v>718</v>
      </c>
      <c r="B724" s="147" t="str">
        <f t="shared" si="189"/>
        <v>012</v>
      </c>
      <c r="C724" s="176" t="s">
        <v>6602</v>
      </c>
      <c r="D724" s="149" t="s">
        <v>8436</v>
      </c>
      <c r="E724" s="152" t="s">
        <v>7495</v>
      </c>
      <c r="F724" s="151" t="s">
        <v>496</v>
      </c>
      <c r="G724" s="152" t="s">
        <v>7112</v>
      </c>
      <c r="H724" s="149" t="s">
        <v>7113</v>
      </c>
      <c r="I724" s="19" t="s">
        <v>7114</v>
      </c>
      <c r="J724" s="163" t="s">
        <v>8437</v>
      </c>
      <c r="K724" s="153">
        <v>0</v>
      </c>
      <c r="L724" s="27">
        <v>0</v>
      </c>
      <c r="M724" s="153"/>
      <c r="N724" s="166">
        <v>7500000</v>
      </c>
      <c r="O724" s="166"/>
      <c r="P724" s="25"/>
      <c r="Q724" s="25">
        <v>7500000</v>
      </c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>
        <f t="shared" si="196"/>
        <v>0</v>
      </c>
      <c r="AE724" s="27">
        <v>8450000</v>
      </c>
      <c r="AF724" s="27">
        <v>8450000</v>
      </c>
      <c r="AG724" s="27"/>
      <c r="AH724" s="27"/>
      <c r="AI724" s="27"/>
      <c r="AJ724" s="27"/>
      <c r="AK724" s="27"/>
      <c r="AL724" s="25">
        <f t="shared" si="194"/>
        <v>0</v>
      </c>
      <c r="AM724" s="27">
        <f t="shared" si="195"/>
        <v>0</v>
      </c>
      <c r="AN724" s="28"/>
      <c r="AO724" s="2"/>
      <c r="AP724" s="2"/>
      <c r="AQ724" s="89"/>
      <c r="AR724" s="89"/>
      <c r="AS724" s="2"/>
      <c r="AT724" s="2"/>
      <c r="AU724" s="29"/>
      <c r="AV724" s="2"/>
      <c r="AW724" s="2"/>
      <c r="AX724" s="2"/>
      <c r="AY724" s="89"/>
      <c r="AZ724" s="2"/>
      <c r="BA724" s="2"/>
      <c r="BB724" s="2"/>
      <c r="BC724" s="2"/>
      <c r="BD724" s="2"/>
      <c r="BE724" s="2"/>
      <c r="BF724" s="2"/>
    </row>
    <row r="725" spans="1:58" s="130" customFormat="1" ht="18" customHeight="1">
      <c r="A725" s="146">
        <v>719</v>
      </c>
      <c r="B725" s="147" t="str">
        <f t="shared" si="189"/>
        <v>012</v>
      </c>
      <c r="C725" s="176" t="s">
        <v>5100</v>
      </c>
      <c r="D725" s="149" t="s">
        <v>8438</v>
      </c>
      <c r="E725" s="152" t="s">
        <v>8439</v>
      </c>
      <c r="F725" s="151" t="s">
        <v>496</v>
      </c>
      <c r="G725" s="152" t="s">
        <v>7112</v>
      </c>
      <c r="H725" s="149" t="s">
        <v>7113</v>
      </c>
      <c r="I725" s="19" t="s">
        <v>7114</v>
      </c>
      <c r="J725" s="163" t="s">
        <v>8437</v>
      </c>
      <c r="K725" s="153">
        <v>0</v>
      </c>
      <c r="L725" s="27">
        <v>0</v>
      </c>
      <c r="M725" s="153"/>
      <c r="N725" s="166">
        <v>7500000</v>
      </c>
      <c r="O725" s="166"/>
      <c r="P725" s="25"/>
      <c r="Q725" s="25">
        <v>7500000</v>
      </c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>
        <f t="shared" si="196"/>
        <v>0</v>
      </c>
      <c r="AE725" s="27">
        <v>8450000</v>
      </c>
      <c r="AF725" s="27">
        <v>8450000</v>
      </c>
      <c r="AG725" s="27"/>
      <c r="AH725" s="27"/>
      <c r="AI725" s="27"/>
      <c r="AJ725" s="27"/>
      <c r="AK725" s="27"/>
      <c r="AL725" s="25">
        <f t="shared" si="194"/>
        <v>0</v>
      </c>
      <c r="AM725" s="27">
        <f t="shared" si="195"/>
        <v>0</v>
      </c>
      <c r="AN725" s="28"/>
      <c r="AO725" s="2"/>
      <c r="AP725" s="2"/>
      <c r="AQ725" s="89"/>
      <c r="AR725" s="89"/>
      <c r="AS725" s="2"/>
      <c r="AT725" s="2"/>
      <c r="AU725" s="29"/>
      <c r="AV725" s="2"/>
      <c r="AW725" s="2"/>
      <c r="AX725" s="2"/>
      <c r="AY725" s="89"/>
      <c r="AZ725" s="2"/>
      <c r="BA725" s="2"/>
      <c r="BB725" s="2"/>
      <c r="BC725" s="2"/>
      <c r="BD725" s="2"/>
      <c r="BE725" s="2"/>
      <c r="BF725" s="2"/>
    </row>
    <row r="726" spans="1:58" s="130" customFormat="1" ht="18" customHeight="1">
      <c r="A726" s="146">
        <v>720</v>
      </c>
      <c r="B726" s="147" t="str">
        <f t="shared" si="189"/>
        <v>012</v>
      </c>
      <c r="C726" s="176" t="s">
        <v>7042</v>
      </c>
      <c r="D726" s="149" t="s">
        <v>8440</v>
      </c>
      <c r="E726" s="152" t="s">
        <v>8096</v>
      </c>
      <c r="F726" s="151" t="s">
        <v>7106</v>
      </c>
      <c r="G726" s="152" t="s">
        <v>7112</v>
      </c>
      <c r="H726" s="149" t="s">
        <v>7113</v>
      </c>
      <c r="I726" s="192" t="s">
        <v>8441</v>
      </c>
      <c r="J726" s="163" t="s">
        <v>8437</v>
      </c>
      <c r="K726" s="153">
        <v>0</v>
      </c>
      <c r="L726" s="27">
        <v>0</v>
      </c>
      <c r="M726" s="153"/>
      <c r="N726" s="166">
        <v>7500000</v>
      </c>
      <c r="O726" s="166"/>
      <c r="P726" s="25"/>
      <c r="Q726" s="25">
        <v>7500000</v>
      </c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>
        <f t="shared" si="196"/>
        <v>0</v>
      </c>
      <c r="AE726" s="27">
        <v>8450000</v>
      </c>
      <c r="AF726" s="27"/>
      <c r="AG726" s="27"/>
      <c r="AH726" s="27">
        <v>8450000</v>
      </c>
      <c r="AI726" s="27"/>
      <c r="AJ726" s="27"/>
      <c r="AK726" s="27"/>
      <c r="AL726" s="25">
        <f>IF(SUM(AF726:AI726)&lt;SUM(AE726),SUM(AE726)-SUM(AF726:AI726),)</f>
        <v>0</v>
      </c>
      <c r="AM726" s="27">
        <f t="shared" ref="AM726" si="197">IF(SUM(P726:AA726)&lt;(K726+L726+N726),(K726+L726+N726)-SUM(P726:AA726),)+IF(SUM(AF726:AI726)&lt;(AE726),(AE726)-SUM(AF726:AI726),)</f>
        <v>0</v>
      </c>
      <c r="AN726" s="28"/>
      <c r="AO726" s="2"/>
      <c r="AP726" s="2"/>
      <c r="AQ726" s="89"/>
      <c r="AR726" s="89"/>
      <c r="AS726" s="2"/>
      <c r="AT726" s="2"/>
      <c r="AU726" s="29"/>
      <c r="AV726" s="2"/>
      <c r="AW726" s="2"/>
      <c r="AX726" s="2"/>
      <c r="AY726" s="89"/>
      <c r="AZ726" s="2"/>
      <c r="BA726" s="2"/>
      <c r="BB726" s="2"/>
      <c r="BC726" s="2"/>
      <c r="BD726" s="2"/>
      <c r="BE726" s="2"/>
      <c r="BF726" s="2"/>
    </row>
    <row r="727" spans="1:58" s="130" customFormat="1" ht="18" customHeight="1">
      <c r="A727" s="146">
        <v>721</v>
      </c>
      <c r="B727" s="147" t="str">
        <f t="shared" si="189"/>
        <v>012</v>
      </c>
      <c r="C727" s="176" t="s">
        <v>5405</v>
      </c>
      <c r="D727" s="149" t="s">
        <v>8442</v>
      </c>
      <c r="E727" s="152" t="s">
        <v>7395</v>
      </c>
      <c r="F727" s="151" t="s">
        <v>7106</v>
      </c>
      <c r="G727" s="152" t="s">
        <v>7112</v>
      </c>
      <c r="H727" s="149" t="s">
        <v>7113</v>
      </c>
      <c r="I727" s="19" t="s">
        <v>7114</v>
      </c>
      <c r="J727" s="163" t="s">
        <v>8437</v>
      </c>
      <c r="K727" s="153">
        <v>0</v>
      </c>
      <c r="L727" s="27">
        <v>0</v>
      </c>
      <c r="M727" s="153"/>
      <c r="N727" s="166">
        <v>7500000</v>
      </c>
      <c r="O727" s="166"/>
      <c r="P727" s="25"/>
      <c r="Q727" s="25">
        <v>7500000</v>
      </c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>
        <f t="shared" si="196"/>
        <v>0</v>
      </c>
      <c r="AE727" s="27">
        <v>8450000</v>
      </c>
      <c r="AF727" s="27">
        <v>8450000</v>
      </c>
      <c r="AG727" s="27"/>
      <c r="AH727" s="27"/>
      <c r="AI727" s="27"/>
      <c r="AJ727" s="27"/>
      <c r="AK727" s="27"/>
      <c r="AL727" s="25">
        <f>IF(SUM(AF727:AG727)&lt;SUM(AE727),SUM(AE727)-SUM(AF727:AG727),)</f>
        <v>0</v>
      </c>
      <c r="AM727" s="27">
        <f>IF(SUM(P727:AA727)&lt;(K727+L727+N727),(K727+L727+N727)-SUM(P727:AA727),)+IF(SUM(AF727:AG727)&lt;(AE727),(AE727)-SUM(AF727:AG727),)</f>
        <v>0</v>
      </c>
      <c r="AN727" s="28"/>
      <c r="AO727" s="2"/>
      <c r="AP727" s="2"/>
      <c r="AQ727" s="89"/>
      <c r="AR727" s="89"/>
      <c r="AS727" s="2"/>
      <c r="AT727" s="2"/>
      <c r="AU727" s="29"/>
      <c r="AV727" s="2"/>
      <c r="AW727" s="2"/>
      <c r="AX727" s="2"/>
      <c r="AY727" s="89"/>
      <c r="AZ727" s="2"/>
      <c r="BA727" s="2"/>
      <c r="BB727" s="2"/>
      <c r="BC727" s="2"/>
      <c r="BD727" s="2"/>
      <c r="BE727" s="2"/>
      <c r="BF727" s="2"/>
    </row>
    <row r="728" spans="1:58" s="130" customFormat="1" ht="18" customHeight="1">
      <c r="A728" s="146">
        <v>722</v>
      </c>
      <c r="B728" s="147" t="str">
        <f t="shared" si="189"/>
        <v>012</v>
      </c>
      <c r="C728" s="176" t="s">
        <v>8443</v>
      </c>
      <c r="D728" s="149" t="s">
        <v>8444</v>
      </c>
      <c r="E728" s="152" t="s">
        <v>7808</v>
      </c>
      <c r="F728" s="151" t="s">
        <v>496</v>
      </c>
      <c r="G728" s="152" t="s">
        <v>7112</v>
      </c>
      <c r="H728" s="149" t="s">
        <v>7113</v>
      </c>
      <c r="I728" s="192" t="s">
        <v>8441</v>
      </c>
      <c r="J728" s="431" t="s">
        <v>8437</v>
      </c>
      <c r="K728" s="153">
        <v>0</v>
      </c>
      <c r="L728" s="27">
        <v>0</v>
      </c>
      <c r="M728" s="153"/>
      <c r="N728" s="166">
        <v>7500000</v>
      </c>
      <c r="O728" s="166"/>
      <c r="P728" s="25"/>
      <c r="Q728" s="25"/>
      <c r="R728" s="25"/>
      <c r="S728" s="25">
        <v>7500000</v>
      </c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>
        <f ca="1">IF(SUM(P728:AD728)&lt;SUM(N728),SUM(N728)-SUM(P728:AD728),)</f>
        <v>0</v>
      </c>
      <c r="AE728" s="27">
        <v>8450000</v>
      </c>
      <c r="AF728" s="27"/>
      <c r="AG728" s="27"/>
      <c r="AH728" s="27"/>
      <c r="AI728" s="27"/>
      <c r="AJ728" s="27">
        <v>8450000</v>
      </c>
      <c r="AK728" s="27"/>
      <c r="AL728" s="25">
        <f>IF(SUM(AF728:AK728)&lt;SUM(AE728),SUM(AE728)-SUM(AF728:AK728),)</f>
        <v>0</v>
      </c>
      <c r="AM728" s="27">
        <v>0</v>
      </c>
      <c r="AN728" s="28"/>
      <c r="AO728" s="2"/>
      <c r="AP728" s="2"/>
      <c r="AQ728" s="89"/>
      <c r="AR728" s="89"/>
      <c r="AS728" s="2"/>
      <c r="AT728" s="2"/>
      <c r="AU728" s="29"/>
      <c r="AV728" s="2"/>
      <c r="AW728" s="2"/>
      <c r="AX728" s="2"/>
      <c r="AY728" s="89"/>
      <c r="AZ728" s="2"/>
      <c r="BA728" s="2"/>
      <c r="BB728" s="2"/>
      <c r="BC728" s="2"/>
      <c r="BD728" s="2"/>
      <c r="BE728" s="2"/>
      <c r="BF728" s="2"/>
    </row>
    <row r="729" spans="1:58" s="130" customFormat="1" ht="18" customHeight="1">
      <c r="A729" s="146">
        <v>723</v>
      </c>
      <c r="B729" s="147" t="str">
        <f t="shared" si="189"/>
        <v>012</v>
      </c>
      <c r="C729" s="176" t="s">
        <v>4795</v>
      </c>
      <c r="D729" s="149" t="s">
        <v>8396</v>
      </c>
      <c r="E729" s="152" t="s">
        <v>7653</v>
      </c>
      <c r="F729" s="151" t="s">
        <v>7106</v>
      </c>
      <c r="G729" s="152" t="s">
        <v>7112</v>
      </c>
      <c r="H729" s="149" t="s">
        <v>7113</v>
      </c>
      <c r="I729" s="19" t="s">
        <v>8445</v>
      </c>
      <c r="J729" s="163" t="s">
        <v>8437</v>
      </c>
      <c r="K729" s="153">
        <v>0</v>
      </c>
      <c r="L729" s="27">
        <v>0</v>
      </c>
      <c r="M729" s="153"/>
      <c r="N729" s="166">
        <v>7500000</v>
      </c>
      <c r="O729" s="166"/>
      <c r="P729" s="25"/>
      <c r="Q729" s="25">
        <v>7500000</v>
      </c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>
        <f>IF(SUM(P729:Q729)&lt;SUM(N729),SUM(N729)-SUM(P729:Q729),)</f>
        <v>0</v>
      </c>
      <c r="AE729" s="27">
        <v>8450000</v>
      </c>
      <c r="AF729" s="27">
        <v>8450000</v>
      </c>
      <c r="AG729" s="27"/>
      <c r="AH729" s="27"/>
      <c r="AI729" s="27"/>
      <c r="AJ729" s="27"/>
      <c r="AK729" s="27"/>
      <c r="AL729" s="25">
        <f>IF(SUM(AF729:AG729)&lt;SUM(AE729),SUM(AE729)-SUM(AF729:AG729),)</f>
        <v>0</v>
      </c>
      <c r="AM729" s="27">
        <f>IF(SUM(P729:AA729)&lt;(K729+L729+N729),(K729+L729+N729)-SUM(P729:AA729),)+IF(SUM(AF729:AG729)&lt;(AE729),(AE729)-SUM(AF729:AG729),)</f>
        <v>0</v>
      </c>
      <c r="AN729" s="28"/>
      <c r="AO729" s="2"/>
      <c r="AP729" s="2"/>
      <c r="AQ729" s="89"/>
      <c r="AR729" s="89"/>
      <c r="AS729" s="2"/>
      <c r="AT729" s="2"/>
      <c r="AU729" s="29"/>
      <c r="AV729" s="2"/>
      <c r="AW729" s="2"/>
      <c r="AX729" s="2"/>
      <c r="AY729" s="89"/>
      <c r="AZ729" s="2"/>
      <c r="BA729" s="2"/>
      <c r="BB729" s="2"/>
      <c r="BC729" s="2"/>
      <c r="BD729" s="2"/>
      <c r="BE729" s="2"/>
      <c r="BF729" s="2"/>
    </row>
    <row r="730" spans="1:58" s="130" customFormat="1" ht="18" customHeight="1">
      <c r="A730" s="146">
        <v>724</v>
      </c>
      <c r="B730" s="147" t="str">
        <f t="shared" si="189"/>
        <v>012</v>
      </c>
      <c r="C730" s="176" t="s">
        <v>6240</v>
      </c>
      <c r="D730" s="149" t="s">
        <v>8446</v>
      </c>
      <c r="E730" s="152" t="s">
        <v>7161</v>
      </c>
      <c r="F730" s="151" t="s">
        <v>7106</v>
      </c>
      <c r="G730" s="152" t="s">
        <v>7112</v>
      </c>
      <c r="H730" s="149" t="s">
        <v>7113</v>
      </c>
      <c r="I730" s="150" t="s">
        <v>8445</v>
      </c>
      <c r="J730" s="431" t="s">
        <v>8437</v>
      </c>
      <c r="K730" s="153">
        <v>0</v>
      </c>
      <c r="L730" s="27">
        <v>0</v>
      </c>
      <c r="M730" s="153"/>
      <c r="N730" s="166">
        <v>7500000</v>
      </c>
      <c r="O730" s="166"/>
      <c r="P730" s="25"/>
      <c r="Q730" s="25">
        <v>7500000</v>
      </c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>
        <f>IF(SUM(P730:Q730)&lt;SUM(N730),SUM(N730)-SUM(P730:Q730),)</f>
        <v>0</v>
      </c>
      <c r="AE730" s="27">
        <v>8450000</v>
      </c>
      <c r="AF730" s="27"/>
      <c r="AG730" s="27"/>
      <c r="AH730" s="27"/>
      <c r="AI730" s="27"/>
      <c r="AJ730" s="27"/>
      <c r="AK730" s="27"/>
      <c r="AL730" s="25">
        <f>IF(SUM(AF730:AG730)&lt;SUM(AE730),SUM(AE730)-SUM(AF730:AG730),)</f>
        <v>8450000</v>
      </c>
      <c r="AM730" s="27">
        <f>IF(SUM(P730:AA730)&lt;(K730+L730+N730),(K730+L730+N730)-SUM(P730:AA730),)+IF(SUM(AF730:AG730)&lt;(AE730),(AE730)-SUM(AF730:AG730),)</f>
        <v>8450000</v>
      </c>
      <c r="AN730" s="28"/>
      <c r="AO730" s="2"/>
      <c r="AP730" s="2"/>
      <c r="AQ730" s="89"/>
      <c r="AR730" s="89"/>
      <c r="AS730" s="2"/>
      <c r="AT730" s="2"/>
      <c r="AU730" s="29"/>
      <c r="AV730" s="2"/>
      <c r="AW730" s="2"/>
      <c r="AX730" s="2"/>
      <c r="AY730" s="89"/>
      <c r="AZ730" s="2"/>
      <c r="BA730" s="2"/>
      <c r="BB730" s="2"/>
      <c r="BC730" s="2"/>
      <c r="BD730" s="2"/>
      <c r="BE730" s="2"/>
      <c r="BF730" s="2"/>
    </row>
    <row r="731" spans="1:58" s="130" customFormat="1" ht="18" customHeight="1">
      <c r="A731" s="146">
        <v>725</v>
      </c>
      <c r="B731" s="147" t="str">
        <f t="shared" si="189"/>
        <v>012</v>
      </c>
      <c r="C731" s="176" t="s">
        <v>6684</v>
      </c>
      <c r="D731" s="149" t="s">
        <v>8447</v>
      </c>
      <c r="E731" s="152" t="s">
        <v>7416</v>
      </c>
      <c r="F731" s="151" t="s">
        <v>496</v>
      </c>
      <c r="G731" s="152" t="s">
        <v>7112</v>
      </c>
      <c r="H731" s="149" t="s">
        <v>7113</v>
      </c>
      <c r="I731" s="19" t="s">
        <v>8445</v>
      </c>
      <c r="J731" s="163" t="s">
        <v>8437</v>
      </c>
      <c r="K731" s="153">
        <v>0</v>
      </c>
      <c r="L731" s="27">
        <v>0</v>
      </c>
      <c r="M731" s="153"/>
      <c r="N731" s="166">
        <v>7500000</v>
      </c>
      <c r="O731" s="166"/>
      <c r="P731" s="25"/>
      <c r="Q731" s="25">
        <v>7500000</v>
      </c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>
        <f>IF(SUM(P731:Q731)&lt;SUM(N731),SUM(N731)-SUM(P731:Q731),)</f>
        <v>0</v>
      </c>
      <c r="AE731" s="27">
        <v>8450000</v>
      </c>
      <c r="AF731" s="27"/>
      <c r="AG731" s="27"/>
      <c r="AH731" s="27">
        <v>8450000</v>
      </c>
      <c r="AI731" s="27"/>
      <c r="AJ731" s="27"/>
      <c r="AK731" s="27"/>
      <c r="AL731" s="25">
        <f>IF(SUM(AF731:AI731)&lt;SUM(AE731),SUM(AE731)-SUM(AF731:AI731),)</f>
        <v>0</v>
      </c>
      <c r="AM731" s="27">
        <f t="shared" ref="AM731" si="198">IF(SUM(P731:AA731)&lt;(K731+L731+N731),(K731+L731+N731)-SUM(P731:AA731),)+IF(SUM(AF731:AI731)&lt;(AE731),(AE731)-SUM(AF731:AI731),)</f>
        <v>0</v>
      </c>
      <c r="AN731" s="28"/>
      <c r="AO731" s="2"/>
      <c r="AP731" s="2"/>
      <c r="AQ731" s="89"/>
      <c r="AR731" s="89"/>
      <c r="AS731" s="2"/>
      <c r="AT731" s="2"/>
      <c r="AU731" s="29"/>
      <c r="AV731" s="2"/>
      <c r="AW731" s="2"/>
      <c r="AX731" s="2"/>
      <c r="AY731" s="89"/>
      <c r="AZ731" s="2"/>
      <c r="BA731" s="2"/>
      <c r="BB731" s="2"/>
      <c r="BC731" s="2"/>
      <c r="BD731" s="2"/>
      <c r="BE731" s="2"/>
      <c r="BF731" s="2"/>
    </row>
    <row r="732" spans="1:58" s="130" customFormat="1" ht="18" customHeight="1">
      <c r="A732" s="146">
        <v>726</v>
      </c>
      <c r="B732" s="147" t="str">
        <f t="shared" si="189"/>
        <v>012</v>
      </c>
      <c r="C732" s="176" t="s">
        <v>6539</v>
      </c>
      <c r="D732" s="149" t="s">
        <v>8448</v>
      </c>
      <c r="E732" s="152" t="s">
        <v>2068</v>
      </c>
      <c r="F732" s="151" t="s">
        <v>496</v>
      </c>
      <c r="G732" s="152" t="s">
        <v>7112</v>
      </c>
      <c r="H732" s="149" t="s">
        <v>7113</v>
      </c>
      <c r="I732" s="19" t="s">
        <v>7114</v>
      </c>
      <c r="J732" s="163" t="s">
        <v>8437</v>
      </c>
      <c r="K732" s="153">
        <v>0</v>
      </c>
      <c r="L732" s="27">
        <v>0</v>
      </c>
      <c r="M732" s="153"/>
      <c r="N732" s="166">
        <v>7500000</v>
      </c>
      <c r="O732" s="166"/>
      <c r="P732" s="25"/>
      <c r="Q732" s="25">
        <v>7500000</v>
      </c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>
        <f>IF(SUM(P732:Q732)&lt;SUM(N732),SUM(N732)-SUM(P732:Q732),)</f>
        <v>0</v>
      </c>
      <c r="AE732" s="27">
        <v>8450000</v>
      </c>
      <c r="AF732" s="27">
        <v>8450000</v>
      </c>
      <c r="AG732" s="27"/>
      <c r="AH732" s="27"/>
      <c r="AI732" s="27"/>
      <c r="AJ732" s="27"/>
      <c r="AK732" s="27"/>
      <c r="AL732" s="25">
        <f t="shared" ref="AL732:AL739" si="199">IF(SUM(AF732:AG732)&lt;SUM(AE732),SUM(AE732)-SUM(AF732:AG732),)</f>
        <v>0</v>
      </c>
      <c r="AM732" s="27">
        <f t="shared" ref="AM732:AM739" si="200">IF(SUM(P732:AA732)&lt;(K732+L732+N732),(K732+L732+N732)-SUM(P732:AA732),)+IF(SUM(AF732:AG732)&lt;(AE732),(AE732)-SUM(AF732:AG732),)</f>
        <v>0</v>
      </c>
      <c r="AN732" s="28"/>
      <c r="AO732" s="2"/>
      <c r="AP732" s="2"/>
      <c r="AQ732" s="89"/>
      <c r="AR732" s="89"/>
      <c r="AS732" s="2"/>
      <c r="AT732" s="2"/>
      <c r="AU732" s="29"/>
      <c r="AV732" s="2"/>
      <c r="AW732" s="2"/>
      <c r="AX732" s="2"/>
      <c r="AY732" s="89"/>
      <c r="AZ732" s="2"/>
      <c r="BA732" s="2"/>
      <c r="BB732" s="2"/>
      <c r="BC732" s="2"/>
      <c r="BD732" s="2"/>
      <c r="BE732" s="2"/>
      <c r="BF732" s="2"/>
    </row>
    <row r="733" spans="1:58" s="130" customFormat="1" ht="18" customHeight="1">
      <c r="A733" s="146">
        <v>727</v>
      </c>
      <c r="B733" s="147" t="str">
        <f t="shared" si="189"/>
        <v>012</v>
      </c>
      <c r="C733" s="176" t="s">
        <v>8449</v>
      </c>
      <c r="D733" s="149" t="s">
        <v>8450</v>
      </c>
      <c r="E733" s="152" t="s">
        <v>8451</v>
      </c>
      <c r="F733" s="151" t="s">
        <v>496</v>
      </c>
      <c r="G733" s="152" t="s">
        <v>7112</v>
      </c>
      <c r="H733" s="149" t="s">
        <v>7113</v>
      </c>
      <c r="I733" s="19" t="s">
        <v>7114</v>
      </c>
      <c r="J733" s="163" t="s">
        <v>8437</v>
      </c>
      <c r="K733" s="153">
        <v>0</v>
      </c>
      <c r="L733" s="27">
        <v>0</v>
      </c>
      <c r="M733" s="153"/>
      <c r="N733" s="166">
        <v>7500000</v>
      </c>
      <c r="O733" s="166"/>
      <c r="P733" s="25"/>
      <c r="Q733" s="25"/>
      <c r="R733" s="25"/>
      <c r="S733" s="25">
        <v>7500000</v>
      </c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>
        <f ca="1">IF(SUM(P733:AD733)&lt;SUM(N733),SUM(N733)-SUM(P733:AD733),)</f>
        <v>0</v>
      </c>
      <c r="AE733" s="27">
        <v>8450000</v>
      </c>
      <c r="AF733" s="27">
        <v>8450000</v>
      </c>
      <c r="AG733" s="27"/>
      <c r="AH733" s="27"/>
      <c r="AI733" s="27"/>
      <c r="AJ733" s="27"/>
      <c r="AK733" s="27"/>
      <c r="AL733" s="25">
        <f t="shared" si="199"/>
        <v>0</v>
      </c>
      <c r="AM733" s="27">
        <f t="shared" si="200"/>
        <v>0</v>
      </c>
      <c r="AN733" s="28"/>
      <c r="AO733" s="2"/>
      <c r="AP733" s="2"/>
      <c r="AQ733" s="89"/>
      <c r="AR733" s="89"/>
      <c r="AS733" s="2"/>
      <c r="AT733" s="2"/>
      <c r="AU733" s="29"/>
      <c r="AV733" s="2"/>
      <c r="AW733" s="2"/>
      <c r="AX733" s="2"/>
      <c r="AY733" s="89"/>
      <c r="AZ733" s="2"/>
      <c r="BA733" s="2"/>
      <c r="BB733" s="2"/>
      <c r="BC733" s="2"/>
      <c r="BD733" s="2"/>
      <c r="BE733" s="2"/>
      <c r="BF733" s="2"/>
    </row>
    <row r="734" spans="1:58" s="130" customFormat="1" ht="18" customHeight="1">
      <c r="A734" s="146">
        <v>728</v>
      </c>
      <c r="B734" s="147" t="str">
        <f t="shared" si="189"/>
        <v>012</v>
      </c>
      <c r="C734" s="170" t="s">
        <v>8452</v>
      </c>
      <c r="D734" s="149" t="s">
        <v>8453</v>
      </c>
      <c r="E734" s="152" t="s">
        <v>2197</v>
      </c>
      <c r="F734" s="151" t="s">
        <v>496</v>
      </c>
      <c r="G734" s="152" t="s">
        <v>7112</v>
      </c>
      <c r="H734" s="149" t="s">
        <v>7113</v>
      </c>
      <c r="I734" s="150" t="s">
        <v>7114</v>
      </c>
      <c r="J734" s="431" t="s">
        <v>8437</v>
      </c>
      <c r="K734" s="153">
        <v>0</v>
      </c>
      <c r="L734" s="27">
        <v>0</v>
      </c>
      <c r="M734" s="153"/>
      <c r="N734" s="166">
        <v>7500000</v>
      </c>
      <c r="O734" s="166"/>
      <c r="P734" s="25"/>
      <c r="Q734" s="25"/>
      <c r="R734" s="25"/>
      <c r="S734" s="25"/>
      <c r="T734" s="25"/>
      <c r="U734" s="25">
        <v>7500000</v>
      </c>
      <c r="V734" s="25"/>
      <c r="W734" s="25"/>
      <c r="X734" s="25"/>
      <c r="Y734" s="25"/>
      <c r="Z734" s="25"/>
      <c r="AA734" s="25"/>
      <c r="AB734" s="25"/>
      <c r="AC734" s="25"/>
      <c r="AD734" s="25">
        <f>IF(SUM(P734:U734)&lt;SUM(N734),SUM(N734)-SUM(P734:U734),)</f>
        <v>0</v>
      </c>
      <c r="AE734" s="27">
        <v>8450000</v>
      </c>
      <c r="AF734" s="27"/>
      <c r="AG734" s="27"/>
      <c r="AH734" s="27"/>
      <c r="AI734" s="27"/>
      <c r="AJ734" s="27">
        <v>8450000</v>
      </c>
      <c r="AK734" s="27"/>
      <c r="AL734" s="25">
        <f>IF(SUM(AF734:AK734)&lt;SUM(AE734),SUM(AE734)-SUM(AF734:AK734),)</f>
        <v>0</v>
      </c>
      <c r="AM734" s="27">
        <v>0</v>
      </c>
      <c r="AN734" s="28"/>
      <c r="AO734" s="2"/>
      <c r="AP734" s="2"/>
      <c r="AQ734" s="89"/>
      <c r="AR734" s="89"/>
      <c r="AS734" s="2"/>
      <c r="AT734" s="2"/>
      <c r="AU734" s="29"/>
      <c r="AV734" s="2"/>
      <c r="AW734" s="2"/>
      <c r="AX734" s="2"/>
      <c r="AY734" s="89"/>
      <c r="AZ734" s="2"/>
      <c r="BA734" s="2"/>
      <c r="BB734" s="2"/>
      <c r="BC734" s="2"/>
      <c r="BD734" s="2"/>
      <c r="BE734" s="2"/>
      <c r="BF734" s="2"/>
    </row>
    <row r="735" spans="1:58" s="130" customFormat="1" ht="18" customHeight="1">
      <c r="A735" s="146">
        <v>729</v>
      </c>
      <c r="B735" s="147" t="str">
        <f t="shared" si="189"/>
        <v>012</v>
      </c>
      <c r="C735" s="176" t="s">
        <v>6115</v>
      </c>
      <c r="D735" s="149" t="s">
        <v>8454</v>
      </c>
      <c r="E735" s="152" t="s">
        <v>7937</v>
      </c>
      <c r="F735" s="151" t="s">
        <v>496</v>
      </c>
      <c r="G735" s="152" t="s">
        <v>7112</v>
      </c>
      <c r="H735" s="149" t="s">
        <v>7113</v>
      </c>
      <c r="I735" s="192" t="s">
        <v>8441</v>
      </c>
      <c r="J735" s="163" t="s">
        <v>8437</v>
      </c>
      <c r="K735" s="153">
        <v>0</v>
      </c>
      <c r="L735" s="27">
        <v>0</v>
      </c>
      <c r="M735" s="153"/>
      <c r="N735" s="166">
        <v>7500000</v>
      </c>
      <c r="O735" s="166"/>
      <c r="P735" s="25"/>
      <c r="Q735" s="25">
        <v>7500000</v>
      </c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>
        <f>IF(SUM(P735:Q735)&lt;SUM(N735),SUM(N735)-SUM(P735:Q735),)</f>
        <v>0</v>
      </c>
      <c r="AE735" s="27">
        <v>8450000</v>
      </c>
      <c r="AF735" s="27">
        <v>8450000</v>
      </c>
      <c r="AG735" s="27"/>
      <c r="AH735" s="27"/>
      <c r="AI735" s="27"/>
      <c r="AJ735" s="27"/>
      <c r="AK735" s="27"/>
      <c r="AL735" s="25">
        <f t="shared" si="199"/>
        <v>0</v>
      </c>
      <c r="AM735" s="27">
        <f t="shared" si="200"/>
        <v>0</v>
      </c>
      <c r="AN735" s="28"/>
      <c r="AO735" s="2"/>
      <c r="AP735" s="2"/>
      <c r="AQ735" s="89"/>
      <c r="AR735" s="89"/>
      <c r="AS735" s="2"/>
      <c r="AT735" s="2"/>
      <c r="AU735" s="29"/>
      <c r="AV735" s="2"/>
      <c r="AW735" s="2"/>
      <c r="AX735" s="2"/>
      <c r="AY735" s="89"/>
      <c r="AZ735" s="2"/>
      <c r="BA735" s="2"/>
      <c r="BB735" s="2"/>
      <c r="BC735" s="2"/>
      <c r="BD735" s="2"/>
      <c r="BE735" s="2"/>
      <c r="BF735" s="2"/>
    </row>
    <row r="736" spans="1:58" s="130" customFormat="1" ht="18" customHeight="1">
      <c r="A736" s="146">
        <v>730</v>
      </c>
      <c r="B736" s="147" t="str">
        <f t="shared" si="189"/>
        <v>012</v>
      </c>
      <c r="C736" s="176" t="s">
        <v>4827</v>
      </c>
      <c r="D736" s="149" t="s">
        <v>8455</v>
      </c>
      <c r="E736" s="152" t="s">
        <v>7554</v>
      </c>
      <c r="F736" s="151" t="s">
        <v>496</v>
      </c>
      <c r="G736" s="152" t="s">
        <v>7112</v>
      </c>
      <c r="H736" s="149" t="s">
        <v>7113</v>
      </c>
      <c r="I736" s="19" t="s">
        <v>8445</v>
      </c>
      <c r="J736" s="163" t="s">
        <v>8437</v>
      </c>
      <c r="K736" s="153">
        <v>0</v>
      </c>
      <c r="L736" s="27">
        <v>0</v>
      </c>
      <c r="M736" s="153"/>
      <c r="N736" s="166">
        <v>7500000</v>
      </c>
      <c r="O736" s="166"/>
      <c r="P736" s="25"/>
      <c r="Q736" s="25">
        <v>7500000</v>
      </c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>
        <f>IF(SUM(P736:Q736)&lt;SUM(N736),SUM(N736)-SUM(P736:Q736),)</f>
        <v>0</v>
      </c>
      <c r="AE736" s="27">
        <v>8450000</v>
      </c>
      <c r="AF736" s="27">
        <v>8450000</v>
      </c>
      <c r="AG736" s="27"/>
      <c r="AH736" s="27"/>
      <c r="AI736" s="27"/>
      <c r="AJ736" s="27"/>
      <c r="AK736" s="27"/>
      <c r="AL736" s="25">
        <f t="shared" si="199"/>
        <v>0</v>
      </c>
      <c r="AM736" s="27">
        <f t="shared" si="200"/>
        <v>0</v>
      </c>
      <c r="AN736" s="28"/>
      <c r="AO736" s="2"/>
      <c r="AP736" s="2"/>
      <c r="AQ736" s="89"/>
      <c r="AR736" s="89"/>
      <c r="AS736" s="2"/>
      <c r="AT736" s="2"/>
      <c r="AU736" s="29"/>
      <c r="AV736" s="2"/>
      <c r="AW736" s="2"/>
      <c r="AX736" s="2"/>
      <c r="AY736" s="89"/>
      <c r="AZ736" s="2"/>
      <c r="BA736" s="2"/>
      <c r="BB736" s="2"/>
      <c r="BC736" s="2"/>
      <c r="BD736" s="2"/>
      <c r="BE736" s="2"/>
      <c r="BF736" s="2"/>
    </row>
    <row r="737" spans="1:58" s="130" customFormat="1" ht="18" customHeight="1">
      <c r="A737" s="146">
        <v>731</v>
      </c>
      <c r="B737" s="147" t="str">
        <f t="shared" si="189"/>
        <v>012</v>
      </c>
      <c r="C737" s="176" t="s">
        <v>5056</v>
      </c>
      <c r="D737" s="149" t="s">
        <v>8456</v>
      </c>
      <c r="E737" s="152" t="s">
        <v>7221</v>
      </c>
      <c r="F737" s="151" t="s">
        <v>7106</v>
      </c>
      <c r="G737" s="152" t="s">
        <v>7112</v>
      </c>
      <c r="H737" s="149" t="s">
        <v>7113</v>
      </c>
      <c r="I737" s="19" t="s">
        <v>8445</v>
      </c>
      <c r="J737" s="163" t="s">
        <v>8437</v>
      </c>
      <c r="K737" s="153">
        <v>0</v>
      </c>
      <c r="L737" s="27">
        <v>0</v>
      </c>
      <c r="M737" s="153"/>
      <c r="N737" s="166">
        <v>7500000</v>
      </c>
      <c r="O737" s="166"/>
      <c r="P737" s="25"/>
      <c r="Q737" s="25">
        <v>7500000</v>
      </c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>
        <f>IF(SUM(P737:Q737)&lt;SUM(N737),SUM(N737)-SUM(P737:Q737),)</f>
        <v>0</v>
      </c>
      <c r="AE737" s="27">
        <v>8450000</v>
      </c>
      <c r="AF737" s="27">
        <v>8450000</v>
      </c>
      <c r="AG737" s="27"/>
      <c r="AH737" s="27"/>
      <c r="AI737" s="27"/>
      <c r="AJ737" s="27"/>
      <c r="AK737" s="27"/>
      <c r="AL737" s="25">
        <f t="shared" si="199"/>
        <v>0</v>
      </c>
      <c r="AM737" s="27">
        <f t="shared" si="200"/>
        <v>0</v>
      </c>
      <c r="AN737" s="28"/>
      <c r="AO737" s="2"/>
      <c r="AP737" s="2"/>
      <c r="AQ737" s="89"/>
      <c r="AR737" s="89"/>
      <c r="AS737" s="2"/>
      <c r="AT737" s="2"/>
      <c r="AU737" s="29"/>
      <c r="AV737" s="2"/>
      <c r="AW737" s="2"/>
      <c r="AX737" s="2"/>
      <c r="AY737" s="89"/>
      <c r="AZ737" s="2"/>
      <c r="BA737" s="2"/>
      <c r="BB737" s="2"/>
      <c r="BC737" s="2"/>
      <c r="BD737" s="2"/>
      <c r="BE737" s="2"/>
      <c r="BF737" s="2"/>
    </row>
    <row r="738" spans="1:58" s="130" customFormat="1" ht="18" customHeight="1">
      <c r="A738" s="146">
        <v>732</v>
      </c>
      <c r="B738" s="147" t="str">
        <f t="shared" si="189"/>
        <v>012</v>
      </c>
      <c r="C738" s="176" t="s">
        <v>8457</v>
      </c>
      <c r="D738" s="149" t="s">
        <v>8458</v>
      </c>
      <c r="E738" s="152" t="s">
        <v>8459</v>
      </c>
      <c r="F738" s="151" t="s">
        <v>496</v>
      </c>
      <c r="G738" s="152" t="s">
        <v>7112</v>
      </c>
      <c r="H738" s="149" t="s">
        <v>7113</v>
      </c>
      <c r="I738" s="150" t="s">
        <v>8445</v>
      </c>
      <c r="J738" s="431" t="s">
        <v>8437</v>
      </c>
      <c r="K738" s="153">
        <v>0</v>
      </c>
      <c r="L738" s="27">
        <v>0</v>
      </c>
      <c r="M738" s="153"/>
      <c r="N738" s="166">
        <v>7500000</v>
      </c>
      <c r="O738" s="166"/>
      <c r="P738" s="25"/>
      <c r="Q738" s="25"/>
      <c r="R738" s="25"/>
      <c r="S738" s="25"/>
      <c r="T738" s="25"/>
      <c r="U738" s="25"/>
      <c r="V738" s="25"/>
      <c r="W738" s="25">
        <v>7500000</v>
      </c>
      <c r="X738" s="25"/>
      <c r="Y738" s="25"/>
      <c r="Z738" s="25"/>
      <c r="AA738" s="25"/>
      <c r="AB738" s="25"/>
      <c r="AC738" s="25"/>
      <c r="AD738" s="25">
        <f>IF(SUM(P738:W738)&lt;SUM(N738),SUM(N738)-SUM(P738:W738),)</f>
        <v>0</v>
      </c>
      <c r="AE738" s="27">
        <v>8450000</v>
      </c>
      <c r="AF738" s="27"/>
      <c r="AG738" s="27"/>
      <c r="AH738" s="27"/>
      <c r="AI738" s="27"/>
      <c r="AJ738" s="27"/>
      <c r="AK738" s="27"/>
      <c r="AL738" s="25">
        <f t="shared" si="199"/>
        <v>8450000</v>
      </c>
      <c r="AM738" s="27">
        <f t="shared" si="200"/>
        <v>8450000</v>
      </c>
      <c r="AN738" s="28"/>
      <c r="AO738" s="2"/>
      <c r="AP738" s="2"/>
      <c r="AQ738" s="89"/>
      <c r="AR738" s="89"/>
      <c r="AS738" s="2"/>
      <c r="AT738" s="2"/>
      <c r="AU738" s="29"/>
      <c r="AV738" s="2"/>
      <c r="AW738" s="2"/>
      <c r="AX738" s="2"/>
      <c r="AY738" s="89"/>
      <c r="AZ738" s="2"/>
      <c r="BA738" s="2"/>
      <c r="BB738" s="2"/>
      <c r="BC738" s="2"/>
      <c r="BD738" s="2"/>
      <c r="BE738" s="2"/>
      <c r="BF738" s="2"/>
    </row>
    <row r="739" spans="1:58" s="130" customFormat="1" ht="18" customHeight="1">
      <c r="A739" s="146">
        <v>733</v>
      </c>
      <c r="B739" s="147" t="str">
        <f t="shared" si="189"/>
        <v>012</v>
      </c>
      <c r="C739" s="176" t="s">
        <v>5236</v>
      </c>
      <c r="D739" s="149" t="s">
        <v>8460</v>
      </c>
      <c r="E739" s="152" t="s">
        <v>8461</v>
      </c>
      <c r="F739" s="151" t="s">
        <v>7106</v>
      </c>
      <c r="G739" s="152" t="s">
        <v>7112</v>
      </c>
      <c r="H739" s="149" t="s">
        <v>7113</v>
      </c>
      <c r="I739" s="19" t="s">
        <v>8445</v>
      </c>
      <c r="J739" s="163" t="s">
        <v>8437</v>
      </c>
      <c r="K739" s="153">
        <v>0</v>
      </c>
      <c r="L739" s="27">
        <v>0</v>
      </c>
      <c r="M739" s="153"/>
      <c r="N739" s="166">
        <v>7500000</v>
      </c>
      <c r="O739" s="166"/>
      <c r="P739" s="25"/>
      <c r="Q739" s="25">
        <v>7500000</v>
      </c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>
        <f>IF(SUM(P739:Q739)&lt;SUM(N739),SUM(N739)-SUM(P739:Q739),)</f>
        <v>0</v>
      </c>
      <c r="AE739" s="27">
        <v>8450000</v>
      </c>
      <c r="AF739" s="27">
        <v>8450000</v>
      </c>
      <c r="AG739" s="27"/>
      <c r="AH739" s="27"/>
      <c r="AI739" s="27"/>
      <c r="AJ739" s="27"/>
      <c r="AK739" s="27"/>
      <c r="AL739" s="25">
        <f t="shared" si="199"/>
        <v>0</v>
      </c>
      <c r="AM739" s="27">
        <f t="shared" si="200"/>
        <v>0</v>
      </c>
      <c r="AN739" s="28"/>
      <c r="AO739" s="2"/>
      <c r="AP739" s="2"/>
      <c r="AQ739" s="89"/>
      <c r="AR739" s="89"/>
      <c r="AS739" s="2"/>
      <c r="AT739" s="2"/>
      <c r="AU739" s="29"/>
      <c r="AV739" s="2"/>
      <c r="AW739" s="2"/>
      <c r="AX739" s="2"/>
      <c r="AY739" s="89"/>
      <c r="AZ739" s="2"/>
      <c r="BA739" s="2"/>
      <c r="BB739" s="2"/>
      <c r="BC739" s="2"/>
      <c r="BD739" s="2"/>
      <c r="BE739" s="2"/>
      <c r="BF739" s="2"/>
    </row>
    <row r="740" spans="1:58" s="130" customFormat="1" ht="18" customHeight="1">
      <c r="A740" s="146">
        <v>734</v>
      </c>
      <c r="B740" s="147" t="str">
        <f t="shared" si="189"/>
        <v>012</v>
      </c>
      <c r="C740" s="176" t="s">
        <v>8462</v>
      </c>
      <c r="D740" s="149" t="s">
        <v>8463</v>
      </c>
      <c r="E740" s="152" t="s">
        <v>7513</v>
      </c>
      <c r="F740" s="151" t="s">
        <v>7106</v>
      </c>
      <c r="G740" s="152" t="s">
        <v>7112</v>
      </c>
      <c r="H740" s="149" t="s">
        <v>7113</v>
      </c>
      <c r="I740" s="19" t="s">
        <v>8445</v>
      </c>
      <c r="J740" s="163" t="s">
        <v>8437</v>
      </c>
      <c r="K740" s="153">
        <v>0</v>
      </c>
      <c r="L740" s="27">
        <v>0</v>
      </c>
      <c r="M740" s="153"/>
      <c r="N740" s="166">
        <v>7500000</v>
      </c>
      <c r="O740" s="166"/>
      <c r="P740" s="25"/>
      <c r="Q740" s="25"/>
      <c r="R740" s="25"/>
      <c r="S740" s="25">
        <v>7500000</v>
      </c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>
        <f ca="1">IF(SUM(P740:AD740)&lt;SUM(N740),SUM(N740)-SUM(P740:AD740),)</f>
        <v>0</v>
      </c>
      <c r="AE740" s="27">
        <v>8450000</v>
      </c>
      <c r="AF740" s="27"/>
      <c r="AG740" s="27"/>
      <c r="AH740" s="27">
        <v>8450000</v>
      </c>
      <c r="AI740" s="27"/>
      <c r="AJ740" s="27"/>
      <c r="AK740" s="27"/>
      <c r="AL740" s="25">
        <f>IF(SUM(AF740:AI740)&lt;SUM(AE740),SUM(AE740)-SUM(AF740:AI740),)</f>
        <v>0</v>
      </c>
      <c r="AM740" s="27">
        <f t="shared" ref="AM740:AM741" si="201">IF(SUM(P740:AA740)&lt;(K740+L740+N740),(K740+L740+N740)-SUM(P740:AA740),)+IF(SUM(AF740:AI740)&lt;(AE740),(AE740)-SUM(AF740:AI740),)</f>
        <v>0</v>
      </c>
      <c r="AN740" s="28"/>
      <c r="AO740" s="2"/>
      <c r="AP740" s="2"/>
      <c r="AQ740" s="89"/>
      <c r="AR740" s="89"/>
      <c r="AS740" s="2"/>
      <c r="AT740" s="2"/>
      <c r="AU740" s="29"/>
      <c r="AV740" s="2"/>
      <c r="AW740" s="2"/>
      <c r="AX740" s="2"/>
      <c r="AY740" s="89"/>
      <c r="AZ740" s="2"/>
      <c r="BA740" s="2"/>
      <c r="BB740" s="2"/>
      <c r="BC740" s="2"/>
      <c r="BD740" s="2"/>
      <c r="BE740" s="2"/>
      <c r="BF740" s="2"/>
    </row>
    <row r="741" spans="1:58" s="130" customFormat="1" ht="18" customHeight="1">
      <c r="A741" s="146">
        <v>735</v>
      </c>
      <c r="B741" s="147" t="str">
        <f t="shared" si="189"/>
        <v>012</v>
      </c>
      <c r="C741" s="176" t="s">
        <v>8464</v>
      </c>
      <c r="D741" s="149" t="s">
        <v>8465</v>
      </c>
      <c r="E741" s="152" t="s">
        <v>7896</v>
      </c>
      <c r="F741" s="151" t="s">
        <v>496</v>
      </c>
      <c r="G741" s="152" t="s">
        <v>7112</v>
      </c>
      <c r="H741" s="149" t="s">
        <v>7113</v>
      </c>
      <c r="I741" s="192" t="s">
        <v>8441</v>
      </c>
      <c r="J741" s="163" t="s">
        <v>8437</v>
      </c>
      <c r="K741" s="153">
        <v>0</v>
      </c>
      <c r="L741" s="27">
        <v>0</v>
      </c>
      <c r="M741" s="153"/>
      <c r="N741" s="166">
        <v>7500000</v>
      </c>
      <c r="O741" s="166"/>
      <c r="P741" s="25"/>
      <c r="Q741" s="25"/>
      <c r="R741" s="25"/>
      <c r="S741" s="25">
        <v>7500000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>
        <f ca="1">IF(SUM(P741:AD741)&lt;SUM(N741),SUM(N741)-SUM(P741:AD741),)</f>
        <v>0</v>
      </c>
      <c r="AE741" s="27">
        <v>8450000</v>
      </c>
      <c r="AF741" s="27"/>
      <c r="AG741" s="27"/>
      <c r="AH741" s="27">
        <v>8450000</v>
      </c>
      <c r="AI741" s="27"/>
      <c r="AJ741" s="27"/>
      <c r="AK741" s="27"/>
      <c r="AL741" s="25">
        <f>IF(SUM(AF741:AI741)&lt;SUM(AE741),SUM(AE741)-SUM(AF741:AI741),)</f>
        <v>0</v>
      </c>
      <c r="AM741" s="27">
        <f t="shared" si="201"/>
        <v>0</v>
      </c>
      <c r="AN741" s="28"/>
      <c r="AO741" s="2"/>
      <c r="AP741" s="2"/>
      <c r="AQ741" s="89"/>
      <c r="AR741" s="89"/>
      <c r="AS741" s="2"/>
      <c r="AT741" s="2"/>
      <c r="AU741" s="29"/>
      <c r="AV741" s="2"/>
      <c r="AW741" s="2"/>
      <c r="AX741" s="2"/>
      <c r="AY741" s="89"/>
      <c r="AZ741" s="2"/>
      <c r="BA741" s="2"/>
      <c r="BB741" s="2"/>
      <c r="BC741" s="2"/>
      <c r="BD741" s="2"/>
      <c r="BE741" s="2"/>
      <c r="BF741" s="2"/>
    </row>
    <row r="742" spans="1:58" s="130" customFormat="1" ht="18" customHeight="1">
      <c r="A742" s="146">
        <v>736</v>
      </c>
      <c r="B742" s="147" t="str">
        <f t="shared" si="189"/>
        <v>012</v>
      </c>
      <c r="C742" s="176" t="s">
        <v>8466</v>
      </c>
      <c r="D742" s="149" t="s">
        <v>8467</v>
      </c>
      <c r="E742" s="152" t="s">
        <v>7261</v>
      </c>
      <c r="F742" s="151" t="s">
        <v>7106</v>
      </c>
      <c r="G742" s="152" t="s">
        <v>7112</v>
      </c>
      <c r="H742" s="149" t="s">
        <v>7113</v>
      </c>
      <c r="I742" s="150" t="s">
        <v>8445</v>
      </c>
      <c r="J742" s="431" t="s">
        <v>8437</v>
      </c>
      <c r="K742" s="153">
        <v>0</v>
      </c>
      <c r="L742" s="27">
        <v>0</v>
      </c>
      <c r="M742" s="153"/>
      <c r="N742" s="166">
        <v>7500000</v>
      </c>
      <c r="O742" s="166"/>
      <c r="P742" s="25"/>
      <c r="Q742" s="25"/>
      <c r="R742" s="25"/>
      <c r="S742" s="25"/>
      <c r="T742" s="25"/>
      <c r="U742" s="25">
        <v>7500000</v>
      </c>
      <c r="V742" s="25"/>
      <c r="W742" s="25"/>
      <c r="X742" s="25"/>
      <c r="Y742" s="25"/>
      <c r="Z742" s="25"/>
      <c r="AA742" s="25"/>
      <c r="AB742" s="25"/>
      <c r="AC742" s="25"/>
      <c r="AD742" s="25">
        <f>IF(SUM(P742:U742)&lt;SUM(N742),SUM(N742)-SUM(P742:U742),)</f>
        <v>0</v>
      </c>
      <c r="AE742" s="27">
        <v>8450000</v>
      </c>
      <c r="AF742" s="27"/>
      <c r="AG742" s="27"/>
      <c r="AH742" s="27"/>
      <c r="AI742" s="27"/>
      <c r="AJ742" s="27"/>
      <c r="AK742" s="27"/>
      <c r="AL742" s="25">
        <f>IF(SUM(AF742:AG742)&lt;SUM(AE742),SUM(AE742)-SUM(AF742:AG742),)</f>
        <v>8450000</v>
      </c>
      <c r="AM742" s="27">
        <f>IF(SUM(P742:AA742)&lt;(K742+L742+N742),(K742+L742+N742)-SUM(P742:AA742),)+IF(SUM(AF742:AG742)&lt;(AE742),(AE742)-SUM(AF742:AG742),)</f>
        <v>8450000</v>
      </c>
      <c r="AN742" s="28"/>
      <c r="AO742" s="2"/>
      <c r="AP742" s="2"/>
      <c r="AQ742" s="89"/>
      <c r="AR742" s="89"/>
      <c r="AS742" s="2"/>
      <c r="AT742" s="2"/>
      <c r="AU742" s="29"/>
      <c r="AV742" s="2"/>
      <c r="AW742" s="2"/>
      <c r="AX742" s="2"/>
      <c r="AY742" s="89"/>
      <c r="AZ742" s="2"/>
      <c r="BA742" s="2"/>
      <c r="BB742" s="2"/>
      <c r="BC742" s="2"/>
      <c r="BD742" s="2"/>
      <c r="BE742" s="2"/>
      <c r="BF742" s="2"/>
    </row>
    <row r="743" spans="1:58" s="130" customFormat="1" ht="18" customHeight="1">
      <c r="A743" s="146">
        <v>737</v>
      </c>
      <c r="B743" s="147" t="str">
        <f t="shared" si="189"/>
        <v>012</v>
      </c>
      <c r="C743" s="176" t="s">
        <v>6572</v>
      </c>
      <c r="D743" s="149" t="s">
        <v>8468</v>
      </c>
      <c r="E743" s="152" t="s">
        <v>8145</v>
      </c>
      <c r="F743" s="151" t="s">
        <v>7106</v>
      </c>
      <c r="G743" s="152" t="s">
        <v>7112</v>
      </c>
      <c r="H743" s="149" t="s">
        <v>7113</v>
      </c>
      <c r="I743" s="150" t="s">
        <v>8445</v>
      </c>
      <c r="J743" s="431" t="s">
        <v>8437</v>
      </c>
      <c r="K743" s="153">
        <v>0</v>
      </c>
      <c r="L743" s="27">
        <v>0</v>
      </c>
      <c r="M743" s="153"/>
      <c r="N743" s="166">
        <v>7500000</v>
      </c>
      <c r="O743" s="166"/>
      <c r="P743" s="25"/>
      <c r="Q743" s="25">
        <v>7500000</v>
      </c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>
        <f>IF(SUM(P743:Q743)&lt;SUM(N743),SUM(N743)-SUM(P743:Q743),)</f>
        <v>0</v>
      </c>
      <c r="AE743" s="27">
        <v>8450000</v>
      </c>
      <c r="AF743" s="27"/>
      <c r="AG743" s="27"/>
      <c r="AH743" s="27"/>
      <c r="AI743" s="27"/>
      <c r="AJ743" s="27"/>
      <c r="AK743" s="27"/>
      <c r="AL743" s="25">
        <f>IF(SUM(AF743:AG743)&lt;SUM(AE743),SUM(AE743)-SUM(AF743:AG743),)</f>
        <v>8450000</v>
      </c>
      <c r="AM743" s="27">
        <f>IF(SUM(P743:AA743)&lt;(K743+L743+N743),(K743+L743+N743)-SUM(P743:AA743),)+IF(SUM(AF743:AG743)&lt;(AE743),(AE743)-SUM(AF743:AG743),)</f>
        <v>8450000</v>
      </c>
      <c r="AN743" s="28"/>
      <c r="AO743" s="2"/>
      <c r="AP743" s="2"/>
      <c r="AQ743" s="89"/>
      <c r="AR743" s="89"/>
      <c r="AS743" s="2"/>
      <c r="AT743" s="2"/>
      <c r="AU743" s="29"/>
      <c r="AV743" s="2"/>
      <c r="AW743" s="2"/>
      <c r="AX743" s="2"/>
      <c r="AY743" s="89"/>
      <c r="AZ743" s="2"/>
      <c r="BA743" s="2"/>
      <c r="BB743" s="2"/>
      <c r="BC743" s="2"/>
      <c r="BD743" s="2"/>
      <c r="BE743" s="2"/>
      <c r="BF743" s="2"/>
    </row>
    <row r="744" spans="1:58" s="130" customFormat="1" ht="18" customHeight="1">
      <c r="A744" s="146">
        <v>738</v>
      </c>
      <c r="B744" s="147" t="str">
        <f t="shared" si="189"/>
        <v>012</v>
      </c>
      <c r="C744" s="176" t="s">
        <v>8469</v>
      </c>
      <c r="D744" s="149" t="s">
        <v>8470</v>
      </c>
      <c r="E744" s="152" t="s">
        <v>8151</v>
      </c>
      <c r="F744" s="151" t="s">
        <v>7106</v>
      </c>
      <c r="G744" s="152" t="s">
        <v>7112</v>
      </c>
      <c r="H744" s="149" t="s">
        <v>7113</v>
      </c>
      <c r="I744" s="150" t="s">
        <v>8445</v>
      </c>
      <c r="J744" s="431" t="s">
        <v>8437</v>
      </c>
      <c r="K744" s="153">
        <v>0</v>
      </c>
      <c r="L744" s="27">
        <v>0</v>
      </c>
      <c r="M744" s="153"/>
      <c r="N744" s="166">
        <v>7500000</v>
      </c>
      <c r="O744" s="166"/>
      <c r="P744" s="25"/>
      <c r="Q744" s="25"/>
      <c r="R744" s="25"/>
      <c r="S744" s="25"/>
      <c r="T744" s="25"/>
      <c r="U744" s="25"/>
      <c r="V744" s="25"/>
      <c r="W744" s="25">
        <v>7500000</v>
      </c>
      <c r="X744" s="25"/>
      <c r="Y744" s="25"/>
      <c r="Z744" s="25"/>
      <c r="AA744" s="25"/>
      <c r="AB744" s="25"/>
      <c r="AC744" s="25">
        <v>1578000</v>
      </c>
      <c r="AD744" s="25">
        <f>IF(SUM(P744:W744)&lt;SUM(N744),SUM(N744)-SUM(P744:W744),)</f>
        <v>0</v>
      </c>
      <c r="AE744" s="27">
        <f>8450000-AC744</f>
        <v>6872000</v>
      </c>
      <c r="AF744" s="27"/>
      <c r="AG744" s="27"/>
      <c r="AH744" s="27"/>
      <c r="AI744" s="27"/>
      <c r="AJ744" s="27"/>
      <c r="AK744" s="27"/>
      <c r="AL744" s="25">
        <f>IF(SUM(AF744:AG744)&lt;SUM(AE744),SUM(AE744)-SUM(AF744:AG744),)</f>
        <v>6872000</v>
      </c>
      <c r="AM744" s="27">
        <f>IF(SUM(P744:AA744)&lt;(K744+L744+N744),(K744+L744+N744)-SUM(P744:AA744),)+IF(SUM(AF744:AG744)&lt;(AE744),(AE744)-SUM(AF744:AG744),)</f>
        <v>6872000</v>
      </c>
      <c r="AN744" s="28"/>
      <c r="AO744" s="2"/>
      <c r="AP744" s="2"/>
      <c r="AQ744" s="89"/>
      <c r="AR744" s="89"/>
      <c r="AS744" s="2"/>
      <c r="AT744" s="2"/>
      <c r="AU744" s="29"/>
      <c r="AV744" s="2"/>
      <c r="AW744" s="2"/>
      <c r="AX744" s="2"/>
      <c r="AY744" s="89"/>
      <c r="AZ744" s="2"/>
      <c r="BA744" s="2"/>
      <c r="BB744" s="2"/>
      <c r="BC744" s="2"/>
      <c r="BD744" s="2"/>
      <c r="BE744" s="2"/>
      <c r="BF744" s="2"/>
    </row>
    <row r="745" spans="1:58" s="130" customFormat="1" ht="18" customHeight="1">
      <c r="A745" s="146">
        <v>739</v>
      </c>
      <c r="B745" s="147" t="str">
        <f t="shared" si="189"/>
        <v>012</v>
      </c>
      <c r="C745" s="176" t="s">
        <v>6741</v>
      </c>
      <c r="D745" s="149" t="s">
        <v>8471</v>
      </c>
      <c r="E745" s="152" t="s">
        <v>7363</v>
      </c>
      <c r="F745" s="151" t="s">
        <v>7106</v>
      </c>
      <c r="G745" s="152" t="s">
        <v>7112</v>
      </c>
      <c r="H745" s="149" t="s">
        <v>7113</v>
      </c>
      <c r="I745" s="150" t="s">
        <v>8445</v>
      </c>
      <c r="J745" s="431" t="s">
        <v>8437</v>
      </c>
      <c r="K745" s="153">
        <v>0</v>
      </c>
      <c r="L745" s="27">
        <v>0</v>
      </c>
      <c r="M745" s="153"/>
      <c r="N745" s="166">
        <v>7500000</v>
      </c>
      <c r="O745" s="166"/>
      <c r="P745" s="25"/>
      <c r="Q745" s="25">
        <v>7500000</v>
      </c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>
        <f>IF(SUM(P745:Q745)&lt;SUM(N745),SUM(N745)-SUM(P745:Q745),)</f>
        <v>0</v>
      </c>
      <c r="AE745" s="27">
        <v>8450000</v>
      </c>
      <c r="AF745" s="27"/>
      <c r="AG745" s="27"/>
      <c r="AH745" s="27"/>
      <c r="AI745" s="27"/>
      <c r="AJ745" s="27">
        <v>8450000</v>
      </c>
      <c r="AK745" s="27"/>
      <c r="AL745" s="25">
        <f>IF(SUM(AF745:AK745)&lt;SUM(AE745),SUM(AE745)-SUM(AF745:AK745),)</f>
        <v>0</v>
      </c>
      <c r="AM745" s="27">
        <v>0</v>
      </c>
      <c r="AN745" s="28"/>
      <c r="AO745" s="2"/>
      <c r="AP745" s="2"/>
      <c r="AQ745" s="89"/>
      <c r="AR745" s="89"/>
      <c r="AS745" s="2"/>
      <c r="AT745" s="2"/>
      <c r="AU745" s="29"/>
      <c r="AV745" s="2"/>
      <c r="AW745" s="2"/>
      <c r="AX745" s="2"/>
      <c r="AY745" s="89"/>
      <c r="AZ745" s="2"/>
      <c r="BA745" s="2"/>
      <c r="BB745" s="2"/>
      <c r="BC745" s="2"/>
      <c r="BD745" s="2"/>
      <c r="BE745" s="2"/>
      <c r="BF745" s="2"/>
    </row>
    <row r="746" spans="1:58" s="187" customFormat="1" ht="18" customHeight="1">
      <c r="A746" s="146">
        <v>740</v>
      </c>
      <c r="B746" s="147" t="str">
        <f t="shared" si="189"/>
        <v>012</v>
      </c>
      <c r="C746" s="176" t="s">
        <v>8472</v>
      </c>
      <c r="D746" s="149" t="s">
        <v>8473</v>
      </c>
      <c r="E746" s="152" t="s">
        <v>7964</v>
      </c>
      <c r="F746" s="151" t="s">
        <v>496</v>
      </c>
      <c r="G746" s="152" t="s">
        <v>7112</v>
      </c>
      <c r="H746" s="149" t="s">
        <v>7113</v>
      </c>
      <c r="I746" s="19" t="s">
        <v>8445</v>
      </c>
      <c r="J746" s="163" t="s">
        <v>8437</v>
      </c>
      <c r="K746" s="153">
        <v>0</v>
      </c>
      <c r="L746" s="27">
        <v>0</v>
      </c>
      <c r="M746" s="153"/>
      <c r="N746" s="166">
        <v>7500000</v>
      </c>
      <c r="O746" s="166"/>
      <c r="P746" s="25"/>
      <c r="Q746" s="25"/>
      <c r="R746" s="25"/>
      <c r="S746" s="25">
        <v>7500000</v>
      </c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>
        <f ca="1">IF(SUM(P746:AD746)&lt;SUM(N746),SUM(N746)-SUM(P746:AD746),)</f>
        <v>0</v>
      </c>
      <c r="AE746" s="27">
        <v>8450000</v>
      </c>
      <c r="AF746" s="27">
        <v>8450000</v>
      </c>
      <c r="AG746" s="27"/>
      <c r="AH746" s="27"/>
      <c r="AI746" s="27"/>
      <c r="AJ746" s="27"/>
      <c r="AK746" s="27"/>
      <c r="AL746" s="25">
        <f>IF(SUM(AF746:AG746)&lt;SUM(AE746),SUM(AE746)-SUM(AF746:AG746),)</f>
        <v>0</v>
      </c>
      <c r="AM746" s="27">
        <f>IF(SUM(P746:AA746)&lt;(K746+L746+N746),(K746+L746+N746)-SUM(P746:AA746),)+IF(SUM(AF746:AG746)&lt;(AE746),(AE746)-SUM(AF746:AG746),)</f>
        <v>0</v>
      </c>
      <c r="AN746" s="28"/>
      <c r="AO746" s="2"/>
      <c r="AP746" s="2"/>
      <c r="AQ746" s="89"/>
      <c r="AR746" s="89"/>
      <c r="AS746" s="2"/>
      <c r="AT746" s="2"/>
      <c r="AU746" s="29"/>
      <c r="AV746" s="2"/>
      <c r="AW746" s="2"/>
      <c r="AX746" s="2"/>
      <c r="AY746" s="89"/>
      <c r="AZ746" s="2"/>
      <c r="BA746" s="2"/>
      <c r="BB746" s="2"/>
      <c r="BC746" s="2"/>
      <c r="BD746" s="2"/>
      <c r="BE746" s="2"/>
      <c r="BF746" s="2"/>
    </row>
    <row r="747" spans="1:58" s="130" customFormat="1" ht="18" customHeight="1">
      <c r="A747" s="146">
        <v>741</v>
      </c>
      <c r="B747" s="147" t="str">
        <f t="shared" si="189"/>
        <v>012</v>
      </c>
      <c r="C747" s="176" t="s">
        <v>7037</v>
      </c>
      <c r="D747" s="149" t="s">
        <v>8474</v>
      </c>
      <c r="E747" s="152" t="s">
        <v>8096</v>
      </c>
      <c r="F747" s="151" t="s">
        <v>7106</v>
      </c>
      <c r="G747" s="152" t="s">
        <v>7112</v>
      </c>
      <c r="H747" s="149" t="s">
        <v>7113</v>
      </c>
      <c r="I747" s="19" t="s">
        <v>8445</v>
      </c>
      <c r="J747" s="163" t="s">
        <v>8437</v>
      </c>
      <c r="K747" s="153">
        <v>0</v>
      </c>
      <c r="L747" s="27">
        <v>0</v>
      </c>
      <c r="M747" s="153"/>
      <c r="N747" s="166">
        <v>7500000</v>
      </c>
      <c r="O747" s="166"/>
      <c r="P747" s="25"/>
      <c r="Q747" s="25">
        <v>7500000</v>
      </c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>
        <f t="shared" ref="AD747:AD753" si="202">IF(SUM(P747:Q747)&lt;SUM(N747),SUM(N747)-SUM(P747:Q747),)</f>
        <v>0</v>
      </c>
      <c r="AE747" s="27">
        <v>8450000</v>
      </c>
      <c r="AF747" s="27"/>
      <c r="AG747" s="27"/>
      <c r="AH747" s="27">
        <v>8450000</v>
      </c>
      <c r="AI747" s="27"/>
      <c r="AJ747" s="27"/>
      <c r="AK747" s="27"/>
      <c r="AL747" s="25">
        <f>IF(SUM(AF747:AI747)&lt;SUM(AE747),SUM(AE747)-SUM(AF747:AI747),)</f>
        <v>0</v>
      </c>
      <c r="AM747" s="27">
        <f t="shared" ref="AM747" si="203">IF(SUM(P747:AA747)&lt;(K747+L747+N747),(K747+L747+N747)-SUM(P747:AA747),)+IF(SUM(AF747:AI747)&lt;(AE747),(AE747)-SUM(AF747:AI747),)</f>
        <v>0</v>
      </c>
      <c r="AN747" s="28"/>
      <c r="AO747" s="2"/>
      <c r="AP747" s="2"/>
      <c r="AQ747" s="89"/>
      <c r="AR747" s="89"/>
      <c r="AS747" s="2"/>
      <c r="AT747" s="2"/>
      <c r="AU747" s="29"/>
      <c r="AV747" s="2"/>
      <c r="AW747" s="2"/>
      <c r="AX747" s="2"/>
      <c r="AY747" s="89"/>
      <c r="AZ747" s="2"/>
      <c r="BA747" s="2"/>
      <c r="BB747" s="2"/>
      <c r="BC747" s="2"/>
      <c r="BD747" s="2"/>
      <c r="BE747" s="2"/>
      <c r="BF747" s="2"/>
    </row>
    <row r="748" spans="1:58" s="130" customFormat="1" ht="18" customHeight="1">
      <c r="A748" s="146">
        <v>742</v>
      </c>
      <c r="B748" s="147" t="str">
        <f t="shared" si="189"/>
        <v>012</v>
      </c>
      <c r="C748" s="176" t="s">
        <v>4921</v>
      </c>
      <c r="D748" s="149" t="s">
        <v>8475</v>
      </c>
      <c r="E748" s="152" t="s">
        <v>7664</v>
      </c>
      <c r="F748" s="151" t="s">
        <v>7106</v>
      </c>
      <c r="G748" s="152" t="s">
        <v>7112</v>
      </c>
      <c r="H748" s="149" t="s">
        <v>7113</v>
      </c>
      <c r="I748" s="19" t="s">
        <v>8445</v>
      </c>
      <c r="J748" s="163" t="s">
        <v>8437</v>
      </c>
      <c r="K748" s="153">
        <v>0</v>
      </c>
      <c r="L748" s="27">
        <v>0</v>
      </c>
      <c r="M748" s="153"/>
      <c r="N748" s="166">
        <v>7500000</v>
      </c>
      <c r="O748" s="166"/>
      <c r="P748" s="25"/>
      <c r="Q748" s="25">
        <v>7500000</v>
      </c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>
        <f t="shared" si="202"/>
        <v>0</v>
      </c>
      <c r="AE748" s="27">
        <v>8450000</v>
      </c>
      <c r="AF748" s="27">
        <v>8450000</v>
      </c>
      <c r="AG748" s="27"/>
      <c r="AH748" s="27"/>
      <c r="AI748" s="27"/>
      <c r="AJ748" s="27"/>
      <c r="AK748" s="27"/>
      <c r="AL748" s="25">
        <f>IF(SUM(AF748:AG748)&lt;SUM(AE748),SUM(AE748)-SUM(AF748:AG748),)</f>
        <v>0</v>
      </c>
      <c r="AM748" s="27">
        <f>IF(SUM(P748:AA748)&lt;(K748+L748+N748),(K748+L748+N748)-SUM(P748:AA748),)+IF(SUM(AF748:AG748)&lt;(AE748),(AE748)-SUM(AF748:AG748),)</f>
        <v>0</v>
      </c>
      <c r="AN748" s="28"/>
      <c r="AO748" s="2"/>
      <c r="AP748" s="2"/>
      <c r="AQ748" s="89"/>
      <c r="AR748" s="89"/>
      <c r="AS748" s="2"/>
      <c r="AT748" s="2"/>
      <c r="AU748" s="29"/>
      <c r="AV748" s="2"/>
      <c r="AW748" s="2"/>
      <c r="AX748" s="2"/>
      <c r="AY748" s="89"/>
      <c r="AZ748" s="2"/>
      <c r="BA748" s="2"/>
      <c r="BB748" s="2"/>
      <c r="BC748" s="2"/>
      <c r="BD748" s="2"/>
      <c r="BE748" s="2"/>
      <c r="BF748" s="2"/>
    </row>
    <row r="749" spans="1:58" s="130" customFormat="1" ht="18" customHeight="1">
      <c r="A749" s="146">
        <v>743</v>
      </c>
      <c r="B749" s="147" t="str">
        <f t="shared" si="189"/>
        <v>012</v>
      </c>
      <c r="C749" s="176" t="s">
        <v>6544</v>
      </c>
      <c r="D749" s="149" t="s">
        <v>8476</v>
      </c>
      <c r="E749" s="152" t="s">
        <v>7623</v>
      </c>
      <c r="F749" s="151" t="s">
        <v>7106</v>
      </c>
      <c r="G749" s="152" t="s">
        <v>7112</v>
      </c>
      <c r="H749" s="149" t="s">
        <v>7113</v>
      </c>
      <c r="I749" s="19" t="s">
        <v>8445</v>
      </c>
      <c r="J749" s="163" t="s">
        <v>8437</v>
      </c>
      <c r="K749" s="153">
        <v>0</v>
      </c>
      <c r="L749" s="27">
        <v>0</v>
      </c>
      <c r="M749" s="153"/>
      <c r="N749" s="166">
        <v>7500000</v>
      </c>
      <c r="O749" s="166"/>
      <c r="P749" s="25"/>
      <c r="Q749" s="25">
        <v>7500000</v>
      </c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>
        <f t="shared" si="202"/>
        <v>0</v>
      </c>
      <c r="AE749" s="27">
        <v>8450000</v>
      </c>
      <c r="AF749" s="27"/>
      <c r="AG749" s="27"/>
      <c r="AH749" s="27">
        <v>8450000</v>
      </c>
      <c r="AI749" s="27"/>
      <c r="AJ749" s="27"/>
      <c r="AK749" s="27"/>
      <c r="AL749" s="25">
        <f>IF(SUM(AF749:AI749)&lt;SUM(AE749),SUM(AE749)-SUM(AF749:AI749),)</f>
        <v>0</v>
      </c>
      <c r="AM749" s="27">
        <f t="shared" ref="AM749" si="204">IF(SUM(P749:AA749)&lt;(K749+L749+N749),(K749+L749+N749)-SUM(P749:AA749),)+IF(SUM(AF749:AI749)&lt;(AE749),(AE749)-SUM(AF749:AI749),)</f>
        <v>0</v>
      </c>
      <c r="AN749" s="28"/>
      <c r="AO749" s="2"/>
      <c r="AP749" s="2"/>
      <c r="AQ749" s="89"/>
      <c r="AR749" s="89"/>
      <c r="AS749" s="2"/>
      <c r="AT749" s="2"/>
      <c r="AU749" s="29"/>
      <c r="AV749" s="2"/>
      <c r="AW749" s="2"/>
      <c r="AX749" s="2"/>
      <c r="AY749" s="89"/>
      <c r="AZ749" s="2"/>
      <c r="BA749" s="2"/>
      <c r="BB749" s="2"/>
      <c r="BC749" s="2"/>
      <c r="BD749" s="2"/>
      <c r="BE749" s="2"/>
      <c r="BF749" s="2"/>
    </row>
    <row r="750" spans="1:58" s="130" customFormat="1" ht="18" customHeight="1">
      <c r="A750" s="146">
        <v>744</v>
      </c>
      <c r="B750" s="147" t="str">
        <f t="shared" si="189"/>
        <v>012</v>
      </c>
      <c r="C750" s="176" t="s">
        <v>5980</v>
      </c>
      <c r="D750" s="149" t="s">
        <v>8477</v>
      </c>
      <c r="E750" s="152" t="s">
        <v>7996</v>
      </c>
      <c r="F750" s="151" t="s">
        <v>7106</v>
      </c>
      <c r="G750" s="152" t="s">
        <v>7112</v>
      </c>
      <c r="H750" s="149" t="s">
        <v>7113</v>
      </c>
      <c r="I750" s="192" t="s">
        <v>8441</v>
      </c>
      <c r="J750" s="163" t="s">
        <v>8437</v>
      </c>
      <c r="K750" s="153">
        <v>0</v>
      </c>
      <c r="L750" s="27">
        <v>0</v>
      </c>
      <c r="M750" s="153"/>
      <c r="N750" s="166">
        <v>7500000</v>
      </c>
      <c r="O750" s="166"/>
      <c r="P750" s="25"/>
      <c r="Q750" s="25">
        <v>7500000</v>
      </c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>
        <f t="shared" si="202"/>
        <v>0</v>
      </c>
      <c r="AE750" s="27">
        <v>8450000</v>
      </c>
      <c r="AF750" s="27">
        <v>8450000</v>
      </c>
      <c r="AG750" s="27"/>
      <c r="AH750" s="27"/>
      <c r="AI750" s="27"/>
      <c r="AJ750" s="27"/>
      <c r="AK750" s="27"/>
      <c r="AL750" s="25">
        <f>IF(SUM(AF750:AG750)&lt;SUM(AE750),SUM(AE750)-SUM(AF750:AG750),)</f>
        <v>0</v>
      </c>
      <c r="AM750" s="27">
        <f>IF(SUM(P750:AA750)&lt;(K750+L750+N750),(K750+L750+N750)-SUM(P750:AA750),)+IF(SUM(AF750:AG750)&lt;(AE750),(AE750)-SUM(AF750:AG750),)</f>
        <v>0</v>
      </c>
      <c r="AN750" s="28"/>
      <c r="AO750" s="2"/>
      <c r="AP750" s="2"/>
      <c r="AQ750" s="89"/>
      <c r="AR750" s="89"/>
      <c r="AS750" s="2"/>
      <c r="AT750" s="2"/>
      <c r="AU750" s="29"/>
      <c r="AV750" s="2"/>
      <c r="AW750" s="2"/>
      <c r="AX750" s="2"/>
      <c r="AY750" s="89"/>
      <c r="AZ750" s="2"/>
      <c r="BA750" s="2"/>
      <c r="BB750" s="2"/>
      <c r="BC750" s="2"/>
      <c r="BD750" s="2"/>
      <c r="BE750" s="2"/>
      <c r="BF750" s="2"/>
    </row>
    <row r="751" spans="1:58" s="187" customFormat="1" ht="18" customHeight="1">
      <c r="A751" s="146">
        <v>745</v>
      </c>
      <c r="B751" s="147" t="str">
        <f t="shared" si="189"/>
        <v>012</v>
      </c>
      <c r="C751" s="176" t="s">
        <v>8478</v>
      </c>
      <c r="D751" s="149" t="s">
        <v>8479</v>
      </c>
      <c r="E751" s="152" t="s">
        <v>116</v>
      </c>
      <c r="F751" s="151" t="s">
        <v>496</v>
      </c>
      <c r="G751" s="152" t="s">
        <v>7112</v>
      </c>
      <c r="H751" s="149" t="s">
        <v>7113</v>
      </c>
      <c r="I751" s="150" t="s">
        <v>8445</v>
      </c>
      <c r="J751" s="431" t="s">
        <v>8437</v>
      </c>
      <c r="K751" s="153">
        <v>0</v>
      </c>
      <c r="L751" s="27">
        <v>0</v>
      </c>
      <c r="M751" s="153"/>
      <c r="N751" s="166">
        <v>7500000</v>
      </c>
      <c r="O751" s="166"/>
      <c r="P751" s="25"/>
      <c r="Q751" s="25"/>
      <c r="R751" s="25"/>
      <c r="S751" s="25"/>
      <c r="T751" s="25"/>
      <c r="U751" s="25">
        <v>7500000</v>
      </c>
      <c r="V751" s="25"/>
      <c r="W751" s="25"/>
      <c r="X751" s="25"/>
      <c r="Y751" s="25"/>
      <c r="Z751" s="25"/>
      <c r="AA751" s="25"/>
      <c r="AB751" s="25"/>
      <c r="AC751" s="25"/>
      <c r="AD751" s="25">
        <f>IF(SUM(P751:U751)&lt;SUM(N751),SUM(N751)-SUM(P751:U751),)</f>
        <v>0</v>
      </c>
      <c r="AE751" s="27">
        <v>8450000</v>
      </c>
      <c r="AF751" s="27"/>
      <c r="AG751" s="27"/>
      <c r="AH751" s="27"/>
      <c r="AI751" s="27"/>
      <c r="AJ751" s="27">
        <v>8450000</v>
      </c>
      <c r="AK751" s="27"/>
      <c r="AL751" s="25">
        <f>IF(SUM(AF751:AK751)&lt;SUM(AE751),SUM(AE751)-SUM(AF751:AK751),)</f>
        <v>0</v>
      </c>
      <c r="AM751" s="27">
        <v>0</v>
      </c>
      <c r="AN751" s="28"/>
      <c r="AO751" s="2"/>
      <c r="AP751" s="2"/>
      <c r="AQ751" s="89"/>
      <c r="AR751" s="89"/>
      <c r="AS751" s="2"/>
      <c r="AT751" s="2"/>
      <c r="AU751" s="29"/>
      <c r="AV751" s="2"/>
      <c r="AW751" s="2"/>
      <c r="AX751" s="2"/>
      <c r="AY751" s="89"/>
      <c r="AZ751" s="2"/>
      <c r="BA751" s="2"/>
      <c r="BB751" s="2"/>
      <c r="BC751" s="2"/>
      <c r="BD751" s="2"/>
      <c r="BE751" s="2"/>
      <c r="BF751" s="2"/>
    </row>
    <row r="752" spans="1:58" s="130" customFormat="1" ht="18" customHeight="1">
      <c r="A752" s="146">
        <v>746</v>
      </c>
      <c r="B752" s="147" t="str">
        <f t="shared" si="189"/>
        <v>012</v>
      </c>
      <c r="C752" s="176" t="s">
        <v>8480</v>
      </c>
      <c r="D752" s="149" t="s">
        <v>8481</v>
      </c>
      <c r="E752" s="152" t="s">
        <v>1317</v>
      </c>
      <c r="F752" s="151" t="s">
        <v>7106</v>
      </c>
      <c r="G752" s="152" t="s">
        <v>7112</v>
      </c>
      <c r="H752" s="149" t="s">
        <v>7113</v>
      </c>
      <c r="I752" s="150" t="s">
        <v>8445</v>
      </c>
      <c r="J752" s="431" t="s">
        <v>8437</v>
      </c>
      <c r="K752" s="153">
        <v>0</v>
      </c>
      <c r="L752" s="27">
        <v>0</v>
      </c>
      <c r="M752" s="153"/>
      <c r="N752" s="166">
        <v>7500000</v>
      </c>
      <c r="O752" s="166"/>
      <c r="P752" s="25"/>
      <c r="Q752" s="25"/>
      <c r="R752" s="25"/>
      <c r="S752" s="25"/>
      <c r="T752" s="25"/>
      <c r="U752" s="25"/>
      <c r="V752" s="25"/>
      <c r="W752" s="25">
        <v>7500000</v>
      </c>
      <c r="X752" s="25"/>
      <c r="Y752" s="25"/>
      <c r="Z752" s="25"/>
      <c r="AA752" s="25"/>
      <c r="AB752" s="25"/>
      <c r="AC752" s="25"/>
      <c r="AD752" s="25">
        <f>IF(SUM(P752:W752)&lt;SUM(N752),SUM(N752)-SUM(P752:W752),)</f>
        <v>0</v>
      </c>
      <c r="AE752" s="27">
        <v>8450000</v>
      </c>
      <c r="AF752" s="27"/>
      <c r="AG752" s="27"/>
      <c r="AH752" s="27"/>
      <c r="AI752" s="27"/>
      <c r="AJ752" s="27"/>
      <c r="AK752" s="27"/>
      <c r="AL752" s="25">
        <f>IF(SUM(AF752:AG752)&lt;SUM(AE752),SUM(AE752)-SUM(AF752:AG752),)</f>
        <v>8450000</v>
      </c>
      <c r="AM752" s="27">
        <f>IF(SUM(P752:AA752)&lt;(K752+L752+N752),(K752+L752+N752)-SUM(P752:AA752),)+IF(SUM(AF752:AG752)&lt;(AE752),(AE752)-SUM(AF752:AG752),)</f>
        <v>8450000</v>
      </c>
      <c r="AN752" s="28"/>
      <c r="AO752" s="2"/>
      <c r="AP752" s="2"/>
      <c r="AQ752" s="89"/>
      <c r="AR752" s="89"/>
      <c r="AS752" s="2"/>
      <c r="AT752" s="2"/>
      <c r="AU752" s="29"/>
      <c r="AV752" s="2"/>
      <c r="AW752" s="2"/>
      <c r="AX752" s="2"/>
      <c r="AY752" s="89"/>
      <c r="AZ752" s="2"/>
      <c r="BA752" s="2"/>
      <c r="BB752" s="2"/>
      <c r="BC752" s="2"/>
      <c r="BD752" s="2"/>
      <c r="BE752" s="2"/>
      <c r="BF752" s="2"/>
    </row>
    <row r="753" spans="1:58" s="130" customFormat="1" ht="18" customHeight="1">
      <c r="A753" s="146">
        <v>747</v>
      </c>
      <c r="B753" s="147" t="str">
        <f t="shared" si="189"/>
        <v>012</v>
      </c>
      <c r="C753" s="176" t="s">
        <v>5753</v>
      </c>
      <c r="D753" s="149" t="s">
        <v>8482</v>
      </c>
      <c r="E753" s="152" t="s">
        <v>7705</v>
      </c>
      <c r="F753" s="151" t="s">
        <v>7106</v>
      </c>
      <c r="G753" s="152" t="s">
        <v>7112</v>
      </c>
      <c r="H753" s="149" t="s">
        <v>7113</v>
      </c>
      <c r="I753" s="19" t="s">
        <v>8445</v>
      </c>
      <c r="J753" s="163" t="s">
        <v>8437</v>
      </c>
      <c r="K753" s="153">
        <v>0</v>
      </c>
      <c r="L753" s="27">
        <v>0</v>
      </c>
      <c r="M753" s="153"/>
      <c r="N753" s="166">
        <v>7500000</v>
      </c>
      <c r="O753" s="166"/>
      <c r="P753" s="25"/>
      <c r="Q753" s="25">
        <v>7500000</v>
      </c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>
        <f t="shared" si="202"/>
        <v>0</v>
      </c>
      <c r="AE753" s="27">
        <v>8450000</v>
      </c>
      <c r="AF753" s="27">
        <v>8450000</v>
      </c>
      <c r="AG753" s="27"/>
      <c r="AH753" s="27"/>
      <c r="AI753" s="27"/>
      <c r="AJ753" s="27"/>
      <c r="AK753" s="27"/>
      <c r="AL753" s="25">
        <f>IF(SUM(AF753:AG753)&lt;SUM(AE753),SUM(AE753)-SUM(AF753:AG753),)</f>
        <v>0</v>
      </c>
      <c r="AM753" s="27">
        <f>IF(SUM(P753:AA753)&lt;(K753+L753+N753),(K753+L753+N753)-SUM(P753:AA753),)+IF(SUM(AF753:AG753)&lt;(AE753),(AE753)-SUM(AF753:AG753),)</f>
        <v>0</v>
      </c>
      <c r="AN753" s="28"/>
      <c r="AO753" s="2"/>
      <c r="AP753" s="2"/>
      <c r="AQ753" s="89"/>
      <c r="AR753" s="89"/>
      <c r="AS753" s="2"/>
      <c r="AT753" s="2"/>
      <c r="AU753" s="29"/>
      <c r="AV753" s="2"/>
      <c r="AW753" s="2"/>
      <c r="AX753" s="2"/>
      <c r="AY753" s="89"/>
      <c r="AZ753" s="2"/>
      <c r="BA753" s="2"/>
      <c r="BB753" s="2"/>
      <c r="BC753" s="2"/>
      <c r="BD753" s="2"/>
      <c r="BE753" s="2"/>
      <c r="BF753" s="2"/>
    </row>
    <row r="754" spans="1:58" s="130" customFormat="1" ht="18" customHeight="1">
      <c r="A754" s="146">
        <v>748</v>
      </c>
      <c r="B754" s="147" t="str">
        <f t="shared" si="189"/>
        <v>012</v>
      </c>
      <c r="C754" s="176" t="s">
        <v>8483</v>
      </c>
      <c r="D754" s="149" t="s">
        <v>8484</v>
      </c>
      <c r="E754" s="152" t="s">
        <v>7187</v>
      </c>
      <c r="F754" s="151" t="s">
        <v>496</v>
      </c>
      <c r="G754" s="152" t="s">
        <v>7112</v>
      </c>
      <c r="H754" s="149" t="s">
        <v>7113</v>
      </c>
      <c r="I754" s="19" t="s">
        <v>8445</v>
      </c>
      <c r="J754" s="163" t="s">
        <v>8437</v>
      </c>
      <c r="K754" s="153">
        <v>0</v>
      </c>
      <c r="L754" s="27">
        <v>0</v>
      </c>
      <c r="M754" s="153"/>
      <c r="N754" s="166">
        <v>7500000</v>
      </c>
      <c r="O754" s="166"/>
      <c r="P754" s="25"/>
      <c r="Q754" s="25"/>
      <c r="R754" s="25"/>
      <c r="S754" s="25">
        <v>7500000</v>
      </c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>
        <f ca="1">IF(SUM(P754:AD754)&lt;SUM(N754),SUM(N754)-SUM(P754:AD754),)</f>
        <v>0</v>
      </c>
      <c r="AE754" s="27">
        <v>8450000</v>
      </c>
      <c r="AF754" s="27"/>
      <c r="AG754" s="27"/>
      <c r="AH754" s="27">
        <v>8450000</v>
      </c>
      <c r="AI754" s="27"/>
      <c r="AJ754" s="27"/>
      <c r="AK754" s="27"/>
      <c r="AL754" s="25">
        <f>IF(SUM(AF754:AI754)&lt;SUM(AE754),SUM(AE754)-SUM(AF754:AI754),)</f>
        <v>0</v>
      </c>
      <c r="AM754" s="27">
        <f t="shared" ref="AM754" si="205">IF(SUM(P754:AA754)&lt;(K754+L754+N754),(K754+L754+N754)-SUM(P754:AA754),)+IF(SUM(AF754:AI754)&lt;(AE754),(AE754)-SUM(AF754:AI754),)</f>
        <v>0</v>
      </c>
      <c r="AN754" s="28"/>
      <c r="AO754" s="2"/>
      <c r="AP754" s="2"/>
      <c r="AQ754" s="89"/>
      <c r="AR754" s="89"/>
      <c r="AS754" s="2"/>
      <c r="AT754" s="2"/>
      <c r="AU754" s="29"/>
      <c r="AV754" s="2"/>
      <c r="AW754" s="2"/>
      <c r="AX754" s="2"/>
      <c r="AY754" s="89"/>
      <c r="AZ754" s="2"/>
      <c r="BA754" s="2"/>
      <c r="BB754" s="2"/>
      <c r="BC754" s="2"/>
      <c r="BD754" s="2"/>
      <c r="BE754" s="2"/>
      <c r="BF754" s="2"/>
    </row>
    <row r="755" spans="1:58" s="130" customFormat="1" ht="18" customHeight="1">
      <c r="A755" s="146">
        <v>749</v>
      </c>
      <c r="B755" s="147" t="str">
        <f t="shared" si="189"/>
        <v>012</v>
      </c>
      <c r="C755" s="176" t="s">
        <v>5000</v>
      </c>
      <c r="D755" s="149" t="s">
        <v>8485</v>
      </c>
      <c r="E755" s="152" t="s">
        <v>8486</v>
      </c>
      <c r="F755" s="151" t="s">
        <v>7106</v>
      </c>
      <c r="G755" s="152" t="s">
        <v>7112</v>
      </c>
      <c r="H755" s="149" t="s">
        <v>7113</v>
      </c>
      <c r="I755" s="19" t="s">
        <v>8445</v>
      </c>
      <c r="J755" s="163" t="s">
        <v>8437</v>
      </c>
      <c r="K755" s="153">
        <v>0</v>
      </c>
      <c r="L755" s="27">
        <v>0</v>
      </c>
      <c r="M755" s="153"/>
      <c r="N755" s="166">
        <v>7500000</v>
      </c>
      <c r="O755" s="166"/>
      <c r="P755" s="25"/>
      <c r="Q755" s="25">
        <v>7500000</v>
      </c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>
        <f t="shared" ref="AD755:AD796" si="206">IF(SUM(P755:Q755)&lt;SUM(N755),SUM(N755)-SUM(P755:Q755),)</f>
        <v>0</v>
      </c>
      <c r="AE755" s="27">
        <v>8450000</v>
      </c>
      <c r="AF755" s="27">
        <v>8450000</v>
      </c>
      <c r="AG755" s="27"/>
      <c r="AH755" s="27"/>
      <c r="AI755" s="27"/>
      <c r="AJ755" s="27"/>
      <c r="AK755" s="27"/>
      <c r="AL755" s="25">
        <f>IF(SUM(AF755:AG755)&lt;SUM(AE755),SUM(AE755)-SUM(AF755:AG755),)</f>
        <v>0</v>
      </c>
      <c r="AM755" s="27">
        <f>IF(SUM(P755:AA755)&lt;(K755+L755+N755),(K755+L755+N755)-SUM(P755:AA755),)+IF(SUM(AF755:AG755)&lt;(AE755),(AE755)-SUM(AF755:AG755),)</f>
        <v>0</v>
      </c>
      <c r="AN755" s="28"/>
      <c r="AO755" s="2"/>
      <c r="AP755" s="2"/>
      <c r="AQ755" s="89"/>
      <c r="AR755" s="89"/>
      <c r="AS755" s="2"/>
      <c r="AT755" s="2"/>
      <c r="AU755" s="29"/>
      <c r="AV755" s="2"/>
      <c r="AW755" s="2"/>
      <c r="AX755" s="2"/>
      <c r="AY755" s="89"/>
      <c r="AZ755" s="2"/>
      <c r="BA755" s="2"/>
      <c r="BB755" s="2"/>
      <c r="BC755" s="2"/>
      <c r="BD755" s="2"/>
      <c r="BE755" s="2"/>
      <c r="BF755" s="2"/>
    </row>
    <row r="756" spans="1:58" s="130" customFormat="1" ht="18" customHeight="1">
      <c r="A756" s="146">
        <v>750</v>
      </c>
      <c r="B756" s="147" t="str">
        <f t="shared" si="189"/>
        <v>012</v>
      </c>
      <c r="C756" s="176" t="s">
        <v>6227</v>
      </c>
      <c r="D756" s="149" t="s">
        <v>8487</v>
      </c>
      <c r="E756" s="152" t="s">
        <v>7340</v>
      </c>
      <c r="F756" s="151" t="s">
        <v>7106</v>
      </c>
      <c r="G756" s="152" t="s">
        <v>7112</v>
      </c>
      <c r="H756" s="149" t="s">
        <v>7113</v>
      </c>
      <c r="I756" s="19" t="s">
        <v>8445</v>
      </c>
      <c r="J756" s="163" t="s">
        <v>8437</v>
      </c>
      <c r="K756" s="153">
        <v>0</v>
      </c>
      <c r="L756" s="27">
        <v>0</v>
      </c>
      <c r="M756" s="153"/>
      <c r="N756" s="166">
        <v>7500000</v>
      </c>
      <c r="O756" s="166"/>
      <c r="P756" s="25"/>
      <c r="Q756" s="25">
        <v>7500000</v>
      </c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>
        <f t="shared" si="206"/>
        <v>0</v>
      </c>
      <c r="AE756" s="27">
        <v>8450000</v>
      </c>
      <c r="AF756" s="27">
        <v>8450000</v>
      </c>
      <c r="AG756" s="27"/>
      <c r="AH756" s="27"/>
      <c r="AI756" s="27"/>
      <c r="AJ756" s="27"/>
      <c r="AK756" s="27"/>
      <c r="AL756" s="25">
        <f>IF(SUM(AF756:AG756)&lt;SUM(AE756),SUM(AE756)-SUM(AF756:AG756),)</f>
        <v>0</v>
      </c>
      <c r="AM756" s="27">
        <f>IF(SUM(P756:AA756)&lt;(K756+L756+N756),(K756+L756+N756)-SUM(P756:AA756),)+IF(SUM(AF756:AG756)&lt;(AE756),(AE756)-SUM(AF756:AG756),)</f>
        <v>0</v>
      </c>
      <c r="AN756" s="28"/>
      <c r="AO756" s="2"/>
      <c r="AP756" s="2"/>
      <c r="AQ756" s="89"/>
      <c r="AR756" s="89"/>
      <c r="AS756" s="2"/>
      <c r="AT756" s="2"/>
      <c r="AU756" s="29"/>
      <c r="AV756" s="2"/>
      <c r="AW756" s="2"/>
      <c r="AX756" s="2"/>
      <c r="AY756" s="89"/>
      <c r="AZ756" s="2"/>
      <c r="BA756" s="2"/>
      <c r="BB756" s="2"/>
      <c r="BC756" s="2"/>
      <c r="BD756" s="2"/>
      <c r="BE756" s="2"/>
      <c r="BF756" s="2"/>
    </row>
    <row r="757" spans="1:58" s="187" customFormat="1" ht="18" customHeight="1">
      <c r="A757" s="146">
        <v>751</v>
      </c>
      <c r="B757" s="147" t="str">
        <f t="shared" si="189"/>
        <v>012</v>
      </c>
      <c r="C757" s="176" t="s">
        <v>5020</v>
      </c>
      <c r="D757" s="149" t="s">
        <v>8488</v>
      </c>
      <c r="E757" s="152" t="s">
        <v>7653</v>
      </c>
      <c r="F757" s="151" t="s">
        <v>7106</v>
      </c>
      <c r="G757" s="152" t="s">
        <v>7112</v>
      </c>
      <c r="H757" s="149" t="s">
        <v>7113</v>
      </c>
      <c r="I757" s="19" t="s">
        <v>8445</v>
      </c>
      <c r="J757" s="163" t="s">
        <v>8437</v>
      </c>
      <c r="K757" s="153">
        <v>0</v>
      </c>
      <c r="L757" s="27">
        <v>0</v>
      </c>
      <c r="M757" s="153"/>
      <c r="N757" s="166">
        <v>7500000</v>
      </c>
      <c r="O757" s="166"/>
      <c r="P757" s="25"/>
      <c r="Q757" s="25">
        <v>7500000</v>
      </c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>
        <f t="shared" si="206"/>
        <v>0</v>
      </c>
      <c r="AE757" s="27">
        <v>8450000</v>
      </c>
      <c r="AF757" s="27">
        <v>8450000</v>
      </c>
      <c r="AG757" s="27"/>
      <c r="AH757" s="27"/>
      <c r="AI757" s="27"/>
      <c r="AJ757" s="27"/>
      <c r="AK757" s="27"/>
      <c r="AL757" s="25">
        <f>IF(SUM(AF757:AG757)&lt;SUM(AE757),SUM(AE757)-SUM(AF757:AG757),)</f>
        <v>0</v>
      </c>
      <c r="AM757" s="27">
        <f>IF(SUM(P757:AA757)&lt;(K757+L757+N757),(K757+L757+N757)-SUM(P757:AA757),)+IF(SUM(AF757:AG757)&lt;(AE757),(AE757)-SUM(AF757:AG757),)</f>
        <v>0</v>
      </c>
      <c r="AN757" s="28"/>
      <c r="AO757" s="2"/>
      <c r="AP757" s="2"/>
      <c r="AQ757" s="89"/>
      <c r="AR757" s="89"/>
      <c r="AS757" s="2"/>
      <c r="AT757" s="2"/>
      <c r="AU757" s="29"/>
      <c r="AV757" s="2"/>
      <c r="AW757" s="2"/>
      <c r="AX757" s="2"/>
      <c r="AY757" s="89"/>
      <c r="AZ757" s="2"/>
      <c r="BA757" s="2"/>
      <c r="BB757" s="2"/>
      <c r="BC757" s="2"/>
      <c r="BD757" s="2"/>
      <c r="BE757" s="2"/>
      <c r="BF757" s="2"/>
    </row>
    <row r="758" spans="1:58" s="130" customFormat="1" ht="18" customHeight="1">
      <c r="A758" s="146">
        <v>752</v>
      </c>
      <c r="B758" s="147" t="str">
        <f t="shared" si="189"/>
        <v>012</v>
      </c>
      <c r="C758" s="176" t="s">
        <v>6832</v>
      </c>
      <c r="D758" s="149" t="s">
        <v>8489</v>
      </c>
      <c r="E758" s="152" t="s">
        <v>7572</v>
      </c>
      <c r="F758" s="151" t="s">
        <v>496</v>
      </c>
      <c r="G758" s="152" t="s">
        <v>7112</v>
      </c>
      <c r="H758" s="149" t="s">
        <v>7113</v>
      </c>
      <c r="I758" s="19" t="s">
        <v>8445</v>
      </c>
      <c r="J758" s="163" t="s">
        <v>8437</v>
      </c>
      <c r="K758" s="153">
        <v>0</v>
      </c>
      <c r="L758" s="27">
        <v>0</v>
      </c>
      <c r="M758" s="153"/>
      <c r="N758" s="166">
        <v>7500000</v>
      </c>
      <c r="O758" s="166"/>
      <c r="P758" s="25"/>
      <c r="Q758" s="25">
        <v>7500000</v>
      </c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>
        <f t="shared" si="206"/>
        <v>0</v>
      </c>
      <c r="AE758" s="27">
        <v>8450000</v>
      </c>
      <c r="AF758" s="27">
        <v>8450000</v>
      </c>
      <c r="AG758" s="27"/>
      <c r="AH758" s="27"/>
      <c r="AI758" s="27"/>
      <c r="AJ758" s="27"/>
      <c r="AK758" s="27"/>
      <c r="AL758" s="25">
        <f>IF(SUM(AF758:AG758)&lt;SUM(AE758),SUM(AE758)-SUM(AF758:AG758),)</f>
        <v>0</v>
      </c>
      <c r="AM758" s="27">
        <f>IF(SUM(P758:AA758)&lt;(K758+L758+N758),(K758+L758+N758)-SUM(P758:AA758),)+IF(SUM(AF758:AG758)&lt;(AE758),(AE758)-SUM(AF758:AG758),)</f>
        <v>0</v>
      </c>
      <c r="AN758" s="28"/>
      <c r="AO758" s="2"/>
      <c r="AP758" s="2"/>
      <c r="AQ758" s="89"/>
      <c r="AR758" s="89"/>
      <c r="AS758" s="2"/>
      <c r="AT758" s="2"/>
      <c r="AU758" s="29"/>
      <c r="AV758" s="2"/>
      <c r="AW758" s="2"/>
      <c r="AX758" s="2"/>
      <c r="AY758" s="89"/>
      <c r="AZ758" s="2"/>
      <c r="BA758" s="2"/>
      <c r="BB758" s="2"/>
      <c r="BC758" s="2"/>
      <c r="BD758" s="2"/>
      <c r="BE758" s="2"/>
      <c r="BF758" s="2"/>
    </row>
    <row r="759" spans="1:58" s="130" customFormat="1" ht="18" customHeight="1">
      <c r="A759" s="146">
        <v>753</v>
      </c>
      <c r="B759" s="147" t="str">
        <f t="shared" si="189"/>
        <v>012</v>
      </c>
      <c r="C759" s="176" t="s">
        <v>4798</v>
      </c>
      <c r="D759" s="149" t="s">
        <v>8490</v>
      </c>
      <c r="E759" s="152" t="s">
        <v>7803</v>
      </c>
      <c r="F759" s="151" t="s">
        <v>496</v>
      </c>
      <c r="G759" s="152" t="s">
        <v>7112</v>
      </c>
      <c r="H759" s="149" t="s">
        <v>7113</v>
      </c>
      <c r="I759" s="191" t="s">
        <v>8394</v>
      </c>
      <c r="J759" s="163" t="s">
        <v>8491</v>
      </c>
      <c r="K759" s="153">
        <v>0</v>
      </c>
      <c r="L759" s="27">
        <v>0</v>
      </c>
      <c r="M759" s="153"/>
      <c r="N759" s="166">
        <v>7500000</v>
      </c>
      <c r="O759" s="166"/>
      <c r="P759" s="25"/>
      <c r="Q759" s="25">
        <v>7500000</v>
      </c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>
        <f t="shared" si="206"/>
        <v>0</v>
      </c>
      <c r="AE759" s="27">
        <v>8450000</v>
      </c>
      <c r="AF759" s="27"/>
      <c r="AG759" s="27"/>
      <c r="AH759" s="27">
        <v>8450000</v>
      </c>
      <c r="AI759" s="27"/>
      <c r="AJ759" s="27"/>
      <c r="AK759" s="27"/>
      <c r="AL759" s="25">
        <f>IF(SUM(AF759:AI759)&lt;SUM(AE759),SUM(AE759)-SUM(AF759:AI759),)</f>
        <v>0</v>
      </c>
      <c r="AM759" s="27">
        <f t="shared" ref="AM759" si="207">IF(SUM(P759:AA759)&lt;(K759+L759+N759),(K759+L759+N759)-SUM(P759:AA759),)+IF(SUM(AF759:AI759)&lt;(AE759),(AE759)-SUM(AF759:AI759),)</f>
        <v>0</v>
      </c>
      <c r="AN759" s="28"/>
      <c r="AO759" s="2"/>
      <c r="AP759" s="2"/>
      <c r="AQ759" s="89"/>
      <c r="AR759" s="89"/>
      <c r="AS759" s="2"/>
      <c r="AT759" s="2"/>
      <c r="AU759" s="29"/>
      <c r="AV759" s="2"/>
      <c r="AW759" s="2"/>
      <c r="AX759" s="2"/>
      <c r="AY759" s="89"/>
      <c r="AZ759" s="2"/>
      <c r="BA759" s="2"/>
      <c r="BB759" s="2"/>
      <c r="BC759" s="2"/>
      <c r="BD759" s="2"/>
      <c r="BE759" s="2"/>
      <c r="BF759" s="2"/>
    </row>
    <row r="760" spans="1:58" s="130" customFormat="1" ht="18" customHeight="1">
      <c r="A760" s="146">
        <v>754</v>
      </c>
      <c r="B760" s="147" t="str">
        <f t="shared" si="189"/>
        <v>012</v>
      </c>
      <c r="C760" s="176" t="s">
        <v>6042</v>
      </c>
      <c r="D760" s="149" t="s">
        <v>8492</v>
      </c>
      <c r="E760" s="152" t="s">
        <v>7176</v>
      </c>
      <c r="F760" s="151" t="s">
        <v>7106</v>
      </c>
      <c r="G760" s="152" t="s">
        <v>7112</v>
      </c>
      <c r="H760" s="149" t="s">
        <v>7113</v>
      </c>
      <c r="I760" s="192" t="s">
        <v>8441</v>
      </c>
      <c r="J760" s="163" t="s">
        <v>8491</v>
      </c>
      <c r="K760" s="153">
        <v>0</v>
      </c>
      <c r="L760" s="27">
        <v>0</v>
      </c>
      <c r="M760" s="153"/>
      <c r="N760" s="166">
        <v>7500000</v>
      </c>
      <c r="O760" s="166"/>
      <c r="P760" s="25"/>
      <c r="Q760" s="25">
        <v>7500000</v>
      </c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>
        <f t="shared" si="206"/>
        <v>0</v>
      </c>
      <c r="AE760" s="27">
        <v>8450000</v>
      </c>
      <c r="AF760" s="27">
        <v>8450000</v>
      </c>
      <c r="AG760" s="27"/>
      <c r="AH760" s="27"/>
      <c r="AI760" s="27"/>
      <c r="AJ760" s="27"/>
      <c r="AK760" s="27"/>
      <c r="AL760" s="25">
        <f>IF(SUM(AF760:AG760)&lt;SUM(AE760),SUM(AE760)-SUM(AF760:AG760),)</f>
        <v>0</v>
      </c>
      <c r="AM760" s="27">
        <f>IF(SUM(P760:AA760)&lt;(K760+L760+N760),(K760+L760+N760)-SUM(P760:AA760),)+IF(SUM(AF760:AG760)&lt;(AE760),(AE760)-SUM(AF760:AG760),)</f>
        <v>0</v>
      </c>
      <c r="AN760" s="28"/>
      <c r="AO760" s="2"/>
      <c r="AP760" s="2"/>
      <c r="AQ760" s="89"/>
      <c r="AR760" s="89"/>
      <c r="AS760" s="2"/>
      <c r="AT760" s="2"/>
      <c r="AU760" s="29"/>
      <c r="AV760" s="2"/>
      <c r="AW760" s="2"/>
      <c r="AX760" s="2"/>
      <c r="AY760" s="89"/>
      <c r="AZ760" s="2"/>
      <c r="BA760" s="2"/>
      <c r="BB760" s="2"/>
      <c r="BC760" s="2"/>
      <c r="BD760" s="2"/>
      <c r="BE760" s="2"/>
      <c r="BF760" s="2"/>
    </row>
    <row r="761" spans="1:58" s="130" customFormat="1" ht="18" customHeight="1">
      <c r="A761" s="146">
        <v>755</v>
      </c>
      <c r="B761" s="147" t="str">
        <f t="shared" si="189"/>
        <v>012</v>
      </c>
      <c r="C761" s="176" t="s">
        <v>5259</v>
      </c>
      <c r="D761" s="163" t="s">
        <v>8493</v>
      </c>
      <c r="E761" s="152" t="s">
        <v>7445</v>
      </c>
      <c r="F761" s="151" t="s">
        <v>7106</v>
      </c>
      <c r="G761" s="152" t="s">
        <v>7112</v>
      </c>
      <c r="H761" s="149" t="s">
        <v>7113</v>
      </c>
      <c r="I761" s="150" t="s">
        <v>8445</v>
      </c>
      <c r="J761" s="431" t="s">
        <v>8491</v>
      </c>
      <c r="K761" s="153">
        <v>0</v>
      </c>
      <c r="L761" s="27">
        <v>0</v>
      </c>
      <c r="M761" s="153"/>
      <c r="N761" s="166">
        <v>7500000</v>
      </c>
      <c r="O761" s="166"/>
      <c r="P761" s="25"/>
      <c r="Q761" s="25">
        <v>7500000</v>
      </c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>
        <f t="shared" si="206"/>
        <v>0</v>
      </c>
      <c r="AE761" s="27">
        <v>8450000</v>
      </c>
      <c r="AF761" s="27"/>
      <c r="AG761" s="27"/>
      <c r="AH761" s="27"/>
      <c r="AI761" s="27"/>
      <c r="AJ761" s="27"/>
      <c r="AK761" s="27"/>
      <c r="AL761" s="25">
        <f>IF(SUM(AF761:AG761)&lt;SUM(AE761),SUM(AE761)-SUM(AF761:AG761),)</f>
        <v>8450000</v>
      </c>
      <c r="AM761" s="27">
        <f>IF(SUM(P761:AA761)&lt;(K761+L761+N761),(K761+L761+N761)-SUM(P761:AA761),)+IF(SUM(AF761:AG761)&lt;(AE761),(AE761)-SUM(AF761:AG761),)</f>
        <v>8450000</v>
      </c>
      <c r="AN761" s="28"/>
      <c r="AO761" s="2"/>
      <c r="AP761" s="2"/>
      <c r="AQ761" s="89"/>
      <c r="AR761" s="89"/>
      <c r="AS761" s="2"/>
      <c r="AT761" s="2"/>
      <c r="AU761" s="29"/>
      <c r="AV761" s="2"/>
      <c r="AW761" s="2"/>
      <c r="AX761" s="2"/>
      <c r="AY761" s="89"/>
      <c r="AZ761" s="2"/>
      <c r="BA761" s="2"/>
      <c r="BB761" s="2"/>
      <c r="BC761" s="2"/>
      <c r="BD761" s="2"/>
      <c r="BE761" s="2"/>
      <c r="BF761" s="2"/>
    </row>
    <row r="762" spans="1:58" s="130" customFormat="1" ht="18" customHeight="1">
      <c r="A762" s="146">
        <v>756</v>
      </c>
      <c r="B762" s="147" t="str">
        <f t="shared" ref="B762:B825" si="208">MID(C762,4,3)</f>
        <v>012</v>
      </c>
      <c r="C762" s="176" t="s">
        <v>6534</v>
      </c>
      <c r="D762" s="149" t="s">
        <v>8494</v>
      </c>
      <c r="E762" s="152" t="s">
        <v>8119</v>
      </c>
      <c r="F762" s="151" t="s">
        <v>496</v>
      </c>
      <c r="G762" s="152" t="s">
        <v>7112</v>
      </c>
      <c r="H762" s="149" t="s">
        <v>7113</v>
      </c>
      <c r="I762" s="19" t="s">
        <v>8445</v>
      </c>
      <c r="J762" s="163" t="s">
        <v>8491</v>
      </c>
      <c r="K762" s="153">
        <v>0</v>
      </c>
      <c r="L762" s="27">
        <v>0</v>
      </c>
      <c r="M762" s="153"/>
      <c r="N762" s="166">
        <v>7500000</v>
      </c>
      <c r="O762" s="166"/>
      <c r="P762" s="25"/>
      <c r="Q762" s="25">
        <v>7500000</v>
      </c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>
        <f t="shared" si="206"/>
        <v>0</v>
      </c>
      <c r="AE762" s="27">
        <v>8450000</v>
      </c>
      <c r="AF762" s="27">
        <v>8450000</v>
      </c>
      <c r="AG762" s="27"/>
      <c r="AH762" s="27"/>
      <c r="AI762" s="27"/>
      <c r="AJ762" s="27"/>
      <c r="AK762" s="27"/>
      <c r="AL762" s="25">
        <f>IF(SUM(AF762:AG762)&lt;SUM(AE762),SUM(AE762)-SUM(AF762:AG762),)</f>
        <v>0</v>
      </c>
      <c r="AM762" s="27">
        <f>IF(SUM(P762:AA762)&lt;(K762+L762+N762),(K762+L762+N762)-SUM(P762:AA762),)+IF(SUM(AF762:AG762)&lt;(AE762),(AE762)-SUM(AF762:AG762),)</f>
        <v>0</v>
      </c>
      <c r="AN762" s="28"/>
      <c r="AO762" s="2"/>
      <c r="AP762" s="2"/>
      <c r="AQ762" s="89"/>
      <c r="AR762" s="89"/>
      <c r="AS762" s="2"/>
      <c r="AT762" s="2"/>
      <c r="AU762" s="29"/>
      <c r="AV762" s="2"/>
      <c r="AW762" s="2"/>
      <c r="AX762" s="2"/>
      <c r="AY762" s="89"/>
      <c r="AZ762" s="2"/>
      <c r="BA762" s="2"/>
      <c r="BB762" s="2"/>
      <c r="BC762" s="2"/>
      <c r="BD762" s="2"/>
      <c r="BE762" s="2"/>
      <c r="BF762" s="2"/>
    </row>
    <row r="763" spans="1:58" s="130" customFormat="1" ht="18" customHeight="1">
      <c r="A763" s="146">
        <v>757</v>
      </c>
      <c r="B763" s="147" t="str">
        <f t="shared" si="208"/>
        <v>012</v>
      </c>
      <c r="C763" s="176" t="s">
        <v>8495</v>
      </c>
      <c r="D763" s="149" t="s">
        <v>8496</v>
      </c>
      <c r="E763" s="152" t="s">
        <v>7464</v>
      </c>
      <c r="F763" s="151" t="s">
        <v>496</v>
      </c>
      <c r="G763" s="152" t="s">
        <v>7112</v>
      </c>
      <c r="H763" s="149" t="s">
        <v>7113</v>
      </c>
      <c r="I763" s="191" t="s">
        <v>8394</v>
      </c>
      <c r="J763" s="163" t="s">
        <v>8491</v>
      </c>
      <c r="K763" s="153">
        <v>0</v>
      </c>
      <c r="L763" s="27">
        <v>0</v>
      </c>
      <c r="M763" s="153"/>
      <c r="N763" s="166">
        <v>7500000</v>
      </c>
      <c r="O763" s="166"/>
      <c r="P763" s="25"/>
      <c r="Q763" s="25"/>
      <c r="R763" s="25"/>
      <c r="S763" s="25"/>
      <c r="T763" s="25"/>
      <c r="U763" s="25">
        <v>7500000</v>
      </c>
      <c r="V763" s="25"/>
      <c r="W763" s="25"/>
      <c r="X763" s="25"/>
      <c r="Y763" s="25"/>
      <c r="Z763" s="25"/>
      <c r="AA763" s="25"/>
      <c r="AB763" s="25"/>
      <c r="AC763" s="25"/>
      <c r="AD763" s="25">
        <f>IF(SUM(P763:U763)&lt;SUM(N763),SUM(N763)-SUM(P763:U763),)</f>
        <v>0</v>
      </c>
      <c r="AE763" s="27">
        <v>8450000</v>
      </c>
      <c r="AF763" s="27">
        <v>8450000</v>
      </c>
      <c r="AG763" s="27"/>
      <c r="AH763" s="27"/>
      <c r="AI763" s="27"/>
      <c r="AJ763" s="27"/>
      <c r="AK763" s="27"/>
      <c r="AL763" s="25">
        <f>IF(SUM(AF763:AG763)&lt;SUM(AE763),SUM(AE763)-SUM(AF763:AG763),)</f>
        <v>0</v>
      </c>
      <c r="AM763" s="27">
        <f>IF(SUM(P763:AA763)&lt;(K763+L763+N763),(K763+L763+N763)-SUM(P763:AA763),)+IF(SUM(AF763:AG763)&lt;(AE763),(AE763)-SUM(AF763:AG763),)</f>
        <v>0</v>
      </c>
      <c r="AN763" s="28"/>
      <c r="AO763" s="2"/>
      <c r="AP763" s="2"/>
      <c r="AQ763" s="89"/>
      <c r="AR763" s="89"/>
      <c r="AS763" s="2"/>
      <c r="AT763" s="2"/>
      <c r="AU763" s="29"/>
      <c r="AV763" s="2"/>
      <c r="AW763" s="2"/>
      <c r="AX763" s="2"/>
      <c r="AY763" s="89"/>
      <c r="AZ763" s="2"/>
      <c r="BA763" s="2"/>
      <c r="BB763" s="2"/>
      <c r="BC763" s="2"/>
      <c r="BD763" s="2"/>
      <c r="BE763" s="2"/>
      <c r="BF763" s="2"/>
    </row>
    <row r="764" spans="1:58" s="130" customFormat="1" ht="18" customHeight="1">
      <c r="A764" s="146">
        <v>758</v>
      </c>
      <c r="B764" s="147" t="str">
        <f t="shared" si="208"/>
        <v>012</v>
      </c>
      <c r="C764" s="176" t="s">
        <v>7027</v>
      </c>
      <c r="D764" s="149" t="s">
        <v>8497</v>
      </c>
      <c r="E764" s="152" t="s">
        <v>8119</v>
      </c>
      <c r="F764" s="151" t="s">
        <v>7106</v>
      </c>
      <c r="G764" s="152" t="s">
        <v>7112</v>
      </c>
      <c r="H764" s="149" t="s">
        <v>7113</v>
      </c>
      <c r="I764" s="192" t="s">
        <v>8441</v>
      </c>
      <c r="J764" s="163" t="s">
        <v>8491</v>
      </c>
      <c r="K764" s="153">
        <v>0</v>
      </c>
      <c r="L764" s="27">
        <v>0</v>
      </c>
      <c r="M764" s="153"/>
      <c r="N764" s="166">
        <v>7500000</v>
      </c>
      <c r="O764" s="166"/>
      <c r="P764" s="25"/>
      <c r="Q764" s="25">
        <v>7500000</v>
      </c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>
        <f t="shared" si="206"/>
        <v>0</v>
      </c>
      <c r="AE764" s="27">
        <v>8450000</v>
      </c>
      <c r="AF764" s="27"/>
      <c r="AG764" s="27"/>
      <c r="AH764" s="27">
        <v>8450000</v>
      </c>
      <c r="AI764" s="27"/>
      <c r="AJ764" s="27"/>
      <c r="AK764" s="27"/>
      <c r="AL764" s="25">
        <f>IF(SUM(AF764:AI764)&lt;SUM(AE764),SUM(AE764)-SUM(AF764:AI764),)</f>
        <v>0</v>
      </c>
      <c r="AM764" s="27">
        <f t="shared" ref="AM764" si="209">IF(SUM(P764:AA764)&lt;(K764+L764+N764),(K764+L764+N764)-SUM(P764:AA764),)+IF(SUM(AF764:AI764)&lt;(AE764),(AE764)-SUM(AF764:AI764),)</f>
        <v>0</v>
      </c>
      <c r="AN764" s="28"/>
      <c r="AO764" s="2"/>
      <c r="AP764" s="2"/>
      <c r="AQ764" s="89"/>
      <c r="AR764" s="89"/>
      <c r="AS764" s="2"/>
      <c r="AT764" s="2"/>
      <c r="AU764" s="29"/>
      <c r="AV764" s="2"/>
      <c r="AW764" s="2"/>
      <c r="AX764" s="2"/>
      <c r="AY764" s="89"/>
      <c r="AZ764" s="2"/>
      <c r="BA764" s="2"/>
      <c r="BB764" s="2"/>
      <c r="BC764" s="2"/>
      <c r="BD764" s="2"/>
      <c r="BE764" s="2"/>
      <c r="BF764" s="2"/>
    </row>
    <row r="765" spans="1:58" s="130" customFormat="1" ht="18" customHeight="1">
      <c r="A765" s="146">
        <v>759</v>
      </c>
      <c r="B765" s="147" t="str">
        <f t="shared" si="208"/>
        <v>012</v>
      </c>
      <c r="C765" s="176" t="s">
        <v>8498</v>
      </c>
      <c r="D765" s="149" t="s">
        <v>8499</v>
      </c>
      <c r="E765" s="152" t="s">
        <v>8264</v>
      </c>
      <c r="F765" s="151" t="s">
        <v>496</v>
      </c>
      <c r="G765" s="152" t="s">
        <v>7112</v>
      </c>
      <c r="H765" s="149" t="s">
        <v>7113</v>
      </c>
      <c r="I765" s="191" t="s">
        <v>8394</v>
      </c>
      <c r="J765" s="431" t="s">
        <v>8491</v>
      </c>
      <c r="K765" s="153">
        <v>0</v>
      </c>
      <c r="L765" s="27">
        <v>0</v>
      </c>
      <c r="M765" s="153"/>
      <c r="N765" s="166">
        <v>7500000</v>
      </c>
      <c r="O765" s="166"/>
      <c r="P765" s="25"/>
      <c r="Q765" s="25"/>
      <c r="R765" s="25"/>
      <c r="S765" s="25"/>
      <c r="T765" s="25"/>
      <c r="U765" s="25">
        <v>7500000</v>
      </c>
      <c r="V765" s="25"/>
      <c r="W765" s="25"/>
      <c r="X765" s="25"/>
      <c r="Y765" s="25"/>
      <c r="Z765" s="25"/>
      <c r="AA765" s="25"/>
      <c r="AB765" s="25"/>
      <c r="AC765" s="25"/>
      <c r="AD765" s="25">
        <f>IF(SUM(P765:U765)&lt;SUM(N765),SUM(N765)-SUM(P765:U765),)</f>
        <v>0</v>
      </c>
      <c r="AE765" s="27">
        <v>8450000</v>
      </c>
      <c r="AF765" s="27"/>
      <c r="AG765" s="27"/>
      <c r="AH765" s="27"/>
      <c r="AI765" s="27"/>
      <c r="AJ765" s="27"/>
      <c r="AK765" s="27"/>
      <c r="AL765" s="25">
        <f t="shared" ref="AL765:AL784" si="210">IF(SUM(AF765:AG765)&lt;SUM(AE765),SUM(AE765)-SUM(AF765:AG765),)</f>
        <v>8450000</v>
      </c>
      <c r="AM765" s="27">
        <f t="shared" ref="AM765:AM784" si="211">IF(SUM(P765:AA765)&lt;(K765+L765+N765),(K765+L765+N765)-SUM(P765:AA765),)+IF(SUM(AF765:AG765)&lt;(AE765),(AE765)-SUM(AF765:AG765),)</f>
        <v>8450000</v>
      </c>
      <c r="AN765" s="28"/>
      <c r="AO765" s="2"/>
      <c r="AP765" s="2"/>
      <c r="AQ765" s="89"/>
      <c r="AR765" s="89"/>
      <c r="AS765" s="2"/>
      <c r="AT765" s="2"/>
      <c r="AU765" s="29"/>
      <c r="AV765" s="2"/>
      <c r="AW765" s="2"/>
      <c r="AX765" s="2"/>
      <c r="AY765" s="89"/>
      <c r="AZ765" s="2"/>
      <c r="BA765" s="2"/>
      <c r="BB765" s="2"/>
      <c r="BC765" s="2"/>
      <c r="BD765" s="2"/>
      <c r="BE765" s="2"/>
      <c r="BF765" s="2"/>
    </row>
    <row r="766" spans="1:58" s="130" customFormat="1" ht="18" customHeight="1">
      <c r="A766" s="146">
        <v>760</v>
      </c>
      <c r="B766" s="147" t="str">
        <f t="shared" si="208"/>
        <v>012</v>
      </c>
      <c r="C766" s="176" t="s">
        <v>8500</v>
      </c>
      <c r="D766" s="149" t="s">
        <v>8501</v>
      </c>
      <c r="E766" s="152" t="s">
        <v>7615</v>
      </c>
      <c r="F766" s="151" t="s">
        <v>7106</v>
      </c>
      <c r="G766" s="152" t="s">
        <v>7112</v>
      </c>
      <c r="H766" s="149" t="s">
        <v>7113</v>
      </c>
      <c r="I766" s="150" t="s">
        <v>8445</v>
      </c>
      <c r="J766" s="431" t="s">
        <v>8491</v>
      </c>
      <c r="K766" s="153">
        <v>0</v>
      </c>
      <c r="L766" s="27">
        <v>0</v>
      </c>
      <c r="M766" s="153"/>
      <c r="N766" s="166">
        <v>7500000</v>
      </c>
      <c r="O766" s="166"/>
      <c r="P766" s="25"/>
      <c r="Q766" s="25"/>
      <c r="R766" s="25"/>
      <c r="S766" s="25"/>
      <c r="T766" s="25"/>
      <c r="U766" s="25"/>
      <c r="V766" s="25"/>
      <c r="W766" s="25">
        <v>7500000</v>
      </c>
      <c r="X766" s="25"/>
      <c r="Y766" s="25"/>
      <c r="Z766" s="25"/>
      <c r="AA766" s="25"/>
      <c r="AB766" s="25"/>
      <c r="AC766" s="25"/>
      <c r="AD766" s="25">
        <f>IF(SUM(P766:W766)&lt;SUM(N766),SUM(N766)-SUM(P766:W766),)</f>
        <v>0</v>
      </c>
      <c r="AE766" s="27">
        <v>8450000</v>
      </c>
      <c r="AF766" s="27"/>
      <c r="AG766" s="27"/>
      <c r="AH766" s="27"/>
      <c r="AI766" s="27"/>
      <c r="AJ766" s="27"/>
      <c r="AK766" s="27"/>
      <c r="AL766" s="25">
        <f t="shared" si="210"/>
        <v>8450000</v>
      </c>
      <c r="AM766" s="27">
        <f t="shared" si="211"/>
        <v>8450000</v>
      </c>
      <c r="AN766" s="28"/>
      <c r="AO766" s="2"/>
      <c r="AP766" s="2"/>
      <c r="AQ766" s="89"/>
      <c r="AR766" s="89"/>
      <c r="AS766" s="2"/>
      <c r="AT766" s="2"/>
      <c r="AU766" s="29"/>
      <c r="AV766" s="2"/>
      <c r="AW766" s="2"/>
      <c r="AX766" s="2"/>
      <c r="AY766" s="89"/>
      <c r="AZ766" s="2"/>
      <c r="BA766" s="2"/>
      <c r="BB766" s="2"/>
      <c r="BC766" s="2"/>
      <c r="BD766" s="2"/>
      <c r="BE766" s="2"/>
      <c r="BF766" s="2"/>
    </row>
    <row r="767" spans="1:58" s="130" customFormat="1" ht="18" customHeight="1">
      <c r="A767" s="146">
        <v>761</v>
      </c>
      <c r="B767" s="147" t="str">
        <f t="shared" si="208"/>
        <v>012</v>
      </c>
      <c r="C767" s="176" t="s">
        <v>4998</v>
      </c>
      <c r="D767" s="149" t="s">
        <v>8502</v>
      </c>
      <c r="E767" s="152" t="s">
        <v>3781</v>
      </c>
      <c r="F767" s="151" t="s">
        <v>7106</v>
      </c>
      <c r="G767" s="152" t="s">
        <v>7112</v>
      </c>
      <c r="H767" s="149" t="s">
        <v>7113</v>
      </c>
      <c r="I767" s="19" t="s">
        <v>8445</v>
      </c>
      <c r="J767" s="163" t="s">
        <v>8491</v>
      </c>
      <c r="K767" s="153">
        <v>0</v>
      </c>
      <c r="L767" s="27">
        <v>0</v>
      </c>
      <c r="M767" s="153"/>
      <c r="N767" s="166">
        <v>7500000</v>
      </c>
      <c r="O767" s="166"/>
      <c r="P767" s="25"/>
      <c r="Q767" s="25">
        <v>7500000</v>
      </c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>
        <f t="shared" si="206"/>
        <v>0</v>
      </c>
      <c r="AE767" s="27">
        <v>8450000</v>
      </c>
      <c r="AF767" s="27">
        <v>8450000</v>
      </c>
      <c r="AG767" s="27"/>
      <c r="AH767" s="27"/>
      <c r="AI767" s="27"/>
      <c r="AJ767" s="27"/>
      <c r="AK767" s="27"/>
      <c r="AL767" s="25">
        <f t="shared" si="210"/>
        <v>0</v>
      </c>
      <c r="AM767" s="27">
        <f t="shared" si="211"/>
        <v>0</v>
      </c>
      <c r="AN767" s="28"/>
      <c r="AO767" s="2"/>
      <c r="AP767" s="2"/>
      <c r="AQ767" s="89"/>
      <c r="AR767" s="89"/>
      <c r="AS767" s="2"/>
      <c r="AT767" s="2"/>
      <c r="AU767" s="29"/>
      <c r="AV767" s="2"/>
      <c r="AW767" s="2"/>
      <c r="AX767" s="2"/>
      <c r="AY767" s="89"/>
      <c r="AZ767" s="2"/>
      <c r="BA767" s="2"/>
      <c r="BB767" s="2"/>
      <c r="BC767" s="2"/>
      <c r="BD767" s="2"/>
      <c r="BE767" s="2"/>
      <c r="BF767" s="2"/>
    </row>
    <row r="768" spans="1:58" s="130" customFormat="1" ht="18" customHeight="1">
      <c r="A768" s="146">
        <v>762</v>
      </c>
      <c r="B768" s="147" t="str">
        <f t="shared" si="208"/>
        <v>012</v>
      </c>
      <c r="C768" s="176" t="s">
        <v>5190</v>
      </c>
      <c r="D768" s="149" t="s">
        <v>8503</v>
      </c>
      <c r="E768" s="152" t="s">
        <v>7771</v>
      </c>
      <c r="F768" s="151" t="s">
        <v>7106</v>
      </c>
      <c r="G768" s="152" t="s">
        <v>7112</v>
      </c>
      <c r="H768" s="149" t="s">
        <v>7113</v>
      </c>
      <c r="I768" s="19" t="s">
        <v>8445</v>
      </c>
      <c r="J768" s="163" t="s">
        <v>8491</v>
      </c>
      <c r="K768" s="153">
        <v>0</v>
      </c>
      <c r="L768" s="27">
        <v>0</v>
      </c>
      <c r="M768" s="153"/>
      <c r="N768" s="166">
        <v>7500000</v>
      </c>
      <c r="O768" s="166"/>
      <c r="P768" s="25"/>
      <c r="Q768" s="25">
        <v>7500000</v>
      </c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>
        <f t="shared" si="206"/>
        <v>0</v>
      </c>
      <c r="AE768" s="27">
        <v>8450000</v>
      </c>
      <c r="AF768" s="27">
        <v>8450000</v>
      </c>
      <c r="AG768" s="27"/>
      <c r="AH768" s="27"/>
      <c r="AI768" s="27"/>
      <c r="AJ768" s="27"/>
      <c r="AK768" s="27"/>
      <c r="AL768" s="25">
        <f t="shared" si="210"/>
        <v>0</v>
      </c>
      <c r="AM768" s="27">
        <f t="shared" si="211"/>
        <v>0</v>
      </c>
      <c r="AN768" s="28"/>
      <c r="AO768" s="2"/>
      <c r="AP768" s="2"/>
      <c r="AQ768" s="89"/>
      <c r="AR768" s="89"/>
      <c r="AS768" s="2"/>
      <c r="AT768" s="2"/>
      <c r="AU768" s="29"/>
      <c r="AV768" s="2"/>
      <c r="AW768" s="2"/>
      <c r="AX768" s="2"/>
      <c r="AY768" s="89"/>
      <c r="AZ768" s="2"/>
      <c r="BA768" s="2"/>
      <c r="BB768" s="2"/>
      <c r="BC768" s="2"/>
      <c r="BD768" s="2"/>
      <c r="BE768" s="2"/>
      <c r="BF768" s="2"/>
    </row>
    <row r="769" spans="1:58" s="130" customFormat="1" ht="18" customHeight="1">
      <c r="A769" s="146">
        <v>763</v>
      </c>
      <c r="B769" s="147" t="str">
        <f t="shared" si="208"/>
        <v>012</v>
      </c>
      <c r="C769" s="176" t="s">
        <v>8504</v>
      </c>
      <c r="D769" s="149" t="s">
        <v>8505</v>
      </c>
      <c r="E769" s="152" t="s">
        <v>8506</v>
      </c>
      <c r="F769" s="151" t="s">
        <v>496</v>
      </c>
      <c r="G769" s="152" t="s">
        <v>7112</v>
      </c>
      <c r="H769" s="149" t="s">
        <v>7113</v>
      </c>
      <c r="I769" s="150" t="s">
        <v>8445</v>
      </c>
      <c r="J769" s="431" t="s">
        <v>8491</v>
      </c>
      <c r="K769" s="153">
        <v>0</v>
      </c>
      <c r="L769" s="27">
        <v>0</v>
      </c>
      <c r="M769" s="153"/>
      <c r="N769" s="166">
        <v>7500000</v>
      </c>
      <c r="O769" s="166"/>
      <c r="P769" s="25"/>
      <c r="Q769" s="25"/>
      <c r="R769" s="25"/>
      <c r="S769" s="25"/>
      <c r="T769" s="25"/>
      <c r="U769" s="25"/>
      <c r="V769" s="25"/>
      <c r="W769" s="25">
        <v>7500000</v>
      </c>
      <c r="X769" s="25"/>
      <c r="Y769" s="25"/>
      <c r="Z769" s="25"/>
      <c r="AA769" s="25"/>
      <c r="AB769" s="25"/>
      <c r="AC769" s="25"/>
      <c r="AD769" s="25">
        <f>IF(SUM(P769:W769)&lt;SUM(N769),SUM(N769)-SUM(P769:W769),)</f>
        <v>0</v>
      </c>
      <c r="AE769" s="27">
        <v>8450000</v>
      </c>
      <c r="AF769" s="27"/>
      <c r="AG769" s="27"/>
      <c r="AH769" s="27"/>
      <c r="AI769" s="27"/>
      <c r="AJ769" s="27"/>
      <c r="AK769" s="27"/>
      <c r="AL769" s="25">
        <f t="shared" si="210"/>
        <v>8450000</v>
      </c>
      <c r="AM769" s="27">
        <f t="shared" si="211"/>
        <v>8450000</v>
      </c>
      <c r="AN769" s="28"/>
      <c r="AO769" s="2"/>
      <c r="AP769" s="2"/>
      <c r="AQ769" s="89"/>
      <c r="AR769" s="89"/>
      <c r="AS769" s="2"/>
      <c r="AT769" s="2"/>
      <c r="AU769" s="29"/>
      <c r="AV769" s="2"/>
      <c r="AW769" s="32"/>
      <c r="AX769" s="2"/>
      <c r="AY769" s="89"/>
      <c r="AZ769" s="2"/>
      <c r="BA769" s="2"/>
      <c r="BB769" s="2"/>
      <c r="BC769" s="2"/>
      <c r="BD769" s="2"/>
      <c r="BE769" s="2"/>
      <c r="BF769" s="2"/>
    </row>
    <row r="770" spans="1:58" s="130" customFormat="1" ht="18" customHeight="1">
      <c r="A770" s="146">
        <v>764</v>
      </c>
      <c r="B770" s="147" t="str">
        <f t="shared" si="208"/>
        <v>012</v>
      </c>
      <c r="C770" s="176" t="s">
        <v>5996</v>
      </c>
      <c r="D770" s="149" t="s">
        <v>8507</v>
      </c>
      <c r="E770" s="152" t="s">
        <v>8508</v>
      </c>
      <c r="F770" s="151" t="s">
        <v>496</v>
      </c>
      <c r="G770" s="152" t="s">
        <v>7112</v>
      </c>
      <c r="H770" s="149" t="s">
        <v>7113</v>
      </c>
      <c r="I770" s="19" t="s">
        <v>8445</v>
      </c>
      <c r="J770" s="163" t="s">
        <v>8491</v>
      </c>
      <c r="K770" s="153">
        <v>0</v>
      </c>
      <c r="L770" s="27">
        <v>0</v>
      </c>
      <c r="M770" s="153"/>
      <c r="N770" s="166">
        <v>7500000</v>
      </c>
      <c r="O770" s="166"/>
      <c r="P770" s="25"/>
      <c r="Q770" s="25">
        <v>7500000</v>
      </c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>
        <f t="shared" si="206"/>
        <v>0</v>
      </c>
      <c r="AE770" s="27">
        <v>8450000</v>
      </c>
      <c r="AF770" s="27">
        <v>8450000</v>
      </c>
      <c r="AG770" s="27"/>
      <c r="AH770" s="27"/>
      <c r="AI770" s="27"/>
      <c r="AJ770" s="27"/>
      <c r="AK770" s="27"/>
      <c r="AL770" s="25">
        <f t="shared" si="210"/>
        <v>0</v>
      </c>
      <c r="AM770" s="27">
        <f t="shared" si="211"/>
        <v>0</v>
      </c>
      <c r="AN770" s="28"/>
      <c r="AO770" s="2"/>
      <c r="AP770" s="2"/>
      <c r="AQ770" s="89"/>
      <c r="AR770" s="89"/>
      <c r="AS770" s="2"/>
      <c r="AT770" s="2"/>
      <c r="AU770" s="29"/>
      <c r="AV770" s="2"/>
      <c r="AW770" s="2"/>
      <c r="AX770" s="2"/>
      <c r="AY770" s="89"/>
      <c r="AZ770" s="2"/>
      <c r="BA770" s="2"/>
      <c r="BB770" s="2"/>
      <c r="BC770" s="2"/>
      <c r="BD770" s="2"/>
      <c r="BE770" s="2"/>
      <c r="BF770" s="2"/>
    </row>
    <row r="771" spans="1:58" s="130" customFormat="1" ht="18" customHeight="1">
      <c r="A771" s="146">
        <v>765</v>
      </c>
      <c r="B771" s="147" t="str">
        <f t="shared" si="208"/>
        <v>012</v>
      </c>
      <c r="C771" s="176" t="s">
        <v>6894</v>
      </c>
      <c r="D771" s="149" t="s">
        <v>8509</v>
      </c>
      <c r="E771" s="152" t="s">
        <v>7956</v>
      </c>
      <c r="F771" s="151" t="s">
        <v>7106</v>
      </c>
      <c r="G771" s="152" t="s">
        <v>7112</v>
      </c>
      <c r="H771" s="149" t="s">
        <v>7113</v>
      </c>
      <c r="I771" s="192" t="s">
        <v>8441</v>
      </c>
      <c r="J771" s="163" t="s">
        <v>8491</v>
      </c>
      <c r="K771" s="153">
        <v>0</v>
      </c>
      <c r="L771" s="27">
        <v>0</v>
      </c>
      <c r="M771" s="153"/>
      <c r="N771" s="166">
        <v>7500000</v>
      </c>
      <c r="O771" s="166"/>
      <c r="P771" s="25"/>
      <c r="Q771" s="25">
        <v>7500000</v>
      </c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>
        <f t="shared" si="206"/>
        <v>0</v>
      </c>
      <c r="AE771" s="27">
        <v>8450000</v>
      </c>
      <c r="AF771" s="27">
        <v>8450000</v>
      </c>
      <c r="AG771" s="27"/>
      <c r="AH771" s="27"/>
      <c r="AI771" s="27"/>
      <c r="AJ771" s="27"/>
      <c r="AK771" s="27"/>
      <c r="AL771" s="25">
        <f t="shared" si="210"/>
        <v>0</v>
      </c>
      <c r="AM771" s="27">
        <f t="shared" si="211"/>
        <v>0</v>
      </c>
      <c r="AN771" s="28"/>
      <c r="AO771" s="2"/>
      <c r="AP771" s="2"/>
      <c r="AQ771" s="89"/>
      <c r="AR771" s="89"/>
      <c r="AS771" s="2"/>
      <c r="AT771" s="2"/>
      <c r="AU771" s="29"/>
      <c r="AV771" s="2"/>
      <c r="AW771" s="2"/>
      <c r="AX771" s="2"/>
      <c r="AY771" s="89"/>
      <c r="AZ771" s="2"/>
      <c r="BA771" s="2"/>
      <c r="BB771" s="2"/>
      <c r="BC771" s="2"/>
      <c r="BD771" s="2"/>
      <c r="BE771" s="2"/>
      <c r="BF771" s="2"/>
    </row>
    <row r="772" spans="1:58" s="130" customFormat="1" ht="18" customHeight="1">
      <c r="A772" s="146">
        <v>766</v>
      </c>
      <c r="B772" s="147" t="str">
        <f t="shared" si="208"/>
        <v>012</v>
      </c>
      <c r="C772" s="176" t="s">
        <v>6584</v>
      </c>
      <c r="D772" s="149" t="s">
        <v>8510</v>
      </c>
      <c r="E772" s="152" t="s">
        <v>7344</v>
      </c>
      <c r="F772" s="151" t="s">
        <v>496</v>
      </c>
      <c r="G772" s="152" t="s">
        <v>7112</v>
      </c>
      <c r="H772" s="149" t="s">
        <v>7113</v>
      </c>
      <c r="I772" s="150" t="s">
        <v>8445</v>
      </c>
      <c r="J772" s="431" t="s">
        <v>8491</v>
      </c>
      <c r="K772" s="153">
        <v>0</v>
      </c>
      <c r="L772" s="27">
        <v>0</v>
      </c>
      <c r="M772" s="153"/>
      <c r="N772" s="166">
        <v>7500000</v>
      </c>
      <c r="O772" s="166"/>
      <c r="P772" s="25"/>
      <c r="Q772" s="25">
        <v>7500000</v>
      </c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>
        <f t="shared" si="206"/>
        <v>0</v>
      </c>
      <c r="AE772" s="27">
        <v>8450000</v>
      </c>
      <c r="AF772" s="27"/>
      <c r="AG772" s="27"/>
      <c r="AH772" s="27"/>
      <c r="AI772" s="27"/>
      <c r="AJ772" s="27">
        <v>8450000</v>
      </c>
      <c r="AK772" s="27"/>
      <c r="AL772" s="25">
        <f>IF(SUM(AF772:AK772)&lt;SUM(AE772),SUM(AE772)-SUM(AF772:AK772),)</f>
        <v>0</v>
      </c>
      <c r="AM772" s="27">
        <v>0</v>
      </c>
      <c r="AN772" s="28"/>
      <c r="AO772" s="2"/>
      <c r="AP772" s="2"/>
      <c r="AQ772" s="89"/>
      <c r="AR772" s="89"/>
      <c r="AS772" s="2"/>
      <c r="AT772" s="2"/>
      <c r="AU772" s="29"/>
      <c r="AV772" s="2"/>
      <c r="AW772" s="2"/>
      <c r="AX772" s="2"/>
      <c r="AY772" s="89"/>
      <c r="AZ772" s="2"/>
      <c r="BA772" s="2"/>
      <c r="BB772" s="2"/>
      <c r="BC772" s="2"/>
      <c r="BD772" s="2"/>
      <c r="BE772" s="2"/>
      <c r="BF772" s="2"/>
    </row>
    <row r="773" spans="1:58" s="130" customFormat="1" ht="18" customHeight="1">
      <c r="A773" s="146">
        <v>767</v>
      </c>
      <c r="B773" s="147" t="str">
        <f t="shared" si="208"/>
        <v>012</v>
      </c>
      <c r="C773" s="176" t="s">
        <v>6307</v>
      </c>
      <c r="D773" s="149" t="s">
        <v>8511</v>
      </c>
      <c r="E773" s="152" t="s">
        <v>7723</v>
      </c>
      <c r="F773" s="151" t="s">
        <v>496</v>
      </c>
      <c r="G773" s="152" t="s">
        <v>7112</v>
      </c>
      <c r="H773" s="149" t="s">
        <v>7113</v>
      </c>
      <c r="I773" s="19" t="s">
        <v>8512</v>
      </c>
      <c r="J773" s="163" t="s">
        <v>8491</v>
      </c>
      <c r="K773" s="153">
        <v>0</v>
      </c>
      <c r="L773" s="27">
        <v>0</v>
      </c>
      <c r="M773" s="153"/>
      <c r="N773" s="166">
        <v>7500000</v>
      </c>
      <c r="O773" s="166"/>
      <c r="P773" s="25"/>
      <c r="Q773" s="25">
        <v>7500000</v>
      </c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>
        <f t="shared" si="206"/>
        <v>0</v>
      </c>
      <c r="AE773" s="27">
        <v>8450000</v>
      </c>
      <c r="AF773" s="27">
        <v>8450000</v>
      </c>
      <c r="AG773" s="27"/>
      <c r="AH773" s="27"/>
      <c r="AI773" s="27"/>
      <c r="AJ773" s="27"/>
      <c r="AK773" s="27"/>
      <c r="AL773" s="25">
        <f t="shared" si="210"/>
        <v>0</v>
      </c>
      <c r="AM773" s="27">
        <f t="shared" si="211"/>
        <v>0</v>
      </c>
      <c r="AN773" s="28"/>
      <c r="AO773" s="2"/>
      <c r="AP773" s="2"/>
      <c r="AQ773" s="89"/>
      <c r="AR773" s="89"/>
      <c r="AS773" s="2"/>
      <c r="AT773" s="2"/>
      <c r="AU773" s="29"/>
      <c r="AV773" s="2"/>
      <c r="AW773" s="2"/>
      <c r="AX773" s="2"/>
      <c r="AY773" s="89"/>
      <c r="AZ773" s="2"/>
      <c r="BA773" s="2"/>
      <c r="BB773" s="2"/>
      <c r="BC773" s="2"/>
      <c r="BD773" s="2"/>
      <c r="BE773" s="2"/>
      <c r="BF773" s="2"/>
    </row>
    <row r="774" spans="1:58" s="130" customFormat="1" ht="18" customHeight="1">
      <c r="A774" s="146">
        <v>768</v>
      </c>
      <c r="B774" s="147" t="str">
        <f t="shared" si="208"/>
        <v>012</v>
      </c>
      <c r="C774" s="176" t="s">
        <v>8513</v>
      </c>
      <c r="D774" s="149" t="s">
        <v>8514</v>
      </c>
      <c r="E774" s="152" t="s">
        <v>8515</v>
      </c>
      <c r="F774" s="151" t="s">
        <v>7106</v>
      </c>
      <c r="G774" s="152" t="s">
        <v>7112</v>
      </c>
      <c r="H774" s="149" t="s">
        <v>7113</v>
      </c>
      <c r="I774" s="150" t="s">
        <v>8445</v>
      </c>
      <c r="J774" s="431" t="s">
        <v>8491</v>
      </c>
      <c r="K774" s="153">
        <v>0</v>
      </c>
      <c r="L774" s="27">
        <v>0</v>
      </c>
      <c r="M774" s="153"/>
      <c r="N774" s="166">
        <v>7500000</v>
      </c>
      <c r="O774" s="166"/>
      <c r="P774" s="25"/>
      <c r="Q774" s="25"/>
      <c r="R774" s="25"/>
      <c r="S774" s="25"/>
      <c r="T774" s="25"/>
      <c r="U774" s="25"/>
      <c r="V774" s="25"/>
      <c r="W774" s="25">
        <v>7500000</v>
      </c>
      <c r="X774" s="25"/>
      <c r="Y774" s="25"/>
      <c r="Z774" s="25"/>
      <c r="AA774" s="25"/>
      <c r="AB774" s="25"/>
      <c r="AC774" s="25"/>
      <c r="AD774" s="25">
        <f>IF(SUM(P774:W774)&lt;SUM(N774),SUM(N774)-SUM(P774:W774),)</f>
        <v>0</v>
      </c>
      <c r="AE774" s="27">
        <v>8450000</v>
      </c>
      <c r="AF774" s="27"/>
      <c r="AG774" s="27"/>
      <c r="AH774" s="27"/>
      <c r="AI774" s="27"/>
      <c r="AJ774" s="27"/>
      <c r="AK774" s="27"/>
      <c r="AL774" s="25">
        <f t="shared" si="210"/>
        <v>8450000</v>
      </c>
      <c r="AM774" s="27">
        <f t="shared" si="211"/>
        <v>8450000</v>
      </c>
      <c r="AN774" s="28"/>
      <c r="AO774" s="2"/>
      <c r="AP774" s="2"/>
      <c r="AQ774" s="89"/>
      <c r="AR774" s="89"/>
      <c r="AS774" s="2"/>
      <c r="AT774" s="2"/>
      <c r="AU774" s="29"/>
      <c r="AV774" s="2"/>
      <c r="AW774" s="2"/>
      <c r="AX774" s="2"/>
      <c r="AY774" s="89"/>
      <c r="AZ774" s="2"/>
      <c r="BA774" s="2"/>
      <c r="BB774" s="2"/>
      <c r="BC774" s="2"/>
      <c r="BD774" s="2"/>
      <c r="BE774" s="2"/>
      <c r="BF774" s="2"/>
    </row>
    <row r="775" spans="1:58" s="130" customFormat="1" ht="18" customHeight="1">
      <c r="A775" s="146">
        <v>769</v>
      </c>
      <c r="B775" s="147" t="str">
        <f t="shared" si="208"/>
        <v>012</v>
      </c>
      <c r="C775" s="176" t="s">
        <v>5224</v>
      </c>
      <c r="D775" s="149" t="s">
        <v>8516</v>
      </c>
      <c r="E775" s="152" t="s">
        <v>7730</v>
      </c>
      <c r="F775" s="151" t="s">
        <v>7106</v>
      </c>
      <c r="G775" s="152" t="s">
        <v>7112</v>
      </c>
      <c r="H775" s="149" t="s">
        <v>7113</v>
      </c>
      <c r="I775" s="150" t="s">
        <v>8445</v>
      </c>
      <c r="J775" s="431" t="s">
        <v>8491</v>
      </c>
      <c r="K775" s="153">
        <v>0</v>
      </c>
      <c r="L775" s="27">
        <v>0</v>
      </c>
      <c r="M775" s="153"/>
      <c r="N775" s="166">
        <v>7500000</v>
      </c>
      <c r="O775" s="166"/>
      <c r="P775" s="25"/>
      <c r="Q775" s="25">
        <v>7500000</v>
      </c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>
        <f t="shared" si="206"/>
        <v>0</v>
      </c>
      <c r="AE775" s="27">
        <v>8450000</v>
      </c>
      <c r="AF775" s="27"/>
      <c r="AG775" s="27"/>
      <c r="AH775" s="27"/>
      <c r="AI775" s="27"/>
      <c r="AJ775" s="27"/>
      <c r="AK775" s="27"/>
      <c r="AL775" s="25">
        <f t="shared" si="210"/>
        <v>8450000</v>
      </c>
      <c r="AM775" s="27">
        <f t="shared" si="211"/>
        <v>8450000</v>
      </c>
      <c r="AN775" s="28"/>
      <c r="AO775" s="2"/>
      <c r="AP775" s="2"/>
      <c r="AQ775" s="89"/>
      <c r="AR775" s="89"/>
      <c r="AS775" s="2"/>
      <c r="AT775" s="2"/>
      <c r="AU775" s="29"/>
      <c r="AV775" s="2"/>
      <c r="AW775" s="2"/>
      <c r="AX775" s="2"/>
      <c r="AY775" s="89"/>
      <c r="AZ775" s="2"/>
      <c r="BA775" s="2"/>
      <c r="BB775" s="2"/>
      <c r="BC775" s="2"/>
      <c r="BD775" s="2"/>
      <c r="BE775" s="2"/>
      <c r="BF775" s="2"/>
    </row>
    <row r="776" spans="1:58" s="130" customFormat="1" ht="18" customHeight="1">
      <c r="A776" s="146">
        <v>770</v>
      </c>
      <c r="B776" s="147" t="str">
        <f t="shared" si="208"/>
        <v>012</v>
      </c>
      <c r="C776" s="176" t="s">
        <v>5975</v>
      </c>
      <c r="D776" s="149" t="s">
        <v>8517</v>
      </c>
      <c r="E776" s="152" t="s">
        <v>7531</v>
      </c>
      <c r="F776" s="151" t="s">
        <v>496</v>
      </c>
      <c r="G776" s="152" t="s">
        <v>7112</v>
      </c>
      <c r="H776" s="149" t="s">
        <v>7113</v>
      </c>
      <c r="I776" s="192" t="s">
        <v>8441</v>
      </c>
      <c r="J776" s="163" t="s">
        <v>8491</v>
      </c>
      <c r="K776" s="153">
        <v>0</v>
      </c>
      <c r="L776" s="27">
        <v>0</v>
      </c>
      <c r="M776" s="153"/>
      <c r="N776" s="166">
        <v>7500000</v>
      </c>
      <c r="O776" s="166"/>
      <c r="P776" s="25"/>
      <c r="Q776" s="25">
        <v>7500000</v>
      </c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>
        <f t="shared" si="206"/>
        <v>0</v>
      </c>
      <c r="AE776" s="27">
        <v>8450000</v>
      </c>
      <c r="AF776" s="27">
        <v>8450000</v>
      </c>
      <c r="AG776" s="27"/>
      <c r="AH776" s="27"/>
      <c r="AI776" s="27"/>
      <c r="AJ776" s="27"/>
      <c r="AK776" s="27"/>
      <c r="AL776" s="25">
        <f t="shared" si="210"/>
        <v>0</v>
      </c>
      <c r="AM776" s="27">
        <f t="shared" si="211"/>
        <v>0</v>
      </c>
      <c r="AN776" s="28"/>
      <c r="AO776" s="2"/>
      <c r="AP776" s="2"/>
      <c r="AQ776" s="89"/>
      <c r="AR776" s="89"/>
      <c r="AS776" s="2"/>
      <c r="AT776" s="2"/>
      <c r="AU776" s="29"/>
      <c r="AV776" s="2"/>
      <c r="AW776" s="2"/>
      <c r="AX776" s="2"/>
      <c r="AY776" s="89"/>
      <c r="AZ776" s="2"/>
      <c r="BA776" s="2"/>
      <c r="BB776" s="2"/>
      <c r="BC776" s="2"/>
      <c r="BD776" s="2"/>
      <c r="BE776" s="2"/>
      <c r="BF776" s="2"/>
    </row>
    <row r="777" spans="1:58" s="130" customFormat="1" ht="18" customHeight="1">
      <c r="A777" s="146">
        <v>771</v>
      </c>
      <c r="B777" s="147" t="str">
        <f t="shared" si="208"/>
        <v>012</v>
      </c>
      <c r="C777" s="176" t="s">
        <v>5514</v>
      </c>
      <c r="D777" s="149" t="s">
        <v>8518</v>
      </c>
      <c r="E777" s="152" t="s">
        <v>8519</v>
      </c>
      <c r="F777" s="151" t="s">
        <v>7106</v>
      </c>
      <c r="G777" s="152" t="s">
        <v>7112</v>
      </c>
      <c r="H777" s="149" t="s">
        <v>7113</v>
      </c>
      <c r="I777" s="19" t="s">
        <v>8445</v>
      </c>
      <c r="J777" s="163" t="s">
        <v>8491</v>
      </c>
      <c r="K777" s="153">
        <v>0</v>
      </c>
      <c r="L777" s="27">
        <v>0</v>
      </c>
      <c r="M777" s="153"/>
      <c r="N777" s="166">
        <v>7500000</v>
      </c>
      <c r="O777" s="166"/>
      <c r="P777" s="25"/>
      <c r="Q777" s="25">
        <v>7500000</v>
      </c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>
        <f t="shared" si="206"/>
        <v>0</v>
      </c>
      <c r="AE777" s="27">
        <v>8450000</v>
      </c>
      <c r="AF777" s="27">
        <v>8450000</v>
      </c>
      <c r="AG777" s="27"/>
      <c r="AH777" s="27"/>
      <c r="AI777" s="27"/>
      <c r="AJ777" s="27"/>
      <c r="AK777" s="27"/>
      <c r="AL777" s="25">
        <f t="shared" si="210"/>
        <v>0</v>
      </c>
      <c r="AM777" s="27">
        <f t="shared" si="211"/>
        <v>0</v>
      </c>
      <c r="AN777" s="28"/>
      <c r="AO777" s="2"/>
      <c r="AP777" s="2"/>
      <c r="AQ777" s="89"/>
      <c r="AR777" s="89"/>
      <c r="AS777" s="2"/>
      <c r="AT777" s="2"/>
      <c r="AU777" s="29"/>
      <c r="AV777" s="2"/>
      <c r="AW777" s="2"/>
      <c r="AX777" s="2"/>
      <c r="AY777" s="89"/>
      <c r="AZ777" s="2"/>
      <c r="BA777" s="2"/>
      <c r="BB777" s="2"/>
      <c r="BC777" s="2"/>
      <c r="BD777" s="2"/>
      <c r="BE777" s="2"/>
      <c r="BF777" s="2"/>
    </row>
    <row r="778" spans="1:58" s="130" customFormat="1" ht="18" customHeight="1">
      <c r="A778" s="146">
        <v>772</v>
      </c>
      <c r="B778" s="147" t="str">
        <f t="shared" si="208"/>
        <v>012</v>
      </c>
      <c r="C778" s="176" t="s">
        <v>5969</v>
      </c>
      <c r="D778" s="149" t="s">
        <v>8520</v>
      </c>
      <c r="E778" s="152" t="s">
        <v>1810</v>
      </c>
      <c r="F778" s="151" t="s">
        <v>496</v>
      </c>
      <c r="G778" s="152" t="s">
        <v>7112</v>
      </c>
      <c r="H778" s="149" t="s">
        <v>7113</v>
      </c>
      <c r="I778" s="19" t="s">
        <v>8512</v>
      </c>
      <c r="J778" s="163" t="s">
        <v>8491</v>
      </c>
      <c r="K778" s="153">
        <v>0</v>
      </c>
      <c r="L778" s="27">
        <v>0</v>
      </c>
      <c r="M778" s="153"/>
      <c r="N778" s="166">
        <v>7500000</v>
      </c>
      <c r="O778" s="166"/>
      <c r="P778" s="25"/>
      <c r="Q778" s="25">
        <v>7500000</v>
      </c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>
        <f t="shared" si="206"/>
        <v>0</v>
      </c>
      <c r="AE778" s="27">
        <v>8450000</v>
      </c>
      <c r="AF778" s="27">
        <v>8450000</v>
      </c>
      <c r="AG778" s="27"/>
      <c r="AH778" s="27"/>
      <c r="AI778" s="27"/>
      <c r="AJ778" s="27"/>
      <c r="AK778" s="27"/>
      <c r="AL778" s="25">
        <f t="shared" si="210"/>
        <v>0</v>
      </c>
      <c r="AM778" s="27">
        <f t="shared" si="211"/>
        <v>0</v>
      </c>
      <c r="AN778" s="28"/>
      <c r="AO778" s="2"/>
      <c r="AP778" s="2"/>
      <c r="AQ778" s="89"/>
      <c r="AR778" s="89"/>
      <c r="AS778" s="2"/>
      <c r="AT778" s="2"/>
      <c r="AU778" s="29"/>
      <c r="AV778" s="2"/>
      <c r="AW778" s="2"/>
      <c r="AX778" s="2"/>
      <c r="AY778" s="89"/>
      <c r="AZ778" s="2"/>
      <c r="BA778" s="2"/>
      <c r="BB778" s="2"/>
      <c r="BC778" s="2"/>
      <c r="BD778" s="2"/>
      <c r="BE778" s="2"/>
      <c r="BF778" s="2"/>
    </row>
    <row r="779" spans="1:58" s="130" customFormat="1" ht="18" customHeight="1">
      <c r="A779" s="146">
        <v>773</v>
      </c>
      <c r="B779" s="147" t="str">
        <f t="shared" si="208"/>
        <v>012</v>
      </c>
      <c r="C779" s="176" t="s">
        <v>5160</v>
      </c>
      <c r="D779" s="149" t="s">
        <v>8521</v>
      </c>
      <c r="E779" s="152" t="s">
        <v>7910</v>
      </c>
      <c r="F779" s="151" t="s">
        <v>7106</v>
      </c>
      <c r="G779" s="152" t="s">
        <v>7112</v>
      </c>
      <c r="H779" s="149" t="s">
        <v>7113</v>
      </c>
      <c r="I779" s="19" t="s">
        <v>8445</v>
      </c>
      <c r="J779" s="163" t="s">
        <v>8491</v>
      </c>
      <c r="K779" s="153">
        <v>0</v>
      </c>
      <c r="L779" s="27">
        <v>0</v>
      </c>
      <c r="M779" s="153"/>
      <c r="N779" s="166">
        <v>7500000</v>
      </c>
      <c r="O779" s="166"/>
      <c r="P779" s="25"/>
      <c r="Q779" s="25">
        <v>7500000</v>
      </c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>
        <f t="shared" si="206"/>
        <v>0</v>
      </c>
      <c r="AE779" s="27">
        <v>8450000</v>
      </c>
      <c r="AF779" s="27">
        <v>8450000</v>
      </c>
      <c r="AG779" s="27"/>
      <c r="AH779" s="27"/>
      <c r="AI779" s="27"/>
      <c r="AJ779" s="27"/>
      <c r="AK779" s="27"/>
      <c r="AL779" s="25">
        <f t="shared" si="210"/>
        <v>0</v>
      </c>
      <c r="AM779" s="27">
        <f t="shared" si="211"/>
        <v>0</v>
      </c>
      <c r="AN779" s="28"/>
      <c r="AO779" s="2"/>
      <c r="AP779" s="2"/>
      <c r="AQ779" s="89"/>
      <c r="AR779" s="89"/>
      <c r="AS779" s="2"/>
      <c r="AT779" s="2"/>
      <c r="AU779" s="29"/>
      <c r="AV779" s="2"/>
      <c r="AW779" s="2"/>
      <c r="AX779" s="2"/>
      <c r="AY779" s="89"/>
      <c r="AZ779" s="2"/>
      <c r="BA779" s="2"/>
      <c r="BB779" s="2"/>
      <c r="BC779" s="2"/>
      <c r="BD779" s="2"/>
      <c r="BE779" s="2"/>
      <c r="BF779" s="2"/>
    </row>
    <row r="780" spans="1:58" s="130" customFormat="1" ht="18" customHeight="1">
      <c r="A780" s="146">
        <v>774</v>
      </c>
      <c r="B780" s="147" t="str">
        <f t="shared" si="208"/>
        <v>012</v>
      </c>
      <c r="C780" s="176" t="s">
        <v>6821</v>
      </c>
      <c r="D780" s="149" t="s">
        <v>8522</v>
      </c>
      <c r="E780" s="152" t="s">
        <v>8376</v>
      </c>
      <c r="F780" s="151" t="s">
        <v>496</v>
      </c>
      <c r="G780" s="152" t="s">
        <v>7112</v>
      </c>
      <c r="H780" s="149" t="s">
        <v>7113</v>
      </c>
      <c r="I780" s="191" t="s">
        <v>8394</v>
      </c>
      <c r="J780" s="163" t="s">
        <v>8491</v>
      </c>
      <c r="K780" s="153">
        <v>0</v>
      </c>
      <c r="L780" s="27">
        <v>0</v>
      </c>
      <c r="M780" s="153"/>
      <c r="N780" s="166">
        <v>7500000</v>
      </c>
      <c r="O780" s="166"/>
      <c r="P780" s="25"/>
      <c r="Q780" s="25">
        <v>7500000</v>
      </c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>
        <f t="shared" si="206"/>
        <v>0</v>
      </c>
      <c r="AE780" s="27">
        <v>8450000</v>
      </c>
      <c r="AF780" s="27">
        <v>8450000</v>
      </c>
      <c r="AG780" s="27"/>
      <c r="AH780" s="27"/>
      <c r="AI780" s="27"/>
      <c r="AJ780" s="27"/>
      <c r="AK780" s="27"/>
      <c r="AL780" s="25">
        <f t="shared" si="210"/>
        <v>0</v>
      </c>
      <c r="AM780" s="27">
        <f t="shared" si="211"/>
        <v>0</v>
      </c>
      <c r="AN780" s="28"/>
      <c r="AO780" s="2"/>
      <c r="AP780" s="2"/>
      <c r="AQ780" s="89"/>
      <c r="AR780" s="89"/>
      <c r="AS780" s="2"/>
      <c r="AT780" s="2"/>
      <c r="AU780" s="29"/>
      <c r="AV780" s="2"/>
      <c r="AW780" s="2"/>
      <c r="AX780" s="2"/>
      <c r="AY780" s="89"/>
      <c r="AZ780" s="2"/>
      <c r="BA780" s="2"/>
      <c r="BB780" s="2"/>
      <c r="BC780" s="2"/>
      <c r="BD780" s="2"/>
      <c r="BE780" s="2"/>
      <c r="BF780" s="2"/>
    </row>
    <row r="781" spans="1:58" s="130" customFormat="1" ht="18" customHeight="1">
      <c r="A781" s="146">
        <v>775</v>
      </c>
      <c r="B781" s="147" t="str">
        <f t="shared" si="208"/>
        <v>012</v>
      </c>
      <c r="C781" s="176" t="s">
        <v>6137</v>
      </c>
      <c r="D781" s="149" t="s">
        <v>8523</v>
      </c>
      <c r="E781" s="152" t="s">
        <v>8324</v>
      </c>
      <c r="F781" s="151" t="s">
        <v>496</v>
      </c>
      <c r="G781" s="152" t="s">
        <v>7112</v>
      </c>
      <c r="H781" s="149" t="s">
        <v>7113</v>
      </c>
      <c r="I781" s="19" t="s">
        <v>8512</v>
      </c>
      <c r="J781" s="163" t="s">
        <v>8491</v>
      </c>
      <c r="K781" s="153">
        <v>0</v>
      </c>
      <c r="L781" s="27">
        <v>0</v>
      </c>
      <c r="M781" s="153"/>
      <c r="N781" s="166">
        <v>7500000</v>
      </c>
      <c r="O781" s="166"/>
      <c r="P781" s="25"/>
      <c r="Q781" s="25">
        <v>7500000</v>
      </c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>
        <f t="shared" si="206"/>
        <v>0</v>
      </c>
      <c r="AE781" s="27">
        <v>8450000</v>
      </c>
      <c r="AF781" s="27">
        <v>8450000</v>
      </c>
      <c r="AG781" s="27"/>
      <c r="AH781" s="27"/>
      <c r="AI781" s="27"/>
      <c r="AJ781" s="27"/>
      <c r="AK781" s="27"/>
      <c r="AL781" s="25">
        <f t="shared" si="210"/>
        <v>0</v>
      </c>
      <c r="AM781" s="27">
        <f t="shared" si="211"/>
        <v>0</v>
      </c>
      <c r="AN781" s="28"/>
      <c r="AO781" s="2"/>
      <c r="AP781" s="2"/>
      <c r="AQ781" s="89"/>
      <c r="AR781" s="89"/>
      <c r="AS781" s="2"/>
      <c r="AT781" s="2"/>
      <c r="AU781" s="29"/>
      <c r="AV781" s="2"/>
      <c r="AW781" s="2"/>
      <c r="AX781" s="2"/>
      <c r="AY781" s="89"/>
      <c r="AZ781" s="2"/>
      <c r="BA781" s="2"/>
      <c r="BB781" s="2"/>
      <c r="BC781" s="2"/>
      <c r="BD781" s="2"/>
      <c r="BE781" s="2"/>
      <c r="BF781" s="2"/>
    </row>
    <row r="782" spans="1:58" s="130" customFormat="1" ht="18" customHeight="1">
      <c r="A782" s="146">
        <v>776</v>
      </c>
      <c r="B782" s="147" t="str">
        <f t="shared" si="208"/>
        <v>012</v>
      </c>
      <c r="C782" s="176" t="s">
        <v>5057</v>
      </c>
      <c r="D782" s="149" t="s">
        <v>8524</v>
      </c>
      <c r="E782" s="152" t="s">
        <v>7519</v>
      </c>
      <c r="F782" s="151" t="s">
        <v>7106</v>
      </c>
      <c r="G782" s="152" t="s">
        <v>7112</v>
      </c>
      <c r="H782" s="149" t="s">
        <v>7113</v>
      </c>
      <c r="I782" s="192" t="s">
        <v>8441</v>
      </c>
      <c r="J782" s="163" t="s">
        <v>8491</v>
      </c>
      <c r="K782" s="153">
        <v>0</v>
      </c>
      <c r="L782" s="27">
        <v>0</v>
      </c>
      <c r="M782" s="153"/>
      <c r="N782" s="166">
        <v>7500000</v>
      </c>
      <c r="O782" s="166"/>
      <c r="P782" s="25"/>
      <c r="Q782" s="25">
        <v>7500000</v>
      </c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>
        <f t="shared" si="206"/>
        <v>0</v>
      </c>
      <c r="AE782" s="27">
        <v>8450000</v>
      </c>
      <c r="AF782" s="27">
        <v>8450000</v>
      </c>
      <c r="AG782" s="27"/>
      <c r="AH782" s="27"/>
      <c r="AI782" s="27"/>
      <c r="AJ782" s="27"/>
      <c r="AK782" s="27"/>
      <c r="AL782" s="25">
        <f t="shared" si="210"/>
        <v>0</v>
      </c>
      <c r="AM782" s="27">
        <f t="shared" si="211"/>
        <v>0</v>
      </c>
      <c r="AN782" s="28"/>
      <c r="AO782" s="2"/>
      <c r="AP782" s="2"/>
      <c r="AQ782" s="89"/>
      <c r="AR782" s="89"/>
      <c r="AS782" s="2"/>
      <c r="AT782" s="2"/>
      <c r="AU782" s="29"/>
      <c r="AV782" s="2"/>
      <c r="AW782" s="2"/>
      <c r="AX782" s="2"/>
      <c r="AY782" s="89"/>
      <c r="AZ782" s="2"/>
      <c r="BA782" s="2"/>
      <c r="BB782" s="2"/>
      <c r="BC782" s="2"/>
      <c r="BD782" s="2"/>
      <c r="BE782" s="2"/>
      <c r="BF782" s="2"/>
    </row>
    <row r="783" spans="1:58" s="130" customFormat="1" ht="18" customHeight="1">
      <c r="A783" s="146">
        <v>777</v>
      </c>
      <c r="B783" s="147" t="str">
        <f t="shared" si="208"/>
        <v>012</v>
      </c>
      <c r="C783" s="176" t="s">
        <v>5073</v>
      </c>
      <c r="D783" s="149" t="s">
        <v>8525</v>
      </c>
      <c r="E783" s="152" t="s">
        <v>576</v>
      </c>
      <c r="F783" s="151" t="s">
        <v>7106</v>
      </c>
      <c r="G783" s="152" t="s">
        <v>7112</v>
      </c>
      <c r="H783" s="149" t="s">
        <v>7113</v>
      </c>
      <c r="I783" s="19" t="s">
        <v>8445</v>
      </c>
      <c r="J783" s="163" t="s">
        <v>8491</v>
      </c>
      <c r="K783" s="153">
        <v>0</v>
      </c>
      <c r="L783" s="27">
        <v>0</v>
      </c>
      <c r="M783" s="153"/>
      <c r="N783" s="166">
        <v>7500000</v>
      </c>
      <c r="O783" s="166"/>
      <c r="P783" s="25"/>
      <c r="Q783" s="25">
        <v>7500000</v>
      </c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>
        <f t="shared" si="206"/>
        <v>0</v>
      </c>
      <c r="AE783" s="27">
        <v>8450000</v>
      </c>
      <c r="AF783" s="27">
        <v>8450000</v>
      </c>
      <c r="AG783" s="27"/>
      <c r="AH783" s="27"/>
      <c r="AI783" s="27"/>
      <c r="AJ783" s="27"/>
      <c r="AK783" s="27"/>
      <c r="AL783" s="25">
        <f t="shared" si="210"/>
        <v>0</v>
      </c>
      <c r="AM783" s="27">
        <f t="shared" si="211"/>
        <v>0</v>
      </c>
      <c r="AN783" s="28"/>
      <c r="AO783" s="2"/>
      <c r="AP783" s="2"/>
      <c r="AQ783" s="89"/>
      <c r="AR783" s="89"/>
      <c r="AS783" s="2"/>
      <c r="AT783" s="2"/>
      <c r="AU783" s="29"/>
      <c r="AV783" s="2"/>
      <c r="AW783" s="2"/>
      <c r="AX783" s="2"/>
      <c r="AY783" s="89"/>
      <c r="AZ783" s="2"/>
      <c r="BA783" s="2"/>
      <c r="BB783" s="2"/>
      <c r="BC783" s="2"/>
      <c r="BD783" s="2"/>
      <c r="BE783" s="2"/>
      <c r="BF783" s="2"/>
    </row>
    <row r="784" spans="1:58" s="130" customFormat="1" ht="18" customHeight="1">
      <c r="A784" s="146">
        <v>778</v>
      </c>
      <c r="B784" s="147" t="str">
        <f t="shared" si="208"/>
        <v>012</v>
      </c>
      <c r="C784" s="176" t="s">
        <v>4976</v>
      </c>
      <c r="D784" s="149" t="s">
        <v>8526</v>
      </c>
      <c r="E784" s="152" t="s">
        <v>7231</v>
      </c>
      <c r="F784" s="151" t="s">
        <v>496</v>
      </c>
      <c r="G784" s="152" t="s">
        <v>7112</v>
      </c>
      <c r="H784" s="149" t="s">
        <v>7113</v>
      </c>
      <c r="I784" s="191" t="s">
        <v>8394</v>
      </c>
      <c r="J784" s="163" t="s">
        <v>8491</v>
      </c>
      <c r="K784" s="153">
        <v>0</v>
      </c>
      <c r="L784" s="27">
        <v>0</v>
      </c>
      <c r="M784" s="153"/>
      <c r="N784" s="166">
        <v>7500000</v>
      </c>
      <c r="O784" s="166"/>
      <c r="P784" s="25"/>
      <c r="Q784" s="25">
        <v>7500000</v>
      </c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>
        <f t="shared" si="206"/>
        <v>0</v>
      </c>
      <c r="AE784" s="27">
        <v>8450000</v>
      </c>
      <c r="AF784" s="27">
        <v>8450000</v>
      </c>
      <c r="AG784" s="27"/>
      <c r="AH784" s="27"/>
      <c r="AI784" s="27"/>
      <c r="AJ784" s="27"/>
      <c r="AK784" s="27"/>
      <c r="AL784" s="25">
        <f t="shared" si="210"/>
        <v>0</v>
      </c>
      <c r="AM784" s="27">
        <f t="shared" si="211"/>
        <v>0</v>
      </c>
      <c r="AN784" s="28"/>
      <c r="AO784" s="2"/>
      <c r="AP784" s="2"/>
      <c r="AQ784" s="89"/>
      <c r="AR784" s="89"/>
      <c r="AS784" s="2"/>
      <c r="AT784" s="2"/>
      <c r="AU784" s="29"/>
      <c r="AV784" s="2"/>
      <c r="AW784" s="2"/>
      <c r="AX784" s="2"/>
      <c r="AY784" s="89"/>
      <c r="AZ784" s="2"/>
      <c r="BA784" s="2"/>
      <c r="BB784" s="2"/>
      <c r="BC784" s="2"/>
      <c r="BD784" s="2"/>
      <c r="BE784" s="2"/>
      <c r="BF784" s="2"/>
    </row>
    <row r="785" spans="1:58" s="130" customFormat="1" ht="18" customHeight="1">
      <c r="A785" s="146">
        <v>779</v>
      </c>
      <c r="B785" s="147" t="str">
        <f t="shared" si="208"/>
        <v>012</v>
      </c>
      <c r="C785" s="176" t="s">
        <v>8527</v>
      </c>
      <c r="D785" s="149" t="s">
        <v>8528</v>
      </c>
      <c r="E785" s="152" t="s">
        <v>7315</v>
      </c>
      <c r="F785" s="151" t="s">
        <v>7106</v>
      </c>
      <c r="G785" s="152" t="s">
        <v>7112</v>
      </c>
      <c r="H785" s="149" t="s">
        <v>7113</v>
      </c>
      <c r="I785" s="192" t="s">
        <v>8441</v>
      </c>
      <c r="J785" s="163" t="s">
        <v>8491</v>
      </c>
      <c r="K785" s="153">
        <v>0</v>
      </c>
      <c r="L785" s="27">
        <v>0</v>
      </c>
      <c r="M785" s="153"/>
      <c r="N785" s="166">
        <v>7500000</v>
      </c>
      <c r="O785" s="166"/>
      <c r="P785" s="25"/>
      <c r="Q785" s="25"/>
      <c r="R785" s="25"/>
      <c r="S785" s="25"/>
      <c r="T785" s="25"/>
      <c r="U785" s="25">
        <v>7500000</v>
      </c>
      <c r="V785" s="25"/>
      <c r="W785" s="25"/>
      <c r="X785" s="25"/>
      <c r="Y785" s="25"/>
      <c r="Z785" s="25"/>
      <c r="AA785" s="25"/>
      <c r="AB785" s="25"/>
      <c r="AC785" s="25"/>
      <c r="AD785" s="25">
        <f>IF(SUM(P785:U785)&lt;SUM(N785),SUM(N785)-SUM(P785:U785),)</f>
        <v>0</v>
      </c>
      <c r="AE785" s="27">
        <v>8450000</v>
      </c>
      <c r="AF785" s="27"/>
      <c r="AG785" s="27"/>
      <c r="AH785" s="27">
        <v>8450000</v>
      </c>
      <c r="AI785" s="27"/>
      <c r="AJ785" s="27"/>
      <c r="AK785" s="27"/>
      <c r="AL785" s="25">
        <f>IF(SUM(AF785:AI785)&lt;SUM(AE785),SUM(AE785)-SUM(AF785:AI785),)</f>
        <v>0</v>
      </c>
      <c r="AM785" s="27">
        <f t="shared" ref="AM785" si="212">IF(SUM(P785:AA785)&lt;(K785+L785+N785),(K785+L785+N785)-SUM(P785:AA785),)+IF(SUM(AF785:AI785)&lt;(AE785),(AE785)-SUM(AF785:AI785),)</f>
        <v>0</v>
      </c>
      <c r="AN785" s="28"/>
      <c r="AO785" s="2"/>
      <c r="AP785" s="2"/>
      <c r="AQ785" s="89"/>
      <c r="AR785" s="89"/>
      <c r="AS785" s="2"/>
      <c r="AT785" s="2"/>
      <c r="AU785" s="29"/>
      <c r="AV785" s="2"/>
      <c r="AW785" s="2"/>
      <c r="AX785" s="2"/>
      <c r="AY785" s="89"/>
      <c r="AZ785" s="2"/>
      <c r="BA785" s="2"/>
      <c r="BB785" s="2"/>
      <c r="BC785" s="2"/>
      <c r="BD785" s="2"/>
      <c r="BE785" s="2"/>
      <c r="BF785" s="2"/>
    </row>
    <row r="786" spans="1:58" s="130" customFormat="1" ht="18" customHeight="1">
      <c r="A786" s="146">
        <v>780</v>
      </c>
      <c r="B786" s="147" t="str">
        <f t="shared" si="208"/>
        <v>012</v>
      </c>
      <c r="C786" s="176" t="s">
        <v>6514</v>
      </c>
      <c r="D786" s="149" t="s">
        <v>8529</v>
      </c>
      <c r="E786" s="152" t="s">
        <v>721</v>
      </c>
      <c r="F786" s="151" t="s">
        <v>7106</v>
      </c>
      <c r="G786" s="152" t="s">
        <v>7112</v>
      </c>
      <c r="H786" s="149" t="s">
        <v>7113</v>
      </c>
      <c r="I786" s="192" t="s">
        <v>8441</v>
      </c>
      <c r="J786" s="163" t="s">
        <v>8491</v>
      </c>
      <c r="K786" s="153">
        <v>0</v>
      </c>
      <c r="L786" s="27">
        <v>0</v>
      </c>
      <c r="M786" s="153"/>
      <c r="N786" s="166">
        <v>7500000</v>
      </c>
      <c r="O786" s="166"/>
      <c r="P786" s="25"/>
      <c r="Q786" s="25">
        <v>7500000</v>
      </c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>
        <f t="shared" si="206"/>
        <v>0</v>
      </c>
      <c r="AE786" s="27">
        <v>8450000</v>
      </c>
      <c r="AF786" s="27">
        <v>8450000</v>
      </c>
      <c r="AG786" s="27"/>
      <c r="AH786" s="27"/>
      <c r="AI786" s="27"/>
      <c r="AJ786" s="27"/>
      <c r="AK786" s="27"/>
      <c r="AL786" s="25">
        <f t="shared" ref="AL786:AL798" si="213">IF(SUM(AF786:AG786)&lt;SUM(AE786),SUM(AE786)-SUM(AF786:AG786),)</f>
        <v>0</v>
      </c>
      <c r="AM786" s="27">
        <f t="shared" ref="AM786:AM798" si="214">IF(SUM(P786:AA786)&lt;(K786+L786+N786),(K786+L786+N786)-SUM(P786:AA786),)+IF(SUM(AF786:AG786)&lt;(AE786),(AE786)-SUM(AF786:AG786),)</f>
        <v>0</v>
      </c>
      <c r="AN786" s="28"/>
      <c r="AO786" s="2"/>
      <c r="AP786" s="2"/>
      <c r="AQ786" s="89"/>
      <c r="AR786" s="89"/>
      <c r="AS786" s="2"/>
      <c r="AT786" s="2"/>
      <c r="AU786" s="29"/>
      <c r="AV786" s="2"/>
      <c r="AW786" s="2"/>
      <c r="AX786" s="2"/>
      <c r="AY786" s="89"/>
      <c r="AZ786" s="2"/>
      <c r="BA786" s="2"/>
      <c r="BB786" s="2"/>
      <c r="BC786" s="2"/>
      <c r="BD786" s="2"/>
      <c r="BE786" s="2"/>
      <c r="BF786" s="2"/>
    </row>
    <row r="787" spans="1:58" s="130" customFormat="1" ht="18" customHeight="1">
      <c r="A787" s="146">
        <v>781</v>
      </c>
      <c r="B787" s="147" t="str">
        <f t="shared" si="208"/>
        <v>012</v>
      </c>
      <c r="C787" s="176" t="s">
        <v>4906</v>
      </c>
      <c r="D787" s="149" t="s">
        <v>8530</v>
      </c>
      <c r="E787" s="152" t="s">
        <v>8096</v>
      </c>
      <c r="F787" s="151" t="s">
        <v>7106</v>
      </c>
      <c r="G787" s="152" t="s">
        <v>7112</v>
      </c>
      <c r="H787" s="149" t="s">
        <v>7113</v>
      </c>
      <c r="I787" s="150" t="s">
        <v>8512</v>
      </c>
      <c r="J787" s="431" t="s">
        <v>8491</v>
      </c>
      <c r="K787" s="153">
        <v>0</v>
      </c>
      <c r="L787" s="27">
        <v>0</v>
      </c>
      <c r="M787" s="153"/>
      <c r="N787" s="166">
        <v>7500000</v>
      </c>
      <c r="O787" s="166"/>
      <c r="P787" s="25"/>
      <c r="Q787" s="25">
        <v>7500000</v>
      </c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>
        <f t="shared" si="206"/>
        <v>0</v>
      </c>
      <c r="AE787" s="27">
        <v>8450000</v>
      </c>
      <c r="AF787" s="27"/>
      <c r="AG787" s="27"/>
      <c r="AH787" s="27"/>
      <c r="AI787" s="27"/>
      <c r="AJ787" s="27">
        <v>8450000</v>
      </c>
      <c r="AK787" s="27"/>
      <c r="AL787" s="25">
        <f>IF(SUM(AF787:AK787)&lt;SUM(AE787),SUM(AE787)-SUM(AF787:AK787),)</f>
        <v>0</v>
      </c>
      <c r="AM787" s="27">
        <v>0</v>
      </c>
      <c r="AN787" s="28"/>
      <c r="AO787" s="2"/>
      <c r="AP787" s="2"/>
      <c r="AQ787" s="89"/>
      <c r="AR787" s="89"/>
      <c r="AS787" s="2"/>
      <c r="AT787" s="2"/>
      <c r="AU787" s="29"/>
      <c r="AV787" s="2"/>
      <c r="AW787" s="2"/>
      <c r="AX787" s="2"/>
      <c r="AY787" s="89"/>
      <c r="AZ787" s="2"/>
      <c r="BA787" s="2"/>
      <c r="BB787" s="2"/>
      <c r="BC787" s="2"/>
      <c r="BD787" s="2"/>
      <c r="BE787" s="2"/>
      <c r="BF787" s="2"/>
    </row>
    <row r="788" spans="1:58" s="130" customFormat="1" ht="18" customHeight="1">
      <c r="A788" s="146">
        <v>782</v>
      </c>
      <c r="B788" s="147" t="str">
        <f t="shared" si="208"/>
        <v>012</v>
      </c>
      <c r="C788" s="176" t="s">
        <v>5423</v>
      </c>
      <c r="D788" s="149" t="s">
        <v>8531</v>
      </c>
      <c r="E788" s="152" t="s">
        <v>7468</v>
      </c>
      <c r="F788" s="151" t="s">
        <v>7106</v>
      </c>
      <c r="G788" s="152" t="s">
        <v>7112</v>
      </c>
      <c r="H788" s="149" t="s">
        <v>7113</v>
      </c>
      <c r="I788" s="19" t="s">
        <v>8512</v>
      </c>
      <c r="J788" s="163" t="s">
        <v>8491</v>
      </c>
      <c r="K788" s="153">
        <v>0</v>
      </c>
      <c r="L788" s="27">
        <v>0</v>
      </c>
      <c r="M788" s="153"/>
      <c r="N788" s="166">
        <v>7500000</v>
      </c>
      <c r="O788" s="166"/>
      <c r="P788" s="25"/>
      <c r="Q788" s="25">
        <v>7500000</v>
      </c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>
        <f t="shared" si="206"/>
        <v>0</v>
      </c>
      <c r="AE788" s="27">
        <v>8450000</v>
      </c>
      <c r="AF788" s="27">
        <v>8450000</v>
      </c>
      <c r="AG788" s="27"/>
      <c r="AH788" s="27"/>
      <c r="AI788" s="27"/>
      <c r="AJ788" s="27"/>
      <c r="AK788" s="27"/>
      <c r="AL788" s="25">
        <f t="shared" si="213"/>
        <v>0</v>
      </c>
      <c r="AM788" s="27">
        <f t="shared" si="214"/>
        <v>0</v>
      </c>
      <c r="AN788" s="28"/>
      <c r="AO788" s="2"/>
      <c r="AP788" s="2"/>
      <c r="AQ788" s="89"/>
      <c r="AR788" s="89"/>
      <c r="AS788" s="2"/>
      <c r="AT788" s="2"/>
      <c r="AU788" s="29"/>
      <c r="AV788" s="2"/>
      <c r="AW788" s="2"/>
      <c r="AX788" s="2"/>
      <c r="AY788" s="89"/>
      <c r="AZ788" s="2"/>
      <c r="BA788" s="2"/>
      <c r="BB788" s="2"/>
      <c r="BC788" s="2"/>
      <c r="BD788" s="2"/>
      <c r="BE788" s="2"/>
      <c r="BF788" s="2"/>
    </row>
    <row r="789" spans="1:58" s="130" customFormat="1" ht="18" customHeight="1">
      <c r="A789" s="146">
        <v>783</v>
      </c>
      <c r="B789" s="147" t="str">
        <f t="shared" si="208"/>
        <v>012</v>
      </c>
      <c r="C789" s="176" t="s">
        <v>4941</v>
      </c>
      <c r="D789" s="149" t="s">
        <v>8532</v>
      </c>
      <c r="E789" s="152" t="s">
        <v>7705</v>
      </c>
      <c r="F789" s="151" t="s">
        <v>7106</v>
      </c>
      <c r="G789" s="152" t="s">
        <v>7112</v>
      </c>
      <c r="H789" s="149" t="s">
        <v>7113</v>
      </c>
      <c r="I789" s="19" t="s">
        <v>8512</v>
      </c>
      <c r="J789" s="163" t="s">
        <v>8491</v>
      </c>
      <c r="K789" s="153">
        <v>0</v>
      </c>
      <c r="L789" s="27">
        <v>0</v>
      </c>
      <c r="M789" s="153"/>
      <c r="N789" s="166">
        <v>7500000</v>
      </c>
      <c r="O789" s="166"/>
      <c r="P789" s="25"/>
      <c r="Q789" s="25">
        <v>7500000</v>
      </c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>
        <f t="shared" si="206"/>
        <v>0</v>
      </c>
      <c r="AE789" s="27">
        <v>8450000</v>
      </c>
      <c r="AF789" s="27">
        <v>8450000</v>
      </c>
      <c r="AG789" s="27"/>
      <c r="AH789" s="27"/>
      <c r="AI789" s="27"/>
      <c r="AJ789" s="27"/>
      <c r="AK789" s="27"/>
      <c r="AL789" s="25">
        <f t="shared" si="213"/>
        <v>0</v>
      </c>
      <c r="AM789" s="27">
        <f t="shared" si="214"/>
        <v>0</v>
      </c>
      <c r="AN789" s="28"/>
      <c r="AO789" s="2"/>
      <c r="AP789" s="2"/>
      <c r="AQ789" s="89"/>
      <c r="AR789" s="89"/>
      <c r="AS789" s="2"/>
      <c r="AT789" s="2"/>
      <c r="AU789" s="29"/>
      <c r="AV789" s="2"/>
      <c r="AW789" s="2"/>
      <c r="AX789" s="2"/>
      <c r="AY789" s="89"/>
      <c r="AZ789" s="2"/>
      <c r="BA789" s="2"/>
      <c r="BB789" s="2"/>
      <c r="BC789" s="2"/>
      <c r="BD789" s="2"/>
      <c r="BE789" s="2"/>
      <c r="BF789" s="2"/>
    </row>
    <row r="790" spans="1:58" s="130" customFormat="1" ht="18" customHeight="1">
      <c r="A790" s="146">
        <v>784</v>
      </c>
      <c r="B790" s="147" t="str">
        <f t="shared" si="208"/>
        <v>012</v>
      </c>
      <c r="C790" s="176" t="s">
        <v>5986</v>
      </c>
      <c r="D790" s="149" t="s">
        <v>8533</v>
      </c>
      <c r="E790" s="152" t="s">
        <v>7562</v>
      </c>
      <c r="F790" s="151" t="s">
        <v>7106</v>
      </c>
      <c r="G790" s="152" t="s">
        <v>7112</v>
      </c>
      <c r="H790" s="149" t="s">
        <v>7113</v>
      </c>
      <c r="I790" s="150" t="s">
        <v>8512</v>
      </c>
      <c r="J790" s="431" t="s">
        <v>8491</v>
      </c>
      <c r="K790" s="153">
        <v>0</v>
      </c>
      <c r="L790" s="27">
        <v>0</v>
      </c>
      <c r="M790" s="153"/>
      <c r="N790" s="166">
        <v>7500000</v>
      </c>
      <c r="O790" s="166"/>
      <c r="P790" s="25"/>
      <c r="Q790" s="25">
        <v>7500000</v>
      </c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>
        <f t="shared" si="206"/>
        <v>0</v>
      </c>
      <c r="AE790" s="27">
        <v>8450000</v>
      </c>
      <c r="AF790" s="27"/>
      <c r="AG790" s="27"/>
      <c r="AH790" s="27"/>
      <c r="AI790" s="27"/>
      <c r="AJ790" s="27">
        <v>8450000</v>
      </c>
      <c r="AK790" s="27"/>
      <c r="AL790" s="25">
        <f>IF(SUM(AF790:AK790)&lt;SUM(AE790),SUM(AE790)-SUM(AF790:AK790),)</f>
        <v>0</v>
      </c>
      <c r="AM790" s="27">
        <v>0</v>
      </c>
      <c r="AN790" s="28"/>
      <c r="AO790" s="2"/>
      <c r="AP790" s="2"/>
      <c r="AQ790" s="89"/>
      <c r="AR790" s="89"/>
      <c r="AS790" s="2"/>
      <c r="AT790" s="2"/>
      <c r="AU790" s="29"/>
      <c r="AV790" s="2"/>
      <c r="AW790" s="2"/>
      <c r="AX790" s="2"/>
      <c r="AY790" s="89"/>
      <c r="AZ790" s="2"/>
      <c r="BA790" s="2"/>
      <c r="BB790" s="2"/>
      <c r="BC790" s="2"/>
      <c r="BD790" s="2"/>
      <c r="BE790" s="2"/>
      <c r="BF790" s="2"/>
    </row>
    <row r="791" spans="1:58" s="130" customFormat="1" ht="18" customHeight="1">
      <c r="A791" s="146">
        <v>785</v>
      </c>
      <c r="B791" s="147" t="str">
        <f t="shared" si="208"/>
        <v>012</v>
      </c>
      <c r="C791" s="176" t="s">
        <v>6805</v>
      </c>
      <c r="D791" s="149" t="s">
        <v>8534</v>
      </c>
      <c r="E791" s="152" t="s">
        <v>7554</v>
      </c>
      <c r="F791" s="151" t="s">
        <v>7106</v>
      </c>
      <c r="G791" s="152" t="s">
        <v>7112</v>
      </c>
      <c r="H791" s="149" t="s">
        <v>7113</v>
      </c>
      <c r="I791" s="19" t="s">
        <v>8445</v>
      </c>
      <c r="J791" s="163" t="s">
        <v>8491</v>
      </c>
      <c r="K791" s="153">
        <v>0</v>
      </c>
      <c r="L791" s="27">
        <v>0</v>
      </c>
      <c r="M791" s="153"/>
      <c r="N791" s="166">
        <v>7500000</v>
      </c>
      <c r="O791" s="166"/>
      <c r="P791" s="25"/>
      <c r="Q791" s="25">
        <v>7500000</v>
      </c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>
        <f t="shared" si="206"/>
        <v>0</v>
      </c>
      <c r="AE791" s="27">
        <v>8450000</v>
      </c>
      <c r="AF791" s="27">
        <v>8450000</v>
      </c>
      <c r="AG791" s="27"/>
      <c r="AH791" s="27"/>
      <c r="AI791" s="27"/>
      <c r="AJ791" s="27"/>
      <c r="AK791" s="27"/>
      <c r="AL791" s="25">
        <f t="shared" si="213"/>
        <v>0</v>
      </c>
      <c r="AM791" s="27">
        <f t="shared" si="214"/>
        <v>0</v>
      </c>
      <c r="AN791" s="28"/>
      <c r="AO791" s="2"/>
      <c r="AP791" s="2"/>
      <c r="AQ791" s="89"/>
      <c r="AR791" s="89"/>
      <c r="AS791" s="2"/>
      <c r="AT791" s="2"/>
      <c r="AU791" s="29"/>
      <c r="AV791" s="2"/>
      <c r="AW791" s="2"/>
      <c r="AX791" s="2"/>
      <c r="AY791" s="89"/>
      <c r="AZ791" s="2"/>
      <c r="BA791" s="2"/>
      <c r="BB791" s="2"/>
      <c r="BC791" s="2"/>
      <c r="BD791" s="2"/>
      <c r="BE791" s="2"/>
      <c r="BF791" s="2"/>
    </row>
    <row r="792" spans="1:58" s="130" customFormat="1" ht="18" customHeight="1">
      <c r="A792" s="146">
        <v>786</v>
      </c>
      <c r="B792" s="147" t="str">
        <f t="shared" si="208"/>
        <v>012</v>
      </c>
      <c r="C792" s="176" t="s">
        <v>5433</v>
      </c>
      <c r="D792" s="149" t="s">
        <v>8535</v>
      </c>
      <c r="E792" s="152" t="s">
        <v>8536</v>
      </c>
      <c r="F792" s="151" t="s">
        <v>7106</v>
      </c>
      <c r="G792" s="152" t="s">
        <v>7112</v>
      </c>
      <c r="H792" s="149" t="s">
        <v>7113</v>
      </c>
      <c r="I792" s="19" t="s">
        <v>8512</v>
      </c>
      <c r="J792" s="163" t="s">
        <v>8491</v>
      </c>
      <c r="K792" s="153">
        <v>0</v>
      </c>
      <c r="L792" s="27">
        <v>0</v>
      </c>
      <c r="M792" s="153"/>
      <c r="N792" s="166">
        <v>7500000</v>
      </c>
      <c r="O792" s="166"/>
      <c r="P792" s="25"/>
      <c r="Q792" s="25">
        <v>7500000</v>
      </c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>
        <f t="shared" si="206"/>
        <v>0</v>
      </c>
      <c r="AE792" s="27">
        <v>8450000</v>
      </c>
      <c r="AF792" s="27">
        <v>8450000</v>
      </c>
      <c r="AG792" s="27"/>
      <c r="AH792" s="27"/>
      <c r="AI792" s="27"/>
      <c r="AJ792" s="27"/>
      <c r="AK792" s="27"/>
      <c r="AL792" s="25">
        <f t="shared" si="213"/>
        <v>0</v>
      </c>
      <c r="AM792" s="27">
        <f t="shared" si="214"/>
        <v>0</v>
      </c>
      <c r="AN792" s="28"/>
      <c r="AO792" s="2"/>
      <c r="AP792" s="2"/>
      <c r="AQ792" s="89"/>
      <c r="AR792" s="89"/>
      <c r="AS792" s="2"/>
      <c r="AT792" s="2"/>
      <c r="AU792" s="29"/>
      <c r="AV792" s="2"/>
      <c r="AW792" s="2"/>
      <c r="AX792" s="2"/>
      <c r="AY792" s="89"/>
      <c r="AZ792" s="2"/>
      <c r="BA792" s="2"/>
      <c r="BB792" s="2"/>
      <c r="BC792" s="2"/>
      <c r="BD792" s="2"/>
      <c r="BE792" s="2"/>
      <c r="BF792" s="2"/>
    </row>
    <row r="793" spans="1:58" s="130" customFormat="1" ht="18" customHeight="1">
      <c r="A793" s="146">
        <v>787</v>
      </c>
      <c r="B793" s="147" t="str">
        <f t="shared" si="208"/>
        <v>012</v>
      </c>
      <c r="C793" s="176" t="s">
        <v>4957</v>
      </c>
      <c r="D793" s="149" t="s">
        <v>8537</v>
      </c>
      <c r="E793" s="152" t="s">
        <v>7121</v>
      </c>
      <c r="F793" s="151" t="s">
        <v>7106</v>
      </c>
      <c r="G793" s="152" t="s">
        <v>7112</v>
      </c>
      <c r="H793" s="149" t="s">
        <v>7113</v>
      </c>
      <c r="I793" s="19" t="s">
        <v>8512</v>
      </c>
      <c r="J793" s="163" t="s">
        <v>8538</v>
      </c>
      <c r="K793" s="153">
        <v>0</v>
      </c>
      <c r="L793" s="27">
        <v>0</v>
      </c>
      <c r="M793" s="153"/>
      <c r="N793" s="166">
        <v>7500000</v>
      </c>
      <c r="O793" s="166"/>
      <c r="P793" s="25"/>
      <c r="Q793" s="25">
        <v>7500000</v>
      </c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>
        <f t="shared" si="206"/>
        <v>0</v>
      </c>
      <c r="AE793" s="27">
        <v>8450000</v>
      </c>
      <c r="AF793" s="27">
        <v>8450000</v>
      </c>
      <c r="AG793" s="27"/>
      <c r="AH793" s="27"/>
      <c r="AI793" s="27"/>
      <c r="AJ793" s="27"/>
      <c r="AK793" s="27"/>
      <c r="AL793" s="25">
        <f t="shared" si="213"/>
        <v>0</v>
      </c>
      <c r="AM793" s="27">
        <f t="shared" si="214"/>
        <v>0</v>
      </c>
      <c r="AN793" s="28"/>
      <c r="AO793" s="2"/>
      <c r="AP793" s="2"/>
      <c r="AQ793" s="89"/>
      <c r="AR793" s="89"/>
      <c r="AS793" s="2"/>
      <c r="AT793" s="2"/>
      <c r="AU793" s="29"/>
      <c r="AV793" s="2"/>
      <c r="AW793" s="2"/>
      <c r="AX793" s="2"/>
      <c r="AY793" s="89"/>
      <c r="AZ793" s="2"/>
      <c r="BA793" s="2"/>
      <c r="BB793" s="2"/>
      <c r="BC793" s="2"/>
      <c r="BD793" s="2"/>
      <c r="BE793" s="2"/>
      <c r="BF793" s="2"/>
    </row>
    <row r="794" spans="1:58" s="130" customFormat="1" ht="18" customHeight="1">
      <c r="A794" s="146">
        <v>788</v>
      </c>
      <c r="B794" s="147" t="str">
        <f t="shared" si="208"/>
        <v>012</v>
      </c>
      <c r="C794" s="176" t="s">
        <v>5899</v>
      </c>
      <c r="D794" s="149" t="s">
        <v>8539</v>
      </c>
      <c r="E794" s="152" t="s">
        <v>7445</v>
      </c>
      <c r="F794" s="151" t="s">
        <v>496</v>
      </c>
      <c r="G794" s="152" t="s">
        <v>7112</v>
      </c>
      <c r="H794" s="149" t="s">
        <v>7113</v>
      </c>
      <c r="I794" s="19" t="s">
        <v>8512</v>
      </c>
      <c r="J794" s="163" t="s">
        <v>8538</v>
      </c>
      <c r="K794" s="153">
        <v>0</v>
      </c>
      <c r="L794" s="27">
        <v>0</v>
      </c>
      <c r="M794" s="153"/>
      <c r="N794" s="166">
        <v>7500000</v>
      </c>
      <c r="O794" s="166"/>
      <c r="P794" s="25"/>
      <c r="Q794" s="25">
        <v>7500000</v>
      </c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>
        <f t="shared" si="206"/>
        <v>0</v>
      </c>
      <c r="AE794" s="27">
        <v>8450000</v>
      </c>
      <c r="AF794" s="27">
        <v>8450000</v>
      </c>
      <c r="AG794" s="27"/>
      <c r="AH794" s="27"/>
      <c r="AI794" s="27"/>
      <c r="AJ794" s="27"/>
      <c r="AK794" s="27"/>
      <c r="AL794" s="25">
        <f t="shared" si="213"/>
        <v>0</v>
      </c>
      <c r="AM794" s="27">
        <f t="shared" si="214"/>
        <v>0</v>
      </c>
      <c r="AN794" s="28"/>
      <c r="AO794" s="2"/>
      <c r="AP794" s="2"/>
      <c r="AQ794" s="89"/>
      <c r="AR794" s="89"/>
      <c r="AS794" s="2"/>
      <c r="AT794" s="2"/>
      <c r="AU794" s="29"/>
      <c r="AV794" s="2"/>
      <c r="AW794" s="2"/>
      <c r="AX794" s="2"/>
      <c r="AY794" s="89"/>
      <c r="AZ794" s="2"/>
      <c r="BA794" s="2"/>
      <c r="BB794" s="2"/>
      <c r="BC794" s="2"/>
      <c r="BD794" s="2"/>
      <c r="BE794" s="2"/>
      <c r="BF794" s="2"/>
    </row>
    <row r="795" spans="1:58" s="130" customFormat="1" ht="18" customHeight="1">
      <c r="A795" s="146">
        <v>789</v>
      </c>
      <c r="B795" s="147" t="str">
        <f t="shared" si="208"/>
        <v>012</v>
      </c>
      <c r="C795" s="176" t="s">
        <v>4948</v>
      </c>
      <c r="D795" s="149" t="s">
        <v>8540</v>
      </c>
      <c r="E795" s="152" t="s">
        <v>7771</v>
      </c>
      <c r="F795" s="151" t="s">
        <v>7106</v>
      </c>
      <c r="G795" s="152" t="s">
        <v>7112</v>
      </c>
      <c r="H795" s="149" t="s">
        <v>7113</v>
      </c>
      <c r="I795" s="19" t="s">
        <v>8512</v>
      </c>
      <c r="J795" s="163" t="s">
        <v>8538</v>
      </c>
      <c r="K795" s="153">
        <v>0</v>
      </c>
      <c r="L795" s="27">
        <v>0</v>
      </c>
      <c r="M795" s="153"/>
      <c r="N795" s="166">
        <v>7500000</v>
      </c>
      <c r="O795" s="166"/>
      <c r="P795" s="25"/>
      <c r="Q795" s="25">
        <v>7500000</v>
      </c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>
        <f t="shared" si="206"/>
        <v>0</v>
      </c>
      <c r="AE795" s="27">
        <v>8450000</v>
      </c>
      <c r="AF795" s="27">
        <v>8450000</v>
      </c>
      <c r="AG795" s="27"/>
      <c r="AH795" s="27"/>
      <c r="AI795" s="27"/>
      <c r="AJ795" s="27"/>
      <c r="AK795" s="27"/>
      <c r="AL795" s="25">
        <f t="shared" si="213"/>
        <v>0</v>
      </c>
      <c r="AM795" s="27">
        <f t="shared" si="214"/>
        <v>0</v>
      </c>
      <c r="AN795" s="28"/>
      <c r="AO795" s="2"/>
      <c r="AP795" s="2"/>
      <c r="AQ795" s="89"/>
      <c r="AR795" s="89"/>
      <c r="AS795" s="2"/>
      <c r="AT795" s="2"/>
      <c r="AU795" s="29"/>
      <c r="AV795" s="2"/>
      <c r="AW795" s="2"/>
      <c r="AX795" s="2"/>
      <c r="AY795" s="89"/>
      <c r="AZ795" s="2"/>
      <c r="BA795" s="2"/>
      <c r="BB795" s="2"/>
      <c r="BC795" s="2"/>
      <c r="BD795" s="2"/>
      <c r="BE795" s="2"/>
      <c r="BF795" s="2"/>
    </row>
    <row r="796" spans="1:58" s="130" customFormat="1" ht="18" customHeight="1">
      <c r="A796" s="146">
        <v>790</v>
      </c>
      <c r="B796" s="147" t="str">
        <f t="shared" si="208"/>
        <v>012</v>
      </c>
      <c r="C796" s="176" t="s">
        <v>5742</v>
      </c>
      <c r="D796" s="149" t="s">
        <v>8541</v>
      </c>
      <c r="E796" s="152" t="s">
        <v>7161</v>
      </c>
      <c r="F796" s="151" t="s">
        <v>7106</v>
      </c>
      <c r="G796" s="152" t="s">
        <v>7112</v>
      </c>
      <c r="H796" s="149" t="s">
        <v>7113</v>
      </c>
      <c r="I796" s="191" t="s">
        <v>8394</v>
      </c>
      <c r="J796" s="163" t="s">
        <v>8538</v>
      </c>
      <c r="K796" s="153">
        <v>0</v>
      </c>
      <c r="L796" s="27">
        <v>0</v>
      </c>
      <c r="M796" s="153"/>
      <c r="N796" s="166">
        <v>7500000</v>
      </c>
      <c r="O796" s="166"/>
      <c r="P796" s="25"/>
      <c r="Q796" s="25">
        <v>7500000</v>
      </c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>
        <f t="shared" si="206"/>
        <v>0</v>
      </c>
      <c r="AE796" s="27">
        <v>8450000</v>
      </c>
      <c r="AF796" s="27">
        <v>8450000</v>
      </c>
      <c r="AG796" s="27"/>
      <c r="AH796" s="27"/>
      <c r="AI796" s="27"/>
      <c r="AJ796" s="27"/>
      <c r="AK796" s="27"/>
      <c r="AL796" s="25">
        <f t="shared" si="213"/>
        <v>0</v>
      </c>
      <c r="AM796" s="27">
        <f t="shared" si="214"/>
        <v>0</v>
      </c>
      <c r="AN796" s="28"/>
      <c r="AO796" s="2"/>
      <c r="AP796" s="2"/>
      <c r="AQ796" s="89"/>
      <c r="AR796" s="89"/>
      <c r="AS796" s="2"/>
      <c r="AT796" s="2"/>
      <c r="AU796" s="29"/>
      <c r="AV796" s="2"/>
      <c r="AW796" s="2"/>
      <c r="AX796" s="2"/>
      <c r="AY796" s="89"/>
      <c r="AZ796" s="2"/>
      <c r="BA796" s="2"/>
      <c r="BB796" s="2"/>
      <c r="BC796" s="2"/>
      <c r="BD796" s="2"/>
      <c r="BE796" s="2"/>
      <c r="BF796" s="2"/>
    </row>
    <row r="797" spans="1:58" s="130" customFormat="1" ht="18" customHeight="1">
      <c r="A797" s="146">
        <v>791</v>
      </c>
      <c r="B797" s="147" t="str">
        <f t="shared" si="208"/>
        <v>012</v>
      </c>
      <c r="C797" s="176" t="s">
        <v>8542</v>
      </c>
      <c r="D797" s="149" t="s">
        <v>8543</v>
      </c>
      <c r="E797" s="152" t="s">
        <v>8400</v>
      </c>
      <c r="F797" s="151" t="s">
        <v>496</v>
      </c>
      <c r="G797" s="152" t="s">
        <v>7112</v>
      </c>
      <c r="H797" s="149" t="s">
        <v>7113</v>
      </c>
      <c r="I797" s="19" t="s">
        <v>8512</v>
      </c>
      <c r="J797" s="163" t="s">
        <v>8538</v>
      </c>
      <c r="K797" s="153">
        <v>0</v>
      </c>
      <c r="L797" s="27">
        <v>0</v>
      </c>
      <c r="M797" s="153"/>
      <c r="N797" s="166">
        <v>7500000</v>
      </c>
      <c r="O797" s="166"/>
      <c r="P797" s="25"/>
      <c r="Q797" s="25"/>
      <c r="R797" s="25"/>
      <c r="S797" s="25">
        <v>7500000</v>
      </c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>
        <f ca="1">IF(SUM(P797:AD797)&lt;SUM(N797),SUM(N797)-SUM(P797:AD797),)</f>
        <v>0</v>
      </c>
      <c r="AE797" s="27">
        <v>8450000</v>
      </c>
      <c r="AF797" s="27">
        <v>8450000</v>
      </c>
      <c r="AG797" s="27"/>
      <c r="AH797" s="27"/>
      <c r="AI797" s="27"/>
      <c r="AJ797" s="27"/>
      <c r="AK797" s="27"/>
      <c r="AL797" s="25">
        <f t="shared" si="213"/>
        <v>0</v>
      </c>
      <c r="AM797" s="27">
        <f t="shared" si="214"/>
        <v>0</v>
      </c>
      <c r="AN797" s="28"/>
      <c r="AO797" s="2"/>
      <c r="AP797" s="2"/>
      <c r="AQ797" s="89"/>
      <c r="AR797" s="89"/>
      <c r="AS797" s="2"/>
      <c r="AT797" s="2"/>
      <c r="AU797" s="29"/>
      <c r="AV797" s="2"/>
      <c r="AW797" s="2"/>
      <c r="AX797" s="2"/>
      <c r="AY797" s="89"/>
      <c r="AZ797" s="2"/>
      <c r="BA797" s="2"/>
      <c r="BB797" s="2"/>
      <c r="BC797" s="2"/>
      <c r="BD797" s="2"/>
      <c r="BE797" s="2"/>
      <c r="BF797" s="2"/>
    </row>
    <row r="798" spans="1:58" s="130" customFormat="1" ht="18" customHeight="1">
      <c r="A798" s="146">
        <v>792</v>
      </c>
      <c r="B798" s="147" t="str">
        <f t="shared" si="208"/>
        <v>012</v>
      </c>
      <c r="C798" s="176" t="s">
        <v>5661</v>
      </c>
      <c r="D798" s="149" t="s">
        <v>8544</v>
      </c>
      <c r="E798" s="152" t="s">
        <v>7261</v>
      </c>
      <c r="F798" s="151" t="s">
        <v>7106</v>
      </c>
      <c r="G798" s="152" t="s">
        <v>7112</v>
      </c>
      <c r="H798" s="149" t="s">
        <v>7113</v>
      </c>
      <c r="I798" s="192" t="s">
        <v>8441</v>
      </c>
      <c r="J798" s="163" t="s">
        <v>8538</v>
      </c>
      <c r="K798" s="153">
        <v>0</v>
      </c>
      <c r="L798" s="27">
        <v>0</v>
      </c>
      <c r="M798" s="153"/>
      <c r="N798" s="166">
        <v>7500000</v>
      </c>
      <c r="O798" s="166"/>
      <c r="P798" s="25"/>
      <c r="Q798" s="25">
        <v>7500000</v>
      </c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>
        <f>IF(SUM(P798:Q798)&lt;SUM(N798),SUM(N798)-SUM(P798:Q798),)</f>
        <v>0</v>
      </c>
      <c r="AE798" s="27">
        <v>8450000</v>
      </c>
      <c r="AF798" s="27">
        <v>8450000</v>
      </c>
      <c r="AG798" s="27"/>
      <c r="AH798" s="27"/>
      <c r="AI798" s="27"/>
      <c r="AJ798" s="27"/>
      <c r="AK798" s="27"/>
      <c r="AL798" s="25">
        <f t="shared" si="213"/>
        <v>0</v>
      </c>
      <c r="AM798" s="27">
        <f t="shared" si="214"/>
        <v>0</v>
      </c>
      <c r="AN798" s="28"/>
      <c r="AO798" s="2"/>
      <c r="AP798" s="2"/>
      <c r="AQ798" s="89"/>
      <c r="AR798" s="89"/>
      <c r="AS798" s="2"/>
      <c r="AT798" s="2"/>
      <c r="AU798" s="29"/>
      <c r="AV798" s="2"/>
      <c r="AW798" s="2"/>
      <c r="AX798" s="2"/>
      <c r="AY798" s="89"/>
      <c r="AZ798" s="2"/>
      <c r="BA798" s="2"/>
      <c r="BB798" s="2"/>
      <c r="BC798" s="2"/>
      <c r="BD798" s="2"/>
      <c r="BE798" s="2"/>
      <c r="BF798" s="2"/>
    </row>
    <row r="799" spans="1:58" s="130" customFormat="1" ht="18" customHeight="1">
      <c r="A799" s="146">
        <v>793</v>
      </c>
      <c r="B799" s="147" t="str">
        <f t="shared" si="208"/>
        <v>012</v>
      </c>
      <c r="C799" s="176" t="s">
        <v>6210</v>
      </c>
      <c r="D799" s="163" t="s">
        <v>8545</v>
      </c>
      <c r="E799" s="152" t="s">
        <v>7451</v>
      </c>
      <c r="F799" s="151" t="s">
        <v>7106</v>
      </c>
      <c r="G799" s="152" t="s">
        <v>7112</v>
      </c>
      <c r="H799" s="149" t="s">
        <v>7113</v>
      </c>
      <c r="I799" s="19" t="s">
        <v>8512</v>
      </c>
      <c r="J799" s="163" t="s">
        <v>8538</v>
      </c>
      <c r="K799" s="153">
        <v>0</v>
      </c>
      <c r="L799" s="27">
        <v>0</v>
      </c>
      <c r="M799" s="153"/>
      <c r="N799" s="166">
        <v>7500000</v>
      </c>
      <c r="O799" s="166"/>
      <c r="P799" s="25"/>
      <c r="Q799" s="25">
        <v>7500000</v>
      </c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>
        <f>IF(SUM(P799:Q799)&lt;SUM(N799),SUM(N799)-SUM(P799:Q799),)</f>
        <v>0</v>
      </c>
      <c r="AE799" s="27">
        <v>8450000</v>
      </c>
      <c r="AF799" s="27"/>
      <c r="AG799" s="27"/>
      <c r="AH799" s="27">
        <v>8450000</v>
      </c>
      <c r="AI799" s="27"/>
      <c r="AJ799" s="27"/>
      <c r="AK799" s="27"/>
      <c r="AL799" s="25">
        <f>IF(SUM(AF799:AI799)&lt;SUM(AE799),SUM(AE799)-SUM(AF799:AI799),)</f>
        <v>0</v>
      </c>
      <c r="AM799" s="27">
        <f t="shared" ref="AM799" si="215">IF(SUM(P799:AA799)&lt;(K799+L799+N799),(K799+L799+N799)-SUM(P799:AA799),)+IF(SUM(AF799:AI799)&lt;(AE799),(AE799)-SUM(AF799:AI799),)</f>
        <v>0</v>
      </c>
      <c r="AN799" s="28"/>
      <c r="AO799" s="2"/>
      <c r="AP799" s="2"/>
      <c r="AQ799" s="89"/>
      <c r="AR799" s="89"/>
      <c r="AS799" s="2"/>
      <c r="AT799" s="2"/>
      <c r="AU799" s="29"/>
      <c r="AV799" s="2"/>
      <c r="AW799" s="2"/>
      <c r="AX799" s="2"/>
      <c r="AY799" s="89"/>
      <c r="AZ799" s="2"/>
      <c r="BA799" s="2"/>
      <c r="BB799" s="2"/>
      <c r="BC799" s="2"/>
      <c r="BD799" s="2"/>
      <c r="BE799" s="2"/>
      <c r="BF799" s="2"/>
    </row>
    <row r="800" spans="1:58" s="130" customFormat="1" ht="18" customHeight="1">
      <c r="A800" s="146">
        <v>794</v>
      </c>
      <c r="B800" s="147" t="str">
        <f t="shared" si="208"/>
        <v>012</v>
      </c>
      <c r="C800" s="176" t="s">
        <v>5111</v>
      </c>
      <c r="D800" s="149" t="s">
        <v>8546</v>
      </c>
      <c r="E800" s="152" t="s">
        <v>8185</v>
      </c>
      <c r="F800" s="151" t="s">
        <v>7106</v>
      </c>
      <c r="G800" s="152" t="s">
        <v>7112</v>
      </c>
      <c r="H800" s="149" t="s">
        <v>7113</v>
      </c>
      <c r="I800" s="19" t="s">
        <v>8512</v>
      </c>
      <c r="J800" s="163" t="s">
        <v>8538</v>
      </c>
      <c r="K800" s="153">
        <v>0</v>
      </c>
      <c r="L800" s="27">
        <v>0</v>
      </c>
      <c r="M800" s="153"/>
      <c r="N800" s="166">
        <v>7500000</v>
      </c>
      <c r="O800" s="166"/>
      <c r="P800" s="25"/>
      <c r="Q800" s="25">
        <v>7500000</v>
      </c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>
        <f>IF(SUM(P800:Q800)&lt;SUM(N800),SUM(N800)-SUM(P800:Q800),)</f>
        <v>0</v>
      </c>
      <c r="AE800" s="27">
        <v>8450000</v>
      </c>
      <c r="AF800" s="27">
        <v>8450000</v>
      </c>
      <c r="AG800" s="27"/>
      <c r="AH800" s="27"/>
      <c r="AI800" s="27"/>
      <c r="AJ800" s="27"/>
      <c r="AK800" s="27"/>
      <c r="AL800" s="25">
        <f>IF(SUM(AF800:AG800)&lt;SUM(AE800),SUM(AE800)-SUM(AF800:AG800),)</f>
        <v>0</v>
      </c>
      <c r="AM800" s="27">
        <f>IF(SUM(P800:AA800)&lt;(K800+L800+N800),(K800+L800+N800)-SUM(P800:AA800),)+IF(SUM(AF800:AG800)&lt;(AE800),(AE800)-SUM(AF800:AG800),)</f>
        <v>0</v>
      </c>
      <c r="AN800" s="28"/>
      <c r="AO800" s="2"/>
      <c r="AP800" s="2"/>
      <c r="AQ800" s="89"/>
      <c r="AR800" s="89"/>
      <c r="AS800" s="2"/>
      <c r="AT800" s="2"/>
      <c r="AU800" s="29"/>
      <c r="AV800" s="2"/>
      <c r="AW800" s="2"/>
      <c r="AX800" s="2"/>
      <c r="AY800" s="89"/>
      <c r="AZ800" s="2"/>
      <c r="BA800" s="2"/>
      <c r="BB800" s="2"/>
      <c r="BC800" s="2"/>
      <c r="BD800" s="2"/>
      <c r="BE800" s="2"/>
      <c r="BF800" s="2"/>
    </row>
    <row r="801" spans="1:58" s="130" customFormat="1" ht="18" customHeight="1">
      <c r="A801" s="146">
        <v>795</v>
      </c>
      <c r="B801" s="147" t="str">
        <f t="shared" si="208"/>
        <v>012</v>
      </c>
      <c r="C801" s="176" t="s">
        <v>8547</v>
      </c>
      <c r="D801" s="149" t="s">
        <v>8548</v>
      </c>
      <c r="E801" s="152" t="s">
        <v>7157</v>
      </c>
      <c r="F801" s="151" t="s">
        <v>7106</v>
      </c>
      <c r="G801" s="152" t="s">
        <v>7112</v>
      </c>
      <c r="H801" s="149" t="s">
        <v>7113</v>
      </c>
      <c r="I801" s="191" t="s">
        <v>8394</v>
      </c>
      <c r="J801" s="163" t="s">
        <v>8538</v>
      </c>
      <c r="K801" s="153">
        <v>0</v>
      </c>
      <c r="L801" s="27">
        <v>0</v>
      </c>
      <c r="M801" s="153"/>
      <c r="N801" s="166">
        <v>7500000</v>
      </c>
      <c r="O801" s="166"/>
      <c r="P801" s="25"/>
      <c r="Q801" s="25"/>
      <c r="R801" s="25"/>
      <c r="S801" s="25">
        <v>7500000</v>
      </c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>
        <f ca="1">IF(SUM(P801:AD801)&lt;SUM(N801),SUM(N801)-SUM(P801:AD801),)</f>
        <v>0</v>
      </c>
      <c r="AE801" s="27">
        <v>8450000</v>
      </c>
      <c r="AF801" s="27"/>
      <c r="AG801" s="27"/>
      <c r="AH801" s="27">
        <v>8450000</v>
      </c>
      <c r="AI801" s="27"/>
      <c r="AJ801" s="27"/>
      <c r="AK801" s="27"/>
      <c r="AL801" s="25">
        <f>IF(SUM(AF801:AI801)&lt;SUM(AE801),SUM(AE801)-SUM(AF801:AI801),)</f>
        <v>0</v>
      </c>
      <c r="AM801" s="27">
        <f t="shared" ref="AM801" si="216">IF(SUM(P801:AA801)&lt;(K801+L801+N801),(K801+L801+N801)-SUM(P801:AA801),)+IF(SUM(AF801:AI801)&lt;(AE801),(AE801)-SUM(AF801:AI801),)</f>
        <v>0</v>
      </c>
      <c r="AN801" s="28"/>
      <c r="AO801" s="2"/>
      <c r="AP801" s="2"/>
      <c r="AQ801" s="89"/>
      <c r="AR801" s="89"/>
      <c r="AS801" s="2"/>
      <c r="AT801" s="2"/>
      <c r="AU801" s="29"/>
      <c r="AV801" s="2"/>
      <c r="AW801" s="2"/>
      <c r="AX801" s="2"/>
      <c r="AY801" s="89"/>
      <c r="AZ801" s="2"/>
      <c r="BA801" s="2"/>
      <c r="BB801" s="2"/>
      <c r="BC801" s="2"/>
      <c r="BD801" s="2"/>
      <c r="BE801" s="2"/>
      <c r="BF801" s="2"/>
    </row>
    <row r="802" spans="1:58" s="130" customFormat="1" ht="18" customHeight="1">
      <c r="A802" s="146">
        <v>796</v>
      </c>
      <c r="B802" s="147" t="str">
        <f t="shared" si="208"/>
        <v>012</v>
      </c>
      <c r="C802" s="176" t="s">
        <v>8549</v>
      </c>
      <c r="D802" s="149" t="s">
        <v>8550</v>
      </c>
      <c r="E802" s="152" t="s">
        <v>7495</v>
      </c>
      <c r="F802" s="151" t="s">
        <v>496</v>
      </c>
      <c r="G802" s="152" t="s">
        <v>7112</v>
      </c>
      <c r="H802" s="149" t="s">
        <v>7113</v>
      </c>
      <c r="I802" s="191" t="s">
        <v>8394</v>
      </c>
      <c r="J802" s="163" t="s">
        <v>8538</v>
      </c>
      <c r="K802" s="153">
        <v>0</v>
      </c>
      <c r="L802" s="27">
        <v>0</v>
      </c>
      <c r="M802" s="153"/>
      <c r="N802" s="166">
        <v>7500000</v>
      </c>
      <c r="O802" s="166"/>
      <c r="P802" s="25"/>
      <c r="Q802" s="25"/>
      <c r="R802" s="25"/>
      <c r="S802" s="25">
        <v>7500000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>
        <f ca="1">IF(SUM(P802:AD802)&lt;SUM(N802),SUM(N802)-SUM(P802:AD802),)</f>
        <v>0</v>
      </c>
      <c r="AE802" s="27">
        <v>8450000</v>
      </c>
      <c r="AF802" s="27">
        <v>8450000</v>
      </c>
      <c r="AG802" s="27"/>
      <c r="AH802" s="27"/>
      <c r="AI802" s="27"/>
      <c r="AJ802" s="27"/>
      <c r="AK802" s="27"/>
      <c r="AL802" s="25">
        <f>IF(SUM(AF802:AG802)&lt;SUM(AE802),SUM(AE802)-SUM(AF802:AG802),)</f>
        <v>0</v>
      </c>
      <c r="AM802" s="27">
        <f>IF(SUM(P802:AA802)&lt;(K802+L802+N802),(K802+L802+N802)-SUM(P802:AA802),)+IF(SUM(AF802:AG802)&lt;(AE802),(AE802)-SUM(AF802:AG802),)</f>
        <v>0</v>
      </c>
      <c r="AN802" s="28"/>
      <c r="AO802" s="2"/>
      <c r="AP802" s="2"/>
      <c r="AQ802" s="89"/>
      <c r="AR802" s="89"/>
      <c r="AS802" s="2"/>
      <c r="AT802" s="2"/>
      <c r="AU802" s="29"/>
      <c r="AV802" s="2"/>
      <c r="AW802" s="2"/>
      <c r="AX802" s="2"/>
      <c r="AY802" s="89"/>
      <c r="AZ802" s="2"/>
      <c r="BA802" s="2"/>
      <c r="BB802" s="2"/>
      <c r="BC802" s="2"/>
      <c r="BD802" s="2"/>
      <c r="BE802" s="2"/>
      <c r="BF802" s="2"/>
    </row>
    <row r="803" spans="1:58" s="130" customFormat="1" ht="18" customHeight="1">
      <c r="A803" s="146">
        <v>797</v>
      </c>
      <c r="B803" s="147" t="str">
        <f t="shared" si="208"/>
        <v>012</v>
      </c>
      <c r="C803" s="176" t="s">
        <v>8551</v>
      </c>
      <c r="D803" s="149" t="s">
        <v>8552</v>
      </c>
      <c r="E803" s="152" t="s">
        <v>7649</v>
      </c>
      <c r="F803" s="151" t="s">
        <v>7106</v>
      </c>
      <c r="G803" s="152" t="s">
        <v>7112</v>
      </c>
      <c r="H803" s="149" t="s">
        <v>7113</v>
      </c>
      <c r="I803" s="192" t="s">
        <v>8441</v>
      </c>
      <c r="J803" s="431" t="s">
        <v>8538</v>
      </c>
      <c r="K803" s="153">
        <v>0</v>
      </c>
      <c r="L803" s="27">
        <v>0</v>
      </c>
      <c r="M803" s="153"/>
      <c r="N803" s="166">
        <v>7500000</v>
      </c>
      <c r="O803" s="166"/>
      <c r="P803" s="25"/>
      <c r="Q803" s="25"/>
      <c r="R803" s="25"/>
      <c r="S803" s="25"/>
      <c r="T803" s="25"/>
      <c r="U803" s="25">
        <v>7500000</v>
      </c>
      <c r="V803" s="25"/>
      <c r="W803" s="25"/>
      <c r="X803" s="25"/>
      <c r="Y803" s="25"/>
      <c r="Z803" s="25"/>
      <c r="AA803" s="25"/>
      <c r="AB803" s="25"/>
      <c r="AC803" s="25"/>
      <c r="AD803" s="25">
        <f>IF(SUM(P803:U803)&lt;SUM(N803),SUM(N803)-SUM(P803:U803),)</f>
        <v>0</v>
      </c>
      <c r="AE803" s="27">
        <v>8450000</v>
      </c>
      <c r="AF803" s="27"/>
      <c r="AG803" s="27"/>
      <c r="AH803" s="27"/>
      <c r="AI803" s="27"/>
      <c r="AJ803" s="27"/>
      <c r="AK803" s="27"/>
      <c r="AL803" s="25">
        <f>IF(SUM(AF803:AG803)&lt;SUM(AE803),SUM(AE803)-SUM(AF803:AG803),)</f>
        <v>8450000</v>
      </c>
      <c r="AM803" s="27">
        <f>IF(SUM(P803:AA803)&lt;(K803+L803+N803),(K803+L803+N803)-SUM(P803:AA803),)+IF(SUM(AF803:AG803)&lt;(AE803),(AE803)-SUM(AF803:AG803),)</f>
        <v>8450000</v>
      </c>
      <c r="AN803" s="28"/>
      <c r="AO803" s="2"/>
      <c r="AP803" s="2"/>
      <c r="AQ803" s="89"/>
      <c r="AR803" s="89"/>
      <c r="AS803" s="2"/>
      <c r="AT803" s="2"/>
      <c r="AU803" s="29"/>
      <c r="AV803" s="2"/>
      <c r="AW803" s="2"/>
      <c r="AX803" s="2"/>
      <c r="AY803" s="89"/>
      <c r="AZ803" s="2"/>
      <c r="BA803" s="2"/>
      <c r="BB803" s="2"/>
      <c r="BC803" s="2"/>
      <c r="BD803" s="2"/>
      <c r="BE803" s="2"/>
      <c r="BF803" s="2"/>
    </row>
    <row r="804" spans="1:58" s="130" customFormat="1" ht="18" customHeight="1">
      <c r="A804" s="146">
        <v>798</v>
      </c>
      <c r="B804" s="147" t="str">
        <f t="shared" si="208"/>
        <v>012</v>
      </c>
      <c r="C804" s="170" t="s">
        <v>8553</v>
      </c>
      <c r="D804" s="149" t="s">
        <v>8554</v>
      </c>
      <c r="E804" s="152" t="s">
        <v>7956</v>
      </c>
      <c r="F804" s="151" t="s">
        <v>7106</v>
      </c>
      <c r="G804" s="152" t="s">
        <v>7112</v>
      </c>
      <c r="H804" s="149" t="s">
        <v>7113</v>
      </c>
      <c r="I804" s="19" t="s">
        <v>8512</v>
      </c>
      <c r="J804" s="163" t="s">
        <v>8538</v>
      </c>
      <c r="K804" s="153">
        <v>0</v>
      </c>
      <c r="L804" s="27">
        <v>0</v>
      </c>
      <c r="M804" s="153"/>
      <c r="N804" s="166">
        <v>7500000</v>
      </c>
      <c r="O804" s="166"/>
      <c r="P804" s="25"/>
      <c r="Q804" s="25"/>
      <c r="R804" s="25"/>
      <c r="S804" s="25">
        <v>7500000</v>
      </c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>
        <f ca="1">IF(SUM(P804:AD804)&lt;SUM(N804),SUM(N804)-SUM(P804:AD804),)</f>
        <v>0</v>
      </c>
      <c r="AE804" s="27">
        <v>8450000</v>
      </c>
      <c r="AF804" s="27"/>
      <c r="AG804" s="27"/>
      <c r="AH804" s="27">
        <v>8450000</v>
      </c>
      <c r="AI804" s="27"/>
      <c r="AJ804" s="27"/>
      <c r="AK804" s="27"/>
      <c r="AL804" s="25">
        <f>IF(SUM(AF804:AI804)&lt;SUM(AE804),SUM(AE804)-SUM(AF804:AI804),)</f>
        <v>0</v>
      </c>
      <c r="AM804" s="27">
        <f t="shared" ref="AM804" si="217">IF(SUM(P804:AA804)&lt;(K804+L804+N804),(K804+L804+N804)-SUM(P804:AA804),)+IF(SUM(AF804:AI804)&lt;(AE804),(AE804)-SUM(AF804:AI804),)</f>
        <v>0</v>
      </c>
      <c r="AN804" s="28"/>
      <c r="AO804" s="2"/>
      <c r="AP804" s="2"/>
      <c r="AQ804" s="89"/>
      <c r="AR804" s="89"/>
      <c r="AS804" s="2"/>
      <c r="AT804" s="2"/>
      <c r="AU804" s="29"/>
      <c r="AV804" s="2"/>
      <c r="AW804" s="2"/>
      <c r="AX804" s="2"/>
      <c r="AY804" s="89"/>
      <c r="AZ804" s="2"/>
      <c r="BA804" s="2"/>
      <c r="BB804" s="2"/>
      <c r="BC804" s="2"/>
      <c r="BD804" s="2"/>
      <c r="BE804" s="2"/>
      <c r="BF804" s="2"/>
    </row>
    <row r="805" spans="1:58" s="130" customFormat="1" ht="18" customHeight="1">
      <c r="A805" s="146">
        <v>799</v>
      </c>
      <c r="B805" s="147" t="str">
        <f t="shared" si="208"/>
        <v>012</v>
      </c>
      <c r="C805" s="176" t="s">
        <v>6969</v>
      </c>
      <c r="D805" s="149" t="s">
        <v>8555</v>
      </c>
      <c r="E805" s="152" t="s">
        <v>8556</v>
      </c>
      <c r="F805" s="151" t="s">
        <v>496</v>
      </c>
      <c r="G805" s="152" t="s">
        <v>7112</v>
      </c>
      <c r="H805" s="149" t="s">
        <v>7113</v>
      </c>
      <c r="I805" s="19" t="s">
        <v>8512</v>
      </c>
      <c r="J805" s="163" t="s">
        <v>8538</v>
      </c>
      <c r="K805" s="153">
        <v>0</v>
      </c>
      <c r="L805" s="27">
        <v>0</v>
      </c>
      <c r="M805" s="153"/>
      <c r="N805" s="166">
        <v>7500000</v>
      </c>
      <c r="O805" s="166"/>
      <c r="P805" s="25"/>
      <c r="Q805" s="25">
        <v>7500000</v>
      </c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>
        <f>IF(SUM(P805:Q805)&lt;SUM(N805),SUM(N805)-SUM(P805:Q805),)</f>
        <v>0</v>
      </c>
      <c r="AE805" s="27">
        <v>8450000</v>
      </c>
      <c r="AF805" s="27">
        <v>8450000</v>
      </c>
      <c r="AG805" s="27"/>
      <c r="AH805" s="27"/>
      <c r="AI805" s="27"/>
      <c r="AJ805" s="27"/>
      <c r="AK805" s="27"/>
      <c r="AL805" s="25">
        <f>IF(SUM(AF805:AG805)&lt;SUM(AE805),SUM(AE805)-SUM(AF805:AG805),)</f>
        <v>0</v>
      </c>
      <c r="AM805" s="27">
        <f>IF(SUM(P805:AA805)&lt;(K805+L805+N805),(K805+L805+N805)-SUM(P805:AA805),)+IF(SUM(AF805:AG805)&lt;(AE805),(AE805)-SUM(AF805:AG805),)</f>
        <v>0</v>
      </c>
      <c r="AN805" s="28"/>
      <c r="AO805" s="2"/>
      <c r="AP805" s="2"/>
      <c r="AQ805" s="89"/>
      <c r="AR805" s="89"/>
      <c r="AS805" s="2"/>
      <c r="AT805" s="2"/>
      <c r="AU805" s="29"/>
      <c r="AV805" s="2"/>
      <c r="AW805" s="2"/>
      <c r="AX805" s="2"/>
      <c r="AY805" s="89"/>
      <c r="AZ805" s="2"/>
      <c r="BA805" s="2"/>
      <c r="BB805" s="2"/>
      <c r="BC805" s="2"/>
      <c r="BD805" s="2"/>
      <c r="BE805" s="2"/>
      <c r="BF805" s="2"/>
    </row>
    <row r="806" spans="1:58" s="130" customFormat="1" ht="18" customHeight="1">
      <c r="A806" s="146">
        <v>800</v>
      </c>
      <c r="B806" s="147" t="str">
        <f t="shared" si="208"/>
        <v>012</v>
      </c>
      <c r="C806" s="176" t="s">
        <v>8557</v>
      </c>
      <c r="D806" s="149" t="s">
        <v>8558</v>
      </c>
      <c r="E806" s="152" t="s">
        <v>8223</v>
      </c>
      <c r="F806" s="151" t="s">
        <v>496</v>
      </c>
      <c r="G806" s="152" t="s">
        <v>7112</v>
      </c>
      <c r="H806" s="149" t="s">
        <v>7113</v>
      </c>
      <c r="I806" s="19" t="s">
        <v>8512</v>
      </c>
      <c r="J806" s="163" t="s">
        <v>8538</v>
      </c>
      <c r="K806" s="153">
        <v>0</v>
      </c>
      <c r="L806" s="27">
        <v>0</v>
      </c>
      <c r="M806" s="153"/>
      <c r="N806" s="166">
        <v>7500000</v>
      </c>
      <c r="O806" s="166"/>
      <c r="P806" s="25"/>
      <c r="Q806" s="25"/>
      <c r="R806" s="25"/>
      <c r="S806" s="25"/>
      <c r="T806" s="25"/>
      <c r="U806" s="25"/>
      <c r="V806" s="25"/>
      <c r="W806" s="25">
        <v>7500000</v>
      </c>
      <c r="X806" s="25"/>
      <c r="Y806" s="25"/>
      <c r="Z806" s="25"/>
      <c r="AA806" s="25"/>
      <c r="AB806" s="25"/>
      <c r="AC806" s="25"/>
      <c r="AD806" s="25">
        <f>IF(SUM(P806:W806)&lt;SUM(N806),SUM(N806)-SUM(P806:W806),)</f>
        <v>0</v>
      </c>
      <c r="AE806" s="27">
        <v>8450000</v>
      </c>
      <c r="AF806" s="27"/>
      <c r="AG806" s="27"/>
      <c r="AH806" s="27">
        <v>8450000</v>
      </c>
      <c r="AI806" s="27"/>
      <c r="AJ806" s="27"/>
      <c r="AK806" s="27"/>
      <c r="AL806" s="25">
        <f>IF(SUM(AF806:AI806)&lt;SUM(AE806),SUM(AE806)-SUM(AF806:AI806),)</f>
        <v>0</v>
      </c>
      <c r="AM806" s="27">
        <f t="shared" ref="AM806" si="218">IF(SUM(P806:AA806)&lt;(K806+L806+N806),(K806+L806+N806)-SUM(P806:AA806),)+IF(SUM(AF806:AI806)&lt;(AE806),(AE806)-SUM(AF806:AI806),)</f>
        <v>0</v>
      </c>
      <c r="AN806" s="28"/>
      <c r="AO806" s="2"/>
      <c r="AP806" s="2"/>
      <c r="AQ806" s="89"/>
      <c r="AR806" s="89"/>
      <c r="AS806" s="2"/>
      <c r="AT806" s="2"/>
      <c r="AU806" s="29"/>
      <c r="AV806" s="2"/>
      <c r="AW806" s="2"/>
      <c r="AX806" s="2"/>
      <c r="AY806" s="89"/>
      <c r="AZ806" s="2"/>
      <c r="BA806" s="2"/>
      <c r="BB806" s="2"/>
      <c r="BC806" s="2"/>
      <c r="BD806" s="2"/>
      <c r="BE806" s="2"/>
      <c r="BF806" s="2"/>
    </row>
    <row r="807" spans="1:58" s="130" customFormat="1" ht="18" customHeight="1">
      <c r="A807" s="146">
        <v>801</v>
      </c>
      <c r="B807" s="147" t="str">
        <f t="shared" si="208"/>
        <v>012</v>
      </c>
      <c r="C807" s="176" t="s">
        <v>5908</v>
      </c>
      <c r="D807" s="149" t="s">
        <v>8559</v>
      </c>
      <c r="E807" s="152" t="s">
        <v>7445</v>
      </c>
      <c r="F807" s="151" t="s">
        <v>496</v>
      </c>
      <c r="G807" s="152" t="s">
        <v>7112</v>
      </c>
      <c r="H807" s="149" t="s">
        <v>7113</v>
      </c>
      <c r="I807" s="19" t="s">
        <v>8512</v>
      </c>
      <c r="J807" s="163" t="s">
        <v>8538</v>
      </c>
      <c r="K807" s="153">
        <v>0</v>
      </c>
      <c r="L807" s="27">
        <v>0</v>
      </c>
      <c r="M807" s="153"/>
      <c r="N807" s="166">
        <v>7500000</v>
      </c>
      <c r="O807" s="166"/>
      <c r="P807" s="25"/>
      <c r="Q807" s="25">
        <v>7500000</v>
      </c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>
        <f>IF(SUM(P807:Q807)&lt;SUM(N807),SUM(N807)-SUM(P807:Q807),)</f>
        <v>0</v>
      </c>
      <c r="AE807" s="27">
        <v>8450000</v>
      </c>
      <c r="AF807" s="27">
        <v>8450000</v>
      </c>
      <c r="AG807" s="27"/>
      <c r="AH807" s="27"/>
      <c r="AI807" s="27"/>
      <c r="AJ807" s="27"/>
      <c r="AK807" s="27"/>
      <c r="AL807" s="25">
        <f>IF(SUM(AF807:AG807)&lt;SUM(AE807),SUM(AE807)-SUM(AF807:AG807),)</f>
        <v>0</v>
      </c>
      <c r="AM807" s="27">
        <f>IF(SUM(P807:AA807)&lt;(K807+L807+N807),(K807+L807+N807)-SUM(P807:AA807),)+IF(SUM(AF807:AG807)&lt;(AE807),(AE807)-SUM(AF807:AG807),)</f>
        <v>0</v>
      </c>
      <c r="AN807" s="28"/>
      <c r="AO807" s="2"/>
      <c r="AP807" s="2"/>
      <c r="AQ807" s="89"/>
      <c r="AR807" s="89"/>
      <c r="AS807" s="2"/>
      <c r="AT807" s="2"/>
      <c r="AU807" s="29"/>
      <c r="AV807" s="2"/>
      <c r="AW807" s="2"/>
      <c r="AX807" s="2"/>
      <c r="AY807" s="89"/>
      <c r="AZ807" s="2"/>
      <c r="BA807" s="2"/>
      <c r="BB807" s="2"/>
      <c r="BC807" s="2"/>
      <c r="BD807" s="2"/>
      <c r="BE807" s="2"/>
      <c r="BF807" s="2"/>
    </row>
    <row r="808" spans="1:58" s="130" customFormat="1" ht="18" customHeight="1">
      <c r="A808" s="146">
        <v>802</v>
      </c>
      <c r="B808" s="147" t="str">
        <f t="shared" si="208"/>
        <v>012</v>
      </c>
      <c r="C808" s="176" t="s">
        <v>5720</v>
      </c>
      <c r="D808" s="149" t="s">
        <v>8560</v>
      </c>
      <c r="E808" s="152" t="s">
        <v>1581</v>
      </c>
      <c r="F808" s="151" t="s">
        <v>7106</v>
      </c>
      <c r="G808" s="152" t="s">
        <v>7112</v>
      </c>
      <c r="H808" s="149" t="s">
        <v>7113</v>
      </c>
      <c r="I808" s="19" t="s">
        <v>8512</v>
      </c>
      <c r="J808" s="163" t="s">
        <v>8538</v>
      </c>
      <c r="K808" s="153">
        <v>0</v>
      </c>
      <c r="L808" s="27">
        <v>0</v>
      </c>
      <c r="M808" s="153"/>
      <c r="N808" s="166">
        <v>7500000</v>
      </c>
      <c r="O808" s="166"/>
      <c r="P808" s="25"/>
      <c r="Q808" s="25">
        <v>7500000</v>
      </c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>
        <f>IF(SUM(P808:Q808)&lt;SUM(N808),SUM(N808)-SUM(P808:Q808),)</f>
        <v>0</v>
      </c>
      <c r="AE808" s="27">
        <v>8450000</v>
      </c>
      <c r="AF808" s="27">
        <v>8450000</v>
      </c>
      <c r="AG808" s="27"/>
      <c r="AH808" s="27"/>
      <c r="AI808" s="27"/>
      <c r="AJ808" s="27"/>
      <c r="AK808" s="27"/>
      <c r="AL808" s="25">
        <f>IF(SUM(AF808:AG808)&lt;SUM(AE808),SUM(AE808)-SUM(AF808:AG808),)</f>
        <v>0</v>
      </c>
      <c r="AM808" s="27">
        <f>IF(SUM(P808:AA808)&lt;(K808+L808+N808),(K808+L808+N808)-SUM(P808:AA808),)+IF(SUM(AF808:AG808)&lt;(AE808),(AE808)-SUM(AF808:AG808),)</f>
        <v>0</v>
      </c>
      <c r="AN808" s="28"/>
      <c r="AO808" s="2"/>
      <c r="AP808" s="2"/>
      <c r="AQ808" s="89"/>
      <c r="AR808" s="89"/>
      <c r="AS808" s="2"/>
      <c r="AT808" s="2"/>
      <c r="AU808" s="29"/>
      <c r="AV808" s="2"/>
      <c r="AW808" s="2"/>
      <c r="AX808" s="2"/>
      <c r="AY808" s="89"/>
      <c r="AZ808" s="2"/>
      <c r="BA808" s="2"/>
      <c r="BB808" s="2"/>
      <c r="BC808" s="2"/>
      <c r="BD808" s="2"/>
      <c r="BE808" s="2"/>
      <c r="BF808" s="2"/>
    </row>
    <row r="809" spans="1:58" s="130" customFormat="1" ht="18" customHeight="1">
      <c r="A809" s="146">
        <v>803</v>
      </c>
      <c r="B809" s="147" t="str">
        <f t="shared" si="208"/>
        <v>012</v>
      </c>
      <c r="C809" s="176" t="s">
        <v>8561</v>
      </c>
      <c r="D809" s="149" t="s">
        <v>8562</v>
      </c>
      <c r="E809" s="152" t="s">
        <v>7917</v>
      </c>
      <c r="F809" s="151" t="s">
        <v>496</v>
      </c>
      <c r="G809" s="152" t="s">
        <v>7112</v>
      </c>
      <c r="H809" s="149" t="s">
        <v>7113</v>
      </c>
      <c r="I809" s="191" t="s">
        <v>8394</v>
      </c>
      <c r="J809" s="163" t="s">
        <v>8538</v>
      </c>
      <c r="K809" s="153">
        <v>0</v>
      </c>
      <c r="L809" s="27">
        <v>0</v>
      </c>
      <c r="M809" s="153"/>
      <c r="N809" s="166">
        <v>7500000</v>
      </c>
      <c r="O809" s="166"/>
      <c r="P809" s="25"/>
      <c r="Q809" s="25"/>
      <c r="R809" s="25">
        <v>7500000</v>
      </c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>
        <f>IF(SUM(P809:S809)&lt;SUM(N809),SUM(N809)-SUM(P809:S809),)</f>
        <v>0</v>
      </c>
      <c r="AE809" s="27">
        <v>8450000</v>
      </c>
      <c r="AF809" s="27"/>
      <c r="AG809" s="27"/>
      <c r="AH809" s="27">
        <v>8450000</v>
      </c>
      <c r="AI809" s="27"/>
      <c r="AJ809" s="27"/>
      <c r="AK809" s="27"/>
      <c r="AL809" s="25">
        <f>IF(SUM(AF809:AI809)&lt;SUM(AE809),SUM(AE809)-SUM(AF809:AI809),)</f>
        <v>0</v>
      </c>
      <c r="AM809" s="27">
        <f t="shared" ref="AM809" si="219">IF(SUM(P809:AA809)&lt;(K809+L809+N809),(K809+L809+N809)-SUM(P809:AA809),)+IF(SUM(AF809:AI809)&lt;(AE809),(AE809)-SUM(AF809:AI809),)</f>
        <v>0</v>
      </c>
      <c r="AN809" s="28"/>
      <c r="AO809" s="2"/>
      <c r="AP809" s="2"/>
      <c r="AQ809" s="89"/>
      <c r="AR809" s="89"/>
      <c r="AS809" s="2"/>
      <c r="AT809" s="2"/>
      <c r="AU809" s="29"/>
      <c r="AV809" s="2"/>
      <c r="AW809" s="2"/>
      <c r="AX809" s="2"/>
      <c r="AY809" s="89"/>
      <c r="AZ809" s="2"/>
      <c r="BA809" s="2"/>
      <c r="BB809" s="2"/>
      <c r="BC809" s="2"/>
      <c r="BD809" s="2"/>
      <c r="BE809" s="2"/>
      <c r="BF809" s="2"/>
    </row>
    <row r="810" spans="1:58" s="130" customFormat="1" ht="18" customHeight="1">
      <c r="A810" s="146">
        <v>804</v>
      </c>
      <c r="B810" s="147" t="str">
        <f t="shared" si="208"/>
        <v>012</v>
      </c>
      <c r="C810" s="176" t="s">
        <v>5155</v>
      </c>
      <c r="D810" s="149" t="s">
        <v>8563</v>
      </c>
      <c r="E810" s="152" t="s">
        <v>7221</v>
      </c>
      <c r="F810" s="151" t="s">
        <v>7106</v>
      </c>
      <c r="G810" s="152" t="s">
        <v>7112</v>
      </c>
      <c r="H810" s="149" t="s">
        <v>7113</v>
      </c>
      <c r="I810" s="19" t="s">
        <v>8512</v>
      </c>
      <c r="J810" s="163" t="s">
        <v>8538</v>
      </c>
      <c r="K810" s="153">
        <v>0</v>
      </c>
      <c r="L810" s="27">
        <v>0</v>
      </c>
      <c r="M810" s="153"/>
      <c r="N810" s="166">
        <v>7500000</v>
      </c>
      <c r="O810" s="166"/>
      <c r="P810" s="25"/>
      <c r="Q810" s="25">
        <v>7500000</v>
      </c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>
        <f>IF(SUM(P810:Q810)&lt;SUM(N810),SUM(N810)-SUM(P810:Q810),)</f>
        <v>0</v>
      </c>
      <c r="AE810" s="27">
        <v>8450000</v>
      </c>
      <c r="AF810" s="27">
        <v>8450000</v>
      </c>
      <c r="AG810" s="27"/>
      <c r="AH810" s="27"/>
      <c r="AI810" s="27"/>
      <c r="AJ810" s="27"/>
      <c r="AK810" s="27"/>
      <c r="AL810" s="25">
        <f t="shared" ref="AL810:AL817" si="220">IF(SUM(AF810:AG810)&lt;SUM(AE810),SUM(AE810)-SUM(AF810:AG810),)</f>
        <v>0</v>
      </c>
      <c r="AM810" s="27">
        <f t="shared" ref="AM810:AM817" si="221">IF(SUM(P810:AA810)&lt;(K810+L810+N810),(K810+L810+N810)-SUM(P810:AA810),)+IF(SUM(AF810:AG810)&lt;(AE810),(AE810)-SUM(AF810:AG810),)</f>
        <v>0</v>
      </c>
      <c r="AN810" s="28"/>
      <c r="AO810" s="2"/>
      <c r="AP810" s="2"/>
      <c r="AQ810" s="89"/>
      <c r="AR810" s="89"/>
      <c r="AS810" s="2"/>
      <c r="AT810" s="2"/>
      <c r="AU810" s="29"/>
      <c r="AV810" s="2"/>
      <c r="AW810" s="2"/>
      <c r="AX810" s="2"/>
      <c r="AY810" s="89"/>
      <c r="AZ810" s="2"/>
      <c r="BA810" s="2"/>
      <c r="BB810" s="2"/>
      <c r="BC810" s="2"/>
      <c r="BD810" s="2"/>
      <c r="BE810" s="2"/>
      <c r="BF810" s="2"/>
    </row>
    <row r="811" spans="1:58" s="130" customFormat="1" ht="18" customHeight="1">
      <c r="A811" s="146">
        <v>805</v>
      </c>
      <c r="B811" s="147" t="str">
        <f t="shared" si="208"/>
        <v>012</v>
      </c>
      <c r="C811" s="176" t="s">
        <v>6131</v>
      </c>
      <c r="D811" s="149" t="s">
        <v>8564</v>
      </c>
      <c r="E811" s="152" t="s">
        <v>7291</v>
      </c>
      <c r="F811" s="151" t="s">
        <v>7106</v>
      </c>
      <c r="G811" s="152" t="s">
        <v>7112</v>
      </c>
      <c r="H811" s="149" t="s">
        <v>7113</v>
      </c>
      <c r="I811" s="19" t="s">
        <v>8512</v>
      </c>
      <c r="J811" s="163" t="s">
        <v>8538</v>
      </c>
      <c r="K811" s="153">
        <v>0</v>
      </c>
      <c r="L811" s="27">
        <v>0</v>
      </c>
      <c r="M811" s="153"/>
      <c r="N811" s="166">
        <v>7500000</v>
      </c>
      <c r="O811" s="166"/>
      <c r="P811" s="25"/>
      <c r="Q811" s="25">
        <v>7500000</v>
      </c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>
        <f>IF(SUM(P811:Q811)&lt;SUM(N811),SUM(N811)-SUM(P811:Q811),)</f>
        <v>0</v>
      </c>
      <c r="AE811" s="27">
        <v>8450000</v>
      </c>
      <c r="AF811" s="27">
        <v>8450000</v>
      </c>
      <c r="AG811" s="27"/>
      <c r="AH811" s="27"/>
      <c r="AI811" s="27"/>
      <c r="AJ811" s="27"/>
      <c r="AK811" s="27"/>
      <c r="AL811" s="25">
        <f t="shared" si="220"/>
        <v>0</v>
      </c>
      <c r="AM811" s="27">
        <f t="shared" si="221"/>
        <v>0</v>
      </c>
      <c r="AN811" s="28"/>
      <c r="AO811" s="2"/>
      <c r="AP811" s="2"/>
      <c r="AQ811" s="89"/>
      <c r="AR811" s="89"/>
      <c r="AS811" s="2"/>
      <c r="AT811" s="2"/>
      <c r="AU811" s="29"/>
      <c r="AV811" s="2"/>
      <c r="AW811" s="2"/>
      <c r="AX811" s="2"/>
      <c r="AY811" s="89"/>
      <c r="AZ811" s="2"/>
      <c r="BA811" s="2"/>
      <c r="BB811" s="2"/>
      <c r="BC811" s="2"/>
      <c r="BD811" s="2"/>
      <c r="BE811" s="2"/>
      <c r="BF811" s="2"/>
    </row>
    <row r="812" spans="1:58" s="130" customFormat="1" ht="18" customHeight="1">
      <c r="A812" s="146">
        <v>806</v>
      </c>
      <c r="B812" s="147" t="str">
        <f t="shared" si="208"/>
        <v>012</v>
      </c>
      <c r="C812" s="176" t="s">
        <v>5743</v>
      </c>
      <c r="D812" s="149" t="s">
        <v>8565</v>
      </c>
      <c r="E812" s="152" t="s">
        <v>7742</v>
      </c>
      <c r="F812" s="151" t="s">
        <v>7106</v>
      </c>
      <c r="G812" s="152" t="s">
        <v>7112</v>
      </c>
      <c r="H812" s="149" t="s">
        <v>7113</v>
      </c>
      <c r="I812" s="191" t="s">
        <v>8394</v>
      </c>
      <c r="J812" s="163" t="s">
        <v>8538</v>
      </c>
      <c r="K812" s="153">
        <v>0</v>
      </c>
      <c r="L812" s="27">
        <v>0</v>
      </c>
      <c r="M812" s="153"/>
      <c r="N812" s="166">
        <v>7500000</v>
      </c>
      <c r="O812" s="166"/>
      <c r="P812" s="25"/>
      <c r="Q812" s="25">
        <v>7500000</v>
      </c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>
        <f>IF(SUM(P812:Q812)&lt;SUM(N812),SUM(N812)-SUM(P812:Q812),)</f>
        <v>0</v>
      </c>
      <c r="AE812" s="27">
        <v>8450000</v>
      </c>
      <c r="AF812" s="27">
        <v>8450000</v>
      </c>
      <c r="AG812" s="27"/>
      <c r="AH812" s="27"/>
      <c r="AI812" s="27"/>
      <c r="AJ812" s="27"/>
      <c r="AK812" s="27"/>
      <c r="AL812" s="25">
        <f t="shared" si="220"/>
        <v>0</v>
      </c>
      <c r="AM812" s="27">
        <f t="shared" si="221"/>
        <v>0</v>
      </c>
      <c r="AN812" s="28"/>
      <c r="AO812" s="2"/>
      <c r="AP812" s="2"/>
      <c r="AQ812" s="89"/>
      <c r="AR812" s="89"/>
      <c r="AS812" s="2"/>
      <c r="AT812" s="2"/>
      <c r="AU812" s="29"/>
      <c r="AV812" s="2"/>
      <c r="AW812" s="2"/>
      <c r="AX812" s="2"/>
      <c r="AY812" s="89"/>
      <c r="AZ812" s="2"/>
      <c r="BA812" s="2"/>
      <c r="BB812" s="2"/>
      <c r="BC812" s="2"/>
      <c r="BD812" s="2"/>
      <c r="BE812" s="2"/>
      <c r="BF812" s="2"/>
    </row>
    <row r="813" spans="1:58" s="130" customFormat="1" ht="18" customHeight="1">
      <c r="A813" s="146">
        <v>807</v>
      </c>
      <c r="B813" s="147" t="str">
        <f t="shared" si="208"/>
        <v>012</v>
      </c>
      <c r="C813" s="176" t="s">
        <v>4997</v>
      </c>
      <c r="D813" s="149" t="s">
        <v>8566</v>
      </c>
      <c r="E813" s="152" t="s">
        <v>8379</v>
      </c>
      <c r="F813" s="151" t="s">
        <v>7106</v>
      </c>
      <c r="G813" s="152" t="s">
        <v>7112</v>
      </c>
      <c r="H813" s="149" t="s">
        <v>7113</v>
      </c>
      <c r="I813" s="19" t="s">
        <v>8512</v>
      </c>
      <c r="J813" s="163" t="s">
        <v>8538</v>
      </c>
      <c r="K813" s="153">
        <v>0</v>
      </c>
      <c r="L813" s="27">
        <v>0</v>
      </c>
      <c r="M813" s="153"/>
      <c r="N813" s="166">
        <v>7500000</v>
      </c>
      <c r="O813" s="166"/>
      <c r="P813" s="25"/>
      <c r="Q813" s="25">
        <v>7500000</v>
      </c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>
        <f>IF(SUM(P813:Q813)&lt;SUM(N813),SUM(N813)-SUM(P813:Q813),)</f>
        <v>0</v>
      </c>
      <c r="AE813" s="27">
        <v>8450000</v>
      </c>
      <c r="AF813" s="27">
        <v>8450000</v>
      </c>
      <c r="AG813" s="27"/>
      <c r="AH813" s="27"/>
      <c r="AI813" s="27"/>
      <c r="AJ813" s="27"/>
      <c r="AK813" s="27"/>
      <c r="AL813" s="25">
        <f t="shared" si="220"/>
        <v>0</v>
      </c>
      <c r="AM813" s="27">
        <f t="shared" si="221"/>
        <v>0</v>
      </c>
      <c r="AN813" s="28"/>
      <c r="AO813" s="2"/>
      <c r="AP813" s="2"/>
      <c r="AQ813" s="89"/>
      <c r="AR813" s="89"/>
      <c r="AS813" s="2"/>
      <c r="AT813" s="2"/>
      <c r="AU813" s="29"/>
      <c r="AV813" s="2"/>
      <c r="AW813" s="2"/>
      <c r="AX813" s="2"/>
      <c r="AY813" s="89"/>
      <c r="AZ813" s="2"/>
      <c r="BA813" s="2"/>
      <c r="BB813" s="2"/>
      <c r="BC813" s="2"/>
      <c r="BD813" s="2"/>
      <c r="BE813" s="2"/>
      <c r="BF813" s="2"/>
    </row>
    <row r="814" spans="1:58" s="130" customFormat="1" ht="18" customHeight="1">
      <c r="A814" s="146">
        <v>808</v>
      </c>
      <c r="B814" s="147" t="str">
        <f t="shared" si="208"/>
        <v>012</v>
      </c>
      <c r="C814" s="176" t="s">
        <v>6305</v>
      </c>
      <c r="D814" s="149" t="s">
        <v>8567</v>
      </c>
      <c r="E814" s="152" t="s">
        <v>7613</v>
      </c>
      <c r="F814" s="151" t="s">
        <v>7106</v>
      </c>
      <c r="G814" s="152" t="s">
        <v>7112</v>
      </c>
      <c r="H814" s="149" t="s">
        <v>7113</v>
      </c>
      <c r="I814" s="19" t="s">
        <v>8512</v>
      </c>
      <c r="J814" s="163" t="s">
        <v>8538</v>
      </c>
      <c r="K814" s="153">
        <v>0</v>
      </c>
      <c r="L814" s="27">
        <v>0</v>
      </c>
      <c r="M814" s="153"/>
      <c r="N814" s="166">
        <v>7500000</v>
      </c>
      <c r="O814" s="166"/>
      <c r="P814" s="25"/>
      <c r="Q814" s="25">
        <v>7500000</v>
      </c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>
        <f>IF(SUM(P814:Q814)&lt;SUM(N814),SUM(N814)-SUM(P814:Q814),)</f>
        <v>0</v>
      </c>
      <c r="AE814" s="27">
        <v>8450000</v>
      </c>
      <c r="AF814" s="27">
        <v>8450000</v>
      </c>
      <c r="AG814" s="27"/>
      <c r="AH814" s="27"/>
      <c r="AI814" s="27"/>
      <c r="AJ814" s="27"/>
      <c r="AK814" s="27"/>
      <c r="AL814" s="25">
        <f t="shared" si="220"/>
        <v>0</v>
      </c>
      <c r="AM814" s="27">
        <f t="shared" si="221"/>
        <v>0</v>
      </c>
      <c r="AN814" s="28"/>
      <c r="AO814" s="2"/>
      <c r="AP814" s="2"/>
      <c r="AQ814" s="89"/>
      <c r="AR814" s="89"/>
      <c r="AS814" s="2"/>
      <c r="AT814" s="2"/>
      <c r="AU814" s="29"/>
      <c r="AV814" s="2"/>
      <c r="AW814" s="2"/>
      <c r="AX814" s="2"/>
      <c r="AY814" s="89"/>
      <c r="AZ814" s="2"/>
      <c r="BA814" s="2"/>
      <c r="BB814" s="2"/>
      <c r="BC814" s="2"/>
      <c r="BD814" s="2"/>
      <c r="BE814" s="2"/>
      <c r="BF814" s="2"/>
    </row>
    <row r="815" spans="1:58" s="130" customFormat="1" ht="18" customHeight="1">
      <c r="A815" s="146">
        <v>809</v>
      </c>
      <c r="B815" s="147" t="str">
        <f t="shared" si="208"/>
        <v>012</v>
      </c>
      <c r="C815" s="176" t="s">
        <v>8568</v>
      </c>
      <c r="D815" s="149" t="s">
        <v>8569</v>
      </c>
      <c r="E815" s="152" t="s">
        <v>7937</v>
      </c>
      <c r="F815" s="151" t="s">
        <v>7106</v>
      </c>
      <c r="G815" s="152" t="s">
        <v>7112</v>
      </c>
      <c r="H815" s="149" t="s">
        <v>7113</v>
      </c>
      <c r="I815" s="19" t="s">
        <v>8512</v>
      </c>
      <c r="J815" s="163" t="s">
        <v>8538</v>
      </c>
      <c r="K815" s="153">
        <v>0</v>
      </c>
      <c r="L815" s="27">
        <v>0</v>
      </c>
      <c r="M815" s="153"/>
      <c r="N815" s="166">
        <v>7500000</v>
      </c>
      <c r="O815" s="166"/>
      <c r="P815" s="25"/>
      <c r="Q815" s="25"/>
      <c r="R815" s="25"/>
      <c r="S815" s="25">
        <v>7500000</v>
      </c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>
        <f ca="1">IF(SUM(P815:AD815)&lt;SUM(N815),SUM(N815)-SUM(P815:AD815),)</f>
        <v>0</v>
      </c>
      <c r="AE815" s="27">
        <v>8450000</v>
      </c>
      <c r="AF815" s="27">
        <v>8450000</v>
      </c>
      <c r="AG815" s="27"/>
      <c r="AH815" s="27"/>
      <c r="AI815" s="27"/>
      <c r="AJ815" s="27"/>
      <c r="AK815" s="27"/>
      <c r="AL815" s="25">
        <f t="shared" si="220"/>
        <v>0</v>
      </c>
      <c r="AM815" s="27">
        <f t="shared" si="221"/>
        <v>0</v>
      </c>
      <c r="AN815" s="28"/>
      <c r="AO815" s="2"/>
      <c r="AP815" s="2"/>
      <c r="AQ815" s="89"/>
      <c r="AR815" s="89"/>
      <c r="AS815" s="2"/>
      <c r="AT815" s="2"/>
      <c r="AU815" s="29"/>
      <c r="AV815" s="2"/>
      <c r="AW815" s="2"/>
      <c r="AX815" s="2"/>
      <c r="AY815" s="89"/>
      <c r="AZ815" s="2"/>
      <c r="BA815" s="2"/>
      <c r="BB815" s="2"/>
      <c r="BC815" s="2"/>
      <c r="BD815" s="2"/>
      <c r="BE815" s="2"/>
      <c r="BF815" s="2"/>
    </row>
    <row r="816" spans="1:58" s="130" customFormat="1" ht="18" customHeight="1">
      <c r="A816" s="146">
        <v>810</v>
      </c>
      <c r="B816" s="147" t="str">
        <f t="shared" si="208"/>
        <v>012</v>
      </c>
      <c r="C816" s="170" t="s">
        <v>5760</v>
      </c>
      <c r="D816" s="149" t="s">
        <v>8570</v>
      </c>
      <c r="E816" s="152" t="s">
        <v>7403</v>
      </c>
      <c r="F816" s="151" t="s">
        <v>7106</v>
      </c>
      <c r="G816" s="152" t="s">
        <v>7112</v>
      </c>
      <c r="H816" s="149" t="s">
        <v>7113</v>
      </c>
      <c r="I816" s="19" t="s">
        <v>8512</v>
      </c>
      <c r="J816" s="163" t="s">
        <v>8538</v>
      </c>
      <c r="K816" s="153">
        <v>0</v>
      </c>
      <c r="L816" s="27">
        <v>0</v>
      </c>
      <c r="M816" s="153"/>
      <c r="N816" s="166">
        <v>7500000</v>
      </c>
      <c r="O816" s="166"/>
      <c r="P816" s="25"/>
      <c r="Q816" s="25">
        <v>7500000</v>
      </c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>
        <f>IF(SUM(P816:Q816)&lt;SUM(N816),SUM(N816)-SUM(P816:Q816),)</f>
        <v>0</v>
      </c>
      <c r="AE816" s="27">
        <v>8450000</v>
      </c>
      <c r="AF816" s="27">
        <v>8450000</v>
      </c>
      <c r="AG816" s="27"/>
      <c r="AH816" s="27"/>
      <c r="AI816" s="27"/>
      <c r="AJ816" s="27"/>
      <c r="AK816" s="27"/>
      <c r="AL816" s="25">
        <f t="shared" si="220"/>
        <v>0</v>
      </c>
      <c r="AM816" s="27">
        <f t="shared" si="221"/>
        <v>0</v>
      </c>
      <c r="AN816" s="28"/>
      <c r="AO816" s="2"/>
      <c r="AP816" s="2"/>
      <c r="AQ816" s="89"/>
      <c r="AR816" s="89"/>
      <c r="AS816" s="2"/>
      <c r="AT816" s="2"/>
      <c r="AU816" s="29"/>
      <c r="AV816" s="2"/>
      <c r="AW816" s="2"/>
      <c r="AX816" s="2"/>
      <c r="AY816" s="89"/>
      <c r="AZ816" s="2"/>
      <c r="BA816" s="2"/>
      <c r="BB816" s="2"/>
      <c r="BC816" s="2"/>
      <c r="BD816" s="2"/>
      <c r="BE816" s="2"/>
      <c r="BF816" s="2"/>
    </row>
    <row r="817" spans="1:58" s="130" customFormat="1" ht="18" customHeight="1">
      <c r="A817" s="146">
        <v>811</v>
      </c>
      <c r="B817" s="147" t="str">
        <f t="shared" si="208"/>
        <v>012</v>
      </c>
      <c r="C817" s="176" t="s">
        <v>4890</v>
      </c>
      <c r="D817" s="149" t="s">
        <v>8571</v>
      </c>
      <c r="E817" s="152" t="s">
        <v>8572</v>
      </c>
      <c r="F817" s="151" t="s">
        <v>7106</v>
      </c>
      <c r="G817" s="152" t="s">
        <v>7112</v>
      </c>
      <c r="H817" s="149" t="s">
        <v>7113</v>
      </c>
      <c r="I817" s="19" t="s">
        <v>8512</v>
      </c>
      <c r="J817" s="163" t="s">
        <v>8538</v>
      </c>
      <c r="K817" s="153">
        <v>0</v>
      </c>
      <c r="L817" s="27">
        <v>0</v>
      </c>
      <c r="M817" s="153"/>
      <c r="N817" s="166">
        <v>7500000</v>
      </c>
      <c r="O817" s="166"/>
      <c r="P817" s="25"/>
      <c r="Q817" s="25">
        <v>7500000</v>
      </c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>
        <f>IF(SUM(P817:Q817)&lt;SUM(N817),SUM(N817)-SUM(P817:Q817),)</f>
        <v>0</v>
      </c>
      <c r="AE817" s="27">
        <v>8450000</v>
      </c>
      <c r="AF817" s="27">
        <v>8450000</v>
      </c>
      <c r="AG817" s="27"/>
      <c r="AH817" s="27"/>
      <c r="AI817" s="27"/>
      <c r="AJ817" s="27"/>
      <c r="AK817" s="27"/>
      <c r="AL817" s="25">
        <f t="shared" si="220"/>
        <v>0</v>
      </c>
      <c r="AM817" s="27">
        <f t="shared" si="221"/>
        <v>0</v>
      </c>
      <c r="AN817" s="28"/>
      <c r="AO817" s="2"/>
      <c r="AP817" s="2"/>
      <c r="AQ817" s="89"/>
      <c r="AR817" s="89"/>
      <c r="AS817" s="2"/>
      <c r="AT817" s="2"/>
      <c r="AU817" s="29"/>
      <c r="AV817" s="2"/>
      <c r="AW817" s="2"/>
      <c r="AX817" s="2"/>
      <c r="AY817" s="89"/>
      <c r="AZ817" s="2"/>
      <c r="BA817" s="2"/>
      <c r="BB817" s="2"/>
      <c r="BC817" s="2"/>
      <c r="BD817" s="2"/>
      <c r="BE817" s="2"/>
      <c r="BF817" s="2"/>
    </row>
    <row r="818" spans="1:58" s="130" customFormat="1" ht="18" customHeight="1">
      <c r="A818" s="146">
        <v>812</v>
      </c>
      <c r="B818" s="147" t="str">
        <f t="shared" si="208"/>
        <v>012</v>
      </c>
      <c r="C818" s="176" t="s">
        <v>5544</v>
      </c>
      <c r="D818" s="149" t="s">
        <v>8573</v>
      </c>
      <c r="E818" s="152" t="s">
        <v>7217</v>
      </c>
      <c r="F818" s="151" t="s">
        <v>496</v>
      </c>
      <c r="G818" s="152" t="s">
        <v>7112</v>
      </c>
      <c r="H818" s="149" t="s">
        <v>7113</v>
      </c>
      <c r="I818" s="19" t="s">
        <v>8512</v>
      </c>
      <c r="J818" s="163" t="s">
        <v>8538</v>
      </c>
      <c r="K818" s="153">
        <v>0</v>
      </c>
      <c r="L818" s="27">
        <v>0</v>
      </c>
      <c r="M818" s="153"/>
      <c r="N818" s="166">
        <v>7500000</v>
      </c>
      <c r="O818" s="166"/>
      <c r="P818" s="25"/>
      <c r="Q818" s="25">
        <v>7500000</v>
      </c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>
        <f>IF(SUM(P818:Q818)&lt;SUM(N818),SUM(N818)-SUM(P818:Q818),)</f>
        <v>0</v>
      </c>
      <c r="AE818" s="27">
        <v>8450000</v>
      </c>
      <c r="AF818" s="27"/>
      <c r="AG818" s="27"/>
      <c r="AH818" s="27">
        <v>8450000</v>
      </c>
      <c r="AI818" s="27"/>
      <c r="AJ818" s="27"/>
      <c r="AK818" s="27"/>
      <c r="AL818" s="25">
        <f>IF(SUM(AF818:AI818)&lt;SUM(AE818),SUM(AE818)-SUM(AF818:AI818),)</f>
        <v>0</v>
      </c>
      <c r="AM818" s="27">
        <f t="shared" ref="AM818" si="222">IF(SUM(P818:AA818)&lt;(K818+L818+N818),(K818+L818+N818)-SUM(P818:AA818),)+IF(SUM(AF818:AI818)&lt;(AE818),(AE818)-SUM(AF818:AI818),)</f>
        <v>0</v>
      </c>
      <c r="AN818" s="28"/>
      <c r="AO818" s="2"/>
      <c r="AP818" s="2"/>
      <c r="AQ818" s="89"/>
      <c r="AR818" s="89"/>
      <c r="AS818" s="2"/>
      <c r="AT818" s="2"/>
      <c r="AU818" s="29"/>
      <c r="AV818" s="2"/>
      <c r="AW818" s="2"/>
      <c r="AX818" s="2"/>
      <c r="AY818" s="89"/>
      <c r="AZ818" s="2"/>
      <c r="BA818" s="2"/>
      <c r="BB818" s="2"/>
      <c r="BC818" s="2"/>
      <c r="BD818" s="2"/>
      <c r="BE818" s="2"/>
      <c r="BF818" s="2"/>
    </row>
    <row r="819" spans="1:58" s="130" customFormat="1" ht="18" customHeight="1">
      <c r="A819" s="146">
        <v>813</v>
      </c>
      <c r="B819" s="147" t="str">
        <f t="shared" si="208"/>
        <v>012</v>
      </c>
      <c r="C819" s="176" t="s">
        <v>5955</v>
      </c>
      <c r="D819" s="149" t="s">
        <v>8574</v>
      </c>
      <c r="E819" s="152" t="s">
        <v>7130</v>
      </c>
      <c r="F819" s="151" t="s">
        <v>7106</v>
      </c>
      <c r="G819" s="152" t="s">
        <v>7112</v>
      </c>
      <c r="H819" s="149" t="s">
        <v>7113</v>
      </c>
      <c r="I819" s="192" t="s">
        <v>8441</v>
      </c>
      <c r="J819" s="163" t="s">
        <v>8538</v>
      </c>
      <c r="K819" s="153">
        <v>0</v>
      </c>
      <c r="L819" s="27">
        <v>0</v>
      </c>
      <c r="M819" s="153"/>
      <c r="N819" s="166">
        <v>7500000</v>
      </c>
      <c r="O819" s="166"/>
      <c r="P819" s="25"/>
      <c r="Q819" s="25">
        <v>7500000</v>
      </c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>
        <f>IF(SUM(P819:Q819)&lt;SUM(N819),SUM(N819)-SUM(P819:Q819),)</f>
        <v>0</v>
      </c>
      <c r="AE819" s="27">
        <v>8450000</v>
      </c>
      <c r="AF819" s="27">
        <v>8450000</v>
      </c>
      <c r="AG819" s="27"/>
      <c r="AH819" s="27"/>
      <c r="AI819" s="27"/>
      <c r="AJ819" s="27"/>
      <c r="AK819" s="27"/>
      <c r="AL819" s="25">
        <f>IF(SUM(AF819:AG819)&lt;SUM(AE819),SUM(AE819)-SUM(AF819:AG819),)</f>
        <v>0</v>
      </c>
      <c r="AM819" s="27">
        <f>IF(SUM(P819:AA819)&lt;(K819+L819+N819),(K819+L819+N819)-SUM(P819:AA819),)+IF(SUM(AF819:AG819)&lt;(AE819),(AE819)-SUM(AF819:AG819),)</f>
        <v>0</v>
      </c>
      <c r="AN819" s="28"/>
      <c r="AO819" s="2"/>
      <c r="AP819" s="2"/>
      <c r="AQ819" s="89"/>
      <c r="AR819" s="89"/>
      <c r="AS819" s="2"/>
      <c r="AT819" s="2"/>
      <c r="AU819" s="29"/>
      <c r="AV819" s="2"/>
      <c r="AW819" s="2"/>
      <c r="AX819" s="2"/>
      <c r="AY819" s="89"/>
      <c r="AZ819" s="2"/>
      <c r="BA819" s="2"/>
      <c r="BB819" s="2"/>
      <c r="BC819" s="2"/>
      <c r="BD819" s="2"/>
      <c r="BE819" s="2"/>
      <c r="BF819" s="2"/>
    </row>
    <row r="820" spans="1:58" s="130" customFormat="1" ht="18" customHeight="1">
      <c r="A820" s="146">
        <v>814</v>
      </c>
      <c r="B820" s="147" t="str">
        <f t="shared" si="208"/>
        <v>012</v>
      </c>
      <c r="C820" s="176" t="s">
        <v>8575</v>
      </c>
      <c r="D820" s="149" t="s">
        <v>8576</v>
      </c>
      <c r="E820" s="152" t="s">
        <v>8577</v>
      </c>
      <c r="F820" s="151" t="s">
        <v>496</v>
      </c>
      <c r="G820" s="152" t="s">
        <v>7112</v>
      </c>
      <c r="H820" s="149" t="s">
        <v>7113</v>
      </c>
      <c r="I820" s="192" t="s">
        <v>8441</v>
      </c>
      <c r="J820" s="163" t="s">
        <v>8538</v>
      </c>
      <c r="K820" s="153">
        <v>0</v>
      </c>
      <c r="L820" s="27">
        <v>0</v>
      </c>
      <c r="M820" s="153"/>
      <c r="N820" s="166">
        <v>0</v>
      </c>
      <c r="O820" s="166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>
        <v>0</v>
      </c>
      <c r="AE820" s="27">
        <v>0</v>
      </c>
      <c r="AF820" s="27"/>
      <c r="AG820" s="27"/>
      <c r="AH820" s="27"/>
      <c r="AI820" s="27"/>
      <c r="AJ820" s="27"/>
      <c r="AK820" s="27"/>
      <c r="AL820" s="25">
        <f>IF(SUM(AF820:AG820)&lt;SUM(AE820),SUM(AE820)-SUM(AF820:AG820),)</f>
        <v>0</v>
      </c>
      <c r="AM820" s="27">
        <f>IF(SUM(P820:AA820)&lt;(K820+L820+N820),(K820+L820+N820)-SUM(P820:AA820),)+IF(SUM(AF820:AG820)&lt;(AE820),(AE820)-SUM(AF820:AG820),)</f>
        <v>0</v>
      </c>
      <c r="AN820" s="28"/>
      <c r="AO820" s="54">
        <v>1</v>
      </c>
      <c r="AP820" s="2"/>
      <c r="AQ820" s="89"/>
      <c r="AR820" s="89"/>
      <c r="AS820" s="2"/>
      <c r="AT820" s="2"/>
      <c r="AU820" s="29"/>
      <c r="AV820" s="2"/>
      <c r="AW820" s="2"/>
      <c r="AX820" s="2"/>
      <c r="AY820" s="89"/>
      <c r="AZ820" s="2"/>
      <c r="BA820" s="2"/>
      <c r="BB820" s="2"/>
      <c r="BC820" s="2"/>
      <c r="BD820" s="2"/>
      <c r="BE820" s="2"/>
      <c r="BF820" s="2"/>
    </row>
    <row r="821" spans="1:58" s="130" customFormat="1" ht="18" customHeight="1">
      <c r="A821" s="146">
        <v>815</v>
      </c>
      <c r="B821" s="147" t="str">
        <f t="shared" si="208"/>
        <v>012</v>
      </c>
      <c r="C821" s="176" t="s">
        <v>8578</v>
      </c>
      <c r="D821" s="149" t="s">
        <v>8579</v>
      </c>
      <c r="E821" s="152" t="s">
        <v>7906</v>
      </c>
      <c r="F821" s="151" t="s">
        <v>7106</v>
      </c>
      <c r="G821" s="152" t="s">
        <v>7112</v>
      </c>
      <c r="H821" s="149" t="s">
        <v>7113</v>
      </c>
      <c r="I821" s="19" t="s">
        <v>8512</v>
      </c>
      <c r="J821" s="163" t="s">
        <v>8538</v>
      </c>
      <c r="K821" s="153">
        <v>0</v>
      </c>
      <c r="L821" s="27">
        <v>0</v>
      </c>
      <c r="M821" s="153"/>
      <c r="N821" s="166">
        <v>7500000</v>
      </c>
      <c r="O821" s="166"/>
      <c r="P821" s="25"/>
      <c r="Q821" s="25"/>
      <c r="R821" s="25"/>
      <c r="S821" s="25">
        <v>7500000</v>
      </c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>
        <f ca="1">IF(SUM(P821:AD821)&lt;SUM(N821),SUM(N821)-SUM(P821:AD821),)</f>
        <v>0</v>
      </c>
      <c r="AE821" s="27">
        <v>8450000</v>
      </c>
      <c r="AF821" s="27">
        <v>8450000</v>
      </c>
      <c r="AG821" s="27"/>
      <c r="AH821" s="27"/>
      <c r="AI821" s="27"/>
      <c r="AJ821" s="27"/>
      <c r="AK821" s="27"/>
      <c r="AL821" s="25">
        <f>IF(SUM(AF821:AG821)&lt;SUM(AE821),SUM(AE821)-SUM(AF821:AG821),)</f>
        <v>0</v>
      </c>
      <c r="AM821" s="27">
        <f>IF(SUM(P821:AA821)&lt;(K821+L821+N821),(K821+L821+N821)-SUM(P821:AA821),)+IF(SUM(AF821:AG821)&lt;(AE821),(AE821)-SUM(AF821:AG821),)</f>
        <v>0</v>
      </c>
      <c r="AN821" s="28"/>
      <c r="AO821" s="2"/>
      <c r="AP821" s="2"/>
      <c r="AQ821" s="89"/>
      <c r="AR821" s="89"/>
      <c r="AS821" s="2"/>
      <c r="AT821" s="2"/>
      <c r="AU821" s="29"/>
      <c r="AV821" s="2"/>
      <c r="AW821" s="2"/>
      <c r="AX821" s="2"/>
      <c r="AY821" s="89"/>
      <c r="AZ821" s="2"/>
      <c r="BA821" s="2"/>
      <c r="BB821" s="2"/>
      <c r="BC821" s="2"/>
      <c r="BD821" s="2"/>
      <c r="BE821" s="2"/>
      <c r="BF821" s="2"/>
    </row>
    <row r="822" spans="1:58" s="130" customFormat="1" ht="18" customHeight="1">
      <c r="A822" s="146">
        <v>816</v>
      </c>
      <c r="B822" s="147" t="str">
        <f t="shared" si="208"/>
        <v>012</v>
      </c>
      <c r="C822" s="176" t="s">
        <v>6504</v>
      </c>
      <c r="D822" s="149" t="s">
        <v>8580</v>
      </c>
      <c r="E822" s="152" t="s">
        <v>7980</v>
      </c>
      <c r="F822" s="151" t="s">
        <v>7106</v>
      </c>
      <c r="G822" s="152" t="s">
        <v>7112</v>
      </c>
      <c r="H822" s="149" t="s">
        <v>7113</v>
      </c>
      <c r="I822" s="19" t="s">
        <v>8512</v>
      </c>
      <c r="J822" s="163" t="s">
        <v>8538</v>
      </c>
      <c r="K822" s="153">
        <v>0</v>
      </c>
      <c r="L822" s="27">
        <v>0</v>
      </c>
      <c r="M822" s="153"/>
      <c r="N822" s="166">
        <v>7500000</v>
      </c>
      <c r="O822" s="166"/>
      <c r="P822" s="25"/>
      <c r="Q822" s="25">
        <v>7500000</v>
      </c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>
        <f t="shared" ref="AD822:AD832" si="223">IF(SUM(P822:Q822)&lt;SUM(N822),SUM(N822)-SUM(P822:Q822),)</f>
        <v>0</v>
      </c>
      <c r="AE822" s="27">
        <v>8450000</v>
      </c>
      <c r="AF822" s="27">
        <v>8450000</v>
      </c>
      <c r="AG822" s="27"/>
      <c r="AH822" s="27"/>
      <c r="AI822" s="27"/>
      <c r="AJ822" s="27"/>
      <c r="AK822" s="27"/>
      <c r="AL822" s="25">
        <f>IF(SUM(AF822:AG822)&lt;SUM(AE822),SUM(AE822)-SUM(AF822:AG822),)</f>
        <v>0</v>
      </c>
      <c r="AM822" s="27">
        <f>IF(SUM(P822:AA822)&lt;(K822+L822+N822),(K822+L822+N822)-SUM(P822:AA822),)+IF(SUM(AF822:AG822)&lt;(AE822),(AE822)-SUM(AF822:AG822),)</f>
        <v>0</v>
      </c>
      <c r="AN822" s="28"/>
      <c r="AO822" s="2"/>
      <c r="AP822" s="2"/>
      <c r="AQ822" s="89"/>
      <c r="AR822" s="89"/>
      <c r="AS822" s="2"/>
      <c r="AT822" s="2"/>
      <c r="AU822" s="29"/>
      <c r="AV822" s="2"/>
      <c r="AW822" s="2"/>
      <c r="AX822" s="2"/>
      <c r="AY822" s="89"/>
      <c r="AZ822" s="2"/>
      <c r="BA822" s="2"/>
      <c r="BB822" s="2"/>
      <c r="BC822" s="2"/>
      <c r="BD822" s="2"/>
      <c r="BE822" s="2"/>
      <c r="BF822" s="2"/>
    </row>
    <row r="823" spans="1:58" s="130" customFormat="1" ht="18" customHeight="1">
      <c r="A823" s="146">
        <v>817</v>
      </c>
      <c r="B823" s="147" t="str">
        <f t="shared" si="208"/>
        <v>012</v>
      </c>
      <c r="C823" s="170" t="s">
        <v>7033</v>
      </c>
      <c r="D823" s="149" t="s">
        <v>8581</v>
      </c>
      <c r="E823" s="152" t="s">
        <v>7996</v>
      </c>
      <c r="F823" s="151" t="s">
        <v>7106</v>
      </c>
      <c r="G823" s="152" t="s">
        <v>7112</v>
      </c>
      <c r="H823" s="149" t="s">
        <v>7113</v>
      </c>
      <c r="I823" s="192" t="s">
        <v>8441</v>
      </c>
      <c r="J823" s="163" t="s">
        <v>8538</v>
      </c>
      <c r="K823" s="153">
        <v>0</v>
      </c>
      <c r="L823" s="27">
        <v>0</v>
      </c>
      <c r="M823" s="153"/>
      <c r="N823" s="166">
        <v>7500000</v>
      </c>
      <c r="O823" s="166"/>
      <c r="P823" s="25"/>
      <c r="Q823" s="25">
        <v>7500000</v>
      </c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>
        <f t="shared" si="223"/>
        <v>0</v>
      </c>
      <c r="AE823" s="27">
        <v>8450000</v>
      </c>
      <c r="AF823" s="27">
        <v>8450000</v>
      </c>
      <c r="AG823" s="27"/>
      <c r="AH823" s="27"/>
      <c r="AI823" s="27"/>
      <c r="AJ823" s="27"/>
      <c r="AK823" s="27"/>
      <c r="AL823" s="25">
        <f>IF(SUM(AF823:AG823)&lt;SUM(AE823),SUM(AE823)-SUM(AF823:AG823),)</f>
        <v>0</v>
      </c>
      <c r="AM823" s="27">
        <f>IF(SUM(P823:AA823)&lt;(K823+L823+N823),(K823+L823+N823)-SUM(P823:AA823),)+IF(SUM(AF823:AG823)&lt;(AE823),(AE823)-SUM(AF823:AG823),)</f>
        <v>0</v>
      </c>
      <c r="AN823" s="28"/>
      <c r="AO823" s="2"/>
      <c r="AP823" s="2"/>
      <c r="AQ823" s="89"/>
      <c r="AR823" s="89"/>
      <c r="AS823" s="2"/>
      <c r="AT823" s="2"/>
      <c r="AU823" s="29"/>
      <c r="AV823" s="2"/>
      <c r="AW823" s="2"/>
      <c r="AX823" s="2"/>
      <c r="AY823" s="89"/>
      <c r="AZ823" s="2"/>
      <c r="BA823" s="2"/>
      <c r="BB823" s="2"/>
      <c r="BC823" s="2"/>
      <c r="BD823" s="2"/>
      <c r="BE823" s="2"/>
      <c r="BF823" s="2"/>
    </row>
    <row r="824" spans="1:58" s="130" customFormat="1" ht="18" customHeight="1">
      <c r="A824" s="146">
        <v>818</v>
      </c>
      <c r="B824" s="147" t="str">
        <f t="shared" si="208"/>
        <v>012</v>
      </c>
      <c r="C824" s="176" t="s">
        <v>8582</v>
      </c>
      <c r="D824" s="149" t="s">
        <v>8583</v>
      </c>
      <c r="E824" s="152" t="s">
        <v>7579</v>
      </c>
      <c r="F824" s="151" t="s">
        <v>496</v>
      </c>
      <c r="G824" s="152" t="s">
        <v>7112</v>
      </c>
      <c r="H824" s="149" t="s">
        <v>7113</v>
      </c>
      <c r="I824" s="191" t="s">
        <v>8394</v>
      </c>
      <c r="J824" s="163" t="s">
        <v>8538</v>
      </c>
      <c r="K824" s="153">
        <v>0</v>
      </c>
      <c r="L824" s="27">
        <v>0</v>
      </c>
      <c r="M824" s="153"/>
      <c r="N824" s="166">
        <v>7500000</v>
      </c>
      <c r="O824" s="166"/>
      <c r="P824" s="25"/>
      <c r="Q824" s="25"/>
      <c r="R824" s="25"/>
      <c r="S824" s="25"/>
      <c r="T824" s="25"/>
      <c r="U824" s="25">
        <v>7500000</v>
      </c>
      <c r="V824" s="25"/>
      <c r="W824" s="25"/>
      <c r="X824" s="25"/>
      <c r="Y824" s="25"/>
      <c r="Z824" s="25"/>
      <c r="AA824" s="25"/>
      <c r="AB824" s="25"/>
      <c r="AC824" s="25"/>
      <c r="AD824" s="25">
        <f>IF(SUM(P824:U824)&lt;SUM(N824),SUM(N824)-SUM(P824:U824),)</f>
        <v>0</v>
      </c>
      <c r="AE824" s="27">
        <v>8450000</v>
      </c>
      <c r="AF824" s="27"/>
      <c r="AG824" s="27"/>
      <c r="AH824" s="27">
        <v>8450000</v>
      </c>
      <c r="AI824" s="27"/>
      <c r="AJ824" s="27"/>
      <c r="AK824" s="27"/>
      <c r="AL824" s="25">
        <f>IF(SUM(AF824:AI824)&lt;SUM(AE824),SUM(AE824)-SUM(AF824:AI824),)</f>
        <v>0</v>
      </c>
      <c r="AM824" s="27">
        <f t="shared" ref="AM824" si="224">IF(SUM(P824:AA824)&lt;(K824+L824+N824),(K824+L824+N824)-SUM(P824:AA824),)+IF(SUM(AF824:AI824)&lt;(AE824),(AE824)-SUM(AF824:AI824),)</f>
        <v>0</v>
      </c>
      <c r="AN824" s="28"/>
      <c r="AO824" s="2"/>
      <c r="AP824" s="2"/>
      <c r="AQ824" s="89"/>
      <c r="AR824" s="89"/>
      <c r="AS824" s="2"/>
      <c r="AT824" s="2"/>
      <c r="AU824" s="29"/>
      <c r="AV824" s="2"/>
      <c r="AW824" s="2"/>
      <c r="AX824" s="2"/>
      <c r="AY824" s="89"/>
      <c r="AZ824" s="2"/>
      <c r="BA824" s="2"/>
      <c r="BB824" s="2"/>
      <c r="BC824" s="2"/>
      <c r="BD824" s="2"/>
      <c r="BE824" s="2"/>
      <c r="BF824" s="2"/>
    </row>
    <row r="825" spans="1:58" s="130" customFormat="1" ht="18" customHeight="1">
      <c r="A825" s="146">
        <v>819</v>
      </c>
      <c r="B825" s="147" t="str">
        <f t="shared" si="208"/>
        <v>012</v>
      </c>
      <c r="C825" s="176" t="s">
        <v>6136</v>
      </c>
      <c r="D825" s="149" t="s">
        <v>8584</v>
      </c>
      <c r="E825" s="152" t="s">
        <v>8282</v>
      </c>
      <c r="F825" s="151" t="s">
        <v>7106</v>
      </c>
      <c r="G825" s="152" t="s">
        <v>7112</v>
      </c>
      <c r="H825" s="149" t="s">
        <v>7113</v>
      </c>
      <c r="I825" s="19" t="s">
        <v>8512</v>
      </c>
      <c r="J825" s="163" t="s">
        <v>8538</v>
      </c>
      <c r="K825" s="153">
        <v>0</v>
      </c>
      <c r="L825" s="27">
        <v>0</v>
      </c>
      <c r="M825" s="153"/>
      <c r="N825" s="166">
        <v>7500000</v>
      </c>
      <c r="O825" s="166"/>
      <c r="P825" s="25"/>
      <c r="Q825" s="25">
        <v>7500000</v>
      </c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>
        <f t="shared" si="223"/>
        <v>0</v>
      </c>
      <c r="AE825" s="27">
        <v>8450000</v>
      </c>
      <c r="AF825" s="27">
        <v>8450000</v>
      </c>
      <c r="AG825" s="27"/>
      <c r="AH825" s="27"/>
      <c r="AI825" s="27"/>
      <c r="AJ825" s="27"/>
      <c r="AK825" s="27"/>
      <c r="AL825" s="25">
        <f t="shared" ref="AL825:AL833" si="225">IF(SUM(AF825:AG825)&lt;SUM(AE825),SUM(AE825)-SUM(AF825:AG825),)</f>
        <v>0</v>
      </c>
      <c r="AM825" s="27">
        <f t="shared" ref="AM825:AM833" si="226">IF(SUM(P825:AA825)&lt;(K825+L825+N825),(K825+L825+N825)-SUM(P825:AA825),)+IF(SUM(AF825:AG825)&lt;(AE825),(AE825)-SUM(AF825:AG825),)</f>
        <v>0</v>
      </c>
      <c r="AN825" s="28"/>
      <c r="AO825" s="2"/>
      <c r="AP825" s="2"/>
      <c r="AQ825" s="89"/>
      <c r="AR825" s="89"/>
      <c r="AS825" s="2"/>
      <c r="AT825" s="2"/>
      <c r="AU825" s="29"/>
      <c r="AV825" s="2"/>
      <c r="AW825" s="2"/>
      <c r="AX825" s="2"/>
      <c r="AY825" s="89"/>
      <c r="AZ825" s="2"/>
      <c r="BA825" s="2"/>
      <c r="BB825" s="2"/>
      <c r="BC825" s="2"/>
      <c r="BD825" s="2"/>
      <c r="BE825" s="2"/>
      <c r="BF825" s="2"/>
    </row>
    <row r="826" spans="1:58" s="130" customFormat="1" ht="18" customHeight="1">
      <c r="A826" s="146">
        <v>820</v>
      </c>
      <c r="B826" s="147" t="str">
        <f t="shared" ref="B826:B857" si="227">MID(C826,4,3)</f>
        <v>012</v>
      </c>
      <c r="C826" s="176" t="s">
        <v>6669</v>
      </c>
      <c r="D826" s="149" t="s">
        <v>8585</v>
      </c>
      <c r="E826" s="152" t="s">
        <v>7570</v>
      </c>
      <c r="F826" s="151" t="s">
        <v>7106</v>
      </c>
      <c r="G826" s="152" t="s">
        <v>7112</v>
      </c>
      <c r="H826" s="149" t="s">
        <v>7113</v>
      </c>
      <c r="I826" s="19" t="s">
        <v>8512</v>
      </c>
      <c r="J826" s="163" t="s">
        <v>8538</v>
      </c>
      <c r="K826" s="153">
        <v>0</v>
      </c>
      <c r="L826" s="27">
        <v>0</v>
      </c>
      <c r="M826" s="153"/>
      <c r="N826" s="166">
        <v>7500000</v>
      </c>
      <c r="O826" s="166"/>
      <c r="P826" s="25"/>
      <c r="Q826" s="25">
        <v>7500000</v>
      </c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>
        <f t="shared" si="223"/>
        <v>0</v>
      </c>
      <c r="AE826" s="27">
        <v>8450000</v>
      </c>
      <c r="AF826" s="27">
        <v>8450000</v>
      </c>
      <c r="AG826" s="27"/>
      <c r="AH826" s="27"/>
      <c r="AI826" s="27"/>
      <c r="AJ826" s="27"/>
      <c r="AK826" s="27"/>
      <c r="AL826" s="25">
        <f t="shared" si="225"/>
        <v>0</v>
      </c>
      <c r="AM826" s="27">
        <f t="shared" si="226"/>
        <v>0</v>
      </c>
      <c r="AN826" s="28"/>
      <c r="AO826" s="2"/>
      <c r="AP826" s="2"/>
      <c r="AQ826" s="89"/>
      <c r="AR826" s="89"/>
      <c r="AS826" s="2"/>
      <c r="AT826" s="2"/>
      <c r="AU826" s="29"/>
      <c r="AV826" s="2"/>
      <c r="AW826" s="2"/>
      <c r="AX826" s="2"/>
      <c r="AY826" s="89"/>
      <c r="AZ826" s="2"/>
      <c r="BA826" s="2"/>
      <c r="BB826" s="2"/>
      <c r="BC826" s="2"/>
      <c r="BD826" s="2"/>
      <c r="BE826" s="2"/>
      <c r="BF826" s="2"/>
    </row>
    <row r="827" spans="1:58" s="130" customFormat="1" ht="18" customHeight="1">
      <c r="A827" s="146">
        <v>821</v>
      </c>
      <c r="B827" s="147" t="str">
        <f t="shared" si="227"/>
        <v>012</v>
      </c>
      <c r="C827" s="176" t="s">
        <v>5750</v>
      </c>
      <c r="D827" s="149" t="s">
        <v>8586</v>
      </c>
      <c r="E827" s="152" t="s">
        <v>7510</v>
      </c>
      <c r="F827" s="151" t="s">
        <v>7106</v>
      </c>
      <c r="G827" s="152" t="s">
        <v>7112</v>
      </c>
      <c r="H827" s="149" t="s">
        <v>7113</v>
      </c>
      <c r="I827" s="19" t="s">
        <v>8512</v>
      </c>
      <c r="J827" s="163" t="s">
        <v>8538</v>
      </c>
      <c r="K827" s="153">
        <v>0</v>
      </c>
      <c r="L827" s="27">
        <v>0</v>
      </c>
      <c r="M827" s="153"/>
      <c r="N827" s="166">
        <v>7500000</v>
      </c>
      <c r="O827" s="166"/>
      <c r="P827" s="25"/>
      <c r="Q827" s="25">
        <v>7500000</v>
      </c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>
        <f t="shared" si="223"/>
        <v>0</v>
      </c>
      <c r="AE827" s="27">
        <v>8450000</v>
      </c>
      <c r="AF827" s="27">
        <v>8450000</v>
      </c>
      <c r="AG827" s="27"/>
      <c r="AH827" s="27"/>
      <c r="AI827" s="27"/>
      <c r="AJ827" s="27"/>
      <c r="AK827" s="27"/>
      <c r="AL827" s="25">
        <f t="shared" si="225"/>
        <v>0</v>
      </c>
      <c r="AM827" s="27">
        <f t="shared" si="226"/>
        <v>0</v>
      </c>
      <c r="AN827" s="28"/>
      <c r="AO827" s="2"/>
      <c r="AP827" s="2"/>
      <c r="AQ827" s="89"/>
      <c r="AR827" s="89"/>
      <c r="AS827" s="2"/>
      <c r="AT827" s="2"/>
      <c r="AU827" s="29"/>
      <c r="AV827" s="2"/>
      <c r="AW827" s="2"/>
      <c r="AX827" s="2"/>
      <c r="AY827" s="89"/>
      <c r="AZ827" s="2"/>
      <c r="BA827" s="2"/>
      <c r="BB827" s="2"/>
      <c r="BC827" s="2"/>
      <c r="BD827" s="2"/>
      <c r="BE827" s="2"/>
      <c r="BF827" s="2"/>
    </row>
    <row r="828" spans="1:58" s="130" customFormat="1" ht="18" customHeight="1">
      <c r="A828" s="146">
        <v>822</v>
      </c>
      <c r="B828" s="147" t="str">
        <f t="shared" si="227"/>
        <v>012</v>
      </c>
      <c r="C828" s="176" t="s">
        <v>6784</v>
      </c>
      <c r="D828" s="149" t="s">
        <v>8587</v>
      </c>
      <c r="E828" s="152" t="s">
        <v>8588</v>
      </c>
      <c r="F828" s="151" t="s">
        <v>7106</v>
      </c>
      <c r="G828" s="152" t="s">
        <v>7112</v>
      </c>
      <c r="H828" s="149" t="s">
        <v>7113</v>
      </c>
      <c r="I828" s="19" t="s">
        <v>8512</v>
      </c>
      <c r="J828" s="163" t="s">
        <v>8538</v>
      </c>
      <c r="K828" s="153">
        <v>0</v>
      </c>
      <c r="L828" s="27">
        <v>0</v>
      </c>
      <c r="M828" s="153"/>
      <c r="N828" s="166">
        <v>7500000</v>
      </c>
      <c r="O828" s="166"/>
      <c r="P828" s="25"/>
      <c r="Q828" s="25">
        <v>7500000</v>
      </c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>
        <f t="shared" si="223"/>
        <v>0</v>
      </c>
      <c r="AE828" s="27">
        <v>8450000</v>
      </c>
      <c r="AF828" s="27">
        <v>8450000</v>
      </c>
      <c r="AG828" s="27"/>
      <c r="AH828" s="27"/>
      <c r="AI828" s="27"/>
      <c r="AJ828" s="27"/>
      <c r="AK828" s="27"/>
      <c r="AL828" s="25">
        <f t="shared" si="225"/>
        <v>0</v>
      </c>
      <c r="AM828" s="27">
        <f t="shared" si="226"/>
        <v>0</v>
      </c>
      <c r="AN828" s="28"/>
      <c r="AO828" s="2"/>
      <c r="AP828" s="2"/>
      <c r="AQ828" s="89"/>
      <c r="AR828" s="89"/>
      <c r="AS828" s="2"/>
      <c r="AT828" s="2"/>
      <c r="AU828" s="29"/>
      <c r="AV828" s="2"/>
      <c r="AW828" s="2"/>
      <c r="AX828" s="2"/>
      <c r="AY828" s="89"/>
      <c r="AZ828" s="2"/>
      <c r="BA828" s="2"/>
      <c r="BB828" s="2"/>
      <c r="BC828" s="2"/>
      <c r="BD828" s="2"/>
      <c r="BE828" s="2"/>
      <c r="BF828" s="2"/>
    </row>
    <row r="829" spans="1:58" s="130" customFormat="1" ht="18" customHeight="1">
      <c r="A829" s="146">
        <v>823</v>
      </c>
      <c r="B829" s="147" t="str">
        <f t="shared" si="227"/>
        <v>012</v>
      </c>
      <c r="C829" s="176" t="s">
        <v>5431</v>
      </c>
      <c r="D829" s="149" t="s">
        <v>8589</v>
      </c>
      <c r="E829" s="152" t="s">
        <v>7962</v>
      </c>
      <c r="F829" s="151" t="s">
        <v>496</v>
      </c>
      <c r="G829" s="152" t="s">
        <v>7112</v>
      </c>
      <c r="H829" s="149" t="s">
        <v>7113</v>
      </c>
      <c r="I829" s="19" t="s">
        <v>8512</v>
      </c>
      <c r="J829" s="163" t="s">
        <v>8538</v>
      </c>
      <c r="K829" s="153">
        <v>0</v>
      </c>
      <c r="L829" s="27">
        <v>0</v>
      </c>
      <c r="M829" s="153"/>
      <c r="N829" s="166">
        <v>7500000</v>
      </c>
      <c r="O829" s="166"/>
      <c r="P829" s="25"/>
      <c r="Q829" s="25">
        <v>7500000</v>
      </c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>
        <f t="shared" si="223"/>
        <v>0</v>
      </c>
      <c r="AE829" s="27">
        <v>8450000</v>
      </c>
      <c r="AF829" s="27">
        <v>8450000</v>
      </c>
      <c r="AG829" s="27"/>
      <c r="AH829" s="27"/>
      <c r="AI829" s="27"/>
      <c r="AJ829" s="27"/>
      <c r="AK829" s="27"/>
      <c r="AL829" s="25">
        <f t="shared" si="225"/>
        <v>0</v>
      </c>
      <c r="AM829" s="27">
        <f t="shared" si="226"/>
        <v>0</v>
      </c>
      <c r="AN829" s="28"/>
      <c r="AO829" s="2"/>
      <c r="AP829" s="2"/>
      <c r="AQ829" s="89"/>
      <c r="AR829" s="89"/>
      <c r="AS829" s="2"/>
      <c r="AT829" s="2"/>
      <c r="AU829" s="29"/>
      <c r="AV829" s="2"/>
      <c r="AW829" s="2"/>
      <c r="AX829" s="2"/>
      <c r="AY829" s="89"/>
      <c r="AZ829" s="2"/>
      <c r="BA829" s="2"/>
      <c r="BB829" s="2"/>
      <c r="BC829" s="2"/>
      <c r="BD829" s="2"/>
      <c r="BE829" s="2"/>
      <c r="BF829" s="2"/>
    </row>
    <row r="830" spans="1:58" s="130" customFormat="1" ht="18" customHeight="1">
      <c r="A830" s="146">
        <v>824</v>
      </c>
      <c r="B830" s="147" t="str">
        <f t="shared" si="227"/>
        <v>012</v>
      </c>
      <c r="C830" s="170" t="s">
        <v>5199</v>
      </c>
      <c r="D830" s="149" t="s">
        <v>8590</v>
      </c>
      <c r="E830" s="152" t="s">
        <v>7275</v>
      </c>
      <c r="F830" s="151" t="s">
        <v>7106</v>
      </c>
      <c r="G830" s="152" t="s">
        <v>7112</v>
      </c>
      <c r="H830" s="149" t="s">
        <v>7113</v>
      </c>
      <c r="I830" s="19" t="s">
        <v>8512</v>
      </c>
      <c r="J830" s="163" t="s">
        <v>8538</v>
      </c>
      <c r="K830" s="153">
        <v>0</v>
      </c>
      <c r="L830" s="27">
        <v>0</v>
      </c>
      <c r="M830" s="153"/>
      <c r="N830" s="166">
        <v>7500000</v>
      </c>
      <c r="O830" s="166"/>
      <c r="P830" s="25"/>
      <c r="Q830" s="25">
        <v>7500000</v>
      </c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>
        <f t="shared" si="223"/>
        <v>0</v>
      </c>
      <c r="AE830" s="27">
        <v>8450000</v>
      </c>
      <c r="AF830" s="27">
        <v>8450000</v>
      </c>
      <c r="AG830" s="27"/>
      <c r="AH830" s="27"/>
      <c r="AI830" s="27"/>
      <c r="AJ830" s="27"/>
      <c r="AK830" s="27"/>
      <c r="AL830" s="25">
        <f t="shared" si="225"/>
        <v>0</v>
      </c>
      <c r="AM830" s="27">
        <f t="shared" si="226"/>
        <v>0</v>
      </c>
      <c r="AN830" s="28"/>
      <c r="AO830" s="2"/>
      <c r="AP830" s="2"/>
      <c r="AQ830" s="89"/>
      <c r="AR830" s="89"/>
      <c r="AS830" s="2"/>
      <c r="AT830" s="2"/>
      <c r="AU830" s="29"/>
      <c r="AV830" s="2"/>
      <c r="AW830" s="2"/>
      <c r="AX830" s="2"/>
      <c r="AY830" s="89"/>
      <c r="AZ830" s="2"/>
      <c r="BA830" s="2"/>
      <c r="BB830" s="2"/>
      <c r="BC830" s="2"/>
      <c r="BD830" s="2"/>
      <c r="BE830" s="2"/>
      <c r="BF830" s="2"/>
    </row>
    <row r="831" spans="1:58" s="130" customFormat="1" ht="18" customHeight="1">
      <c r="A831" s="146">
        <v>825</v>
      </c>
      <c r="B831" s="147" t="str">
        <f t="shared" si="227"/>
        <v>012</v>
      </c>
      <c r="C831" s="176" t="s">
        <v>5758</v>
      </c>
      <c r="D831" s="149" t="s">
        <v>8591</v>
      </c>
      <c r="E831" s="152" t="s">
        <v>8356</v>
      </c>
      <c r="F831" s="151" t="s">
        <v>7106</v>
      </c>
      <c r="G831" s="152" t="s">
        <v>7112</v>
      </c>
      <c r="H831" s="149" t="s">
        <v>7113</v>
      </c>
      <c r="I831" s="19" t="s">
        <v>8512</v>
      </c>
      <c r="J831" s="163" t="s">
        <v>8538</v>
      </c>
      <c r="K831" s="153">
        <v>0</v>
      </c>
      <c r="L831" s="27">
        <v>0</v>
      </c>
      <c r="M831" s="153"/>
      <c r="N831" s="166">
        <v>7500000</v>
      </c>
      <c r="O831" s="166"/>
      <c r="P831" s="25"/>
      <c r="Q831" s="25">
        <v>7500000</v>
      </c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>
        <f t="shared" si="223"/>
        <v>0</v>
      </c>
      <c r="AE831" s="27">
        <v>8450000</v>
      </c>
      <c r="AF831" s="27">
        <v>8450000</v>
      </c>
      <c r="AG831" s="27"/>
      <c r="AH831" s="27"/>
      <c r="AI831" s="27"/>
      <c r="AJ831" s="27"/>
      <c r="AK831" s="27"/>
      <c r="AL831" s="25">
        <f t="shared" si="225"/>
        <v>0</v>
      </c>
      <c r="AM831" s="27">
        <f t="shared" si="226"/>
        <v>0</v>
      </c>
      <c r="AN831" s="28"/>
      <c r="AO831" s="2"/>
      <c r="AP831" s="2"/>
      <c r="AQ831" s="89"/>
      <c r="AR831" s="89"/>
      <c r="AS831" s="2"/>
      <c r="AT831" s="2"/>
      <c r="AU831" s="29"/>
      <c r="AV831" s="2"/>
      <c r="AW831" s="2"/>
      <c r="AX831" s="2"/>
      <c r="AY831" s="89"/>
      <c r="AZ831" s="2"/>
      <c r="BA831" s="2"/>
      <c r="BB831" s="2"/>
      <c r="BC831" s="2"/>
      <c r="BD831" s="2"/>
      <c r="BE831" s="2"/>
      <c r="BF831" s="2"/>
    </row>
    <row r="832" spans="1:58" s="130" customFormat="1" ht="18" customHeight="1">
      <c r="A832" s="146">
        <v>826</v>
      </c>
      <c r="B832" s="147" t="str">
        <f t="shared" si="227"/>
        <v>013</v>
      </c>
      <c r="C832" s="175" t="s">
        <v>5505</v>
      </c>
      <c r="D832" s="149" t="s">
        <v>8592</v>
      </c>
      <c r="E832" s="152" t="s">
        <v>8400</v>
      </c>
      <c r="F832" s="151" t="s">
        <v>496</v>
      </c>
      <c r="G832" s="152" t="s">
        <v>8593</v>
      </c>
      <c r="H832" s="149" t="s">
        <v>8594</v>
      </c>
      <c r="I832" s="149" t="s">
        <v>8595</v>
      </c>
      <c r="J832" s="149" t="s">
        <v>8595</v>
      </c>
      <c r="K832" s="153">
        <v>0</v>
      </c>
      <c r="L832" s="27">
        <v>0</v>
      </c>
      <c r="M832" s="153"/>
      <c r="N832" s="154">
        <v>7500000</v>
      </c>
      <c r="O832" s="154"/>
      <c r="P832" s="25"/>
      <c r="Q832" s="25">
        <v>7500000</v>
      </c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>
        <f t="shared" si="223"/>
        <v>0</v>
      </c>
      <c r="AE832" s="27">
        <v>8450000</v>
      </c>
      <c r="AF832" s="27">
        <v>8450000</v>
      </c>
      <c r="AG832" s="27"/>
      <c r="AH832" s="27"/>
      <c r="AI832" s="27"/>
      <c r="AJ832" s="27"/>
      <c r="AK832" s="27"/>
      <c r="AL832" s="25">
        <f t="shared" si="225"/>
        <v>0</v>
      </c>
      <c r="AM832" s="27">
        <f t="shared" si="226"/>
        <v>0</v>
      </c>
      <c r="AN832" s="28"/>
      <c r="AO832" s="2"/>
      <c r="AP832" s="2"/>
      <c r="AQ832" s="89"/>
      <c r="AR832" s="89"/>
      <c r="AS832" s="2"/>
      <c r="AT832" s="2"/>
      <c r="AU832" s="29"/>
      <c r="AV832" s="2"/>
      <c r="AW832" s="2"/>
      <c r="AX832" s="2"/>
      <c r="AY832" s="89"/>
      <c r="AZ832" s="2"/>
      <c r="BA832" s="2"/>
      <c r="BB832" s="2"/>
      <c r="BC832" s="2"/>
      <c r="BD832" s="2"/>
      <c r="BE832" s="2"/>
      <c r="BF832" s="2"/>
    </row>
    <row r="833" spans="1:58" s="130" customFormat="1" ht="18" customHeight="1">
      <c r="A833" s="146">
        <v>827</v>
      </c>
      <c r="B833" s="147" t="str">
        <f t="shared" si="227"/>
        <v>013</v>
      </c>
      <c r="C833" s="175" t="s">
        <v>8597</v>
      </c>
      <c r="D833" s="149" t="s">
        <v>8598</v>
      </c>
      <c r="E833" s="152" t="s">
        <v>8145</v>
      </c>
      <c r="F833" s="151" t="s">
        <v>7106</v>
      </c>
      <c r="G833" s="152" t="s">
        <v>8593</v>
      </c>
      <c r="H833" s="149" t="s">
        <v>8594</v>
      </c>
      <c r="I833" s="149" t="s">
        <v>8595</v>
      </c>
      <c r="J833" s="149" t="s">
        <v>8595</v>
      </c>
      <c r="K833" s="153">
        <v>0</v>
      </c>
      <c r="L833" s="27">
        <v>0</v>
      </c>
      <c r="M833" s="153"/>
      <c r="N833" s="154">
        <v>7500000</v>
      </c>
      <c r="O833" s="154"/>
      <c r="P833" s="25"/>
      <c r="Q833" s="25"/>
      <c r="R833" s="25"/>
      <c r="S833" s="25">
        <v>7500000</v>
      </c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>
        <f ca="1">IF(SUM(P833:AD833)&lt;SUM(N833),SUM(N833)-SUM(P833:AD833),)</f>
        <v>0</v>
      </c>
      <c r="AE833" s="27">
        <v>8450000</v>
      </c>
      <c r="AF833" s="27">
        <v>8450000</v>
      </c>
      <c r="AG833" s="27"/>
      <c r="AH833" s="27"/>
      <c r="AI833" s="27"/>
      <c r="AJ833" s="27"/>
      <c r="AK833" s="27"/>
      <c r="AL833" s="25">
        <f t="shared" si="225"/>
        <v>0</v>
      </c>
      <c r="AM833" s="27">
        <f t="shared" si="226"/>
        <v>0</v>
      </c>
      <c r="AN833" s="28"/>
      <c r="AO833" s="2"/>
      <c r="AP833" s="2"/>
      <c r="AQ833" s="89"/>
      <c r="AR833" s="89"/>
      <c r="AS833" s="2"/>
      <c r="AT833" s="2"/>
      <c r="AU833" s="29"/>
      <c r="AV833" s="2"/>
      <c r="AW833" s="2"/>
      <c r="AX833" s="2"/>
      <c r="AY833" s="89"/>
      <c r="AZ833" s="2"/>
      <c r="BA833" s="2"/>
      <c r="BB833" s="2"/>
      <c r="BC833" s="2"/>
      <c r="BD833" s="2"/>
      <c r="BE833" s="2"/>
      <c r="BF833" s="2"/>
    </row>
    <row r="834" spans="1:58" s="130" customFormat="1" ht="18" customHeight="1">
      <c r="A834" s="146">
        <v>828</v>
      </c>
      <c r="B834" s="147" t="str">
        <f t="shared" si="227"/>
        <v>013</v>
      </c>
      <c r="C834" s="175" t="s">
        <v>8599</v>
      </c>
      <c r="D834" s="149" t="s">
        <v>8600</v>
      </c>
      <c r="E834" s="152" t="s">
        <v>1009</v>
      </c>
      <c r="F834" s="151" t="s">
        <v>7106</v>
      </c>
      <c r="G834" s="152" t="s">
        <v>8593</v>
      </c>
      <c r="H834" s="149" t="s">
        <v>8594</v>
      </c>
      <c r="I834" s="149" t="s">
        <v>8595</v>
      </c>
      <c r="J834" s="149" t="s">
        <v>8595</v>
      </c>
      <c r="K834" s="153">
        <v>0</v>
      </c>
      <c r="L834" s="27">
        <v>0</v>
      </c>
      <c r="M834" s="153"/>
      <c r="N834" s="154">
        <v>7500000</v>
      </c>
      <c r="O834" s="154"/>
      <c r="P834" s="25"/>
      <c r="Q834" s="25"/>
      <c r="R834" s="25"/>
      <c r="S834" s="25">
        <v>7500000</v>
      </c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>
        <f ca="1">IF(SUM(P834:AD834)&lt;SUM(N834),SUM(N834)-SUM(P834:AD834),)</f>
        <v>0</v>
      </c>
      <c r="AE834" s="27">
        <v>8450000</v>
      </c>
      <c r="AF834" s="27"/>
      <c r="AG834" s="27"/>
      <c r="AH834" s="27">
        <v>8450000</v>
      </c>
      <c r="AI834" s="27"/>
      <c r="AJ834" s="27"/>
      <c r="AK834" s="27"/>
      <c r="AL834" s="25">
        <f>IF(SUM(AF834:AI834)&lt;SUM(AE834),SUM(AE834)-SUM(AF834:AI834),)</f>
        <v>0</v>
      </c>
      <c r="AM834" s="27">
        <f t="shared" ref="AM834" si="228">IF(SUM(P834:AA834)&lt;(K834+L834+N834),(K834+L834+N834)-SUM(P834:AA834),)+IF(SUM(AF834:AI834)&lt;(AE834),(AE834)-SUM(AF834:AI834),)</f>
        <v>0</v>
      </c>
      <c r="AN834" s="28"/>
      <c r="AO834" s="2"/>
      <c r="AP834" s="2"/>
      <c r="AQ834" s="89"/>
      <c r="AR834" s="89"/>
      <c r="AS834" s="2"/>
      <c r="AT834" s="2"/>
      <c r="AU834" s="29"/>
      <c r="AV834" s="2"/>
      <c r="AW834" s="2"/>
      <c r="AX834" s="2"/>
      <c r="AY834" s="89"/>
      <c r="AZ834" s="2"/>
      <c r="BA834" s="2"/>
      <c r="BB834" s="2"/>
      <c r="BC834" s="2"/>
      <c r="BD834" s="2"/>
      <c r="BE834" s="2"/>
      <c r="BF834" s="2"/>
    </row>
    <row r="835" spans="1:58" s="130" customFormat="1" ht="18" customHeight="1">
      <c r="A835" s="146">
        <v>829</v>
      </c>
      <c r="B835" s="147" t="str">
        <f t="shared" si="227"/>
        <v>014</v>
      </c>
      <c r="C835" s="175" t="s">
        <v>5553</v>
      </c>
      <c r="D835" s="149" t="s">
        <v>8601</v>
      </c>
      <c r="E835" s="152" t="s">
        <v>7221</v>
      </c>
      <c r="F835" s="151" t="s">
        <v>7106</v>
      </c>
      <c r="G835" s="152" t="s">
        <v>8602</v>
      </c>
      <c r="H835" s="149" t="s">
        <v>8603</v>
      </c>
      <c r="I835" s="149" t="s">
        <v>8604</v>
      </c>
      <c r="J835" s="149" t="s">
        <v>8604</v>
      </c>
      <c r="K835" s="153">
        <v>0</v>
      </c>
      <c r="L835" s="27">
        <v>0</v>
      </c>
      <c r="M835" s="153"/>
      <c r="N835" s="154">
        <v>7600000</v>
      </c>
      <c r="O835" s="154"/>
      <c r="P835" s="25"/>
      <c r="Q835" s="25">
        <v>7600000</v>
      </c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>
        <f>IF(SUM(P835:Q835)&lt;SUM(N835),SUM(N835)-SUM(P835:Q835),)</f>
        <v>0</v>
      </c>
      <c r="AE835" s="27">
        <v>8550000</v>
      </c>
      <c r="AF835" s="27">
        <v>8550000</v>
      </c>
      <c r="AG835" s="27"/>
      <c r="AH835" s="27"/>
      <c r="AI835" s="27"/>
      <c r="AJ835" s="27"/>
      <c r="AK835" s="27"/>
      <c r="AL835" s="25">
        <f>IF(SUM(AF835:AG835)&lt;SUM(AE835),SUM(AE835)-SUM(AF835:AG835),)</f>
        <v>0</v>
      </c>
      <c r="AM835" s="27">
        <f>IF(SUM(P835:AA835)&lt;(K835+L835+N835),(K835+L835+N835)-SUM(P835:AA835),)+IF(SUM(AF835:AG835)&lt;(AE835),(AE835)-SUM(AF835:AG835),)</f>
        <v>0</v>
      </c>
      <c r="AN835" s="28"/>
      <c r="AO835" s="2"/>
      <c r="AP835" s="2"/>
      <c r="AQ835" s="89"/>
      <c r="AR835" s="89"/>
      <c r="AS835" s="2"/>
      <c r="AT835" s="2"/>
      <c r="AU835" s="29"/>
      <c r="AV835" s="2"/>
      <c r="AW835" s="2"/>
      <c r="AX835" s="2"/>
      <c r="AY835" s="89"/>
      <c r="AZ835" s="2"/>
      <c r="BA835" s="2"/>
      <c r="BB835" s="2"/>
      <c r="BC835" s="2"/>
      <c r="BD835" s="2"/>
      <c r="BE835" s="2"/>
      <c r="BF835" s="2"/>
    </row>
    <row r="836" spans="1:58" s="130" customFormat="1" ht="18" customHeight="1">
      <c r="A836" s="146">
        <v>830</v>
      </c>
      <c r="B836" s="147" t="str">
        <f t="shared" si="227"/>
        <v>014</v>
      </c>
      <c r="C836" s="175" t="s">
        <v>5639</v>
      </c>
      <c r="D836" s="149" t="s">
        <v>8605</v>
      </c>
      <c r="E836" s="152" t="s">
        <v>7363</v>
      </c>
      <c r="F836" s="151" t="s">
        <v>496</v>
      </c>
      <c r="G836" s="152" t="s">
        <v>8602</v>
      </c>
      <c r="H836" s="149" t="s">
        <v>8603</v>
      </c>
      <c r="I836" s="149" t="s">
        <v>8604</v>
      </c>
      <c r="J836" s="149" t="s">
        <v>8604</v>
      </c>
      <c r="K836" s="153">
        <v>0</v>
      </c>
      <c r="L836" s="27">
        <v>0</v>
      </c>
      <c r="M836" s="153"/>
      <c r="N836" s="154">
        <v>7600000</v>
      </c>
      <c r="O836" s="154"/>
      <c r="P836" s="25"/>
      <c r="Q836" s="25">
        <v>7600000</v>
      </c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>
        <f>IF(SUM(P836:Q836)&lt;SUM(N836),SUM(N836)-SUM(P836:Q836),)</f>
        <v>0</v>
      </c>
      <c r="AE836" s="27">
        <v>8550000</v>
      </c>
      <c r="AF836" s="27">
        <v>8550000</v>
      </c>
      <c r="AG836" s="27"/>
      <c r="AH836" s="27"/>
      <c r="AI836" s="27"/>
      <c r="AJ836" s="27"/>
      <c r="AK836" s="27"/>
      <c r="AL836" s="25">
        <f>IF(SUM(AF836:AG836)&lt;SUM(AE836),SUM(AE836)-SUM(AF836:AG836),)</f>
        <v>0</v>
      </c>
      <c r="AM836" s="27">
        <f>IF(SUM(P836:AA836)&lt;(K836+L836+N836),(K836+L836+N836)-SUM(P836:AA836),)+IF(SUM(AF836:AG836)&lt;(AE836),(AE836)-SUM(AF836:AG836),)</f>
        <v>0</v>
      </c>
      <c r="AN836" s="28"/>
      <c r="AO836" s="2"/>
      <c r="AP836" s="2"/>
      <c r="AQ836" s="89"/>
      <c r="AR836" s="89"/>
      <c r="AS836" s="2"/>
      <c r="AT836" s="2"/>
      <c r="AU836" s="29"/>
      <c r="AV836" s="2"/>
      <c r="AW836" s="2"/>
      <c r="AX836" s="2"/>
      <c r="AY836" s="89"/>
      <c r="AZ836" s="2"/>
      <c r="BA836" s="2"/>
      <c r="BB836" s="2"/>
      <c r="BC836" s="2"/>
      <c r="BD836" s="2"/>
      <c r="BE836" s="2"/>
      <c r="BF836" s="2"/>
    </row>
    <row r="837" spans="1:58" s="130" customFormat="1" ht="18" customHeight="1">
      <c r="A837" s="146">
        <v>831</v>
      </c>
      <c r="B837" s="147" t="str">
        <f t="shared" si="227"/>
        <v>014</v>
      </c>
      <c r="C837" s="175" t="s">
        <v>6226</v>
      </c>
      <c r="D837" s="149" t="s">
        <v>8606</v>
      </c>
      <c r="E837" s="152" t="s">
        <v>8607</v>
      </c>
      <c r="F837" s="151" t="s">
        <v>7106</v>
      </c>
      <c r="G837" s="152" t="s">
        <v>8602</v>
      </c>
      <c r="H837" s="149" t="s">
        <v>8603</v>
      </c>
      <c r="I837" s="149" t="s">
        <v>8604</v>
      </c>
      <c r="J837" s="149" t="s">
        <v>8604</v>
      </c>
      <c r="K837" s="153">
        <v>0</v>
      </c>
      <c r="L837" s="27">
        <v>0</v>
      </c>
      <c r="M837" s="153"/>
      <c r="N837" s="154">
        <v>7600000</v>
      </c>
      <c r="O837" s="154"/>
      <c r="P837" s="25"/>
      <c r="Q837" s="25">
        <v>7600000</v>
      </c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>
        <f>IF(SUM(P837:Q837)&lt;SUM(N837),SUM(N837)-SUM(P837:Q837),)</f>
        <v>0</v>
      </c>
      <c r="AE837" s="27">
        <v>8550000</v>
      </c>
      <c r="AF837" s="27">
        <v>8550000</v>
      </c>
      <c r="AG837" s="27"/>
      <c r="AH837" s="27"/>
      <c r="AI837" s="27"/>
      <c r="AJ837" s="27"/>
      <c r="AK837" s="27"/>
      <c r="AL837" s="25">
        <f>IF(SUM(AF837:AG837)&lt;SUM(AE837),SUM(AE837)-SUM(AF837:AG837),)</f>
        <v>0</v>
      </c>
      <c r="AM837" s="27">
        <f>IF(SUM(P837:AA837)&lt;(K837+L837+N837),(K837+L837+N837)-SUM(P837:AA837),)+IF(SUM(AF837:AG837)&lt;(AE837),(AE837)-SUM(AF837:AG837),)</f>
        <v>0</v>
      </c>
      <c r="AN837" s="28"/>
      <c r="AO837" s="2"/>
      <c r="AP837" s="2"/>
      <c r="AQ837" s="89"/>
      <c r="AR837" s="89"/>
      <c r="AS837" s="2"/>
      <c r="AT837" s="2"/>
      <c r="AU837" s="29"/>
      <c r="AV837" s="2"/>
      <c r="AW837" s="2"/>
      <c r="AX837" s="2"/>
      <c r="AY837" s="89"/>
      <c r="AZ837" s="2"/>
      <c r="BA837" s="2"/>
      <c r="BB837" s="2"/>
      <c r="BC837" s="2"/>
      <c r="BD837" s="2"/>
      <c r="BE837" s="2"/>
      <c r="BF837" s="2"/>
    </row>
    <row r="838" spans="1:58" s="130" customFormat="1" ht="18" customHeight="1">
      <c r="A838" s="146">
        <v>832</v>
      </c>
      <c r="B838" s="147" t="str">
        <f t="shared" si="227"/>
        <v>014</v>
      </c>
      <c r="C838" s="181" t="s">
        <v>4830</v>
      </c>
      <c r="D838" s="149" t="s">
        <v>8608</v>
      </c>
      <c r="E838" s="152" t="s">
        <v>8308</v>
      </c>
      <c r="F838" s="151" t="s">
        <v>7106</v>
      </c>
      <c r="G838" s="152" t="s">
        <v>8602</v>
      </c>
      <c r="H838" s="149" t="s">
        <v>8603</v>
      </c>
      <c r="I838" s="149" t="s">
        <v>8604</v>
      </c>
      <c r="J838" s="149" t="s">
        <v>8604</v>
      </c>
      <c r="K838" s="153">
        <v>0</v>
      </c>
      <c r="L838" s="27">
        <v>0</v>
      </c>
      <c r="M838" s="153"/>
      <c r="N838" s="154">
        <v>7600000</v>
      </c>
      <c r="O838" s="154"/>
      <c r="P838" s="25"/>
      <c r="Q838" s="25">
        <v>7600000</v>
      </c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>
        <f>IF(SUM(P838:Q838)&lt;SUM(N838),SUM(N838)-SUM(P838:Q838),)</f>
        <v>0</v>
      </c>
      <c r="AE838" s="27">
        <v>8550000</v>
      </c>
      <c r="AF838" s="27">
        <v>8550000</v>
      </c>
      <c r="AG838" s="27"/>
      <c r="AH838" s="27"/>
      <c r="AI838" s="27"/>
      <c r="AJ838" s="27"/>
      <c r="AK838" s="27"/>
      <c r="AL838" s="25">
        <f>IF(SUM(AF838:AG838)&lt;SUM(AE838),SUM(AE838)-SUM(AF838:AG838),)</f>
        <v>0</v>
      </c>
      <c r="AM838" s="27">
        <f>IF(SUM(P838:AA838)&lt;(K838+L838+N838),(K838+L838+N838)-SUM(P838:AA838),)+IF(SUM(AF838:AG838)&lt;(AE838),(AE838)-SUM(AF838:AG838),)</f>
        <v>0</v>
      </c>
      <c r="AN838" s="28"/>
      <c r="AO838" s="2"/>
      <c r="AP838" s="2"/>
      <c r="AQ838" s="89"/>
      <c r="AR838" s="89"/>
      <c r="AS838" s="2"/>
      <c r="AT838" s="2"/>
      <c r="AU838" s="29"/>
      <c r="AV838" s="2"/>
      <c r="AW838" s="2"/>
      <c r="AX838" s="2"/>
      <c r="AY838" s="89"/>
      <c r="AZ838" s="2"/>
      <c r="BA838" s="2"/>
      <c r="BB838" s="2"/>
      <c r="BC838" s="2"/>
      <c r="BD838" s="2"/>
      <c r="BE838" s="2"/>
      <c r="BF838" s="2"/>
    </row>
    <row r="839" spans="1:58" s="130" customFormat="1" ht="18" customHeight="1">
      <c r="A839" s="146">
        <v>833</v>
      </c>
      <c r="B839" s="147" t="str">
        <f t="shared" si="227"/>
        <v>014</v>
      </c>
      <c r="C839" s="175" t="s">
        <v>4768</v>
      </c>
      <c r="D839" s="149" t="s">
        <v>8609</v>
      </c>
      <c r="E839" s="152" t="s">
        <v>8610</v>
      </c>
      <c r="F839" s="151" t="s">
        <v>7106</v>
      </c>
      <c r="G839" s="152" t="s">
        <v>8602</v>
      </c>
      <c r="H839" s="149" t="s">
        <v>8603</v>
      </c>
      <c r="I839" s="149" t="s">
        <v>8604</v>
      </c>
      <c r="J839" s="149" t="s">
        <v>8604</v>
      </c>
      <c r="K839" s="153">
        <v>0</v>
      </c>
      <c r="L839" s="27">
        <v>0</v>
      </c>
      <c r="M839" s="153"/>
      <c r="N839" s="154">
        <v>7600000</v>
      </c>
      <c r="O839" s="154"/>
      <c r="P839" s="25"/>
      <c r="Q839" s="25">
        <v>7600000</v>
      </c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>
        <f>IF(SUM(P839:Q839)&lt;SUM(N839),SUM(N839)-SUM(P839:Q839),)</f>
        <v>0</v>
      </c>
      <c r="AE839" s="27">
        <v>8550000</v>
      </c>
      <c r="AF839" s="27">
        <v>8550000</v>
      </c>
      <c r="AG839" s="27"/>
      <c r="AH839" s="27"/>
      <c r="AI839" s="27"/>
      <c r="AJ839" s="27"/>
      <c r="AK839" s="27"/>
      <c r="AL839" s="25">
        <f>IF(SUM(AF839:AG839)&lt;SUM(AE839),SUM(AE839)-SUM(AF839:AG839),)</f>
        <v>0</v>
      </c>
      <c r="AM839" s="27">
        <f>IF(SUM(P839:AA839)&lt;(K839+L839+N839),(K839+L839+N839)-SUM(P839:AA839),)+IF(SUM(AF839:AG839)&lt;(AE839),(AE839)-SUM(AF839:AG839),)</f>
        <v>0</v>
      </c>
      <c r="AN839" s="28"/>
      <c r="AO839" s="2"/>
      <c r="AP839" s="2"/>
      <c r="AQ839" s="89"/>
      <c r="AR839" s="89"/>
      <c r="AS839" s="2"/>
      <c r="AT839" s="2"/>
      <c r="AU839" s="29"/>
      <c r="AV839" s="2"/>
      <c r="AW839" s="2"/>
      <c r="AX839" s="2"/>
      <c r="AY839" s="89"/>
      <c r="AZ839" s="2"/>
      <c r="BA839" s="2"/>
      <c r="BB839" s="2"/>
      <c r="BC839" s="2"/>
      <c r="BD839" s="2"/>
      <c r="BE839" s="2"/>
      <c r="BF839" s="2"/>
    </row>
    <row r="840" spans="1:58" s="130" customFormat="1" ht="18" customHeight="1">
      <c r="A840" s="146">
        <v>834</v>
      </c>
      <c r="B840" s="147" t="str">
        <f t="shared" si="227"/>
        <v>016</v>
      </c>
      <c r="C840" s="175" t="s">
        <v>8611</v>
      </c>
      <c r="D840" s="149" t="s">
        <v>8612</v>
      </c>
      <c r="E840" s="152" t="s">
        <v>7659</v>
      </c>
      <c r="F840" s="151" t="s">
        <v>496</v>
      </c>
      <c r="G840" s="152" t="s">
        <v>7118</v>
      </c>
      <c r="H840" s="149" t="s">
        <v>7119</v>
      </c>
      <c r="I840" s="149" t="s">
        <v>14958</v>
      </c>
      <c r="J840" s="149" t="s">
        <v>7070</v>
      </c>
      <c r="K840" s="153">
        <v>0</v>
      </c>
      <c r="L840" s="27">
        <v>0</v>
      </c>
      <c r="M840" s="153"/>
      <c r="N840" s="154">
        <v>7500000</v>
      </c>
      <c r="O840" s="154"/>
      <c r="P840" s="25"/>
      <c r="Q840" s="25"/>
      <c r="R840" s="25"/>
      <c r="S840" s="25">
        <v>7500000</v>
      </c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>
        <f ca="1">IF(SUM(P840:AD840)&lt;SUM(N840),SUM(N840)-SUM(P840:AD840),)</f>
        <v>0</v>
      </c>
      <c r="AE840" s="27">
        <v>8450000</v>
      </c>
      <c r="AF840" s="27"/>
      <c r="AG840" s="27"/>
      <c r="AH840" s="27">
        <v>8450000</v>
      </c>
      <c r="AI840" s="27"/>
      <c r="AJ840" s="27"/>
      <c r="AK840" s="27"/>
      <c r="AL840" s="25">
        <f>IF(SUM(AF840:AI840)&lt;SUM(AE840),SUM(AE840)-SUM(AF840:AI840),)</f>
        <v>0</v>
      </c>
      <c r="AM840" s="27">
        <f t="shared" ref="AM840" si="229">IF(SUM(P840:AA840)&lt;(K840+L840+N840),(K840+L840+N840)-SUM(P840:AA840),)+IF(SUM(AF840:AI840)&lt;(AE840),(AE840)-SUM(AF840:AI840),)</f>
        <v>0</v>
      </c>
      <c r="AN840" s="28"/>
      <c r="AO840" s="2"/>
      <c r="AP840" s="2"/>
      <c r="AQ840" s="89"/>
      <c r="AR840" s="89"/>
      <c r="AS840" s="2"/>
      <c r="AT840" s="2"/>
      <c r="AU840" s="29"/>
      <c r="AV840" s="2"/>
      <c r="AW840" s="2"/>
      <c r="AX840" s="2"/>
      <c r="AY840" s="89"/>
      <c r="AZ840" s="2"/>
      <c r="BA840" s="2"/>
      <c r="BB840" s="2"/>
      <c r="BC840" s="2"/>
      <c r="BD840" s="2"/>
      <c r="BE840" s="2"/>
      <c r="BF840" s="2"/>
    </row>
    <row r="841" spans="1:58" s="130" customFormat="1" ht="18" customHeight="1">
      <c r="A841" s="146">
        <v>835</v>
      </c>
      <c r="B841" s="147" t="str">
        <f t="shared" si="227"/>
        <v>016</v>
      </c>
      <c r="C841" s="175" t="s">
        <v>8613</v>
      </c>
      <c r="D841" s="149" t="s">
        <v>8614</v>
      </c>
      <c r="E841" s="152" t="s">
        <v>7723</v>
      </c>
      <c r="F841" s="151" t="s">
        <v>496</v>
      </c>
      <c r="G841" s="152" t="s">
        <v>7118</v>
      </c>
      <c r="H841" s="149" t="s">
        <v>7119</v>
      </c>
      <c r="I841" s="149" t="s">
        <v>14958</v>
      </c>
      <c r="J841" s="149" t="s">
        <v>7070</v>
      </c>
      <c r="K841" s="153">
        <v>0</v>
      </c>
      <c r="L841" s="27">
        <v>0</v>
      </c>
      <c r="M841" s="153"/>
      <c r="N841" s="154">
        <v>7500000</v>
      </c>
      <c r="O841" s="154"/>
      <c r="P841" s="25"/>
      <c r="Q841" s="25"/>
      <c r="R841" s="25"/>
      <c r="S841" s="25"/>
      <c r="T841" s="25"/>
      <c r="U841" s="25"/>
      <c r="V841" s="25"/>
      <c r="W841" s="25">
        <v>7500000</v>
      </c>
      <c r="X841" s="25"/>
      <c r="Y841" s="25"/>
      <c r="Z841" s="25"/>
      <c r="AA841" s="25"/>
      <c r="AB841" s="25"/>
      <c r="AC841" s="25"/>
      <c r="AD841" s="25">
        <f>IF(SUM(P841:W841)&lt;SUM(N841),SUM(N841)-SUM(P841:W841),)</f>
        <v>0</v>
      </c>
      <c r="AE841" s="27">
        <v>8450000</v>
      </c>
      <c r="AF841" s="27"/>
      <c r="AG841" s="27"/>
      <c r="AH841" s="27"/>
      <c r="AI841" s="27"/>
      <c r="AJ841" s="27"/>
      <c r="AK841" s="27"/>
      <c r="AL841" s="25">
        <f>IF(SUM(AF841:AG841)&lt;SUM(AE841),SUM(AE841)-SUM(AF841:AG841),)</f>
        <v>8450000</v>
      </c>
      <c r="AM841" s="27">
        <f>IF(SUM(P841:AA841)&lt;(K841+L841+N841),(K841+L841+N841)-SUM(P841:AA841),)+IF(SUM(AF841:AG841)&lt;(AE841),(AE841)-SUM(AF841:AG841),)</f>
        <v>8450000</v>
      </c>
      <c r="AN841" s="28"/>
      <c r="AO841" s="2"/>
      <c r="AP841" s="2"/>
      <c r="AQ841" s="89"/>
      <c r="AR841" s="89"/>
      <c r="AS841" s="2"/>
      <c r="AT841" s="2"/>
      <c r="AU841" s="29"/>
      <c r="AV841" s="2"/>
      <c r="AW841" s="2"/>
      <c r="AX841" s="2"/>
      <c r="AY841" s="89"/>
      <c r="AZ841" s="2"/>
      <c r="BA841" s="2"/>
      <c r="BB841" s="2"/>
      <c r="BC841" s="2"/>
      <c r="BD841" s="2"/>
      <c r="BE841" s="2"/>
      <c r="BF841" s="2"/>
    </row>
    <row r="842" spans="1:58" s="130" customFormat="1" ht="18" customHeight="1">
      <c r="A842" s="146">
        <v>836</v>
      </c>
      <c r="B842" s="147" t="str">
        <f t="shared" si="227"/>
        <v>016</v>
      </c>
      <c r="C842" s="188" t="s">
        <v>8615</v>
      </c>
      <c r="D842" s="169" t="s">
        <v>8616</v>
      </c>
      <c r="E842" s="152" t="s">
        <v>7545</v>
      </c>
      <c r="F842" s="151" t="s">
        <v>496</v>
      </c>
      <c r="G842" s="152" t="s">
        <v>7118</v>
      </c>
      <c r="H842" s="149" t="s">
        <v>7119</v>
      </c>
      <c r="I842" s="149" t="s">
        <v>14958</v>
      </c>
      <c r="J842" s="149" t="s">
        <v>7070</v>
      </c>
      <c r="K842" s="153">
        <v>0</v>
      </c>
      <c r="L842" s="27">
        <v>0</v>
      </c>
      <c r="M842" s="153"/>
      <c r="N842" s="154">
        <v>7500000</v>
      </c>
      <c r="O842" s="154"/>
      <c r="P842" s="25"/>
      <c r="Q842" s="25"/>
      <c r="R842" s="25"/>
      <c r="S842" s="25">
        <v>7500000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>
        <f ca="1">IF(SUM(P842:AD842)&lt;SUM(N842),SUM(N842)-SUM(P842:AD842),)</f>
        <v>0</v>
      </c>
      <c r="AE842" s="27">
        <v>8450000</v>
      </c>
      <c r="AF842" s="27">
        <v>8450000</v>
      </c>
      <c r="AG842" s="27"/>
      <c r="AH842" s="27"/>
      <c r="AI842" s="27"/>
      <c r="AJ842" s="27"/>
      <c r="AK842" s="27"/>
      <c r="AL842" s="25">
        <f>IF(SUM(AF842:AG842)&lt;SUM(AE842),SUM(AE842)-SUM(AF842:AG842),)</f>
        <v>0</v>
      </c>
      <c r="AM842" s="27">
        <f>IF(SUM(P842:AA842)&lt;(K842+L842+N842),(K842+L842+N842)-SUM(P842:AA842),)+IF(SUM(AF842:AG842)&lt;(AE842),(AE842)-SUM(AF842:AG842),)</f>
        <v>0</v>
      </c>
      <c r="AN842" s="28">
        <f>AM842</f>
        <v>0</v>
      </c>
      <c r="AO842" s="2">
        <v>270</v>
      </c>
      <c r="AP842" s="2"/>
      <c r="AQ842" s="89"/>
      <c r="AR842" s="89"/>
      <c r="AS842" s="2"/>
      <c r="AT842" s="2"/>
      <c r="AU842" s="29"/>
      <c r="AV842" s="2"/>
      <c r="AW842" s="2"/>
      <c r="AX842" s="2"/>
      <c r="AY842" s="89"/>
      <c r="AZ842" s="2"/>
      <c r="BA842" s="2"/>
      <c r="BB842" s="2"/>
      <c r="BC842" s="2"/>
      <c r="BD842" s="2"/>
      <c r="BE842" s="2"/>
      <c r="BF842" s="2"/>
    </row>
    <row r="843" spans="1:58" s="130" customFormat="1" ht="18" customHeight="1">
      <c r="A843" s="146">
        <v>837</v>
      </c>
      <c r="B843" s="147" t="str">
        <f t="shared" si="227"/>
        <v>016</v>
      </c>
      <c r="C843" s="175" t="s">
        <v>8619</v>
      </c>
      <c r="D843" s="149" t="s">
        <v>8620</v>
      </c>
      <c r="E843" s="152" t="s">
        <v>7705</v>
      </c>
      <c r="F843" s="151" t="s">
        <v>7106</v>
      </c>
      <c r="G843" s="152" t="s">
        <v>7118</v>
      </c>
      <c r="H843" s="149" t="s">
        <v>7119</v>
      </c>
      <c r="I843" s="149" t="s">
        <v>14958</v>
      </c>
      <c r="J843" s="149" t="s">
        <v>7070</v>
      </c>
      <c r="K843" s="153">
        <v>0</v>
      </c>
      <c r="L843" s="27">
        <v>0</v>
      </c>
      <c r="M843" s="153"/>
      <c r="N843" s="154">
        <v>7500000</v>
      </c>
      <c r="O843" s="154"/>
      <c r="P843" s="25"/>
      <c r="Q843" s="25"/>
      <c r="R843" s="25"/>
      <c r="S843" s="25">
        <v>7500000</v>
      </c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>
        <f ca="1">IF(SUM(P843:AD843)&lt;SUM(N843),SUM(N843)-SUM(P843:AD843),)</f>
        <v>0</v>
      </c>
      <c r="AE843" s="27">
        <v>8450000</v>
      </c>
      <c r="AF843" s="27"/>
      <c r="AG843" s="27"/>
      <c r="AH843" s="27"/>
      <c r="AI843" s="27"/>
      <c r="AJ843" s="27"/>
      <c r="AK843" s="27"/>
      <c r="AL843" s="25">
        <f>IF(SUM(AF843:AG843)&lt;SUM(AE843),SUM(AE843)-SUM(AF843:AG843),)</f>
        <v>8450000</v>
      </c>
      <c r="AM843" s="27">
        <f>IF(SUM(P843:AA843)&lt;(K843+L843+N843),(K843+L843+N843)-SUM(P843:AA843),)+IF(SUM(AF843:AG843)&lt;(AE843),(AE843)-SUM(AF843:AG843),)</f>
        <v>8450000</v>
      </c>
      <c r="AN843" s="28"/>
      <c r="AO843" s="2"/>
      <c r="AP843" s="2"/>
      <c r="AQ843" s="89"/>
      <c r="AR843" s="89"/>
      <c r="AS843" s="2"/>
      <c r="AT843" s="2"/>
      <c r="AU843" s="29"/>
      <c r="AV843" s="2"/>
      <c r="AW843" s="2"/>
      <c r="AX843" s="2"/>
      <c r="AY843" s="89"/>
      <c r="AZ843" s="2"/>
      <c r="BA843" s="2"/>
      <c r="BB843" s="2"/>
      <c r="BC843" s="2"/>
      <c r="BD843" s="2"/>
      <c r="BE843" s="2"/>
      <c r="BF843" s="2"/>
    </row>
    <row r="844" spans="1:58" s="130" customFormat="1" ht="18" customHeight="1">
      <c r="A844" s="146">
        <v>838</v>
      </c>
      <c r="B844" s="147" t="str">
        <f t="shared" si="227"/>
        <v>016</v>
      </c>
      <c r="C844" s="188" t="s">
        <v>5903</v>
      </c>
      <c r="D844" s="169" t="s">
        <v>8621</v>
      </c>
      <c r="E844" s="152" t="s">
        <v>8622</v>
      </c>
      <c r="F844" s="151" t="s">
        <v>496</v>
      </c>
      <c r="G844" s="152" t="s">
        <v>7118</v>
      </c>
      <c r="H844" s="149" t="s">
        <v>7119</v>
      </c>
      <c r="I844" s="149" t="s">
        <v>14958</v>
      </c>
      <c r="J844" s="149" t="s">
        <v>7070</v>
      </c>
      <c r="K844" s="153">
        <v>0</v>
      </c>
      <c r="L844" s="27">
        <v>0</v>
      </c>
      <c r="M844" s="153"/>
      <c r="N844" s="154">
        <v>7500000</v>
      </c>
      <c r="O844" s="154"/>
      <c r="P844" s="25"/>
      <c r="Q844" s="25">
        <v>7500000</v>
      </c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>
        <f>IF(SUM(P844:Q844)&lt;SUM(N844),SUM(N844)-SUM(P844:Q844),)</f>
        <v>0</v>
      </c>
      <c r="AE844" s="27">
        <v>8450000</v>
      </c>
      <c r="AF844" s="27">
        <v>8450000</v>
      </c>
      <c r="AG844" s="27"/>
      <c r="AH844" s="27"/>
      <c r="AI844" s="27"/>
      <c r="AJ844" s="27"/>
      <c r="AK844" s="27"/>
      <c r="AL844" s="25">
        <f>IF(SUM(AF844:AG844)&lt;SUM(AE844),SUM(AE844)-SUM(AF844:AG844),)</f>
        <v>0</v>
      </c>
      <c r="AM844" s="27">
        <f>IF(SUM(P844:AA844)&lt;(K844+L844+N844),(K844+L844+N844)-SUM(P844:AA844),)+IF(SUM(AF844:AG844)&lt;(AE844),(AE844)-SUM(AF844:AG844),)</f>
        <v>0</v>
      </c>
      <c r="AN844" s="28">
        <f>AM844</f>
        <v>0</v>
      </c>
      <c r="AO844" s="2">
        <v>270</v>
      </c>
      <c r="AP844" s="2"/>
      <c r="AQ844" s="89"/>
      <c r="AR844" s="89"/>
      <c r="AS844" s="2"/>
      <c r="AT844" s="2"/>
      <c r="AU844" s="29"/>
      <c r="AV844" s="2"/>
      <c r="AW844" s="2"/>
      <c r="AX844" s="2"/>
      <c r="AY844" s="89"/>
      <c r="AZ844" s="2"/>
      <c r="BA844" s="2"/>
      <c r="BB844" s="2"/>
      <c r="BC844" s="2"/>
      <c r="BD844" s="2"/>
      <c r="BE844" s="2"/>
      <c r="BF844" s="2"/>
    </row>
    <row r="845" spans="1:58" s="130" customFormat="1" ht="18" customHeight="1">
      <c r="A845" s="146">
        <v>839</v>
      </c>
      <c r="B845" s="147" t="str">
        <f t="shared" si="227"/>
        <v>016</v>
      </c>
      <c r="C845" s="175" t="s">
        <v>8625</v>
      </c>
      <c r="D845" s="149" t="s">
        <v>8626</v>
      </c>
      <c r="E845" s="152" t="s">
        <v>8210</v>
      </c>
      <c r="F845" s="151" t="s">
        <v>496</v>
      </c>
      <c r="G845" s="152" t="s">
        <v>7118</v>
      </c>
      <c r="H845" s="149" t="s">
        <v>7119</v>
      </c>
      <c r="I845" s="149" t="s">
        <v>14958</v>
      </c>
      <c r="J845" s="149" t="s">
        <v>7070</v>
      </c>
      <c r="K845" s="153">
        <v>0</v>
      </c>
      <c r="L845" s="27">
        <v>0</v>
      </c>
      <c r="M845" s="153"/>
      <c r="N845" s="154">
        <v>7500000</v>
      </c>
      <c r="O845" s="154"/>
      <c r="P845" s="25"/>
      <c r="Q845" s="25"/>
      <c r="R845" s="25"/>
      <c r="S845" s="25">
        <v>7500000</v>
      </c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>
        <f ca="1">IF(SUM(P845:AD845)&lt;SUM(N845),SUM(N845)-SUM(P845:AD845),)</f>
        <v>0</v>
      </c>
      <c r="AE845" s="27">
        <v>8450000</v>
      </c>
      <c r="AF845" s="27"/>
      <c r="AG845" s="27"/>
      <c r="AH845" s="27">
        <v>8450000</v>
      </c>
      <c r="AI845" s="27"/>
      <c r="AJ845" s="27"/>
      <c r="AK845" s="27"/>
      <c r="AL845" s="25">
        <f>IF(SUM(AF845:AI845)&lt;SUM(AE845),SUM(AE845)-SUM(AF845:AI845),)</f>
        <v>0</v>
      </c>
      <c r="AM845" s="27">
        <f t="shared" ref="AM845" si="230">IF(SUM(P845:AA845)&lt;(K845+L845+N845),(K845+L845+N845)-SUM(P845:AA845),)+IF(SUM(AF845:AI845)&lt;(AE845),(AE845)-SUM(AF845:AI845),)</f>
        <v>0</v>
      </c>
      <c r="AN845" s="28"/>
      <c r="AO845" s="2"/>
      <c r="AP845" s="2"/>
      <c r="AQ845" s="89"/>
      <c r="AR845" s="89"/>
      <c r="AS845" s="2"/>
      <c r="AT845" s="2"/>
      <c r="AU845" s="29"/>
      <c r="AV845" s="2"/>
      <c r="AW845" s="2"/>
      <c r="AX845" s="2"/>
      <c r="AY845" s="89"/>
      <c r="AZ845" s="2"/>
      <c r="BA845" s="2"/>
      <c r="BB845" s="2"/>
      <c r="BC845" s="2"/>
      <c r="BD845" s="2"/>
      <c r="BE845" s="2"/>
      <c r="BF845" s="2"/>
    </row>
    <row r="846" spans="1:58" s="130" customFormat="1" ht="18" customHeight="1">
      <c r="A846" s="146">
        <v>840</v>
      </c>
      <c r="B846" s="147" t="str">
        <f t="shared" si="227"/>
        <v>016</v>
      </c>
      <c r="C846" s="175" t="s">
        <v>8627</v>
      </c>
      <c r="D846" s="149" t="s">
        <v>8628</v>
      </c>
      <c r="E846" s="152" t="s">
        <v>7470</v>
      </c>
      <c r="F846" s="151" t="s">
        <v>7106</v>
      </c>
      <c r="G846" s="152" t="s">
        <v>7118</v>
      </c>
      <c r="H846" s="149" t="s">
        <v>7119</v>
      </c>
      <c r="I846" s="149" t="s">
        <v>14958</v>
      </c>
      <c r="J846" s="149" t="s">
        <v>7070</v>
      </c>
      <c r="K846" s="153">
        <v>0</v>
      </c>
      <c r="L846" s="27">
        <v>0</v>
      </c>
      <c r="M846" s="153"/>
      <c r="N846" s="154">
        <v>7500000</v>
      </c>
      <c r="O846" s="154"/>
      <c r="P846" s="25"/>
      <c r="Q846" s="25"/>
      <c r="R846" s="25"/>
      <c r="S846" s="25">
        <v>7500000</v>
      </c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>
        <f ca="1">IF(SUM(P846:AD846)&lt;SUM(N846),SUM(N846)-SUM(P846:AD846),)</f>
        <v>0</v>
      </c>
      <c r="AE846" s="27">
        <v>8450000</v>
      </c>
      <c r="AF846" s="27">
        <v>8450000</v>
      </c>
      <c r="AG846" s="27"/>
      <c r="AH846" s="27"/>
      <c r="AI846" s="27"/>
      <c r="AJ846" s="27"/>
      <c r="AK846" s="27"/>
      <c r="AL846" s="25">
        <f>IF(SUM(AF846:AG846)&lt;SUM(AE846),SUM(AE846)-SUM(AF846:AG846),)</f>
        <v>0</v>
      </c>
      <c r="AM846" s="27">
        <f>IF(SUM(P846:AA846)&lt;(K846+L846+N846),(K846+L846+N846)-SUM(P846:AA846),)+IF(SUM(AF846:AG846)&lt;(AE846),(AE846)-SUM(AF846:AG846),)</f>
        <v>0</v>
      </c>
      <c r="AN846" s="28">
        <f>AM846</f>
        <v>0</v>
      </c>
      <c r="AO846" s="2">
        <v>270</v>
      </c>
      <c r="AP846" s="2"/>
      <c r="AQ846" s="89"/>
      <c r="AR846" s="89"/>
      <c r="AS846" s="2"/>
      <c r="AT846" s="2"/>
      <c r="AU846" s="29"/>
      <c r="AV846" s="2"/>
      <c r="AW846" s="2"/>
      <c r="AX846" s="2"/>
      <c r="AY846" s="89"/>
      <c r="AZ846" s="2"/>
      <c r="BA846" s="2"/>
      <c r="BB846" s="2"/>
      <c r="BC846" s="2"/>
      <c r="BD846" s="2"/>
      <c r="BE846" s="2"/>
      <c r="BF846" s="2"/>
    </row>
    <row r="847" spans="1:58" s="130" customFormat="1" ht="18" customHeight="1">
      <c r="A847" s="146">
        <v>841</v>
      </c>
      <c r="B847" s="147" t="str">
        <f t="shared" si="227"/>
        <v>016</v>
      </c>
      <c r="C847" s="188" t="s">
        <v>6151</v>
      </c>
      <c r="D847" s="169" t="s">
        <v>8629</v>
      </c>
      <c r="E847" s="152" t="s">
        <v>8630</v>
      </c>
      <c r="F847" s="151" t="s">
        <v>7106</v>
      </c>
      <c r="G847" s="152" t="s">
        <v>7118</v>
      </c>
      <c r="H847" s="149" t="s">
        <v>7119</v>
      </c>
      <c r="I847" s="149" t="s">
        <v>14958</v>
      </c>
      <c r="J847" s="169" t="s">
        <v>7070</v>
      </c>
      <c r="K847" s="153">
        <v>0</v>
      </c>
      <c r="L847" s="27">
        <v>0</v>
      </c>
      <c r="M847" s="153"/>
      <c r="N847" s="154">
        <v>7500000</v>
      </c>
      <c r="O847" s="154"/>
      <c r="P847" s="25"/>
      <c r="Q847" s="25">
        <v>7500000</v>
      </c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>
        <f>IF(SUM(P847:Q847)&lt;SUM(N847),SUM(N847)-SUM(P847:Q847),)</f>
        <v>0</v>
      </c>
      <c r="AE847" s="27">
        <v>8450000</v>
      </c>
      <c r="AF847" s="27">
        <v>8450000</v>
      </c>
      <c r="AG847" s="27"/>
      <c r="AH847" s="27"/>
      <c r="AI847" s="27"/>
      <c r="AJ847" s="27"/>
      <c r="AK847" s="27"/>
      <c r="AL847" s="25">
        <f>IF(SUM(AF847:AG847)&lt;SUM(AE847),SUM(AE847)-SUM(AF847:AG847),)</f>
        <v>0</v>
      </c>
      <c r="AM847" s="27">
        <f>IF(SUM(P847:AA847)&lt;(K847+L847+N847),(K847+L847+N847)-SUM(P847:AA847),)+IF(SUM(AF847:AG847)&lt;(AE847),(AE847)-SUM(AF847:AG847),)</f>
        <v>0</v>
      </c>
      <c r="AN847" s="28">
        <f>AM847</f>
        <v>0</v>
      </c>
      <c r="AO847" s="2">
        <v>270</v>
      </c>
      <c r="AP847" s="2"/>
      <c r="AQ847" s="89"/>
      <c r="AR847" s="89"/>
      <c r="AS847" s="2"/>
      <c r="AT847" s="2"/>
      <c r="AU847" s="29"/>
      <c r="AV847" s="2"/>
      <c r="AW847" s="2"/>
      <c r="AX847" s="2"/>
      <c r="AY847" s="89"/>
      <c r="AZ847" s="2"/>
      <c r="BA847" s="2"/>
      <c r="BB847" s="2"/>
      <c r="BC847" s="2"/>
      <c r="BD847" s="2"/>
      <c r="BE847" s="2"/>
      <c r="BF847" s="2"/>
    </row>
    <row r="848" spans="1:58" s="130" customFormat="1" ht="18" customHeight="1">
      <c r="A848" s="146">
        <v>842</v>
      </c>
      <c r="B848" s="147" t="str">
        <f t="shared" si="227"/>
        <v>018</v>
      </c>
      <c r="C848" s="175" t="s">
        <v>8631</v>
      </c>
      <c r="D848" s="149" t="s">
        <v>8632</v>
      </c>
      <c r="E848" s="152" t="s">
        <v>7717</v>
      </c>
      <c r="F848" s="151" t="s">
        <v>496</v>
      </c>
      <c r="G848" s="152" t="s">
        <v>7396</v>
      </c>
      <c r="H848" s="149" t="s">
        <v>8633</v>
      </c>
      <c r="I848" s="149" t="s">
        <v>8634</v>
      </c>
      <c r="J848" s="149" t="s">
        <v>8634</v>
      </c>
      <c r="K848" s="153">
        <v>0</v>
      </c>
      <c r="L848" s="27">
        <v>0</v>
      </c>
      <c r="M848" s="153"/>
      <c r="N848" s="154">
        <v>7050000</v>
      </c>
      <c r="O848" s="154"/>
      <c r="P848" s="25"/>
      <c r="Q848" s="25"/>
      <c r="R848" s="25"/>
      <c r="S848" s="25">
        <v>7050000</v>
      </c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>
        <f ca="1">IF(SUM(P848:AD848)&lt;SUM(N848),SUM(N848)-SUM(P848:AD848),)</f>
        <v>0</v>
      </c>
      <c r="AE848" s="27">
        <v>7950000</v>
      </c>
      <c r="AF848" s="27"/>
      <c r="AG848" s="27"/>
      <c r="AH848" s="27"/>
      <c r="AI848" s="27">
        <v>7950000</v>
      </c>
      <c r="AJ848" s="27"/>
      <c r="AK848" s="27"/>
      <c r="AL848" s="25">
        <f>IF(SUM(AF848:AI848)&lt;SUM(AE848),SUM(AE848)-SUM(AF848:AI848),)</f>
        <v>0</v>
      </c>
      <c r="AM848" s="27">
        <f>IF(SUM(P848:AA848)&lt;(K848+L848+N848),(K848+L848+N848)-SUM(P848:AA848),)+IF(SUM(AF848:AI848)&lt;(AE848),(AE848)-SUM(AF848:AI848),)</f>
        <v>0</v>
      </c>
      <c r="AN848" s="28"/>
      <c r="AO848" s="2"/>
      <c r="AP848" s="2"/>
      <c r="AQ848" s="89"/>
      <c r="AR848" s="89"/>
      <c r="AS848" s="2"/>
      <c r="AT848" s="2"/>
      <c r="AU848" s="29"/>
      <c r="AV848" s="2"/>
      <c r="AW848" s="2"/>
      <c r="AX848" s="2"/>
      <c r="AY848" s="89"/>
      <c r="AZ848" s="2"/>
      <c r="BA848" s="2"/>
      <c r="BB848" s="2"/>
      <c r="BC848" s="2"/>
      <c r="BD848" s="2"/>
      <c r="BE848" s="2"/>
      <c r="BF848" s="2"/>
    </row>
    <row r="849" spans="1:58" s="130" customFormat="1" ht="18" customHeight="1">
      <c r="A849" s="146">
        <v>843</v>
      </c>
      <c r="B849" s="147" t="str">
        <f t="shared" si="227"/>
        <v>018</v>
      </c>
      <c r="C849" s="175" t="s">
        <v>6864</v>
      </c>
      <c r="D849" s="149" t="s">
        <v>8635</v>
      </c>
      <c r="E849" s="152" t="s">
        <v>7279</v>
      </c>
      <c r="F849" s="151" t="s">
        <v>496</v>
      </c>
      <c r="G849" s="152" t="s">
        <v>7396</v>
      </c>
      <c r="H849" s="149" t="s">
        <v>8633</v>
      </c>
      <c r="I849" s="149" t="s">
        <v>8634</v>
      </c>
      <c r="J849" s="149" t="s">
        <v>8634</v>
      </c>
      <c r="K849" s="153">
        <v>0</v>
      </c>
      <c r="L849" s="27">
        <v>0</v>
      </c>
      <c r="M849" s="153"/>
      <c r="N849" s="154">
        <v>7050000</v>
      </c>
      <c r="O849" s="154"/>
      <c r="P849" s="25"/>
      <c r="Q849" s="25">
        <v>7050000</v>
      </c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>
        <f>IF(SUM(P849:Q849)&lt;SUM(N849),SUM(N849)-SUM(P849:Q849),)</f>
        <v>0</v>
      </c>
      <c r="AE849" s="27">
        <v>7950000</v>
      </c>
      <c r="AF849" s="27">
        <v>7950000</v>
      </c>
      <c r="AG849" s="27"/>
      <c r="AH849" s="27"/>
      <c r="AI849" s="27"/>
      <c r="AJ849" s="27"/>
      <c r="AK849" s="27"/>
      <c r="AL849" s="25">
        <f t="shared" ref="AL849:AL856" si="231">IF(SUM(AF849:AG849)&lt;SUM(AE849),SUM(AE849)-SUM(AF849:AG849),)</f>
        <v>0</v>
      </c>
      <c r="AM849" s="27">
        <f t="shared" ref="AM849:AM856" si="232">IF(SUM(P849:AA849)&lt;(K849+L849+N849),(K849+L849+N849)-SUM(P849:AA849),)+IF(SUM(AF849:AG849)&lt;(AE849),(AE849)-SUM(AF849:AG849),)</f>
        <v>0</v>
      </c>
      <c r="AN849" s="28"/>
      <c r="AO849" s="2"/>
      <c r="AP849" s="2"/>
      <c r="AQ849" s="89"/>
      <c r="AR849" s="89"/>
      <c r="AS849" s="2"/>
      <c r="AT849" s="2"/>
      <c r="AU849" s="29"/>
      <c r="AV849" s="2"/>
      <c r="AW849" s="2"/>
      <c r="AX849" s="2"/>
      <c r="AY849" s="89"/>
      <c r="AZ849" s="2"/>
      <c r="BA849" s="2"/>
      <c r="BB849" s="2"/>
      <c r="BC849" s="2"/>
      <c r="BD849" s="2"/>
      <c r="BE849" s="2"/>
      <c r="BF849" s="2"/>
    </row>
    <row r="850" spans="1:58" s="130" customFormat="1" ht="18" customHeight="1">
      <c r="A850" s="146">
        <v>844</v>
      </c>
      <c r="B850" s="147" t="str">
        <f t="shared" si="227"/>
        <v>018</v>
      </c>
      <c r="C850" s="175" t="s">
        <v>6521</v>
      </c>
      <c r="D850" s="149" t="s">
        <v>8636</v>
      </c>
      <c r="E850" s="152" t="s">
        <v>8225</v>
      </c>
      <c r="F850" s="151" t="s">
        <v>7106</v>
      </c>
      <c r="G850" s="152" t="s">
        <v>7396</v>
      </c>
      <c r="H850" s="149" t="s">
        <v>8633</v>
      </c>
      <c r="I850" s="149" t="s">
        <v>8634</v>
      </c>
      <c r="J850" s="149" t="s">
        <v>8634</v>
      </c>
      <c r="K850" s="153">
        <v>0</v>
      </c>
      <c r="L850" s="27">
        <v>0</v>
      </c>
      <c r="M850" s="153"/>
      <c r="N850" s="154">
        <v>7050000</v>
      </c>
      <c r="O850" s="154"/>
      <c r="P850" s="25"/>
      <c r="Q850" s="25">
        <v>7050000</v>
      </c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>
        <f>IF(SUM(P850:Q850)&lt;SUM(N850),SUM(N850)-SUM(P850:Q850),)</f>
        <v>0</v>
      </c>
      <c r="AE850" s="27">
        <v>7950000</v>
      </c>
      <c r="AF850" s="27">
        <v>7950000</v>
      </c>
      <c r="AG850" s="27"/>
      <c r="AH850" s="27"/>
      <c r="AI850" s="27"/>
      <c r="AJ850" s="27"/>
      <c r="AK850" s="27"/>
      <c r="AL850" s="25">
        <f t="shared" si="231"/>
        <v>0</v>
      </c>
      <c r="AM850" s="27">
        <f t="shared" si="232"/>
        <v>0</v>
      </c>
      <c r="AN850" s="28"/>
      <c r="AO850" s="2"/>
      <c r="AP850" s="2"/>
      <c r="AQ850" s="89"/>
      <c r="AR850" s="89"/>
      <c r="AS850" s="2"/>
      <c r="AT850" s="2"/>
      <c r="AU850" s="29"/>
      <c r="AV850" s="2"/>
      <c r="AW850" s="2"/>
      <c r="AX850" s="2"/>
      <c r="AY850" s="89"/>
      <c r="AZ850" s="2"/>
      <c r="BA850" s="2"/>
      <c r="BB850" s="2"/>
      <c r="BC850" s="2"/>
      <c r="BD850" s="2"/>
      <c r="BE850" s="2"/>
      <c r="BF850" s="2"/>
    </row>
    <row r="851" spans="1:58" s="130" customFormat="1" ht="18" customHeight="1">
      <c r="A851" s="146">
        <v>845</v>
      </c>
      <c r="B851" s="147" t="str">
        <f t="shared" si="227"/>
        <v>018</v>
      </c>
      <c r="C851" s="175" t="s">
        <v>5521</v>
      </c>
      <c r="D851" s="149" t="s">
        <v>8637</v>
      </c>
      <c r="E851" s="152" t="s">
        <v>8264</v>
      </c>
      <c r="F851" s="151" t="s">
        <v>496</v>
      </c>
      <c r="G851" s="152" t="s">
        <v>7396</v>
      </c>
      <c r="H851" s="149" t="s">
        <v>8633</v>
      </c>
      <c r="I851" s="149" t="s">
        <v>8634</v>
      </c>
      <c r="J851" s="149" t="s">
        <v>8634</v>
      </c>
      <c r="K851" s="153">
        <v>0</v>
      </c>
      <c r="L851" s="27">
        <v>0</v>
      </c>
      <c r="M851" s="153"/>
      <c r="N851" s="154">
        <v>7050000</v>
      </c>
      <c r="O851" s="154"/>
      <c r="P851" s="25"/>
      <c r="Q851" s="25">
        <v>7050000</v>
      </c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>
        <f>IF(SUM(P851:Q851)&lt;SUM(N851),SUM(N851)-SUM(P851:Q851),)</f>
        <v>0</v>
      </c>
      <c r="AE851" s="27">
        <v>7950000</v>
      </c>
      <c r="AF851" s="27">
        <v>7950000</v>
      </c>
      <c r="AG851" s="27"/>
      <c r="AH851" s="27"/>
      <c r="AI851" s="27"/>
      <c r="AJ851" s="27"/>
      <c r="AK851" s="27"/>
      <c r="AL851" s="25">
        <f t="shared" si="231"/>
        <v>0</v>
      </c>
      <c r="AM851" s="27">
        <f t="shared" si="232"/>
        <v>0</v>
      </c>
      <c r="AN851" s="28"/>
      <c r="AO851" s="2"/>
      <c r="AP851" s="2"/>
      <c r="AQ851" s="89"/>
      <c r="AR851" s="89"/>
      <c r="AS851" s="2"/>
      <c r="AT851" s="2"/>
      <c r="AU851" s="29"/>
      <c r="AV851" s="2"/>
      <c r="AW851" s="2"/>
      <c r="AX851" s="2"/>
      <c r="AY851" s="89"/>
      <c r="AZ851" s="2"/>
      <c r="BA851" s="2"/>
      <c r="BB851" s="2"/>
      <c r="BC851" s="2"/>
      <c r="BD851" s="2"/>
      <c r="BE851" s="2"/>
      <c r="BF851" s="2"/>
    </row>
    <row r="852" spans="1:58" s="130" customFormat="1" ht="18" customHeight="1">
      <c r="A852" s="146">
        <v>846</v>
      </c>
      <c r="B852" s="147" t="str">
        <f t="shared" si="227"/>
        <v>018</v>
      </c>
      <c r="C852" s="181" t="s">
        <v>8638</v>
      </c>
      <c r="D852" s="149" t="s">
        <v>7961</v>
      </c>
      <c r="E852" s="152" t="s">
        <v>8221</v>
      </c>
      <c r="F852" s="151" t="s">
        <v>496</v>
      </c>
      <c r="G852" s="152" t="s">
        <v>7396</v>
      </c>
      <c r="H852" s="149" t="s">
        <v>8633</v>
      </c>
      <c r="I852" s="149" t="s">
        <v>8634</v>
      </c>
      <c r="J852" s="149" t="s">
        <v>8634</v>
      </c>
      <c r="K852" s="153">
        <v>0</v>
      </c>
      <c r="L852" s="27">
        <v>0</v>
      </c>
      <c r="M852" s="153"/>
      <c r="N852" s="154">
        <v>7050000</v>
      </c>
      <c r="O852" s="154"/>
      <c r="P852" s="25"/>
      <c r="Q852" s="25"/>
      <c r="R852" s="25"/>
      <c r="S852" s="25">
        <v>7050000</v>
      </c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>
        <f ca="1">IF(SUM(P852:AD852)&lt;SUM(N852),SUM(N852)-SUM(P852:AD852),)</f>
        <v>0</v>
      </c>
      <c r="AE852" s="27">
        <v>7950000</v>
      </c>
      <c r="AF852" s="27">
        <v>7950000</v>
      </c>
      <c r="AG852" s="27"/>
      <c r="AH852" s="27"/>
      <c r="AI852" s="27"/>
      <c r="AJ852" s="27"/>
      <c r="AK852" s="27"/>
      <c r="AL852" s="25">
        <f t="shared" si="231"/>
        <v>0</v>
      </c>
      <c r="AM852" s="27">
        <f t="shared" si="232"/>
        <v>0</v>
      </c>
      <c r="AN852" s="28"/>
      <c r="AO852" s="2"/>
      <c r="AP852" s="2"/>
      <c r="AQ852" s="89"/>
      <c r="AR852" s="89"/>
      <c r="AS852" s="2"/>
      <c r="AT852" s="2"/>
      <c r="AU852" s="29"/>
      <c r="AV852" s="2"/>
      <c r="AW852" s="2"/>
      <c r="AX852" s="2"/>
      <c r="AY852" s="89"/>
      <c r="AZ852" s="2"/>
      <c r="BA852" s="2"/>
      <c r="BB852" s="2"/>
      <c r="BC852" s="2"/>
      <c r="BD852" s="2"/>
      <c r="BE852" s="2"/>
      <c r="BF852" s="2"/>
    </row>
    <row r="853" spans="1:58" s="130" customFormat="1" ht="18" customHeight="1">
      <c r="A853" s="146">
        <v>847</v>
      </c>
      <c r="B853" s="147" t="str">
        <f t="shared" si="227"/>
        <v>018</v>
      </c>
      <c r="C853" s="175" t="s">
        <v>6312</v>
      </c>
      <c r="D853" s="149" t="s">
        <v>8639</v>
      </c>
      <c r="E853" s="152" t="s">
        <v>7266</v>
      </c>
      <c r="F853" s="151" t="s">
        <v>7106</v>
      </c>
      <c r="G853" s="152" t="s">
        <v>7396</v>
      </c>
      <c r="H853" s="149" t="s">
        <v>8633</v>
      </c>
      <c r="I853" s="149" t="s">
        <v>8634</v>
      </c>
      <c r="J853" s="149" t="s">
        <v>8634</v>
      </c>
      <c r="K853" s="153">
        <v>0</v>
      </c>
      <c r="L853" s="27">
        <v>0</v>
      </c>
      <c r="M853" s="153"/>
      <c r="N853" s="154">
        <v>7050000</v>
      </c>
      <c r="O853" s="154"/>
      <c r="P853" s="25"/>
      <c r="Q853" s="25">
        <v>7050000</v>
      </c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>
        <f>IF(SUM(P853:Q853)&lt;SUM(N853),SUM(N853)-SUM(P853:Q853),)</f>
        <v>0</v>
      </c>
      <c r="AE853" s="27">
        <v>7950000</v>
      </c>
      <c r="AF853" s="27">
        <v>7950000</v>
      </c>
      <c r="AG853" s="27"/>
      <c r="AH853" s="27"/>
      <c r="AI853" s="27"/>
      <c r="AJ853" s="27"/>
      <c r="AK853" s="27"/>
      <c r="AL853" s="25">
        <f t="shared" si="231"/>
        <v>0</v>
      </c>
      <c r="AM853" s="27">
        <f t="shared" si="232"/>
        <v>0</v>
      </c>
      <c r="AN853" s="28"/>
      <c r="AO853" s="2"/>
      <c r="AP853" s="2"/>
      <c r="AQ853" s="89"/>
      <c r="AR853" s="89"/>
      <c r="AS853" s="2"/>
      <c r="AT853" s="2"/>
      <c r="AU853" s="29"/>
      <c r="AV853" s="2"/>
      <c r="AW853" s="2"/>
      <c r="AX853" s="2"/>
      <c r="AY853" s="89"/>
      <c r="AZ853" s="2"/>
      <c r="BA853" s="2"/>
      <c r="BB853" s="2"/>
      <c r="BC853" s="2"/>
      <c r="BD853" s="2"/>
      <c r="BE853" s="2"/>
      <c r="BF853" s="2"/>
    </row>
    <row r="854" spans="1:58" s="130" customFormat="1" ht="18" customHeight="1">
      <c r="A854" s="146">
        <v>848</v>
      </c>
      <c r="B854" s="147" t="str">
        <f t="shared" si="227"/>
        <v>018</v>
      </c>
      <c r="C854" s="175" t="s">
        <v>6523</v>
      </c>
      <c r="D854" s="149" t="s">
        <v>8218</v>
      </c>
      <c r="E854" s="152" t="s">
        <v>7430</v>
      </c>
      <c r="F854" s="151" t="s">
        <v>7106</v>
      </c>
      <c r="G854" s="152" t="s">
        <v>7396</v>
      </c>
      <c r="H854" s="149" t="s">
        <v>8633</v>
      </c>
      <c r="I854" s="149" t="s">
        <v>8634</v>
      </c>
      <c r="J854" s="149" t="s">
        <v>8634</v>
      </c>
      <c r="K854" s="153">
        <v>0</v>
      </c>
      <c r="L854" s="27">
        <v>0</v>
      </c>
      <c r="M854" s="153"/>
      <c r="N854" s="154">
        <v>7050000</v>
      </c>
      <c r="O854" s="154"/>
      <c r="P854" s="25"/>
      <c r="Q854" s="25">
        <v>7050000</v>
      </c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>
        <f>IF(SUM(P854:Q854)&lt;SUM(N854),SUM(N854)-SUM(P854:Q854),)</f>
        <v>0</v>
      </c>
      <c r="AE854" s="27">
        <v>7950000</v>
      </c>
      <c r="AF854" s="27">
        <v>7950000</v>
      </c>
      <c r="AG854" s="27"/>
      <c r="AH854" s="27"/>
      <c r="AI854" s="27"/>
      <c r="AJ854" s="27"/>
      <c r="AK854" s="27"/>
      <c r="AL854" s="25">
        <f t="shared" si="231"/>
        <v>0</v>
      </c>
      <c r="AM854" s="27">
        <f t="shared" si="232"/>
        <v>0</v>
      </c>
      <c r="AN854" s="28"/>
      <c r="AO854" s="2"/>
      <c r="AP854" s="2"/>
      <c r="AQ854" s="89"/>
      <c r="AR854" s="89"/>
      <c r="AS854" s="2"/>
      <c r="AT854" s="2"/>
      <c r="AU854" s="29"/>
      <c r="AV854" s="2"/>
      <c r="AW854" s="2"/>
      <c r="AX854" s="2"/>
      <c r="AY854" s="89"/>
      <c r="AZ854" s="2"/>
      <c r="BA854" s="2"/>
      <c r="BB854" s="2"/>
      <c r="BC854" s="2"/>
      <c r="BD854" s="2"/>
      <c r="BE854" s="2"/>
      <c r="BF854" s="2"/>
    </row>
    <row r="855" spans="1:58" s="130" customFormat="1" ht="18" customHeight="1">
      <c r="A855" s="146">
        <v>849</v>
      </c>
      <c r="B855" s="147" t="str">
        <f t="shared" si="227"/>
        <v>018</v>
      </c>
      <c r="C855" s="175" t="s">
        <v>5538</v>
      </c>
      <c r="D855" s="149" t="s">
        <v>8640</v>
      </c>
      <c r="E855" s="152" t="s">
        <v>8641</v>
      </c>
      <c r="F855" s="151" t="s">
        <v>496</v>
      </c>
      <c r="G855" s="152" t="s">
        <v>7396</v>
      </c>
      <c r="H855" s="149" t="s">
        <v>8633</v>
      </c>
      <c r="I855" s="149" t="s">
        <v>8634</v>
      </c>
      <c r="J855" s="149" t="s">
        <v>8634</v>
      </c>
      <c r="K855" s="153">
        <v>0</v>
      </c>
      <c r="L855" s="27">
        <v>0</v>
      </c>
      <c r="M855" s="153"/>
      <c r="N855" s="154">
        <v>7050000</v>
      </c>
      <c r="O855" s="154"/>
      <c r="P855" s="25"/>
      <c r="Q855" s="25">
        <v>7050000</v>
      </c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>
        <f>IF(SUM(P855:Q855)&lt;SUM(N855),SUM(N855)-SUM(P855:Q855),)</f>
        <v>0</v>
      </c>
      <c r="AE855" s="27">
        <v>7950000</v>
      </c>
      <c r="AF855" s="27">
        <v>7950000</v>
      </c>
      <c r="AG855" s="27"/>
      <c r="AH855" s="27"/>
      <c r="AI855" s="27"/>
      <c r="AJ855" s="27"/>
      <c r="AK855" s="27"/>
      <c r="AL855" s="25">
        <f t="shared" si="231"/>
        <v>0</v>
      </c>
      <c r="AM855" s="27">
        <f t="shared" si="232"/>
        <v>0</v>
      </c>
      <c r="AN855" s="28"/>
      <c r="AO855" s="2"/>
      <c r="AP855" s="2"/>
      <c r="AQ855" s="89"/>
      <c r="AR855" s="89"/>
      <c r="AS855" s="2"/>
      <c r="AT855" s="2"/>
      <c r="AU855" s="29"/>
      <c r="AV855" s="2"/>
      <c r="AW855" s="2"/>
      <c r="AX855" s="2"/>
      <c r="AY855" s="89"/>
      <c r="AZ855" s="2"/>
      <c r="BA855" s="2"/>
      <c r="BB855" s="2"/>
      <c r="BC855" s="2"/>
      <c r="BD855" s="2"/>
      <c r="BE855" s="2"/>
      <c r="BF855" s="2"/>
    </row>
    <row r="856" spans="1:58" s="130" customFormat="1" ht="18" customHeight="1">
      <c r="A856" s="146">
        <v>850</v>
      </c>
      <c r="B856" s="147" t="str">
        <f t="shared" si="227"/>
        <v>018</v>
      </c>
      <c r="C856" s="181" t="s">
        <v>6703</v>
      </c>
      <c r="D856" s="149" t="s">
        <v>8642</v>
      </c>
      <c r="E856" s="152" t="s">
        <v>1964</v>
      </c>
      <c r="F856" s="151" t="s">
        <v>496</v>
      </c>
      <c r="G856" s="152" t="s">
        <v>7396</v>
      </c>
      <c r="H856" s="149" t="s">
        <v>8633</v>
      </c>
      <c r="I856" s="149" t="s">
        <v>8634</v>
      </c>
      <c r="J856" s="149" t="s">
        <v>8634</v>
      </c>
      <c r="K856" s="153">
        <v>0</v>
      </c>
      <c r="L856" s="27">
        <v>0</v>
      </c>
      <c r="M856" s="153"/>
      <c r="N856" s="154">
        <v>7050000</v>
      </c>
      <c r="O856" s="154"/>
      <c r="P856" s="25"/>
      <c r="Q856" s="25">
        <v>7050000</v>
      </c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>
        <f>IF(SUM(P856:Q856)&lt;SUM(N856),SUM(N856)-SUM(P856:Q856),)</f>
        <v>0</v>
      </c>
      <c r="AE856" s="27">
        <v>7950000</v>
      </c>
      <c r="AF856" s="27">
        <v>7950000</v>
      </c>
      <c r="AG856" s="27"/>
      <c r="AH856" s="27"/>
      <c r="AI856" s="27"/>
      <c r="AJ856" s="27"/>
      <c r="AK856" s="27"/>
      <c r="AL856" s="25">
        <f t="shared" si="231"/>
        <v>0</v>
      </c>
      <c r="AM856" s="27">
        <f t="shared" si="232"/>
        <v>0</v>
      </c>
      <c r="AN856" s="28"/>
      <c r="AO856" s="2"/>
      <c r="AP856" s="2"/>
      <c r="AQ856" s="89"/>
      <c r="AR856" s="89"/>
      <c r="AS856" s="2"/>
      <c r="AT856" s="2"/>
      <c r="AU856" s="29"/>
      <c r="AV856" s="2"/>
      <c r="AW856" s="2"/>
      <c r="AX856" s="2"/>
      <c r="AY856" s="89"/>
      <c r="AZ856" s="2"/>
      <c r="BA856" s="2"/>
      <c r="BB856" s="2"/>
      <c r="BC856" s="2"/>
      <c r="BD856" s="2"/>
      <c r="BE856" s="2"/>
      <c r="BF856" s="2"/>
    </row>
    <row r="857" spans="1:58" s="130" customFormat="1" ht="18" customHeight="1">
      <c r="A857" s="146">
        <v>851</v>
      </c>
      <c r="B857" s="147" t="str">
        <f t="shared" si="227"/>
        <v>018</v>
      </c>
      <c r="C857" s="175" t="s">
        <v>8643</v>
      </c>
      <c r="D857" s="149" t="s">
        <v>8644</v>
      </c>
      <c r="E857" s="152" t="s">
        <v>7510</v>
      </c>
      <c r="F857" s="151" t="s">
        <v>7106</v>
      </c>
      <c r="G857" s="152" t="s">
        <v>7396</v>
      </c>
      <c r="H857" s="149" t="s">
        <v>8633</v>
      </c>
      <c r="I857" s="149" t="s">
        <v>8634</v>
      </c>
      <c r="J857" s="149" t="s">
        <v>8634</v>
      </c>
      <c r="K857" s="153">
        <v>0</v>
      </c>
      <c r="L857" s="27">
        <v>0</v>
      </c>
      <c r="M857" s="153"/>
      <c r="N857" s="154">
        <v>7050000</v>
      </c>
      <c r="O857" s="154"/>
      <c r="P857" s="25"/>
      <c r="Q857" s="25"/>
      <c r="R857" s="25"/>
      <c r="S857" s="25">
        <v>7050000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>
        <f ca="1">IF(SUM(P857:AD857)&lt;SUM(N857),SUM(N857)-SUM(P857:AD857),)</f>
        <v>0</v>
      </c>
      <c r="AE857" s="27">
        <v>7950000</v>
      </c>
      <c r="AF857" s="27"/>
      <c r="AG857" s="27"/>
      <c r="AH857" s="27"/>
      <c r="AI857" s="27">
        <v>7950000</v>
      </c>
      <c r="AJ857" s="27"/>
      <c r="AK857" s="27"/>
      <c r="AL857" s="25">
        <f>IF(SUM(AF857:AI857)&lt;SUM(AE857),SUM(AE857)-SUM(AF857:AI857),)</f>
        <v>0</v>
      </c>
      <c r="AM857" s="27">
        <f>IF(SUM(P857:AA857)&lt;(K857+L857+N857),(K857+L857+N857)-SUM(P857:AA857),)+IF(SUM(AF857:AI857)&lt;(AE857),(AE857)-SUM(AF857:AI857),)</f>
        <v>0</v>
      </c>
      <c r="AN857" s="28"/>
      <c r="AO857" s="2"/>
      <c r="AP857" s="2"/>
      <c r="AQ857" s="89"/>
      <c r="AR857" s="89"/>
      <c r="AS857" s="2"/>
      <c r="AT857" s="2"/>
      <c r="AU857" s="29"/>
      <c r="AV857" s="2"/>
      <c r="AW857" s="2"/>
      <c r="AX857" s="2"/>
      <c r="AY857" s="89"/>
      <c r="AZ857" s="2"/>
      <c r="BA857" s="2"/>
      <c r="BB857" s="2"/>
      <c r="BC857" s="2"/>
      <c r="BD857" s="2"/>
      <c r="BE857" s="2"/>
      <c r="BF857" s="2"/>
    </row>
    <row r="858" spans="1:58" s="130" customFormat="1" ht="18" customHeight="1">
      <c r="A858" s="146">
        <v>852</v>
      </c>
      <c r="B858" s="147" t="str">
        <f t="shared" ref="B858:B887" si="233">MID(C858,4,3)</f>
        <v>018</v>
      </c>
      <c r="C858" s="175" t="s">
        <v>5659</v>
      </c>
      <c r="D858" s="149" t="s">
        <v>8645</v>
      </c>
      <c r="E858" s="152" t="s">
        <v>8646</v>
      </c>
      <c r="F858" s="151" t="s">
        <v>7106</v>
      </c>
      <c r="G858" s="152" t="s">
        <v>7396</v>
      </c>
      <c r="H858" s="149" t="s">
        <v>8633</v>
      </c>
      <c r="I858" s="149" t="s">
        <v>8634</v>
      </c>
      <c r="J858" s="149" t="s">
        <v>8634</v>
      </c>
      <c r="K858" s="153">
        <v>0</v>
      </c>
      <c r="L858" s="27">
        <v>0</v>
      </c>
      <c r="M858" s="153"/>
      <c r="N858" s="154">
        <v>7050000</v>
      </c>
      <c r="O858" s="154"/>
      <c r="P858" s="25"/>
      <c r="Q858" s="25">
        <v>7050000</v>
      </c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>
        <f t="shared" ref="AD858:AD864" si="234">IF(SUM(P858:Q858)&lt;SUM(N858),SUM(N858)-SUM(P858:Q858),)</f>
        <v>0</v>
      </c>
      <c r="AE858" s="27">
        <v>7950000</v>
      </c>
      <c r="AF858" s="27">
        <v>7950000</v>
      </c>
      <c r="AG858" s="27"/>
      <c r="AH858" s="27"/>
      <c r="AI858" s="27"/>
      <c r="AJ858" s="27"/>
      <c r="AK858" s="27"/>
      <c r="AL858" s="25">
        <f>IF(SUM(AF858:AG858)&lt;SUM(AE858),SUM(AE858)-SUM(AF858:AG858),)</f>
        <v>0</v>
      </c>
      <c r="AM858" s="27">
        <f>IF(SUM(P858:AA858)&lt;(K858+L858+N858),(K858+L858+N858)-SUM(P858:AA858),)+IF(SUM(AF858:AG858)&lt;(AE858),(AE858)-SUM(AF858:AG858),)</f>
        <v>0</v>
      </c>
      <c r="AN858" s="28"/>
      <c r="AO858" s="2"/>
      <c r="AP858" s="2"/>
      <c r="AQ858" s="89"/>
      <c r="AR858" s="89"/>
      <c r="AS858" s="2"/>
      <c r="AT858" s="2"/>
      <c r="AU858" s="29"/>
      <c r="AV858" s="2"/>
      <c r="AW858" s="2"/>
      <c r="AX858" s="2"/>
      <c r="AY858" s="89"/>
      <c r="AZ858" s="2"/>
      <c r="BA858" s="2"/>
      <c r="BB858" s="2"/>
      <c r="BC858" s="2"/>
      <c r="BD858" s="2"/>
      <c r="BE858" s="2"/>
      <c r="BF858" s="2"/>
    </row>
    <row r="859" spans="1:58" s="130" customFormat="1" ht="18" customHeight="1">
      <c r="A859" s="146">
        <v>853</v>
      </c>
      <c r="B859" s="147" t="str">
        <f t="shared" si="233"/>
        <v>018</v>
      </c>
      <c r="C859" s="175" t="s">
        <v>5523</v>
      </c>
      <c r="D859" s="149" t="s">
        <v>8647</v>
      </c>
      <c r="E859" s="152" t="s">
        <v>2642</v>
      </c>
      <c r="F859" s="151" t="s">
        <v>7106</v>
      </c>
      <c r="G859" s="152" t="s">
        <v>7396</v>
      </c>
      <c r="H859" s="149" t="s">
        <v>8633</v>
      </c>
      <c r="I859" s="149" t="s">
        <v>8634</v>
      </c>
      <c r="J859" s="149" t="s">
        <v>8634</v>
      </c>
      <c r="K859" s="153">
        <v>0</v>
      </c>
      <c r="L859" s="27">
        <v>0</v>
      </c>
      <c r="M859" s="153"/>
      <c r="N859" s="154">
        <v>7050000</v>
      </c>
      <c r="O859" s="154"/>
      <c r="P859" s="25"/>
      <c r="Q859" s="25">
        <v>7050000</v>
      </c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>
        <f t="shared" si="234"/>
        <v>0</v>
      </c>
      <c r="AE859" s="27">
        <v>7950000</v>
      </c>
      <c r="AF859" s="27">
        <v>7950000</v>
      </c>
      <c r="AG859" s="27"/>
      <c r="AH859" s="27"/>
      <c r="AI859" s="27"/>
      <c r="AJ859" s="27"/>
      <c r="AK859" s="27"/>
      <c r="AL859" s="25">
        <f>IF(SUM(AF859:AG859)&lt;SUM(AE859),SUM(AE859)-SUM(AF859:AG859),)</f>
        <v>0</v>
      </c>
      <c r="AM859" s="27">
        <f>IF(SUM(P859:AA859)&lt;(K859+L859+N859),(K859+L859+N859)-SUM(P859:AA859),)+IF(SUM(AF859:AG859)&lt;(AE859),(AE859)-SUM(AF859:AG859),)</f>
        <v>0</v>
      </c>
      <c r="AN859" s="28"/>
      <c r="AO859" s="2"/>
      <c r="AP859" s="2"/>
      <c r="AQ859" s="89"/>
      <c r="AR859" s="89"/>
      <c r="AS859" s="2"/>
      <c r="AT859" s="2"/>
      <c r="AU859" s="29"/>
      <c r="AV859" s="2"/>
      <c r="AW859" s="2"/>
      <c r="AX859" s="2"/>
      <c r="AY859" s="89"/>
      <c r="AZ859" s="2"/>
      <c r="BA859" s="2"/>
      <c r="BB859" s="2"/>
      <c r="BC859" s="2"/>
      <c r="BD859" s="2"/>
      <c r="BE859" s="2"/>
      <c r="BF859" s="2"/>
    </row>
    <row r="860" spans="1:58" s="130" customFormat="1" ht="18" customHeight="1">
      <c r="A860" s="146">
        <v>854</v>
      </c>
      <c r="B860" s="147" t="str">
        <f t="shared" si="233"/>
        <v>018</v>
      </c>
      <c r="C860" s="175" t="s">
        <v>4915</v>
      </c>
      <c r="D860" s="149" t="s">
        <v>8648</v>
      </c>
      <c r="E860" s="152" t="s">
        <v>7146</v>
      </c>
      <c r="F860" s="151" t="s">
        <v>7106</v>
      </c>
      <c r="G860" s="152" t="s">
        <v>7396</v>
      </c>
      <c r="H860" s="149" t="s">
        <v>8633</v>
      </c>
      <c r="I860" s="149" t="s">
        <v>8634</v>
      </c>
      <c r="J860" s="149" t="s">
        <v>8634</v>
      </c>
      <c r="K860" s="153">
        <v>0</v>
      </c>
      <c r="L860" s="27">
        <v>0</v>
      </c>
      <c r="M860" s="153"/>
      <c r="N860" s="154">
        <v>7050000</v>
      </c>
      <c r="O860" s="154"/>
      <c r="P860" s="25"/>
      <c r="Q860" s="25">
        <v>7050000</v>
      </c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>
        <f t="shared" si="234"/>
        <v>0</v>
      </c>
      <c r="AE860" s="27">
        <v>7950000</v>
      </c>
      <c r="AF860" s="27">
        <v>7950000</v>
      </c>
      <c r="AG860" s="27"/>
      <c r="AH860" s="27"/>
      <c r="AI860" s="27"/>
      <c r="AJ860" s="27"/>
      <c r="AK860" s="27"/>
      <c r="AL860" s="25">
        <f>IF(SUM(AF860:AG860)&lt;SUM(AE860),SUM(AE860)-SUM(AF860:AG860),)</f>
        <v>0</v>
      </c>
      <c r="AM860" s="27">
        <f>IF(SUM(P860:AA860)&lt;(K860+L860+N860),(K860+L860+N860)-SUM(P860:AA860),)+IF(SUM(AF860:AG860)&lt;(AE860),(AE860)-SUM(AF860:AG860),)</f>
        <v>0</v>
      </c>
      <c r="AN860" s="28"/>
      <c r="AO860" s="2"/>
      <c r="AP860" s="2"/>
      <c r="AQ860" s="89"/>
      <c r="AR860" s="89"/>
      <c r="AS860" s="2"/>
      <c r="AT860" s="2"/>
      <c r="AU860" s="29"/>
      <c r="AV860" s="2"/>
      <c r="AW860" s="2"/>
      <c r="AX860" s="2"/>
      <c r="AY860" s="89"/>
      <c r="AZ860" s="2"/>
      <c r="BA860" s="2"/>
      <c r="BB860" s="2"/>
      <c r="BC860" s="2"/>
      <c r="BD860" s="2"/>
      <c r="BE860" s="2"/>
      <c r="BF860" s="2"/>
    </row>
    <row r="861" spans="1:58" s="130" customFormat="1" ht="18" customHeight="1">
      <c r="A861" s="146">
        <v>855</v>
      </c>
      <c r="B861" s="147" t="str">
        <f t="shared" si="233"/>
        <v>018</v>
      </c>
      <c r="C861" s="175" t="s">
        <v>6154</v>
      </c>
      <c r="D861" s="149" t="s">
        <v>8649</v>
      </c>
      <c r="E861" s="152" t="s">
        <v>8650</v>
      </c>
      <c r="F861" s="151" t="s">
        <v>7106</v>
      </c>
      <c r="G861" s="152" t="s">
        <v>7396</v>
      </c>
      <c r="H861" s="149" t="s">
        <v>8633</v>
      </c>
      <c r="I861" s="149" t="s">
        <v>8634</v>
      </c>
      <c r="J861" s="149" t="s">
        <v>8634</v>
      </c>
      <c r="K861" s="153">
        <v>0</v>
      </c>
      <c r="L861" s="27">
        <v>0</v>
      </c>
      <c r="M861" s="153"/>
      <c r="N861" s="154">
        <v>7050000</v>
      </c>
      <c r="O861" s="154"/>
      <c r="P861" s="25"/>
      <c r="Q861" s="25">
        <v>7050000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>
        <f t="shared" si="234"/>
        <v>0</v>
      </c>
      <c r="AE861" s="27">
        <v>7950000</v>
      </c>
      <c r="AF861" s="27">
        <v>7950000</v>
      </c>
      <c r="AG861" s="27"/>
      <c r="AH861" s="27"/>
      <c r="AI861" s="27"/>
      <c r="AJ861" s="27"/>
      <c r="AK861" s="27"/>
      <c r="AL861" s="25">
        <f>IF(SUM(AF861:AG861)&lt;SUM(AE861),SUM(AE861)-SUM(AF861:AG861),)</f>
        <v>0</v>
      </c>
      <c r="AM861" s="27">
        <f>IF(SUM(P861:AA861)&lt;(K861+L861+N861),(K861+L861+N861)-SUM(P861:AA861),)+IF(SUM(AF861:AG861)&lt;(AE861),(AE861)-SUM(AF861:AG861),)</f>
        <v>0</v>
      </c>
      <c r="AN861" s="28"/>
      <c r="AO861" s="2"/>
      <c r="AP861" s="2"/>
      <c r="AQ861" s="89"/>
      <c r="AR861" s="89"/>
      <c r="AS861" s="2"/>
      <c r="AT861" s="2"/>
      <c r="AU861" s="29"/>
      <c r="AV861" s="2"/>
      <c r="AW861" s="2"/>
      <c r="AX861" s="2"/>
      <c r="AY861" s="89"/>
      <c r="AZ861" s="2"/>
      <c r="BA861" s="2"/>
      <c r="BB861" s="2"/>
      <c r="BC861" s="2"/>
      <c r="BD861" s="2"/>
      <c r="BE861" s="2"/>
      <c r="BF861" s="2"/>
    </row>
    <row r="862" spans="1:58" s="130" customFormat="1" ht="18" customHeight="1">
      <c r="A862" s="146">
        <v>856</v>
      </c>
      <c r="B862" s="147" t="str">
        <f t="shared" si="233"/>
        <v>018</v>
      </c>
      <c r="C862" s="175" t="s">
        <v>4826</v>
      </c>
      <c r="D862" s="149" t="s">
        <v>8651</v>
      </c>
      <c r="E862" s="152" t="s">
        <v>7794</v>
      </c>
      <c r="F862" s="151" t="s">
        <v>7106</v>
      </c>
      <c r="G862" s="152" t="s">
        <v>7396</v>
      </c>
      <c r="H862" s="149" t="s">
        <v>8633</v>
      </c>
      <c r="I862" s="149" t="s">
        <v>8634</v>
      </c>
      <c r="J862" s="149" t="s">
        <v>8634</v>
      </c>
      <c r="K862" s="153">
        <v>0</v>
      </c>
      <c r="L862" s="27">
        <v>0</v>
      </c>
      <c r="M862" s="153"/>
      <c r="N862" s="154">
        <v>7050000</v>
      </c>
      <c r="O862" s="154"/>
      <c r="P862" s="25"/>
      <c r="Q862" s="25">
        <v>7050000</v>
      </c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>
        <f t="shared" si="234"/>
        <v>0</v>
      </c>
      <c r="AE862" s="27">
        <v>7950000</v>
      </c>
      <c r="AF862" s="27"/>
      <c r="AG862" s="27"/>
      <c r="AH862" s="27">
        <v>7950000</v>
      </c>
      <c r="AI862" s="27"/>
      <c r="AJ862" s="27"/>
      <c r="AK862" s="27"/>
      <c r="AL862" s="25">
        <f>IF(SUM(AF862:AI862)&lt;SUM(AE862),SUM(AE862)-SUM(AF862:AI862),)</f>
        <v>0</v>
      </c>
      <c r="AM862" s="27">
        <f t="shared" ref="AM862" si="235">IF(SUM(P862:AA862)&lt;(K862+L862+N862),(K862+L862+N862)-SUM(P862:AA862),)+IF(SUM(AF862:AI862)&lt;(AE862),(AE862)-SUM(AF862:AI862),)</f>
        <v>0</v>
      </c>
      <c r="AN862" s="28"/>
      <c r="AO862" s="2"/>
      <c r="AP862" s="2"/>
      <c r="AQ862" s="89"/>
      <c r="AR862" s="89"/>
      <c r="AS862" s="2"/>
      <c r="AT862" s="2"/>
      <c r="AU862" s="29"/>
      <c r="AV862" s="2"/>
      <c r="AW862" s="2"/>
      <c r="AX862" s="2"/>
      <c r="AY862" s="89"/>
      <c r="AZ862" s="2"/>
      <c r="BA862" s="2"/>
      <c r="BB862" s="2"/>
      <c r="BC862" s="2"/>
      <c r="BD862" s="2"/>
      <c r="BE862" s="2"/>
      <c r="BF862" s="2"/>
    </row>
    <row r="863" spans="1:58" s="130" customFormat="1" ht="18" customHeight="1">
      <c r="A863" s="146">
        <v>857</v>
      </c>
      <c r="B863" s="147" t="str">
        <f t="shared" si="233"/>
        <v>018</v>
      </c>
      <c r="C863" s="175" t="s">
        <v>6595</v>
      </c>
      <c r="D863" s="149" t="s">
        <v>8652</v>
      </c>
      <c r="E863" s="152" t="s">
        <v>7635</v>
      </c>
      <c r="F863" s="151" t="s">
        <v>496</v>
      </c>
      <c r="G863" s="152" t="s">
        <v>7396</v>
      </c>
      <c r="H863" s="149" t="s">
        <v>8633</v>
      </c>
      <c r="I863" s="149" t="s">
        <v>8634</v>
      </c>
      <c r="J863" s="149" t="s">
        <v>8634</v>
      </c>
      <c r="K863" s="153">
        <v>0</v>
      </c>
      <c r="L863" s="27">
        <v>0</v>
      </c>
      <c r="M863" s="153"/>
      <c r="N863" s="154">
        <v>7050000</v>
      </c>
      <c r="O863" s="154"/>
      <c r="P863" s="25"/>
      <c r="Q863" s="25">
        <v>7050000</v>
      </c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>
        <f t="shared" si="234"/>
        <v>0</v>
      </c>
      <c r="AE863" s="27">
        <v>7950000</v>
      </c>
      <c r="AF863" s="27">
        <v>7950000</v>
      </c>
      <c r="AG863" s="27"/>
      <c r="AH863" s="27"/>
      <c r="AI863" s="27"/>
      <c r="AJ863" s="27"/>
      <c r="AK863" s="27"/>
      <c r="AL863" s="25">
        <f>IF(SUM(AF863:AG863)&lt;SUM(AE863),SUM(AE863)-SUM(AF863:AG863),)</f>
        <v>0</v>
      </c>
      <c r="AM863" s="27">
        <f>IF(SUM(P863:AA863)&lt;(K863+L863+N863),(K863+L863+N863)-SUM(P863:AA863),)+IF(SUM(AF863:AG863)&lt;(AE863),(AE863)-SUM(AF863:AG863),)</f>
        <v>0</v>
      </c>
      <c r="AN863" s="28"/>
      <c r="AO863" s="2"/>
      <c r="AP863" s="2"/>
      <c r="AQ863" s="89"/>
      <c r="AR863" s="89"/>
      <c r="AS863" s="2"/>
      <c r="AT863" s="2"/>
      <c r="AU863" s="29"/>
      <c r="AV863" s="2"/>
      <c r="AW863" s="2"/>
      <c r="AX863" s="2"/>
      <c r="AY863" s="89"/>
      <c r="AZ863" s="2"/>
      <c r="BA863" s="2"/>
      <c r="BB863" s="2"/>
      <c r="BC863" s="2"/>
      <c r="BD863" s="2"/>
      <c r="BE863" s="2"/>
      <c r="BF863" s="2"/>
    </row>
    <row r="864" spans="1:58" s="130" customFormat="1" ht="18" customHeight="1">
      <c r="A864" s="146">
        <v>858</v>
      </c>
      <c r="B864" s="147" t="str">
        <f t="shared" si="233"/>
        <v>018</v>
      </c>
      <c r="C864" s="175" t="s">
        <v>6359</v>
      </c>
      <c r="D864" s="149" t="s">
        <v>8653</v>
      </c>
      <c r="E864" s="152" t="s">
        <v>7742</v>
      </c>
      <c r="F864" s="151" t="s">
        <v>7106</v>
      </c>
      <c r="G864" s="152" t="s">
        <v>7396</v>
      </c>
      <c r="H864" s="149" t="s">
        <v>8633</v>
      </c>
      <c r="I864" s="149" t="s">
        <v>8634</v>
      </c>
      <c r="J864" s="149" t="s">
        <v>8634</v>
      </c>
      <c r="K864" s="153">
        <v>0</v>
      </c>
      <c r="L864" s="27">
        <v>0</v>
      </c>
      <c r="M864" s="153"/>
      <c r="N864" s="154">
        <v>7050000</v>
      </c>
      <c r="O864" s="154"/>
      <c r="P864" s="25"/>
      <c r="Q864" s="25">
        <v>7050000</v>
      </c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>
        <f t="shared" si="234"/>
        <v>0</v>
      </c>
      <c r="AE864" s="27">
        <v>7950000</v>
      </c>
      <c r="AF864" s="27">
        <v>7950000</v>
      </c>
      <c r="AG864" s="27"/>
      <c r="AH864" s="27"/>
      <c r="AI864" s="27"/>
      <c r="AJ864" s="27"/>
      <c r="AK864" s="27"/>
      <c r="AL864" s="25">
        <f>IF(SUM(AF864:AG864)&lt;SUM(AE864),SUM(AE864)-SUM(AF864:AG864),)</f>
        <v>0</v>
      </c>
      <c r="AM864" s="27">
        <f>IF(SUM(P864:AA864)&lt;(K864+L864+N864),(K864+L864+N864)-SUM(P864:AA864),)+IF(SUM(AF864:AG864)&lt;(AE864),(AE864)-SUM(AF864:AG864),)</f>
        <v>0</v>
      </c>
      <c r="AN864" s="28"/>
      <c r="AO864" s="2"/>
      <c r="AP864" s="2"/>
      <c r="AQ864" s="89"/>
      <c r="AR864" s="89"/>
      <c r="AS864" s="2"/>
      <c r="AT864" s="2"/>
      <c r="AU864" s="29"/>
      <c r="AV864" s="2"/>
      <c r="AW864" s="2"/>
      <c r="AX864" s="2"/>
      <c r="AY864" s="89"/>
      <c r="AZ864" s="2"/>
      <c r="BA864" s="2"/>
      <c r="BB864" s="2"/>
      <c r="BC864" s="2"/>
      <c r="BD864" s="2"/>
      <c r="BE864" s="2"/>
      <c r="BF864" s="2"/>
    </row>
    <row r="865" spans="1:58" s="130" customFormat="1" ht="18" customHeight="1">
      <c r="A865" s="146">
        <v>859</v>
      </c>
      <c r="B865" s="147" t="str">
        <f t="shared" si="233"/>
        <v>018</v>
      </c>
      <c r="C865" s="175" t="s">
        <v>8654</v>
      </c>
      <c r="D865" s="149" t="s">
        <v>8655</v>
      </c>
      <c r="E865" s="152" t="s">
        <v>7487</v>
      </c>
      <c r="F865" s="151" t="s">
        <v>496</v>
      </c>
      <c r="G865" s="152" t="s">
        <v>7396</v>
      </c>
      <c r="H865" s="149" t="s">
        <v>8633</v>
      </c>
      <c r="I865" s="149" t="s">
        <v>8634</v>
      </c>
      <c r="J865" s="149" t="s">
        <v>8634</v>
      </c>
      <c r="K865" s="153">
        <v>0</v>
      </c>
      <c r="L865" s="27">
        <v>0</v>
      </c>
      <c r="M865" s="153"/>
      <c r="N865" s="154">
        <v>7050000</v>
      </c>
      <c r="O865" s="154"/>
      <c r="P865" s="25"/>
      <c r="Q865" s="25"/>
      <c r="R865" s="25"/>
      <c r="S865" s="25">
        <v>7050000</v>
      </c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>
        <f ca="1">IF(SUM(P865:AD865)&lt;SUM(N865),SUM(N865)-SUM(P865:AD865),)</f>
        <v>0</v>
      </c>
      <c r="AE865" s="27">
        <v>7950000</v>
      </c>
      <c r="AF865" s="27">
        <v>7950000</v>
      </c>
      <c r="AG865" s="27"/>
      <c r="AH865" s="27"/>
      <c r="AI865" s="27"/>
      <c r="AJ865" s="27"/>
      <c r="AK865" s="27"/>
      <c r="AL865" s="25">
        <f>IF(SUM(AF865:AG865)&lt;SUM(AE865),SUM(AE865)-SUM(AF865:AG865),)</f>
        <v>0</v>
      </c>
      <c r="AM865" s="27">
        <f>IF(SUM(P865:AA865)&lt;(K865+L865+N865),(K865+L865+N865)-SUM(P865:AA865),)+IF(SUM(AF865:AG865)&lt;(AE865),(AE865)-SUM(AF865:AG865),)</f>
        <v>0</v>
      </c>
      <c r="AN865" s="28"/>
      <c r="AO865" s="2"/>
      <c r="AP865" s="2"/>
      <c r="AQ865" s="89"/>
      <c r="AR865" s="89"/>
      <c r="AS865" s="2"/>
      <c r="AT865" s="2"/>
      <c r="AU865" s="29"/>
      <c r="AV865" s="2"/>
      <c r="AW865" s="2"/>
      <c r="AX865" s="2"/>
      <c r="AY865" s="89"/>
      <c r="AZ865" s="2"/>
      <c r="BA865" s="2"/>
      <c r="BB865" s="2"/>
      <c r="BC865" s="2"/>
      <c r="BD865" s="2"/>
      <c r="BE865" s="2"/>
      <c r="BF865" s="2"/>
    </row>
    <row r="866" spans="1:58" s="130" customFormat="1" ht="18" customHeight="1">
      <c r="A866" s="146">
        <v>860</v>
      </c>
      <c r="B866" s="147" t="str">
        <f t="shared" si="233"/>
        <v>018</v>
      </c>
      <c r="C866" s="181" t="s">
        <v>5051</v>
      </c>
      <c r="D866" s="149" t="s">
        <v>8656</v>
      </c>
      <c r="E866" s="152" t="s">
        <v>7937</v>
      </c>
      <c r="F866" s="151" t="s">
        <v>496</v>
      </c>
      <c r="G866" s="152" t="s">
        <v>7396</v>
      </c>
      <c r="H866" s="149" t="s">
        <v>8633</v>
      </c>
      <c r="I866" s="149" t="s">
        <v>8634</v>
      </c>
      <c r="J866" s="149" t="s">
        <v>8634</v>
      </c>
      <c r="K866" s="153">
        <v>0</v>
      </c>
      <c r="L866" s="27">
        <v>0</v>
      </c>
      <c r="M866" s="153"/>
      <c r="N866" s="154">
        <v>7050000</v>
      </c>
      <c r="O866" s="154"/>
      <c r="P866" s="25"/>
      <c r="Q866" s="25">
        <v>7050000</v>
      </c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>
        <f>IF(SUM(P866:Q866)&lt;SUM(N866),SUM(N866)-SUM(P866:Q866),)</f>
        <v>0</v>
      </c>
      <c r="AE866" s="27">
        <v>7950000</v>
      </c>
      <c r="AF866" s="27">
        <v>7950000</v>
      </c>
      <c r="AG866" s="27"/>
      <c r="AH866" s="27"/>
      <c r="AI866" s="27"/>
      <c r="AJ866" s="27"/>
      <c r="AK866" s="27"/>
      <c r="AL866" s="25">
        <f>IF(SUM(AF866:AG866)&lt;SUM(AE866),SUM(AE866)-SUM(AF866:AG866),)</f>
        <v>0</v>
      </c>
      <c r="AM866" s="27">
        <f>IF(SUM(P866:AA866)&lt;(K866+L866+N866),(K866+L866+N866)-SUM(P866:AA866),)+IF(SUM(AF866:AG866)&lt;(AE866),(AE866)-SUM(AF866:AG866),)</f>
        <v>0</v>
      </c>
      <c r="AN866" s="28"/>
      <c r="AO866" s="2"/>
      <c r="AP866" s="2"/>
      <c r="AQ866" s="89"/>
      <c r="AR866" s="89"/>
      <c r="AS866" s="2"/>
      <c r="AT866" s="2"/>
      <c r="AU866" s="29"/>
      <c r="AV866" s="2"/>
      <c r="AW866" s="2"/>
      <c r="AX866" s="2"/>
      <c r="AY866" s="89"/>
      <c r="AZ866" s="2"/>
      <c r="BA866" s="2"/>
      <c r="BB866" s="2"/>
      <c r="BC866" s="2"/>
      <c r="BD866" s="2"/>
      <c r="BE866" s="2"/>
      <c r="BF866" s="2"/>
    </row>
    <row r="867" spans="1:58" s="130" customFormat="1" ht="18" customHeight="1">
      <c r="A867" s="146">
        <v>861</v>
      </c>
      <c r="B867" s="147" t="str">
        <f t="shared" si="233"/>
        <v>018</v>
      </c>
      <c r="C867" s="175" t="s">
        <v>8657</v>
      </c>
      <c r="D867" s="149" t="s">
        <v>8658</v>
      </c>
      <c r="E867" s="152" t="s">
        <v>1009</v>
      </c>
      <c r="F867" s="151" t="s">
        <v>496</v>
      </c>
      <c r="G867" s="152" t="s">
        <v>7396</v>
      </c>
      <c r="H867" s="149" t="s">
        <v>8633</v>
      </c>
      <c r="I867" s="149" t="s">
        <v>8634</v>
      </c>
      <c r="J867" s="149" t="s">
        <v>8634</v>
      </c>
      <c r="K867" s="153">
        <v>0</v>
      </c>
      <c r="L867" s="27">
        <v>0</v>
      </c>
      <c r="M867" s="153"/>
      <c r="N867" s="154">
        <v>7050000</v>
      </c>
      <c r="O867" s="154"/>
      <c r="P867" s="25"/>
      <c r="Q867" s="25"/>
      <c r="R867" s="25"/>
      <c r="S867" s="25">
        <v>7050000</v>
      </c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>
        <f ca="1">IF(SUM(P867:AD867)&lt;SUM(N867),SUM(N867)-SUM(P867:AD867),)</f>
        <v>0</v>
      </c>
      <c r="AE867" s="27">
        <v>7950000</v>
      </c>
      <c r="AF867" s="27"/>
      <c r="AG867" s="27"/>
      <c r="AH867" s="27">
        <v>7950000</v>
      </c>
      <c r="AI867" s="27"/>
      <c r="AJ867" s="27"/>
      <c r="AK867" s="27"/>
      <c r="AL867" s="25">
        <f>IF(SUM(AF867:AI867)&lt;SUM(AE867),SUM(AE867)-SUM(AF867:AI867),)</f>
        <v>0</v>
      </c>
      <c r="AM867" s="27">
        <f t="shared" ref="AM867" si="236">IF(SUM(P867:AA867)&lt;(K867+L867+N867),(K867+L867+N867)-SUM(P867:AA867),)+IF(SUM(AF867:AI867)&lt;(AE867),(AE867)-SUM(AF867:AI867),)</f>
        <v>0</v>
      </c>
      <c r="AN867" s="28"/>
      <c r="AO867" s="2"/>
      <c r="AP867" s="2"/>
      <c r="AQ867" s="89"/>
      <c r="AR867" s="89"/>
      <c r="AS867" s="2"/>
      <c r="AT867" s="2"/>
      <c r="AU867" s="29"/>
      <c r="AV867" s="2"/>
      <c r="AW867" s="2"/>
      <c r="AX867" s="2"/>
      <c r="AY867" s="89"/>
      <c r="AZ867" s="2"/>
      <c r="BA867" s="2"/>
      <c r="BB867" s="2"/>
      <c r="BC867" s="2"/>
      <c r="BD867" s="2"/>
      <c r="BE867" s="2"/>
      <c r="BF867" s="2"/>
    </row>
    <row r="868" spans="1:58" s="130" customFormat="1" ht="18" customHeight="1">
      <c r="A868" s="146">
        <v>862</v>
      </c>
      <c r="B868" s="147" t="str">
        <f t="shared" si="233"/>
        <v>018</v>
      </c>
      <c r="C868" s="175" t="s">
        <v>5838</v>
      </c>
      <c r="D868" s="149" t="s">
        <v>8659</v>
      </c>
      <c r="E868" s="152" t="s">
        <v>7789</v>
      </c>
      <c r="F868" s="151" t="s">
        <v>7106</v>
      </c>
      <c r="G868" s="152" t="s">
        <v>7396</v>
      </c>
      <c r="H868" s="149" t="s">
        <v>8633</v>
      </c>
      <c r="I868" s="149" t="s">
        <v>8634</v>
      </c>
      <c r="J868" s="149" t="s">
        <v>8634</v>
      </c>
      <c r="K868" s="153">
        <v>0</v>
      </c>
      <c r="L868" s="27">
        <v>0</v>
      </c>
      <c r="M868" s="153"/>
      <c r="N868" s="154">
        <v>7050000</v>
      </c>
      <c r="O868" s="154"/>
      <c r="P868" s="25"/>
      <c r="Q868" s="25">
        <v>7050000</v>
      </c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>
        <f t="shared" ref="AD868:AD873" si="237">IF(SUM(P868:Q868)&lt;SUM(N868),SUM(N868)-SUM(P868:Q868),)</f>
        <v>0</v>
      </c>
      <c r="AE868" s="27">
        <v>7950000</v>
      </c>
      <c r="AF868" s="27">
        <v>7950000</v>
      </c>
      <c r="AG868" s="27"/>
      <c r="AH868" s="27"/>
      <c r="AI868" s="27"/>
      <c r="AJ868" s="27"/>
      <c r="AK868" s="27"/>
      <c r="AL868" s="25">
        <f t="shared" ref="AL868:AL873" si="238">IF(SUM(AF868:AG868)&lt;SUM(AE868),SUM(AE868)-SUM(AF868:AG868),)</f>
        <v>0</v>
      </c>
      <c r="AM868" s="27">
        <f t="shared" ref="AM868:AM873" si="239">IF(SUM(P868:AA868)&lt;(K868+L868+N868),(K868+L868+N868)-SUM(P868:AA868),)+IF(SUM(AF868:AG868)&lt;(AE868),(AE868)-SUM(AF868:AG868),)</f>
        <v>0</v>
      </c>
      <c r="AN868" s="28"/>
      <c r="AO868" s="2"/>
      <c r="AP868" s="2"/>
      <c r="AQ868" s="89"/>
      <c r="AR868" s="89"/>
      <c r="AS868" s="2"/>
      <c r="AT868" s="2"/>
      <c r="AU868" s="29"/>
      <c r="AV868" s="2"/>
      <c r="AW868" s="2"/>
      <c r="AX868" s="2"/>
      <c r="AY868" s="89"/>
      <c r="AZ868" s="2"/>
      <c r="BA868" s="2"/>
      <c r="BB868" s="2"/>
      <c r="BC868" s="2"/>
      <c r="BD868" s="2"/>
      <c r="BE868" s="2"/>
      <c r="BF868" s="2"/>
    </row>
    <row r="869" spans="1:58" s="130" customFormat="1">
      <c r="A869" s="146">
        <v>863</v>
      </c>
      <c r="B869" s="147" t="str">
        <f t="shared" si="233"/>
        <v>018</v>
      </c>
      <c r="C869" s="175" t="s">
        <v>5844</v>
      </c>
      <c r="D869" s="149" t="s">
        <v>8660</v>
      </c>
      <c r="E869" s="152" t="s">
        <v>7910</v>
      </c>
      <c r="F869" s="151" t="s">
        <v>7106</v>
      </c>
      <c r="G869" s="152" t="s">
        <v>7396</v>
      </c>
      <c r="H869" s="149" t="s">
        <v>8633</v>
      </c>
      <c r="I869" s="149" t="s">
        <v>8634</v>
      </c>
      <c r="J869" s="149" t="s">
        <v>8634</v>
      </c>
      <c r="K869" s="153">
        <v>0</v>
      </c>
      <c r="L869" s="27">
        <v>0</v>
      </c>
      <c r="M869" s="153"/>
      <c r="N869" s="154">
        <v>7050000</v>
      </c>
      <c r="O869" s="154"/>
      <c r="P869" s="25"/>
      <c r="Q869" s="25">
        <v>7050000</v>
      </c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>
        <f t="shared" si="237"/>
        <v>0</v>
      </c>
      <c r="AE869" s="27">
        <v>7950000</v>
      </c>
      <c r="AF869" s="27">
        <v>7950000</v>
      </c>
      <c r="AG869" s="27"/>
      <c r="AH869" s="27"/>
      <c r="AI869" s="27"/>
      <c r="AJ869" s="27"/>
      <c r="AK869" s="27"/>
      <c r="AL869" s="25">
        <f t="shared" si="238"/>
        <v>0</v>
      </c>
      <c r="AM869" s="27">
        <f t="shared" si="239"/>
        <v>0</v>
      </c>
      <c r="AN869" s="28"/>
      <c r="AO869" s="2"/>
      <c r="AP869" s="2"/>
      <c r="AQ869" s="89"/>
      <c r="AR869" s="89"/>
      <c r="AS869" s="2"/>
      <c r="AT869" s="2"/>
      <c r="AU869" s="29"/>
      <c r="AV869" s="2"/>
      <c r="AW869" s="2"/>
      <c r="AX869" s="2"/>
      <c r="AY869" s="89"/>
      <c r="AZ869" s="2"/>
      <c r="BA869" s="2"/>
      <c r="BB869" s="2"/>
      <c r="BC869" s="2"/>
      <c r="BD869" s="2"/>
      <c r="BE869" s="2"/>
      <c r="BF869" s="2"/>
    </row>
    <row r="870" spans="1:58" s="130" customFormat="1" ht="18" customHeight="1">
      <c r="A870" s="146">
        <v>864</v>
      </c>
      <c r="B870" s="147" t="str">
        <f t="shared" si="233"/>
        <v>018</v>
      </c>
      <c r="C870" s="175" t="s">
        <v>6638</v>
      </c>
      <c r="D870" s="149" t="s">
        <v>8661</v>
      </c>
      <c r="E870" s="152" t="s">
        <v>8662</v>
      </c>
      <c r="F870" s="151" t="s">
        <v>7106</v>
      </c>
      <c r="G870" s="152" t="s">
        <v>7396</v>
      </c>
      <c r="H870" s="149" t="s">
        <v>8633</v>
      </c>
      <c r="I870" s="149" t="s">
        <v>8634</v>
      </c>
      <c r="J870" s="149" t="s">
        <v>8634</v>
      </c>
      <c r="K870" s="153">
        <v>0</v>
      </c>
      <c r="L870" s="27">
        <v>0</v>
      </c>
      <c r="M870" s="153"/>
      <c r="N870" s="154">
        <v>7050000</v>
      </c>
      <c r="O870" s="154"/>
      <c r="P870" s="25"/>
      <c r="Q870" s="25">
        <v>7050000</v>
      </c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>
        <f t="shared" si="237"/>
        <v>0</v>
      </c>
      <c r="AE870" s="27">
        <v>7950000</v>
      </c>
      <c r="AF870" s="27">
        <v>7950000</v>
      </c>
      <c r="AG870" s="27"/>
      <c r="AH870" s="27"/>
      <c r="AI870" s="27"/>
      <c r="AJ870" s="27"/>
      <c r="AK870" s="27"/>
      <c r="AL870" s="25">
        <f t="shared" si="238"/>
        <v>0</v>
      </c>
      <c r="AM870" s="27">
        <f t="shared" si="239"/>
        <v>0</v>
      </c>
      <c r="AN870" s="28"/>
      <c r="AO870" s="2"/>
      <c r="AP870" s="2"/>
      <c r="AQ870" s="89"/>
      <c r="AR870" s="89"/>
      <c r="AS870" s="2"/>
      <c r="AT870" s="2"/>
      <c r="AU870" s="29"/>
      <c r="AV870" s="2"/>
      <c r="AW870" s="2"/>
      <c r="AX870" s="2"/>
      <c r="AY870" s="89"/>
      <c r="AZ870" s="2"/>
      <c r="BA870" s="2"/>
      <c r="BB870" s="2"/>
      <c r="BC870" s="2"/>
      <c r="BD870" s="2"/>
      <c r="BE870" s="2"/>
      <c r="BF870" s="2"/>
    </row>
    <row r="871" spans="1:58" s="130" customFormat="1" ht="18" customHeight="1">
      <c r="A871" s="146">
        <v>865</v>
      </c>
      <c r="B871" s="147" t="str">
        <f t="shared" si="233"/>
        <v>018</v>
      </c>
      <c r="C871" s="175" t="s">
        <v>8663</v>
      </c>
      <c r="D871" s="149" t="s">
        <v>8664</v>
      </c>
      <c r="E871" s="152" t="s">
        <v>7163</v>
      </c>
      <c r="F871" s="151" t="s">
        <v>496</v>
      </c>
      <c r="G871" s="152" t="s">
        <v>7396</v>
      </c>
      <c r="H871" s="149" t="s">
        <v>8633</v>
      </c>
      <c r="I871" s="149" t="s">
        <v>8634</v>
      </c>
      <c r="J871" s="149" t="s">
        <v>8634</v>
      </c>
      <c r="K871" s="153">
        <v>0</v>
      </c>
      <c r="L871" s="27">
        <v>0</v>
      </c>
      <c r="M871" s="153"/>
      <c r="N871" s="154">
        <v>7050000</v>
      </c>
      <c r="O871" s="154"/>
      <c r="P871" s="25"/>
      <c r="Q871" s="25"/>
      <c r="R871" s="25"/>
      <c r="S871" s="25"/>
      <c r="T871" s="25"/>
      <c r="U871" s="25"/>
      <c r="V871" s="25"/>
      <c r="W871" s="25"/>
      <c r="X871" s="25"/>
      <c r="Y871" s="25">
        <v>7050000</v>
      </c>
      <c r="Z871" s="25"/>
      <c r="AA871" s="25"/>
      <c r="AB871" s="25"/>
      <c r="AC871" s="25"/>
      <c r="AD871" s="25">
        <f>IF(SUM(P871:Y871)&lt;SUM(N871),SUM(N871)-SUM(P871:Y871),)</f>
        <v>0</v>
      </c>
      <c r="AE871" s="27">
        <v>7950000</v>
      </c>
      <c r="AF871" s="27"/>
      <c r="AG871" s="27"/>
      <c r="AH871" s="27"/>
      <c r="AI871" s="27"/>
      <c r="AJ871" s="27"/>
      <c r="AK871" s="27"/>
      <c r="AL871" s="25">
        <f t="shared" si="238"/>
        <v>7950000</v>
      </c>
      <c r="AM871" s="27">
        <f t="shared" si="239"/>
        <v>7950000</v>
      </c>
      <c r="AN871" s="28"/>
      <c r="AO871" s="2"/>
      <c r="AP871" s="2"/>
      <c r="AQ871" s="89"/>
      <c r="AR871" s="89"/>
      <c r="AS871" s="2"/>
      <c r="AT871" s="2"/>
      <c r="AU871" s="29"/>
      <c r="AV871" s="2"/>
      <c r="AW871" s="2"/>
      <c r="AX871" s="2"/>
      <c r="AY871" s="89"/>
      <c r="AZ871" s="2"/>
      <c r="BA871" s="2"/>
      <c r="BB871" s="2"/>
      <c r="BC871" s="2"/>
      <c r="BD871" s="2"/>
      <c r="BE871" s="2"/>
      <c r="BF871" s="2"/>
    </row>
    <row r="872" spans="1:58" s="130" customFormat="1" ht="18" customHeight="1">
      <c r="A872" s="146">
        <v>866</v>
      </c>
      <c r="B872" s="147" t="str">
        <f t="shared" si="233"/>
        <v>018</v>
      </c>
      <c r="C872" s="175" t="s">
        <v>6199</v>
      </c>
      <c r="D872" s="149" t="s">
        <v>8665</v>
      </c>
      <c r="E872" s="152" t="s">
        <v>7367</v>
      </c>
      <c r="F872" s="151" t="s">
        <v>7106</v>
      </c>
      <c r="G872" s="152" t="s">
        <v>7396</v>
      </c>
      <c r="H872" s="149" t="s">
        <v>8633</v>
      </c>
      <c r="I872" s="149" t="s">
        <v>8634</v>
      </c>
      <c r="J872" s="149" t="s">
        <v>8634</v>
      </c>
      <c r="K872" s="153">
        <v>0</v>
      </c>
      <c r="L872" s="27">
        <v>0</v>
      </c>
      <c r="M872" s="153"/>
      <c r="N872" s="154">
        <v>7050000</v>
      </c>
      <c r="O872" s="154"/>
      <c r="P872" s="25"/>
      <c r="Q872" s="25">
        <v>7050000</v>
      </c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>
        <f t="shared" si="237"/>
        <v>0</v>
      </c>
      <c r="AE872" s="27">
        <v>7950000</v>
      </c>
      <c r="AF872" s="27">
        <v>7950000</v>
      </c>
      <c r="AG872" s="27"/>
      <c r="AH872" s="27"/>
      <c r="AI872" s="27"/>
      <c r="AJ872" s="27"/>
      <c r="AK872" s="27"/>
      <c r="AL872" s="25">
        <f t="shared" si="238"/>
        <v>0</v>
      </c>
      <c r="AM872" s="27">
        <f t="shared" si="239"/>
        <v>0</v>
      </c>
      <c r="AN872" s="28"/>
      <c r="AO872" s="2"/>
      <c r="AP872" s="2"/>
      <c r="AQ872" s="89"/>
      <c r="AR872" s="89"/>
      <c r="AS872" s="2"/>
      <c r="AT872" s="2"/>
      <c r="AU872" s="29"/>
      <c r="AV872" s="2"/>
      <c r="AW872" s="2"/>
      <c r="AX872" s="2"/>
      <c r="AY872" s="89"/>
      <c r="AZ872" s="2"/>
      <c r="BA872" s="2"/>
      <c r="BB872" s="2"/>
      <c r="BC872" s="2"/>
      <c r="BD872" s="2"/>
      <c r="BE872" s="2"/>
      <c r="BF872" s="2"/>
    </row>
    <row r="873" spans="1:58" s="130" customFormat="1" ht="18" customHeight="1">
      <c r="A873" s="146">
        <v>867</v>
      </c>
      <c r="B873" s="147" t="str">
        <f t="shared" si="233"/>
        <v>018</v>
      </c>
      <c r="C873" s="175" t="s">
        <v>6794</v>
      </c>
      <c r="D873" s="149" t="s">
        <v>8666</v>
      </c>
      <c r="E873" s="152" t="s">
        <v>7264</v>
      </c>
      <c r="F873" s="151" t="s">
        <v>7106</v>
      </c>
      <c r="G873" s="152" t="s">
        <v>7396</v>
      </c>
      <c r="H873" s="149" t="s">
        <v>8633</v>
      </c>
      <c r="I873" s="149" t="s">
        <v>8634</v>
      </c>
      <c r="J873" s="149" t="s">
        <v>8634</v>
      </c>
      <c r="K873" s="153">
        <v>0</v>
      </c>
      <c r="L873" s="27">
        <v>0</v>
      </c>
      <c r="M873" s="153"/>
      <c r="N873" s="154">
        <v>7050000</v>
      </c>
      <c r="O873" s="154"/>
      <c r="P873" s="25"/>
      <c r="Q873" s="25">
        <v>7050000</v>
      </c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>
        <f t="shared" si="237"/>
        <v>0</v>
      </c>
      <c r="AE873" s="27">
        <v>7950000</v>
      </c>
      <c r="AF873" s="27">
        <v>7950000</v>
      </c>
      <c r="AG873" s="27"/>
      <c r="AH873" s="27"/>
      <c r="AI873" s="27"/>
      <c r="AJ873" s="27"/>
      <c r="AK873" s="27"/>
      <c r="AL873" s="25">
        <f t="shared" si="238"/>
        <v>0</v>
      </c>
      <c r="AM873" s="27">
        <f t="shared" si="239"/>
        <v>0</v>
      </c>
      <c r="AN873" s="28"/>
      <c r="AO873" s="2"/>
      <c r="AP873" s="2"/>
      <c r="AQ873" s="89"/>
      <c r="AR873" s="89"/>
      <c r="AS873" s="2"/>
      <c r="AT873" s="2"/>
      <c r="AU873" s="29"/>
      <c r="AV873" s="2"/>
      <c r="AW873" s="2"/>
      <c r="AX873" s="2"/>
      <c r="AY873" s="89"/>
      <c r="AZ873" s="2"/>
      <c r="BA873" s="2"/>
      <c r="BB873" s="2"/>
      <c r="BC873" s="2"/>
      <c r="BD873" s="2"/>
      <c r="BE873" s="2"/>
      <c r="BF873" s="2"/>
    </row>
    <row r="874" spans="1:58" s="130" customFormat="1" ht="18" customHeight="1">
      <c r="A874" s="146">
        <v>868</v>
      </c>
      <c r="B874" s="147" t="str">
        <f t="shared" si="233"/>
        <v>018</v>
      </c>
      <c r="C874" s="175" t="s">
        <v>8667</v>
      </c>
      <c r="D874" s="149" t="s">
        <v>8668</v>
      </c>
      <c r="E874" s="152" t="s">
        <v>8669</v>
      </c>
      <c r="F874" s="151" t="s">
        <v>496</v>
      </c>
      <c r="G874" s="152" t="s">
        <v>7396</v>
      </c>
      <c r="H874" s="149" t="s">
        <v>8633</v>
      </c>
      <c r="I874" s="149" t="s">
        <v>8634</v>
      </c>
      <c r="J874" s="149" t="s">
        <v>8634</v>
      </c>
      <c r="K874" s="153">
        <v>0</v>
      </c>
      <c r="L874" s="27">
        <v>0</v>
      </c>
      <c r="M874" s="153"/>
      <c r="N874" s="154">
        <v>7050000</v>
      </c>
      <c r="O874" s="154"/>
      <c r="P874" s="25"/>
      <c r="Q874" s="25"/>
      <c r="R874" s="25"/>
      <c r="S874" s="25">
        <v>7050000</v>
      </c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>
        <f ca="1">IF(SUM(P874:AD874)&lt;SUM(N874),SUM(N874)-SUM(P874:AD874),)</f>
        <v>0</v>
      </c>
      <c r="AE874" s="27">
        <v>7950000</v>
      </c>
      <c r="AF874" s="27"/>
      <c r="AG874" s="27"/>
      <c r="AH874" s="27"/>
      <c r="AI874" s="27">
        <v>7950000</v>
      </c>
      <c r="AJ874" s="27"/>
      <c r="AK874" s="27"/>
      <c r="AL874" s="25">
        <f>IF(SUM(AF874:AI874)&lt;SUM(AE874),SUM(AE874)-SUM(AF874:AI874),)</f>
        <v>0</v>
      </c>
      <c r="AM874" s="27">
        <f>IF(SUM(P874:AA874)&lt;(K874+L874+N874),(K874+L874+N874)-SUM(P874:AA874),)+IF(SUM(AF874:AI874)&lt;(AE874),(AE874)-SUM(AF874:AI874),)</f>
        <v>0</v>
      </c>
      <c r="AN874" s="28"/>
      <c r="AO874" s="2"/>
      <c r="AP874" s="2"/>
      <c r="AQ874" s="89"/>
      <c r="AR874" s="89"/>
      <c r="AS874" s="2"/>
      <c r="AT874" s="2"/>
      <c r="AU874" s="29"/>
      <c r="AV874" s="2"/>
      <c r="AW874" s="2"/>
      <c r="AX874" s="2"/>
      <c r="AY874" s="89"/>
      <c r="AZ874" s="2"/>
      <c r="BA874" s="2"/>
      <c r="BB874" s="2"/>
      <c r="BC874" s="2"/>
      <c r="BD874" s="2"/>
      <c r="BE874" s="2"/>
      <c r="BF874" s="2"/>
    </row>
    <row r="875" spans="1:58" s="130" customFormat="1" ht="18" customHeight="1">
      <c r="A875" s="146">
        <v>869</v>
      </c>
      <c r="B875" s="147" t="str">
        <f t="shared" si="233"/>
        <v>018</v>
      </c>
      <c r="C875" s="175" t="s">
        <v>8670</v>
      </c>
      <c r="D875" s="149" t="s">
        <v>8671</v>
      </c>
      <c r="E875" s="152" t="s">
        <v>8672</v>
      </c>
      <c r="F875" s="151" t="s">
        <v>496</v>
      </c>
      <c r="G875" s="152" t="s">
        <v>7396</v>
      </c>
      <c r="H875" s="149" t="s">
        <v>8633</v>
      </c>
      <c r="I875" s="149" t="s">
        <v>8634</v>
      </c>
      <c r="J875" s="149" t="s">
        <v>8634</v>
      </c>
      <c r="K875" s="153">
        <v>0</v>
      </c>
      <c r="L875" s="27">
        <v>0</v>
      </c>
      <c r="M875" s="153"/>
      <c r="N875" s="154">
        <v>7050000</v>
      </c>
      <c r="O875" s="154"/>
      <c r="P875" s="25"/>
      <c r="Q875" s="25"/>
      <c r="R875" s="25"/>
      <c r="S875" s="25">
        <v>7050000</v>
      </c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>
        <f ca="1">IF(SUM(P875:AD875)&lt;SUM(N875),SUM(N875)-SUM(P875:AD875),)</f>
        <v>0</v>
      </c>
      <c r="AE875" s="27">
        <v>7950000</v>
      </c>
      <c r="AF875" s="27">
        <v>7950000</v>
      </c>
      <c r="AG875" s="27"/>
      <c r="AH875" s="27"/>
      <c r="AI875" s="27"/>
      <c r="AJ875" s="27"/>
      <c r="AK875" s="27"/>
      <c r="AL875" s="25">
        <f t="shared" ref="AL875:AL894" si="240">IF(SUM(AF875:AG875)&lt;SUM(AE875),SUM(AE875)-SUM(AF875:AG875),)</f>
        <v>0</v>
      </c>
      <c r="AM875" s="27">
        <f t="shared" ref="AM875:AM894" si="241">IF(SUM(P875:AA875)&lt;(K875+L875+N875),(K875+L875+N875)-SUM(P875:AA875),)+IF(SUM(AF875:AG875)&lt;(AE875),(AE875)-SUM(AF875:AG875),)</f>
        <v>0</v>
      </c>
      <c r="AN875" s="28"/>
      <c r="AO875" s="2"/>
      <c r="AP875" s="2"/>
      <c r="AQ875" s="89"/>
      <c r="AR875" s="89"/>
      <c r="AS875" s="2"/>
      <c r="AT875" s="2"/>
      <c r="AU875" s="29"/>
      <c r="AV875" s="2"/>
      <c r="AW875" s="2"/>
      <c r="AX875" s="2"/>
      <c r="AY875" s="89"/>
      <c r="AZ875" s="2"/>
      <c r="BA875" s="2"/>
      <c r="BB875" s="2"/>
      <c r="BC875" s="2"/>
      <c r="BD875" s="2"/>
      <c r="BE875" s="2"/>
      <c r="BF875" s="2"/>
    </row>
    <row r="876" spans="1:58" s="130" customFormat="1" ht="18" customHeight="1">
      <c r="A876" s="146">
        <v>870</v>
      </c>
      <c r="B876" s="147" t="str">
        <f t="shared" si="233"/>
        <v>018</v>
      </c>
      <c r="C876" s="175" t="s">
        <v>5220</v>
      </c>
      <c r="D876" s="149" t="s">
        <v>8673</v>
      </c>
      <c r="E876" s="152" t="s">
        <v>7600</v>
      </c>
      <c r="F876" s="151" t="s">
        <v>7106</v>
      </c>
      <c r="G876" s="152" t="s">
        <v>7396</v>
      </c>
      <c r="H876" s="149" t="s">
        <v>8633</v>
      </c>
      <c r="I876" s="149" t="s">
        <v>8634</v>
      </c>
      <c r="J876" s="149" t="s">
        <v>8634</v>
      </c>
      <c r="K876" s="153">
        <v>0</v>
      </c>
      <c r="L876" s="27">
        <v>0</v>
      </c>
      <c r="M876" s="153"/>
      <c r="N876" s="154">
        <v>7050000</v>
      </c>
      <c r="O876" s="154"/>
      <c r="P876" s="25"/>
      <c r="Q876" s="25">
        <v>7050000</v>
      </c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>
        <f>IF(SUM(P876:Q876)&lt;SUM(N876),SUM(N876)-SUM(P876:Q876),)</f>
        <v>0</v>
      </c>
      <c r="AE876" s="27">
        <v>7950000</v>
      </c>
      <c r="AF876" s="27">
        <v>7950000</v>
      </c>
      <c r="AG876" s="27"/>
      <c r="AH876" s="27"/>
      <c r="AI876" s="27"/>
      <c r="AJ876" s="27"/>
      <c r="AK876" s="27"/>
      <c r="AL876" s="25">
        <f t="shared" si="240"/>
        <v>0</v>
      </c>
      <c r="AM876" s="27">
        <f t="shared" si="241"/>
        <v>0</v>
      </c>
      <c r="AN876" s="28"/>
      <c r="AO876" s="2"/>
      <c r="AP876" s="2"/>
      <c r="AQ876" s="89"/>
      <c r="AR876" s="89"/>
      <c r="AS876" s="2"/>
      <c r="AT876" s="2"/>
      <c r="AU876" s="29"/>
      <c r="AV876" s="2"/>
      <c r="AW876" s="2"/>
      <c r="AX876" s="2"/>
      <c r="AY876" s="89"/>
      <c r="AZ876" s="2"/>
      <c r="BA876" s="2"/>
      <c r="BB876" s="2"/>
      <c r="BC876" s="2"/>
      <c r="BD876" s="2"/>
      <c r="BE876" s="2"/>
      <c r="BF876" s="2"/>
    </row>
    <row r="877" spans="1:58" s="130" customFormat="1" ht="18" customHeight="1">
      <c r="A877" s="146">
        <v>871</v>
      </c>
      <c r="B877" s="147" t="str">
        <f t="shared" si="233"/>
        <v>018</v>
      </c>
      <c r="C877" s="181" t="s">
        <v>5243</v>
      </c>
      <c r="D877" s="149" t="s">
        <v>8674</v>
      </c>
      <c r="E877" s="152" t="s">
        <v>339</v>
      </c>
      <c r="F877" s="151" t="s">
        <v>7106</v>
      </c>
      <c r="G877" s="152" t="s">
        <v>7396</v>
      </c>
      <c r="H877" s="149" t="s">
        <v>8633</v>
      </c>
      <c r="I877" s="149" t="s">
        <v>8634</v>
      </c>
      <c r="J877" s="149" t="s">
        <v>8634</v>
      </c>
      <c r="K877" s="153">
        <v>0</v>
      </c>
      <c r="L877" s="27">
        <v>0</v>
      </c>
      <c r="M877" s="153"/>
      <c r="N877" s="154">
        <v>7050000</v>
      </c>
      <c r="O877" s="154"/>
      <c r="P877" s="25"/>
      <c r="Q877" s="25">
        <v>7050000</v>
      </c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>
        <f>IF(SUM(P877:Q877)&lt;SUM(N877),SUM(N877)-SUM(P877:Q877),)</f>
        <v>0</v>
      </c>
      <c r="AE877" s="27">
        <v>7950000</v>
      </c>
      <c r="AF877" s="27">
        <v>7950000</v>
      </c>
      <c r="AG877" s="27"/>
      <c r="AH877" s="27"/>
      <c r="AI877" s="27"/>
      <c r="AJ877" s="27"/>
      <c r="AK877" s="27"/>
      <c r="AL877" s="25">
        <f t="shared" si="240"/>
        <v>0</v>
      </c>
      <c r="AM877" s="27">
        <f t="shared" si="241"/>
        <v>0</v>
      </c>
      <c r="AN877" s="28"/>
      <c r="AO877" s="2"/>
      <c r="AP877" s="2"/>
      <c r="AQ877" s="89"/>
      <c r="AR877" s="89"/>
      <c r="AS877" s="2"/>
      <c r="AT877" s="2"/>
      <c r="AU877" s="29"/>
      <c r="AV877" s="2"/>
      <c r="AW877" s="2"/>
      <c r="AX877" s="2"/>
      <c r="AY877" s="89"/>
      <c r="AZ877" s="2"/>
      <c r="BA877" s="2"/>
      <c r="BB877" s="2"/>
      <c r="BC877" s="2"/>
      <c r="BD877" s="2"/>
      <c r="BE877" s="2"/>
      <c r="BF877" s="2"/>
    </row>
    <row r="878" spans="1:58" s="193" customFormat="1" ht="18" customHeight="1">
      <c r="A878" s="146">
        <v>872</v>
      </c>
      <c r="B878" s="147" t="str">
        <f t="shared" si="233"/>
        <v>018</v>
      </c>
      <c r="C878" s="168" t="s">
        <v>5038</v>
      </c>
      <c r="D878" s="148" t="s">
        <v>8675</v>
      </c>
      <c r="E878" s="150"/>
      <c r="F878" s="151"/>
      <c r="G878" s="152"/>
      <c r="H878" s="149"/>
      <c r="I878" s="149" t="s">
        <v>8634</v>
      </c>
      <c r="J878" s="149" t="s">
        <v>8634</v>
      </c>
      <c r="K878" s="153">
        <v>0</v>
      </c>
      <c r="L878" s="27">
        <v>0</v>
      </c>
      <c r="M878" s="153"/>
      <c r="N878" s="154">
        <v>7050000</v>
      </c>
      <c r="O878" s="154"/>
      <c r="P878" s="25"/>
      <c r="Q878" s="25">
        <v>7050000</v>
      </c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>
        <f>IF(SUM(P878:Q878)&lt;SUM(N878),SUM(N878)-SUM(P878:Q878),)</f>
        <v>0</v>
      </c>
      <c r="AE878" s="27">
        <v>7950000</v>
      </c>
      <c r="AF878" s="27">
        <v>7950000</v>
      </c>
      <c r="AG878" s="27"/>
      <c r="AH878" s="27"/>
      <c r="AI878" s="27"/>
      <c r="AJ878" s="27"/>
      <c r="AK878" s="27"/>
      <c r="AL878" s="25">
        <f t="shared" si="240"/>
        <v>0</v>
      </c>
      <c r="AM878" s="27">
        <f t="shared" si="241"/>
        <v>0</v>
      </c>
      <c r="AN878" s="28"/>
      <c r="AO878" s="89"/>
      <c r="AP878" s="2"/>
      <c r="AQ878" s="89"/>
      <c r="AR878" s="89"/>
      <c r="AS878" s="89"/>
      <c r="AT878" s="89"/>
      <c r="AU878" s="29"/>
      <c r="AV878" s="2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</row>
    <row r="879" spans="1:58" s="186" customFormat="1" ht="18" customHeight="1">
      <c r="A879" s="146">
        <v>873</v>
      </c>
      <c r="B879" s="147" t="str">
        <f t="shared" si="233"/>
        <v>019</v>
      </c>
      <c r="C879" s="175" t="s">
        <v>8676</v>
      </c>
      <c r="D879" s="149" t="s">
        <v>8677</v>
      </c>
      <c r="E879" s="152" t="s">
        <v>7243</v>
      </c>
      <c r="F879" s="151" t="s">
        <v>496</v>
      </c>
      <c r="G879" s="152" t="s">
        <v>8678</v>
      </c>
      <c r="H879" s="149" t="s">
        <v>8679</v>
      </c>
      <c r="I879" s="149" t="s">
        <v>8680</v>
      </c>
      <c r="J879" s="149" t="s">
        <v>8680</v>
      </c>
      <c r="K879" s="153">
        <v>0</v>
      </c>
      <c r="L879" s="27">
        <v>0</v>
      </c>
      <c r="M879" s="153"/>
      <c r="N879" s="154">
        <v>8200000</v>
      </c>
      <c r="O879" s="154"/>
      <c r="P879" s="25"/>
      <c r="Q879" s="25"/>
      <c r="R879" s="25"/>
      <c r="S879" s="25">
        <v>8200000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>
        <f ca="1">IF(SUM(P879:AD879)&lt;SUM(N879),SUM(N879)-SUM(P879:AD879),)</f>
        <v>0</v>
      </c>
      <c r="AE879" s="27">
        <v>9250000</v>
      </c>
      <c r="AF879" s="27">
        <v>9250000</v>
      </c>
      <c r="AG879" s="27"/>
      <c r="AH879" s="27"/>
      <c r="AI879" s="27"/>
      <c r="AJ879" s="27"/>
      <c r="AK879" s="27"/>
      <c r="AL879" s="25">
        <f t="shared" si="240"/>
        <v>0</v>
      </c>
      <c r="AM879" s="27">
        <f t="shared" si="241"/>
        <v>0</v>
      </c>
      <c r="AN879" s="28"/>
      <c r="AO879" s="2"/>
      <c r="AP879" s="2"/>
      <c r="AQ879" s="89"/>
      <c r="AR879" s="89"/>
      <c r="AS879" s="2"/>
      <c r="AT879" s="2"/>
      <c r="AU879" s="29"/>
      <c r="AV879" s="2"/>
      <c r="AW879" s="2"/>
      <c r="AX879" s="2"/>
      <c r="AY879" s="89"/>
      <c r="AZ879" s="2"/>
      <c r="BA879" s="2"/>
      <c r="BB879" s="2"/>
      <c r="BC879" s="2"/>
      <c r="BD879" s="2"/>
      <c r="BE879" s="2"/>
      <c r="BF879" s="2"/>
    </row>
    <row r="880" spans="1:58" s="187" customFormat="1" ht="18" customHeight="1">
      <c r="A880" s="146">
        <v>874</v>
      </c>
      <c r="B880" s="147" t="str">
        <f t="shared" si="233"/>
        <v>019</v>
      </c>
      <c r="C880" s="175" t="s">
        <v>8681</v>
      </c>
      <c r="D880" s="149" t="s">
        <v>7952</v>
      </c>
      <c r="E880" s="152" t="s">
        <v>8221</v>
      </c>
      <c r="F880" s="151" t="s">
        <v>496</v>
      </c>
      <c r="G880" s="152" t="s">
        <v>8678</v>
      </c>
      <c r="H880" s="149" t="s">
        <v>8679</v>
      </c>
      <c r="I880" s="149" t="s">
        <v>8680</v>
      </c>
      <c r="J880" s="149" t="s">
        <v>8680</v>
      </c>
      <c r="K880" s="153">
        <v>0</v>
      </c>
      <c r="L880" s="27">
        <v>0</v>
      </c>
      <c r="M880" s="153"/>
      <c r="N880" s="154">
        <v>8200000</v>
      </c>
      <c r="O880" s="154"/>
      <c r="P880" s="25"/>
      <c r="Q880" s="25"/>
      <c r="R880" s="25"/>
      <c r="S880" s="25">
        <v>8200000</v>
      </c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>
        <f ca="1">IF(SUM(P880:AD880)&lt;SUM(N880),SUM(N880)-SUM(P880:AD880),)</f>
        <v>0</v>
      </c>
      <c r="AE880" s="27">
        <v>9250000</v>
      </c>
      <c r="AF880" s="27">
        <v>9250000</v>
      </c>
      <c r="AG880" s="27"/>
      <c r="AH880" s="27"/>
      <c r="AI880" s="27"/>
      <c r="AJ880" s="27"/>
      <c r="AK880" s="27"/>
      <c r="AL880" s="25">
        <f t="shared" si="240"/>
        <v>0</v>
      </c>
      <c r="AM880" s="27">
        <f t="shared" si="241"/>
        <v>0</v>
      </c>
      <c r="AN880" s="28"/>
      <c r="AO880" s="2"/>
      <c r="AP880" s="2"/>
      <c r="AQ880" s="89"/>
      <c r="AR880" s="89"/>
      <c r="AS880" s="2"/>
      <c r="AT880" s="2"/>
      <c r="AU880" s="29"/>
      <c r="AV880" s="2"/>
      <c r="AW880" s="2"/>
      <c r="AX880" s="2"/>
      <c r="AY880" s="89"/>
      <c r="AZ880" s="2"/>
      <c r="BA880" s="2"/>
      <c r="BB880" s="2"/>
      <c r="BC880" s="2"/>
      <c r="BD880" s="2"/>
      <c r="BE880" s="2"/>
      <c r="BF880" s="2"/>
    </row>
    <row r="881" spans="1:58" s="187" customFormat="1" ht="18" customHeight="1">
      <c r="A881" s="146">
        <v>875</v>
      </c>
      <c r="B881" s="147" t="str">
        <f t="shared" si="233"/>
        <v>019</v>
      </c>
      <c r="C881" s="175" t="s">
        <v>8682</v>
      </c>
      <c r="D881" s="149" t="s">
        <v>8683</v>
      </c>
      <c r="E881" s="152" t="s">
        <v>7996</v>
      </c>
      <c r="F881" s="151" t="s">
        <v>496</v>
      </c>
      <c r="G881" s="152" t="s">
        <v>8678</v>
      </c>
      <c r="H881" s="149" t="s">
        <v>8679</v>
      </c>
      <c r="I881" s="149" t="s">
        <v>8680</v>
      </c>
      <c r="J881" s="149" t="s">
        <v>8680</v>
      </c>
      <c r="K881" s="153">
        <v>0</v>
      </c>
      <c r="L881" s="27">
        <v>0</v>
      </c>
      <c r="M881" s="153"/>
      <c r="N881" s="154">
        <v>8200000</v>
      </c>
      <c r="O881" s="154"/>
      <c r="P881" s="25"/>
      <c r="Q881" s="25"/>
      <c r="R881" s="25"/>
      <c r="S881" s="25"/>
      <c r="T881" s="25"/>
      <c r="U881" s="25">
        <v>8200000</v>
      </c>
      <c r="V881" s="25"/>
      <c r="W881" s="25"/>
      <c r="X881" s="25"/>
      <c r="Y881" s="25"/>
      <c r="Z881" s="25"/>
      <c r="AA881" s="25"/>
      <c r="AB881" s="25">
        <v>4100000</v>
      </c>
      <c r="AC881" s="25"/>
      <c r="AD881" s="25">
        <f>IF(SUM(P881:U881)&lt;SUM(N881),SUM(N881)-SUM(P881:U881),)</f>
        <v>0</v>
      </c>
      <c r="AE881" s="27">
        <f>9250000/2</f>
        <v>4625000</v>
      </c>
      <c r="AF881" s="27"/>
      <c r="AG881" s="27"/>
      <c r="AH881" s="27"/>
      <c r="AI881" s="27"/>
      <c r="AJ881" s="27"/>
      <c r="AK881" s="27"/>
      <c r="AL881" s="25">
        <f t="shared" si="240"/>
        <v>4625000</v>
      </c>
      <c r="AM881" s="27">
        <f t="shared" si="241"/>
        <v>4625000</v>
      </c>
      <c r="AN881" s="28"/>
      <c r="AO881" s="54">
        <v>0.5</v>
      </c>
      <c r="AP881" s="2"/>
      <c r="AQ881" s="89"/>
      <c r="AR881" s="89"/>
      <c r="AS881" s="2"/>
      <c r="AT881" s="2"/>
      <c r="AU881" s="29"/>
      <c r="AV881" s="2"/>
      <c r="AW881" s="2"/>
      <c r="AX881" s="2"/>
      <c r="AY881" s="89"/>
      <c r="AZ881" s="2"/>
      <c r="BA881" s="2"/>
      <c r="BB881" s="2"/>
      <c r="BC881" s="2"/>
      <c r="BD881" s="2"/>
      <c r="BE881" s="2"/>
      <c r="BF881" s="2"/>
    </row>
    <row r="882" spans="1:58" s="130" customFormat="1" ht="18" customHeight="1">
      <c r="A882" s="146">
        <v>876</v>
      </c>
      <c r="B882" s="147" t="str">
        <f t="shared" si="233"/>
        <v>019</v>
      </c>
      <c r="C882" s="175" t="s">
        <v>8684</v>
      </c>
      <c r="D882" s="149" t="s">
        <v>8685</v>
      </c>
      <c r="E882" s="152" t="s">
        <v>8056</v>
      </c>
      <c r="F882" s="151" t="s">
        <v>496</v>
      </c>
      <c r="G882" s="152" t="s">
        <v>8678</v>
      </c>
      <c r="H882" s="149" t="s">
        <v>8679</v>
      </c>
      <c r="I882" s="149" t="s">
        <v>8680</v>
      </c>
      <c r="J882" s="149" t="s">
        <v>8680</v>
      </c>
      <c r="K882" s="153">
        <v>0</v>
      </c>
      <c r="L882" s="27">
        <v>0</v>
      </c>
      <c r="M882" s="153"/>
      <c r="N882" s="154">
        <v>8200000</v>
      </c>
      <c r="O882" s="154"/>
      <c r="P882" s="25"/>
      <c r="Q882" s="25"/>
      <c r="R882" s="25"/>
      <c r="S882" s="25">
        <v>8200000</v>
      </c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>
        <f ca="1">IF(SUM(P882:AD882)&lt;SUM(N882),SUM(N882)-SUM(P882:AD882),)</f>
        <v>0</v>
      </c>
      <c r="AE882" s="27">
        <v>9250000</v>
      </c>
      <c r="AF882" s="27">
        <v>9250000</v>
      </c>
      <c r="AG882" s="27"/>
      <c r="AH882" s="27"/>
      <c r="AI882" s="27"/>
      <c r="AJ882" s="27"/>
      <c r="AK882" s="27"/>
      <c r="AL882" s="25">
        <f t="shared" si="240"/>
        <v>0</v>
      </c>
      <c r="AM882" s="27">
        <f t="shared" si="241"/>
        <v>0</v>
      </c>
      <c r="AN882" s="28"/>
      <c r="AO882" s="2"/>
      <c r="AP882" s="2"/>
      <c r="AQ882" s="89"/>
      <c r="AR882" s="89"/>
      <c r="AS882" s="2"/>
      <c r="AT882" s="2"/>
      <c r="AU882" s="29"/>
      <c r="AV882" s="2"/>
      <c r="AW882" s="2"/>
      <c r="AX882" s="2"/>
      <c r="AY882" s="89"/>
      <c r="AZ882" s="2"/>
      <c r="BA882" s="2"/>
      <c r="BB882" s="2"/>
      <c r="BC882" s="2"/>
      <c r="BD882" s="2"/>
      <c r="BE882" s="2"/>
      <c r="BF882" s="2"/>
    </row>
    <row r="883" spans="1:58" s="130" customFormat="1" ht="18" customHeight="1">
      <c r="A883" s="146">
        <v>877</v>
      </c>
      <c r="B883" s="147" t="str">
        <f t="shared" si="233"/>
        <v>019</v>
      </c>
      <c r="C883" s="175" t="s">
        <v>8686</v>
      </c>
      <c r="D883" s="149" t="s">
        <v>8687</v>
      </c>
      <c r="E883" s="152"/>
      <c r="F883" s="151"/>
      <c r="G883" s="152" t="s">
        <v>8678</v>
      </c>
      <c r="H883" s="149" t="s">
        <v>8679</v>
      </c>
      <c r="I883" s="149" t="s">
        <v>8680</v>
      </c>
      <c r="J883" s="149" t="s">
        <v>8680</v>
      </c>
      <c r="K883" s="153">
        <v>0</v>
      </c>
      <c r="L883" s="27">
        <v>0</v>
      </c>
      <c r="M883" s="153"/>
      <c r="N883" s="154">
        <v>8200000</v>
      </c>
      <c r="O883" s="154"/>
      <c r="P883" s="25"/>
      <c r="Q883" s="25"/>
      <c r="R883" s="25"/>
      <c r="S883" s="25">
        <v>8200000</v>
      </c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>
        <f ca="1">IF(SUM(P883:AD883)&lt;SUM(N883),SUM(N883)-SUM(P883:AD883),)</f>
        <v>0</v>
      </c>
      <c r="AE883" s="27">
        <v>9250000</v>
      </c>
      <c r="AF883" s="27"/>
      <c r="AG883" s="27"/>
      <c r="AH883" s="27"/>
      <c r="AI883" s="27"/>
      <c r="AJ883" s="27"/>
      <c r="AK883" s="27"/>
      <c r="AL883" s="25">
        <f t="shared" si="240"/>
        <v>9250000</v>
      </c>
      <c r="AM883" s="27">
        <f t="shared" si="241"/>
        <v>9250000</v>
      </c>
      <c r="AN883" s="28"/>
      <c r="AO883" s="2"/>
      <c r="AP883" s="2"/>
      <c r="AQ883" s="89"/>
      <c r="AR883" s="89"/>
      <c r="AS883" s="2"/>
      <c r="AT883" s="2"/>
      <c r="AU883" s="29"/>
      <c r="AV883" s="2"/>
      <c r="AW883" s="2"/>
      <c r="AX883" s="2"/>
      <c r="AY883" s="89"/>
      <c r="AZ883" s="2"/>
      <c r="BA883" s="2"/>
      <c r="BB883" s="2"/>
      <c r="BC883" s="2"/>
      <c r="BD883" s="2"/>
      <c r="BE883" s="2"/>
      <c r="BF883" s="2"/>
    </row>
    <row r="884" spans="1:58" s="130" customFormat="1" ht="18" customHeight="1">
      <c r="A884" s="146">
        <v>878</v>
      </c>
      <c r="B884" s="147" t="str">
        <f t="shared" si="233"/>
        <v>019</v>
      </c>
      <c r="C884" s="175" t="s">
        <v>6150</v>
      </c>
      <c r="D884" s="149" t="s">
        <v>8688</v>
      </c>
      <c r="E884" s="152" t="s">
        <v>8032</v>
      </c>
      <c r="F884" s="151" t="s">
        <v>496</v>
      </c>
      <c r="G884" s="152" t="s">
        <v>8678</v>
      </c>
      <c r="H884" s="149" t="s">
        <v>8679</v>
      </c>
      <c r="I884" s="149" t="s">
        <v>8680</v>
      </c>
      <c r="J884" s="149" t="s">
        <v>8680</v>
      </c>
      <c r="K884" s="153">
        <v>0</v>
      </c>
      <c r="L884" s="27">
        <v>0</v>
      </c>
      <c r="M884" s="153"/>
      <c r="N884" s="154">
        <v>8200000</v>
      </c>
      <c r="O884" s="154"/>
      <c r="P884" s="25"/>
      <c r="Q884" s="25">
        <v>8200000</v>
      </c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>
        <f>IF(SUM(P884:Q884)&lt;SUM(N884),SUM(N884)-SUM(P884:Q884),)</f>
        <v>0</v>
      </c>
      <c r="AE884" s="27">
        <v>9250000</v>
      </c>
      <c r="AF884" s="27">
        <v>9250000</v>
      </c>
      <c r="AG884" s="27"/>
      <c r="AH884" s="27"/>
      <c r="AI884" s="27"/>
      <c r="AJ884" s="27"/>
      <c r="AK884" s="27"/>
      <c r="AL884" s="25">
        <f t="shared" si="240"/>
        <v>0</v>
      </c>
      <c r="AM884" s="27">
        <f t="shared" si="241"/>
        <v>0</v>
      </c>
      <c r="AN884" s="28"/>
      <c r="AO884" s="2"/>
      <c r="AP884" s="2"/>
      <c r="AQ884" s="89"/>
      <c r="AR884" s="89"/>
      <c r="AS884" s="2"/>
      <c r="AT884" s="2"/>
      <c r="AU884" s="29"/>
      <c r="AV884" s="2"/>
      <c r="AW884" s="2"/>
      <c r="AX884" s="2"/>
      <c r="AY884" s="89"/>
      <c r="AZ884" s="2"/>
      <c r="BA884" s="2"/>
      <c r="BB884" s="2"/>
      <c r="BC884" s="2"/>
      <c r="BD884" s="2"/>
      <c r="BE884" s="2"/>
      <c r="BF884" s="2"/>
    </row>
    <row r="885" spans="1:58" s="187" customFormat="1" ht="18" customHeight="1">
      <c r="A885" s="146">
        <v>879</v>
      </c>
      <c r="B885" s="147" t="str">
        <f t="shared" si="233"/>
        <v>019</v>
      </c>
      <c r="C885" s="175" t="s">
        <v>6406</v>
      </c>
      <c r="D885" s="149" t="s">
        <v>8689</v>
      </c>
      <c r="E885" s="152" t="s">
        <v>7764</v>
      </c>
      <c r="F885" s="151" t="s">
        <v>496</v>
      </c>
      <c r="G885" s="152" t="s">
        <v>8678</v>
      </c>
      <c r="H885" s="149" t="s">
        <v>8679</v>
      </c>
      <c r="I885" s="149" t="s">
        <v>8680</v>
      </c>
      <c r="J885" s="149" t="s">
        <v>8680</v>
      </c>
      <c r="K885" s="153">
        <v>0</v>
      </c>
      <c r="L885" s="27">
        <v>0</v>
      </c>
      <c r="M885" s="153"/>
      <c r="N885" s="154">
        <v>8200000</v>
      </c>
      <c r="O885" s="154"/>
      <c r="P885" s="25"/>
      <c r="Q885" s="25">
        <v>8200000</v>
      </c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>
        <f>IF(SUM(P885:Q885)&lt;SUM(N885),SUM(N885)-SUM(P885:Q885),)</f>
        <v>0</v>
      </c>
      <c r="AE885" s="27">
        <v>9250000</v>
      </c>
      <c r="AF885" s="27">
        <v>9250000</v>
      </c>
      <c r="AG885" s="27"/>
      <c r="AH885" s="27"/>
      <c r="AI885" s="27"/>
      <c r="AJ885" s="27"/>
      <c r="AK885" s="27"/>
      <c r="AL885" s="25">
        <f t="shared" si="240"/>
        <v>0</v>
      </c>
      <c r="AM885" s="27">
        <f t="shared" si="241"/>
        <v>0</v>
      </c>
      <c r="AN885" s="28"/>
      <c r="AO885" s="2"/>
      <c r="AP885" s="2"/>
      <c r="AQ885" s="89"/>
      <c r="AR885" s="89"/>
      <c r="AS885" s="2"/>
      <c r="AT885" s="2"/>
      <c r="AU885" s="29"/>
      <c r="AV885" s="2"/>
      <c r="AW885" s="2"/>
      <c r="AX885" s="2"/>
      <c r="AY885" s="89"/>
      <c r="AZ885" s="2"/>
      <c r="BA885" s="2"/>
      <c r="BB885" s="2"/>
      <c r="BC885" s="2"/>
      <c r="BD885" s="2"/>
      <c r="BE885" s="2"/>
      <c r="BF885" s="2"/>
    </row>
    <row r="886" spans="1:58" s="187" customFormat="1" ht="18" customHeight="1">
      <c r="A886" s="146">
        <v>880</v>
      </c>
      <c r="B886" s="147" t="str">
        <f t="shared" si="233"/>
        <v>019</v>
      </c>
      <c r="C886" s="181" t="s">
        <v>6958</v>
      </c>
      <c r="D886" s="149" t="s">
        <v>8690</v>
      </c>
      <c r="E886" s="152" t="s">
        <v>7187</v>
      </c>
      <c r="F886" s="151" t="s">
        <v>496</v>
      </c>
      <c r="G886" s="152" t="s">
        <v>8678</v>
      </c>
      <c r="H886" s="149" t="s">
        <v>8679</v>
      </c>
      <c r="I886" s="149" t="s">
        <v>8680</v>
      </c>
      <c r="J886" s="149" t="s">
        <v>8680</v>
      </c>
      <c r="K886" s="153">
        <v>0</v>
      </c>
      <c r="L886" s="27">
        <v>0</v>
      </c>
      <c r="M886" s="153"/>
      <c r="N886" s="154">
        <v>8200000</v>
      </c>
      <c r="O886" s="154"/>
      <c r="P886" s="25"/>
      <c r="Q886" s="25">
        <v>8200000</v>
      </c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>
        <f>IF(SUM(P886:Q886)&lt;SUM(N886),SUM(N886)-SUM(P886:Q886),)</f>
        <v>0</v>
      </c>
      <c r="AE886" s="27">
        <v>9250000</v>
      </c>
      <c r="AF886" s="27">
        <v>9250000</v>
      </c>
      <c r="AG886" s="27"/>
      <c r="AH886" s="27"/>
      <c r="AI886" s="27"/>
      <c r="AJ886" s="27"/>
      <c r="AK886" s="27"/>
      <c r="AL886" s="25">
        <f t="shared" si="240"/>
        <v>0</v>
      </c>
      <c r="AM886" s="27">
        <f t="shared" si="241"/>
        <v>0</v>
      </c>
      <c r="AN886" s="28"/>
      <c r="AO886" s="2"/>
      <c r="AP886" s="2"/>
      <c r="AQ886" s="89"/>
      <c r="AR886" s="89"/>
      <c r="AS886" s="2"/>
      <c r="AT886" s="2"/>
      <c r="AU886" s="29"/>
      <c r="AV886" s="2"/>
      <c r="AW886" s="2"/>
      <c r="AX886" s="2"/>
      <c r="AY886" s="89"/>
      <c r="AZ886" s="2"/>
      <c r="BA886" s="2"/>
      <c r="BB886" s="2"/>
      <c r="BC886" s="2"/>
      <c r="BD886" s="2"/>
      <c r="BE886" s="2"/>
      <c r="BF886" s="2"/>
    </row>
    <row r="887" spans="1:58" s="130" customFormat="1" ht="18" customHeight="1">
      <c r="A887" s="146">
        <v>881</v>
      </c>
      <c r="B887" s="147" t="str">
        <f t="shared" si="233"/>
        <v>019</v>
      </c>
      <c r="C887" s="175" t="s">
        <v>8691</v>
      </c>
      <c r="D887" s="149" t="s">
        <v>8692</v>
      </c>
      <c r="E887" s="152" t="s">
        <v>7258</v>
      </c>
      <c r="F887" s="151" t="s">
        <v>496</v>
      </c>
      <c r="G887" s="152" t="s">
        <v>8678</v>
      </c>
      <c r="H887" s="149" t="s">
        <v>8679</v>
      </c>
      <c r="I887" s="149" t="s">
        <v>8680</v>
      </c>
      <c r="J887" s="149" t="s">
        <v>8680</v>
      </c>
      <c r="K887" s="153">
        <v>0</v>
      </c>
      <c r="L887" s="27">
        <v>0</v>
      </c>
      <c r="M887" s="153"/>
      <c r="N887" s="154">
        <v>8200000</v>
      </c>
      <c r="O887" s="154"/>
      <c r="P887" s="25"/>
      <c r="Q887" s="25"/>
      <c r="R887" s="25"/>
      <c r="S887" s="25"/>
      <c r="T887" s="25"/>
      <c r="U887" s="25">
        <v>8200000</v>
      </c>
      <c r="V887" s="25"/>
      <c r="W887" s="25"/>
      <c r="X887" s="25"/>
      <c r="Y887" s="25"/>
      <c r="Z887" s="25"/>
      <c r="AA887" s="25"/>
      <c r="AB887" s="25"/>
      <c r="AC887" s="25"/>
      <c r="AD887" s="25">
        <f>IF(SUM(P887:U887)&lt;SUM(N887),SUM(N887)-SUM(P887:U887),)</f>
        <v>0</v>
      </c>
      <c r="AE887" s="27">
        <v>9250000</v>
      </c>
      <c r="AF887" s="27"/>
      <c r="AG887" s="27"/>
      <c r="AH887" s="27"/>
      <c r="AI887" s="27"/>
      <c r="AJ887" s="27"/>
      <c r="AK887" s="27"/>
      <c r="AL887" s="25">
        <f t="shared" si="240"/>
        <v>9250000</v>
      </c>
      <c r="AM887" s="27">
        <f t="shared" si="241"/>
        <v>9250000</v>
      </c>
      <c r="AN887" s="28"/>
      <c r="AO887" s="2"/>
      <c r="AP887" s="2"/>
      <c r="AQ887" s="89"/>
      <c r="AR887" s="89"/>
      <c r="AS887" s="2"/>
      <c r="AT887" s="2"/>
      <c r="AU887" s="29"/>
      <c r="AV887" s="2"/>
      <c r="AW887" s="2"/>
      <c r="AX887" s="2"/>
      <c r="AY887" s="89"/>
      <c r="AZ887" s="2"/>
      <c r="BA887" s="2"/>
      <c r="BB887" s="2"/>
      <c r="BC887" s="2"/>
      <c r="BD887" s="2"/>
      <c r="BE887" s="2"/>
      <c r="BF887" s="2"/>
    </row>
    <row r="888" spans="1:58" s="187" customFormat="1" ht="18" customHeight="1">
      <c r="A888" s="146">
        <v>882</v>
      </c>
      <c r="B888" s="147" t="str">
        <f t="shared" ref="B888:B898" si="242">MID(C888,4,3)</f>
        <v>019</v>
      </c>
      <c r="C888" s="175" t="s">
        <v>8693</v>
      </c>
      <c r="D888" s="149" t="s">
        <v>8694</v>
      </c>
      <c r="E888" s="152" t="s">
        <v>7277</v>
      </c>
      <c r="F888" s="151" t="s">
        <v>496</v>
      </c>
      <c r="G888" s="152" t="s">
        <v>8678</v>
      </c>
      <c r="H888" s="149" t="s">
        <v>8679</v>
      </c>
      <c r="I888" s="149" t="s">
        <v>8680</v>
      </c>
      <c r="J888" s="149" t="s">
        <v>8680</v>
      </c>
      <c r="K888" s="153">
        <v>0</v>
      </c>
      <c r="L888" s="27">
        <v>0</v>
      </c>
      <c r="M888" s="153"/>
      <c r="N888" s="154">
        <v>8200000</v>
      </c>
      <c r="O888" s="154"/>
      <c r="P888" s="25"/>
      <c r="Q888" s="25"/>
      <c r="R888" s="25"/>
      <c r="S888" s="25">
        <v>8200000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>
        <f ca="1">IF(SUM(P888:AD888)&lt;SUM(N888),SUM(N888)-SUM(P888:AD888),)</f>
        <v>0</v>
      </c>
      <c r="AE888" s="27">
        <v>9250000</v>
      </c>
      <c r="AF888" s="27">
        <v>9250000</v>
      </c>
      <c r="AG888" s="27"/>
      <c r="AH888" s="27"/>
      <c r="AI888" s="27"/>
      <c r="AJ888" s="27"/>
      <c r="AK888" s="27"/>
      <c r="AL888" s="25">
        <f t="shared" si="240"/>
        <v>0</v>
      </c>
      <c r="AM888" s="27">
        <f t="shared" si="241"/>
        <v>0</v>
      </c>
      <c r="AN888" s="28"/>
      <c r="AO888" s="2"/>
      <c r="AP888" s="2"/>
      <c r="AQ888" s="89"/>
      <c r="AR888" s="89"/>
      <c r="AS888" s="2"/>
      <c r="AT888" s="2"/>
      <c r="AU888" s="29"/>
      <c r="AV888" s="2"/>
      <c r="AW888" s="2"/>
      <c r="AX888" s="2"/>
      <c r="AY888" s="89"/>
      <c r="AZ888" s="2"/>
      <c r="BA888" s="2"/>
      <c r="BB888" s="2"/>
      <c r="BC888" s="2"/>
      <c r="BD888" s="2"/>
      <c r="BE888" s="2"/>
      <c r="BF888" s="2"/>
    </row>
    <row r="889" spans="1:58" s="187" customFormat="1" ht="18" customHeight="1">
      <c r="A889" s="146">
        <v>883</v>
      </c>
      <c r="B889" s="147" t="str">
        <f t="shared" si="242"/>
        <v>019</v>
      </c>
      <c r="C889" s="175" t="s">
        <v>6149</v>
      </c>
      <c r="D889" s="149" t="s">
        <v>8697</v>
      </c>
      <c r="E889" s="152" t="s">
        <v>7771</v>
      </c>
      <c r="F889" s="151" t="s">
        <v>7106</v>
      </c>
      <c r="G889" s="152" t="s">
        <v>8678</v>
      </c>
      <c r="H889" s="149" t="s">
        <v>8679</v>
      </c>
      <c r="I889" s="149" t="s">
        <v>8680</v>
      </c>
      <c r="J889" s="149" t="s">
        <v>8680</v>
      </c>
      <c r="K889" s="153">
        <v>0</v>
      </c>
      <c r="L889" s="27">
        <v>0</v>
      </c>
      <c r="M889" s="153"/>
      <c r="N889" s="154">
        <v>8200000</v>
      </c>
      <c r="O889" s="154"/>
      <c r="P889" s="25"/>
      <c r="Q889" s="25">
        <v>8200000</v>
      </c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>
        <f t="shared" ref="AD889:AD896" si="243">IF(SUM(P889:Q889)&lt;SUM(N889),SUM(N889)-SUM(P889:Q889),)</f>
        <v>0</v>
      </c>
      <c r="AE889" s="27">
        <v>9250000</v>
      </c>
      <c r="AF889" s="27">
        <v>9250000</v>
      </c>
      <c r="AG889" s="27"/>
      <c r="AH889" s="27"/>
      <c r="AI889" s="27"/>
      <c r="AJ889" s="27"/>
      <c r="AK889" s="27"/>
      <c r="AL889" s="25">
        <f t="shared" si="240"/>
        <v>0</v>
      </c>
      <c r="AM889" s="27">
        <f t="shared" si="241"/>
        <v>0</v>
      </c>
      <c r="AN889" s="28"/>
      <c r="AO889" s="2"/>
      <c r="AP889" s="2"/>
      <c r="AQ889" s="89"/>
      <c r="AR889" s="89"/>
      <c r="AS889" s="2"/>
      <c r="AT889" s="2"/>
      <c r="AU889" s="29"/>
      <c r="AV889" s="2"/>
      <c r="AW889" s="2"/>
      <c r="AX889" s="2"/>
      <c r="AY889" s="89"/>
      <c r="AZ889" s="2"/>
      <c r="BA889" s="2"/>
      <c r="BB889" s="2"/>
      <c r="BC889" s="2"/>
      <c r="BD889" s="2"/>
      <c r="BE889" s="2"/>
      <c r="BF889" s="2"/>
    </row>
    <row r="890" spans="1:58" s="187" customFormat="1" ht="18" customHeight="1">
      <c r="A890" s="146">
        <v>884</v>
      </c>
      <c r="B890" s="147" t="str">
        <f t="shared" si="242"/>
        <v>019</v>
      </c>
      <c r="C890" s="175" t="s">
        <v>5771</v>
      </c>
      <c r="D890" s="149" t="s">
        <v>8698</v>
      </c>
      <c r="E890" s="152" t="s">
        <v>7231</v>
      </c>
      <c r="F890" s="151" t="s">
        <v>496</v>
      </c>
      <c r="G890" s="152" t="s">
        <v>8678</v>
      </c>
      <c r="H890" s="149" t="s">
        <v>8679</v>
      </c>
      <c r="I890" s="149" t="s">
        <v>8680</v>
      </c>
      <c r="J890" s="149" t="s">
        <v>8680</v>
      </c>
      <c r="K890" s="153">
        <v>0</v>
      </c>
      <c r="L890" s="27">
        <v>0</v>
      </c>
      <c r="M890" s="153"/>
      <c r="N890" s="154">
        <v>8200000</v>
      </c>
      <c r="O890" s="154"/>
      <c r="P890" s="25"/>
      <c r="Q890" s="25">
        <v>8200000</v>
      </c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>
        <f t="shared" si="243"/>
        <v>0</v>
      </c>
      <c r="AE890" s="27">
        <v>9250000</v>
      </c>
      <c r="AF890" s="27">
        <v>9250000</v>
      </c>
      <c r="AG890" s="27"/>
      <c r="AH890" s="27"/>
      <c r="AI890" s="27"/>
      <c r="AJ890" s="27"/>
      <c r="AK890" s="27"/>
      <c r="AL890" s="25">
        <f t="shared" si="240"/>
        <v>0</v>
      </c>
      <c r="AM890" s="27">
        <f t="shared" si="241"/>
        <v>0</v>
      </c>
      <c r="AN890" s="28"/>
      <c r="AO890" s="2"/>
      <c r="AP890" s="2"/>
      <c r="AQ890" s="89"/>
      <c r="AR890" s="89"/>
      <c r="AS890" s="2"/>
      <c r="AT890" s="2"/>
      <c r="AU890" s="29"/>
      <c r="AV890" s="2"/>
      <c r="AW890" s="2"/>
      <c r="AX890" s="2"/>
      <c r="AY890" s="89"/>
      <c r="AZ890" s="2"/>
      <c r="BA890" s="2"/>
      <c r="BB890" s="2"/>
      <c r="BC890" s="2"/>
      <c r="BD890" s="2"/>
      <c r="BE890" s="2"/>
      <c r="BF890" s="2"/>
    </row>
    <row r="891" spans="1:58" s="130" customFormat="1" ht="18" customHeight="1">
      <c r="A891" s="146">
        <v>885</v>
      </c>
      <c r="B891" s="147" t="str">
        <f t="shared" si="242"/>
        <v>019</v>
      </c>
      <c r="C891" s="175" t="s">
        <v>5586</v>
      </c>
      <c r="D891" s="149" t="s">
        <v>8699</v>
      </c>
      <c r="E891" s="152" t="s">
        <v>7149</v>
      </c>
      <c r="F891" s="151" t="s">
        <v>496</v>
      </c>
      <c r="G891" s="152" t="s">
        <v>8678</v>
      </c>
      <c r="H891" s="149" t="s">
        <v>8679</v>
      </c>
      <c r="I891" s="149" t="s">
        <v>8680</v>
      </c>
      <c r="J891" s="149" t="s">
        <v>8680</v>
      </c>
      <c r="K891" s="153">
        <v>0</v>
      </c>
      <c r="L891" s="27">
        <v>0</v>
      </c>
      <c r="M891" s="153"/>
      <c r="N891" s="154">
        <v>8200000</v>
      </c>
      <c r="O891" s="154"/>
      <c r="P891" s="25"/>
      <c r="Q891" s="25">
        <v>8200000</v>
      </c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>
        <f t="shared" si="243"/>
        <v>0</v>
      </c>
      <c r="AE891" s="27">
        <v>9250000</v>
      </c>
      <c r="AF891" s="27">
        <v>9250000</v>
      </c>
      <c r="AG891" s="27"/>
      <c r="AH891" s="27"/>
      <c r="AI891" s="27"/>
      <c r="AJ891" s="27"/>
      <c r="AK891" s="27"/>
      <c r="AL891" s="25">
        <f t="shared" si="240"/>
        <v>0</v>
      </c>
      <c r="AM891" s="27">
        <f t="shared" si="241"/>
        <v>0</v>
      </c>
      <c r="AN891" s="28"/>
      <c r="AO891" s="2"/>
      <c r="AP891" s="2"/>
      <c r="AQ891" s="89"/>
      <c r="AR891" s="89"/>
      <c r="AS891" s="2"/>
      <c r="AT891" s="2"/>
      <c r="AU891" s="29"/>
      <c r="AV891" s="2"/>
      <c r="AW891" s="2"/>
      <c r="AX891" s="2"/>
      <c r="AY891" s="89"/>
      <c r="AZ891" s="2"/>
      <c r="BA891" s="2"/>
      <c r="BB891" s="2"/>
      <c r="BC891" s="2"/>
      <c r="BD891" s="2"/>
      <c r="BE891" s="2"/>
      <c r="BF891" s="2"/>
    </row>
    <row r="892" spans="1:58" s="187" customFormat="1" ht="18" customHeight="1">
      <c r="A892" s="146">
        <v>886</v>
      </c>
      <c r="B892" s="147" t="str">
        <f t="shared" si="242"/>
        <v>019</v>
      </c>
      <c r="C892" s="175" t="s">
        <v>5933</v>
      </c>
      <c r="D892" s="163" t="s">
        <v>8700</v>
      </c>
      <c r="E892" s="152" t="s">
        <v>7956</v>
      </c>
      <c r="F892" s="151" t="s">
        <v>496</v>
      </c>
      <c r="G892" s="152" t="s">
        <v>8678</v>
      </c>
      <c r="H892" s="149" t="s">
        <v>8679</v>
      </c>
      <c r="I892" s="149" t="s">
        <v>8680</v>
      </c>
      <c r="J892" s="149" t="s">
        <v>8680</v>
      </c>
      <c r="K892" s="153">
        <v>0</v>
      </c>
      <c r="L892" s="27">
        <v>0</v>
      </c>
      <c r="M892" s="153"/>
      <c r="N892" s="154">
        <v>8200000</v>
      </c>
      <c r="O892" s="154"/>
      <c r="P892" s="25"/>
      <c r="Q892" s="25">
        <v>8200000</v>
      </c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>
        <f t="shared" si="243"/>
        <v>0</v>
      </c>
      <c r="AE892" s="27">
        <v>9250000</v>
      </c>
      <c r="AF892" s="27">
        <v>9250000</v>
      </c>
      <c r="AG892" s="27"/>
      <c r="AH892" s="27"/>
      <c r="AI892" s="27"/>
      <c r="AJ892" s="27"/>
      <c r="AK892" s="27"/>
      <c r="AL892" s="25">
        <f t="shared" si="240"/>
        <v>0</v>
      </c>
      <c r="AM892" s="27">
        <f t="shared" si="241"/>
        <v>0</v>
      </c>
      <c r="AN892" s="28"/>
      <c r="AO892" s="2"/>
      <c r="AP892" s="2"/>
      <c r="AQ892" s="89"/>
      <c r="AR892" s="89"/>
      <c r="AS892" s="2"/>
      <c r="AT892" s="2"/>
      <c r="AU892" s="29"/>
      <c r="AV892" s="2"/>
      <c r="AW892" s="2"/>
      <c r="AX892" s="2"/>
      <c r="AY892" s="89"/>
      <c r="AZ892" s="2"/>
      <c r="BA892" s="2"/>
      <c r="BB892" s="2"/>
      <c r="BC892" s="2"/>
      <c r="BD892" s="2"/>
      <c r="BE892" s="2"/>
      <c r="BF892" s="2"/>
    </row>
    <row r="893" spans="1:58" s="187" customFormat="1" ht="18" customHeight="1">
      <c r="A893" s="146">
        <v>887</v>
      </c>
      <c r="B893" s="147" t="str">
        <f t="shared" si="242"/>
        <v>019</v>
      </c>
      <c r="C893" s="175" t="s">
        <v>6807</v>
      </c>
      <c r="D893" s="149" t="s">
        <v>8701</v>
      </c>
      <c r="E893" s="152" t="s">
        <v>8376</v>
      </c>
      <c r="F893" s="151" t="s">
        <v>7106</v>
      </c>
      <c r="G893" s="152" t="s">
        <v>8678</v>
      </c>
      <c r="H893" s="185" t="s">
        <v>8679</v>
      </c>
      <c r="I893" s="149" t="s">
        <v>8680</v>
      </c>
      <c r="J893" s="149" t="s">
        <v>8680</v>
      </c>
      <c r="K893" s="153">
        <v>0</v>
      </c>
      <c r="L893" s="27">
        <v>0</v>
      </c>
      <c r="M893" s="153"/>
      <c r="N893" s="154">
        <v>8200000</v>
      </c>
      <c r="O893" s="154"/>
      <c r="P893" s="25"/>
      <c r="Q893" s="25">
        <v>8200000</v>
      </c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>
        <f t="shared" si="243"/>
        <v>0</v>
      </c>
      <c r="AE893" s="27">
        <v>9250000</v>
      </c>
      <c r="AF893" s="27">
        <v>9250000</v>
      </c>
      <c r="AG893" s="27"/>
      <c r="AH893" s="27"/>
      <c r="AI893" s="27"/>
      <c r="AJ893" s="27"/>
      <c r="AK893" s="27"/>
      <c r="AL893" s="25">
        <f t="shared" si="240"/>
        <v>0</v>
      </c>
      <c r="AM893" s="27">
        <f t="shared" si="241"/>
        <v>0</v>
      </c>
      <c r="AN893" s="28"/>
      <c r="AO893" s="2"/>
      <c r="AP893" s="2"/>
      <c r="AQ893" s="89"/>
      <c r="AR893" s="89"/>
      <c r="AS893" s="2"/>
      <c r="AT893" s="2"/>
      <c r="AU893" s="29"/>
      <c r="AV893" s="2"/>
      <c r="AW893" s="2"/>
      <c r="AX893" s="2"/>
      <c r="AY893" s="89"/>
      <c r="AZ893" s="2"/>
      <c r="BA893" s="2"/>
      <c r="BB893" s="2"/>
      <c r="BC893" s="2"/>
      <c r="BD893" s="2"/>
      <c r="BE893" s="2"/>
      <c r="BF893" s="2"/>
    </row>
    <row r="894" spans="1:58" s="187" customFormat="1" ht="18" customHeight="1">
      <c r="A894" s="146">
        <v>888</v>
      </c>
      <c r="B894" s="147" t="str">
        <f t="shared" si="242"/>
        <v>019</v>
      </c>
      <c r="C894" s="175" t="s">
        <v>8702</v>
      </c>
      <c r="D894" s="149" t="s">
        <v>8703</v>
      </c>
      <c r="E894" s="152" t="s">
        <v>7239</v>
      </c>
      <c r="F894" s="194" t="s">
        <v>496</v>
      </c>
      <c r="G894" s="152" t="s">
        <v>8678</v>
      </c>
      <c r="H894" s="149" t="s">
        <v>8679</v>
      </c>
      <c r="I894" s="149" t="s">
        <v>8680</v>
      </c>
      <c r="J894" s="149" t="s">
        <v>8680</v>
      </c>
      <c r="K894" s="153">
        <v>0</v>
      </c>
      <c r="L894" s="27">
        <v>0</v>
      </c>
      <c r="M894" s="153"/>
      <c r="N894" s="154">
        <v>8200000</v>
      </c>
      <c r="O894" s="154"/>
      <c r="P894" s="25"/>
      <c r="Q894" s="25"/>
      <c r="R894" s="25"/>
      <c r="S894" s="25"/>
      <c r="T894" s="25"/>
      <c r="U894" s="25">
        <v>8200000</v>
      </c>
      <c r="V894" s="25"/>
      <c r="W894" s="25"/>
      <c r="X894" s="25"/>
      <c r="Y894" s="25"/>
      <c r="Z894" s="25"/>
      <c r="AA894" s="25"/>
      <c r="AB894" s="25"/>
      <c r="AC894" s="25"/>
      <c r="AD894" s="25">
        <f>IF(SUM(P894:U894)&lt;SUM(N894),SUM(N894)-SUM(P894:U894),)</f>
        <v>0</v>
      </c>
      <c r="AE894" s="27">
        <v>9250000</v>
      </c>
      <c r="AF894" s="27"/>
      <c r="AG894" s="27"/>
      <c r="AH894" s="27"/>
      <c r="AI894" s="27"/>
      <c r="AJ894" s="27"/>
      <c r="AK894" s="27"/>
      <c r="AL894" s="25">
        <f t="shared" si="240"/>
        <v>9250000</v>
      </c>
      <c r="AM894" s="27">
        <f t="shared" si="241"/>
        <v>9250000</v>
      </c>
      <c r="AN894" s="28"/>
      <c r="AO894" s="2"/>
      <c r="AP894" s="2"/>
      <c r="AQ894" s="89"/>
      <c r="AR894" s="89"/>
      <c r="AS894" s="2"/>
      <c r="AT894" s="2"/>
      <c r="AU894" s="29"/>
      <c r="AV894" s="2"/>
      <c r="AW894" s="2"/>
      <c r="AX894" s="2"/>
      <c r="AY894" s="89"/>
      <c r="AZ894" s="2"/>
      <c r="BA894" s="2"/>
      <c r="BB894" s="2"/>
      <c r="BC894" s="2"/>
      <c r="BD894" s="2"/>
      <c r="BE894" s="2"/>
      <c r="BF894" s="2"/>
    </row>
    <row r="895" spans="1:58" s="187" customFormat="1" ht="18" customHeight="1">
      <c r="A895" s="146">
        <v>889</v>
      </c>
      <c r="B895" s="147" t="str">
        <f t="shared" si="242"/>
        <v>019</v>
      </c>
      <c r="C895" s="175" t="s">
        <v>5428</v>
      </c>
      <c r="D895" s="149" t="s">
        <v>8704</v>
      </c>
      <c r="E895" s="152"/>
      <c r="F895" s="151"/>
      <c r="G895" s="152" t="s">
        <v>8678</v>
      </c>
      <c r="H895" s="149" t="s">
        <v>8679</v>
      </c>
      <c r="I895" s="149" t="s">
        <v>8680</v>
      </c>
      <c r="J895" s="149" t="s">
        <v>8680</v>
      </c>
      <c r="K895" s="153">
        <v>0</v>
      </c>
      <c r="L895" s="27">
        <v>0</v>
      </c>
      <c r="M895" s="153"/>
      <c r="N895" s="154">
        <v>8200000</v>
      </c>
      <c r="O895" s="154"/>
      <c r="P895" s="25"/>
      <c r="Q895" s="25">
        <v>8200000</v>
      </c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>
        <f t="shared" si="243"/>
        <v>0</v>
      </c>
      <c r="AE895" s="27">
        <v>9250000</v>
      </c>
      <c r="AF895" s="27"/>
      <c r="AG895" s="27"/>
      <c r="AH895" s="27"/>
      <c r="AI895" s="425">
        <v>9084520</v>
      </c>
      <c r="AJ895" s="27"/>
      <c r="AK895" s="425">
        <v>165480</v>
      </c>
      <c r="AL895" s="25">
        <f>IF(SUM(AF895:AK895)&lt;SUM(AE895),SUM(AE895)-SUM(AF895:AI895),)</f>
        <v>0</v>
      </c>
      <c r="AM895" s="25">
        <f>IF(SUM(AG895:AL895)&lt;SUM(AF895),SUM(AF895)-SUM(AG895:AJ895),)</f>
        <v>0</v>
      </c>
      <c r="AN895" s="28"/>
      <c r="AO895" s="2"/>
      <c r="AP895" s="2"/>
      <c r="AQ895" s="89"/>
      <c r="AR895" s="89"/>
      <c r="AS895" s="2"/>
      <c r="AT895" s="2"/>
      <c r="AU895" s="29"/>
      <c r="AV895" s="2"/>
      <c r="AW895" s="2"/>
      <c r="AX895" s="2"/>
      <c r="AY895" s="89"/>
      <c r="AZ895" s="2"/>
      <c r="BA895" s="2"/>
      <c r="BB895" s="2"/>
      <c r="BC895" s="2"/>
      <c r="BD895" s="2"/>
      <c r="BE895" s="2"/>
      <c r="BF895" s="2"/>
    </row>
    <row r="896" spans="1:58" s="187" customFormat="1" ht="18" customHeight="1">
      <c r="A896" s="146">
        <v>890</v>
      </c>
      <c r="B896" s="147" t="str">
        <f t="shared" si="242"/>
        <v>019</v>
      </c>
      <c r="C896" s="175" t="s">
        <v>5551</v>
      </c>
      <c r="D896" s="149" t="s">
        <v>8705</v>
      </c>
      <c r="E896" s="195"/>
      <c r="F896" s="194"/>
      <c r="G896" s="152" t="s">
        <v>8678</v>
      </c>
      <c r="H896" s="149" t="s">
        <v>8679</v>
      </c>
      <c r="I896" s="149" t="s">
        <v>8680</v>
      </c>
      <c r="J896" s="149" t="s">
        <v>8680</v>
      </c>
      <c r="K896" s="153">
        <v>0</v>
      </c>
      <c r="L896" s="27">
        <v>0</v>
      </c>
      <c r="M896" s="153"/>
      <c r="N896" s="154">
        <v>8200000</v>
      </c>
      <c r="O896" s="154"/>
      <c r="P896" s="25"/>
      <c r="Q896" s="25">
        <v>8200000</v>
      </c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>
        <f t="shared" si="243"/>
        <v>0</v>
      </c>
      <c r="AE896" s="27">
        <v>9250000</v>
      </c>
      <c r="AF896" s="27">
        <v>9250000</v>
      </c>
      <c r="AG896" s="27"/>
      <c r="AH896" s="27"/>
      <c r="AI896" s="27"/>
      <c r="AJ896" s="27"/>
      <c r="AK896" s="27"/>
      <c r="AL896" s="25">
        <f>IF(SUM(AF896:AG896)&lt;SUM(AE896),SUM(AE896)-SUM(AF896:AG896),)</f>
        <v>0</v>
      </c>
      <c r="AM896" s="27">
        <f>IF(SUM(P896:AA896)&lt;(K896+L896+N896),(K896+L896+N896)-SUM(P896:AA896),)+IF(SUM(AF896:AG896)&lt;(AE896),(AE896)-SUM(AF896:AG896),)</f>
        <v>0</v>
      </c>
      <c r="AN896" s="28"/>
      <c r="AO896" s="2"/>
      <c r="AP896" s="2"/>
      <c r="AQ896" s="89"/>
      <c r="AR896" s="89"/>
      <c r="AS896" s="2"/>
      <c r="AT896" s="2"/>
      <c r="AU896" s="29"/>
      <c r="AV896" s="2"/>
      <c r="AW896" s="2"/>
      <c r="AX896" s="2"/>
      <c r="AY896" s="89"/>
      <c r="AZ896" s="2"/>
      <c r="BA896" s="2"/>
      <c r="BB896" s="2"/>
      <c r="BC896" s="2"/>
      <c r="BD896" s="2"/>
      <c r="BE896" s="2"/>
      <c r="BF896" s="2"/>
    </row>
    <row r="897" spans="1:58" s="187" customFormat="1" ht="18" customHeight="1">
      <c r="A897" s="146">
        <v>891</v>
      </c>
      <c r="B897" s="147" t="str">
        <f t="shared" si="242"/>
        <v>019</v>
      </c>
      <c r="C897" s="175" t="s">
        <v>8706</v>
      </c>
      <c r="D897" s="149" t="s">
        <v>8707</v>
      </c>
      <c r="E897" s="195"/>
      <c r="F897" s="194"/>
      <c r="G897" s="152" t="s">
        <v>8678</v>
      </c>
      <c r="H897" s="149" t="s">
        <v>8679</v>
      </c>
      <c r="I897" s="149" t="s">
        <v>8680</v>
      </c>
      <c r="J897" s="149" t="s">
        <v>8680</v>
      </c>
      <c r="K897" s="153">
        <v>0</v>
      </c>
      <c r="L897" s="27">
        <v>0</v>
      </c>
      <c r="M897" s="153"/>
      <c r="N897" s="154">
        <v>8200000</v>
      </c>
      <c r="O897" s="154"/>
      <c r="P897" s="25"/>
      <c r="Q897" s="25"/>
      <c r="R897" s="25"/>
      <c r="S897" s="25">
        <v>8200000</v>
      </c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>
        <f ca="1">IF(SUM(P897:AD897)&lt;SUM(N897),SUM(N897)-SUM(P897:AD897),)</f>
        <v>0</v>
      </c>
      <c r="AE897" s="27">
        <v>9250000</v>
      </c>
      <c r="AF897" s="27"/>
      <c r="AG897" s="27"/>
      <c r="AH897" s="27">
        <v>9250000</v>
      </c>
      <c r="AI897" s="27"/>
      <c r="AJ897" s="27"/>
      <c r="AK897" s="27"/>
      <c r="AL897" s="25">
        <f>IF(SUM(AF897:AI897)&lt;SUM(AE897),SUM(AE897)-SUM(AF897:AI897),)</f>
        <v>0</v>
      </c>
      <c r="AM897" s="27">
        <f t="shared" ref="AM897" si="244">IF(SUM(P897:AA897)&lt;(K897+L897+N897),(K897+L897+N897)-SUM(P897:AA897),)+IF(SUM(AF897:AI897)&lt;(AE897),(AE897)-SUM(AF897:AI897),)</f>
        <v>0</v>
      </c>
      <c r="AN897" s="28"/>
      <c r="AO897" s="2"/>
      <c r="AP897" s="2"/>
      <c r="AQ897" s="89"/>
      <c r="AR897" s="89"/>
      <c r="AS897" s="2"/>
      <c r="AT897" s="2"/>
      <c r="AU897" s="29"/>
      <c r="AV897" s="2"/>
      <c r="AW897" s="2"/>
      <c r="AX897" s="2"/>
      <c r="AY897" s="89"/>
      <c r="AZ897" s="2"/>
      <c r="BA897" s="2"/>
      <c r="BB897" s="2"/>
      <c r="BC897" s="2"/>
      <c r="BD897" s="2"/>
      <c r="BE897" s="2"/>
      <c r="BF897" s="2"/>
    </row>
    <row r="898" spans="1:58" s="129" customFormat="1" ht="18" customHeight="1">
      <c r="A898" s="146">
        <v>892</v>
      </c>
      <c r="B898" s="147" t="str">
        <f t="shared" si="242"/>
        <v>019</v>
      </c>
      <c r="C898" s="175" t="s">
        <v>4751</v>
      </c>
      <c r="D898" s="149" t="s">
        <v>8708</v>
      </c>
      <c r="E898" s="152"/>
      <c r="F898" s="151"/>
      <c r="G898" s="152" t="s">
        <v>8678</v>
      </c>
      <c r="H898" s="149" t="s">
        <v>8679</v>
      </c>
      <c r="I898" s="149" t="s">
        <v>8680</v>
      </c>
      <c r="J898" s="149" t="s">
        <v>8680</v>
      </c>
      <c r="K898" s="153">
        <v>0</v>
      </c>
      <c r="L898" s="27">
        <v>0</v>
      </c>
      <c r="M898" s="153"/>
      <c r="N898" s="154">
        <v>8200000</v>
      </c>
      <c r="O898" s="154"/>
      <c r="P898" s="25"/>
      <c r="Q898" s="25">
        <v>8200000</v>
      </c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>
        <f>IF(SUM(P898:Q898)&lt;SUM(N898),SUM(N898)-SUM(P898:Q898),)</f>
        <v>0</v>
      </c>
      <c r="AE898" s="27">
        <v>9250000</v>
      </c>
      <c r="AF898" s="27">
        <v>9250000</v>
      </c>
      <c r="AG898" s="27"/>
      <c r="AH898" s="27"/>
      <c r="AI898" s="27"/>
      <c r="AJ898" s="27"/>
      <c r="AK898" s="27"/>
      <c r="AL898" s="25">
        <f>IF(SUM(AF898:AG898)&lt;SUM(AE898),SUM(AE898)-SUM(AF898:AG898),)</f>
        <v>0</v>
      </c>
      <c r="AM898" s="27">
        <f>IF(SUM(P898:AA898)&lt;(K898+L898+N898),(K898+L898+N898)-SUM(P898:AA898),)+IF(SUM(AF898:AG898)&lt;(AE898),(AE898)-SUM(AF898:AG898),)</f>
        <v>0</v>
      </c>
      <c r="AN898" s="28"/>
      <c r="AO898" s="2"/>
      <c r="AP898" s="2"/>
      <c r="AQ898" s="89"/>
      <c r="AR898" s="89"/>
      <c r="AS898" s="2" t="s">
        <v>8709</v>
      </c>
      <c r="AT898" s="2"/>
      <c r="AU898" s="29"/>
      <c r="AV898" s="2">
        <f>VLOOKUP(C898,'[1]HG chuyen qua+hoan bhyt'!$A$49:$E$85,4,0)</f>
        <v>884520</v>
      </c>
      <c r="AW898" s="2"/>
      <c r="AX898" s="2"/>
      <c r="AY898" s="89"/>
      <c r="AZ898" s="2"/>
      <c r="BA898" s="2"/>
      <c r="BB898" s="2"/>
      <c r="BC898" s="2"/>
      <c r="BD898" s="2"/>
      <c r="BE898" s="2"/>
      <c r="BF898" s="2"/>
    </row>
    <row r="899" spans="1:58" s="130" customFormat="1">
      <c r="A899" s="146">
        <v>893</v>
      </c>
      <c r="B899" s="147" t="str">
        <f>MID(C899,4,3)</f>
        <v>018</v>
      </c>
      <c r="C899" s="175" t="s">
        <v>8734</v>
      </c>
      <c r="D899" s="149" t="s">
        <v>8735</v>
      </c>
      <c r="E899" s="152" t="s">
        <v>7584</v>
      </c>
      <c r="F899" s="151" t="s">
        <v>7106</v>
      </c>
      <c r="G899" s="152" t="s">
        <v>7396</v>
      </c>
      <c r="H899" s="149" t="s">
        <v>8633</v>
      </c>
      <c r="I899" s="149" t="s">
        <v>8634</v>
      </c>
      <c r="J899" s="149" t="s">
        <v>8634</v>
      </c>
      <c r="K899" s="153"/>
      <c r="L899" s="153"/>
      <c r="M899" s="153"/>
      <c r="N899" s="25">
        <v>7050000</v>
      </c>
      <c r="O899" s="154"/>
      <c r="P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>
        <f>IF(SUM(P899:Q899)&lt;SUM(N899),SUM(N899)-SUM(P899:Q899),)</f>
        <v>7050000</v>
      </c>
      <c r="AE899" s="27">
        <v>7950000</v>
      </c>
      <c r="AF899" s="27">
        <v>15000000</v>
      </c>
      <c r="AG899" s="27"/>
      <c r="AH899" s="27"/>
      <c r="AI899" s="27"/>
      <c r="AJ899" s="27"/>
      <c r="AK899" s="27"/>
      <c r="AL899" s="25">
        <f>IF(SUM(AF899:AG899)&lt;SUM(AE899),SUM(AE899)-SUM(AF899:AG899),)</f>
        <v>0</v>
      </c>
      <c r="AM899" s="27">
        <v>0</v>
      </c>
      <c r="AN899" s="14"/>
      <c r="AO899" s="128"/>
      <c r="AP899" s="128"/>
      <c r="AQ899" s="129" t="s">
        <v>8736</v>
      </c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</row>
    <row r="900" spans="1:58" s="130" customFormat="1">
      <c r="A900" s="146">
        <v>894</v>
      </c>
      <c r="B900" s="147" t="str">
        <f>MID(C900,4,3)</f>
        <v>009</v>
      </c>
      <c r="C900" s="51" t="s">
        <v>4639</v>
      </c>
      <c r="D900" s="22" t="s">
        <v>14952</v>
      </c>
      <c r="E900" s="19" t="s">
        <v>805</v>
      </c>
      <c r="F900" s="151" t="s">
        <v>7106</v>
      </c>
      <c r="G900" s="393"/>
      <c r="H900" s="393"/>
      <c r="I900" s="149" t="s">
        <v>8266</v>
      </c>
      <c r="J900" s="149" t="s">
        <v>14953</v>
      </c>
      <c r="K900" s="153"/>
      <c r="L900" s="153"/>
      <c r="M900" s="153"/>
      <c r="N900" s="154"/>
      <c r="O900" s="154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>
        <v>0</v>
      </c>
      <c r="AE900" s="27">
        <v>7950000</v>
      </c>
      <c r="AF900" s="27"/>
      <c r="AG900" s="27"/>
      <c r="AH900" s="27"/>
      <c r="AI900" s="27"/>
      <c r="AJ900" s="27"/>
      <c r="AK900" s="27"/>
      <c r="AL900" s="25">
        <f>IF(SUM(AF900:AG900)&lt;SUM(AE900),SUM(AE900)-SUM(AF900:AG900),)</f>
        <v>7950000</v>
      </c>
      <c r="AM900" s="27">
        <f>IF(SUM(P900:AA900)&lt;(K900+L900+N900),(K900+L900+N900)-SUM(P900:AA900),)+IF(SUM(AF900:AG900)&lt;(AE900),(AE900)-SUM(AF900:AG900),)</f>
        <v>7950000</v>
      </c>
      <c r="AN900" s="14"/>
      <c r="AO900" s="128"/>
      <c r="AP900" s="128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</row>
    <row r="901" spans="1:58" s="130" customFormat="1">
      <c r="A901" s="146">
        <v>895</v>
      </c>
      <c r="B901" s="147" t="str">
        <f>MID(C901,4,3)</f>
        <v>009</v>
      </c>
      <c r="C901" s="51" t="s">
        <v>4669</v>
      </c>
      <c r="D901" s="163" t="s">
        <v>14954</v>
      </c>
      <c r="E901" s="404">
        <v>37705</v>
      </c>
      <c r="F901" s="151" t="s">
        <v>7106</v>
      </c>
      <c r="G901" s="393"/>
      <c r="H901" s="393"/>
      <c r="I901" s="149" t="s">
        <v>8266</v>
      </c>
      <c r="J901" s="149" t="s">
        <v>14953</v>
      </c>
      <c r="K901" s="153"/>
      <c r="L901" s="153"/>
      <c r="M901" s="153"/>
      <c r="N901" s="154"/>
      <c r="O901" s="154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>
        <v>0</v>
      </c>
      <c r="AE901" s="27">
        <v>7950000</v>
      </c>
      <c r="AF901" s="27">
        <v>7950000</v>
      </c>
      <c r="AG901" s="27"/>
      <c r="AH901" s="27"/>
      <c r="AI901" s="27"/>
      <c r="AJ901" s="27"/>
      <c r="AK901" s="27"/>
      <c r="AL901" s="25">
        <f>IF(SUM(AF901:AG901)&lt;SUM(AE901),SUM(AE901)-SUM(AF901:AG901),)</f>
        <v>0</v>
      </c>
      <c r="AM901" s="27">
        <f>IF(SUM(P901:AA901)&lt;(K901+L901+N901),(K901+L901+N901)-SUM(P901:AA901),)+IF(SUM(AF901:AG901)&lt;(AE901),(AE901)-SUM(AF901:AG901),)</f>
        <v>0</v>
      </c>
      <c r="AN901" s="14"/>
      <c r="AO901" s="128"/>
      <c r="AP901" s="128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</row>
    <row r="902" spans="1:58" s="130" customFormat="1">
      <c r="A902" s="146">
        <v>896</v>
      </c>
      <c r="B902" s="411" t="str">
        <f>MID(C902,4,3)</f>
        <v>011</v>
      </c>
      <c r="C902" s="412" t="s">
        <v>14959</v>
      </c>
      <c r="D902" s="413" t="s">
        <v>14960</v>
      </c>
      <c r="E902" s="414"/>
      <c r="F902" s="415"/>
      <c r="G902" s="416"/>
      <c r="H902" s="416"/>
      <c r="I902" s="417" t="s">
        <v>7110</v>
      </c>
      <c r="J902" s="418"/>
      <c r="K902" s="153"/>
      <c r="L902" s="153"/>
      <c r="M902" s="153"/>
      <c r="N902" s="154"/>
      <c r="O902" s="154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7">
        <v>8450000</v>
      </c>
      <c r="AF902" s="27"/>
      <c r="AG902" s="27"/>
      <c r="AH902" s="27"/>
      <c r="AI902" s="27"/>
      <c r="AJ902" s="27"/>
      <c r="AK902" s="27"/>
      <c r="AL902" s="25">
        <f>IF(SUM(AF902:AG902)&lt;SUM(AE902),SUM(AE902)-SUM(AF902:AG902),)</f>
        <v>8450000</v>
      </c>
      <c r="AM902" s="27">
        <f>IF(SUM(P902:AA902)&lt;(K902+L902+N902),(K902+L902+N902)-SUM(P902:AA902),)+IF(SUM(AF902:AG902)&lt;(AE902),(AE902)-SUM(AF902:AG902),)</f>
        <v>8450000</v>
      </c>
      <c r="AN902" s="14"/>
      <c r="AO902" s="128"/>
      <c r="AP902" s="128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</row>
    <row r="903" spans="1:58" s="130" customFormat="1">
      <c r="A903" s="146">
        <v>897</v>
      </c>
      <c r="B903" s="411" t="str">
        <f>MID(C903,4,3)</f>
        <v>008</v>
      </c>
      <c r="C903" s="412" t="s">
        <v>4677</v>
      </c>
      <c r="D903" s="413" t="s">
        <v>14961</v>
      </c>
      <c r="E903" s="414"/>
      <c r="F903" s="415"/>
      <c r="G903" s="416"/>
      <c r="H903" s="416"/>
      <c r="I903" s="149" t="s">
        <v>14962</v>
      </c>
      <c r="J903" s="418"/>
      <c r="K903" s="153"/>
      <c r="L903" s="153"/>
      <c r="M903" s="153"/>
      <c r="N903" s="154"/>
      <c r="O903" s="154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7">
        <v>9250000</v>
      </c>
      <c r="AF903" s="27"/>
      <c r="AG903" s="27"/>
      <c r="AH903" s="27"/>
      <c r="AI903" s="27">
        <v>9250000</v>
      </c>
      <c r="AJ903" s="27"/>
      <c r="AK903" s="27"/>
      <c r="AL903" s="25">
        <f>IF(SUM(AF903:AI903)&lt;SUM(AE903),SUM(AE903)-SUM(AF903:AI903),)</f>
        <v>0</v>
      </c>
      <c r="AM903" s="27">
        <f>IF(SUM(P903:AA903)&lt;(K903+L903+N903),(K903+L903+N903)-SUM(P903:AA903),)+IF(SUM(AF903:AI903)&lt;(AE903),(AE903)-SUM(AF903:AI903),)</f>
        <v>0</v>
      </c>
      <c r="AN903" s="14"/>
      <c r="AO903" s="128"/>
      <c r="AP903" s="128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</row>
    <row r="904" spans="1:58" s="199" customFormat="1" ht="18" customHeight="1">
      <c r="A904" s="466" t="s">
        <v>14897</v>
      </c>
      <c r="B904" s="466"/>
      <c r="C904" s="466"/>
      <c r="D904" s="466"/>
      <c r="E904" s="467"/>
      <c r="F904" s="467"/>
      <c r="G904" s="467"/>
      <c r="H904" s="467"/>
      <c r="I904" s="466"/>
      <c r="J904" s="466"/>
      <c r="K904" s="432"/>
      <c r="L904" s="196"/>
      <c r="M904" s="432"/>
      <c r="N904" s="196"/>
      <c r="O904" s="196"/>
      <c r="P904" s="196"/>
      <c r="Q904" s="196">
        <f>SUBTOTAL(9,Q6:Q901)</f>
        <v>4667295480</v>
      </c>
      <c r="R904" s="196"/>
      <c r="S904" s="196">
        <f>SUBTOTAL(9,S6:S901)</f>
        <v>1344150000</v>
      </c>
      <c r="T904" s="196">
        <f>SUBTOTAL(9,T6:T901)</f>
        <v>0</v>
      </c>
      <c r="U904" s="196">
        <f>SUBTOTAL(9,U6:U901)</f>
        <v>394134520</v>
      </c>
      <c r="V904" s="197"/>
      <c r="W904" s="197"/>
      <c r="X904" s="197"/>
      <c r="Y904" s="197"/>
      <c r="Z904" s="197">
        <f>SUBTOTAL(9,Z6:Z898)</f>
        <v>0</v>
      </c>
      <c r="AA904" s="197">
        <f>SUBTOTAL(9,AA6:AA901)</f>
        <v>8200000</v>
      </c>
      <c r="AB904" s="197">
        <f>SUBTOTAL(9,AB6:AB901)</f>
        <v>4984520</v>
      </c>
      <c r="AC904" s="197"/>
      <c r="AD904" s="197">
        <f t="shared" ref="AD904:AK904" ca="1" si="245">SUBTOTAL(9,AD7:AD903)</f>
        <v>0</v>
      </c>
      <c r="AE904" s="433">
        <f t="shared" si="245"/>
        <v>7756770480</v>
      </c>
      <c r="AF904" s="197">
        <f t="shared" si="245"/>
        <v>5335947480</v>
      </c>
      <c r="AG904" s="197">
        <f t="shared" si="245"/>
        <v>68500000</v>
      </c>
      <c r="AH904" s="197">
        <f t="shared" si="245"/>
        <v>1278678000</v>
      </c>
      <c r="AI904" s="197">
        <f t="shared" si="245"/>
        <v>83734520</v>
      </c>
      <c r="AJ904" s="197">
        <f t="shared" si="245"/>
        <v>270550000</v>
      </c>
      <c r="AK904" s="197">
        <f t="shared" si="245"/>
        <v>165480</v>
      </c>
      <c r="AL904" s="197">
        <f>SUBTOTAL(9,AL7:AL903)</f>
        <v>734445000</v>
      </c>
      <c r="AM904" s="197">
        <f>SUBTOTAL(9,AM7:AM903)</f>
        <v>827748000</v>
      </c>
      <c r="AN904" s="88"/>
      <c r="AO904" s="198"/>
      <c r="AP904" s="198"/>
      <c r="AQ904" s="198"/>
      <c r="AR904" s="198"/>
      <c r="AS904" s="198"/>
      <c r="AT904" s="198"/>
      <c r="AU904" s="198"/>
      <c r="AV904" s="198"/>
      <c r="AW904" s="198"/>
      <c r="AX904" s="198"/>
      <c r="AY904" s="198"/>
      <c r="AZ904" s="198"/>
      <c r="BA904" s="198"/>
      <c r="BB904" s="198"/>
      <c r="BC904" s="198"/>
      <c r="BD904" s="198"/>
      <c r="BE904" s="198"/>
      <c r="BF904" s="198"/>
    </row>
    <row r="905" spans="1:58" s="130" customFormat="1" ht="27" customHeight="1">
      <c r="A905" s="200"/>
      <c r="C905" s="201"/>
      <c r="I905" s="129"/>
      <c r="J905" s="129"/>
      <c r="K905" s="129"/>
      <c r="L905" s="129"/>
      <c r="M905" s="129"/>
      <c r="N905" s="202"/>
      <c r="O905" s="202"/>
      <c r="P905" s="212"/>
      <c r="Q905" s="212"/>
      <c r="R905" s="212"/>
      <c r="S905" s="25"/>
      <c r="T905" s="212"/>
      <c r="U905" s="212"/>
      <c r="V905" s="212"/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7"/>
      <c r="AI905" s="212"/>
      <c r="AJ905" s="212"/>
      <c r="AK905" s="212"/>
      <c r="AL905" s="212">
        <v>1702714000</v>
      </c>
      <c r="AM905" s="214"/>
      <c r="AN905" s="14"/>
      <c r="AO905" s="128"/>
      <c r="AP905" s="128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</row>
    <row r="906" spans="1:58" s="130" customFormat="1" ht="23.25" customHeight="1">
      <c r="A906" s="200"/>
      <c r="C906" s="201"/>
      <c r="I906" s="129"/>
      <c r="J906" s="129"/>
      <c r="K906" s="129"/>
      <c r="L906" s="129"/>
      <c r="M906" s="129"/>
      <c r="N906" s="202"/>
      <c r="O906" s="202"/>
      <c r="P906" s="212"/>
      <c r="Q906" s="212"/>
      <c r="R906" s="212"/>
      <c r="S906" s="25"/>
      <c r="T906" s="212"/>
      <c r="U906" s="212"/>
      <c r="V906" s="212"/>
      <c r="W906" s="212"/>
      <c r="X906" s="212"/>
      <c r="Y906" s="212">
        <v>66780000</v>
      </c>
      <c r="Z906" s="212"/>
      <c r="AA906" s="212"/>
      <c r="AB906" s="212"/>
      <c r="AC906" s="212"/>
      <c r="AD906" s="212"/>
      <c r="AE906" s="212"/>
      <c r="AF906" s="212"/>
      <c r="AG906" s="212"/>
      <c r="AH906" s="27"/>
      <c r="AI906" s="212"/>
      <c r="AJ906" s="212"/>
      <c r="AK906" s="212"/>
      <c r="AL906" s="368">
        <v>3566921600</v>
      </c>
      <c r="AM906" s="14"/>
      <c r="AN906" s="14"/>
      <c r="AO906" s="128"/>
      <c r="AP906" s="128"/>
      <c r="AQ906" s="129"/>
      <c r="AR906" s="129"/>
      <c r="AS906" s="129"/>
      <c r="AT906" s="129"/>
      <c r="AU906" s="129">
        <v>7</v>
      </c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</row>
    <row r="907" spans="1:58" s="130" customFormat="1" ht="33" customHeight="1">
      <c r="A907" s="200"/>
      <c r="C907" s="201"/>
      <c r="I907" s="129"/>
      <c r="J907" s="129"/>
      <c r="K907" s="129"/>
      <c r="L907" s="129"/>
      <c r="M907" s="129"/>
      <c r="N907" s="202"/>
      <c r="O907" s="202"/>
      <c r="P907" s="212"/>
      <c r="Q907" s="212"/>
      <c r="R907" s="212"/>
      <c r="S907" s="25"/>
      <c r="T907" s="212"/>
      <c r="U907" s="212"/>
      <c r="V907" s="212"/>
      <c r="W907" s="212"/>
      <c r="X907" s="212"/>
      <c r="Y907" s="212">
        <v>77550000</v>
      </c>
      <c r="Z907" s="212"/>
      <c r="AA907" s="212"/>
      <c r="AB907" s="212"/>
      <c r="AC907" s="212"/>
      <c r="AD907" s="212"/>
      <c r="AE907" s="212" t="s">
        <v>58</v>
      </c>
      <c r="AF907" s="212"/>
      <c r="AG907" s="212"/>
      <c r="AH907" s="27"/>
      <c r="AI907" s="212"/>
      <c r="AJ907" s="212"/>
      <c r="AK907" s="212"/>
      <c r="AL907" s="212">
        <v>5313112000</v>
      </c>
      <c r="AM907" s="14"/>
      <c r="AN907" s="14">
        <f>35803000-6000000</f>
        <v>29803000</v>
      </c>
      <c r="AO907" s="128"/>
      <c r="AP907" s="128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</row>
    <row r="908" spans="1:58" s="130" customFormat="1" ht="36" customHeight="1">
      <c r="A908" s="200"/>
      <c r="C908" s="201"/>
      <c r="I908" s="129"/>
      <c r="J908" s="129"/>
      <c r="K908" s="129"/>
      <c r="L908" s="129"/>
      <c r="M908" s="129"/>
      <c r="N908" s="202"/>
      <c r="O908" s="20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  <c r="AA908" s="212"/>
      <c r="AB908" s="212"/>
      <c r="AC908" s="212"/>
      <c r="AD908" s="212"/>
      <c r="AE908" s="212"/>
      <c r="AF908" s="212"/>
      <c r="AG908" s="212"/>
      <c r="AH908" s="27"/>
      <c r="AI908" s="212"/>
      <c r="AJ908" s="212"/>
      <c r="AK908" s="212"/>
      <c r="AL908" s="212">
        <v>14668452340</v>
      </c>
      <c r="AM908" s="214">
        <f>AL908-AL907-AL906-AL905-AL904</f>
        <v>3351259740</v>
      </c>
      <c r="AN908" s="14"/>
      <c r="AO908" s="128"/>
      <c r="AP908" s="128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</row>
    <row r="909" spans="1:58" s="130" customFormat="1" ht="24.75" customHeight="1">
      <c r="A909" s="200"/>
      <c r="C909" s="201"/>
      <c r="I909" s="93">
        <f>COUNTIF($B$7:$B$904,2)+COUNTIF($B$7:$B$904,6)+COUNTIF($B$7:$B$904,12)+COUNTIF($B$7:$B$904,13)</f>
        <v>187</v>
      </c>
      <c r="J909" s="94" t="s">
        <v>14911</v>
      </c>
      <c r="K909" s="94" t="s">
        <v>4625</v>
      </c>
      <c r="L909" s="311" t="s">
        <v>131</v>
      </c>
      <c r="M909" s="2"/>
      <c r="O909" s="2"/>
      <c r="P909" s="2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7"/>
      <c r="AI909" s="29"/>
      <c r="AJ909" s="29"/>
      <c r="AK909" s="29"/>
      <c r="AL909" s="29"/>
      <c r="AM909" s="95">
        <v>202822000</v>
      </c>
      <c r="AN909" s="2"/>
      <c r="AO909" s="2"/>
      <c r="AP909" s="2"/>
      <c r="AQ909" s="95"/>
      <c r="AR909" s="96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</row>
    <row r="910" spans="1:58" s="130" customFormat="1" ht="22.5" customHeight="1">
      <c r="A910" s="200"/>
      <c r="C910" s="201"/>
      <c r="I910" s="93">
        <f>COUNTIF($B$7:$B$904,7)+COUNTIF($B$7:$B$904,8)</f>
        <v>196</v>
      </c>
      <c r="J910" s="94" t="s">
        <v>14912</v>
      </c>
      <c r="K910" s="94" t="s">
        <v>4626</v>
      </c>
      <c r="L910" s="311" t="s">
        <v>53</v>
      </c>
      <c r="M910" s="2"/>
      <c r="O910" s="2"/>
      <c r="P910" s="29"/>
      <c r="Q910" s="344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29"/>
      <c r="AE910" s="29"/>
      <c r="AF910" s="29"/>
      <c r="AG910" s="29"/>
      <c r="AH910" s="27"/>
      <c r="AI910" s="29"/>
      <c r="AJ910" s="29"/>
      <c r="AK910" s="29"/>
      <c r="AL910" s="29"/>
      <c r="AM910" s="95">
        <v>281098000</v>
      </c>
      <c r="AN910" s="2"/>
      <c r="AO910" s="2"/>
      <c r="AP910" s="2"/>
      <c r="AQ910" s="95"/>
      <c r="AR910" s="96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</row>
    <row r="911" spans="1:58" s="130" customFormat="1">
      <c r="A911" s="200"/>
      <c r="C911" s="201"/>
      <c r="I911" s="93">
        <f>COUNTIF($B$7:$B$904,4)+COUNTIF($B$7:$B$904,18)</f>
        <v>263</v>
      </c>
      <c r="J911" s="94" t="s">
        <v>14914</v>
      </c>
      <c r="K911" s="94" t="s">
        <v>4627</v>
      </c>
      <c r="L911" s="311" t="s">
        <v>958</v>
      </c>
      <c r="M911" s="2"/>
      <c r="O911" s="2"/>
      <c r="P911" s="2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7"/>
      <c r="AI911" s="29"/>
      <c r="AJ911" s="29"/>
      <c r="AK911" s="29"/>
      <c r="AL911" s="29"/>
      <c r="AM911" s="95">
        <v>201350000</v>
      </c>
      <c r="AN911" s="2"/>
      <c r="AO911" s="2"/>
      <c r="AP911" s="2"/>
      <c r="AQ911" s="95"/>
      <c r="AR911" s="96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</row>
    <row r="912" spans="1:58" s="130" customFormat="1">
      <c r="A912" s="200"/>
      <c r="C912" s="201"/>
      <c r="I912" s="93">
        <f>COUNTIF($B$7:$B$904,9)+COUNTIF($B$7:$B$904,11)</f>
        <v>119</v>
      </c>
      <c r="J912" s="94" t="s">
        <v>14913</v>
      </c>
      <c r="K912" s="94" t="s">
        <v>4628</v>
      </c>
      <c r="L912" s="311" t="s">
        <v>14875</v>
      </c>
      <c r="M912" s="2"/>
      <c r="O912" s="2"/>
      <c r="P912" s="2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7"/>
      <c r="AI912" s="29"/>
      <c r="AJ912" s="29"/>
      <c r="AK912" s="29"/>
      <c r="AL912" s="29"/>
      <c r="AM912" s="352">
        <v>167803000</v>
      </c>
      <c r="AN912" s="2"/>
      <c r="AO912" s="2"/>
      <c r="AP912" s="2"/>
      <c r="AQ912" s="95"/>
      <c r="AR912" s="96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</row>
    <row r="913" spans="1:58" s="130" customFormat="1">
      <c r="A913" s="200"/>
      <c r="C913" s="201"/>
      <c r="I913" s="93">
        <f>COUNTIF($B$7:$B$904,3)+COUNTIF($B$7:$B$904,19)</f>
        <v>104</v>
      </c>
      <c r="J913" s="94" t="s">
        <v>14915</v>
      </c>
      <c r="K913" s="94" t="s">
        <v>4629</v>
      </c>
      <c r="L913" s="311" t="s">
        <v>14876</v>
      </c>
      <c r="M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7"/>
      <c r="AI913" s="2"/>
      <c r="AJ913" s="2"/>
      <c r="AK913" s="2"/>
      <c r="AL913" s="2"/>
      <c r="AM913" s="95">
        <v>212290480</v>
      </c>
      <c r="AN913" s="2"/>
      <c r="AO913" s="2"/>
      <c r="AP913" s="2"/>
      <c r="AQ913" s="95"/>
      <c r="AR913" s="96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</row>
    <row r="914" spans="1:58" s="130" customFormat="1">
      <c r="A914" s="200"/>
      <c r="C914" s="201"/>
      <c r="I914" s="93">
        <f>COUNTIF($B$7:$B$904,10)+COUNTIF($B$7:$B$904,17)</f>
        <v>4</v>
      </c>
      <c r="J914" s="94" t="s">
        <v>14916</v>
      </c>
      <c r="K914" s="94" t="s">
        <v>4630</v>
      </c>
      <c r="L914" s="311" t="s">
        <v>14877</v>
      </c>
      <c r="M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7"/>
      <c r="AI914" s="2"/>
      <c r="AJ914" s="2"/>
      <c r="AK914" s="2"/>
      <c r="AL914" s="2"/>
      <c r="AM914" s="95">
        <v>0</v>
      </c>
      <c r="AN914" s="2"/>
      <c r="AO914" s="2"/>
      <c r="AP914" s="2"/>
      <c r="AQ914" s="95"/>
      <c r="AR914" s="96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</row>
    <row r="915" spans="1:58" s="130" customFormat="1">
      <c r="A915" s="200"/>
      <c r="C915" s="201"/>
      <c r="I915" s="93">
        <f>COUNTIF($B$7:$B$904,1)+COUNTIF($B$7:$B$904,5)+COUNTIF($B$7:$B$904,14)+COUNTIF($B$7:$B$904,15)+COUNTIF($B$7:$B$904,16)</f>
        <v>24</v>
      </c>
      <c r="J915" s="94" t="s">
        <v>14917</v>
      </c>
      <c r="K915" s="94" t="s">
        <v>4631</v>
      </c>
      <c r="L915" s="311" t="s">
        <v>80</v>
      </c>
      <c r="M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7"/>
      <c r="AI915" s="2"/>
      <c r="AJ915" s="2"/>
      <c r="AK915" s="2"/>
      <c r="AL915" s="2"/>
      <c r="AM915" s="95">
        <v>42350000</v>
      </c>
      <c r="AN915" s="2"/>
      <c r="AO915" s="2"/>
      <c r="AP915" s="2"/>
      <c r="AQ915" s="95"/>
      <c r="AR915" s="96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</row>
    <row r="916" spans="1:58" s="130" customFormat="1">
      <c r="A916" s="200"/>
      <c r="C916" s="201"/>
      <c r="I916" s="93">
        <f>COUNTIF($B$7:$B$904,20)+COUNTIF($B$7:$B$904,21)</f>
        <v>0</v>
      </c>
      <c r="J916" s="94" t="s">
        <v>14918</v>
      </c>
      <c r="K916" s="94" t="s">
        <v>4632</v>
      </c>
      <c r="L916" s="311" t="s">
        <v>14878</v>
      </c>
      <c r="M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7"/>
      <c r="AI916" s="2"/>
      <c r="AJ916" s="2"/>
      <c r="AK916" s="2"/>
      <c r="AL916" s="2"/>
      <c r="AM916" s="95">
        <f>SUMIF($B$7:$B$904,"020",$AM$7:$AM$904)+SUMIF($B$7:$B$904,"021",$AM$7:$AM$904)</f>
        <v>0</v>
      </c>
      <c r="AN916" s="2"/>
      <c r="AO916" s="2"/>
      <c r="AP916" s="2"/>
      <c r="AQ916" s="95"/>
      <c r="AR916" s="96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</row>
    <row r="917" spans="1:58" s="130" customFormat="1">
      <c r="A917" s="200"/>
      <c r="C917" s="201"/>
      <c r="I917" s="93"/>
      <c r="J917" s="94"/>
      <c r="K917" s="94" t="s">
        <v>4633</v>
      </c>
      <c r="L917" s="311" t="s">
        <v>14879</v>
      </c>
      <c r="M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7"/>
      <c r="AI917" s="2"/>
      <c r="AJ917" s="2"/>
      <c r="AK917" s="2"/>
      <c r="AL917" s="2"/>
      <c r="AM917" s="95"/>
      <c r="AN917" s="2"/>
      <c r="AO917" s="2"/>
      <c r="AP917" s="2"/>
      <c r="AQ917" s="95"/>
      <c r="AR917" s="96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</row>
    <row r="918" spans="1:58" s="130" customFormat="1">
      <c r="A918" s="200"/>
      <c r="C918" s="201"/>
      <c r="I918" s="129"/>
      <c r="J918" s="94"/>
      <c r="K918" s="94" t="s">
        <v>4634</v>
      </c>
      <c r="L918" s="311" t="s">
        <v>14880</v>
      </c>
      <c r="M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7"/>
      <c r="AI918" s="2"/>
      <c r="AJ918" s="2"/>
      <c r="AK918" s="2"/>
      <c r="AL918" s="2"/>
      <c r="AM918" s="95"/>
      <c r="AN918" s="2"/>
      <c r="AO918" s="2"/>
      <c r="AP918" s="2"/>
      <c r="AQ918" s="95"/>
      <c r="AR918" s="96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</row>
    <row r="919" spans="1:58" s="130" customFormat="1">
      <c r="A919" s="200"/>
      <c r="C919" s="201"/>
      <c r="I919" s="129"/>
      <c r="J919" s="129"/>
      <c r="K919" s="129"/>
      <c r="L919" s="129"/>
      <c r="M919" s="129"/>
      <c r="N919" s="202"/>
      <c r="O919" s="129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  <c r="AJ919" s="212"/>
      <c r="AK919" s="212"/>
      <c r="AL919" s="212"/>
      <c r="AM919" s="97">
        <f>SUM(AM909:AM918)</f>
        <v>1107713480</v>
      </c>
      <c r="AN919" s="96"/>
      <c r="AO919" s="128"/>
      <c r="AP919" s="128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</row>
    <row r="920" spans="1:58" s="130" customFormat="1">
      <c r="A920" s="200"/>
      <c r="C920" s="201"/>
      <c r="I920" s="129"/>
      <c r="J920" s="129"/>
      <c r="K920" s="129"/>
      <c r="L920" s="129"/>
      <c r="M920" s="129"/>
      <c r="N920" s="202"/>
      <c r="O920" s="20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  <c r="AA920" s="212"/>
      <c r="AB920" s="212"/>
      <c r="AC920" s="212"/>
      <c r="AD920" s="212"/>
      <c r="AE920" s="212"/>
      <c r="AF920" s="212"/>
      <c r="AG920" s="212"/>
      <c r="AH920" s="212"/>
      <c r="AI920" s="212"/>
      <c r="AJ920" s="212"/>
      <c r="AK920" s="212"/>
      <c r="AL920" s="212"/>
      <c r="AM920" s="14"/>
      <c r="AN920" s="14"/>
      <c r="AO920" s="128"/>
      <c r="AP920" s="128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</row>
    <row r="921" spans="1:58" s="130" customFormat="1">
      <c r="A921" s="200"/>
      <c r="C921" s="201"/>
      <c r="I921" s="129"/>
      <c r="J921" s="129"/>
      <c r="K921" s="129"/>
      <c r="L921" s="129"/>
      <c r="M921" s="129"/>
      <c r="N921" s="202"/>
      <c r="O921" s="20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14"/>
      <c r="AN921" s="14"/>
      <c r="AO921" s="128"/>
      <c r="AP921" s="128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</row>
    <row r="922" spans="1:58" s="130" customFormat="1">
      <c r="A922" s="200"/>
      <c r="C922" s="201"/>
      <c r="I922" s="129"/>
      <c r="J922" s="129"/>
      <c r="K922" s="129"/>
      <c r="L922" s="129"/>
      <c r="M922" s="129"/>
      <c r="N922" s="202"/>
      <c r="O922" s="202"/>
      <c r="P922" s="213"/>
      <c r="Q922" s="213">
        <v>7050000</v>
      </c>
      <c r="R922" s="212"/>
      <c r="S922" s="212"/>
      <c r="T922" s="212"/>
      <c r="U922" s="212"/>
      <c r="V922" s="212"/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14"/>
      <c r="AN922" s="14"/>
      <c r="AO922" s="128"/>
      <c r="AP922" s="128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</row>
    <row r="923" spans="1:58" s="130" customFormat="1">
      <c r="A923" s="200"/>
      <c r="C923" s="201"/>
      <c r="I923" s="129"/>
      <c r="J923" s="129"/>
      <c r="K923" s="129"/>
      <c r="L923" s="129"/>
      <c r="M923" s="129"/>
      <c r="N923" s="202"/>
      <c r="O923" s="202"/>
      <c r="P923" s="25"/>
      <c r="Q923" s="25">
        <v>7050000</v>
      </c>
      <c r="R923" s="212"/>
      <c r="S923" s="212"/>
      <c r="T923" s="212"/>
      <c r="U923" s="212"/>
      <c r="V923" s="212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14"/>
      <c r="AN923" s="14"/>
      <c r="AO923" s="128"/>
      <c r="AP923" s="128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</row>
    <row r="924" spans="1:58" s="130" customFormat="1">
      <c r="A924" s="146">
        <v>1</v>
      </c>
      <c r="B924" s="149"/>
      <c r="C924" s="205" t="s">
        <v>8710</v>
      </c>
      <c r="D924" s="149" t="s">
        <v>8711</v>
      </c>
      <c r="E924" s="152" t="s">
        <v>7755</v>
      </c>
      <c r="F924" s="151" t="s">
        <v>496</v>
      </c>
      <c r="G924" s="152" t="s">
        <v>7077</v>
      </c>
      <c r="H924" s="149" t="s">
        <v>7078</v>
      </c>
      <c r="I924" s="149"/>
      <c r="J924" s="149" t="s">
        <v>7074</v>
      </c>
      <c r="K924" s="32"/>
      <c r="L924" s="32"/>
      <c r="M924" s="32"/>
      <c r="N924" s="208">
        <v>7500000</v>
      </c>
      <c r="O924" s="208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101" t="e">
        <f>IF(SUM(#REF!)&lt;SUM(K924:N924),SUM(K924:N924)-SUM(#REF!),)</f>
        <v>#REF!</v>
      </c>
      <c r="AN924" s="102"/>
      <c r="AO924" s="128"/>
      <c r="AP924" s="128"/>
      <c r="AQ924" s="193" t="s">
        <v>8712</v>
      </c>
      <c r="AR924" s="193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</row>
    <row r="925" spans="1:58" s="187" customFormat="1" ht="18" customHeight="1">
      <c r="A925" s="146">
        <v>2</v>
      </c>
      <c r="B925" s="147" t="str">
        <f>MID(C925,4,3)</f>
        <v>009</v>
      </c>
      <c r="C925" s="168" t="s">
        <v>8713</v>
      </c>
      <c r="D925" s="148" t="s">
        <v>8714</v>
      </c>
      <c r="E925" s="173">
        <v>37834</v>
      </c>
      <c r="F925" s="151" t="s">
        <v>7106</v>
      </c>
      <c r="G925" s="152" t="s">
        <v>7096</v>
      </c>
      <c r="H925" s="149" t="s">
        <v>7097</v>
      </c>
      <c r="I925" s="149" t="s">
        <v>7067</v>
      </c>
      <c r="J925" s="149" t="s">
        <v>7098</v>
      </c>
      <c r="K925" s="153" t="e">
        <f>SUM(#REF!)</f>
        <v>#REF!</v>
      </c>
      <c r="L925" s="153"/>
      <c r="M925" s="153"/>
      <c r="N925" s="154">
        <v>7050000</v>
      </c>
      <c r="O925" s="154"/>
      <c r="P925" s="25"/>
      <c r="Q925" s="25">
        <v>7050000</v>
      </c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7" t="e">
        <f>IF(SUM(#REF!)&lt;SUM(K925:N925),SUM(K925:N925)-SUM(#REF!),)</f>
        <v>#REF!</v>
      </c>
      <c r="AN925" s="28"/>
      <c r="AO925" s="89"/>
      <c r="AP925" s="50" t="s">
        <v>208</v>
      </c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</row>
    <row r="926" spans="1:58" s="130" customFormat="1" ht="18" customHeight="1">
      <c r="A926" s="146">
        <v>3</v>
      </c>
      <c r="B926" s="177" t="str">
        <f>MID(C926,4,3)</f>
        <v>005</v>
      </c>
      <c r="C926" s="175" t="s">
        <v>8715</v>
      </c>
      <c r="D926" s="149" t="s">
        <v>8716</v>
      </c>
      <c r="E926" s="152" t="s">
        <v>441</v>
      </c>
      <c r="F926" s="151" t="s">
        <v>7106</v>
      </c>
      <c r="G926" s="152" t="s">
        <v>7835</v>
      </c>
      <c r="H926" s="149" t="s">
        <v>7836</v>
      </c>
      <c r="I926" s="149"/>
      <c r="J926" s="178" t="s">
        <v>7837</v>
      </c>
      <c r="K926" s="179" t="e">
        <f>SUM(#REF!)</f>
        <v>#REF!</v>
      </c>
      <c r="L926" s="153"/>
      <c r="M926" s="153"/>
      <c r="N926" s="154">
        <v>0</v>
      </c>
      <c r="O926" s="154"/>
      <c r="P926" s="25"/>
      <c r="Q926" s="25">
        <v>7050000</v>
      </c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180" t="e">
        <f>IF(SUM(#REF!)&lt;SUM(K926:N926),SUM(K926:N926)-SUM(#REF!),)</f>
        <v>#REF!</v>
      </c>
      <c r="AN926" s="28"/>
      <c r="AO926" s="2"/>
      <c r="AP926" s="2"/>
      <c r="AQ926" s="89" t="s">
        <v>8717</v>
      </c>
      <c r="AR926" s="89"/>
      <c r="AS926" s="2"/>
      <c r="AT926" s="2"/>
      <c r="AU926" s="29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</row>
    <row r="927" spans="1:58" s="130" customFormat="1">
      <c r="A927" s="146">
        <v>4</v>
      </c>
      <c r="B927" s="210" t="s">
        <v>4682</v>
      </c>
      <c r="C927" s="175" t="s">
        <v>8718</v>
      </c>
      <c r="D927" s="149" t="s">
        <v>8719</v>
      </c>
      <c r="E927" s="206"/>
      <c r="F927" s="206"/>
      <c r="G927" s="206"/>
      <c r="H927" s="206"/>
      <c r="I927" s="207"/>
      <c r="J927" s="149" t="s">
        <v>7871</v>
      </c>
      <c r="K927" s="153">
        <v>7250000</v>
      </c>
      <c r="L927" s="153"/>
      <c r="M927" s="153"/>
      <c r="N927" s="154">
        <v>8200000</v>
      </c>
      <c r="O927" s="154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7">
        <v>15450000</v>
      </c>
      <c r="AN927" s="14"/>
      <c r="AO927" s="128"/>
      <c r="AP927" s="2" t="s">
        <v>8720</v>
      </c>
      <c r="AQ927" s="2"/>
      <c r="AR927" s="2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</row>
    <row r="928" spans="1:58" s="130" customFormat="1">
      <c r="A928" s="146">
        <v>5</v>
      </c>
      <c r="B928" s="211" t="s">
        <v>54</v>
      </c>
      <c r="C928" s="175" t="s">
        <v>8721</v>
      </c>
      <c r="D928" s="149" t="s">
        <v>8635</v>
      </c>
      <c r="E928" s="206"/>
      <c r="F928" s="206"/>
      <c r="G928" s="206"/>
      <c r="H928" s="206"/>
      <c r="I928" s="207"/>
      <c r="J928" s="149" t="s">
        <v>8079</v>
      </c>
      <c r="K928" s="153">
        <v>0</v>
      </c>
      <c r="L928" s="153"/>
      <c r="M928" s="153"/>
      <c r="N928" s="154">
        <v>8200000</v>
      </c>
      <c r="O928" s="154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7">
        <v>8200000</v>
      </c>
      <c r="AN928" s="14"/>
      <c r="AO928" s="128"/>
      <c r="AP928" s="2" t="s">
        <v>8720</v>
      </c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</row>
    <row r="929" spans="1:58" s="130" customFormat="1">
      <c r="A929" s="146">
        <v>6</v>
      </c>
      <c r="B929" s="211" t="s">
        <v>54</v>
      </c>
      <c r="C929" s="175" t="s">
        <v>8722</v>
      </c>
      <c r="D929" s="149" t="s">
        <v>8723</v>
      </c>
      <c r="E929" s="206"/>
      <c r="F929" s="206"/>
      <c r="G929" s="206"/>
      <c r="H929" s="206"/>
      <c r="I929" s="207"/>
      <c r="J929" s="149" t="s">
        <v>8140</v>
      </c>
      <c r="K929" s="153">
        <v>7250000</v>
      </c>
      <c r="L929" s="153"/>
      <c r="M929" s="153"/>
      <c r="N929" s="154">
        <v>8200000</v>
      </c>
      <c r="O929" s="154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7">
        <v>15450000</v>
      </c>
      <c r="AN929" s="14"/>
      <c r="AO929" s="128"/>
      <c r="AP929" s="2" t="s">
        <v>8720</v>
      </c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</row>
    <row r="930" spans="1:58" s="130" customFormat="1">
      <c r="A930" s="146">
        <v>7</v>
      </c>
      <c r="B930" s="211" t="s">
        <v>54</v>
      </c>
      <c r="C930" s="175" t="s">
        <v>8724</v>
      </c>
      <c r="D930" s="149" t="s">
        <v>8725</v>
      </c>
      <c r="E930" s="206"/>
      <c r="F930" s="206"/>
      <c r="G930" s="206"/>
      <c r="H930" s="206"/>
      <c r="I930" s="207"/>
      <c r="J930" s="149" t="s">
        <v>7092</v>
      </c>
      <c r="K930" s="153">
        <v>0</v>
      </c>
      <c r="L930" s="153"/>
      <c r="M930" s="153"/>
      <c r="N930" s="154">
        <v>8200000</v>
      </c>
      <c r="O930" s="154"/>
      <c r="P930" s="25"/>
      <c r="Q930" s="25">
        <v>7050000</v>
      </c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7">
        <v>8200000</v>
      </c>
      <c r="AN930" s="14"/>
      <c r="AO930" s="128"/>
      <c r="AP930" s="2" t="s">
        <v>8720</v>
      </c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</row>
    <row r="931" spans="1:58" s="130" customFormat="1">
      <c r="A931" s="146">
        <v>8</v>
      </c>
      <c r="B931" s="211" t="s">
        <v>54</v>
      </c>
      <c r="C931" s="175" t="s">
        <v>8726</v>
      </c>
      <c r="D931" s="149" t="s">
        <v>8727</v>
      </c>
      <c r="E931" s="206"/>
      <c r="F931" s="206"/>
      <c r="G931" s="206"/>
      <c r="H931" s="206"/>
      <c r="I931" s="207"/>
      <c r="J931" s="149" t="s">
        <v>8079</v>
      </c>
      <c r="K931" s="153">
        <v>0</v>
      </c>
      <c r="L931" s="153"/>
      <c r="M931" s="153"/>
      <c r="N931" s="154">
        <v>8200000</v>
      </c>
      <c r="O931" s="154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7">
        <v>8200000</v>
      </c>
      <c r="AN931" s="14"/>
      <c r="AO931" s="128"/>
      <c r="AP931" s="2" t="s">
        <v>8720</v>
      </c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</row>
    <row r="932" spans="1:58" s="130" customFormat="1">
      <c r="A932" s="146">
        <v>9</v>
      </c>
      <c r="B932" s="211" t="s">
        <v>7052</v>
      </c>
      <c r="C932" s="170" t="s">
        <v>8728</v>
      </c>
      <c r="D932" s="149" t="s">
        <v>8729</v>
      </c>
      <c r="E932" s="206"/>
      <c r="F932" s="206"/>
      <c r="G932" s="206"/>
      <c r="H932" s="206"/>
      <c r="I932" s="192" t="s">
        <v>8441</v>
      </c>
      <c r="J932" s="163" t="s">
        <v>8437</v>
      </c>
      <c r="K932" s="153">
        <v>0</v>
      </c>
      <c r="L932" s="153"/>
      <c r="M932" s="153"/>
      <c r="N932" s="166">
        <v>7500000</v>
      </c>
      <c r="O932" s="166"/>
      <c r="P932" s="25"/>
      <c r="Q932" s="25">
        <v>7050000</v>
      </c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7">
        <v>7500000</v>
      </c>
      <c r="AN932" s="14"/>
      <c r="AO932" s="128"/>
      <c r="AP932" s="2" t="s">
        <v>8720</v>
      </c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</row>
    <row r="933" spans="1:58" s="130" customFormat="1">
      <c r="A933" s="146">
        <v>10</v>
      </c>
      <c r="B933" s="211" t="s">
        <v>7052</v>
      </c>
      <c r="C933" s="176" t="s">
        <v>8730</v>
      </c>
      <c r="D933" s="149" t="s">
        <v>8731</v>
      </c>
      <c r="E933" s="206"/>
      <c r="F933" s="206"/>
      <c r="G933" s="206"/>
      <c r="H933" s="206"/>
      <c r="I933" s="192" t="s">
        <v>8441</v>
      </c>
      <c r="J933" s="163" t="s">
        <v>8437</v>
      </c>
      <c r="K933" s="153">
        <v>6000000</v>
      </c>
      <c r="L933" s="153"/>
      <c r="M933" s="153"/>
      <c r="N933" s="166">
        <v>7500000</v>
      </c>
      <c r="O933" s="166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7">
        <v>13500000</v>
      </c>
      <c r="AN933" s="14"/>
      <c r="AO933" s="128"/>
      <c r="AP933" s="2" t="s">
        <v>8720</v>
      </c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</row>
    <row r="934" spans="1:58" s="130" customFormat="1">
      <c r="A934" s="146">
        <v>11</v>
      </c>
      <c r="B934" s="211" t="s">
        <v>7052</v>
      </c>
      <c r="C934" s="176" t="s">
        <v>8732</v>
      </c>
      <c r="D934" s="163" t="s">
        <v>8733</v>
      </c>
      <c r="E934" s="206"/>
      <c r="F934" s="206"/>
      <c r="G934" s="206"/>
      <c r="H934" s="206"/>
      <c r="I934" s="207"/>
      <c r="J934" s="163" t="s">
        <v>8491</v>
      </c>
      <c r="K934" s="153">
        <v>6000000</v>
      </c>
      <c r="L934" s="153"/>
      <c r="M934" s="153"/>
      <c r="N934" s="166">
        <v>7500000</v>
      </c>
      <c r="O934" s="166"/>
      <c r="P934" s="25"/>
      <c r="Q934" s="25">
        <v>7050000</v>
      </c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7">
        <v>13500000</v>
      </c>
      <c r="AN934" s="14"/>
      <c r="AO934" s="128"/>
      <c r="AP934" s="2" t="s">
        <v>8720</v>
      </c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</row>
    <row r="935" spans="1:58" s="130" customFormat="1">
      <c r="A935" s="146">
        <v>13</v>
      </c>
      <c r="B935" s="147" t="str">
        <f t="shared" ref="B935:B948" si="246">MID(C935,4,3)</f>
        <v>008</v>
      </c>
      <c r="C935" s="175" t="s">
        <v>8152</v>
      </c>
      <c r="D935" s="149" t="s">
        <v>8153</v>
      </c>
      <c r="E935" s="152" t="s">
        <v>8068</v>
      </c>
      <c r="F935" s="151" t="s">
        <v>496</v>
      </c>
      <c r="G935" s="152" t="s">
        <v>7090</v>
      </c>
      <c r="H935" s="149" t="s">
        <v>7091</v>
      </c>
      <c r="I935" s="149"/>
      <c r="J935" s="149" t="s">
        <v>8140</v>
      </c>
      <c r="K935" s="153">
        <v>7250000</v>
      </c>
      <c r="L935" s="27">
        <v>8200000</v>
      </c>
      <c r="M935" s="153"/>
      <c r="N935" s="154">
        <v>8200000</v>
      </c>
      <c r="O935" s="154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>
        <f>IF(SUM(P935:Q935)&lt;SUM(N935),SUM(N935)-SUM(P935:Q935),)</f>
        <v>8200000</v>
      </c>
      <c r="AE935" s="25"/>
      <c r="AF935" s="25"/>
      <c r="AG935" s="25"/>
      <c r="AH935" s="25"/>
      <c r="AI935" s="25"/>
      <c r="AJ935" s="25"/>
      <c r="AK935" s="25"/>
      <c r="AL935" s="25"/>
      <c r="AM935" s="27">
        <f t="shared" ref="AM935:AM949" si="247">IF(SUM(P935:Q935)&lt;(K935+L935+N935),(K935+L935+N935)-SUM(P935:Q935),)</f>
        <v>23650000</v>
      </c>
      <c r="AN935" s="14"/>
      <c r="AO935" s="128"/>
      <c r="AP935" s="2" t="s">
        <v>14895</v>
      </c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</row>
    <row r="936" spans="1:58" s="130" customFormat="1" ht="18" customHeight="1">
      <c r="A936" s="146">
        <v>14</v>
      </c>
      <c r="B936" s="147" t="str">
        <f t="shared" si="246"/>
        <v>011</v>
      </c>
      <c r="C936" s="175" t="s">
        <v>8351</v>
      </c>
      <c r="D936" s="149" t="s">
        <v>8352</v>
      </c>
      <c r="E936" s="152" t="s">
        <v>227</v>
      </c>
      <c r="F936" s="151" t="s">
        <v>496</v>
      </c>
      <c r="G936" s="152" t="s">
        <v>7108</v>
      </c>
      <c r="H936" s="149" t="s">
        <v>7109</v>
      </c>
      <c r="I936" s="149"/>
      <c r="J936" s="149" t="s">
        <v>7110</v>
      </c>
      <c r="K936" s="153">
        <v>3000000</v>
      </c>
      <c r="L936" s="27">
        <v>0</v>
      </c>
      <c r="M936" s="153"/>
      <c r="N936" s="154">
        <v>7500000</v>
      </c>
      <c r="O936" s="154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>
        <f>IF(SUM(P936:Q936)-M936&lt;SUM(N936),SUM(N936)-SUM(P936:Q936)-M936,)</f>
        <v>7500000</v>
      </c>
      <c r="AE936" s="25"/>
      <c r="AF936" s="25"/>
      <c r="AG936" s="25"/>
      <c r="AH936" s="25"/>
      <c r="AI936" s="25"/>
      <c r="AJ936" s="25"/>
      <c r="AK936" s="25"/>
      <c r="AL936" s="25"/>
      <c r="AM936" s="27">
        <f t="shared" si="247"/>
        <v>10500000</v>
      </c>
      <c r="AN936" s="28"/>
      <c r="AO936" s="2"/>
      <c r="AP936" s="2" t="s">
        <v>14895</v>
      </c>
      <c r="AQ936" s="89"/>
      <c r="AR936" s="89"/>
      <c r="AS936" s="2"/>
      <c r="AT936" s="2"/>
      <c r="AU936" s="29"/>
      <c r="AV936" s="2"/>
      <c r="AW936" s="2"/>
      <c r="AX936" s="2"/>
      <c r="AY936" s="89"/>
      <c r="AZ936" s="2"/>
      <c r="BA936" s="2"/>
      <c r="BB936" s="2"/>
      <c r="BC936" s="2"/>
      <c r="BD936" s="2"/>
      <c r="BE936" s="2"/>
      <c r="BF936" s="2"/>
    </row>
    <row r="937" spans="1:58" s="130" customFormat="1" ht="18" customHeight="1">
      <c r="A937" s="146">
        <v>15</v>
      </c>
      <c r="B937" s="147" t="str">
        <f t="shared" si="246"/>
        <v>011</v>
      </c>
      <c r="C937" s="175" t="s">
        <v>7028</v>
      </c>
      <c r="D937" s="149" t="s">
        <v>8358</v>
      </c>
      <c r="E937" s="152" t="s">
        <v>7534</v>
      </c>
      <c r="F937" s="151" t="s">
        <v>496</v>
      </c>
      <c r="G937" s="152" t="s">
        <v>7108</v>
      </c>
      <c r="H937" s="149" t="s">
        <v>7109</v>
      </c>
      <c r="I937" s="149"/>
      <c r="J937" s="149" t="s">
        <v>7110</v>
      </c>
      <c r="K937" s="153">
        <v>0</v>
      </c>
      <c r="L937" s="27">
        <v>0</v>
      </c>
      <c r="M937" s="153"/>
      <c r="N937" s="154">
        <v>7500000</v>
      </c>
      <c r="O937" s="154"/>
      <c r="P937" s="25"/>
      <c r="Q937" s="25">
        <v>7500000</v>
      </c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>
        <f>IF(SUM(P937:Q937)&lt;SUM(N937),SUM(N937)-SUM(P937:Q937),)</f>
        <v>0</v>
      </c>
      <c r="AE937" s="25"/>
      <c r="AF937" s="25"/>
      <c r="AG937" s="25"/>
      <c r="AH937" s="25"/>
      <c r="AI937" s="25"/>
      <c r="AJ937" s="25"/>
      <c r="AK937" s="25"/>
      <c r="AL937" s="25"/>
      <c r="AM937" s="27">
        <f t="shared" si="247"/>
        <v>0</v>
      </c>
      <c r="AN937" s="28"/>
      <c r="AO937" s="2"/>
      <c r="AP937" s="2" t="s">
        <v>14895</v>
      </c>
      <c r="AQ937" s="89"/>
      <c r="AR937" s="89"/>
      <c r="AS937" s="2"/>
      <c r="AT937" s="2"/>
      <c r="AU937" s="29"/>
      <c r="AV937" s="2"/>
      <c r="AW937" s="2"/>
      <c r="AX937" s="2"/>
      <c r="AY937" s="89"/>
      <c r="AZ937" s="2"/>
      <c r="BA937" s="2"/>
      <c r="BB937" s="2"/>
      <c r="BC937" s="2"/>
      <c r="BD937" s="2"/>
      <c r="BE937" s="2"/>
      <c r="BF937" s="2"/>
    </row>
    <row r="938" spans="1:58" s="130" customFormat="1" ht="18" customHeight="1">
      <c r="A938" s="146">
        <v>16</v>
      </c>
      <c r="B938" s="147" t="str">
        <f t="shared" si="246"/>
        <v>004</v>
      </c>
      <c r="C938" s="160" t="s">
        <v>7081</v>
      </c>
      <c r="D938" s="148" t="s">
        <v>7082</v>
      </c>
      <c r="E938" s="148"/>
      <c r="F938" s="151"/>
      <c r="G938" s="152" t="s">
        <v>7077</v>
      </c>
      <c r="H938" s="149" t="s">
        <v>7078</v>
      </c>
      <c r="I938" s="149"/>
      <c r="J938" s="149" t="s">
        <v>7074</v>
      </c>
      <c r="K938" s="153">
        <v>2997000</v>
      </c>
      <c r="L938" s="27">
        <v>7500000</v>
      </c>
      <c r="M938" s="26">
        <v>0</v>
      </c>
      <c r="N938" s="154">
        <v>7500000</v>
      </c>
      <c r="O938" s="154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>
        <f>IF(SUM(P938:Q938)&lt;SUM(N938),SUM(N938)-SUM(P938:Q938),)</f>
        <v>7500000</v>
      </c>
      <c r="AE938" s="25"/>
      <c r="AF938" s="25"/>
      <c r="AG938" s="25"/>
      <c r="AH938" s="25"/>
      <c r="AI938" s="25"/>
      <c r="AJ938" s="25"/>
      <c r="AK938" s="25"/>
      <c r="AL938" s="25"/>
      <c r="AM938" s="27">
        <f t="shared" si="247"/>
        <v>17997000</v>
      </c>
      <c r="AN938" s="28"/>
      <c r="AO938" s="89"/>
      <c r="AP938" s="2" t="s">
        <v>14895</v>
      </c>
      <c r="AQ938" s="89"/>
      <c r="AR938" s="89"/>
      <c r="AS938" s="89"/>
      <c r="AT938" s="89"/>
      <c r="AU938" s="29"/>
      <c r="AV938" s="2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</row>
    <row r="939" spans="1:58" s="130" customFormat="1" ht="18" customHeight="1">
      <c r="A939" s="146">
        <v>17</v>
      </c>
      <c r="B939" s="147" t="str">
        <f t="shared" si="246"/>
        <v>004</v>
      </c>
      <c r="C939" s="175" t="s">
        <v>7626</v>
      </c>
      <c r="D939" s="149" t="s">
        <v>7627</v>
      </c>
      <c r="E939" s="152" t="s">
        <v>7245</v>
      </c>
      <c r="F939" s="151" t="s">
        <v>7106</v>
      </c>
      <c r="G939" s="152" t="s">
        <v>7077</v>
      </c>
      <c r="H939" s="149" t="s">
        <v>7078</v>
      </c>
      <c r="I939" s="149"/>
      <c r="J939" s="149" t="s">
        <v>7558</v>
      </c>
      <c r="K939" s="153">
        <v>0</v>
      </c>
      <c r="L939" s="27">
        <v>7500000</v>
      </c>
      <c r="M939" s="153"/>
      <c r="N939" s="154">
        <v>7500000</v>
      </c>
      <c r="O939" s="154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>
        <f>IF(SUM(P939:Q939)&lt;SUM(N939),SUM(N939)-SUM(P939:Q939),)</f>
        <v>7500000</v>
      </c>
      <c r="AE939" s="25"/>
      <c r="AF939" s="25"/>
      <c r="AG939" s="25"/>
      <c r="AH939" s="25"/>
      <c r="AI939" s="25"/>
      <c r="AJ939" s="25"/>
      <c r="AK939" s="25"/>
      <c r="AL939" s="25"/>
      <c r="AM939" s="27">
        <f t="shared" si="247"/>
        <v>15000000</v>
      </c>
      <c r="AN939" s="28"/>
      <c r="AO939" s="2"/>
      <c r="AP939" s="2" t="s">
        <v>14895</v>
      </c>
      <c r="AQ939" s="89"/>
      <c r="AR939" s="89"/>
      <c r="AS939" s="2"/>
      <c r="AT939" s="2"/>
      <c r="AU939" s="29"/>
      <c r="AV939" s="2"/>
      <c r="AW939" s="2"/>
      <c r="AX939" s="2"/>
      <c r="AY939" s="89"/>
      <c r="AZ939" s="2"/>
      <c r="BA939" s="2"/>
      <c r="BB939" s="2"/>
      <c r="BC939" s="2"/>
      <c r="BD939" s="2"/>
      <c r="BE939" s="2"/>
      <c r="BF939" s="2"/>
    </row>
    <row r="940" spans="1:58" s="130" customFormat="1" ht="18" customHeight="1">
      <c r="A940" s="146">
        <v>18</v>
      </c>
      <c r="B940" s="147" t="str">
        <f t="shared" si="246"/>
        <v>013</v>
      </c>
      <c r="C940" s="175" t="s">
        <v>5788</v>
      </c>
      <c r="D940" s="149" t="s">
        <v>8596</v>
      </c>
      <c r="E940" s="152" t="s">
        <v>8304</v>
      </c>
      <c r="F940" s="151" t="s">
        <v>7106</v>
      </c>
      <c r="G940" s="152" t="s">
        <v>8593</v>
      </c>
      <c r="H940" s="149" t="s">
        <v>8594</v>
      </c>
      <c r="I940" s="149"/>
      <c r="J940" s="149" t="s">
        <v>8595</v>
      </c>
      <c r="K940" s="153">
        <v>0</v>
      </c>
      <c r="L940" s="27">
        <v>7500000</v>
      </c>
      <c r="M940" s="153"/>
      <c r="N940" s="154">
        <v>7500000</v>
      </c>
      <c r="O940" s="154"/>
      <c r="P940" s="25"/>
      <c r="Q940" s="25">
        <v>7500000</v>
      </c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>
        <v>7500000</v>
      </c>
      <c r="AE940" s="25"/>
      <c r="AF940" s="25"/>
      <c r="AG940" s="25"/>
      <c r="AH940" s="25"/>
      <c r="AI940" s="25"/>
      <c r="AJ940" s="25"/>
      <c r="AK940" s="25"/>
      <c r="AL940" s="25"/>
      <c r="AM940" s="27">
        <f t="shared" si="247"/>
        <v>7500000</v>
      </c>
      <c r="AN940" s="28"/>
      <c r="AO940" s="2"/>
      <c r="AP940" s="2" t="s">
        <v>14895</v>
      </c>
      <c r="AQ940" s="89"/>
      <c r="AR940" s="89"/>
      <c r="AS940" s="2"/>
      <c r="AT940" s="2"/>
      <c r="AU940" s="29"/>
      <c r="AV940" s="2"/>
      <c r="AW940" s="2"/>
      <c r="AX940" s="2"/>
      <c r="AY940" s="89"/>
      <c r="AZ940" s="2"/>
      <c r="BA940" s="2"/>
      <c r="BB940" s="2"/>
      <c r="BC940" s="2"/>
      <c r="BD940" s="2"/>
      <c r="BE940" s="2"/>
      <c r="BF940" s="2"/>
    </row>
    <row r="941" spans="1:58" s="130" customFormat="1" ht="18" customHeight="1">
      <c r="A941" s="146">
        <f>A10+1</f>
        <v>5</v>
      </c>
      <c r="B941" s="147" t="str">
        <f t="shared" si="246"/>
        <v>004</v>
      </c>
      <c r="C941" s="168" t="s">
        <v>7083</v>
      </c>
      <c r="D941" s="148" t="s">
        <v>7084</v>
      </c>
      <c r="E941" s="150" t="s">
        <v>1145</v>
      </c>
      <c r="F941" s="151"/>
      <c r="G941" s="152" t="s">
        <v>7077</v>
      </c>
      <c r="H941" s="149" t="s">
        <v>7078</v>
      </c>
      <c r="I941" s="149"/>
      <c r="J941" s="149" t="s">
        <v>7074</v>
      </c>
      <c r="K941" s="153">
        <v>0</v>
      </c>
      <c r="L941" s="27">
        <v>7500000</v>
      </c>
      <c r="M941" s="26">
        <v>0</v>
      </c>
      <c r="N941" s="154">
        <v>7500000</v>
      </c>
      <c r="O941" s="154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>
        <f t="shared" ref="AD941:AD948" si="248">IF(SUM(P941:Q941)&lt;SUM(N941),SUM(N941)-SUM(P941:Q941),)</f>
        <v>7500000</v>
      </c>
      <c r="AE941" s="25"/>
      <c r="AF941" s="25"/>
      <c r="AG941" s="25"/>
      <c r="AH941" s="25"/>
      <c r="AI941" s="25"/>
      <c r="AJ941" s="25"/>
      <c r="AK941" s="25"/>
      <c r="AL941" s="25"/>
      <c r="AM941" s="27">
        <f t="shared" si="247"/>
        <v>15000000</v>
      </c>
      <c r="AN941" s="28">
        <f>SUM(AM941:AM948)</f>
        <v>115300000</v>
      </c>
      <c r="AO941" s="89"/>
      <c r="AP941" s="2" t="s">
        <v>14905</v>
      </c>
      <c r="AQ941" s="89"/>
      <c r="AR941" s="89"/>
      <c r="AS941" s="89"/>
      <c r="AT941" s="89"/>
      <c r="AU941" s="29"/>
      <c r="AV941" s="2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</row>
    <row r="942" spans="1:58" s="130" customFormat="1" ht="18" customHeight="1">
      <c r="A942" s="146">
        <f>A167+1</f>
        <v>162</v>
      </c>
      <c r="B942" s="147" t="str">
        <f t="shared" si="246"/>
        <v>004</v>
      </c>
      <c r="C942" s="175" t="s">
        <v>7460</v>
      </c>
      <c r="D942" s="149" t="s">
        <v>7461</v>
      </c>
      <c r="E942" s="152" t="s">
        <v>7462</v>
      </c>
      <c r="F942" s="151" t="s">
        <v>7106</v>
      </c>
      <c r="G942" s="152" t="s">
        <v>7077</v>
      </c>
      <c r="H942" s="149" t="s">
        <v>7078</v>
      </c>
      <c r="I942" s="149"/>
      <c r="J942" s="149" t="s">
        <v>7074</v>
      </c>
      <c r="K942" s="153">
        <v>0</v>
      </c>
      <c r="L942" s="27">
        <v>7500000</v>
      </c>
      <c r="M942" s="153"/>
      <c r="N942" s="154">
        <v>7500000</v>
      </c>
      <c r="O942" s="154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>
        <f t="shared" si="248"/>
        <v>7500000</v>
      </c>
      <c r="AE942" s="25"/>
      <c r="AF942" s="25"/>
      <c r="AG942" s="25"/>
      <c r="AH942" s="25"/>
      <c r="AI942" s="25"/>
      <c r="AJ942" s="25"/>
      <c r="AK942" s="25"/>
      <c r="AL942" s="25"/>
      <c r="AM942" s="27">
        <f t="shared" si="247"/>
        <v>15000000</v>
      </c>
      <c r="AN942" s="28"/>
      <c r="AO942" s="2"/>
      <c r="AP942" s="2" t="s">
        <v>14905</v>
      </c>
      <c r="AQ942" s="89"/>
      <c r="AR942" s="89"/>
      <c r="AS942" s="2"/>
      <c r="AT942" s="2"/>
      <c r="AU942" s="29"/>
      <c r="AV942" s="2"/>
      <c r="AW942" s="2"/>
      <c r="AX942" s="2"/>
      <c r="AY942" s="89"/>
      <c r="AZ942" s="2"/>
      <c r="BA942" s="2"/>
      <c r="BB942" s="2"/>
      <c r="BC942" s="2"/>
      <c r="BD942" s="2"/>
      <c r="BE942" s="2"/>
      <c r="BF942" s="2"/>
    </row>
    <row r="943" spans="1:58" s="130" customFormat="1" ht="18" customHeight="1">
      <c r="A943" s="146">
        <f>A200+1</f>
        <v>195</v>
      </c>
      <c r="B943" s="147" t="str">
        <f t="shared" si="246"/>
        <v>004</v>
      </c>
      <c r="C943" s="175" t="s">
        <v>7525</v>
      </c>
      <c r="D943" s="149" t="s">
        <v>7526</v>
      </c>
      <c r="E943" s="152" t="s">
        <v>7318</v>
      </c>
      <c r="F943" s="151" t="s">
        <v>496</v>
      </c>
      <c r="G943" s="152" t="s">
        <v>7077</v>
      </c>
      <c r="H943" s="149" t="s">
        <v>7078</v>
      </c>
      <c r="I943" s="149"/>
      <c r="J943" s="149" t="s">
        <v>7489</v>
      </c>
      <c r="K943" s="153">
        <v>0</v>
      </c>
      <c r="L943" s="27">
        <v>7500000</v>
      </c>
      <c r="M943" s="153"/>
      <c r="N943" s="154">
        <v>7500000</v>
      </c>
      <c r="O943" s="154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>
        <f t="shared" si="248"/>
        <v>7500000</v>
      </c>
      <c r="AE943" s="25"/>
      <c r="AF943" s="25"/>
      <c r="AG943" s="25"/>
      <c r="AH943" s="25"/>
      <c r="AI943" s="25"/>
      <c r="AJ943" s="25"/>
      <c r="AK943" s="25"/>
      <c r="AL943" s="25"/>
      <c r="AM943" s="27">
        <f t="shared" si="247"/>
        <v>15000000</v>
      </c>
      <c r="AN943" s="28"/>
      <c r="AO943" s="2"/>
      <c r="AP943" s="2" t="s">
        <v>14905</v>
      </c>
      <c r="AQ943" s="89"/>
      <c r="AR943" s="89"/>
      <c r="AS943" s="2"/>
      <c r="AT943" s="2"/>
      <c r="AU943" s="29"/>
      <c r="AV943" s="2"/>
      <c r="AW943" s="2"/>
      <c r="AX943" s="2"/>
      <c r="AY943" s="89"/>
      <c r="AZ943" s="2"/>
      <c r="BA943" s="2"/>
      <c r="BB943" s="2"/>
      <c r="BC943" s="2"/>
      <c r="BD943" s="2"/>
      <c r="BE943" s="2"/>
      <c r="BF943" s="2"/>
    </row>
    <row r="944" spans="1:58" s="130" customFormat="1" ht="18" customHeight="1">
      <c r="A944" s="146">
        <f>A282+1</f>
        <v>277</v>
      </c>
      <c r="B944" s="147" t="str">
        <f t="shared" si="246"/>
        <v>004</v>
      </c>
      <c r="C944" s="175" t="s">
        <v>7679</v>
      </c>
      <c r="D944" s="149" t="s">
        <v>7680</v>
      </c>
      <c r="E944" s="152" t="s">
        <v>7681</v>
      </c>
      <c r="F944" s="151" t="s">
        <v>7106</v>
      </c>
      <c r="G944" s="152" t="s">
        <v>7077</v>
      </c>
      <c r="H944" s="149" t="s">
        <v>7078</v>
      </c>
      <c r="I944" s="149"/>
      <c r="J944" s="149" t="s">
        <v>7636</v>
      </c>
      <c r="K944" s="153">
        <v>0</v>
      </c>
      <c r="L944" s="27">
        <v>7500000</v>
      </c>
      <c r="M944" s="153"/>
      <c r="N944" s="154">
        <v>7500000</v>
      </c>
      <c r="O944" s="154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>
        <f t="shared" si="248"/>
        <v>7500000</v>
      </c>
      <c r="AE944" s="25"/>
      <c r="AF944" s="25"/>
      <c r="AG944" s="25"/>
      <c r="AH944" s="25"/>
      <c r="AI944" s="25"/>
      <c r="AJ944" s="25"/>
      <c r="AK944" s="25"/>
      <c r="AL944" s="25"/>
      <c r="AM944" s="27">
        <f t="shared" si="247"/>
        <v>15000000</v>
      </c>
      <c r="AN944" s="28"/>
      <c r="AO944" s="2"/>
      <c r="AP944" s="2" t="s">
        <v>14905</v>
      </c>
      <c r="AQ944" s="89"/>
      <c r="AR944" s="89"/>
      <c r="AS944" s="2"/>
      <c r="AT944" s="2"/>
      <c r="AU944" s="29"/>
      <c r="AV944" s="2"/>
      <c r="AW944" s="2"/>
      <c r="AX944" s="2"/>
      <c r="AY944" s="89"/>
      <c r="AZ944" s="2"/>
      <c r="BA944" s="2"/>
      <c r="BB944" s="2"/>
      <c r="BC944" s="2"/>
      <c r="BD944" s="2"/>
      <c r="BE944" s="2"/>
      <c r="BF944" s="2"/>
    </row>
    <row r="945" spans="1:58" s="130" customFormat="1" ht="18" customHeight="1">
      <c r="A945" s="146">
        <f>A359+1</f>
        <v>354</v>
      </c>
      <c r="B945" s="147" t="str">
        <f t="shared" si="246"/>
        <v>004</v>
      </c>
      <c r="C945" s="175" t="s">
        <v>7817</v>
      </c>
      <c r="D945" s="149" t="s">
        <v>7818</v>
      </c>
      <c r="E945" s="152" t="s">
        <v>7607</v>
      </c>
      <c r="F945" s="151" t="s">
        <v>7106</v>
      </c>
      <c r="G945" s="152" t="s">
        <v>7077</v>
      </c>
      <c r="H945" s="149" t="s">
        <v>7078</v>
      </c>
      <c r="I945" s="149"/>
      <c r="J945" s="149" t="s">
        <v>7777</v>
      </c>
      <c r="K945" s="153">
        <v>0</v>
      </c>
      <c r="L945" s="27">
        <v>0</v>
      </c>
      <c r="M945" s="153"/>
      <c r="N945" s="154">
        <v>7500000</v>
      </c>
      <c r="O945" s="154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>
        <f t="shared" si="248"/>
        <v>7500000</v>
      </c>
      <c r="AE945" s="25"/>
      <c r="AF945" s="25"/>
      <c r="AG945" s="25"/>
      <c r="AH945" s="25"/>
      <c r="AI945" s="25"/>
      <c r="AJ945" s="25"/>
      <c r="AK945" s="25"/>
      <c r="AL945" s="25"/>
      <c r="AM945" s="27">
        <f t="shared" si="247"/>
        <v>7500000</v>
      </c>
      <c r="AN945" s="28"/>
      <c r="AO945" s="2"/>
      <c r="AP945" s="2" t="s">
        <v>14905</v>
      </c>
      <c r="AQ945" s="89"/>
      <c r="AR945" s="89"/>
      <c r="AS945" s="2"/>
      <c r="AT945" s="2"/>
      <c r="AU945" s="29"/>
      <c r="AV945" s="2"/>
      <c r="AW945" s="2"/>
      <c r="AX945" s="2"/>
      <c r="AY945" s="89"/>
      <c r="AZ945" s="2"/>
      <c r="BA945" s="2"/>
      <c r="BB945" s="2"/>
      <c r="BC945" s="2"/>
      <c r="BD945" s="2"/>
      <c r="BE945" s="2"/>
      <c r="BF945" s="2"/>
    </row>
    <row r="946" spans="1:58" s="130" customFormat="1" ht="18" customHeight="1">
      <c r="A946" s="146">
        <f>A365+1</f>
        <v>360</v>
      </c>
      <c r="B946" s="147" t="str">
        <f t="shared" si="246"/>
        <v>004</v>
      </c>
      <c r="C946" s="181" t="s">
        <v>7827</v>
      </c>
      <c r="D946" s="149" t="s">
        <v>7828</v>
      </c>
      <c r="E946" s="152" t="s">
        <v>7577</v>
      </c>
      <c r="F946" s="151" t="s">
        <v>496</v>
      </c>
      <c r="G946" s="152" t="s">
        <v>7077</v>
      </c>
      <c r="H946" s="149" t="s">
        <v>7078</v>
      </c>
      <c r="I946" s="149"/>
      <c r="J946" s="149" t="s">
        <v>7777</v>
      </c>
      <c r="K946" s="153">
        <v>0</v>
      </c>
      <c r="L946" s="27">
        <v>7500000</v>
      </c>
      <c r="M946" s="153"/>
      <c r="N946" s="154">
        <v>7500000</v>
      </c>
      <c r="O946" s="154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>
        <f t="shared" si="248"/>
        <v>7500000</v>
      </c>
      <c r="AE946" s="25"/>
      <c r="AF946" s="25"/>
      <c r="AG946" s="25"/>
      <c r="AH946" s="25"/>
      <c r="AI946" s="25"/>
      <c r="AJ946" s="25"/>
      <c r="AK946" s="25"/>
      <c r="AL946" s="25"/>
      <c r="AM946" s="27">
        <f t="shared" si="247"/>
        <v>15000000</v>
      </c>
      <c r="AN946" s="28"/>
      <c r="AO946" s="2"/>
      <c r="AP946" s="2" t="s">
        <v>14905</v>
      </c>
      <c r="AQ946" s="89"/>
      <c r="AR946" s="89"/>
      <c r="AS946" s="2"/>
      <c r="AT946" s="2"/>
      <c r="AU946" s="29"/>
      <c r="AV946" s="2"/>
      <c r="AW946" s="2"/>
      <c r="AX946" s="2"/>
      <c r="AY946" s="89"/>
      <c r="AZ946" s="2"/>
      <c r="BA946" s="2"/>
      <c r="BB946" s="2"/>
      <c r="BC946" s="2"/>
      <c r="BD946" s="2"/>
      <c r="BE946" s="2"/>
      <c r="BF946" s="2"/>
    </row>
    <row r="947" spans="1:58" s="130" customFormat="1" ht="18" customHeight="1">
      <c r="A947" s="146">
        <f>A521+1</f>
        <v>516</v>
      </c>
      <c r="B947" s="147" t="str">
        <f t="shared" si="246"/>
        <v>008</v>
      </c>
      <c r="C947" s="175" t="s">
        <v>8116</v>
      </c>
      <c r="D947" s="149" t="s">
        <v>8117</v>
      </c>
      <c r="E947" s="152" t="s">
        <v>7944</v>
      </c>
      <c r="F947" s="151" t="s">
        <v>496</v>
      </c>
      <c r="G947" s="152" t="s">
        <v>7090</v>
      </c>
      <c r="H947" s="149" t="s">
        <v>7091</v>
      </c>
      <c r="I947" s="149"/>
      <c r="J947" s="149" t="s">
        <v>8079</v>
      </c>
      <c r="K947" s="153">
        <v>0</v>
      </c>
      <c r="L947" s="27">
        <v>8200000</v>
      </c>
      <c r="M947" s="153"/>
      <c r="N947" s="154">
        <v>8200000</v>
      </c>
      <c r="O947" s="154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>
        <f t="shared" si="248"/>
        <v>8200000</v>
      </c>
      <c r="AE947" s="25"/>
      <c r="AF947" s="25"/>
      <c r="AG947" s="25"/>
      <c r="AH947" s="25"/>
      <c r="AI947" s="25"/>
      <c r="AJ947" s="25"/>
      <c r="AK947" s="25"/>
      <c r="AL947" s="25"/>
      <c r="AM947" s="27">
        <f t="shared" si="247"/>
        <v>16400000</v>
      </c>
      <c r="AN947" s="28"/>
      <c r="AO947" s="2"/>
      <c r="AP947" s="2" t="s">
        <v>14905</v>
      </c>
      <c r="AQ947" s="89"/>
      <c r="AR947" s="89"/>
      <c r="AS947" s="2"/>
      <c r="AT947" s="2"/>
      <c r="AU947" s="29"/>
      <c r="AV947" s="2"/>
      <c r="AW947" s="2"/>
      <c r="AX947" s="2"/>
      <c r="AY947" s="89"/>
      <c r="AZ947" s="2"/>
      <c r="BA947" s="2"/>
      <c r="BB947" s="2"/>
      <c r="BC947" s="2"/>
      <c r="BD947" s="2"/>
      <c r="BE947" s="2"/>
      <c r="BF947" s="2"/>
    </row>
    <row r="948" spans="1:58" s="130" customFormat="1" ht="18" customHeight="1">
      <c r="A948" s="146">
        <f>A423+1</f>
        <v>418</v>
      </c>
      <c r="B948" s="147" t="str">
        <f t="shared" si="246"/>
        <v>007</v>
      </c>
      <c r="C948" s="175" t="s">
        <v>7942</v>
      </c>
      <c r="D948" s="149" t="s">
        <v>7943</v>
      </c>
      <c r="E948" s="152" t="s">
        <v>7944</v>
      </c>
      <c r="F948" s="151" t="s">
        <v>7106</v>
      </c>
      <c r="G948" s="152" t="s">
        <v>7869</v>
      </c>
      <c r="H948" s="149" t="s">
        <v>7870</v>
      </c>
      <c r="I948" s="149"/>
      <c r="J948" s="149" t="s">
        <v>7871</v>
      </c>
      <c r="K948" s="153">
        <v>0</v>
      </c>
      <c r="L948" s="27">
        <v>8200000</v>
      </c>
      <c r="M948" s="153"/>
      <c r="N948" s="154">
        <v>8200000</v>
      </c>
      <c r="O948" s="154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>
        <f t="shared" si="248"/>
        <v>8200000</v>
      </c>
      <c r="AE948" s="25"/>
      <c r="AF948" s="25"/>
      <c r="AG948" s="25"/>
      <c r="AH948" s="25"/>
      <c r="AI948" s="25"/>
      <c r="AJ948" s="25"/>
      <c r="AK948" s="25"/>
      <c r="AL948" s="25"/>
      <c r="AM948" s="27">
        <f t="shared" si="247"/>
        <v>16400000</v>
      </c>
      <c r="AN948" s="28"/>
      <c r="AO948" s="2"/>
      <c r="AP948" s="2" t="s">
        <v>14905</v>
      </c>
      <c r="AQ948" s="89"/>
      <c r="AR948" s="89"/>
      <c r="AS948" s="2"/>
      <c r="AT948" s="2"/>
      <c r="AU948" s="29"/>
      <c r="AV948" s="2"/>
      <c r="AW948" s="2"/>
      <c r="AX948" s="2"/>
      <c r="AY948" s="89"/>
      <c r="AZ948" s="2"/>
      <c r="BA948" s="2"/>
      <c r="BB948" s="2"/>
      <c r="BC948" s="2"/>
      <c r="BD948" s="2"/>
      <c r="BE948" s="2"/>
      <c r="BF948" s="2"/>
    </row>
    <row r="949" spans="1:58" s="130" customFormat="1" ht="18" customHeight="1">
      <c r="A949" s="146">
        <v>352</v>
      </c>
      <c r="B949" s="147" t="str">
        <f t="shared" ref="B949:B961" si="249">MID(C949,4,3)</f>
        <v>004</v>
      </c>
      <c r="C949" s="175" t="s">
        <v>6037</v>
      </c>
      <c r="D949" s="149" t="s">
        <v>7801</v>
      </c>
      <c r="E949" s="152" t="s">
        <v>7562</v>
      </c>
      <c r="F949" s="151" t="s">
        <v>7106</v>
      </c>
      <c r="G949" s="152" t="s">
        <v>7077</v>
      </c>
      <c r="H949" s="149" t="s">
        <v>7078</v>
      </c>
      <c r="I949" s="163" t="s">
        <v>7409</v>
      </c>
      <c r="J949" s="149" t="s">
        <v>7777</v>
      </c>
      <c r="K949" s="153">
        <v>0</v>
      </c>
      <c r="L949" s="27">
        <v>0</v>
      </c>
      <c r="M949" s="153"/>
      <c r="N949" s="154">
        <v>7500000</v>
      </c>
      <c r="O949" s="154"/>
      <c r="P949" s="25"/>
      <c r="Q949" s="25">
        <v>7500000</v>
      </c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>
        <f>IF(SUM(P949:Q949)&lt;SUM(N949),SUM(N949)-SUM(P949:Q949),)</f>
        <v>0</v>
      </c>
      <c r="AE949" s="25"/>
      <c r="AF949" s="25"/>
      <c r="AG949" s="25"/>
      <c r="AH949" s="25"/>
      <c r="AI949" s="25"/>
      <c r="AJ949" s="25"/>
      <c r="AK949" s="25"/>
      <c r="AL949" s="25"/>
      <c r="AM949" s="27">
        <f t="shared" si="247"/>
        <v>0</v>
      </c>
      <c r="AN949" s="28"/>
      <c r="AO949" s="2"/>
      <c r="AP949" s="2"/>
      <c r="AQ949" s="89" t="s">
        <v>14932</v>
      </c>
      <c r="AR949" s="89"/>
      <c r="AS949" s="2"/>
      <c r="AT949" s="2"/>
      <c r="AU949" s="29"/>
      <c r="AV949" s="2"/>
      <c r="AW949" s="2"/>
      <c r="AX949" s="2"/>
      <c r="AY949" s="89"/>
      <c r="AZ949" s="2"/>
      <c r="BA949" s="2"/>
      <c r="BB949" s="2"/>
      <c r="BC949" s="2"/>
      <c r="BD949" s="2"/>
      <c r="BE949" s="2"/>
      <c r="BF949" s="2"/>
    </row>
    <row r="950" spans="1:58" s="130" customFormat="1" ht="18" customHeight="1">
      <c r="A950" s="146">
        <v>853</v>
      </c>
      <c r="B950" s="147" t="str">
        <f t="shared" si="249"/>
        <v>016</v>
      </c>
      <c r="C950" s="175" t="s">
        <v>8623</v>
      </c>
      <c r="D950" s="149" t="s">
        <v>8624</v>
      </c>
      <c r="E950" s="152" t="s">
        <v>7198</v>
      </c>
      <c r="F950" s="151" t="s">
        <v>7106</v>
      </c>
      <c r="G950" s="152" t="s">
        <v>7118</v>
      </c>
      <c r="H950" s="149" t="s">
        <v>7119</v>
      </c>
      <c r="I950" s="149" t="s">
        <v>14958</v>
      </c>
      <c r="J950" s="149" t="s">
        <v>7070</v>
      </c>
      <c r="K950" s="153">
        <v>0</v>
      </c>
      <c r="L950" s="27">
        <v>0</v>
      </c>
      <c r="M950" s="153"/>
      <c r="N950" s="154">
        <v>7500000</v>
      </c>
      <c r="O950" s="154"/>
      <c r="P950" s="25"/>
      <c r="Q950" s="25"/>
      <c r="R950" s="25"/>
      <c r="S950" s="25"/>
      <c r="T950" s="25"/>
      <c r="U950" s="25">
        <v>7500000</v>
      </c>
      <c r="V950" s="25"/>
      <c r="W950" s="25"/>
      <c r="X950" s="25"/>
      <c r="Y950" s="25"/>
      <c r="Z950" s="25"/>
      <c r="AA950" s="25"/>
      <c r="AB950" s="25"/>
      <c r="AC950" s="25"/>
      <c r="AD950" s="25">
        <f>IF(SUM(P950:U950)&lt;SUM(N950),SUM(N950)-SUM(P950:U950),)</f>
        <v>0</v>
      </c>
      <c r="AE950" s="25"/>
      <c r="AF950" s="25"/>
      <c r="AG950" s="25"/>
      <c r="AH950" s="25"/>
      <c r="AI950" s="25"/>
      <c r="AJ950" s="25"/>
      <c r="AK950" s="25"/>
      <c r="AL950" s="25"/>
      <c r="AM950" s="27">
        <f>IF(SUM(P950:U950)&lt;(K950+L950+N950),(K950+L950+N950)-SUM(P950:U950),)</f>
        <v>0</v>
      </c>
      <c r="AN950" s="28"/>
      <c r="AO950" s="2"/>
      <c r="AP950" s="2"/>
      <c r="AQ950" s="89" t="s">
        <v>14934</v>
      </c>
      <c r="AR950" s="89"/>
      <c r="AS950" s="2"/>
      <c r="AT950" s="2"/>
      <c r="AU950" s="29"/>
      <c r="AV950" s="2"/>
      <c r="AW950" s="2"/>
      <c r="AX950" s="2"/>
      <c r="AY950" s="89"/>
      <c r="AZ950" s="2"/>
      <c r="BA950" s="2"/>
      <c r="BB950" s="2"/>
      <c r="BC950" s="2"/>
      <c r="BD950" s="2"/>
      <c r="BE950" s="2"/>
      <c r="BF950" s="2"/>
    </row>
    <row r="951" spans="1:58" s="130" customFormat="1" ht="18" customHeight="1">
      <c r="A951" s="146">
        <v>415</v>
      </c>
      <c r="B951" s="147" t="str">
        <f t="shared" si="249"/>
        <v>007</v>
      </c>
      <c r="C951" s="175" t="s">
        <v>7919</v>
      </c>
      <c r="D951" s="149" t="s">
        <v>7920</v>
      </c>
      <c r="E951" s="152" t="s">
        <v>7529</v>
      </c>
      <c r="F951" s="151" t="s">
        <v>7106</v>
      </c>
      <c r="G951" s="152" t="s">
        <v>7869</v>
      </c>
      <c r="H951" s="149" t="s">
        <v>7870</v>
      </c>
      <c r="I951" s="149" t="s">
        <v>14941</v>
      </c>
      <c r="J951" s="149" t="s">
        <v>7871</v>
      </c>
      <c r="K951" s="153">
        <v>0</v>
      </c>
      <c r="L951" s="27">
        <v>8200000</v>
      </c>
      <c r="M951" s="153"/>
      <c r="N951" s="154">
        <v>8200000</v>
      </c>
      <c r="O951" s="154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>
        <f t="shared" ref="AD951:AD956" si="250">IF(SUM(P951:Q951)&lt;SUM(N951),SUM(N951)-SUM(P951:Q951),)</f>
        <v>8200000</v>
      </c>
      <c r="AE951" s="27">
        <v>9250000</v>
      </c>
      <c r="AF951" s="27"/>
      <c r="AG951" s="27"/>
      <c r="AH951" s="27"/>
      <c r="AI951" s="27"/>
      <c r="AJ951" s="27"/>
      <c r="AK951" s="27"/>
      <c r="AL951" s="25">
        <f t="shared" ref="AL951:AL961" si="251">IF(SUM(AF951:AG951)&lt;SUM(AE951),SUM(AE951)-SUM(AF951:AG951),)</f>
        <v>9250000</v>
      </c>
      <c r="AM951" s="27">
        <f t="shared" ref="AM951:AM961" si="252">IF(SUM(P951:AA951)&lt;(K951+L951+N951),(K951+L951+N951)-SUM(P951:AA951),)+IF(SUM(AF951:AG951)&lt;(AE951),(AE951)-SUM(AF951:AG951),)</f>
        <v>25650000</v>
      </c>
      <c r="AN951" s="28"/>
      <c r="AO951" s="2"/>
      <c r="AP951" s="2" t="s">
        <v>14966</v>
      </c>
      <c r="AQ951" s="89"/>
      <c r="AR951" s="89"/>
      <c r="AS951" s="2"/>
      <c r="AT951" s="2"/>
      <c r="AU951" s="29"/>
      <c r="AV951" s="2"/>
      <c r="AW951" s="2"/>
      <c r="AX951" s="2"/>
      <c r="AY951" s="89"/>
      <c r="AZ951" s="2"/>
      <c r="BA951" s="2"/>
      <c r="BB951" s="2"/>
      <c r="BC951" s="2"/>
      <c r="BD951" s="2"/>
      <c r="BE951" s="2"/>
      <c r="BF951" s="2"/>
    </row>
    <row r="952" spans="1:58" s="130" customFormat="1" ht="18" customHeight="1">
      <c r="A952" s="146">
        <v>598</v>
      </c>
      <c r="B952" s="147" t="str">
        <f t="shared" si="249"/>
        <v>009</v>
      </c>
      <c r="C952" s="175" t="s">
        <v>5839</v>
      </c>
      <c r="D952" s="149" t="s">
        <v>8236</v>
      </c>
      <c r="E952" s="152" t="s">
        <v>3130</v>
      </c>
      <c r="F952" s="151" t="s">
        <v>7106</v>
      </c>
      <c r="G952" s="152" t="s">
        <v>7096</v>
      </c>
      <c r="H952" s="149" t="s">
        <v>7097</v>
      </c>
      <c r="I952" s="149" t="s">
        <v>7067</v>
      </c>
      <c r="J952" s="149" t="s">
        <v>7098</v>
      </c>
      <c r="K952" s="153">
        <v>0</v>
      </c>
      <c r="L952" s="27">
        <v>0</v>
      </c>
      <c r="M952" s="153"/>
      <c r="N952" s="154">
        <v>7050000</v>
      </c>
      <c r="O952" s="154"/>
      <c r="P952" s="25"/>
      <c r="Q952" s="25">
        <v>7050000</v>
      </c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>
        <f t="shared" si="250"/>
        <v>0</v>
      </c>
      <c r="AE952" s="27">
        <v>7950000</v>
      </c>
      <c r="AF952" s="27"/>
      <c r="AG952" s="27"/>
      <c r="AH952" s="27"/>
      <c r="AI952" s="27"/>
      <c r="AJ952" s="27"/>
      <c r="AK952" s="27"/>
      <c r="AL952" s="25">
        <f t="shared" si="251"/>
        <v>7950000</v>
      </c>
      <c r="AM952" s="27">
        <f t="shared" si="252"/>
        <v>7950000</v>
      </c>
      <c r="AN952" s="28"/>
      <c r="AO952" s="2"/>
      <c r="AP952" s="2" t="s">
        <v>14966</v>
      </c>
      <c r="AQ952" s="89"/>
      <c r="AR952" s="89"/>
      <c r="AS952" s="2"/>
      <c r="AT952" s="2"/>
      <c r="AU952" s="29"/>
      <c r="AV952" s="2"/>
      <c r="AW952" s="2"/>
      <c r="AX952" s="2"/>
      <c r="AY952" s="89"/>
      <c r="AZ952" s="2"/>
      <c r="BA952" s="2"/>
      <c r="BB952" s="2"/>
      <c r="BC952" s="2"/>
      <c r="BD952" s="2"/>
      <c r="BE952" s="2"/>
      <c r="BF952" s="2"/>
    </row>
    <row r="953" spans="1:58" s="130" customFormat="1" ht="18" customHeight="1">
      <c r="A953" s="146">
        <v>376</v>
      </c>
      <c r="B953" s="147" t="str">
        <f t="shared" si="249"/>
        <v>006</v>
      </c>
      <c r="C953" s="176" t="s">
        <v>5214</v>
      </c>
      <c r="D953" s="149" t="s">
        <v>7847</v>
      </c>
      <c r="E953" s="152"/>
      <c r="F953" s="151" t="s">
        <v>496</v>
      </c>
      <c r="G953" s="152" t="s">
        <v>7841</v>
      </c>
      <c r="H953" s="149" t="s">
        <v>7842</v>
      </c>
      <c r="I953" s="163" t="s">
        <v>7843</v>
      </c>
      <c r="J953" s="163" t="s">
        <v>7843</v>
      </c>
      <c r="K953" s="153">
        <v>0</v>
      </c>
      <c r="L953" s="27">
        <v>0</v>
      </c>
      <c r="M953" s="153"/>
      <c r="N953" s="166">
        <v>8200000</v>
      </c>
      <c r="O953" s="166"/>
      <c r="P953" s="25"/>
      <c r="Q953" s="25">
        <v>8200000</v>
      </c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>
        <f t="shared" si="250"/>
        <v>0</v>
      </c>
      <c r="AE953" s="27">
        <v>9250000</v>
      </c>
      <c r="AF953" s="27"/>
      <c r="AG953" s="27"/>
      <c r="AH953" s="27"/>
      <c r="AI953" s="27"/>
      <c r="AJ953" s="27"/>
      <c r="AK953" s="27"/>
      <c r="AL953" s="25">
        <f t="shared" si="251"/>
        <v>9250000</v>
      </c>
      <c r="AM953" s="27">
        <f t="shared" si="252"/>
        <v>9250000</v>
      </c>
      <c r="AN953" s="28"/>
      <c r="AO953" s="2"/>
      <c r="AP953" s="2" t="s">
        <v>14966</v>
      </c>
      <c r="AQ953" s="89"/>
      <c r="AR953" s="89"/>
      <c r="AS953" s="2"/>
      <c r="AT953" s="2"/>
      <c r="AU953" s="29"/>
      <c r="AV953" s="2"/>
      <c r="AW953" s="2"/>
      <c r="AX953" s="2"/>
      <c r="AY953" s="89"/>
      <c r="AZ953" s="2"/>
      <c r="BA953" s="2"/>
      <c r="BB953" s="2"/>
      <c r="BC953" s="2"/>
      <c r="BD953" s="2"/>
      <c r="BE953" s="2"/>
      <c r="BF953" s="2"/>
    </row>
    <row r="954" spans="1:58" s="130" customFormat="1" ht="18" customHeight="1">
      <c r="A954" s="146">
        <v>86</v>
      </c>
      <c r="B954" s="147" t="str">
        <f t="shared" si="249"/>
        <v>003</v>
      </c>
      <c r="C954" s="181" t="s">
        <v>7271</v>
      </c>
      <c r="D954" s="149" t="s">
        <v>7272</v>
      </c>
      <c r="E954" s="152" t="s">
        <v>7273</v>
      </c>
      <c r="F954" s="151" t="s">
        <v>496</v>
      </c>
      <c r="G954" s="152" t="s">
        <v>7199</v>
      </c>
      <c r="H954" s="149" t="s">
        <v>7200</v>
      </c>
      <c r="I954" s="149" t="s">
        <v>7201</v>
      </c>
      <c r="J954" s="149" t="s">
        <v>7202</v>
      </c>
      <c r="K954" s="153">
        <v>0</v>
      </c>
      <c r="L954" s="27">
        <v>0</v>
      </c>
      <c r="M954" s="153"/>
      <c r="N954" s="154">
        <v>8200000</v>
      </c>
      <c r="O954" s="154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>
        <f t="shared" si="250"/>
        <v>8200000</v>
      </c>
      <c r="AE954" s="27">
        <v>9250000</v>
      </c>
      <c r="AF954" s="27"/>
      <c r="AG954" s="27"/>
      <c r="AH954" s="27"/>
      <c r="AI954" s="27"/>
      <c r="AJ954" s="27"/>
      <c r="AK954" s="27"/>
      <c r="AL954" s="25">
        <f t="shared" si="251"/>
        <v>9250000</v>
      </c>
      <c r="AM954" s="27">
        <f t="shared" si="252"/>
        <v>17450000</v>
      </c>
      <c r="AN954" s="28"/>
      <c r="AO954" s="2"/>
      <c r="AP954" s="2" t="s">
        <v>14966</v>
      </c>
      <c r="AQ954" s="89"/>
      <c r="AR954" s="89"/>
      <c r="AS954" s="2"/>
      <c r="AT954" s="2"/>
      <c r="AU954" s="29"/>
      <c r="AV954" s="2"/>
      <c r="AW954" s="2"/>
      <c r="AX954" s="2"/>
      <c r="AY954" s="89"/>
      <c r="AZ954" s="2"/>
      <c r="BA954" s="2"/>
      <c r="BB954" s="2"/>
      <c r="BC954" s="2"/>
      <c r="BD954" s="2"/>
      <c r="BE954" s="2"/>
      <c r="BF954" s="2"/>
    </row>
    <row r="955" spans="1:58" s="130" customFormat="1" ht="18" customHeight="1">
      <c r="A955" s="146">
        <v>94</v>
      </c>
      <c r="B955" s="177" t="str">
        <f t="shared" si="249"/>
        <v>003</v>
      </c>
      <c r="C955" s="175" t="s">
        <v>7289</v>
      </c>
      <c r="D955" s="149" t="s">
        <v>7290</v>
      </c>
      <c r="E955" s="152" t="s">
        <v>7291</v>
      </c>
      <c r="F955" s="151" t="s">
        <v>496</v>
      </c>
      <c r="G955" s="152" t="s">
        <v>7199</v>
      </c>
      <c r="H955" s="149" t="s">
        <v>7200</v>
      </c>
      <c r="I955" s="149" t="s">
        <v>7201</v>
      </c>
      <c r="J955" s="178" t="s">
        <v>7202</v>
      </c>
      <c r="K955" s="179">
        <v>0</v>
      </c>
      <c r="L955" s="180">
        <v>8200000</v>
      </c>
      <c r="M955" s="153"/>
      <c r="N955" s="154">
        <v>8200000</v>
      </c>
      <c r="O955" s="154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>
        <f t="shared" si="250"/>
        <v>8200000</v>
      </c>
      <c r="AE955" s="27">
        <v>9250000</v>
      </c>
      <c r="AF955" s="27"/>
      <c r="AG955" s="27"/>
      <c r="AH955" s="27"/>
      <c r="AI955" s="27"/>
      <c r="AJ955" s="27"/>
      <c r="AK955" s="27"/>
      <c r="AL955" s="25">
        <f t="shared" si="251"/>
        <v>9250000</v>
      </c>
      <c r="AM955" s="27">
        <f t="shared" si="252"/>
        <v>25650000</v>
      </c>
      <c r="AN955" s="28"/>
      <c r="AO955" s="2"/>
      <c r="AP955" s="2" t="s">
        <v>14966</v>
      </c>
      <c r="AQ955" s="89"/>
      <c r="AR955" s="89"/>
      <c r="AS955" s="2"/>
      <c r="AT955" s="2"/>
      <c r="AU955" s="29"/>
      <c r="AV955" s="2"/>
      <c r="AW955" s="2"/>
      <c r="AX955" s="2"/>
      <c r="AY955" s="89"/>
      <c r="AZ955" s="2"/>
      <c r="BA955" s="2"/>
      <c r="BB955" s="2"/>
      <c r="BC955" s="2"/>
      <c r="BD955" s="2"/>
      <c r="BE955" s="2"/>
      <c r="BF955" s="2"/>
    </row>
    <row r="956" spans="1:58" s="130" customFormat="1" ht="18" customHeight="1">
      <c r="A956" s="146">
        <v>57</v>
      </c>
      <c r="B956" s="177" t="str">
        <f t="shared" si="249"/>
        <v>003</v>
      </c>
      <c r="C956" s="175" t="s">
        <v>7207</v>
      </c>
      <c r="D956" s="149" t="s">
        <v>7208</v>
      </c>
      <c r="E956" s="152" t="s">
        <v>7209</v>
      </c>
      <c r="F956" s="151" t="s">
        <v>496</v>
      </c>
      <c r="G956" s="152" t="s">
        <v>7199</v>
      </c>
      <c r="H956" s="149" t="s">
        <v>7200</v>
      </c>
      <c r="I956" s="149" t="s">
        <v>7201</v>
      </c>
      <c r="J956" s="178" t="s">
        <v>7202</v>
      </c>
      <c r="K956" s="153">
        <v>7250000</v>
      </c>
      <c r="L956" s="180">
        <v>8200000</v>
      </c>
      <c r="M956" s="153"/>
      <c r="N956" s="154">
        <v>8200000</v>
      </c>
      <c r="O956" s="154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>
        <f t="shared" si="250"/>
        <v>8200000</v>
      </c>
      <c r="AE956" s="27">
        <v>9250000</v>
      </c>
      <c r="AF956" s="27"/>
      <c r="AG956" s="27"/>
      <c r="AH956" s="27"/>
      <c r="AI956" s="27"/>
      <c r="AJ956" s="27"/>
      <c r="AK956" s="27"/>
      <c r="AL956" s="25">
        <f t="shared" si="251"/>
        <v>9250000</v>
      </c>
      <c r="AM956" s="27">
        <f t="shared" si="252"/>
        <v>32900000</v>
      </c>
      <c r="AN956" s="28"/>
      <c r="AO956" s="2"/>
      <c r="AP956" s="2" t="s">
        <v>14966</v>
      </c>
      <c r="AQ956" s="89"/>
      <c r="AR956" s="89"/>
      <c r="AS956" s="2"/>
      <c r="AT956" s="2"/>
      <c r="AU956" s="29"/>
      <c r="AV956" s="2"/>
      <c r="AW956" s="2"/>
      <c r="AX956" s="2"/>
      <c r="AY956" s="89"/>
      <c r="AZ956" s="2"/>
      <c r="BA956" s="2"/>
      <c r="BB956" s="2"/>
      <c r="BC956" s="2"/>
      <c r="BD956" s="2"/>
      <c r="BE956" s="2"/>
      <c r="BF956" s="2"/>
    </row>
    <row r="957" spans="1:58" s="187" customFormat="1" ht="18" customHeight="1">
      <c r="A957" s="146">
        <v>898</v>
      </c>
      <c r="B957" s="147" t="str">
        <f t="shared" si="249"/>
        <v>019</v>
      </c>
      <c r="C957" s="175" t="s">
        <v>8695</v>
      </c>
      <c r="D957" s="149" t="s">
        <v>8696</v>
      </c>
      <c r="E957" s="152" t="s">
        <v>4400</v>
      </c>
      <c r="F957" s="151" t="s">
        <v>496</v>
      </c>
      <c r="G957" s="152" t="s">
        <v>8678</v>
      </c>
      <c r="H957" s="149" t="s">
        <v>8679</v>
      </c>
      <c r="I957" s="149" t="s">
        <v>8680</v>
      </c>
      <c r="J957" s="149" t="s">
        <v>8680</v>
      </c>
      <c r="K957" s="153">
        <v>0</v>
      </c>
      <c r="L957" s="27">
        <v>0</v>
      </c>
      <c r="M957" s="153"/>
      <c r="N957" s="154">
        <v>8200000</v>
      </c>
      <c r="O957" s="154"/>
      <c r="P957" s="25"/>
      <c r="Q957" s="25"/>
      <c r="R957" s="25"/>
      <c r="S957" s="25">
        <v>8200000</v>
      </c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>
        <f ca="1">IF(SUM(P957:AD957)&lt;SUM(N957),SUM(N957)-SUM(P957:AD957),)</f>
        <v>0</v>
      </c>
      <c r="AE957" s="27">
        <v>9250000</v>
      </c>
      <c r="AF957" s="27">
        <v>9250000</v>
      </c>
      <c r="AG957" s="27"/>
      <c r="AH957" s="27"/>
      <c r="AI957" s="27"/>
      <c r="AJ957" s="27"/>
      <c r="AK957" s="27"/>
      <c r="AL957" s="25">
        <f t="shared" si="251"/>
        <v>0</v>
      </c>
      <c r="AM957" s="27">
        <f t="shared" si="252"/>
        <v>0</v>
      </c>
      <c r="AN957" s="28"/>
      <c r="AO957" s="2"/>
      <c r="AP957" s="2" t="s">
        <v>14966</v>
      </c>
      <c r="AQ957" s="89"/>
      <c r="AR957" s="89"/>
      <c r="AS957" s="2"/>
      <c r="AT957" s="2"/>
      <c r="AU957" s="29"/>
      <c r="AV957" s="2"/>
      <c r="AW957" s="2"/>
      <c r="AX957" s="2"/>
      <c r="AY957" s="89"/>
      <c r="AZ957" s="2"/>
      <c r="BA957" s="2"/>
      <c r="BB957" s="2"/>
      <c r="BC957" s="2"/>
      <c r="BD957" s="2"/>
      <c r="BE957" s="2"/>
      <c r="BF957" s="2"/>
    </row>
    <row r="958" spans="1:58" s="130" customFormat="1" ht="18" customHeight="1">
      <c r="A958" s="146">
        <v>100</v>
      </c>
      <c r="B958" s="147" t="str">
        <f t="shared" si="249"/>
        <v>003</v>
      </c>
      <c r="C958" s="175" t="s">
        <v>7310</v>
      </c>
      <c r="D958" s="149" t="s">
        <v>7311</v>
      </c>
      <c r="E958" s="152" t="s">
        <v>7312</v>
      </c>
      <c r="F958" s="151" t="s">
        <v>496</v>
      </c>
      <c r="G958" s="152" t="s">
        <v>7199</v>
      </c>
      <c r="H958" s="149" t="s">
        <v>7200</v>
      </c>
      <c r="I958" s="149" t="s">
        <v>7201</v>
      </c>
      <c r="J958" s="149" t="s">
        <v>7302</v>
      </c>
      <c r="K958" s="153">
        <v>0</v>
      </c>
      <c r="L958" s="27">
        <v>0</v>
      </c>
      <c r="M958" s="153"/>
      <c r="N958" s="154">
        <v>8200000</v>
      </c>
      <c r="O958" s="154"/>
      <c r="P958" s="25"/>
      <c r="Q958" s="25"/>
      <c r="R958" s="25"/>
      <c r="S958" s="25"/>
      <c r="T958" s="25"/>
      <c r="U958" s="25">
        <v>8200000</v>
      </c>
      <c r="V958" s="25"/>
      <c r="W958" s="25"/>
      <c r="X958" s="25"/>
      <c r="Y958" s="25"/>
      <c r="Z958" s="25"/>
      <c r="AA958" s="25"/>
      <c r="AB958" s="25"/>
      <c r="AC958" s="25"/>
      <c r="AD958" s="25">
        <f>IF(SUM(P958:U958)&lt;SUM(N958),SUM(N958)-SUM(P958:U958),)</f>
        <v>0</v>
      </c>
      <c r="AE958" s="27">
        <v>9250000</v>
      </c>
      <c r="AF958" s="27"/>
      <c r="AG958" s="27"/>
      <c r="AH958" s="27"/>
      <c r="AI958" s="27"/>
      <c r="AJ958" s="27"/>
      <c r="AK958" s="27"/>
      <c r="AL958" s="25">
        <f t="shared" si="251"/>
        <v>9250000</v>
      </c>
      <c r="AM958" s="27">
        <f t="shared" si="252"/>
        <v>9250000</v>
      </c>
      <c r="AN958" s="28"/>
      <c r="AO958" s="2"/>
      <c r="AP958" s="2"/>
      <c r="AQ958" s="2" t="s">
        <v>14967</v>
      </c>
      <c r="AR958" s="2"/>
      <c r="AS958" s="2"/>
      <c r="AT958" s="2"/>
      <c r="AU958" s="29"/>
      <c r="AV958" s="2"/>
      <c r="AW958" s="2"/>
      <c r="AX958" s="2"/>
      <c r="AY958" s="89"/>
      <c r="AZ958" s="2"/>
      <c r="BA958" s="2"/>
      <c r="BB958" s="2"/>
      <c r="BC958" s="2"/>
      <c r="BD958" s="2"/>
      <c r="BE958" s="2"/>
      <c r="BF958" s="2"/>
    </row>
    <row r="959" spans="1:58">
      <c r="A959" s="146">
        <v>286</v>
      </c>
      <c r="B959" s="147" t="str">
        <f t="shared" si="249"/>
        <v>004</v>
      </c>
      <c r="C959" s="175" t="s">
        <v>7012</v>
      </c>
      <c r="D959" s="149" t="s">
        <v>7689</v>
      </c>
      <c r="E959" s="152" t="s">
        <v>7690</v>
      </c>
      <c r="F959" s="151" t="s">
        <v>7106</v>
      </c>
      <c r="G959" s="152" t="s">
        <v>7077</v>
      </c>
      <c r="H959" s="149" t="s">
        <v>7078</v>
      </c>
      <c r="I959" s="149" t="s">
        <v>7424</v>
      </c>
      <c r="J959" s="149" t="s">
        <v>7636</v>
      </c>
      <c r="K959" s="153">
        <v>0</v>
      </c>
      <c r="L959" s="27">
        <v>0</v>
      </c>
      <c r="M959" s="153"/>
      <c r="N959" s="154">
        <v>7500000</v>
      </c>
      <c r="O959" s="154"/>
      <c r="P959" s="25"/>
      <c r="Q959" s="25">
        <v>7500000</v>
      </c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>
        <f>IF(SUM(P959:Q959)&lt;SUM(N959),SUM(N959)-SUM(P959:Q959),)</f>
        <v>0</v>
      </c>
      <c r="AE959" s="27">
        <v>8450000</v>
      </c>
      <c r="AF959" s="27"/>
      <c r="AG959" s="27"/>
      <c r="AH959" s="27"/>
      <c r="AI959" s="27"/>
      <c r="AJ959" s="27"/>
      <c r="AK959" s="27"/>
      <c r="AL959" s="25">
        <f t="shared" si="251"/>
        <v>8450000</v>
      </c>
      <c r="AM959" s="27">
        <f t="shared" si="252"/>
        <v>8450000</v>
      </c>
      <c r="AQ959" s="2" t="s">
        <v>14968</v>
      </c>
      <c r="AR959" s="2"/>
    </row>
    <row r="960" spans="1:58">
      <c r="A960" s="146">
        <v>26</v>
      </c>
      <c r="B960" s="147" t="str">
        <f t="shared" si="249"/>
        <v>001</v>
      </c>
      <c r="C960" s="175" t="s">
        <v>6975</v>
      </c>
      <c r="D960" s="149" t="s">
        <v>7138</v>
      </c>
      <c r="E960" s="152" t="s">
        <v>7139</v>
      </c>
      <c r="F960" s="151" t="s">
        <v>496</v>
      </c>
      <c r="G960" s="152" t="s">
        <v>7122</v>
      </c>
      <c r="H960" s="149" t="s">
        <v>7123</v>
      </c>
      <c r="I960" s="149" t="s">
        <v>7124</v>
      </c>
      <c r="J960" s="149" t="s">
        <v>7124</v>
      </c>
      <c r="K960" s="153">
        <v>0</v>
      </c>
      <c r="L960" s="27">
        <v>0</v>
      </c>
      <c r="M960" s="26"/>
      <c r="N960" s="154">
        <v>7600000</v>
      </c>
      <c r="O960" s="154"/>
      <c r="P960" s="25"/>
      <c r="Q960" s="25">
        <v>7600000</v>
      </c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>
        <f>IF(SUM(P960:Q960)&lt;SUM(N960),SUM(N960)-SUM(P960:Q960),)</f>
        <v>0</v>
      </c>
      <c r="AE960" s="27">
        <v>8550000</v>
      </c>
      <c r="AF960" s="27"/>
      <c r="AG960" s="27"/>
      <c r="AH960" s="27"/>
      <c r="AI960" s="27"/>
      <c r="AJ960" s="27"/>
      <c r="AK960" s="27"/>
      <c r="AL960" s="25">
        <f t="shared" si="251"/>
        <v>8550000</v>
      </c>
      <c r="AM960" s="27">
        <f t="shared" si="252"/>
        <v>8550000</v>
      </c>
      <c r="AQ960" s="2" t="s">
        <v>14984</v>
      </c>
      <c r="AR960" s="2"/>
    </row>
    <row r="961" spans="1:58" s="130" customFormat="1" ht="18" customHeight="1">
      <c r="A961" s="146">
        <v>18</v>
      </c>
      <c r="B961" s="147" t="str">
        <f t="shared" si="249"/>
        <v>001</v>
      </c>
      <c r="C961" s="175" t="s">
        <v>6594</v>
      </c>
      <c r="D961" s="149" t="s">
        <v>7120</v>
      </c>
      <c r="E961" s="152" t="s">
        <v>7121</v>
      </c>
      <c r="F961" s="151" t="s">
        <v>496</v>
      </c>
      <c r="G961" s="152" t="s">
        <v>7122</v>
      </c>
      <c r="H961" s="149" t="s">
        <v>7123</v>
      </c>
      <c r="I961" s="149" t="s">
        <v>7124</v>
      </c>
      <c r="J961" s="149" t="s">
        <v>7124</v>
      </c>
      <c r="K961" s="153">
        <v>0</v>
      </c>
      <c r="L961" s="27">
        <v>0</v>
      </c>
      <c r="M961" s="26">
        <v>0</v>
      </c>
      <c r="N961" s="154">
        <v>7600000</v>
      </c>
      <c r="O961" s="154"/>
      <c r="P961" s="25"/>
      <c r="Q961" s="25">
        <v>7600000</v>
      </c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>
        <f>IF(SUM(P961:Q961)&lt;SUM(N961),SUM(N961)-SUM(P961:Q961),)</f>
        <v>0</v>
      </c>
      <c r="AE961" s="27">
        <v>8550000</v>
      </c>
      <c r="AF961" s="27">
        <v>8550000</v>
      </c>
      <c r="AG961" s="27"/>
      <c r="AH961" s="27"/>
      <c r="AI961" s="27"/>
      <c r="AJ961" s="27"/>
      <c r="AK961" s="27"/>
      <c r="AL961" s="25">
        <f t="shared" si="251"/>
        <v>0</v>
      </c>
      <c r="AM961" s="27">
        <f t="shared" si="252"/>
        <v>0</v>
      </c>
      <c r="AN961" s="28"/>
      <c r="AO961" s="2"/>
      <c r="AP961" s="2"/>
      <c r="AQ961" s="89"/>
      <c r="AR961" s="89" t="s">
        <v>14986</v>
      </c>
      <c r="AS961" s="2"/>
      <c r="AT961" s="2"/>
      <c r="AU961" s="29"/>
      <c r="AV961" s="2"/>
      <c r="AW961" s="2"/>
      <c r="AX961" s="2"/>
      <c r="AY961" s="89"/>
      <c r="AZ961" s="2"/>
      <c r="BA961" s="2"/>
      <c r="BB961" s="2"/>
      <c r="BC961" s="2"/>
      <c r="BD961" s="2"/>
      <c r="BE961" s="2"/>
      <c r="BF961" s="2"/>
    </row>
    <row r="962" spans="1:58" s="130" customFormat="1" ht="18" customHeight="1">
      <c r="A962" s="146">
        <v>525</v>
      </c>
      <c r="B962" s="147" t="str">
        <f>MID(C962,4,3)</f>
        <v>008</v>
      </c>
      <c r="C962" s="175" t="s">
        <v>5541</v>
      </c>
      <c r="D962" s="149" t="s">
        <v>8126</v>
      </c>
      <c r="E962" s="152" t="s">
        <v>7586</v>
      </c>
      <c r="F962" s="151" t="s">
        <v>496</v>
      </c>
      <c r="G962" s="152" t="s">
        <v>7090</v>
      </c>
      <c r="H962" s="149" t="s">
        <v>7091</v>
      </c>
      <c r="I962" s="149" t="s">
        <v>14940</v>
      </c>
      <c r="J962" s="149" t="s">
        <v>8079</v>
      </c>
      <c r="K962" s="153">
        <v>0</v>
      </c>
      <c r="L962" s="27">
        <v>0</v>
      </c>
      <c r="M962" s="153"/>
      <c r="N962" s="154">
        <v>8200000</v>
      </c>
      <c r="O962" s="154"/>
      <c r="P962" s="25"/>
      <c r="Q962" s="25">
        <v>8200000</v>
      </c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>
        <f>IF(SUM(P962:Q962)&lt;SUM(N962),SUM(N962)-SUM(P962:Q962),)</f>
        <v>0</v>
      </c>
      <c r="AE962" s="27">
        <v>0</v>
      </c>
      <c r="AF962" s="27"/>
      <c r="AG962" s="27"/>
      <c r="AH962" s="27"/>
      <c r="AI962" s="27"/>
      <c r="AJ962" s="27"/>
      <c r="AK962" s="27"/>
      <c r="AL962" s="25">
        <f>IF(SUM(AF962:AG962)&lt;SUM(AE962),SUM(AE962)-SUM(AF962:AG962),)</f>
        <v>0</v>
      </c>
      <c r="AM962" s="27">
        <f>IF(SUM(P962:AA962)&lt;(K962+L962+N962),(K962+L962+N962)-SUM(P962:AA962),)+IF(SUM(AF962:AG962)&lt;(AE962),(AE962)-SUM(AF962:AG962),)</f>
        <v>0</v>
      </c>
      <c r="AN962" s="28"/>
      <c r="AO962" s="2"/>
      <c r="AP962" s="2"/>
      <c r="AQ962" s="89" t="s">
        <v>15004</v>
      </c>
      <c r="AR962" s="89"/>
      <c r="AS962" s="2"/>
      <c r="AT962" s="2"/>
      <c r="AU962" s="29"/>
      <c r="AV962" s="2"/>
      <c r="AW962" s="2"/>
      <c r="AX962" s="2"/>
      <c r="AY962" s="89"/>
      <c r="AZ962" s="2"/>
      <c r="BA962" s="2"/>
      <c r="BB962" s="2"/>
      <c r="BC962" s="2"/>
      <c r="BD962" s="2"/>
      <c r="BE962" s="2"/>
      <c r="BF962" s="2"/>
    </row>
    <row r="963" spans="1:58" s="130" customFormat="1" ht="18" customHeight="1">
      <c r="A963" s="146">
        <v>497</v>
      </c>
      <c r="B963" s="147" t="str">
        <f>MID(C963,4,3)</f>
        <v>008</v>
      </c>
      <c r="C963" s="175" t="s">
        <v>6176</v>
      </c>
      <c r="D963" s="149" t="s">
        <v>8084</v>
      </c>
      <c r="E963" s="152" t="s">
        <v>7996</v>
      </c>
      <c r="F963" s="151" t="s">
        <v>7106</v>
      </c>
      <c r="G963" s="152" t="s">
        <v>7090</v>
      </c>
      <c r="H963" s="149" t="s">
        <v>7091</v>
      </c>
      <c r="I963" s="149" t="s">
        <v>14938</v>
      </c>
      <c r="J963" s="149" t="s">
        <v>8079</v>
      </c>
      <c r="K963" s="153">
        <v>0</v>
      </c>
      <c r="L963" s="27">
        <v>0</v>
      </c>
      <c r="M963" s="153"/>
      <c r="N963" s="154">
        <v>8200000</v>
      </c>
      <c r="O963" s="154"/>
      <c r="P963" s="25"/>
      <c r="Q963" s="25">
        <v>8200000</v>
      </c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>
        <f>IF(SUM(P963:Q963)&lt;SUM(N963),SUM(N963)-SUM(P963:Q963),)</f>
        <v>0</v>
      </c>
      <c r="AE963" s="27">
        <v>9250000</v>
      </c>
      <c r="AF963" s="27">
        <v>9250000</v>
      </c>
      <c r="AG963" s="27"/>
      <c r="AH963" s="27"/>
      <c r="AI963" s="27"/>
      <c r="AJ963" s="27"/>
      <c r="AK963" s="27"/>
      <c r="AL963" s="25">
        <f>IF(SUM(AF963:AG963)&lt;SUM(AE963),SUM(AE963)-SUM(AF963:AG963),)</f>
        <v>0</v>
      </c>
      <c r="AM963" s="27">
        <f>IF(SUM(P963:AA963)&lt;(K963+L963+N963),(K963+L963+N963)-SUM(P963:AA963),)+IF(SUM(AF963:AG963)&lt;(AE963),(AE963)-SUM(AF963:AG963),)</f>
        <v>0</v>
      </c>
      <c r="AN963" s="28"/>
      <c r="AO963" s="2"/>
      <c r="AP963" s="2"/>
      <c r="AQ963" s="89" t="s">
        <v>15098</v>
      </c>
      <c r="AR963" s="89"/>
      <c r="AS963" s="2"/>
      <c r="AT963" s="2"/>
      <c r="AU963" s="29"/>
      <c r="AV963" s="2"/>
      <c r="AW963" s="2"/>
      <c r="AX963" s="2"/>
      <c r="AY963" s="89"/>
      <c r="AZ963" s="2"/>
      <c r="BA963" s="2"/>
      <c r="BB963" s="2"/>
      <c r="BC963" s="2"/>
      <c r="BD963" s="2"/>
      <c r="BE963" s="2"/>
      <c r="BF963" s="2"/>
    </row>
  </sheetData>
  <autoFilter ref="A6:BF919" xr:uid="{411D967C-EB44-4CD0-9BDB-2694B618C11B}">
    <sortState xmlns:xlrd2="http://schemas.microsoft.com/office/spreadsheetml/2017/richdata2" ref="A9:BF919">
      <sortCondition ref="C6:C898"/>
    </sortState>
  </autoFilter>
  <mergeCells count="36">
    <mergeCell ref="A1:AM1"/>
    <mergeCell ref="A4:A6"/>
    <mergeCell ref="B4:B6"/>
    <mergeCell ref="C4:C6"/>
    <mergeCell ref="D4:D6"/>
    <mergeCell ref="E4:E6"/>
    <mergeCell ref="F4:F6"/>
    <mergeCell ref="G4:G6"/>
    <mergeCell ref="H4:H6"/>
    <mergeCell ref="T4:U5"/>
    <mergeCell ref="AB4:AB6"/>
    <mergeCell ref="A2:AM2"/>
    <mergeCell ref="AL4:AL6"/>
    <mergeCell ref="AU4:AU6"/>
    <mergeCell ref="AC4:AC6"/>
    <mergeCell ref="AE4:AE6"/>
    <mergeCell ref="N4:N6"/>
    <mergeCell ref="V4:W5"/>
    <mergeCell ref="AH4:AI5"/>
    <mergeCell ref="AJ4:AK5"/>
    <mergeCell ref="AV4:AV6"/>
    <mergeCell ref="A904:J904"/>
    <mergeCell ref="O4:O5"/>
    <mergeCell ref="P4:Q5"/>
    <mergeCell ref="R4:S5"/>
    <mergeCell ref="AD4:AD6"/>
    <mergeCell ref="AM4:AM6"/>
    <mergeCell ref="AO4:AT4"/>
    <mergeCell ref="I4:I6"/>
    <mergeCell ref="J4:J6"/>
    <mergeCell ref="K4:K6"/>
    <mergeCell ref="L4:L6"/>
    <mergeCell ref="M4:M6"/>
    <mergeCell ref="X4:Y5"/>
    <mergeCell ref="Z4:AA5"/>
    <mergeCell ref="AF4:AG5"/>
  </mergeCells>
  <pageMargins left="0.7" right="0.7" top="0.75" bottom="0.75" header="0.3" footer="0.3"/>
  <pageSetup paperSize="9" scale="7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AFB6D-A230-430D-88AE-F086F284A884}">
  <sheetPr codeName="Sheet5">
    <pageSetUpPr fitToPage="1"/>
  </sheetPr>
  <dimension ref="A1:AX1168"/>
  <sheetViews>
    <sheetView zoomScaleNormal="100" workbookViewId="0">
      <pane ySplit="6" topLeftCell="A7" activePane="bottomLeft" state="frozen"/>
      <selection activeCell="G1" sqref="G1"/>
      <selection pane="bottomLeft" activeCell="AI2" sqref="AG1:AI1048576"/>
    </sheetView>
  </sheetViews>
  <sheetFormatPr defaultRowHeight="15"/>
  <cols>
    <col min="1" max="1" width="6.28515625" style="182" customWidth="1"/>
    <col min="2" max="2" width="7.28515625" style="2" customWidth="1"/>
    <col min="3" max="3" width="15" style="2" customWidth="1"/>
    <col min="4" max="4" width="30.42578125" style="2" customWidth="1"/>
    <col min="5" max="5" width="18.7109375" style="2" customWidth="1"/>
    <col min="6" max="8" width="16.28515625" style="2" customWidth="1"/>
    <col min="9" max="9" width="16.28515625" style="2" hidden="1" customWidth="1"/>
    <col min="10" max="10" width="16.7109375" style="2" hidden="1" customWidth="1"/>
    <col min="11" max="11" width="14.7109375" style="2" hidden="1" customWidth="1"/>
    <col min="12" max="25" width="14.85546875" style="2" hidden="1" customWidth="1"/>
    <col min="26" max="26" width="20.140625" style="2" customWidth="1"/>
    <col min="27" max="27" width="15.85546875" style="2" hidden="1" customWidth="1"/>
    <col min="28" max="28" width="20.140625" style="2" customWidth="1"/>
    <col min="29" max="29" width="20.140625" style="2" hidden="1" customWidth="1"/>
    <col min="30" max="34" width="18" style="2" hidden="1" customWidth="1"/>
    <col min="35" max="35" width="25" style="2" hidden="1" customWidth="1"/>
    <col min="36" max="36" width="18" style="2" customWidth="1"/>
    <col min="37" max="37" width="20.28515625" style="2" customWidth="1"/>
    <col min="38" max="38" width="18.85546875" style="2" customWidth="1"/>
    <col min="39" max="39" width="9.140625" style="2"/>
    <col min="40" max="40" width="18" style="2" customWidth="1"/>
    <col min="41" max="44" width="21.7109375" style="2" customWidth="1"/>
    <col min="45" max="45" width="18.7109375" style="2" customWidth="1"/>
    <col min="46" max="47" width="9.140625" style="2"/>
    <col min="48" max="49" width="11.85546875" style="2" customWidth="1"/>
    <col min="50" max="50" width="9.140625" style="2"/>
  </cols>
  <sheetData>
    <row r="1" spans="1:50" ht="18.75">
      <c r="A1" s="488" t="s">
        <v>8739</v>
      </c>
      <c r="B1" s="488"/>
      <c r="C1" s="488"/>
      <c r="D1" s="488"/>
      <c r="E1" s="488"/>
      <c r="F1" s="488"/>
      <c r="G1" s="488"/>
      <c r="H1" s="488"/>
      <c r="I1" s="488"/>
      <c r="J1" s="488"/>
      <c r="K1" s="489"/>
      <c r="L1" s="490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8"/>
      <c r="AD1" s="488"/>
      <c r="AE1" s="488"/>
      <c r="AF1" s="488"/>
      <c r="AG1" s="488"/>
      <c r="AH1" s="488"/>
      <c r="AI1" s="488"/>
      <c r="AJ1" s="488"/>
      <c r="AK1" s="488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</row>
    <row r="2" spans="1:50">
      <c r="A2" s="491" t="s">
        <v>8740</v>
      </c>
      <c r="B2" s="491"/>
      <c r="C2" s="491"/>
      <c r="D2" s="491"/>
      <c r="E2" s="491"/>
      <c r="F2" s="491"/>
      <c r="G2" s="491"/>
      <c r="H2" s="203"/>
      <c r="I2" s="203"/>
      <c r="J2" s="203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 t="s">
        <v>58</v>
      </c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</row>
    <row r="3" spans="1:50" ht="18.75">
      <c r="A3" s="215"/>
      <c r="B3" s="215"/>
      <c r="C3" s="215"/>
      <c r="D3" s="216" t="s">
        <v>8741</v>
      </c>
      <c r="E3" s="217" t="str">
        <f>'K8'!E3</f>
        <v>30/9/2025</v>
      </c>
      <c r="F3" s="215"/>
      <c r="G3" s="215"/>
      <c r="H3" s="215"/>
      <c r="I3" s="215"/>
      <c r="J3" s="215"/>
      <c r="K3" s="215"/>
      <c r="L3" s="215"/>
      <c r="M3" s="310" t="s">
        <v>14809</v>
      </c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03" t="s">
        <v>14809</v>
      </c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</row>
    <row r="4" spans="1:50" ht="28.5" customHeight="1">
      <c r="A4" s="474" t="s">
        <v>4</v>
      </c>
      <c r="B4" s="492" t="s">
        <v>11</v>
      </c>
      <c r="C4" s="474" t="s">
        <v>5</v>
      </c>
      <c r="D4" s="492" t="s">
        <v>7058</v>
      </c>
      <c r="E4" s="474" t="s">
        <v>12</v>
      </c>
      <c r="F4" s="474" t="s">
        <v>13</v>
      </c>
      <c r="G4" s="474" t="s">
        <v>7062</v>
      </c>
      <c r="H4" s="474" t="s">
        <v>7064</v>
      </c>
      <c r="I4" s="470" t="s">
        <v>14</v>
      </c>
      <c r="J4" s="474" t="s">
        <v>10500</v>
      </c>
      <c r="K4" s="497" t="s">
        <v>7063</v>
      </c>
      <c r="L4" s="498"/>
      <c r="M4" s="497" t="s">
        <v>16</v>
      </c>
      <c r="N4" s="498"/>
      <c r="O4" s="497" t="s">
        <v>14894</v>
      </c>
      <c r="P4" s="498"/>
      <c r="Q4" s="497" t="s">
        <v>14910</v>
      </c>
      <c r="R4" s="498"/>
      <c r="S4" s="497" t="s">
        <v>14925</v>
      </c>
      <c r="T4" s="498"/>
      <c r="U4" s="497" t="s">
        <v>14929</v>
      </c>
      <c r="V4" s="498"/>
      <c r="W4" s="497" t="s">
        <v>14950</v>
      </c>
      <c r="X4" s="498"/>
      <c r="Y4" s="504" t="s">
        <v>10501</v>
      </c>
      <c r="Z4" s="474" t="s">
        <v>4736</v>
      </c>
      <c r="AA4" s="470" t="s">
        <v>14951</v>
      </c>
      <c r="AB4" s="474" t="s">
        <v>14957</v>
      </c>
      <c r="AC4" s="460" t="s">
        <v>14963</v>
      </c>
      <c r="AD4" s="461"/>
      <c r="AE4" s="460" t="s">
        <v>14989</v>
      </c>
      <c r="AF4" s="461"/>
      <c r="AG4" s="460" t="s">
        <v>15001</v>
      </c>
      <c r="AH4" s="461"/>
      <c r="AI4" s="501" t="s">
        <v>14997</v>
      </c>
      <c r="AJ4" s="440" t="s">
        <v>14964</v>
      </c>
      <c r="AK4" s="470" t="s">
        <v>17</v>
      </c>
      <c r="AL4" s="13"/>
      <c r="AM4" s="473" t="s">
        <v>18</v>
      </c>
      <c r="AN4" s="473"/>
      <c r="AO4" s="473"/>
      <c r="AP4" s="473"/>
      <c r="AQ4" s="473"/>
      <c r="AR4" s="473"/>
      <c r="AS4" s="473"/>
      <c r="AT4" s="473"/>
      <c r="AU4" s="473"/>
      <c r="AV4" s="443" t="s">
        <v>19</v>
      </c>
      <c r="AW4" s="440" t="s">
        <v>20</v>
      </c>
      <c r="AX4" s="215"/>
    </row>
    <row r="5" spans="1:50" ht="15" customHeight="1">
      <c r="A5" s="471"/>
      <c r="B5" s="493"/>
      <c r="C5" s="471"/>
      <c r="D5" s="493"/>
      <c r="E5" s="471"/>
      <c r="F5" s="471"/>
      <c r="G5" s="495"/>
      <c r="H5" s="495"/>
      <c r="I5" s="471"/>
      <c r="J5" s="495"/>
      <c r="K5" s="499"/>
      <c r="L5" s="500"/>
      <c r="M5" s="499"/>
      <c r="N5" s="500"/>
      <c r="O5" s="499"/>
      <c r="P5" s="500"/>
      <c r="Q5" s="499"/>
      <c r="R5" s="500"/>
      <c r="S5" s="499"/>
      <c r="T5" s="500"/>
      <c r="U5" s="499"/>
      <c r="V5" s="500"/>
      <c r="W5" s="499"/>
      <c r="X5" s="500"/>
      <c r="Y5" s="505"/>
      <c r="Z5" s="495"/>
      <c r="AA5" s="471"/>
      <c r="AB5" s="495"/>
      <c r="AC5" s="462"/>
      <c r="AD5" s="463"/>
      <c r="AE5" s="462"/>
      <c r="AF5" s="463"/>
      <c r="AG5" s="462"/>
      <c r="AH5" s="463"/>
      <c r="AI5" s="502"/>
      <c r="AJ5" s="441"/>
      <c r="AK5" s="471"/>
      <c r="AL5" s="16"/>
      <c r="AM5" s="143"/>
      <c r="AN5" s="143"/>
      <c r="AO5" s="143"/>
      <c r="AP5" s="143"/>
      <c r="AQ5" s="143"/>
      <c r="AR5" s="143"/>
      <c r="AS5" s="143"/>
      <c r="AT5" s="143"/>
      <c r="AU5" s="143"/>
      <c r="AV5" s="444"/>
      <c r="AW5" s="441"/>
      <c r="AX5" s="215"/>
    </row>
    <row r="6" spans="1:50" ht="22.5" customHeight="1">
      <c r="A6" s="472"/>
      <c r="B6" s="494"/>
      <c r="C6" s="472"/>
      <c r="D6" s="494"/>
      <c r="E6" s="472"/>
      <c r="F6" s="472"/>
      <c r="G6" s="496"/>
      <c r="H6" s="496"/>
      <c r="I6" s="472"/>
      <c r="J6" s="496"/>
      <c r="K6" s="370" t="s">
        <v>21</v>
      </c>
      <c r="L6" s="370" t="s">
        <v>22</v>
      </c>
      <c r="M6" s="370" t="s">
        <v>21</v>
      </c>
      <c r="N6" s="370" t="s">
        <v>22</v>
      </c>
      <c r="O6" s="370" t="s">
        <v>21</v>
      </c>
      <c r="P6" s="370" t="s">
        <v>22</v>
      </c>
      <c r="Q6" s="370" t="s">
        <v>21</v>
      </c>
      <c r="R6" s="370" t="s">
        <v>22</v>
      </c>
      <c r="S6" s="370" t="s">
        <v>21</v>
      </c>
      <c r="T6" s="370" t="s">
        <v>22</v>
      </c>
      <c r="U6" s="370" t="s">
        <v>21</v>
      </c>
      <c r="V6" s="370" t="s">
        <v>22</v>
      </c>
      <c r="W6" s="370" t="s">
        <v>21</v>
      </c>
      <c r="X6" s="370" t="s">
        <v>22</v>
      </c>
      <c r="Y6" s="506"/>
      <c r="Z6" s="496"/>
      <c r="AA6" s="472"/>
      <c r="AB6" s="496"/>
      <c r="AC6" s="421" t="s">
        <v>21</v>
      </c>
      <c r="AD6" s="421" t="s">
        <v>22</v>
      </c>
      <c r="AE6" s="421" t="s">
        <v>21</v>
      </c>
      <c r="AF6" s="421" t="s">
        <v>22</v>
      </c>
      <c r="AG6" s="421" t="s">
        <v>21</v>
      </c>
      <c r="AH6" s="421" t="s">
        <v>22</v>
      </c>
      <c r="AI6" s="503"/>
      <c r="AJ6" s="442"/>
      <c r="AK6" s="472"/>
      <c r="AL6" s="17" t="s">
        <v>23</v>
      </c>
      <c r="AM6" s="145" t="s">
        <v>24</v>
      </c>
      <c r="AN6" s="145" t="s">
        <v>14919</v>
      </c>
      <c r="AO6" s="145" t="s">
        <v>25</v>
      </c>
      <c r="AP6" s="145" t="s">
        <v>15002</v>
      </c>
      <c r="AQ6" s="145" t="s">
        <v>14981</v>
      </c>
      <c r="AR6" s="145" t="s">
        <v>14974</v>
      </c>
      <c r="AS6" s="145" t="s">
        <v>26</v>
      </c>
      <c r="AT6" s="145" t="s">
        <v>27</v>
      </c>
      <c r="AU6" s="145" t="s">
        <v>28</v>
      </c>
      <c r="AV6" s="445"/>
      <c r="AW6" s="442"/>
      <c r="AX6" s="215"/>
    </row>
    <row r="7" spans="1:50" ht="22.5" customHeight="1">
      <c r="A7" s="356">
        <f>SUBTOTAL(3,$AK$7:AK7)</f>
        <v>1</v>
      </c>
      <c r="B7" s="357" t="s">
        <v>7046</v>
      </c>
      <c r="C7" s="358" t="s">
        <v>8742</v>
      </c>
      <c r="D7" s="357" t="s">
        <v>8743</v>
      </c>
      <c r="E7" s="357" t="s">
        <v>8744</v>
      </c>
      <c r="F7" s="357" t="s">
        <v>8744</v>
      </c>
      <c r="G7" s="359">
        <v>0</v>
      </c>
      <c r="H7" s="180">
        <v>0</v>
      </c>
      <c r="I7" s="371"/>
      <c r="J7" s="359">
        <v>7600000</v>
      </c>
      <c r="K7" s="359"/>
      <c r="L7" s="359"/>
      <c r="M7" s="359"/>
      <c r="N7" s="359"/>
      <c r="O7" s="359"/>
      <c r="P7" s="359">
        <v>7600000</v>
      </c>
      <c r="Q7" s="252"/>
      <c r="R7" s="359"/>
      <c r="S7" s="359"/>
      <c r="T7" s="359"/>
      <c r="U7" s="359"/>
      <c r="V7" s="359"/>
      <c r="W7" s="359"/>
      <c r="X7" s="359"/>
      <c r="Y7" s="359"/>
      <c r="Z7" s="359">
        <f>IF(SUM(K7:P7)&lt;SUM(J7),SUM(J7)-SUM(K7:P7),)</f>
        <v>0</v>
      </c>
      <c r="AA7" s="359"/>
      <c r="AB7" s="219">
        <v>8550000</v>
      </c>
      <c r="AC7" s="219">
        <v>8550000</v>
      </c>
      <c r="AD7" s="219"/>
      <c r="AE7" s="219"/>
      <c r="AF7" s="219"/>
      <c r="AG7" s="219"/>
      <c r="AH7" s="219"/>
      <c r="AI7" s="219"/>
      <c r="AJ7" s="359">
        <f t="shared" ref="AJ7:AJ12" si="0">IF(SUM(AC7:AD7)&lt;SUM(AB7),SUM(AB7)-SUM(AC7:AD7),)</f>
        <v>0</v>
      </c>
      <c r="AK7" s="180">
        <f t="shared" ref="AK7:AK12" si="1">IF(SUM(K7:X7)-I7&lt;SUM(J7+G7,H7),SUM(G7+H7+J7)-SUM(K7:X7),)+IF(SUM(AC7:AD7)&lt;SUM(AB7),SUM(AB7)-SUM(AC7:AD7),)</f>
        <v>0</v>
      </c>
      <c r="AL7" s="28" t="s">
        <v>8214</v>
      </c>
      <c r="AM7" s="89"/>
      <c r="AN7" s="89"/>
      <c r="AO7" s="89"/>
      <c r="AP7" s="89"/>
      <c r="AQ7" s="89"/>
      <c r="AR7" s="89"/>
      <c r="AS7" s="89"/>
      <c r="AT7" s="89"/>
      <c r="AU7" s="89"/>
      <c r="AV7" s="220"/>
      <c r="AW7" s="89"/>
      <c r="AX7" s="89"/>
    </row>
    <row r="8" spans="1:50" ht="15.75">
      <c r="A8" s="356">
        <f>SUBTOTAL(3,$AK$7:AK8)</f>
        <v>2</v>
      </c>
      <c r="B8" s="357" t="s">
        <v>54</v>
      </c>
      <c r="C8" s="358" t="s">
        <v>8745</v>
      </c>
      <c r="D8" s="360" t="s">
        <v>8746</v>
      </c>
      <c r="E8" s="360" t="s">
        <v>8747</v>
      </c>
      <c r="F8" s="360" t="s">
        <v>8747</v>
      </c>
      <c r="G8" s="359">
        <v>0</v>
      </c>
      <c r="H8" s="180">
        <v>0</v>
      </c>
      <c r="I8" s="371">
        <v>0</v>
      </c>
      <c r="J8" s="374">
        <v>8200000</v>
      </c>
      <c r="K8" s="359"/>
      <c r="L8" s="359"/>
      <c r="M8" s="359"/>
      <c r="N8" s="359"/>
      <c r="O8" s="359"/>
      <c r="P8" s="359"/>
      <c r="Q8" s="252"/>
      <c r="R8" s="359">
        <v>8200000</v>
      </c>
      <c r="S8" s="359"/>
      <c r="T8" s="359"/>
      <c r="U8" s="359"/>
      <c r="V8" s="359"/>
      <c r="W8" s="359"/>
      <c r="X8" s="359"/>
      <c r="Y8" s="359"/>
      <c r="Z8" s="359">
        <f>IF(SUM(K8:R8)&lt;SUM(J8),SUM(J8)-SUM(K8:OL8),)</f>
        <v>0</v>
      </c>
      <c r="AA8" s="359"/>
      <c r="AB8" s="219">
        <v>9250000</v>
      </c>
      <c r="AC8" s="219">
        <v>9250000</v>
      </c>
      <c r="AD8" s="219"/>
      <c r="AE8" s="219"/>
      <c r="AF8" s="219"/>
      <c r="AG8" s="219"/>
      <c r="AH8" s="219"/>
      <c r="AI8" s="219"/>
      <c r="AJ8" s="359">
        <f t="shared" si="0"/>
        <v>0</v>
      </c>
      <c r="AK8" s="180">
        <f t="shared" si="1"/>
        <v>0</v>
      </c>
      <c r="AL8" s="28">
        <f>IF(SUM(K8:L8)&lt;SUM(J8:J8),SUM(J8:J8)-SUM(K8:L8),)</f>
        <v>8200000</v>
      </c>
      <c r="AM8" s="50"/>
      <c r="AN8" s="50"/>
      <c r="AO8" s="89"/>
      <c r="AP8" s="89"/>
      <c r="AQ8" s="89"/>
      <c r="AR8" s="89"/>
      <c r="AS8" s="89"/>
      <c r="AT8" s="50"/>
      <c r="AU8" s="50"/>
      <c r="AV8" s="220"/>
      <c r="AW8" s="89"/>
      <c r="AX8" s="50"/>
    </row>
    <row r="9" spans="1:50" ht="15.75">
      <c r="A9" s="356">
        <f>SUBTOTAL(3,$AK$7:AK9)</f>
        <v>3</v>
      </c>
      <c r="B9" s="357" t="s">
        <v>7046</v>
      </c>
      <c r="C9" s="358" t="s">
        <v>6249</v>
      </c>
      <c r="D9" s="357" t="s">
        <v>8748</v>
      </c>
      <c r="E9" s="357" t="s">
        <v>8744</v>
      </c>
      <c r="F9" s="357" t="s">
        <v>8744</v>
      </c>
      <c r="G9" s="359">
        <v>0</v>
      </c>
      <c r="H9" s="180">
        <v>0</v>
      </c>
      <c r="I9" s="371">
        <v>0</v>
      </c>
      <c r="J9" s="359">
        <v>7600000</v>
      </c>
      <c r="K9" s="359"/>
      <c r="L9" s="359"/>
      <c r="M9" s="359"/>
      <c r="N9" s="359">
        <v>7600000</v>
      </c>
      <c r="O9" s="359"/>
      <c r="P9" s="359"/>
      <c r="Q9" s="252"/>
      <c r="R9" s="359"/>
      <c r="S9" s="359"/>
      <c r="T9" s="359"/>
      <c r="U9" s="359"/>
      <c r="V9" s="359"/>
      <c r="W9" s="359"/>
      <c r="X9" s="359"/>
      <c r="Y9" s="359"/>
      <c r="Z9" s="359">
        <f>IF(SUM(K9:N9)&lt;SUM(J9),SUM(J9)-SUM(K9:N9),)</f>
        <v>0</v>
      </c>
      <c r="AA9" s="359"/>
      <c r="AB9" s="219">
        <v>8550000</v>
      </c>
      <c r="AC9" s="219">
        <v>8550000</v>
      </c>
      <c r="AD9" s="219"/>
      <c r="AE9" s="219"/>
      <c r="AF9" s="219"/>
      <c r="AG9" s="219"/>
      <c r="AH9" s="219"/>
      <c r="AI9" s="219"/>
      <c r="AJ9" s="359">
        <f t="shared" si="0"/>
        <v>0</v>
      </c>
      <c r="AK9" s="180">
        <f t="shared" si="1"/>
        <v>0</v>
      </c>
      <c r="AL9" s="28"/>
      <c r="AM9" s="89"/>
      <c r="AN9" s="89"/>
      <c r="AO9" s="89"/>
      <c r="AP9" s="89"/>
      <c r="AQ9" s="89"/>
      <c r="AR9" s="89"/>
      <c r="AS9" s="89"/>
      <c r="AT9" s="89"/>
      <c r="AU9" s="89"/>
      <c r="AV9" s="220"/>
      <c r="AW9" s="89"/>
      <c r="AX9" s="89"/>
    </row>
    <row r="10" spans="1:50" ht="15.75">
      <c r="A10" s="356">
        <f>SUBTOTAL(3,$AK$7:AK10)</f>
        <v>4</v>
      </c>
      <c r="B10" s="357" t="s">
        <v>7048</v>
      </c>
      <c r="C10" s="358" t="s">
        <v>6699</v>
      </c>
      <c r="D10" s="357" t="s">
        <v>8749</v>
      </c>
      <c r="E10" s="357" t="s">
        <v>8750</v>
      </c>
      <c r="F10" s="357" t="s">
        <v>8750</v>
      </c>
      <c r="G10" s="359">
        <v>0</v>
      </c>
      <c r="H10" s="180">
        <v>0</v>
      </c>
      <c r="I10" s="371">
        <v>0</v>
      </c>
      <c r="J10" s="359">
        <v>8200000</v>
      </c>
      <c r="K10" s="359"/>
      <c r="L10" s="359"/>
      <c r="M10" s="359"/>
      <c r="N10" s="359">
        <v>8200000</v>
      </c>
      <c r="O10" s="359"/>
      <c r="P10" s="359"/>
      <c r="Q10" s="252"/>
      <c r="R10" s="359"/>
      <c r="S10" s="359"/>
      <c r="T10" s="359"/>
      <c r="U10" s="359"/>
      <c r="V10" s="359"/>
      <c r="W10" s="359"/>
      <c r="X10" s="359"/>
      <c r="Y10" s="359"/>
      <c r="Z10" s="359">
        <f>IF(SUM(K10:N10)&lt;SUM(J10),SUM(J10)-SUM(K10:N10),)</f>
        <v>0</v>
      </c>
      <c r="AA10" s="359"/>
      <c r="AB10" s="219">
        <v>9250000</v>
      </c>
      <c r="AC10" s="219">
        <v>9250000</v>
      </c>
      <c r="AD10" s="219"/>
      <c r="AE10" s="219"/>
      <c r="AF10" s="219"/>
      <c r="AG10" s="219"/>
      <c r="AH10" s="219"/>
      <c r="AI10" s="219"/>
      <c r="AJ10" s="359">
        <f t="shared" si="0"/>
        <v>0</v>
      </c>
      <c r="AK10" s="180">
        <f t="shared" si="1"/>
        <v>0</v>
      </c>
      <c r="AL10" s="28"/>
      <c r="AM10" s="89"/>
      <c r="AN10" s="89"/>
      <c r="AO10" s="89"/>
      <c r="AP10" s="89"/>
      <c r="AQ10" s="89"/>
      <c r="AR10" s="89"/>
      <c r="AS10" s="89"/>
      <c r="AT10" s="89"/>
      <c r="AU10" s="89"/>
      <c r="AV10" s="220"/>
      <c r="AW10" s="89"/>
      <c r="AX10" s="89"/>
    </row>
    <row r="11" spans="1:50" ht="15.75">
      <c r="A11" s="356">
        <f>SUBTOTAL(3,$AK$7:AK11)</f>
        <v>5</v>
      </c>
      <c r="B11" s="357" t="s">
        <v>7046</v>
      </c>
      <c r="C11" s="358" t="s">
        <v>8751</v>
      </c>
      <c r="D11" s="357" t="s">
        <v>8752</v>
      </c>
      <c r="E11" s="357" t="s">
        <v>8744</v>
      </c>
      <c r="F11" s="357" t="s">
        <v>8744</v>
      </c>
      <c r="G11" s="359">
        <v>0</v>
      </c>
      <c r="H11" s="180">
        <v>0</v>
      </c>
      <c r="I11" s="371">
        <v>0</v>
      </c>
      <c r="J11" s="359">
        <v>7600000</v>
      </c>
      <c r="K11" s="359"/>
      <c r="L11" s="359"/>
      <c r="M11" s="359"/>
      <c r="N11" s="359"/>
      <c r="O11" s="359"/>
      <c r="P11" s="359">
        <v>7600000</v>
      </c>
      <c r="Q11" s="252"/>
      <c r="R11" s="359"/>
      <c r="S11" s="359"/>
      <c r="T11" s="359"/>
      <c r="U11" s="359"/>
      <c r="V11" s="359"/>
      <c r="W11" s="359"/>
      <c r="X11" s="359"/>
      <c r="Y11" s="359"/>
      <c r="Z11" s="359">
        <f>IF(SUM(K11:P11)&lt;SUM(J11),SUM(J11)-SUM(K11:P11),)</f>
        <v>0</v>
      </c>
      <c r="AA11" s="359"/>
      <c r="AB11" s="219">
        <v>8550000</v>
      </c>
      <c r="AC11" s="219">
        <v>8550000</v>
      </c>
      <c r="AD11" s="219"/>
      <c r="AE11" s="219"/>
      <c r="AF11" s="219"/>
      <c r="AG11" s="219"/>
      <c r="AH11" s="219"/>
      <c r="AI11" s="219"/>
      <c r="AJ11" s="359">
        <f t="shared" si="0"/>
        <v>0</v>
      </c>
      <c r="AK11" s="180">
        <f t="shared" si="1"/>
        <v>0</v>
      </c>
      <c r="AL11" s="28"/>
      <c r="AM11" s="89"/>
      <c r="AN11" s="89"/>
      <c r="AO11" s="89"/>
      <c r="AP11" s="89"/>
      <c r="AQ11" s="89"/>
      <c r="AR11" s="89"/>
      <c r="AS11" s="89"/>
      <c r="AT11" s="89"/>
      <c r="AU11" s="89"/>
      <c r="AV11" s="220"/>
      <c r="AW11" s="89"/>
      <c r="AX11" s="89"/>
    </row>
    <row r="12" spans="1:50" ht="15.75">
      <c r="A12" s="356">
        <f>SUBTOTAL(3,$AK$7:AK12)</f>
        <v>6</v>
      </c>
      <c r="B12" s="357" t="s">
        <v>7046</v>
      </c>
      <c r="C12" s="358" t="s">
        <v>8753</v>
      </c>
      <c r="D12" s="357" t="s">
        <v>8754</v>
      </c>
      <c r="E12" s="357" t="s">
        <v>8744</v>
      </c>
      <c r="F12" s="357" t="s">
        <v>8744</v>
      </c>
      <c r="G12" s="359">
        <v>0</v>
      </c>
      <c r="H12" s="180">
        <v>0</v>
      </c>
      <c r="I12" s="371">
        <v>0</v>
      </c>
      <c r="J12" s="359">
        <v>7600000</v>
      </c>
      <c r="K12" s="359"/>
      <c r="L12" s="359"/>
      <c r="M12" s="359"/>
      <c r="N12" s="359"/>
      <c r="O12" s="359"/>
      <c r="P12" s="359">
        <v>7600000</v>
      </c>
      <c r="Q12" s="252"/>
      <c r="R12" s="359"/>
      <c r="S12" s="359"/>
      <c r="T12" s="359"/>
      <c r="U12" s="359"/>
      <c r="V12" s="359"/>
      <c r="W12" s="359"/>
      <c r="X12" s="359"/>
      <c r="Y12" s="359"/>
      <c r="Z12" s="359">
        <f>IF(SUM(K12:P12)&lt;SUM(J12),SUM(J12)-SUM(K12:P12),)</f>
        <v>0</v>
      </c>
      <c r="AA12" s="359"/>
      <c r="AB12" s="219">
        <v>8550000</v>
      </c>
      <c r="AC12" s="219">
        <v>8550000</v>
      </c>
      <c r="AD12" s="219"/>
      <c r="AE12" s="219"/>
      <c r="AF12" s="219"/>
      <c r="AG12" s="219"/>
      <c r="AH12" s="219"/>
      <c r="AI12" s="219"/>
      <c r="AJ12" s="359">
        <f t="shared" si="0"/>
        <v>0</v>
      </c>
      <c r="AK12" s="180">
        <f t="shared" si="1"/>
        <v>0</v>
      </c>
      <c r="AL12" s="28"/>
      <c r="AM12" s="89"/>
      <c r="AN12" s="89"/>
      <c r="AO12" s="89"/>
      <c r="AP12" s="89"/>
      <c r="AQ12" s="89"/>
      <c r="AR12" s="89"/>
      <c r="AS12" s="89"/>
      <c r="AT12" s="89"/>
      <c r="AU12" s="89"/>
      <c r="AV12" s="220"/>
      <c r="AW12" s="89"/>
      <c r="AX12" s="89"/>
    </row>
    <row r="13" spans="1:50" ht="15.75">
      <c r="A13" s="356">
        <f>SUBTOTAL(3,$AK$7:AK13)</f>
        <v>7</v>
      </c>
      <c r="B13" s="357" t="s">
        <v>7046</v>
      </c>
      <c r="C13" s="358" t="s">
        <v>5149</v>
      </c>
      <c r="D13" s="357" t="s">
        <v>8755</v>
      </c>
      <c r="E13" s="357" t="s">
        <v>8744</v>
      </c>
      <c r="F13" s="357" t="s">
        <v>8744</v>
      </c>
      <c r="G13" s="359">
        <v>0</v>
      </c>
      <c r="H13" s="180">
        <v>0</v>
      </c>
      <c r="I13" s="371">
        <v>0</v>
      </c>
      <c r="J13" s="359">
        <v>7600000</v>
      </c>
      <c r="K13" s="359"/>
      <c r="L13" s="359"/>
      <c r="M13" s="359"/>
      <c r="N13" s="359">
        <v>7600000</v>
      </c>
      <c r="O13" s="359"/>
      <c r="P13" s="359"/>
      <c r="Q13" s="252"/>
      <c r="R13" s="359"/>
      <c r="S13" s="359"/>
      <c r="T13" s="359"/>
      <c r="U13" s="359"/>
      <c r="V13" s="359"/>
      <c r="W13" s="359"/>
      <c r="X13" s="359"/>
      <c r="Y13" s="359"/>
      <c r="Z13" s="359">
        <f>IF(SUM(K13:N13)&lt;SUM(J13),SUM(J13)-SUM(K13:N13),)</f>
        <v>0</v>
      </c>
      <c r="AA13" s="359"/>
      <c r="AB13" s="219">
        <v>8550000</v>
      </c>
      <c r="AC13" s="219"/>
      <c r="AD13" s="219"/>
      <c r="AE13" s="219">
        <v>8550000</v>
      </c>
      <c r="AF13" s="219"/>
      <c r="AG13" s="219"/>
      <c r="AH13" s="219"/>
      <c r="AI13" s="219"/>
      <c r="AJ13" s="359">
        <f>IF(SUM(AC13:AF13)&lt;SUM(AB13),SUM(AB13)-SUM(AC13:AF13),)</f>
        <v>0</v>
      </c>
      <c r="AK13" s="180">
        <f>IF(SUM(K13:X13)-I13&lt;SUM(J13+G13,H13),SUM(G13+H13+J13)-SUM(K13:X13),)+IF(SUM(AC13:AF13)&lt;SUM(AB13),SUM(AB13)-SUM(AC13:AF13),)</f>
        <v>0</v>
      </c>
      <c r="AL13" s="28"/>
      <c r="AM13" s="89"/>
      <c r="AN13" s="89"/>
      <c r="AO13" s="89"/>
      <c r="AP13" s="89"/>
      <c r="AQ13" s="89"/>
      <c r="AR13" s="89"/>
      <c r="AS13" s="89"/>
      <c r="AT13" s="89"/>
      <c r="AU13" s="89"/>
      <c r="AV13" s="220"/>
      <c r="AW13" s="89"/>
      <c r="AX13" s="89"/>
    </row>
    <row r="14" spans="1:50" ht="15.75">
      <c r="A14" s="356">
        <f>SUBTOTAL(3,$AK$7:AK14)</f>
        <v>8</v>
      </c>
      <c r="B14" s="357" t="s">
        <v>7046</v>
      </c>
      <c r="C14" s="358" t="s">
        <v>5690</v>
      </c>
      <c r="D14" s="357" t="s">
        <v>8756</v>
      </c>
      <c r="E14" s="357" t="s">
        <v>8744</v>
      </c>
      <c r="F14" s="357" t="s">
        <v>8744</v>
      </c>
      <c r="G14" s="359">
        <v>0</v>
      </c>
      <c r="H14" s="180">
        <v>0</v>
      </c>
      <c r="I14" s="371">
        <v>0</v>
      </c>
      <c r="J14" s="359">
        <v>7600000</v>
      </c>
      <c r="K14" s="359"/>
      <c r="L14" s="359"/>
      <c r="M14" s="359"/>
      <c r="N14" s="359">
        <v>7600000</v>
      </c>
      <c r="O14" s="359"/>
      <c r="P14" s="359"/>
      <c r="Q14" s="252"/>
      <c r="R14" s="359"/>
      <c r="S14" s="359"/>
      <c r="T14" s="359"/>
      <c r="U14" s="359"/>
      <c r="V14" s="359"/>
      <c r="W14" s="359"/>
      <c r="X14" s="359"/>
      <c r="Y14" s="359"/>
      <c r="Z14" s="359">
        <f>IF(SUM(K14:N14)&lt;SUM(J14),SUM(J14)-SUM(K14:N14),)</f>
        <v>0</v>
      </c>
      <c r="AA14" s="359"/>
      <c r="AB14" s="219">
        <v>8550000</v>
      </c>
      <c r="AC14" s="219">
        <v>8550000</v>
      </c>
      <c r="AD14" s="219"/>
      <c r="AE14" s="219"/>
      <c r="AF14" s="219"/>
      <c r="AG14" s="219"/>
      <c r="AH14" s="219"/>
      <c r="AI14" s="219"/>
      <c r="AJ14" s="359">
        <f t="shared" ref="AJ14:AJ22" si="2">IF(SUM(AC14:AD14)&lt;SUM(AB14),SUM(AB14)-SUM(AC14:AD14),)</f>
        <v>0</v>
      </c>
      <c r="AK14" s="180">
        <f t="shared" ref="AK14:AK22" si="3">IF(SUM(K14:X14)-I14&lt;SUM(J14+G14,H14),SUM(G14+H14+J14)-SUM(K14:X14),)+IF(SUM(AC14:AD14)&lt;SUM(AB14),SUM(AB14)-SUM(AC14:AD14),)</f>
        <v>0</v>
      </c>
      <c r="AL14" s="28"/>
      <c r="AM14" s="89"/>
      <c r="AN14" s="89"/>
      <c r="AO14" s="89"/>
      <c r="AP14" s="89"/>
      <c r="AQ14" s="89"/>
      <c r="AR14" s="89"/>
      <c r="AS14" s="89"/>
      <c r="AT14" s="89"/>
      <c r="AU14" s="89"/>
      <c r="AV14" s="220"/>
      <c r="AW14" s="89"/>
      <c r="AX14" s="89"/>
    </row>
    <row r="15" spans="1:50" ht="17.25" customHeight="1">
      <c r="A15" s="356">
        <f>SUBTOTAL(3,$AK$7:AK15)</f>
        <v>9</v>
      </c>
      <c r="B15" s="357" t="s">
        <v>7046</v>
      </c>
      <c r="C15" s="358" t="s">
        <v>8758</v>
      </c>
      <c r="D15" s="357" t="s">
        <v>8759</v>
      </c>
      <c r="E15" s="357" t="s">
        <v>8744</v>
      </c>
      <c r="F15" s="357" t="s">
        <v>8744</v>
      </c>
      <c r="G15" s="359">
        <v>0</v>
      </c>
      <c r="H15" s="180">
        <v>0</v>
      </c>
      <c r="I15" s="371"/>
      <c r="J15" s="359">
        <v>7600000</v>
      </c>
      <c r="K15" s="359"/>
      <c r="L15" s="359"/>
      <c r="M15" s="359"/>
      <c r="N15" s="359"/>
      <c r="O15" s="359"/>
      <c r="P15" s="359">
        <v>7600000</v>
      </c>
      <c r="Q15" s="252"/>
      <c r="R15" s="359"/>
      <c r="S15" s="359"/>
      <c r="T15" s="359"/>
      <c r="U15" s="359"/>
      <c r="V15" s="359"/>
      <c r="W15" s="359"/>
      <c r="X15" s="359"/>
      <c r="Y15" s="359"/>
      <c r="Z15" s="359">
        <f>IF(SUM(K15:P15)&lt;SUM(J15),SUM(J15)-SUM(K15:P15),)</f>
        <v>0</v>
      </c>
      <c r="AA15" s="359"/>
      <c r="AB15" s="219">
        <v>8550000</v>
      </c>
      <c r="AC15" s="219">
        <v>8550000</v>
      </c>
      <c r="AD15" s="219"/>
      <c r="AE15" s="219"/>
      <c r="AF15" s="219"/>
      <c r="AG15" s="219"/>
      <c r="AH15" s="219"/>
      <c r="AI15" s="219"/>
      <c r="AJ15" s="359">
        <f t="shared" si="2"/>
        <v>0</v>
      </c>
      <c r="AK15" s="180">
        <f t="shared" si="3"/>
        <v>0</v>
      </c>
      <c r="AL15" s="28" t="s">
        <v>8214</v>
      </c>
      <c r="AM15" s="89"/>
      <c r="AN15" s="89"/>
      <c r="AO15" s="89"/>
      <c r="AP15" s="89"/>
      <c r="AQ15" s="89"/>
      <c r="AR15" s="89"/>
      <c r="AS15" s="89"/>
      <c r="AT15" s="89"/>
      <c r="AU15" s="89"/>
      <c r="AV15" s="220"/>
      <c r="AW15" s="89"/>
      <c r="AX15" s="89"/>
    </row>
    <row r="16" spans="1:50" ht="15.75">
      <c r="A16" s="356">
        <f>SUBTOTAL(3,$AK$7:AK16)</f>
        <v>10</v>
      </c>
      <c r="B16" s="357" t="s">
        <v>7046</v>
      </c>
      <c r="C16" s="358" t="s">
        <v>6914</v>
      </c>
      <c r="D16" s="357" t="s">
        <v>8760</v>
      </c>
      <c r="E16" s="357" t="s">
        <v>8744</v>
      </c>
      <c r="F16" s="357" t="s">
        <v>8744</v>
      </c>
      <c r="G16" s="359">
        <v>0</v>
      </c>
      <c r="H16" s="180">
        <v>0</v>
      </c>
      <c r="I16" s="371">
        <v>0</v>
      </c>
      <c r="J16" s="359">
        <v>7600000</v>
      </c>
      <c r="K16" s="359"/>
      <c r="L16" s="359"/>
      <c r="M16" s="359"/>
      <c r="N16" s="359">
        <v>7600000</v>
      </c>
      <c r="O16" s="359"/>
      <c r="P16" s="359"/>
      <c r="Q16" s="252"/>
      <c r="R16" s="359"/>
      <c r="S16" s="359"/>
      <c r="T16" s="359"/>
      <c r="U16" s="359"/>
      <c r="V16" s="359"/>
      <c r="W16" s="359"/>
      <c r="X16" s="359"/>
      <c r="Y16" s="359"/>
      <c r="Z16" s="359">
        <f>IF(SUM(K16:N16)&lt;SUM(J16),SUM(J16)-SUM(K16:N16),)</f>
        <v>0</v>
      </c>
      <c r="AA16" s="359"/>
      <c r="AB16" s="219">
        <v>8550000</v>
      </c>
      <c r="AC16" s="219">
        <v>8550000</v>
      </c>
      <c r="AD16" s="219"/>
      <c r="AE16" s="219"/>
      <c r="AF16" s="219"/>
      <c r="AG16" s="219"/>
      <c r="AH16" s="219"/>
      <c r="AI16" s="219"/>
      <c r="AJ16" s="359">
        <f t="shared" si="2"/>
        <v>0</v>
      </c>
      <c r="AK16" s="180">
        <f t="shared" si="3"/>
        <v>0</v>
      </c>
      <c r="AL16" s="28"/>
      <c r="AM16" s="89"/>
      <c r="AN16" s="89"/>
      <c r="AO16" s="89"/>
      <c r="AP16" s="89"/>
      <c r="AQ16" s="89"/>
      <c r="AR16" s="89"/>
      <c r="AS16" s="89"/>
      <c r="AT16" s="89"/>
      <c r="AU16" s="89"/>
      <c r="AV16" s="220"/>
      <c r="AW16" s="89"/>
      <c r="AX16" s="89"/>
    </row>
    <row r="17" spans="1:50" ht="15.75">
      <c r="A17" s="356">
        <f>SUBTOTAL(3,$AK$7:AK17)</f>
        <v>11</v>
      </c>
      <c r="B17" s="357" t="s">
        <v>7048</v>
      </c>
      <c r="C17" s="358" t="s">
        <v>8761</v>
      </c>
      <c r="D17" s="357" t="s">
        <v>8762</v>
      </c>
      <c r="E17" s="357" t="s">
        <v>8764</v>
      </c>
      <c r="F17" s="357" t="s">
        <v>8764</v>
      </c>
      <c r="G17" s="359">
        <v>0</v>
      </c>
      <c r="H17" s="180">
        <v>0</v>
      </c>
      <c r="I17" s="371">
        <v>0</v>
      </c>
      <c r="J17" s="359">
        <v>8200000</v>
      </c>
      <c r="K17" s="359"/>
      <c r="L17" s="359"/>
      <c r="M17" s="359"/>
      <c r="N17" s="359"/>
      <c r="O17" s="359"/>
      <c r="P17" s="359"/>
      <c r="Q17" s="252"/>
      <c r="R17" s="359">
        <v>8200000</v>
      </c>
      <c r="S17" s="359"/>
      <c r="T17" s="359"/>
      <c r="U17" s="359"/>
      <c r="V17" s="359"/>
      <c r="W17" s="359"/>
      <c r="X17" s="359"/>
      <c r="Y17" s="359"/>
      <c r="Z17" s="359">
        <f>IF(SUM(K17:R17)&lt;SUM(J17),SUM(J17)-SUM(K17:N=R17),)</f>
        <v>0</v>
      </c>
      <c r="AA17" s="359"/>
      <c r="AB17" s="219">
        <v>9250000</v>
      </c>
      <c r="AC17" s="219"/>
      <c r="AD17" s="219"/>
      <c r="AE17" s="219"/>
      <c r="AF17" s="219"/>
      <c r="AG17" s="219"/>
      <c r="AH17" s="219"/>
      <c r="AI17" s="219"/>
      <c r="AJ17" s="359">
        <f t="shared" si="2"/>
        <v>9250000</v>
      </c>
      <c r="AK17" s="180">
        <f t="shared" si="3"/>
        <v>9250000</v>
      </c>
      <c r="AL17" s="28">
        <v>18</v>
      </c>
      <c r="AM17" s="89"/>
      <c r="AN17" s="89"/>
      <c r="AO17" s="89"/>
      <c r="AP17" s="89"/>
      <c r="AQ17" s="89"/>
      <c r="AR17" s="89"/>
      <c r="AS17" s="89"/>
      <c r="AT17" s="89"/>
      <c r="AU17" s="89"/>
      <c r="AV17" s="220"/>
      <c r="AW17" s="89"/>
      <c r="AX17" s="89"/>
    </row>
    <row r="18" spans="1:50" ht="15.75">
      <c r="A18" s="356">
        <f>SUBTOTAL(3,$AK$7:AK18)</f>
        <v>12</v>
      </c>
      <c r="B18" s="357" t="s">
        <v>7046</v>
      </c>
      <c r="C18" s="358" t="s">
        <v>6842</v>
      </c>
      <c r="D18" s="357" t="s">
        <v>8765</v>
      </c>
      <c r="E18" s="357" t="s">
        <v>8744</v>
      </c>
      <c r="F18" s="357" t="s">
        <v>8744</v>
      </c>
      <c r="G18" s="359">
        <v>0</v>
      </c>
      <c r="H18" s="180">
        <v>0</v>
      </c>
      <c r="I18" s="371">
        <v>0</v>
      </c>
      <c r="J18" s="359">
        <v>7600000</v>
      </c>
      <c r="K18" s="359"/>
      <c r="L18" s="359"/>
      <c r="M18" s="359"/>
      <c r="N18" s="359">
        <v>7600000</v>
      </c>
      <c r="O18" s="359"/>
      <c r="P18" s="359"/>
      <c r="Q18" s="252"/>
      <c r="R18" s="359"/>
      <c r="S18" s="359"/>
      <c r="T18" s="359"/>
      <c r="U18" s="359"/>
      <c r="V18" s="359"/>
      <c r="W18" s="359"/>
      <c r="X18" s="359"/>
      <c r="Y18" s="359"/>
      <c r="Z18" s="359">
        <f>IF(SUM(K18:N18)&lt;SUM(J18),SUM(J18)-SUM(K18:N18),)</f>
        <v>0</v>
      </c>
      <c r="AA18" s="359"/>
      <c r="AB18" s="219">
        <v>8550000</v>
      </c>
      <c r="AC18" s="219">
        <v>8550000</v>
      </c>
      <c r="AD18" s="219"/>
      <c r="AE18" s="219"/>
      <c r="AF18" s="219"/>
      <c r="AG18" s="219"/>
      <c r="AH18" s="219"/>
      <c r="AI18" s="219"/>
      <c r="AJ18" s="359">
        <f t="shared" si="2"/>
        <v>0</v>
      </c>
      <c r="AK18" s="180">
        <f t="shared" si="3"/>
        <v>0</v>
      </c>
      <c r="AL18" s="28"/>
      <c r="AM18" s="89"/>
      <c r="AN18" s="89"/>
      <c r="AO18" s="89"/>
      <c r="AP18" s="89"/>
      <c r="AQ18" s="89"/>
      <c r="AR18" s="89"/>
      <c r="AS18" s="89"/>
      <c r="AT18" s="89"/>
      <c r="AU18" s="89"/>
      <c r="AV18" s="220"/>
      <c r="AW18" s="89"/>
      <c r="AX18" s="89"/>
    </row>
    <row r="19" spans="1:50" ht="15.75">
      <c r="A19" s="356">
        <f>SUBTOTAL(3,$AK$7:AK19)</f>
        <v>13</v>
      </c>
      <c r="B19" s="357" t="s">
        <v>7046</v>
      </c>
      <c r="C19" s="358" t="s">
        <v>6578</v>
      </c>
      <c r="D19" s="357" t="s">
        <v>8766</v>
      </c>
      <c r="E19" s="357" t="s">
        <v>8744</v>
      </c>
      <c r="F19" s="357" t="s">
        <v>8744</v>
      </c>
      <c r="G19" s="359">
        <v>0</v>
      </c>
      <c r="H19" s="180">
        <v>0</v>
      </c>
      <c r="I19" s="371">
        <v>0</v>
      </c>
      <c r="J19" s="359">
        <v>7600000</v>
      </c>
      <c r="K19" s="359"/>
      <c r="L19" s="359"/>
      <c r="M19" s="359"/>
      <c r="N19" s="359">
        <v>7600000</v>
      </c>
      <c r="O19" s="359"/>
      <c r="P19" s="359"/>
      <c r="Q19" s="252"/>
      <c r="R19" s="359"/>
      <c r="S19" s="359"/>
      <c r="T19" s="359"/>
      <c r="U19" s="359"/>
      <c r="V19" s="359"/>
      <c r="W19" s="359"/>
      <c r="X19" s="359"/>
      <c r="Y19" s="359"/>
      <c r="Z19" s="359">
        <f>IF(SUM(K19:N19)&lt;SUM(J19),SUM(J19)-SUM(K19:N19),)</f>
        <v>0</v>
      </c>
      <c r="AA19" s="359"/>
      <c r="AB19" s="219">
        <v>8550000</v>
      </c>
      <c r="AC19" s="219">
        <v>8550000</v>
      </c>
      <c r="AD19" s="219"/>
      <c r="AE19" s="219"/>
      <c r="AF19" s="219"/>
      <c r="AG19" s="219"/>
      <c r="AH19" s="219"/>
      <c r="AI19" s="219"/>
      <c r="AJ19" s="359">
        <f t="shared" si="2"/>
        <v>0</v>
      </c>
      <c r="AK19" s="180">
        <f t="shared" si="3"/>
        <v>0</v>
      </c>
      <c r="AL19" s="28"/>
      <c r="AM19" s="89"/>
      <c r="AN19" s="89"/>
      <c r="AO19" s="89"/>
      <c r="AP19" s="89"/>
      <c r="AQ19" s="89"/>
      <c r="AR19" s="89"/>
      <c r="AS19" s="89"/>
      <c r="AT19" s="89"/>
      <c r="AU19" s="89"/>
      <c r="AV19" s="220"/>
      <c r="AW19" s="89"/>
      <c r="AX19" s="89"/>
    </row>
    <row r="20" spans="1:50" ht="15.75">
      <c r="A20" s="356">
        <f>SUBTOTAL(3,$AK$7:AK20)</f>
        <v>14</v>
      </c>
      <c r="B20" s="357" t="s">
        <v>7046</v>
      </c>
      <c r="C20" s="358" t="s">
        <v>6826</v>
      </c>
      <c r="D20" s="357" t="s">
        <v>8768</v>
      </c>
      <c r="E20" s="357" t="s">
        <v>8744</v>
      </c>
      <c r="F20" s="357" t="s">
        <v>8744</v>
      </c>
      <c r="G20" s="359">
        <v>0</v>
      </c>
      <c r="H20" s="180">
        <v>0</v>
      </c>
      <c r="I20" s="371">
        <v>0</v>
      </c>
      <c r="J20" s="359">
        <v>7600000</v>
      </c>
      <c r="K20" s="359"/>
      <c r="L20" s="359"/>
      <c r="M20" s="359"/>
      <c r="N20" s="359">
        <v>7600000</v>
      </c>
      <c r="O20" s="359"/>
      <c r="P20" s="359"/>
      <c r="Q20" s="252"/>
      <c r="R20" s="359"/>
      <c r="S20" s="359"/>
      <c r="T20" s="359"/>
      <c r="U20" s="359"/>
      <c r="V20" s="359"/>
      <c r="W20" s="359"/>
      <c r="X20" s="359"/>
      <c r="Y20" s="359"/>
      <c r="Z20" s="359">
        <f>IF(SUM(K20:N20)&lt;SUM(J20),SUM(J20)-SUM(K20:N20),)</f>
        <v>0</v>
      </c>
      <c r="AA20" s="359"/>
      <c r="AB20" s="219">
        <v>8550000</v>
      </c>
      <c r="AC20" s="219"/>
      <c r="AD20" s="219"/>
      <c r="AE20" s="219"/>
      <c r="AF20" s="219"/>
      <c r="AG20" s="219">
        <v>8550000</v>
      </c>
      <c r="AH20" s="219"/>
      <c r="AI20" s="219"/>
      <c r="AJ20" s="359">
        <f>IF(SUM(AC20:AH20)&lt;SUM(AB20),SUM(AB20)-SUM(AC20:AH20),)</f>
        <v>0</v>
      </c>
      <c r="AK20" s="180">
        <v>0</v>
      </c>
      <c r="AL20" s="28"/>
      <c r="AM20" s="89"/>
      <c r="AN20" s="89"/>
      <c r="AO20" s="89"/>
      <c r="AP20" s="89"/>
      <c r="AQ20" s="89"/>
      <c r="AR20" s="89"/>
      <c r="AS20" s="89"/>
      <c r="AT20" s="89"/>
      <c r="AU20" s="89"/>
      <c r="AV20" s="220"/>
      <c r="AW20" s="89"/>
      <c r="AX20" s="89"/>
    </row>
    <row r="21" spans="1:50" ht="15.75">
      <c r="A21" s="356">
        <f>SUBTOTAL(3,$AK$7:AK21)</f>
        <v>15</v>
      </c>
      <c r="B21" s="357" t="s">
        <v>7046</v>
      </c>
      <c r="C21" s="358" t="s">
        <v>6072</v>
      </c>
      <c r="D21" s="357" t="s">
        <v>8769</v>
      </c>
      <c r="E21" s="357" t="s">
        <v>8744</v>
      </c>
      <c r="F21" s="357" t="s">
        <v>8744</v>
      </c>
      <c r="G21" s="359">
        <v>0</v>
      </c>
      <c r="H21" s="180">
        <v>0</v>
      </c>
      <c r="I21" s="371">
        <v>0</v>
      </c>
      <c r="J21" s="359">
        <v>7600000</v>
      </c>
      <c r="K21" s="359"/>
      <c r="L21" s="359"/>
      <c r="M21" s="359"/>
      <c r="N21" s="359">
        <v>7600000</v>
      </c>
      <c r="O21" s="359"/>
      <c r="P21" s="359"/>
      <c r="Q21" s="252"/>
      <c r="R21" s="359"/>
      <c r="S21" s="359"/>
      <c r="T21" s="359"/>
      <c r="U21" s="359"/>
      <c r="V21" s="359"/>
      <c r="W21" s="359"/>
      <c r="X21" s="359"/>
      <c r="Y21" s="359"/>
      <c r="Z21" s="359">
        <f>IF(SUM(K21:N21)&lt;SUM(J21),SUM(J21)-SUM(K21:N21),)</f>
        <v>0</v>
      </c>
      <c r="AA21" s="359"/>
      <c r="AB21" s="219">
        <v>8550000</v>
      </c>
      <c r="AC21" s="219">
        <v>8550000</v>
      </c>
      <c r="AD21" s="219"/>
      <c r="AE21" s="219"/>
      <c r="AF21" s="219"/>
      <c r="AG21" s="219"/>
      <c r="AH21" s="219"/>
      <c r="AI21" s="219"/>
      <c r="AJ21" s="359">
        <f t="shared" si="2"/>
        <v>0</v>
      </c>
      <c r="AK21" s="180">
        <f t="shared" si="3"/>
        <v>0</v>
      </c>
      <c r="AL21" s="28"/>
      <c r="AM21" s="89"/>
      <c r="AN21" s="89"/>
      <c r="AO21" s="89"/>
      <c r="AP21" s="89"/>
      <c r="AQ21" s="89"/>
      <c r="AR21" s="89"/>
      <c r="AS21" s="89"/>
      <c r="AT21" s="89"/>
      <c r="AU21" s="89"/>
      <c r="AV21" s="220"/>
      <c r="AW21" s="89"/>
      <c r="AX21" s="89"/>
    </row>
    <row r="22" spans="1:50" ht="15.75">
      <c r="A22" s="356">
        <f>SUBTOTAL(3,$AK$7:AK22)</f>
        <v>16</v>
      </c>
      <c r="B22" s="357" t="s">
        <v>7047</v>
      </c>
      <c r="C22" s="358" t="s">
        <v>8770</v>
      </c>
      <c r="D22" s="357" t="s">
        <v>8771</v>
      </c>
      <c r="E22" s="357" t="s">
        <v>8772</v>
      </c>
      <c r="F22" s="357" t="s">
        <v>8772</v>
      </c>
      <c r="G22" s="359">
        <v>0</v>
      </c>
      <c r="H22" s="180">
        <v>0</v>
      </c>
      <c r="I22" s="371">
        <v>0</v>
      </c>
      <c r="J22" s="359">
        <v>8200000</v>
      </c>
      <c r="K22" s="359"/>
      <c r="L22" s="359"/>
      <c r="M22" s="359"/>
      <c r="N22" s="359"/>
      <c r="O22" s="359"/>
      <c r="P22" s="359">
        <v>8200000</v>
      </c>
      <c r="Q22" s="252"/>
      <c r="R22" s="359"/>
      <c r="S22" s="359"/>
      <c r="T22" s="359"/>
      <c r="U22" s="359"/>
      <c r="V22" s="359"/>
      <c r="W22" s="359"/>
      <c r="X22" s="359"/>
      <c r="Y22" s="359"/>
      <c r="Z22" s="359">
        <f>IF(SUM(K22:P22)&lt;SUM(J22),SUM(J22)-SUM(K22:P22),)</f>
        <v>0</v>
      </c>
      <c r="AA22" s="359"/>
      <c r="AB22" s="219">
        <v>9250000</v>
      </c>
      <c r="AC22" s="219">
        <v>9250000</v>
      </c>
      <c r="AD22" s="219"/>
      <c r="AE22" s="219"/>
      <c r="AF22" s="219"/>
      <c r="AG22" s="219"/>
      <c r="AH22" s="219"/>
      <c r="AI22" s="219"/>
      <c r="AJ22" s="359">
        <f t="shared" si="2"/>
        <v>0</v>
      </c>
      <c r="AK22" s="180">
        <f t="shared" si="3"/>
        <v>0</v>
      </c>
      <c r="AL22" s="28"/>
      <c r="AM22" s="89"/>
      <c r="AN22" s="89"/>
      <c r="AO22" s="89"/>
      <c r="AP22" s="89"/>
      <c r="AQ22" s="89"/>
      <c r="AR22" s="89"/>
      <c r="AS22" s="89"/>
      <c r="AT22" s="89"/>
      <c r="AU22" s="89"/>
      <c r="AV22" s="220"/>
      <c r="AW22" s="89"/>
      <c r="AX22" s="89"/>
    </row>
    <row r="23" spans="1:50" ht="15.75">
      <c r="A23" s="356">
        <f>SUBTOTAL(3,$AK$7:AK23)</f>
        <v>17</v>
      </c>
      <c r="B23" s="357" t="s">
        <v>7047</v>
      </c>
      <c r="C23" s="358" t="s">
        <v>4794</v>
      </c>
      <c r="D23" s="376" t="s">
        <v>8773</v>
      </c>
      <c r="E23" s="357" t="s">
        <v>8772</v>
      </c>
      <c r="F23" s="357" t="s">
        <v>8772</v>
      </c>
      <c r="G23" s="359">
        <v>0</v>
      </c>
      <c r="H23" s="180">
        <v>0</v>
      </c>
      <c r="I23" s="371">
        <v>15480</v>
      </c>
      <c r="J23" s="359">
        <v>8200000</v>
      </c>
      <c r="K23" s="359"/>
      <c r="L23" s="359"/>
      <c r="M23" s="359"/>
      <c r="N23" s="359">
        <v>8200000</v>
      </c>
      <c r="O23" s="359"/>
      <c r="P23" s="359"/>
      <c r="Q23" s="252"/>
      <c r="R23" s="359"/>
      <c r="S23" s="359"/>
      <c r="T23" s="359"/>
      <c r="U23" s="359"/>
      <c r="V23" s="359"/>
      <c r="W23" s="359"/>
      <c r="X23" s="359"/>
      <c r="Y23" s="371">
        <v>15480</v>
      </c>
      <c r="Z23" s="359">
        <f>IF(SUM(K23:N23)&lt;SUM(J23),SUM(J23)-SUM(K23:N23),)</f>
        <v>0</v>
      </c>
      <c r="AA23" s="371"/>
      <c r="AB23" s="219">
        <f>9250000-Y23</f>
        <v>9234520</v>
      </c>
      <c r="AC23" s="219"/>
      <c r="AD23" s="219">
        <v>9234500</v>
      </c>
      <c r="AE23" s="219"/>
      <c r="AF23" s="219"/>
      <c r="AG23" s="219"/>
      <c r="AH23" s="219"/>
      <c r="AI23" s="219"/>
      <c r="AJ23" s="359">
        <v>0</v>
      </c>
      <c r="AK23" s="180">
        <v>0</v>
      </c>
      <c r="AL23" s="28"/>
      <c r="AM23" s="89"/>
      <c r="AN23" s="89"/>
      <c r="AO23" s="89"/>
      <c r="AP23" s="89"/>
      <c r="AQ23" s="89"/>
      <c r="AR23" s="89"/>
      <c r="AS23" s="89"/>
      <c r="AT23" s="89"/>
      <c r="AU23" s="89"/>
      <c r="AV23" s="220"/>
      <c r="AW23" s="89"/>
      <c r="AX23" s="89"/>
    </row>
    <row r="24" spans="1:50" ht="15.75">
      <c r="A24" s="356">
        <f>SUBTOTAL(3,$AK$7:AK24)</f>
        <v>18</v>
      </c>
      <c r="B24" s="357" t="s">
        <v>7047</v>
      </c>
      <c r="C24" s="358" t="s">
        <v>6616</v>
      </c>
      <c r="D24" s="357" t="s">
        <v>4356</v>
      </c>
      <c r="E24" s="357" t="s">
        <v>8772</v>
      </c>
      <c r="F24" s="357" t="s">
        <v>8772</v>
      </c>
      <c r="G24" s="359">
        <v>0</v>
      </c>
      <c r="H24" s="180">
        <v>0</v>
      </c>
      <c r="I24" s="371">
        <v>0</v>
      </c>
      <c r="J24" s="359">
        <v>8200000</v>
      </c>
      <c r="K24" s="359"/>
      <c r="L24" s="359"/>
      <c r="M24" s="359"/>
      <c r="N24" s="359">
        <v>8200000</v>
      </c>
      <c r="O24" s="359"/>
      <c r="P24" s="359"/>
      <c r="Q24" s="252"/>
      <c r="R24" s="359"/>
      <c r="S24" s="359"/>
      <c r="T24" s="359"/>
      <c r="U24" s="359"/>
      <c r="V24" s="359"/>
      <c r="W24" s="359"/>
      <c r="X24" s="359"/>
      <c r="Y24" s="359"/>
      <c r="Z24" s="359">
        <f>IF(SUM(K24:N24)&lt;SUM(J24),SUM(J24)-SUM(K24:N24),)</f>
        <v>0</v>
      </c>
      <c r="AA24" s="359"/>
      <c r="AB24" s="219">
        <v>9250000</v>
      </c>
      <c r="AC24" s="219">
        <v>9250000</v>
      </c>
      <c r="AD24" s="219"/>
      <c r="AE24" s="219"/>
      <c r="AF24" s="219"/>
      <c r="AG24" s="219"/>
      <c r="AH24" s="219"/>
      <c r="AI24" s="219"/>
      <c r="AJ24" s="359">
        <f t="shared" ref="AJ24:AJ43" si="4">IF(SUM(AC24:AD24)&lt;SUM(AB24),SUM(AB24)-SUM(AC24:AD24),)</f>
        <v>0</v>
      </c>
      <c r="AK24" s="180">
        <f t="shared" ref="AK24:AK43" si="5">IF(SUM(K24:X24)-I24&lt;SUM(J24+G24,H24),SUM(G24+H24+J24)-SUM(K24:X24),)+IF(SUM(AC24:AD24)&lt;SUM(AB24),SUM(AB24)-SUM(AC24:AD24),)</f>
        <v>0</v>
      </c>
      <c r="AL24" s="28"/>
      <c r="AM24" s="89"/>
      <c r="AN24" s="89"/>
      <c r="AO24" s="89"/>
      <c r="AP24" s="89"/>
      <c r="AQ24" s="89"/>
      <c r="AR24" s="89"/>
      <c r="AS24" s="89"/>
      <c r="AT24" s="89"/>
      <c r="AU24" s="89"/>
      <c r="AV24" s="220"/>
      <c r="AW24" s="89"/>
      <c r="AX24" s="89"/>
    </row>
    <row r="25" spans="1:50" ht="15.75">
      <c r="A25" s="356">
        <f>SUBTOTAL(3,$AK$7:AK25)</f>
        <v>19</v>
      </c>
      <c r="B25" s="357" t="s">
        <v>7047</v>
      </c>
      <c r="C25" s="358" t="s">
        <v>8775</v>
      </c>
      <c r="D25" s="357" t="s">
        <v>8776</v>
      </c>
      <c r="E25" s="357" t="s">
        <v>8772</v>
      </c>
      <c r="F25" s="357" t="s">
        <v>8772</v>
      </c>
      <c r="G25" s="359">
        <v>0</v>
      </c>
      <c r="H25" s="180">
        <v>0</v>
      </c>
      <c r="I25" s="371">
        <v>0</v>
      </c>
      <c r="J25" s="359">
        <v>8200000</v>
      </c>
      <c r="K25" s="359"/>
      <c r="L25" s="359"/>
      <c r="M25" s="359"/>
      <c r="N25" s="359"/>
      <c r="O25" s="359"/>
      <c r="P25" s="359">
        <v>8200000</v>
      </c>
      <c r="Q25" s="252"/>
      <c r="R25" s="359"/>
      <c r="S25" s="359"/>
      <c r="T25" s="359"/>
      <c r="U25" s="359"/>
      <c r="V25" s="359"/>
      <c r="W25" s="359"/>
      <c r="X25" s="359"/>
      <c r="Y25" s="359"/>
      <c r="Z25" s="359">
        <f>IF(SUM(K25:P25)&lt;SUM(J25),SUM(J25)-SUM(K25:P25),)</f>
        <v>0</v>
      </c>
      <c r="AA25" s="359"/>
      <c r="AB25" s="219">
        <v>9250000</v>
      </c>
      <c r="AC25" s="219">
        <v>9250000</v>
      </c>
      <c r="AD25" s="219"/>
      <c r="AE25" s="219"/>
      <c r="AF25" s="219"/>
      <c r="AG25" s="219"/>
      <c r="AH25" s="219"/>
      <c r="AI25" s="219"/>
      <c r="AJ25" s="359">
        <f t="shared" si="4"/>
        <v>0</v>
      </c>
      <c r="AK25" s="180">
        <f t="shared" si="5"/>
        <v>0</v>
      </c>
      <c r="AL25" s="28"/>
      <c r="AM25" s="89"/>
      <c r="AN25" s="89"/>
      <c r="AO25" s="89"/>
      <c r="AP25" s="89"/>
      <c r="AQ25" s="89"/>
      <c r="AR25" s="89"/>
      <c r="AS25" s="89"/>
      <c r="AT25" s="89"/>
      <c r="AU25" s="89"/>
      <c r="AV25" s="220"/>
      <c r="AW25" s="89"/>
      <c r="AX25" s="89"/>
    </row>
    <row r="26" spans="1:50" ht="15.75">
      <c r="A26" s="356">
        <f>SUBTOTAL(3,$AK$7:AK26)</f>
        <v>20</v>
      </c>
      <c r="B26" s="357" t="s">
        <v>7047</v>
      </c>
      <c r="C26" s="358" t="s">
        <v>6972</v>
      </c>
      <c r="D26" s="357" t="s">
        <v>8777</v>
      </c>
      <c r="E26" s="357" t="s">
        <v>8772</v>
      </c>
      <c r="F26" s="357" t="s">
        <v>8772</v>
      </c>
      <c r="G26" s="359">
        <v>0</v>
      </c>
      <c r="H26" s="180">
        <v>0</v>
      </c>
      <c r="I26" s="371">
        <v>0</v>
      </c>
      <c r="J26" s="359">
        <v>8200000</v>
      </c>
      <c r="K26" s="359"/>
      <c r="L26" s="359"/>
      <c r="M26" s="359"/>
      <c r="N26" s="359">
        <v>8200000</v>
      </c>
      <c r="O26" s="359"/>
      <c r="P26" s="359"/>
      <c r="Q26" s="252"/>
      <c r="R26" s="359"/>
      <c r="S26" s="359"/>
      <c r="T26" s="359"/>
      <c r="U26" s="359"/>
      <c r="V26" s="359"/>
      <c r="W26" s="359"/>
      <c r="X26" s="359"/>
      <c r="Y26" s="359"/>
      <c r="Z26" s="359">
        <f>IF(SUM(K26:N26)&lt;SUM(J26),SUM(J26)-SUM(K26:N26),)</f>
        <v>0</v>
      </c>
      <c r="AA26" s="359"/>
      <c r="AB26" s="219">
        <v>9250000</v>
      </c>
      <c r="AC26" s="219">
        <v>9250000</v>
      </c>
      <c r="AD26" s="219"/>
      <c r="AE26" s="219"/>
      <c r="AF26" s="219"/>
      <c r="AG26" s="219"/>
      <c r="AH26" s="219"/>
      <c r="AI26" s="219"/>
      <c r="AJ26" s="359">
        <f t="shared" si="4"/>
        <v>0</v>
      </c>
      <c r="AK26" s="180">
        <f t="shared" si="5"/>
        <v>0</v>
      </c>
      <c r="AL26" s="28"/>
      <c r="AM26" s="89"/>
      <c r="AN26" s="89"/>
      <c r="AO26" s="89"/>
      <c r="AP26" s="89"/>
      <c r="AQ26" s="89"/>
      <c r="AR26" s="89"/>
      <c r="AS26" s="89"/>
      <c r="AT26" s="89"/>
      <c r="AU26" s="89"/>
      <c r="AV26" s="220"/>
      <c r="AW26" s="89"/>
      <c r="AX26" s="89"/>
    </row>
    <row r="27" spans="1:50" ht="15.75">
      <c r="A27" s="356">
        <f>SUBTOTAL(3,$AK$7:AK27)</f>
        <v>21</v>
      </c>
      <c r="B27" s="357" t="s">
        <v>7047</v>
      </c>
      <c r="C27" s="358" t="s">
        <v>5032</v>
      </c>
      <c r="D27" s="357" t="s">
        <v>8778</v>
      </c>
      <c r="E27" s="357" t="s">
        <v>8772</v>
      </c>
      <c r="F27" s="357" t="s">
        <v>8772</v>
      </c>
      <c r="G27" s="359">
        <v>0</v>
      </c>
      <c r="H27" s="180">
        <v>0</v>
      </c>
      <c r="I27" s="371"/>
      <c r="J27" s="359">
        <v>8200000</v>
      </c>
      <c r="K27" s="359"/>
      <c r="L27" s="359"/>
      <c r="M27" s="359"/>
      <c r="N27" s="359">
        <v>8200000</v>
      </c>
      <c r="O27" s="359"/>
      <c r="P27" s="359"/>
      <c r="Q27" s="252"/>
      <c r="R27" s="359"/>
      <c r="S27" s="359"/>
      <c r="T27" s="359"/>
      <c r="U27" s="359"/>
      <c r="V27" s="359"/>
      <c r="W27" s="359"/>
      <c r="X27" s="359"/>
      <c r="Y27" s="359"/>
      <c r="Z27" s="359">
        <f>IF(SUM(K27:N27)&lt;SUM(J27),SUM(J27)-SUM(K27:N27),)</f>
        <v>0</v>
      </c>
      <c r="AA27" s="359"/>
      <c r="AB27" s="219">
        <v>9250000</v>
      </c>
      <c r="AC27" s="219">
        <v>9250000</v>
      </c>
      <c r="AD27" s="219"/>
      <c r="AE27" s="219"/>
      <c r="AF27" s="219"/>
      <c r="AG27" s="219"/>
      <c r="AH27" s="219"/>
      <c r="AI27" s="219"/>
      <c r="AJ27" s="359">
        <f t="shared" si="4"/>
        <v>0</v>
      </c>
      <c r="AK27" s="180">
        <f t="shared" si="5"/>
        <v>0</v>
      </c>
      <c r="AL27" s="28"/>
      <c r="AM27" s="89"/>
      <c r="AN27" s="89"/>
      <c r="AO27" s="89"/>
      <c r="AP27" s="89"/>
      <c r="AQ27" s="89"/>
      <c r="AR27" s="89"/>
      <c r="AS27" s="89"/>
      <c r="AT27" s="89"/>
      <c r="AU27" s="89"/>
      <c r="AV27" s="220"/>
      <c r="AW27" s="89"/>
      <c r="AX27" s="89"/>
    </row>
    <row r="28" spans="1:50" ht="15.75">
      <c r="A28" s="356">
        <f>SUBTOTAL(3,$AK$7:AK28)</f>
        <v>22</v>
      </c>
      <c r="B28" s="357" t="s">
        <v>7047</v>
      </c>
      <c r="C28" s="358" t="s">
        <v>8779</v>
      </c>
      <c r="D28" s="357" t="s">
        <v>8780</v>
      </c>
      <c r="E28" s="357" t="s">
        <v>8772</v>
      </c>
      <c r="F28" s="357" t="s">
        <v>8772</v>
      </c>
      <c r="G28" s="359">
        <v>0</v>
      </c>
      <c r="H28" s="180">
        <v>0</v>
      </c>
      <c r="I28" s="371">
        <v>0</v>
      </c>
      <c r="J28" s="359">
        <v>8200000</v>
      </c>
      <c r="K28" s="359"/>
      <c r="L28" s="359"/>
      <c r="M28" s="359"/>
      <c r="N28" s="359"/>
      <c r="O28" s="359"/>
      <c r="P28" s="359">
        <v>8200000</v>
      </c>
      <c r="Q28" s="252"/>
      <c r="R28" s="359"/>
      <c r="S28" s="359"/>
      <c r="T28" s="359"/>
      <c r="U28" s="359"/>
      <c r="V28" s="359"/>
      <c r="W28" s="359"/>
      <c r="X28" s="359"/>
      <c r="Y28" s="359"/>
      <c r="Z28" s="359">
        <f>IF(SUM(K28:P28)&lt;SUM(J28),SUM(J28)-SUM(K28:P28),)</f>
        <v>0</v>
      </c>
      <c r="AA28" s="359"/>
      <c r="AB28" s="219">
        <v>9250000</v>
      </c>
      <c r="AC28" s="219"/>
      <c r="AD28" s="219"/>
      <c r="AE28" s="219"/>
      <c r="AF28" s="219"/>
      <c r="AG28" s="219"/>
      <c r="AH28" s="219"/>
      <c r="AI28" s="219"/>
      <c r="AJ28" s="359">
        <f t="shared" si="4"/>
        <v>9250000</v>
      </c>
      <c r="AK28" s="180">
        <f t="shared" si="5"/>
        <v>9250000</v>
      </c>
      <c r="AL28" s="28"/>
      <c r="AM28" s="89"/>
      <c r="AN28" s="89"/>
      <c r="AO28" s="89"/>
      <c r="AP28" s="89"/>
      <c r="AQ28" s="89"/>
      <c r="AR28" s="89"/>
      <c r="AS28" s="89"/>
      <c r="AT28" s="89"/>
      <c r="AU28" s="89"/>
      <c r="AV28" s="220"/>
      <c r="AW28" s="89"/>
      <c r="AX28" s="89"/>
    </row>
    <row r="29" spans="1:50" ht="15.75">
      <c r="A29" s="356">
        <f>SUBTOTAL(3,$AK$7:AK29)</f>
        <v>23</v>
      </c>
      <c r="B29" s="357" t="s">
        <v>7047</v>
      </c>
      <c r="C29" s="358" t="s">
        <v>5218</v>
      </c>
      <c r="D29" s="357" t="s">
        <v>8782</v>
      </c>
      <c r="E29" s="357" t="s">
        <v>8772</v>
      </c>
      <c r="F29" s="357" t="s">
        <v>8772</v>
      </c>
      <c r="G29" s="359">
        <v>0</v>
      </c>
      <c r="H29" s="180">
        <v>0</v>
      </c>
      <c r="I29" s="371">
        <v>0</v>
      </c>
      <c r="J29" s="359">
        <v>8200000</v>
      </c>
      <c r="K29" s="359"/>
      <c r="L29" s="359"/>
      <c r="M29" s="359"/>
      <c r="N29" s="359">
        <v>8200000</v>
      </c>
      <c r="O29" s="359"/>
      <c r="P29" s="359"/>
      <c r="Q29" s="252"/>
      <c r="R29" s="359"/>
      <c r="S29" s="359"/>
      <c r="T29" s="359"/>
      <c r="U29" s="359"/>
      <c r="V29" s="359"/>
      <c r="W29" s="359"/>
      <c r="X29" s="359"/>
      <c r="Y29" s="359"/>
      <c r="Z29" s="359">
        <f>IF(SUM(K29:N29)&lt;SUM(J29),SUM(J29)-SUM(K29:N29),)</f>
        <v>0</v>
      </c>
      <c r="AA29" s="359"/>
      <c r="AB29" s="219">
        <v>9250000</v>
      </c>
      <c r="AC29" s="219">
        <v>9250000</v>
      </c>
      <c r="AD29" s="219"/>
      <c r="AE29" s="219"/>
      <c r="AF29" s="219"/>
      <c r="AG29" s="219"/>
      <c r="AH29" s="219"/>
      <c r="AI29" s="219"/>
      <c r="AJ29" s="359">
        <f t="shared" si="4"/>
        <v>0</v>
      </c>
      <c r="AK29" s="180">
        <f t="shared" si="5"/>
        <v>0</v>
      </c>
      <c r="AL29" s="28"/>
      <c r="AM29" s="89"/>
      <c r="AN29" s="89"/>
      <c r="AO29" s="89"/>
      <c r="AP29" s="89"/>
      <c r="AQ29" s="89"/>
      <c r="AR29" s="89"/>
      <c r="AS29" s="89"/>
      <c r="AT29" s="89"/>
      <c r="AU29" s="89"/>
      <c r="AV29" s="220"/>
      <c r="AW29" s="89"/>
      <c r="AX29" s="89"/>
    </row>
    <row r="30" spans="1:50" ht="15.75">
      <c r="A30" s="356">
        <f>SUBTOTAL(3,$AK$7:AK30)</f>
        <v>24</v>
      </c>
      <c r="B30" s="357" t="s">
        <v>7047</v>
      </c>
      <c r="C30" s="358" t="s">
        <v>8783</v>
      </c>
      <c r="D30" s="357" t="s">
        <v>8784</v>
      </c>
      <c r="E30" s="357" t="s">
        <v>8772</v>
      </c>
      <c r="F30" s="357" t="s">
        <v>8772</v>
      </c>
      <c r="G30" s="359">
        <v>0</v>
      </c>
      <c r="H30" s="180">
        <v>0</v>
      </c>
      <c r="I30" s="371">
        <v>0</v>
      </c>
      <c r="J30" s="359">
        <v>8200000</v>
      </c>
      <c r="K30" s="359"/>
      <c r="L30" s="359"/>
      <c r="M30" s="359"/>
      <c r="N30" s="359"/>
      <c r="O30" s="359"/>
      <c r="P30" s="359">
        <v>8200000</v>
      </c>
      <c r="Q30" s="252"/>
      <c r="R30" s="359"/>
      <c r="S30" s="359"/>
      <c r="T30" s="359"/>
      <c r="U30" s="359"/>
      <c r="V30" s="359"/>
      <c r="W30" s="359"/>
      <c r="X30" s="359"/>
      <c r="Y30" s="359"/>
      <c r="Z30" s="359">
        <f>IF(SUM(K30:P30)&lt;SUM(J30),SUM(J30)-SUM(K30:P30),)</f>
        <v>0</v>
      </c>
      <c r="AA30" s="359"/>
      <c r="AB30" s="219">
        <v>9250000</v>
      </c>
      <c r="AC30" s="219"/>
      <c r="AD30" s="219"/>
      <c r="AE30" s="219"/>
      <c r="AF30" s="219"/>
      <c r="AG30" s="219"/>
      <c r="AH30" s="219"/>
      <c r="AI30" s="219"/>
      <c r="AJ30" s="359">
        <f t="shared" si="4"/>
        <v>9250000</v>
      </c>
      <c r="AK30" s="180">
        <f t="shared" si="5"/>
        <v>9250000</v>
      </c>
      <c r="AL30" s="28"/>
      <c r="AM30" s="89"/>
      <c r="AN30" s="89"/>
      <c r="AO30" s="89"/>
      <c r="AP30" s="89"/>
      <c r="AQ30" s="89"/>
      <c r="AR30" s="89"/>
      <c r="AS30" s="89"/>
      <c r="AT30" s="89"/>
      <c r="AU30" s="89"/>
      <c r="AV30" s="220"/>
      <c r="AW30" s="89"/>
      <c r="AX30" s="89"/>
    </row>
    <row r="31" spans="1:50" ht="15.75">
      <c r="A31" s="356">
        <f>SUBTOTAL(3,$AK$7:AK31)</f>
        <v>25</v>
      </c>
      <c r="B31" s="357" t="s">
        <v>7047</v>
      </c>
      <c r="C31" s="358" t="s">
        <v>6385</v>
      </c>
      <c r="D31" s="357" t="s">
        <v>8785</v>
      </c>
      <c r="E31" s="357" t="s">
        <v>8772</v>
      </c>
      <c r="F31" s="357" t="s">
        <v>8772</v>
      </c>
      <c r="G31" s="359">
        <v>0</v>
      </c>
      <c r="H31" s="180">
        <v>0</v>
      </c>
      <c r="I31" s="371">
        <v>0</v>
      </c>
      <c r="J31" s="359">
        <v>8200000</v>
      </c>
      <c r="K31" s="359"/>
      <c r="L31" s="359"/>
      <c r="M31" s="359"/>
      <c r="N31" s="359">
        <v>8200000</v>
      </c>
      <c r="O31" s="359"/>
      <c r="P31" s="359"/>
      <c r="Q31" s="252"/>
      <c r="R31" s="359"/>
      <c r="S31" s="359"/>
      <c r="T31" s="359"/>
      <c r="U31" s="359"/>
      <c r="V31" s="359"/>
      <c r="W31" s="359"/>
      <c r="X31" s="359"/>
      <c r="Y31" s="359"/>
      <c r="Z31" s="359">
        <f>IF(SUM(K31:N31)&lt;SUM(J31),SUM(J31)-SUM(K31:N31),)</f>
        <v>0</v>
      </c>
      <c r="AA31" s="359"/>
      <c r="AB31" s="219">
        <v>9250000</v>
      </c>
      <c r="AC31" s="219">
        <v>9250000</v>
      </c>
      <c r="AD31" s="219"/>
      <c r="AE31" s="219"/>
      <c r="AF31" s="219"/>
      <c r="AG31" s="219"/>
      <c r="AH31" s="219"/>
      <c r="AI31" s="219"/>
      <c r="AJ31" s="359">
        <f t="shared" si="4"/>
        <v>0</v>
      </c>
      <c r="AK31" s="180">
        <f t="shared" si="5"/>
        <v>0</v>
      </c>
      <c r="AL31" s="28"/>
      <c r="AM31" s="89"/>
      <c r="AN31" s="89"/>
      <c r="AO31" s="89"/>
      <c r="AP31" s="89"/>
      <c r="AQ31" s="89"/>
      <c r="AR31" s="89"/>
      <c r="AS31" s="89"/>
      <c r="AT31" s="89"/>
      <c r="AU31" s="89"/>
      <c r="AV31" s="220"/>
      <c r="AW31" s="89"/>
      <c r="AX31" s="89"/>
    </row>
    <row r="32" spans="1:50" ht="15.75">
      <c r="A32" s="356">
        <f>SUBTOTAL(3,$AK$7:AK32)</f>
        <v>26</v>
      </c>
      <c r="B32" s="357" t="s">
        <v>7047</v>
      </c>
      <c r="C32" s="358" t="s">
        <v>6923</v>
      </c>
      <c r="D32" s="357" t="s">
        <v>8786</v>
      </c>
      <c r="E32" s="357" t="s">
        <v>8772</v>
      </c>
      <c r="F32" s="357" t="s">
        <v>8772</v>
      </c>
      <c r="G32" s="359">
        <v>0</v>
      </c>
      <c r="H32" s="180">
        <v>0</v>
      </c>
      <c r="I32" s="371">
        <v>0</v>
      </c>
      <c r="J32" s="359">
        <v>8200000</v>
      </c>
      <c r="K32" s="359"/>
      <c r="L32" s="359"/>
      <c r="M32" s="359"/>
      <c r="N32" s="359">
        <v>8200000</v>
      </c>
      <c r="O32" s="359"/>
      <c r="P32" s="359"/>
      <c r="Q32" s="252"/>
      <c r="R32" s="359"/>
      <c r="S32" s="359"/>
      <c r="T32" s="359"/>
      <c r="U32" s="359"/>
      <c r="V32" s="359"/>
      <c r="W32" s="359"/>
      <c r="X32" s="359"/>
      <c r="Y32" s="359"/>
      <c r="Z32" s="359">
        <f>IF(SUM(K32:N32)&lt;SUM(J32),SUM(J32)-SUM(K32:N32),)</f>
        <v>0</v>
      </c>
      <c r="AA32" s="359"/>
      <c r="AB32" s="219">
        <v>9250000</v>
      </c>
      <c r="AC32" s="219">
        <v>9250000</v>
      </c>
      <c r="AD32" s="219"/>
      <c r="AE32" s="219"/>
      <c r="AF32" s="219"/>
      <c r="AG32" s="219"/>
      <c r="AH32" s="219"/>
      <c r="AI32" s="219"/>
      <c r="AJ32" s="359">
        <f t="shared" si="4"/>
        <v>0</v>
      </c>
      <c r="AK32" s="180">
        <f t="shared" si="5"/>
        <v>0</v>
      </c>
      <c r="AL32" s="28"/>
      <c r="AM32" s="89"/>
      <c r="AN32" s="89"/>
      <c r="AO32" s="89"/>
      <c r="AP32" s="89"/>
      <c r="AQ32" s="89"/>
      <c r="AR32" s="89"/>
      <c r="AS32" s="89"/>
      <c r="AT32" s="89"/>
      <c r="AU32" s="89"/>
      <c r="AV32" s="220"/>
      <c r="AW32" s="89"/>
      <c r="AX32" s="89"/>
    </row>
    <row r="33" spans="1:50" ht="15.75">
      <c r="A33" s="356">
        <f>SUBTOTAL(3,$AK$7:AK33)</f>
        <v>27</v>
      </c>
      <c r="B33" s="357" t="s">
        <v>7047</v>
      </c>
      <c r="C33" s="358" t="s">
        <v>6587</v>
      </c>
      <c r="D33" s="357" t="s">
        <v>8788</v>
      </c>
      <c r="E33" s="357" t="s">
        <v>8772</v>
      </c>
      <c r="F33" s="357" t="s">
        <v>8772</v>
      </c>
      <c r="G33" s="359">
        <v>0</v>
      </c>
      <c r="H33" s="180">
        <v>0</v>
      </c>
      <c r="I33" s="371">
        <v>0</v>
      </c>
      <c r="J33" s="359">
        <v>8200000</v>
      </c>
      <c r="K33" s="359"/>
      <c r="L33" s="359"/>
      <c r="M33" s="359"/>
      <c r="N33" s="359">
        <v>8200000</v>
      </c>
      <c r="O33" s="359"/>
      <c r="P33" s="359"/>
      <c r="Q33" s="252"/>
      <c r="R33" s="359"/>
      <c r="S33" s="359"/>
      <c r="T33" s="359"/>
      <c r="U33" s="359"/>
      <c r="V33" s="359"/>
      <c r="W33" s="359"/>
      <c r="X33" s="359"/>
      <c r="Y33" s="359"/>
      <c r="Z33" s="359">
        <f>IF(SUM(K33:N33)&lt;SUM(J33),SUM(J33)-SUM(K33:N33),)</f>
        <v>0</v>
      </c>
      <c r="AA33" s="359"/>
      <c r="AB33" s="219">
        <v>9250000</v>
      </c>
      <c r="AC33" s="219">
        <v>9250000</v>
      </c>
      <c r="AD33" s="219"/>
      <c r="AE33" s="219"/>
      <c r="AF33" s="219"/>
      <c r="AG33" s="219"/>
      <c r="AH33" s="219"/>
      <c r="AI33" s="219"/>
      <c r="AJ33" s="359">
        <f t="shared" si="4"/>
        <v>0</v>
      </c>
      <c r="AK33" s="180">
        <f t="shared" si="5"/>
        <v>0</v>
      </c>
      <c r="AL33" s="28"/>
      <c r="AM33" s="89"/>
      <c r="AN33" s="89"/>
      <c r="AO33" s="89"/>
      <c r="AP33" s="89"/>
      <c r="AQ33" s="89"/>
      <c r="AR33" s="89"/>
      <c r="AS33" s="89"/>
      <c r="AT33" s="89"/>
      <c r="AU33" s="89"/>
      <c r="AV33" s="220"/>
      <c r="AW33" s="89"/>
      <c r="AX33" s="89"/>
    </row>
    <row r="34" spans="1:50" ht="15.75">
      <c r="A34" s="356">
        <f>SUBTOTAL(3,$AK$7:AK34)</f>
        <v>28</v>
      </c>
      <c r="B34" s="357" t="s">
        <v>7047</v>
      </c>
      <c r="C34" s="358" t="s">
        <v>8789</v>
      </c>
      <c r="D34" s="376" t="s">
        <v>8790</v>
      </c>
      <c r="E34" s="357" t="s">
        <v>8772</v>
      </c>
      <c r="F34" s="357" t="s">
        <v>8772</v>
      </c>
      <c r="G34" s="359">
        <v>0</v>
      </c>
      <c r="H34" s="180">
        <v>0</v>
      </c>
      <c r="I34" s="371">
        <v>15480</v>
      </c>
      <c r="J34" s="359">
        <v>8200000</v>
      </c>
      <c r="K34" s="359"/>
      <c r="L34" s="359"/>
      <c r="M34" s="359"/>
      <c r="N34" s="359"/>
      <c r="O34" s="359"/>
      <c r="P34" s="359">
        <v>8200000</v>
      </c>
      <c r="Q34" s="252"/>
      <c r="R34" s="359"/>
      <c r="S34" s="359"/>
      <c r="T34" s="359"/>
      <c r="U34" s="359"/>
      <c r="V34" s="359"/>
      <c r="W34" s="359"/>
      <c r="X34" s="359"/>
      <c r="Y34" s="371">
        <v>15480</v>
      </c>
      <c r="Z34" s="359">
        <f>IF(SUM(K34:P34)&lt;SUM(J34),SUM(J34)-SUM(K34:P34),)</f>
        <v>0</v>
      </c>
      <c r="AA34" s="371"/>
      <c r="AB34" s="219">
        <f>9250000-Y34</f>
        <v>9234520</v>
      </c>
      <c r="AC34" s="219">
        <v>9234520</v>
      </c>
      <c r="AD34" s="219"/>
      <c r="AE34" s="219"/>
      <c r="AF34" s="219"/>
      <c r="AG34" s="219"/>
      <c r="AH34" s="219"/>
      <c r="AI34" s="219"/>
      <c r="AJ34" s="359">
        <f t="shared" si="4"/>
        <v>0</v>
      </c>
      <c r="AK34" s="180">
        <f t="shared" si="5"/>
        <v>0</v>
      </c>
      <c r="AL34" s="28"/>
      <c r="AM34" s="89"/>
      <c r="AN34" s="89"/>
      <c r="AO34" s="89"/>
      <c r="AP34" s="89"/>
      <c r="AQ34" s="89"/>
      <c r="AR34" s="89"/>
      <c r="AS34" s="89"/>
      <c r="AT34" s="89"/>
      <c r="AU34" s="89"/>
      <c r="AV34" s="220"/>
      <c r="AW34" s="89"/>
      <c r="AX34" s="89"/>
    </row>
    <row r="35" spans="1:50" ht="20.25" customHeight="1">
      <c r="A35" s="356">
        <f>SUBTOTAL(3,$AK$7:AK35)</f>
        <v>29</v>
      </c>
      <c r="B35" s="357" t="s">
        <v>7047</v>
      </c>
      <c r="C35" s="358" t="s">
        <v>8791</v>
      </c>
      <c r="D35" s="357" t="s">
        <v>8792</v>
      </c>
      <c r="E35" s="357" t="s">
        <v>8772</v>
      </c>
      <c r="F35" s="357" t="s">
        <v>8772</v>
      </c>
      <c r="G35" s="359">
        <v>0</v>
      </c>
      <c r="H35" s="180">
        <v>0</v>
      </c>
      <c r="I35" s="371"/>
      <c r="J35" s="359">
        <v>8200000</v>
      </c>
      <c r="K35" s="359"/>
      <c r="L35" s="359"/>
      <c r="M35" s="359"/>
      <c r="N35" s="359"/>
      <c r="O35" s="359"/>
      <c r="P35" s="359"/>
      <c r="Q35" s="252"/>
      <c r="R35" s="359">
        <v>8200000</v>
      </c>
      <c r="S35" s="359"/>
      <c r="T35" s="359"/>
      <c r="U35" s="359"/>
      <c r="V35" s="359"/>
      <c r="W35" s="359"/>
      <c r="X35" s="359"/>
      <c r="Y35" s="359"/>
      <c r="Z35" s="359">
        <f>IF(SUM(K35:R35)&lt;SUM(J35),SUM(J35)-SUM(K35:N=R35),)</f>
        <v>0</v>
      </c>
      <c r="AA35" s="359"/>
      <c r="AB35" s="219">
        <v>9250000</v>
      </c>
      <c r="AC35" s="219">
        <v>9250000</v>
      </c>
      <c r="AD35" s="219"/>
      <c r="AE35" s="219"/>
      <c r="AF35" s="219"/>
      <c r="AG35" s="219"/>
      <c r="AH35" s="219"/>
      <c r="AI35" s="219"/>
      <c r="AJ35" s="359">
        <f t="shared" si="4"/>
        <v>0</v>
      </c>
      <c r="AK35" s="180">
        <f t="shared" si="5"/>
        <v>0</v>
      </c>
      <c r="AL35" s="28" t="s">
        <v>8214</v>
      </c>
      <c r="AM35" s="89"/>
      <c r="AN35" s="89"/>
      <c r="AO35" s="89"/>
      <c r="AP35" s="89"/>
      <c r="AQ35" s="89"/>
      <c r="AR35" s="89"/>
      <c r="AS35" s="89"/>
      <c r="AT35" s="89"/>
      <c r="AU35" s="89"/>
      <c r="AV35" s="220"/>
      <c r="AW35" s="89"/>
      <c r="AX35" s="89"/>
    </row>
    <row r="36" spans="1:50" ht="15.75">
      <c r="A36" s="356">
        <f>SUBTOTAL(3,$AK$7:AK36)</f>
        <v>30</v>
      </c>
      <c r="B36" s="357" t="s">
        <v>7047</v>
      </c>
      <c r="C36" s="358" t="s">
        <v>8793</v>
      </c>
      <c r="D36" s="357" t="s">
        <v>8794</v>
      </c>
      <c r="E36" s="357" t="s">
        <v>8772</v>
      </c>
      <c r="F36" s="357" t="s">
        <v>8772</v>
      </c>
      <c r="G36" s="359">
        <v>0</v>
      </c>
      <c r="H36" s="180">
        <v>0</v>
      </c>
      <c r="I36" s="371">
        <v>0</v>
      </c>
      <c r="J36" s="359">
        <v>8200000</v>
      </c>
      <c r="K36" s="359"/>
      <c r="L36" s="359"/>
      <c r="M36" s="359"/>
      <c r="N36" s="359"/>
      <c r="O36" s="359">
        <v>8200000</v>
      </c>
      <c r="P36" s="359"/>
      <c r="Q36" s="252"/>
      <c r="R36" s="359"/>
      <c r="S36" s="359"/>
      <c r="T36" s="359"/>
      <c r="U36" s="359"/>
      <c r="V36" s="359"/>
      <c r="W36" s="359"/>
      <c r="X36" s="359"/>
      <c r="Y36" s="359"/>
      <c r="Z36" s="359">
        <f>IF(SUM(K36:P36)&lt;SUM(J36),SUM(J36)-SUM(K36:P36),)</f>
        <v>0</v>
      </c>
      <c r="AA36" s="359"/>
      <c r="AB36" s="219">
        <v>9250000</v>
      </c>
      <c r="AC36" s="219">
        <v>9250000</v>
      </c>
      <c r="AD36" s="219"/>
      <c r="AE36" s="219"/>
      <c r="AF36" s="219"/>
      <c r="AG36" s="219"/>
      <c r="AH36" s="219"/>
      <c r="AI36" s="219"/>
      <c r="AJ36" s="359">
        <f t="shared" si="4"/>
        <v>0</v>
      </c>
      <c r="AK36" s="180">
        <f t="shared" si="5"/>
        <v>0</v>
      </c>
      <c r="AL36" s="28"/>
      <c r="AM36" s="89"/>
      <c r="AN36" s="89"/>
      <c r="AO36" s="89"/>
      <c r="AP36" s="89"/>
      <c r="AQ36" s="89"/>
      <c r="AR36" s="89"/>
      <c r="AS36" s="89"/>
      <c r="AT36" s="89"/>
      <c r="AU36" s="89"/>
      <c r="AV36" s="220"/>
      <c r="AW36" s="89"/>
      <c r="AX36" s="89"/>
    </row>
    <row r="37" spans="1:50" ht="15.75">
      <c r="A37" s="356">
        <f>SUBTOTAL(3,$AK$7:AK37)</f>
        <v>31</v>
      </c>
      <c r="B37" s="357" t="s">
        <v>7047</v>
      </c>
      <c r="C37" s="358" t="s">
        <v>5672</v>
      </c>
      <c r="D37" s="357" t="s">
        <v>8795</v>
      </c>
      <c r="E37" s="357" t="s">
        <v>8772</v>
      </c>
      <c r="F37" s="357" t="s">
        <v>8772</v>
      </c>
      <c r="G37" s="359">
        <v>0</v>
      </c>
      <c r="H37" s="180">
        <v>0</v>
      </c>
      <c r="I37" s="371">
        <v>0</v>
      </c>
      <c r="J37" s="359">
        <v>8200000</v>
      </c>
      <c r="K37" s="359"/>
      <c r="L37" s="359"/>
      <c r="M37" s="359"/>
      <c r="N37" s="359">
        <v>8200000</v>
      </c>
      <c r="O37" s="359"/>
      <c r="P37" s="359"/>
      <c r="Q37" s="252"/>
      <c r="R37" s="359"/>
      <c r="S37" s="359"/>
      <c r="T37" s="359"/>
      <c r="U37" s="359"/>
      <c r="V37" s="359"/>
      <c r="W37" s="359"/>
      <c r="X37" s="359"/>
      <c r="Y37" s="359"/>
      <c r="Z37" s="359">
        <f>IF(SUM(K37:N37)&lt;SUM(J37),SUM(J37)-SUM(K37:N37),)</f>
        <v>0</v>
      </c>
      <c r="AA37" s="359"/>
      <c r="AB37" s="219">
        <v>9250000</v>
      </c>
      <c r="AC37" s="219">
        <v>9250000</v>
      </c>
      <c r="AD37" s="219"/>
      <c r="AE37" s="219"/>
      <c r="AF37" s="219"/>
      <c r="AG37" s="219"/>
      <c r="AH37" s="219"/>
      <c r="AI37" s="219"/>
      <c r="AJ37" s="359">
        <f t="shared" si="4"/>
        <v>0</v>
      </c>
      <c r="AK37" s="180">
        <f t="shared" si="5"/>
        <v>0</v>
      </c>
      <c r="AL37" s="28"/>
      <c r="AM37" s="89"/>
      <c r="AN37" s="89"/>
      <c r="AO37" s="89"/>
      <c r="AP37" s="89"/>
      <c r="AQ37" s="89"/>
      <c r="AR37" s="89"/>
      <c r="AS37" s="89"/>
      <c r="AT37" s="89"/>
      <c r="AU37" s="89"/>
      <c r="AV37" s="220"/>
      <c r="AW37" s="89"/>
      <c r="AX37" s="89"/>
    </row>
    <row r="38" spans="1:50" ht="15.75">
      <c r="A38" s="356">
        <f>SUBTOTAL(3,$AK$7:AK38)</f>
        <v>32</v>
      </c>
      <c r="B38" s="357" t="s">
        <v>7047</v>
      </c>
      <c r="C38" s="358" t="s">
        <v>6114</v>
      </c>
      <c r="D38" s="357" t="s">
        <v>8796</v>
      </c>
      <c r="E38" s="357" t="s">
        <v>8772</v>
      </c>
      <c r="F38" s="357" t="s">
        <v>8772</v>
      </c>
      <c r="G38" s="359">
        <v>0</v>
      </c>
      <c r="H38" s="180">
        <v>0</v>
      </c>
      <c r="I38" s="371">
        <v>0</v>
      </c>
      <c r="J38" s="359">
        <v>8200000</v>
      </c>
      <c r="K38" s="359"/>
      <c r="L38" s="359"/>
      <c r="M38" s="359"/>
      <c r="N38" s="359">
        <v>8200000</v>
      </c>
      <c r="O38" s="359"/>
      <c r="P38" s="359"/>
      <c r="Q38" s="252"/>
      <c r="R38" s="359"/>
      <c r="S38" s="359"/>
      <c r="T38" s="359"/>
      <c r="U38" s="359"/>
      <c r="V38" s="359"/>
      <c r="W38" s="359"/>
      <c r="X38" s="359"/>
      <c r="Y38" s="359"/>
      <c r="Z38" s="359">
        <f>IF(SUM(K38:N38)&lt;SUM(J38),SUM(J38)-SUM(K38:N38),)</f>
        <v>0</v>
      </c>
      <c r="AA38" s="359"/>
      <c r="AB38" s="219">
        <v>9250000</v>
      </c>
      <c r="AC38" s="219">
        <v>9250000</v>
      </c>
      <c r="AD38" s="219"/>
      <c r="AE38" s="219"/>
      <c r="AF38" s="219"/>
      <c r="AG38" s="219"/>
      <c r="AH38" s="219"/>
      <c r="AI38" s="219"/>
      <c r="AJ38" s="359">
        <f t="shared" si="4"/>
        <v>0</v>
      </c>
      <c r="AK38" s="180">
        <f t="shared" si="5"/>
        <v>0</v>
      </c>
      <c r="AL38" s="28"/>
      <c r="AM38" s="89"/>
      <c r="AN38" s="89"/>
      <c r="AO38" s="89"/>
      <c r="AP38" s="89"/>
      <c r="AQ38" s="89"/>
      <c r="AR38" s="89"/>
      <c r="AS38" s="89"/>
      <c r="AT38" s="89"/>
      <c r="AU38" s="89"/>
      <c r="AV38" s="220"/>
      <c r="AW38" s="89"/>
      <c r="AX38" s="89"/>
    </row>
    <row r="39" spans="1:50" ht="15.75">
      <c r="A39" s="356">
        <f>SUBTOTAL(3,$AK$7:AK39)</f>
        <v>33</v>
      </c>
      <c r="B39" s="357" t="s">
        <v>7045</v>
      </c>
      <c r="C39" s="358" t="s">
        <v>8798</v>
      </c>
      <c r="D39" s="357" t="s">
        <v>546</v>
      </c>
      <c r="E39" s="357" t="s">
        <v>10054</v>
      </c>
      <c r="F39" s="357" t="s">
        <v>8801</v>
      </c>
      <c r="G39" s="359">
        <v>0</v>
      </c>
      <c r="H39" s="180">
        <v>0</v>
      </c>
      <c r="I39" s="371">
        <v>0</v>
      </c>
      <c r="J39" s="359">
        <v>7500000</v>
      </c>
      <c r="K39" s="359"/>
      <c r="L39" s="359"/>
      <c r="M39" s="359"/>
      <c r="N39" s="359"/>
      <c r="O39" s="359"/>
      <c r="P39" s="359"/>
      <c r="Q39" s="252"/>
      <c r="R39" s="359">
        <v>7500000</v>
      </c>
      <c r="S39" s="359"/>
      <c r="T39" s="359"/>
      <c r="U39" s="359"/>
      <c r="V39" s="359"/>
      <c r="W39" s="359"/>
      <c r="X39" s="359"/>
      <c r="Y39" s="359"/>
      <c r="Z39" s="359">
        <f>IF(SUM(K39:R39)&lt;SUM(J39),SUM(J39)-SUM(K39:N=R39),)</f>
        <v>0</v>
      </c>
      <c r="AA39" s="359"/>
      <c r="AB39" s="219">
        <v>8450000</v>
      </c>
      <c r="AC39" s="219"/>
      <c r="AD39" s="219"/>
      <c r="AE39" s="219"/>
      <c r="AF39" s="219"/>
      <c r="AG39" s="219"/>
      <c r="AH39" s="219"/>
      <c r="AI39" s="219"/>
      <c r="AJ39" s="359">
        <f t="shared" si="4"/>
        <v>8450000</v>
      </c>
      <c r="AK39" s="180">
        <f t="shared" si="5"/>
        <v>8450000</v>
      </c>
      <c r="AL39" s="28"/>
      <c r="AM39" s="89"/>
      <c r="AN39" s="89"/>
      <c r="AO39" s="89"/>
      <c r="AP39" s="89"/>
      <c r="AQ39" s="89"/>
      <c r="AR39" s="89"/>
      <c r="AS39" s="89"/>
      <c r="AT39" s="89"/>
      <c r="AU39" s="89"/>
      <c r="AV39" s="220"/>
      <c r="AW39" s="89"/>
      <c r="AX39" s="89"/>
    </row>
    <row r="40" spans="1:50" ht="15.75">
      <c r="A40" s="356">
        <f>SUBTOTAL(3,$AK$7:AK40)</f>
        <v>34</v>
      </c>
      <c r="B40" s="357" t="s">
        <v>7047</v>
      </c>
      <c r="C40" s="358" t="s">
        <v>5568</v>
      </c>
      <c r="D40" s="357" t="s">
        <v>8802</v>
      </c>
      <c r="E40" s="357" t="s">
        <v>8772</v>
      </c>
      <c r="F40" s="357" t="s">
        <v>8772</v>
      </c>
      <c r="G40" s="359">
        <v>0</v>
      </c>
      <c r="H40" s="180">
        <v>0</v>
      </c>
      <c r="I40" s="371">
        <v>0</v>
      </c>
      <c r="J40" s="359">
        <v>8200000</v>
      </c>
      <c r="K40" s="359"/>
      <c r="L40" s="359"/>
      <c r="M40" s="359"/>
      <c r="N40" s="359">
        <v>8200000</v>
      </c>
      <c r="O40" s="359"/>
      <c r="P40" s="359"/>
      <c r="Q40" s="252"/>
      <c r="R40" s="359"/>
      <c r="S40" s="359"/>
      <c r="T40" s="359"/>
      <c r="U40" s="359"/>
      <c r="V40" s="359"/>
      <c r="W40" s="359"/>
      <c r="X40" s="359"/>
      <c r="Y40" s="359"/>
      <c r="Z40" s="359">
        <f>IF(SUM(K40:N40)&lt;SUM(J40),SUM(J40)-SUM(K40:N40),)</f>
        <v>0</v>
      </c>
      <c r="AA40" s="359"/>
      <c r="AB40" s="219">
        <v>9250000</v>
      </c>
      <c r="AC40" s="219">
        <v>9250000</v>
      </c>
      <c r="AD40" s="219"/>
      <c r="AE40" s="219"/>
      <c r="AF40" s="219"/>
      <c r="AG40" s="219"/>
      <c r="AH40" s="219"/>
      <c r="AI40" s="219"/>
      <c r="AJ40" s="359">
        <f t="shared" si="4"/>
        <v>0</v>
      </c>
      <c r="AK40" s="180">
        <f t="shared" si="5"/>
        <v>0</v>
      </c>
      <c r="AL40" s="28"/>
      <c r="AM40" s="89"/>
      <c r="AN40" s="89"/>
      <c r="AO40" s="89"/>
      <c r="AP40" s="89"/>
      <c r="AQ40" s="89"/>
      <c r="AR40" s="89"/>
      <c r="AS40" s="89"/>
      <c r="AT40" s="89"/>
      <c r="AU40" s="89"/>
      <c r="AV40" s="220"/>
      <c r="AW40" s="89"/>
      <c r="AX40" s="89"/>
    </row>
    <row r="41" spans="1:50" ht="15.75">
      <c r="A41" s="356">
        <f>SUBTOTAL(3,$AK$7:AK41)</f>
        <v>35</v>
      </c>
      <c r="B41" s="357" t="s">
        <v>7047</v>
      </c>
      <c r="C41" s="358" t="s">
        <v>8803</v>
      </c>
      <c r="D41" s="357" t="s">
        <v>8804</v>
      </c>
      <c r="E41" s="357" t="s">
        <v>8772</v>
      </c>
      <c r="F41" s="357" t="s">
        <v>8772</v>
      </c>
      <c r="G41" s="359">
        <v>0</v>
      </c>
      <c r="H41" s="180">
        <v>0</v>
      </c>
      <c r="I41" s="371">
        <v>0</v>
      </c>
      <c r="J41" s="359">
        <v>8200000</v>
      </c>
      <c r="K41" s="359"/>
      <c r="L41" s="359"/>
      <c r="M41" s="359"/>
      <c r="N41" s="359"/>
      <c r="O41" s="359"/>
      <c r="P41" s="359">
        <v>8200000</v>
      </c>
      <c r="Q41" s="252"/>
      <c r="R41" s="359"/>
      <c r="S41" s="359"/>
      <c r="T41" s="359"/>
      <c r="U41" s="359"/>
      <c r="V41" s="359"/>
      <c r="W41" s="359"/>
      <c r="X41" s="359"/>
      <c r="Y41" s="359"/>
      <c r="Z41" s="359">
        <f>IF(SUM(K41:P41)&lt;SUM(J41),SUM(J41)-SUM(K41:P41),)</f>
        <v>0</v>
      </c>
      <c r="AA41" s="359"/>
      <c r="AB41" s="219">
        <v>9250000</v>
      </c>
      <c r="AC41" s="219">
        <v>9250000</v>
      </c>
      <c r="AD41" s="219"/>
      <c r="AE41" s="219"/>
      <c r="AF41" s="219"/>
      <c r="AG41" s="219"/>
      <c r="AH41" s="219"/>
      <c r="AI41" s="219"/>
      <c r="AJ41" s="359">
        <f t="shared" si="4"/>
        <v>0</v>
      </c>
      <c r="AK41" s="180">
        <f t="shared" si="5"/>
        <v>0</v>
      </c>
      <c r="AL41" s="28"/>
      <c r="AM41" s="89"/>
      <c r="AN41" s="89"/>
      <c r="AO41" s="89"/>
      <c r="AP41" s="89"/>
      <c r="AQ41" s="89"/>
      <c r="AR41" s="89"/>
      <c r="AS41" s="89"/>
      <c r="AT41" s="89"/>
      <c r="AU41" s="89"/>
      <c r="AV41" s="220"/>
      <c r="AW41" s="89"/>
      <c r="AX41" s="89"/>
    </row>
    <row r="42" spans="1:50" ht="15.75">
      <c r="A42" s="356">
        <f>SUBTOTAL(3,$AK$7:AK42)</f>
        <v>36</v>
      </c>
      <c r="B42" s="357" t="s">
        <v>7047</v>
      </c>
      <c r="C42" s="358" t="s">
        <v>6124</v>
      </c>
      <c r="D42" s="357" t="s">
        <v>8806</v>
      </c>
      <c r="E42" s="357" t="s">
        <v>8772</v>
      </c>
      <c r="F42" s="357" t="s">
        <v>8772</v>
      </c>
      <c r="G42" s="359">
        <v>0</v>
      </c>
      <c r="H42" s="180">
        <v>0</v>
      </c>
      <c r="I42" s="371">
        <v>0</v>
      </c>
      <c r="J42" s="359">
        <v>8200000</v>
      </c>
      <c r="K42" s="359"/>
      <c r="L42" s="359"/>
      <c r="M42" s="359"/>
      <c r="N42" s="359">
        <v>8200000</v>
      </c>
      <c r="O42" s="359"/>
      <c r="P42" s="359"/>
      <c r="Q42" s="252"/>
      <c r="R42" s="359"/>
      <c r="S42" s="359"/>
      <c r="T42" s="359"/>
      <c r="U42" s="359"/>
      <c r="V42" s="359"/>
      <c r="W42" s="359"/>
      <c r="X42" s="359"/>
      <c r="Y42" s="359"/>
      <c r="Z42" s="359">
        <f>IF(SUM(K42:N42)&lt;SUM(J42),SUM(J42)-SUM(K42:N42),)</f>
        <v>0</v>
      </c>
      <c r="AA42" s="359"/>
      <c r="AB42" s="219">
        <v>9250000</v>
      </c>
      <c r="AC42" s="219">
        <v>9250000</v>
      </c>
      <c r="AD42" s="219"/>
      <c r="AE42" s="219"/>
      <c r="AF42" s="219"/>
      <c r="AG42" s="219"/>
      <c r="AH42" s="219"/>
      <c r="AI42" s="219"/>
      <c r="AJ42" s="359">
        <f t="shared" si="4"/>
        <v>0</v>
      </c>
      <c r="AK42" s="180">
        <f t="shared" si="5"/>
        <v>0</v>
      </c>
      <c r="AL42" s="28"/>
      <c r="AM42" s="89"/>
      <c r="AN42" s="89"/>
      <c r="AO42" s="89"/>
      <c r="AP42" s="89"/>
      <c r="AQ42" s="89"/>
      <c r="AR42" s="89"/>
      <c r="AS42" s="89"/>
      <c r="AT42" s="89"/>
      <c r="AU42" s="89"/>
      <c r="AV42" s="220"/>
      <c r="AW42" s="89"/>
      <c r="AX42" s="89"/>
    </row>
    <row r="43" spans="1:50" ht="15.75">
      <c r="A43" s="356">
        <f>SUBTOTAL(3,$AK$7:AK43)</f>
        <v>37</v>
      </c>
      <c r="B43" s="357" t="s">
        <v>7047</v>
      </c>
      <c r="C43" s="358" t="s">
        <v>5001</v>
      </c>
      <c r="D43" s="357" t="s">
        <v>8807</v>
      </c>
      <c r="E43" s="357" t="s">
        <v>8772</v>
      </c>
      <c r="F43" s="357" t="s">
        <v>8772</v>
      </c>
      <c r="G43" s="359">
        <v>0</v>
      </c>
      <c r="H43" s="180">
        <v>0</v>
      </c>
      <c r="I43" s="371">
        <v>0</v>
      </c>
      <c r="J43" s="359">
        <v>8200000</v>
      </c>
      <c r="K43" s="359"/>
      <c r="L43" s="359"/>
      <c r="M43" s="359"/>
      <c r="N43" s="359">
        <v>8200000</v>
      </c>
      <c r="O43" s="359"/>
      <c r="P43" s="359"/>
      <c r="Q43" s="252"/>
      <c r="R43" s="359"/>
      <c r="S43" s="359"/>
      <c r="T43" s="359"/>
      <c r="U43" s="359"/>
      <c r="V43" s="359"/>
      <c r="W43" s="359"/>
      <c r="X43" s="359"/>
      <c r="Y43" s="359"/>
      <c r="Z43" s="359">
        <f>IF(SUM(K43:N43)&lt;SUM(J43),SUM(J43)-SUM(K43:N43),)</f>
        <v>0</v>
      </c>
      <c r="AA43" s="359"/>
      <c r="AB43" s="219">
        <v>9250000</v>
      </c>
      <c r="AC43" s="219">
        <v>9250000</v>
      </c>
      <c r="AD43" s="219"/>
      <c r="AE43" s="219"/>
      <c r="AF43" s="219"/>
      <c r="AG43" s="219"/>
      <c r="AH43" s="219"/>
      <c r="AI43" s="219"/>
      <c r="AJ43" s="359">
        <f t="shared" si="4"/>
        <v>0</v>
      </c>
      <c r="AK43" s="180">
        <f t="shared" si="5"/>
        <v>0</v>
      </c>
      <c r="AL43" s="28"/>
      <c r="AM43" s="89"/>
      <c r="AN43" s="89"/>
      <c r="AO43" s="89"/>
      <c r="AP43" s="89"/>
      <c r="AQ43" s="89"/>
      <c r="AR43" s="89"/>
      <c r="AS43" s="89"/>
      <c r="AT43" s="89"/>
      <c r="AU43" s="89"/>
      <c r="AV43" s="220"/>
      <c r="AW43" s="89"/>
      <c r="AX43" s="89"/>
    </row>
    <row r="44" spans="1:50" ht="15.75">
      <c r="A44" s="356">
        <f>SUBTOTAL(3,$AK$7:AK44)</f>
        <v>38</v>
      </c>
      <c r="B44" s="357" t="s">
        <v>7047</v>
      </c>
      <c r="C44" s="358" t="s">
        <v>6581</v>
      </c>
      <c r="D44" s="376" t="s">
        <v>8808</v>
      </c>
      <c r="E44" s="357" t="s">
        <v>8772</v>
      </c>
      <c r="F44" s="357" t="s">
        <v>8772</v>
      </c>
      <c r="G44" s="359">
        <v>0</v>
      </c>
      <c r="H44" s="180">
        <v>0</v>
      </c>
      <c r="I44" s="371">
        <v>15480</v>
      </c>
      <c r="J44" s="359">
        <v>8200000</v>
      </c>
      <c r="K44" s="359"/>
      <c r="L44" s="359"/>
      <c r="M44" s="359"/>
      <c r="N44" s="359">
        <v>8200000</v>
      </c>
      <c r="O44" s="359"/>
      <c r="P44" s="359"/>
      <c r="Q44" s="252"/>
      <c r="R44" s="359"/>
      <c r="S44" s="359"/>
      <c r="T44" s="359"/>
      <c r="U44" s="359"/>
      <c r="V44" s="359"/>
      <c r="W44" s="359"/>
      <c r="X44" s="359"/>
      <c r="Y44" s="371">
        <v>15480</v>
      </c>
      <c r="Z44" s="359">
        <f>IF(SUM(K44:N44)&lt;SUM(J44),SUM(J44)-SUM(K44:N44),)</f>
        <v>0</v>
      </c>
      <c r="AA44" s="371"/>
      <c r="AB44" s="219">
        <f>9250000-Y44</f>
        <v>9234520</v>
      </c>
      <c r="AC44" s="219"/>
      <c r="AD44" s="219"/>
      <c r="AE44" s="219">
        <v>9234520</v>
      </c>
      <c r="AF44" s="219"/>
      <c r="AG44" s="219"/>
      <c r="AH44" s="219"/>
      <c r="AI44" s="219"/>
      <c r="AJ44" s="359">
        <f>IF(SUM(AC44:AF44)&lt;SUM(AB44),SUM(AB44)-SUM(AC44:AF44),)</f>
        <v>0</v>
      </c>
      <c r="AK44" s="180">
        <f>IF(SUM(K44:X44)-I44&lt;SUM(J44+G44,H44),SUM(G44+H44+J44)-SUM(K44:X44),)+IF(SUM(AC44:AF44)&lt;SUM(AB44),SUM(AB44)-SUM(AC44:AF44),)</f>
        <v>0</v>
      </c>
      <c r="AL44" s="28"/>
      <c r="AM44" s="89"/>
      <c r="AN44" s="89"/>
      <c r="AO44" s="89"/>
      <c r="AP44" s="89"/>
      <c r="AQ44" s="89"/>
      <c r="AR44" s="89"/>
      <c r="AS44" s="89"/>
      <c r="AT44" s="89"/>
      <c r="AU44" s="89"/>
      <c r="AV44" s="220"/>
      <c r="AW44" s="89"/>
      <c r="AX44" s="89"/>
    </row>
    <row r="45" spans="1:50" ht="15.75">
      <c r="A45" s="356">
        <f>SUBTOTAL(3,$AK$7:AK45)</f>
        <v>39</v>
      </c>
      <c r="B45" s="357" t="s">
        <v>7047</v>
      </c>
      <c r="C45" s="358" t="s">
        <v>8809</v>
      </c>
      <c r="D45" s="357" t="s">
        <v>8810</v>
      </c>
      <c r="E45" s="357" t="s">
        <v>8772</v>
      </c>
      <c r="F45" s="357" t="s">
        <v>8772</v>
      </c>
      <c r="G45" s="359">
        <v>0</v>
      </c>
      <c r="H45" s="180">
        <v>0</v>
      </c>
      <c r="I45" s="371">
        <v>0</v>
      </c>
      <c r="J45" s="359">
        <v>8200000</v>
      </c>
      <c r="K45" s="359"/>
      <c r="L45" s="359"/>
      <c r="M45" s="359"/>
      <c r="N45" s="359"/>
      <c r="O45" s="359"/>
      <c r="P45" s="359"/>
      <c r="Q45" s="252"/>
      <c r="R45" s="359"/>
      <c r="S45" s="359"/>
      <c r="T45" s="359">
        <v>8200000</v>
      </c>
      <c r="U45" s="359"/>
      <c r="V45" s="359"/>
      <c r="W45" s="359"/>
      <c r="X45" s="359"/>
      <c r="Y45" s="359"/>
      <c r="Z45" s="359">
        <f>IF(SUM(K45:Y45)&lt;SUM(J45),SUM(J45)-SUM(K45:Y45),)</f>
        <v>0</v>
      </c>
      <c r="AA45" s="359"/>
      <c r="AB45" s="219">
        <v>9250000</v>
      </c>
      <c r="AC45" s="219"/>
      <c r="AD45" s="219"/>
      <c r="AE45" s="219"/>
      <c r="AF45" s="219"/>
      <c r="AG45" s="219"/>
      <c r="AH45" s="219"/>
      <c r="AI45" s="219"/>
      <c r="AJ45" s="359">
        <f>IF(SUM(AC45:AD45)&lt;SUM(AB45),SUM(AB45)-SUM(AC45:AD45),)</f>
        <v>9250000</v>
      </c>
      <c r="AK45" s="180">
        <f>IF(SUM(K45:X45)-I45&lt;SUM(J45+G45,H45),SUM(G45+H45+J45)-SUM(K45:X45),)+IF(SUM(AC45:AD45)&lt;SUM(AB45),SUM(AB45)-SUM(AC45:AD45),)</f>
        <v>9250000</v>
      </c>
      <c r="AL45" s="28"/>
      <c r="AM45" s="89"/>
      <c r="AN45" s="89"/>
      <c r="AO45" s="89"/>
      <c r="AP45" s="89"/>
      <c r="AQ45" s="89"/>
      <c r="AR45" s="89"/>
      <c r="AS45" s="89"/>
      <c r="AT45" s="89"/>
      <c r="AU45" s="89"/>
      <c r="AV45" s="220"/>
      <c r="AW45" s="89"/>
      <c r="AX45" s="89"/>
    </row>
    <row r="46" spans="1:50" ht="15.75">
      <c r="A46" s="356">
        <f>SUBTOTAL(3,$AK$7:AK46)</f>
        <v>40</v>
      </c>
      <c r="B46" s="357" t="s">
        <v>7047</v>
      </c>
      <c r="C46" s="358" t="s">
        <v>8811</v>
      </c>
      <c r="D46" s="357" t="s">
        <v>8812</v>
      </c>
      <c r="E46" s="357" t="s">
        <v>8772</v>
      </c>
      <c r="F46" s="357" t="s">
        <v>8772</v>
      </c>
      <c r="G46" s="359">
        <v>0</v>
      </c>
      <c r="H46" s="180">
        <v>0</v>
      </c>
      <c r="I46" s="371">
        <v>0</v>
      </c>
      <c r="J46" s="359">
        <v>8200000</v>
      </c>
      <c r="K46" s="359"/>
      <c r="L46" s="359"/>
      <c r="M46" s="359"/>
      <c r="N46" s="359"/>
      <c r="O46" s="359"/>
      <c r="P46" s="359">
        <v>8200000</v>
      </c>
      <c r="Q46" s="252"/>
      <c r="R46" s="359"/>
      <c r="S46" s="359"/>
      <c r="T46" s="359"/>
      <c r="U46" s="359"/>
      <c r="V46" s="359"/>
      <c r="W46" s="359"/>
      <c r="X46" s="359"/>
      <c r="Y46" s="359"/>
      <c r="Z46" s="359">
        <f>IF(SUM(K46:P46)&lt;SUM(J46),SUM(J46)-SUM(K46:P46),)</f>
        <v>0</v>
      </c>
      <c r="AA46" s="359"/>
      <c r="AB46" s="219">
        <v>9250000</v>
      </c>
      <c r="AC46" s="219">
        <v>9250000</v>
      </c>
      <c r="AD46" s="219"/>
      <c r="AE46" s="219"/>
      <c r="AF46" s="219"/>
      <c r="AG46" s="219"/>
      <c r="AH46" s="219"/>
      <c r="AI46" s="219"/>
      <c r="AJ46" s="359">
        <f>IF(SUM(AC46:AD46)&lt;SUM(AB46),SUM(AB46)-SUM(AC46:AD46),)</f>
        <v>0</v>
      </c>
      <c r="AK46" s="180">
        <f>IF(SUM(K46:X46)-I46&lt;SUM(J46+G46,H46),SUM(G46+H46+J46)-SUM(K46:X46),)+IF(SUM(AC46:AD46)&lt;SUM(AB46),SUM(AB46)-SUM(AC46:AD46),)</f>
        <v>0</v>
      </c>
      <c r="AL46" s="28"/>
      <c r="AM46" s="89"/>
      <c r="AN46" s="89"/>
      <c r="AO46" s="89"/>
      <c r="AP46" s="89"/>
      <c r="AQ46" s="89"/>
      <c r="AR46" s="89"/>
      <c r="AS46" s="89"/>
      <c r="AT46" s="89"/>
      <c r="AU46" s="89"/>
      <c r="AV46" s="220"/>
      <c r="AW46" s="89"/>
      <c r="AX46" s="89"/>
    </row>
    <row r="47" spans="1:50" ht="15.75">
      <c r="A47" s="356">
        <f>SUBTOTAL(3,$AK$7:AK47)</f>
        <v>41</v>
      </c>
      <c r="B47" s="357" t="s">
        <v>7047</v>
      </c>
      <c r="C47" s="358" t="s">
        <v>8813</v>
      </c>
      <c r="D47" s="357" t="s">
        <v>8814</v>
      </c>
      <c r="E47" s="357" t="s">
        <v>8772</v>
      </c>
      <c r="F47" s="357" t="s">
        <v>8772</v>
      </c>
      <c r="G47" s="359">
        <v>0</v>
      </c>
      <c r="H47" s="180">
        <v>0</v>
      </c>
      <c r="I47" s="371">
        <v>0</v>
      </c>
      <c r="J47" s="359">
        <v>8200000</v>
      </c>
      <c r="K47" s="359"/>
      <c r="L47" s="359"/>
      <c r="M47" s="359"/>
      <c r="N47" s="359"/>
      <c r="O47" s="359"/>
      <c r="P47" s="359">
        <v>8200000</v>
      </c>
      <c r="Q47" s="252"/>
      <c r="R47" s="359"/>
      <c r="S47" s="359"/>
      <c r="T47" s="359"/>
      <c r="U47" s="359"/>
      <c r="V47" s="359"/>
      <c r="W47" s="359"/>
      <c r="X47" s="359"/>
      <c r="Y47" s="359"/>
      <c r="Z47" s="359">
        <f>IF(SUM(K47:P47)&lt;SUM(J47),SUM(J47)-SUM(K47:P47),)</f>
        <v>0</v>
      </c>
      <c r="AA47" s="359"/>
      <c r="AB47" s="219">
        <v>9250000</v>
      </c>
      <c r="AC47" s="219">
        <v>9250000</v>
      </c>
      <c r="AD47" s="219"/>
      <c r="AE47" s="219"/>
      <c r="AF47" s="219"/>
      <c r="AG47" s="219"/>
      <c r="AH47" s="219"/>
      <c r="AI47" s="219"/>
      <c r="AJ47" s="359">
        <f>IF(SUM(AC47:AD47)&lt;SUM(AB47),SUM(AB47)-SUM(AC47:AD47),)</f>
        <v>0</v>
      </c>
      <c r="AK47" s="180">
        <f>IF(SUM(K47:X47)-I47&lt;SUM(J47+G47,H47),SUM(G47+H47+J47)-SUM(K47:X47),)+IF(SUM(AC47:AD47)&lt;SUM(AB47),SUM(AB47)-SUM(AC47:AD47),)</f>
        <v>0</v>
      </c>
      <c r="AL47" s="28"/>
      <c r="AM47" s="89"/>
      <c r="AN47" s="89"/>
      <c r="AO47" s="89"/>
      <c r="AP47" s="89"/>
      <c r="AQ47" s="89"/>
      <c r="AR47" s="89"/>
      <c r="AS47" s="89"/>
      <c r="AT47" s="89"/>
      <c r="AU47" s="89"/>
      <c r="AV47" s="220"/>
      <c r="AW47" s="89"/>
      <c r="AX47" s="89"/>
    </row>
    <row r="48" spans="1:50" ht="20.25" customHeight="1">
      <c r="A48" s="356">
        <f>SUBTOTAL(3,$AK$7:AK48)</f>
        <v>42</v>
      </c>
      <c r="B48" s="357" t="s">
        <v>7047</v>
      </c>
      <c r="C48" s="358" t="s">
        <v>8815</v>
      </c>
      <c r="D48" s="357" t="s">
        <v>8816</v>
      </c>
      <c r="E48" s="357" t="s">
        <v>8772</v>
      </c>
      <c r="F48" s="357" t="s">
        <v>8772</v>
      </c>
      <c r="G48" s="359">
        <v>0</v>
      </c>
      <c r="H48" s="180">
        <v>0</v>
      </c>
      <c r="I48" s="371"/>
      <c r="J48" s="359">
        <v>8200000</v>
      </c>
      <c r="K48" s="359"/>
      <c r="L48" s="359"/>
      <c r="M48" s="359"/>
      <c r="N48" s="359"/>
      <c r="O48" s="359"/>
      <c r="P48" s="359">
        <v>8200000</v>
      </c>
      <c r="Q48" s="252"/>
      <c r="R48" s="359"/>
      <c r="S48" s="359"/>
      <c r="T48" s="359"/>
      <c r="U48" s="359"/>
      <c r="V48" s="359"/>
      <c r="W48" s="359"/>
      <c r="X48" s="359"/>
      <c r="Y48" s="359"/>
      <c r="Z48" s="359">
        <f>IF(SUM(K48:P48)&lt;SUM(J48),SUM(J48)-SUM(K48:P48),)</f>
        <v>0</v>
      </c>
      <c r="AA48" s="359"/>
      <c r="AB48" s="219">
        <v>9250000</v>
      </c>
      <c r="AC48" s="219">
        <v>9250000</v>
      </c>
      <c r="AD48" s="219"/>
      <c r="AE48" s="219"/>
      <c r="AF48" s="219"/>
      <c r="AG48" s="219"/>
      <c r="AH48" s="219"/>
      <c r="AI48" s="219"/>
      <c r="AJ48" s="359">
        <f>IF(SUM(AC48:AD48)&lt;SUM(AB48),SUM(AB48)-SUM(AC48:AD48),)</f>
        <v>0</v>
      </c>
      <c r="AK48" s="180">
        <f>IF(SUM(K48:X48)-I48&lt;SUM(J48+G48,H48),SUM(G48+H48+J48)-SUM(K48:X48),)+IF(SUM(AC48:AD48)&lt;SUM(AB48),SUM(AB48)-SUM(AC48:AD48),)</f>
        <v>0</v>
      </c>
      <c r="AL48" s="28" t="s">
        <v>8817</v>
      </c>
      <c r="AM48" s="89"/>
      <c r="AN48" s="89"/>
      <c r="AO48" s="89"/>
      <c r="AP48" s="89"/>
      <c r="AQ48" s="89"/>
      <c r="AR48" s="89"/>
      <c r="AS48" s="89"/>
      <c r="AT48" s="89"/>
      <c r="AU48" s="89"/>
      <c r="AV48" s="220"/>
      <c r="AW48" s="89"/>
      <c r="AX48" s="89"/>
    </row>
    <row r="49" spans="1:50" ht="15.75">
      <c r="A49" s="356">
        <f>SUBTOTAL(3,$AK$7:AK49)</f>
        <v>43</v>
      </c>
      <c r="B49" s="357" t="s">
        <v>7047</v>
      </c>
      <c r="C49" s="358" t="s">
        <v>8818</v>
      </c>
      <c r="D49" s="357" t="s">
        <v>8819</v>
      </c>
      <c r="E49" s="357" t="s">
        <v>8772</v>
      </c>
      <c r="F49" s="357" t="s">
        <v>8772</v>
      </c>
      <c r="G49" s="359">
        <v>0</v>
      </c>
      <c r="H49" s="180">
        <v>0</v>
      </c>
      <c r="I49" s="371">
        <v>0</v>
      </c>
      <c r="J49" s="359">
        <v>8200000</v>
      </c>
      <c r="K49" s="359"/>
      <c r="L49" s="359"/>
      <c r="M49" s="359"/>
      <c r="N49" s="359"/>
      <c r="O49" s="359"/>
      <c r="P49" s="359"/>
      <c r="Q49" s="252"/>
      <c r="R49" s="359"/>
      <c r="S49" s="359"/>
      <c r="T49" s="359">
        <v>8200000</v>
      </c>
      <c r="U49" s="359"/>
      <c r="V49" s="359"/>
      <c r="W49" s="359"/>
      <c r="X49" s="359"/>
      <c r="Y49" s="359"/>
      <c r="Z49" s="359">
        <f>IF(SUM(K49:Y49)&lt;SUM(J49),SUM(J49)-SUM(K49:Y49),)</f>
        <v>0</v>
      </c>
      <c r="AA49" s="359"/>
      <c r="AB49" s="219">
        <v>9250000</v>
      </c>
      <c r="AC49" s="219"/>
      <c r="AD49" s="219"/>
      <c r="AE49" s="219">
        <v>9250000</v>
      </c>
      <c r="AF49" s="219"/>
      <c r="AG49" s="219"/>
      <c r="AH49" s="219"/>
      <c r="AI49" s="219"/>
      <c r="AJ49" s="359">
        <f>IF(SUM(AC49:AF49)&lt;SUM(AB49),SUM(AB49)-SUM(AC49:AF49),)</f>
        <v>0</v>
      </c>
      <c r="AK49" s="180">
        <f>IF(SUM(K49:X49)-I49&lt;SUM(J49+G49,H49),SUM(G49+H49+J49)-SUM(K49:X49),)+IF(SUM(AC49:AF49)&lt;SUM(AB49),SUM(AB49)-SUM(AC49:AF49),)</f>
        <v>0</v>
      </c>
      <c r="AL49" s="28"/>
      <c r="AM49" s="89"/>
      <c r="AN49" s="89"/>
      <c r="AO49" s="89"/>
      <c r="AP49" s="89"/>
      <c r="AQ49" s="89"/>
      <c r="AR49" s="89"/>
      <c r="AS49" s="89"/>
      <c r="AT49" s="89"/>
      <c r="AU49" s="89"/>
      <c r="AV49" s="220"/>
      <c r="AW49" s="89"/>
      <c r="AX49" s="89"/>
    </row>
    <row r="50" spans="1:50" ht="15.75">
      <c r="A50" s="356">
        <f>SUBTOTAL(3,$AK$7:AK50)</f>
        <v>44</v>
      </c>
      <c r="B50" s="357" t="s">
        <v>7047</v>
      </c>
      <c r="C50" s="358" t="s">
        <v>8820</v>
      </c>
      <c r="D50" s="357" t="s">
        <v>8821</v>
      </c>
      <c r="E50" s="357" t="s">
        <v>8772</v>
      </c>
      <c r="F50" s="357" t="s">
        <v>8772</v>
      </c>
      <c r="G50" s="359">
        <v>0</v>
      </c>
      <c r="H50" s="180">
        <v>0</v>
      </c>
      <c r="I50" s="371">
        <v>0</v>
      </c>
      <c r="J50" s="359">
        <v>8200000</v>
      </c>
      <c r="K50" s="359"/>
      <c r="L50" s="359"/>
      <c r="M50" s="359"/>
      <c r="N50" s="359"/>
      <c r="O50" s="359"/>
      <c r="P50" s="359">
        <v>8200000</v>
      </c>
      <c r="Q50" s="252"/>
      <c r="R50" s="359"/>
      <c r="S50" s="359"/>
      <c r="T50" s="359"/>
      <c r="U50" s="359"/>
      <c r="V50" s="359"/>
      <c r="W50" s="359"/>
      <c r="X50" s="359"/>
      <c r="Y50" s="359"/>
      <c r="Z50" s="359">
        <f>IF(SUM(K50:P50)&lt;SUM(J50),SUM(J50)-SUM(K50:P50),)</f>
        <v>0</v>
      </c>
      <c r="AA50" s="359"/>
      <c r="AB50" s="219">
        <v>9250000</v>
      </c>
      <c r="AC50" s="219">
        <v>9250000</v>
      </c>
      <c r="AD50" s="219"/>
      <c r="AE50" s="219"/>
      <c r="AF50" s="219"/>
      <c r="AG50" s="219"/>
      <c r="AH50" s="219"/>
      <c r="AI50" s="219"/>
      <c r="AJ50" s="359">
        <f>IF(SUM(AC50:AD50)&lt;SUM(AB50),SUM(AB50)-SUM(AC50:AD50),)</f>
        <v>0</v>
      </c>
      <c r="AK50" s="180">
        <f>IF(SUM(K50:X50)-I50&lt;SUM(J50+G50,H50),SUM(G50+H50+J50)-SUM(K50:X50),)+IF(SUM(AC50:AD50)&lt;SUM(AB50),SUM(AB50)-SUM(AC50:AD50),)</f>
        <v>0</v>
      </c>
      <c r="AL50" s="28"/>
      <c r="AM50" s="89"/>
      <c r="AN50" s="89"/>
      <c r="AO50" s="89"/>
      <c r="AP50" s="89"/>
      <c r="AQ50" s="89"/>
      <c r="AR50" s="89"/>
      <c r="AS50" s="89"/>
      <c r="AT50" s="89"/>
      <c r="AU50" s="89"/>
      <c r="AV50" s="220"/>
      <c r="AW50" s="89"/>
      <c r="AX50" s="89"/>
    </row>
    <row r="51" spans="1:50" ht="15.75">
      <c r="A51" s="356">
        <f>SUBTOTAL(3,$AK$7:AK51)</f>
        <v>45</v>
      </c>
      <c r="B51" s="357" t="s">
        <v>7048</v>
      </c>
      <c r="C51" s="358" t="s">
        <v>8822</v>
      </c>
      <c r="D51" s="357" t="s">
        <v>8823</v>
      </c>
      <c r="E51" s="357" t="s">
        <v>8764</v>
      </c>
      <c r="F51" s="357" t="s">
        <v>8764</v>
      </c>
      <c r="G51" s="359">
        <v>0</v>
      </c>
      <c r="H51" s="180">
        <v>0</v>
      </c>
      <c r="I51" s="371">
        <v>0</v>
      </c>
      <c r="J51" s="359">
        <v>8200000</v>
      </c>
      <c r="K51" s="359"/>
      <c r="L51" s="359"/>
      <c r="M51" s="359"/>
      <c r="N51" s="359"/>
      <c r="O51" s="359"/>
      <c r="P51" s="359"/>
      <c r="Q51" s="252"/>
      <c r="R51" s="359">
        <v>8200000</v>
      </c>
      <c r="S51" s="359"/>
      <c r="T51" s="359"/>
      <c r="U51" s="359"/>
      <c r="V51" s="359"/>
      <c r="W51" s="359"/>
      <c r="X51" s="359"/>
      <c r="Y51" s="359"/>
      <c r="Z51" s="359">
        <f>IF(SUM(K51:R51)&lt;SUM(J51),SUM(J51)-SUM(K51:N=R51),)</f>
        <v>0</v>
      </c>
      <c r="AA51" s="359"/>
      <c r="AB51" s="219">
        <v>9250000</v>
      </c>
      <c r="AC51" s="219"/>
      <c r="AD51" s="219"/>
      <c r="AE51" s="219"/>
      <c r="AF51" s="219"/>
      <c r="AG51" s="219"/>
      <c r="AH51" s="219"/>
      <c r="AI51" s="219"/>
      <c r="AJ51" s="359">
        <f>IF(SUM(AC51:AD51)&lt;SUM(AB51),SUM(AB51)-SUM(AC51:AD51),)</f>
        <v>9250000</v>
      </c>
      <c r="AK51" s="180">
        <f>IF(SUM(K51:X51)-I51&lt;SUM(J51+G51,H51),SUM(G51+H51+J51)-SUM(K51:X51),)+IF(SUM(AC51:AD51)&lt;SUM(AB51),SUM(AB51)-SUM(AC51:AD51),)</f>
        <v>9250000</v>
      </c>
      <c r="AL51" s="28"/>
      <c r="AM51" s="89"/>
      <c r="AN51" s="89"/>
      <c r="AO51" s="89"/>
      <c r="AP51" s="89"/>
      <c r="AQ51" s="89"/>
      <c r="AR51" s="89"/>
      <c r="AS51" s="89"/>
      <c r="AT51" s="89"/>
      <c r="AU51" s="89"/>
      <c r="AV51" s="220"/>
      <c r="AW51" s="89"/>
      <c r="AX51" s="89"/>
    </row>
    <row r="52" spans="1:50" ht="15.75">
      <c r="A52" s="356">
        <f>SUBTOTAL(3,$AK$7:AK52)</f>
        <v>46</v>
      </c>
      <c r="B52" s="357" t="s">
        <v>7048</v>
      </c>
      <c r="C52" s="358" t="s">
        <v>8824</v>
      </c>
      <c r="D52" s="357" t="s">
        <v>8825</v>
      </c>
      <c r="E52" s="357" t="s">
        <v>8764</v>
      </c>
      <c r="F52" s="357" t="s">
        <v>8764</v>
      </c>
      <c r="G52" s="359">
        <v>0</v>
      </c>
      <c r="H52" s="180">
        <v>0</v>
      </c>
      <c r="I52" s="371">
        <v>0</v>
      </c>
      <c r="J52" s="359">
        <v>8200000</v>
      </c>
      <c r="K52" s="359"/>
      <c r="L52" s="359"/>
      <c r="M52" s="359"/>
      <c r="N52" s="359"/>
      <c r="O52" s="359"/>
      <c r="P52" s="359"/>
      <c r="Q52" s="252"/>
      <c r="R52" s="359"/>
      <c r="S52" s="359"/>
      <c r="T52" s="359">
        <v>8200000</v>
      </c>
      <c r="U52" s="359"/>
      <c r="V52" s="359"/>
      <c r="W52" s="359"/>
      <c r="X52" s="359"/>
      <c r="Y52" s="359"/>
      <c r="Z52" s="359">
        <f>IF(SUM(K52:Y52)&lt;SUM(J52),SUM(J52)-SUM(K52:Y52),)</f>
        <v>0</v>
      </c>
      <c r="AA52" s="359"/>
      <c r="AB52" s="219">
        <v>9250000</v>
      </c>
      <c r="AC52" s="219"/>
      <c r="AD52" s="219"/>
      <c r="AE52" s="219">
        <v>9250000</v>
      </c>
      <c r="AF52" s="219"/>
      <c r="AG52" s="219"/>
      <c r="AH52" s="219"/>
      <c r="AI52" s="219"/>
      <c r="AJ52" s="359">
        <f>IF(SUM(AC52:AF52)&lt;SUM(AB52),SUM(AB52)-SUM(AC52:AF52),)</f>
        <v>0</v>
      </c>
      <c r="AK52" s="180">
        <f>IF(SUM(K52:X52)-I52&lt;SUM(J52+G52,H52),SUM(G52+H52+J52)-SUM(K52:X52),)+IF(SUM(AC52:AF52)&lt;SUM(AB52),SUM(AB52)-SUM(AC52:AF52),)</f>
        <v>0</v>
      </c>
      <c r="AL52" s="28"/>
      <c r="AM52" s="89"/>
      <c r="AN52" s="89"/>
      <c r="AO52" s="89"/>
      <c r="AP52" s="89"/>
      <c r="AQ52" s="89"/>
      <c r="AR52" s="89"/>
      <c r="AS52" s="89"/>
      <c r="AT52" s="89"/>
      <c r="AU52" s="89"/>
      <c r="AV52" s="220"/>
      <c r="AW52" s="89"/>
      <c r="AX52" s="89"/>
    </row>
    <row r="53" spans="1:50" ht="15.75">
      <c r="A53" s="356">
        <f>SUBTOTAL(3,$AK$7:AK53)</f>
        <v>47</v>
      </c>
      <c r="B53" s="357" t="s">
        <v>7048</v>
      </c>
      <c r="C53" s="358" t="s">
        <v>4857</v>
      </c>
      <c r="D53" s="357" t="s">
        <v>8826</v>
      </c>
      <c r="E53" s="357" t="s">
        <v>8764</v>
      </c>
      <c r="F53" s="357" t="s">
        <v>8764</v>
      </c>
      <c r="G53" s="359">
        <v>0</v>
      </c>
      <c r="H53" s="180">
        <v>0</v>
      </c>
      <c r="I53" s="371">
        <v>0</v>
      </c>
      <c r="J53" s="359">
        <v>8200000</v>
      </c>
      <c r="K53" s="359"/>
      <c r="L53" s="359"/>
      <c r="M53" s="359"/>
      <c r="N53" s="359">
        <v>8200000</v>
      </c>
      <c r="O53" s="359"/>
      <c r="P53" s="359"/>
      <c r="Q53" s="252"/>
      <c r="R53" s="359"/>
      <c r="S53" s="359"/>
      <c r="T53" s="359"/>
      <c r="U53" s="359"/>
      <c r="V53" s="359"/>
      <c r="W53" s="359"/>
      <c r="X53" s="359"/>
      <c r="Y53" s="359"/>
      <c r="Z53" s="359">
        <f>IF(SUM(K53:N53)&lt;SUM(J53),SUM(J53)-SUM(K53:N53),)</f>
        <v>0</v>
      </c>
      <c r="AA53" s="359"/>
      <c r="AB53" s="219">
        <v>9250000</v>
      </c>
      <c r="AC53" s="219">
        <v>9250000</v>
      </c>
      <c r="AD53" s="219"/>
      <c r="AE53" s="219"/>
      <c r="AF53" s="219"/>
      <c r="AG53" s="219"/>
      <c r="AH53" s="219"/>
      <c r="AI53" s="219"/>
      <c r="AJ53" s="359">
        <f t="shared" ref="AJ53:AJ59" si="6">IF(SUM(AC53:AD53)&lt;SUM(AB53),SUM(AB53)-SUM(AC53:AD53),)</f>
        <v>0</v>
      </c>
      <c r="AK53" s="180">
        <f t="shared" ref="AK53:AK59" si="7">IF(SUM(K53:X53)-I53&lt;SUM(J53+G53,H53),SUM(G53+H53+J53)-SUM(K53:X53),)+IF(SUM(AC53:AD53)&lt;SUM(AB53),SUM(AB53)-SUM(AC53:AD53),)</f>
        <v>0</v>
      </c>
      <c r="AL53" s="28"/>
      <c r="AM53" s="89"/>
      <c r="AN53" s="89"/>
      <c r="AO53" s="89"/>
      <c r="AP53" s="89"/>
      <c r="AQ53" s="89"/>
      <c r="AR53" s="89"/>
      <c r="AS53" s="89"/>
      <c r="AT53" s="89"/>
      <c r="AU53" s="89"/>
      <c r="AV53" s="220"/>
      <c r="AW53" s="89"/>
      <c r="AX53" s="89"/>
    </row>
    <row r="54" spans="1:50" ht="15.75">
      <c r="A54" s="356">
        <f>SUBTOTAL(3,$AK$7:AK54)</f>
        <v>48</v>
      </c>
      <c r="B54" s="357" t="s">
        <v>7048</v>
      </c>
      <c r="C54" s="358" t="s">
        <v>5083</v>
      </c>
      <c r="D54" s="357" t="s">
        <v>8827</v>
      </c>
      <c r="E54" s="357" t="s">
        <v>8764</v>
      </c>
      <c r="F54" s="357" t="s">
        <v>8764</v>
      </c>
      <c r="G54" s="359">
        <v>0</v>
      </c>
      <c r="H54" s="180">
        <v>0</v>
      </c>
      <c r="I54" s="371">
        <v>0</v>
      </c>
      <c r="J54" s="359">
        <v>8200000</v>
      </c>
      <c r="K54" s="359"/>
      <c r="L54" s="359"/>
      <c r="M54" s="359"/>
      <c r="N54" s="359">
        <v>8200000</v>
      </c>
      <c r="O54" s="359"/>
      <c r="P54" s="359"/>
      <c r="Q54" s="252"/>
      <c r="R54" s="359"/>
      <c r="S54" s="359"/>
      <c r="T54" s="359"/>
      <c r="U54" s="359"/>
      <c r="V54" s="359"/>
      <c r="W54" s="359"/>
      <c r="X54" s="359"/>
      <c r="Y54" s="359"/>
      <c r="Z54" s="359">
        <f>IF(SUM(K54:N54)&lt;SUM(J54),SUM(J54)-SUM(K54:N54),)</f>
        <v>0</v>
      </c>
      <c r="AA54" s="359"/>
      <c r="AB54" s="219">
        <v>9250000</v>
      </c>
      <c r="AC54" s="219">
        <v>9250000</v>
      </c>
      <c r="AD54" s="219"/>
      <c r="AE54" s="219"/>
      <c r="AF54" s="219"/>
      <c r="AG54" s="219"/>
      <c r="AH54" s="219"/>
      <c r="AI54" s="219"/>
      <c r="AJ54" s="359">
        <f t="shared" si="6"/>
        <v>0</v>
      </c>
      <c r="AK54" s="180">
        <f t="shared" si="7"/>
        <v>0</v>
      </c>
      <c r="AL54" s="28"/>
      <c r="AM54" s="89"/>
      <c r="AN54" s="89"/>
      <c r="AO54" s="89"/>
      <c r="AP54" s="89"/>
      <c r="AQ54" s="89"/>
      <c r="AR54" s="89"/>
      <c r="AS54" s="89"/>
      <c r="AT54" s="89"/>
      <c r="AU54" s="89"/>
      <c r="AV54" s="220"/>
      <c r="AW54" s="89"/>
      <c r="AX54" s="89"/>
    </row>
    <row r="55" spans="1:50" ht="15.75">
      <c r="A55" s="356">
        <f>SUBTOTAL(3,$AK$7:AK55)</f>
        <v>49</v>
      </c>
      <c r="B55" s="357" t="s">
        <v>7048</v>
      </c>
      <c r="C55" s="358" t="s">
        <v>5874</v>
      </c>
      <c r="D55" s="357" t="s">
        <v>8829</v>
      </c>
      <c r="E55" s="357" t="s">
        <v>8764</v>
      </c>
      <c r="F55" s="357" t="s">
        <v>8764</v>
      </c>
      <c r="G55" s="359">
        <v>0</v>
      </c>
      <c r="H55" s="180">
        <v>0</v>
      </c>
      <c r="I55" s="371">
        <v>0</v>
      </c>
      <c r="J55" s="359">
        <v>8200000</v>
      </c>
      <c r="K55" s="359"/>
      <c r="L55" s="359"/>
      <c r="M55" s="359"/>
      <c r="N55" s="359">
        <v>8200000</v>
      </c>
      <c r="O55" s="359"/>
      <c r="P55" s="359"/>
      <c r="Q55" s="252"/>
      <c r="R55" s="359"/>
      <c r="S55" s="359"/>
      <c r="T55" s="359"/>
      <c r="U55" s="359"/>
      <c r="V55" s="359"/>
      <c r="W55" s="359"/>
      <c r="X55" s="359"/>
      <c r="Y55" s="359"/>
      <c r="Z55" s="359">
        <f>IF(SUM(K55:N55)&lt;SUM(J55),SUM(J55)-SUM(K55:N55),)</f>
        <v>0</v>
      </c>
      <c r="AA55" s="359"/>
      <c r="AB55" s="219">
        <v>9250000</v>
      </c>
      <c r="AC55" s="219">
        <v>9250000</v>
      </c>
      <c r="AD55" s="219"/>
      <c r="AE55" s="219"/>
      <c r="AF55" s="219"/>
      <c r="AG55" s="219"/>
      <c r="AH55" s="219"/>
      <c r="AI55" s="219"/>
      <c r="AJ55" s="359">
        <f t="shared" si="6"/>
        <v>0</v>
      </c>
      <c r="AK55" s="180">
        <f t="shared" si="7"/>
        <v>0</v>
      </c>
      <c r="AL55" s="28"/>
      <c r="AM55" s="89"/>
      <c r="AN55" s="89"/>
      <c r="AO55" s="89"/>
      <c r="AP55" s="89"/>
      <c r="AQ55" s="89"/>
      <c r="AR55" s="89"/>
      <c r="AS55" s="89"/>
      <c r="AT55" s="89"/>
      <c r="AU55" s="89"/>
      <c r="AV55" s="220"/>
      <c r="AW55" s="89"/>
      <c r="AX55" s="89"/>
    </row>
    <row r="56" spans="1:50" ht="15.75">
      <c r="A56" s="356">
        <f>SUBTOTAL(3,$AK$7:AK56)</f>
        <v>50</v>
      </c>
      <c r="B56" s="357" t="s">
        <v>7048</v>
      </c>
      <c r="C56" s="358" t="s">
        <v>8830</v>
      </c>
      <c r="D56" s="357" t="s">
        <v>8831</v>
      </c>
      <c r="E56" s="357" t="s">
        <v>8764</v>
      </c>
      <c r="F56" s="357" t="s">
        <v>8764</v>
      </c>
      <c r="G56" s="359">
        <v>0</v>
      </c>
      <c r="H56" s="180">
        <v>0</v>
      </c>
      <c r="I56" s="371">
        <v>0</v>
      </c>
      <c r="J56" s="359">
        <v>8200000</v>
      </c>
      <c r="K56" s="359"/>
      <c r="L56" s="359"/>
      <c r="M56" s="359"/>
      <c r="N56" s="359"/>
      <c r="O56" s="359"/>
      <c r="P56" s="359"/>
      <c r="Q56" s="252"/>
      <c r="R56" s="359">
        <v>8200000</v>
      </c>
      <c r="S56" s="359"/>
      <c r="T56" s="359"/>
      <c r="U56" s="359"/>
      <c r="V56" s="359"/>
      <c r="W56" s="359"/>
      <c r="X56" s="359"/>
      <c r="Y56" s="359"/>
      <c r="Z56" s="359">
        <f>IF(SUM(K56:R56)&lt;SUM(J56),SUM(J56)-SUM(K56:N=R56),)</f>
        <v>0</v>
      </c>
      <c r="AA56" s="359"/>
      <c r="AB56" s="219">
        <v>9250000</v>
      </c>
      <c r="AC56" s="219">
        <v>9250000</v>
      </c>
      <c r="AD56" s="219"/>
      <c r="AE56" s="219"/>
      <c r="AF56" s="219"/>
      <c r="AG56" s="219"/>
      <c r="AH56" s="219"/>
      <c r="AI56" s="219"/>
      <c r="AJ56" s="359">
        <f t="shared" si="6"/>
        <v>0</v>
      </c>
      <c r="AK56" s="180">
        <f t="shared" si="7"/>
        <v>0</v>
      </c>
      <c r="AL56" s="28"/>
      <c r="AM56" s="89"/>
      <c r="AN56" s="89"/>
      <c r="AO56" s="89"/>
      <c r="AP56" s="89"/>
      <c r="AQ56" s="89"/>
      <c r="AR56" s="89"/>
      <c r="AS56" s="89"/>
      <c r="AT56" s="89"/>
      <c r="AU56" s="89"/>
      <c r="AV56" s="220"/>
      <c r="AW56" s="89"/>
      <c r="AX56" s="89"/>
    </row>
    <row r="57" spans="1:50" ht="15.75">
      <c r="A57" s="356">
        <f>SUBTOTAL(3,$AK$7:AK57)</f>
        <v>51</v>
      </c>
      <c r="B57" s="357" t="s">
        <v>7048</v>
      </c>
      <c r="C57" s="358" t="s">
        <v>4924</v>
      </c>
      <c r="D57" s="357" t="s">
        <v>8832</v>
      </c>
      <c r="E57" s="357" t="s">
        <v>8764</v>
      </c>
      <c r="F57" s="357" t="s">
        <v>8764</v>
      </c>
      <c r="G57" s="359">
        <v>0</v>
      </c>
      <c r="H57" s="180">
        <v>0</v>
      </c>
      <c r="I57" s="371">
        <v>0</v>
      </c>
      <c r="J57" s="359">
        <v>8200000</v>
      </c>
      <c r="K57" s="359"/>
      <c r="L57" s="359"/>
      <c r="M57" s="359"/>
      <c r="N57" s="359">
        <v>8200000</v>
      </c>
      <c r="O57" s="359"/>
      <c r="P57" s="359"/>
      <c r="Q57" s="252"/>
      <c r="R57" s="359"/>
      <c r="S57" s="359"/>
      <c r="T57" s="359"/>
      <c r="U57" s="359"/>
      <c r="V57" s="359"/>
      <c r="W57" s="359"/>
      <c r="X57" s="359"/>
      <c r="Y57" s="359"/>
      <c r="Z57" s="359">
        <f>IF(SUM(K57:N57)&lt;SUM(J57),SUM(J57)-SUM(K57:N57),)</f>
        <v>0</v>
      </c>
      <c r="AA57" s="359"/>
      <c r="AB57" s="219">
        <v>9250000</v>
      </c>
      <c r="AC57" s="219">
        <v>9250000</v>
      </c>
      <c r="AD57" s="219"/>
      <c r="AE57" s="219"/>
      <c r="AF57" s="219"/>
      <c r="AG57" s="219"/>
      <c r="AH57" s="219"/>
      <c r="AI57" s="219"/>
      <c r="AJ57" s="359">
        <f t="shared" si="6"/>
        <v>0</v>
      </c>
      <c r="AK57" s="180">
        <f t="shared" si="7"/>
        <v>0</v>
      </c>
      <c r="AL57" s="28"/>
      <c r="AM57" s="89"/>
      <c r="AN57" s="89"/>
      <c r="AO57" s="89"/>
      <c r="AP57" s="89"/>
      <c r="AQ57" s="89"/>
      <c r="AR57" s="89"/>
      <c r="AS57" s="89"/>
      <c r="AT57" s="89"/>
      <c r="AU57" s="89"/>
      <c r="AV57" s="220"/>
      <c r="AW57" s="89"/>
      <c r="AX57" s="89"/>
    </row>
    <row r="58" spans="1:50" ht="15.75">
      <c r="A58" s="356">
        <f>SUBTOTAL(3,$AK$7:AK58)</f>
        <v>52</v>
      </c>
      <c r="B58" s="357" t="s">
        <v>7048</v>
      </c>
      <c r="C58" s="358" t="s">
        <v>6922</v>
      </c>
      <c r="D58" s="357" t="s">
        <v>8834</v>
      </c>
      <c r="E58" s="357" t="s">
        <v>8764</v>
      </c>
      <c r="F58" s="357" t="s">
        <v>8764</v>
      </c>
      <c r="G58" s="359">
        <v>0</v>
      </c>
      <c r="H58" s="180">
        <v>0</v>
      </c>
      <c r="I58" s="371">
        <v>0</v>
      </c>
      <c r="J58" s="359">
        <v>8200000</v>
      </c>
      <c r="K58" s="359"/>
      <c r="L58" s="359"/>
      <c r="M58" s="359"/>
      <c r="N58" s="359">
        <v>8200000</v>
      </c>
      <c r="O58" s="359"/>
      <c r="P58" s="359"/>
      <c r="Q58" s="252"/>
      <c r="R58" s="359"/>
      <c r="S58" s="359"/>
      <c r="T58" s="359"/>
      <c r="U58" s="359"/>
      <c r="V58" s="359"/>
      <c r="W58" s="359"/>
      <c r="X58" s="359"/>
      <c r="Y58" s="359"/>
      <c r="Z58" s="359">
        <f>IF(SUM(K58:N58)&lt;SUM(J58),SUM(J58)-SUM(K58:N58),)</f>
        <v>0</v>
      </c>
      <c r="AA58" s="359"/>
      <c r="AB58" s="219">
        <v>9250000</v>
      </c>
      <c r="AC58" s="219">
        <v>9250000</v>
      </c>
      <c r="AD58" s="219"/>
      <c r="AE58" s="219"/>
      <c r="AF58" s="219"/>
      <c r="AG58" s="219"/>
      <c r="AH58" s="219"/>
      <c r="AI58" s="219"/>
      <c r="AJ58" s="359">
        <f t="shared" si="6"/>
        <v>0</v>
      </c>
      <c r="AK58" s="180">
        <f t="shared" si="7"/>
        <v>0</v>
      </c>
      <c r="AL58" s="28"/>
      <c r="AM58" s="89"/>
      <c r="AN58" s="89"/>
      <c r="AO58" s="89"/>
      <c r="AP58" s="89"/>
      <c r="AQ58" s="89"/>
      <c r="AR58" s="89"/>
      <c r="AS58" s="89"/>
      <c r="AT58" s="89"/>
      <c r="AU58" s="89"/>
      <c r="AV58" s="220"/>
      <c r="AW58" s="89"/>
      <c r="AX58" s="89"/>
    </row>
    <row r="59" spans="1:50" ht="15.75">
      <c r="A59" s="356">
        <f>SUBTOTAL(3,$AK$7:AK59)</f>
        <v>53</v>
      </c>
      <c r="B59" s="357" t="s">
        <v>7048</v>
      </c>
      <c r="C59" s="358" t="s">
        <v>5812</v>
      </c>
      <c r="D59" s="357" t="s">
        <v>8835</v>
      </c>
      <c r="E59" s="357" t="s">
        <v>8764</v>
      </c>
      <c r="F59" s="357" t="s">
        <v>8764</v>
      </c>
      <c r="G59" s="359">
        <v>0</v>
      </c>
      <c r="H59" s="180">
        <v>0</v>
      </c>
      <c r="I59" s="371">
        <v>0</v>
      </c>
      <c r="J59" s="359">
        <v>8200000</v>
      </c>
      <c r="K59" s="359"/>
      <c r="L59" s="359"/>
      <c r="M59" s="359"/>
      <c r="N59" s="359">
        <v>8200000</v>
      </c>
      <c r="O59" s="359"/>
      <c r="P59" s="359"/>
      <c r="Q59" s="252"/>
      <c r="R59" s="359"/>
      <c r="S59" s="359"/>
      <c r="T59" s="359"/>
      <c r="U59" s="359"/>
      <c r="V59" s="359"/>
      <c r="W59" s="359"/>
      <c r="X59" s="359"/>
      <c r="Y59" s="359"/>
      <c r="Z59" s="359">
        <f>IF(SUM(K59:N59)&lt;SUM(J59),SUM(J59)-SUM(K59:N59),)</f>
        <v>0</v>
      </c>
      <c r="AA59" s="359"/>
      <c r="AB59" s="219">
        <v>9250000</v>
      </c>
      <c r="AC59" s="219">
        <v>9250000</v>
      </c>
      <c r="AD59" s="219"/>
      <c r="AE59" s="219"/>
      <c r="AF59" s="219"/>
      <c r="AG59" s="219"/>
      <c r="AH59" s="219"/>
      <c r="AI59" s="219"/>
      <c r="AJ59" s="359">
        <f t="shared" si="6"/>
        <v>0</v>
      </c>
      <c r="AK59" s="180">
        <f t="shared" si="7"/>
        <v>0</v>
      </c>
      <c r="AL59" s="28"/>
      <c r="AM59" s="89"/>
      <c r="AN59" s="89"/>
      <c r="AO59" s="89"/>
      <c r="AP59" s="89"/>
      <c r="AQ59" s="89"/>
      <c r="AR59" s="89"/>
      <c r="AS59" s="89"/>
      <c r="AT59" s="89"/>
      <c r="AU59" s="89"/>
      <c r="AV59" s="220"/>
      <c r="AW59" s="89"/>
      <c r="AX59" s="89"/>
    </row>
    <row r="60" spans="1:50" ht="15.75">
      <c r="A60" s="356">
        <f>SUBTOTAL(3,$AK$7:AK60)</f>
        <v>54</v>
      </c>
      <c r="B60" s="357" t="s">
        <v>54</v>
      </c>
      <c r="C60" s="358" t="s">
        <v>8836</v>
      </c>
      <c r="D60" s="360" t="s">
        <v>8837</v>
      </c>
      <c r="E60" s="360" t="s">
        <v>8838</v>
      </c>
      <c r="F60" s="360" t="s">
        <v>8838</v>
      </c>
      <c r="G60" s="359">
        <v>0</v>
      </c>
      <c r="H60" s="180">
        <v>0</v>
      </c>
      <c r="I60" s="371">
        <v>0</v>
      </c>
      <c r="J60" s="374">
        <v>8200000</v>
      </c>
      <c r="K60" s="359"/>
      <c r="L60" s="359"/>
      <c r="M60" s="359"/>
      <c r="N60" s="359"/>
      <c r="O60" s="359"/>
      <c r="P60" s="359">
        <v>8200000</v>
      </c>
      <c r="Q60" s="252"/>
      <c r="R60" s="359"/>
      <c r="S60" s="359"/>
      <c r="T60" s="359"/>
      <c r="U60" s="359"/>
      <c r="V60" s="359"/>
      <c r="W60" s="359"/>
      <c r="X60" s="359"/>
      <c r="Y60" s="359"/>
      <c r="Z60" s="359">
        <f>IF(SUM(K60:P60)&lt;SUM(J60),SUM(J60)-SUM(K60:P60),)</f>
        <v>0</v>
      </c>
      <c r="AA60" s="359"/>
      <c r="AB60" s="219">
        <v>9250000</v>
      </c>
      <c r="AC60" s="219"/>
      <c r="AD60" s="219"/>
      <c r="AE60" s="219">
        <v>9250000</v>
      </c>
      <c r="AF60" s="219"/>
      <c r="AG60" s="219"/>
      <c r="AH60" s="219"/>
      <c r="AI60" s="219"/>
      <c r="AJ60" s="359">
        <f>IF(SUM(AC60:AF60)&lt;SUM(AB60),SUM(AB60)-SUM(AC60:AF60),)</f>
        <v>0</v>
      </c>
      <c r="AK60" s="180">
        <f>IF(SUM(K60:X60)-I60&lt;SUM(J60+G60,H60),SUM(G60+H60+J60)-SUM(K60:X60),)+IF(SUM(AC60:AF60)&lt;SUM(AB60),SUM(AB60)-SUM(AC60:AF60),)</f>
        <v>0</v>
      </c>
      <c r="AL60" s="28"/>
      <c r="AM60" s="50"/>
      <c r="AN60" s="50"/>
      <c r="AO60" s="89"/>
      <c r="AP60" s="89"/>
      <c r="AQ60" s="89"/>
      <c r="AR60" s="89"/>
      <c r="AS60" s="89"/>
      <c r="AT60" s="50"/>
      <c r="AU60" s="50"/>
      <c r="AV60" s="220"/>
      <c r="AW60" s="89"/>
      <c r="AX60" s="50"/>
    </row>
    <row r="61" spans="1:50" ht="15.75">
      <c r="A61" s="356">
        <f>SUBTOTAL(3,$AK$7:AK61)</f>
        <v>55</v>
      </c>
      <c r="B61" s="357" t="s">
        <v>7048</v>
      </c>
      <c r="C61" s="358" t="s">
        <v>6325</v>
      </c>
      <c r="D61" s="357" t="s">
        <v>8839</v>
      </c>
      <c r="E61" s="357" t="s">
        <v>8764</v>
      </c>
      <c r="F61" s="357" t="s">
        <v>8764</v>
      </c>
      <c r="G61" s="359">
        <v>0</v>
      </c>
      <c r="H61" s="180">
        <v>0</v>
      </c>
      <c r="I61" s="371">
        <v>0</v>
      </c>
      <c r="J61" s="359">
        <v>8200000</v>
      </c>
      <c r="K61" s="359"/>
      <c r="L61" s="359"/>
      <c r="M61" s="359"/>
      <c r="N61" s="359">
        <v>8200000</v>
      </c>
      <c r="O61" s="359"/>
      <c r="P61" s="359"/>
      <c r="Q61" s="252"/>
      <c r="R61" s="359"/>
      <c r="S61" s="359"/>
      <c r="T61" s="359"/>
      <c r="U61" s="359"/>
      <c r="V61" s="359"/>
      <c r="W61" s="359"/>
      <c r="X61" s="359"/>
      <c r="Y61" s="359"/>
      <c r="Z61" s="359">
        <f>IF(SUM(K61:N61)&lt;SUM(J61),SUM(J61)-SUM(K61:N61),)</f>
        <v>0</v>
      </c>
      <c r="AA61" s="359"/>
      <c r="AB61" s="219">
        <v>9250000</v>
      </c>
      <c r="AC61" s="219"/>
      <c r="AD61" s="219"/>
      <c r="AE61" s="219"/>
      <c r="AF61" s="219"/>
      <c r="AG61" s="219"/>
      <c r="AH61" s="219"/>
      <c r="AI61" s="219"/>
      <c r="AJ61" s="359">
        <f t="shared" ref="AJ61:AJ72" si="8">IF(SUM(AC61:AD61)&lt;SUM(AB61),SUM(AB61)-SUM(AC61:AD61),)</f>
        <v>9250000</v>
      </c>
      <c r="AK61" s="180">
        <f t="shared" ref="AK61:AK72" si="9">IF(SUM(K61:X61)-I61&lt;SUM(J61+G61,H61),SUM(G61+H61+J61)-SUM(K61:X61),)+IF(SUM(AC61:AD61)&lt;SUM(AB61),SUM(AB61)-SUM(AC61:AD61),)</f>
        <v>9250000</v>
      </c>
      <c r="AL61" s="28"/>
      <c r="AM61" s="89"/>
      <c r="AN61" s="89"/>
      <c r="AO61" s="89"/>
      <c r="AP61" s="89"/>
      <c r="AQ61" s="89"/>
      <c r="AR61" s="89"/>
      <c r="AS61" s="89"/>
      <c r="AT61" s="89"/>
      <c r="AU61" s="89"/>
      <c r="AV61" s="220"/>
      <c r="AW61" s="89"/>
      <c r="AX61" s="89"/>
    </row>
    <row r="62" spans="1:50" ht="15.75">
      <c r="A62" s="356">
        <f>SUBTOTAL(3,$AK$7:AK62)</f>
        <v>56</v>
      </c>
      <c r="B62" s="357" t="s">
        <v>7048</v>
      </c>
      <c r="C62" s="358" t="s">
        <v>6050</v>
      </c>
      <c r="D62" s="357" t="s">
        <v>8841</v>
      </c>
      <c r="E62" s="357" t="s">
        <v>8750</v>
      </c>
      <c r="F62" s="357" t="s">
        <v>8750</v>
      </c>
      <c r="G62" s="359">
        <v>0</v>
      </c>
      <c r="H62" s="180">
        <v>0</v>
      </c>
      <c r="I62" s="371">
        <v>1456000</v>
      </c>
      <c r="J62" s="359">
        <f>8200000-I62</f>
        <v>6744000</v>
      </c>
      <c r="K62" s="359"/>
      <c r="L62" s="359"/>
      <c r="M62" s="359"/>
      <c r="N62" s="359">
        <v>6744000</v>
      </c>
      <c r="O62" s="359"/>
      <c r="P62" s="359"/>
      <c r="Q62" s="252"/>
      <c r="R62" s="359"/>
      <c r="S62" s="359"/>
      <c r="T62" s="359"/>
      <c r="U62" s="359"/>
      <c r="V62" s="359"/>
      <c r="W62" s="359"/>
      <c r="X62" s="359"/>
      <c r="Y62" s="359"/>
      <c r="Z62" s="359">
        <v>0</v>
      </c>
      <c r="AA62" s="359"/>
      <c r="AB62" s="219">
        <v>9250000</v>
      </c>
      <c r="AC62" s="219">
        <v>9250000</v>
      </c>
      <c r="AD62" s="219"/>
      <c r="AE62" s="219"/>
      <c r="AF62" s="219"/>
      <c r="AG62" s="219"/>
      <c r="AH62" s="219"/>
      <c r="AI62" s="219"/>
      <c r="AJ62" s="359">
        <f t="shared" si="8"/>
        <v>0</v>
      </c>
      <c r="AK62" s="180">
        <f t="shared" si="9"/>
        <v>0</v>
      </c>
      <c r="AL62" s="28"/>
      <c r="AM62" s="89"/>
      <c r="AN62" s="89"/>
      <c r="AO62" s="89"/>
      <c r="AP62" s="89"/>
      <c r="AQ62" s="89"/>
      <c r="AR62" s="89"/>
      <c r="AS62" s="89"/>
      <c r="AT62" s="89"/>
      <c r="AU62" s="89"/>
      <c r="AV62" s="220"/>
      <c r="AW62" s="89"/>
      <c r="AX62" s="89"/>
    </row>
    <row r="63" spans="1:50" ht="15.75">
      <c r="A63" s="356">
        <f>SUBTOTAL(3,$AK$7:AK63)</f>
        <v>57</v>
      </c>
      <c r="B63" s="357" t="s">
        <v>7048</v>
      </c>
      <c r="C63" s="358" t="s">
        <v>5666</v>
      </c>
      <c r="D63" s="357" t="s">
        <v>8842</v>
      </c>
      <c r="E63" s="357" t="s">
        <v>8764</v>
      </c>
      <c r="F63" s="357" t="s">
        <v>8764</v>
      </c>
      <c r="G63" s="359">
        <v>0</v>
      </c>
      <c r="H63" s="180">
        <v>0</v>
      </c>
      <c r="I63" s="371"/>
      <c r="J63" s="359">
        <v>8200000</v>
      </c>
      <c r="K63" s="359"/>
      <c r="L63" s="359"/>
      <c r="M63" s="359"/>
      <c r="N63" s="359">
        <v>8200000</v>
      </c>
      <c r="O63" s="359"/>
      <c r="P63" s="359"/>
      <c r="Q63" s="252"/>
      <c r="R63" s="359"/>
      <c r="S63" s="359"/>
      <c r="T63" s="359"/>
      <c r="U63" s="359"/>
      <c r="V63" s="359"/>
      <c r="W63" s="359"/>
      <c r="X63" s="359"/>
      <c r="Y63" s="359"/>
      <c r="Z63" s="359">
        <f t="shared" ref="Z63:Z75" si="10">IF(SUM(K63:N63)&lt;SUM(J63),SUM(J63)-SUM(K63:N63),)</f>
        <v>0</v>
      </c>
      <c r="AA63" s="359"/>
      <c r="AB63" s="219">
        <v>9250000</v>
      </c>
      <c r="AC63" s="219">
        <v>9250000</v>
      </c>
      <c r="AD63" s="219"/>
      <c r="AE63" s="219"/>
      <c r="AF63" s="219"/>
      <c r="AG63" s="219"/>
      <c r="AH63" s="219"/>
      <c r="AI63" s="219"/>
      <c r="AJ63" s="359">
        <f t="shared" si="8"/>
        <v>0</v>
      </c>
      <c r="AK63" s="180">
        <f t="shared" si="9"/>
        <v>0</v>
      </c>
      <c r="AL63" s="28"/>
      <c r="AM63" s="89"/>
      <c r="AN63" s="89"/>
      <c r="AO63" s="89"/>
      <c r="AP63" s="89"/>
      <c r="AQ63" s="89"/>
      <c r="AR63" s="89"/>
      <c r="AS63" s="89"/>
      <c r="AT63" s="89"/>
      <c r="AU63" s="89"/>
      <c r="AV63" s="220"/>
      <c r="AW63" s="89"/>
      <c r="AX63" s="89"/>
    </row>
    <row r="64" spans="1:50" ht="15.75">
      <c r="A64" s="356">
        <f>SUBTOTAL(3,$AK$7:AK64)</f>
        <v>58</v>
      </c>
      <c r="B64" s="357" t="s">
        <v>7048</v>
      </c>
      <c r="C64" s="358" t="s">
        <v>6053</v>
      </c>
      <c r="D64" s="357" t="s">
        <v>8843</v>
      </c>
      <c r="E64" s="357" t="s">
        <v>8764</v>
      </c>
      <c r="F64" s="357" t="s">
        <v>8764</v>
      </c>
      <c r="G64" s="359">
        <v>0</v>
      </c>
      <c r="H64" s="180">
        <v>0</v>
      </c>
      <c r="I64" s="371"/>
      <c r="J64" s="359">
        <v>8200000</v>
      </c>
      <c r="K64" s="359"/>
      <c r="L64" s="359"/>
      <c r="M64" s="359"/>
      <c r="N64" s="359">
        <v>8200000</v>
      </c>
      <c r="O64" s="359"/>
      <c r="P64" s="359"/>
      <c r="Q64" s="252"/>
      <c r="R64" s="359"/>
      <c r="S64" s="359"/>
      <c r="T64" s="359"/>
      <c r="U64" s="359"/>
      <c r="V64" s="359"/>
      <c r="W64" s="359"/>
      <c r="X64" s="359"/>
      <c r="Y64" s="359"/>
      <c r="Z64" s="359">
        <f t="shared" si="10"/>
        <v>0</v>
      </c>
      <c r="AA64" s="359"/>
      <c r="AB64" s="219">
        <v>9250000</v>
      </c>
      <c r="AC64" s="219">
        <v>9250000</v>
      </c>
      <c r="AD64" s="219"/>
      <c r="AE64" s="219"/>
      <c r="AF64" s="219"/>
      <c r="AG64" s="219"/>
      <c r="AH64" s="219"/>
      <c r="AI64" s="219"/>
      <c r="AJ64" s="359">
        <f t="shared" si="8"/>
        <v>0</v>
      </c>
      <c r="AK64" s="180">
        <f t="shared" si="9"/>
        <v>0</v>
      </c>
      <c r="AL64" s="28"/>
      <c r="AM64" s="89"/>
      <c r="AN64" s="89"/>
      <c r="AO64" s="89"/>
      <c r="AP64" s="89"/>
      <c r="AQ64" s="89"/>
      <c r="AR64" s="89"/>
      <c r="AS64" s="89"/>
      <c r="AT64" s="89"/>
      <c r="AU64" s="89"/>
      <c r="AV64" s="220"/>
      <c r="AW64" s="89"/>
      <c r="AX64" s="89"/>
    </row>
    <row r="65" spans="1:50" ht="15.75">
      <c r="A65" s="356">
        <f>SUBTOTAL(3,$AK$7:AK65)</f>
        <v>59</v>
      </c>
      <c r="B65" s="357" t="s">
        <v>7048</v>
      </c>
      <c r="C65" s="358" t="s">
        <v>6849</v>
      </c>
      <c r="D65" s="357" t="s">
        <v>8844</v>
      </c>
      <c r="E65" s="357" t="s">
        <v>8764</v>
      </c>
      <c r="F65" s="357" t="s">
        <v>8764</v>
      </c>
      <c r="G65" s="359">
        <v>0</v>
      </c>
      <c r="H65" s="180">
        <v>0</v>
      </c>
      <c r="I65" s="371">
        <v>0</v>
      </c>
      <c r="J65" s="359">
        <v>8200000</v>
      </c>
      <c r="K65" s="359"/>
      <c r="L65" s="359"/>
      <c r="M65" s="359"/>
      <c r="N65" s="359">
        <v>8200000</v>
      </c>
      <c r="O65" s="359"/>
      <c r="P65" s="359"/>
      <c r="Q65" s="252"/>
      <c r="R65" s="359"/>
      <c r="S65" s="359"/>
      <c r="T65" s="359"/>
      <c r="U65" s="359"/>
      <c r="V65" s="359"/>
      <c r="W65" s="359"/>
      <c r="X65" s="359"/>
      <c r="Y65" s="359"/>
      <c r="Z65" s="359">
        <f t="shared" si="10"/>
        <v>0</v>
      </c>
      <c r="AA65" s="359"/>
      <c r="AB65" s="219">
        <v>9250000</v>
      </c>
      <c r="AC65" s="219">
        <v>9250000</v>
      </c>
      <c r="AD65" s="219"/>
      <c r="AE65" s="219"/>
      <c r="AF65" s="219"/>
      <c r="AG65" s="219"/>
      <c r="AH65" s="219"/>
      <c r="AI65" s="219"/>
      <c r="AJ65" s="359">
        <f t="shared" si="8"/>
        <v>0</v>
      </c>
      <c r="AK65" s="180">
        <f t="shared" si="9"/>
        <v>0</v>
      </c>
      <c r="AL65" s="28"/>
      <c r="AM65" s="89"/>
      <c r="AN65" s="89"/>
      <c r="AO65" s="89"/>
      <c r="AP65" s="89"/>
      <c r="AQ65" s="89"/>
      <c r="AR65" s="89"/>
      <c r="AS65" s="89"/>
      <c r="AT65" s="89"/>
      <c r="AU65" s="89"/>
      <c r="AV65" s="220"/>
      <c r="AW65" s="89"/>
      <c r="AX65" s="89"/>
    </row>
    <row r="66" spans="1:50" ht="15.75">
      <c r="A66" s="356">
        <f>SUBTOTAL(3,$AK$7:AK66)</f>
        <v>60</v>
      </c>
      <c r="B66" s="357" t="s">
        <v>7048</v>
      </c>
      <c r="C66" s="358" t="s">
        <v>6167</v>
      </c>
      <c r="D66" s="357" t="s">
        <v>8845</v>
      </c>
      <c r="E66" s="357" t="s">
        <v>8764</v>
      </c>
      <c r="F66" s="357" t="s">
        <v>8764</v>
      </c>
      <c r="G66" s="359">
        <v>0</v>
      </c>
      <c r="H66" s="180">
        <v>0</v>
      </c>
      <c r="I66" s="371">
        <v>0</v>
      </c>
      <c r="J66" s="359">
        <v>8200000</v>
      </c>
      <c r="K66" s="359"/>
      <c r="L66" s="359"/>
      <c r="M66" s="359"/>
      <c r="N66" s="359">
        <v>8200000</v>
      </c>
      <c r="O66" s="359"/>
      <c r="P66" s="359"/>
      <c r="Q66" s="252"/>
      <c r="R66" s="359"/>
      <c r="S66" s="359"/>
      <c r="T66" s="359"/>
      <c r="U66" s="359"/>
      <c r="V66" s="359"/>
      <c r="W66" s="359"/>
      <c r="X66" s="359"/>
      <c r="Y66" s="359"/>
      <c r="Z66" s="359">
        <f t="shared" si="10"/>
        <v>0</v>
      </c>
      <c r="AA66" s="359"/>
      <c r="AB66" s="219">
        <v>9250000</v>
      </c>
      <c r="AC66" s="219">
        <v>9250000</v>
      </c>
      <c r="AD66" s="219"/>
      <c r="AE66" s="219"/>
      <c r="AF66" s="219"/>
      <c r="AG66" s="219"/>
      <c r="AH66" s="219"/>
      <c r="AI66" s="219"/>
      <c r="AJ66" s="359">
        <f t="shared" si="8"/>
        <v>0</v>
      </c>
      <c r="AK66" s="180">
        <f t="shared" si="9"/>
        <v>0</v>
      </c>
      <c r="AL66" s="28"/>
      <c r="AM66" s="89"/>
      <c r="AN66" s="89"/>
      <c r="AO66" s="89"/>
      <c r="AP66" s="89"/>
      <c r="AQ66" s="89"/>
      <c r="AR66" s="89"/>
      <c r="AS66" s="89"/>
      <c r="AT66" s="89"/>
      <c r="AU66" s="89"/>
      <c r="AV66" s="220"/>
      <c r="AW66" s="89"/>
      <c r="AX66" s="89"/>
    </row>
    <row r="67" spans="1:50" ht="15.75">
      <c r="A67" s="356">
        <f>SUBTOTAL(3,$AK$7:AK67)</f>
        <v>61</v>
      </c>
      <c r="B67" s="357" t="s">
        <v>7048</v>
      </c>
      <c r="C67" s="358" t="s">
        <v>5555</v>
      </c>
      <c r="D67" s="357" t="s">
        <v>8846</v>
      </c>
      <c r="E67" s="357" t="s">
        <v>8764</v>
      </c>
      <c r="F67" s="357" t="s">
        <v>8764</v>
      </c>
      <c r="G67" s="359">
        <v>0</v>
      </c>
      <c r="H67" s="180">
        <v>0</v>
      </c>
      <c r="I67" s="371">
        <v>0</v>
      </c>
      <c r="J67" s="359">
        <v>8200000</v>
      </c>
      <c r="K67" s="359"/>
      <c r="L67" s="359"/>
      <c r="M67" s="359"/>
      <c r="N67" s="359">
        <v>8200000</v>
      </c>
      <c r="O67" s="359"/>
      <c r="P67" s="359"/>
      <c r="Q67" s="252"/>
      <c r="R67" s="359"/>
      <c r="S67" s="359"/>
      <c r="T67" s="359"/>
      <c r="U67" s="359"/>
      <c r="V67" s="359"/>
      <c r="W67" s="359"/>
      <c r="X67" s="359"/>
      <c r="Y67" s="359"/>
      <c r="Z67" s="359">
        <f t="shared" si="10"/>
        <v>0</v>
      </c>
      <c r="AA67" s="359"/>
      <c r="AB67" s="219">
        <v>9250000</v>
      </c>
      <c r="AC67" s="219">
        <v>9250000</v>
      </c>
      <c r="AD67" s="219"/>
      <c r="AE67" s="219"/>
      <c r="AF67" s="219"/>
      <c r="AG67" s="219"/>
      <c r="AH67" s="219"/>
      <c r="AI67" s="219"/>
      <c r="AJ67" s="359">
        <f t="shared" si="8"/>
        <v>0</v>
      </c>
      <c r="AK67" s="180">
        <f t="shared" si="9"/>
        <v>0</v>
      </c>
      <c r="AL67" s="28"/>
      <c r="AM67" s="89"/>
      <c r="AN67" s="89"/>
      <c r="AO67" s="89"/>
      <c r="AP67" s="89"/>
      <c r="AQ67" s="89"/>
      <c r="AR67" s="89"/>
      <c r="AS67" s="89"/>
      <c r="AT67" s="89"/>
      <c r="AU67" s="89"/>
      <c r="AV67" s="220"/>
      <c r="AW67" s="89"/>
      <c r="AX67" s="89"/>
    </row>
    <row r="68" spans="1:50" ht="15.75">
      <c r="A68" s="356">
        <f>SUBTOTAL(3,$AK$7:AK68)</f>
        <v>62</v>
      </c>
      <c r="B68" s="357" t="s">
        <v>38</v>
      </c>
      <c r="C68" s="372" t="s">
        <v>5217</v>
      </c>
      <c r="D68" s="357" t="s">
        <v>8847</v>
      </c>
      <c r="E68" s="357" t="s">
        <v>8849</v>
      </c>
      <c r="F68" s="357" t="s">
        <v>8849</v>
      </c>
      <c r="G68" s="359">
        <v>0</v>
      </c>
      <c r="H68" s="180">
        <v>0</v>
      </c>
      <c r="I68" s="371">
        <v>0</v>
      </c>
      <c r="J68" s="359">
        <v>7500000</v>
      </c>
      <c r="K68" s="359"/>
      <c r="L68" s="359"/>
      <c r="M68" s="359"/>
      <c r="N68" s="359">
        <v>7500000</v>
      </c>
      <c r="O68" s="359"/>
      <c r="P68" s="359"/>
      <c r="Q68" s="252"/>
      <c r="R68" s="359"/>
      <c r="S68" s="359"/>
      <c r="T68" s="359"/>
      <c r="U68" s="359"/>
      <c r="V68" s="359"/>
      <c r="W68" s="359"/>
      <c r="X68" s="359"/>
      <c r="Y68" s="359"/>
      <c r="Z68" s="359">
        <f t="shared" si="10"/>
        <v>0</v>
      </c>
      <c r="AA68" s="359"/>
      <c r="AB68" s="219">
        <v>8450000</v>
      </c>
      <c r="AC68" s="219">
        <v>8450000</v>
      </c>
      <c r="AD68" s="219"/>
      <c r="AE68" s="219"/>
      <c r="AF68" s="219"/>
      <c r="AG68" s="219"/>
      <c r="AH68" s="219"/>
      <c r="AI68" s="219"/>
      <c r="AJ68" s="359">
        <f t="shared" si="8"/>
        <v>0</v>
      </c>
      <c r="AK68" s="180">
        <f t="shared" si="9"/>
        <v>0</v>
      </c>
      <c r="AL68" s="28">
        <f>IF(SUM(K68:L68)&lt;SUM(J68:J68),SUM(J68:J68)-SUM(K68:L68),)</f>
        <v>7500000</v>
      </c>
      <c r="AM68" s="89">
        <v>270</v>
      </c>
      <c r="AN68" s="89"/>
      <c r="AO68" s="89"/>
      <c r="AP68" s="89"/>
      <c r="AQ68" s="89"/>
      <c r="AR68" s="89"/>
      <c r="AS68" s="89"/>
      <c r="AT68" s="89"/>
      <c r="AU68" s="89"/>
      <c r="AV68" s="220"/>
      <c r="AW68" s="89"/>
      <c r="AX68" s="89"/>
    </row>
    <row r="69" spans="1:50" ht="15.75">
      <c r="A69" s="356">
        <f>SUBTOTAL(3,$AK$7:AK69)</f>
        <v>63</v>
      </c>
      <c r="B69" s="357" t="s">
        <v>7048</v>
      </c>
      <c r="C69" s="358" t="s">
        <v>6351</v>
      </c>
      <c r="D69" s="357" t="s">
        <v>8850</v>
      </c>
      <c r="E69" s="357" t="s">
        <v>8764</v>
      </c>
      <c r="F69" s="357" t="s">
        <v>8764</v>
      </c>
      <c r="G69" s="359">
        <v>0</v>
      </c>
      <c r="H69" s="180">
        <v>0</v>
      </c>
      <c r="I69" s="371">
        <v>0</v>
      </c>
      <c r="J69" s="359">
        <v>8200000</v>
      </c>
      <c r="K69" s="359"/>
      <c r="L69" s="359"/>
      <c r="M69" s="359"/>
      <c r="N69" s="359">
        <v>8200000</v>
      </c>
      <c r="O69" s="359"/>
      <c r="P69" s="359"/>
      <c r="Q69" s="252"/>
      <c r="R69" s="359"/>
      <c r="S69" s="359"/>
      <c r="T69" s="359"/>
      <c r="U69" s="359"/>
      <c r="V69" s="359"/>
      <c r="W69" s="359"/>
      <c r="X69" s="359"/>
      <c r="Y69" s="359"/>
      <c r="Z69" s="359">
        <f t="shared" si="10"/>
        <v>0</v>
      </c>
      <c r="AA69" s="359"/>
      <c r="AB69" s="219">
        <v>9250000</v>
      </c>
      <c r="AC69" s="219">
        <v>9250000</v>
      </c>
      <c r="AD69" s="219"/>
      <c r="AE69" s="219"/>
      <c r="AF69" s="219"/>
      <c r="AG69" s="219"/>
      <c r="AH69" s="219"/>
      <c r="AI69" s="219"/>
      <c r="AJ69" s="359">
        <f t="shared" si="8"/>
        <v>0</v>
      </c>
      <c r="AK69" s="180">
        <f t="shared" si="9"/>
        <v>0</v>
      </c>
      <c r="AL69" s="28"/>
      <c r="AM69" s="89"/>
      <c r="AN69" s="89"/>
      <c r="AO69" s="89"/>
      <c r="AP69" s="89"/>
      <c r="AQ69" s="89"/>
      <c r="AR69" s="89"/>
      <c r="AS69" s="89"/>
      <c r="AT69" s="89"/>
      <c r="AU69" s="89"/>
      <c r="AV69" s="220"/>
      <c r="AW69" s="89"/>
      <c r="AX69" s="89"/>
    </row>
    <row r="70" spans="1:50" ht="15.75">
      <c r="A70" s="356">
        <f>SUBTOTAL(3,$AK$7:AK70)</f>
        <v>64</v>
      </c>
      <c r="B70" s="357" t="s">
        <v>7048</v>
      </c>
      <c r="C70" s="358" t="s">
        <v>5922</v>
      </c>
      <c r="D70" s="357" t="s">
        <v>8851</v>
      </c>
      <c r="E70" s="357" t="s">
        <v>8764</v>
      </c>
      <c r="F70" s="357" t="s">
        <v>8764</v>
      </c>
      <c r="G70" s="359">
        <v>0</v>
      </c>
      <c r="H70" s="180">
        <v>0</v>
      </c>
      <c r="I70" s="371">
        <v>0</v>
      </c>
      <c r="J70" s="359">
        <v>8200000</v>
      </c>
      <c r="K70" s="359"/>
      <c r="L70" s="359"/>
      <c r="M70" s="359"/>
      <c r="N70" s="359">
        <v>8200000</v>
      </c>
      <c r="O70" s="359"/>
      <c r="P70" s="359"/>
      <c r="Q70" s="252"/>
      <c r="R70" s="359"/>
      <c r="S70" s="359"/>
      <c r="T70" s="359"/>
      <c r="U70" s="359"/>
      <c r="V70" s="359"/>
      <c r="W70" s="359"/>
      <c r="X70" s="359"/>
      <c r="Y70" s="359"/>
      <c r="Z70" s="359">
        <f t="shared" si="10"/>
        <v>0</v>
      </c>
      <c r="AA70" s="359"/>
      <c r="AB70" s="219">
        <v>9250000</v>
      </c>
      <c r="AC70" s="219">
        <v>9250000</v>
      </c>
      <c r="AD70" s="219"/>
      <c r="AE70" s="219"/>
      <c r="AF70" s="219"/>
      <c r="AG70" s="219"/>
      <c r="AH70" s="219"/>
      <c r="AI70" s="219"/>
      <c r="AJ70" s="359">
        <f t="shared" si="8"/>
        <v>0</v>
      </c>
      <c r="AK70" s="180">
        <f t="shared" si="9"/>
        <v>0</v>
      </c>
      <c r="AL70" s="28"/>
      <c r="AM70" s="89"/>
      <c r="AN70" s="89"/>
      <c r="AO70" s="89"/>
      <c r="AP70" s="89"/>
      <c r="AQ70" s="89"/>
      <c r="AR70" s="89"/>
      <c r="AS70" s="89"/>
      <c r="AT70" s="89"/>
      <c r="AU70" s="89"/>
      <c r="AV70" s="220"/>
      <c r="AW70" s="89"/>
      <c r="AX70" s="89"/>
    </row>
    <row r="71" spans="1:50" ht="15.75">
      <c r="A71" s="356">
        <f>SUBTOTAL(3,$AK$7:AK71)</f>
        <v>65</v>
      </c>
      <c r="B71" s="357" t="s">
        <v>7044</v>
      </c>
      <c r="C71" s="358" t="s">
        <v>6459</v>
      </c>
      <c r="D71" s="357" t="s">
        <v>8852</v>
      </c>
      <c r="E71" s="357" t="s">
        <v>8853</v>
      </c>
      <c r="F71" s="357" t="s">
        <v>8854</v>
      </c>
      <c r="G71" s="359">
        <v>0</v>
      </c>
      <c r="H71" s="180">
        <v>0</v>
      </c>
      <c r="I71" s="371">
        <v>0</v>
      </c>
      <c r="J71" s="359">
        <v>7050000</v>
      </c>
      <c r="K71" s="359"/>
      <c r="L71" s="359"/>
      <c r="M71" s="359"/>
      <c r="N71" s="359">
        <v>7050000</v>
      </c>
      <c r="O71" s="359"/>
      <c r="P71" s="359"/>
      <c r="Q71" s="252"/>
      <c r="R71" s="359"/>
      <c r="S71" s="359"/>
      <c r="T71" s="359"/>
      <c r="U71" s="359"/>
      <c r="V71" s="359"/>
      <c r="W71" s="359"/>
      <c r="X71" s="359"/>
      <c r="Y71" s="359"/>
      <c r="Z71" s="359">
        <f t="shared" si="10"/>
        <v>0</v>
      </c>
      <c r="AA71" s="359"/>
      <c r="AB71" s="219">
        <v>7950000</v>
      </c>
      <c r="AC71" s="219"/>
      <c r="AD71" s="219"/>
      <c r="AE71" s="219"/>
      <c r="AF71" s="219"/>
      <c r="AG71" s="219"/>
      <c r="AH71" s="219"/>
      <c r="AI71" s="219"/>
      <c r="AJ71" s="359">
        <f t="shared" si="8"/>
        <v>7950000</v>
      </c>
      <c r="AK71" s="180">
        <f t="shared" si="9"/>
        <v>7950000</v>
      </c>
      <c r="AL71" s="28">
        <f>IF(SUM(K71:L71)&lt;SUM(J71:J71),SUM(J71:J71)-SUM(K71:L71),)</f>
        <v>7050000</v>
      </c>
      <c r="AM71" s="89"/>
      <c r="AN71" s="89"/>
      <c r="AO71" s="89"/>
      <c r="AP71" s="89"/>
      <c r="AQ71" s="89"/>
      <c r="AR71" s="89"/>
      <c r="AS71" s="89"/>
      <c r="AT71" s="89"/>
      <c r="AU71" s="89"/>
      <c r="AV71" s="220"/>
      <c r="AW71" s="89"/>
      <c r="AX71" s="89"/>
    </row>
    <row r="72" spans="1:50" ht="15.75">
      <c r="A72" s="356">
        <f>SUBTOTAL(3,$AK$7:AK72)</f>
        <v>66</v>
      </c>
      <c r="B72" s="357" t="s">
        <v>7048</v>
      </c>
      <c r="C72" s="358" t="s">
        <v>5219</v>
      </c>
      <c r="D72" s="357" t="s">
        <v>8855</v>
      </c>
      <c r="E72" s="357" t="s">
        <v>8764</v>
      </c>
      <c r="F72" s="357" t="s">
        <v>8764</v>
      </c>
      <c r="G72" s="359">
        <v>0</v>
      </c>
      <c r="H72" s="180">
        <v>0</v>
      </c>
      <c r="I72" s="371">
        <v>0</v>
      </c>
      <c r="J72" s="359">
        <v>8200000</v>
      </c>
      <c r="K72" s="359"/>
      <c r="L72" s="359"/>
      <c r="M72" s="359"/>
      <c r="N72" s="359">
        <v>8200000</v>
      </c>
      <c r="O72" s="359"/>
      <c r="P72" s="359"/>
      <c r="Q72" s="252"/>
      <c r="R72" s="359"/>
      <c r="S72" s="359"/>
      <c r="T72" s="359"/>
      <c r="U72" s="359"/>
      <c r="V72" s="359"/>
      <c r="W72" s="359"/>
      <c r="X72" s="359"/>
      <c r="Y72" s="359"/>
      <c r="Z72" s="359">
        <f t="shared" si="10"/>
        <v>0</v>
      </c>
      <c r="AA72" s="359"/>
      <c r="AB72" s="219">
        <v>9250000</v>
      </c>
      <c r="AC72" s="219">
        <v>9250000</v>
      </c>
      <c r="AD72" s="219"/>
      <c r="AE72" s="219"/>
      <c r="AF72" s="219"/>
      <c r="AG72" s="219"/>
      <c r="AH72" s="219"/>
      <c r="AI72" s="219"/>
      <c r="AJ72" s="359">
        <f t="shared" si="8"/>
        <v>0</v>
      </c>
      <c r="AK72" s="180">
        <f t="shared" si="9"/>
        <v>0</v>
      </c>
      <c r="AL72" s="28"/>
      <c r="AM72" s="89"/>
      <c r="AN72" s="89"/>
      <c r="AO72" s="89"/>
      <c r="AP72" s="89"/>
      <c r="AQ72" s="89"/>
      <c r="AR72" s="89"/>
      <c r="AS72" s="89"/>
      <c r="AT72" s="89"/>
      <c r="AU72" s="89"/>
      <c r="AV72" s="220"/>
      <c r="AW72" s="89"/>
      <c r="AX72" s="89"/>
    </row>
    <row r="73" spans="1:50" ht="15.75">
      <c r="A73" s="356">
        <f>SUBTOTAL(3,$AK$7:AK73)</f>
        <v>67</v>
      </c>
      <c r="B73" s="357" t="s">
        <v>7048</v>
      </c>
      <c r="C73" s="358" t="s">
        <v>5873</v>
      </c>
      <c r="D73" s="357" t="s">
        <v>8856</v>
      </c>
      <c r="E73" s="357" t="s">
        <v>8764</v>
      </c>
      <c r="F73" s="357" t="s">
        <v>8764</v>
      </c>
      <c r="G73" s="359">
        <v>0</v>
      </c>
      <c r="H73" s="180">
        <v>0</v>
      </c>
      <c r="I73" s="371">
        <v>0</v>
      </c>
      <c r="J73" s="359">
        <v>8200000</v>
      </c>
      <c r="K73" s="359"/>
      <c r="L73" s="359"/>
      <c r="M73" s="359"/>
      <c r="N73" s="359">
        <v>8200000</v>
      </c>
      <c r="O73" s="359"/>
      <c r="P73" s="359"/>
      <c r="Q73" s="252"/>
      <c r="R73" s="359"/>
      <c r="S73" s="359"/>
      <c r="T73" s="359"/>
      <c r="U73" s="359"/>
      <c r="V73" s="359"/>
      <c r="W73" s="359"/>
      <c r="X73" s="359"/>
      <c r="Y73" s="359"/>
      <c r="Z73" s="359">
        <f t="shared" si="10"/>
        <v>0</v>
      </c>
      <c r="AA73" s="359"/>
      <c r="AB73" s="219">
        <v>9250000</v>
      </c>
      <c r="AC73" s="219"/>
      <c r="AD73" s="219"/>
      <c r="AE73" s="219">
        <v>9250000</v>
      </c>
      <c r="AF73" s="219"/>
      <c r="AG73" s="219"/>
      <c r="AH73" s="219"/>
      <c r="AI73" s="219"/>
      <c r="AJ73" s="359">
        <f>IF(SUM(AC73:AF73)&lt;SUM(AB73),SUM(AB73)-SUM(AC73:AF73),)</f>
        <v>0</v>
      </c>
      <c r="AK73" s="180">
        <f>IF(SUM(K73:X73)-I73&lt;SUM(J73+G73,H73),SUM(G73+H73+J73)-SUM(K73:X73),)+IF(SUM(AC73:AF73)&lt;SUM(AB73),SUM(AB73)-SUM(AC73:AF73),)</f>
        <v>0</v>
      </c>
      <c r="AL73" s="28"/>
      <c r="AM73" s="89"/>
      <c r="AN73" s="89"/>
      <c r="AO73" s="89"/>
      <c r="AP73" s="89"/>
      <c r="AQ73" s="89"/>
      <c r="AR73" s="89"/>
      <c r="AS73" s="89"/>
      <c r="AT73" s="89"/>
      <c r="AU73" s="89"/>
      <c r="AV73" s="220"/>
      <c r="AW73" s="89"/>
      <c r="AX73" s="89"/>
    </row>
    <row r="74" spans="1:50" ht="15.75">
      <c r="A74" s="356">
        <f>SUBTOTAL(3,$AK$7:AK74)</f>
        <v>68</v>
      </c>
      <c r="B74" s="357" t="s">
        <v>7048</v>
      </c>
      <c r="C74" s="358" t="s">
        <v>6660</v>
      </c>
      <c r="D74" s="357" t="s">
        <v>8857</v>
      </c>
      <c r="E74" s="357" t="s">
        <v>8764</v>
      </c>
      <c r="F74" s="357" t="s">
        <v>8764</v>
      </c>
      <c r="G74" s="359">
        <v>0</v>
      </c>
      <c r="H74" s="180">
        <v>0</v>
      </c>
      <c r="I74" s="371">
        <v>0</v>
      </c>
      <c r="J74" s="359">
        <v>8200000</v>
      </c>
      <c r="K74" s="359"/>
      <c r="L74" s="359"/>
      <c r="M74" s="359"/>
      <c r="N74" s="359">
        <v>8200000</v>
      </c>
      <c r="O74" s="359"/>
      <c r="P74" s="359"/>
      <c r="Q74" s="252"/>
      <c r="R74" s="359"/>
      <c r="S74" s="359"/>
      <c r="T74" s="359"/>
      <c r="U74" s="359"/>
      <c r="V74" s="359"/>
      <c r="W74" s="359"/>
      <c r="X74" s="359"/>
      <c r="Y74" s="359"/>
      <c r="Z74" s="359">
        <f t="shared" si="10"/>
        <v>0</v>
      </c>
      <c r="AA74" s="359"/>
      <c r="AB74" s="219">
        <v>9250000</v>
      </c>
      <c r="AC74" s="219">
        <v>9250000</v>
      </c>
      <c r="AD74" s="219"/>
      <c r="AE74" s="219"/>
      <c r="AF74" s="219"/>
      <c r="AG74" s="219"/>
      <c r="AH74" s="219"/>
      <c r="AI74" s="219"/>
      <c r="AJ74" s="359">
        <f>IF(SUM(AC74:AD74)&lt;SUM(AB74),SUM(AB74)-SUM(AC74:AD74),)</f>
        <v>0</v>
      </c>
      <c r="AK74" s="180">
        <f>IF(SUM(K74:X74)-I74&lt;SUM(J74+G74,H74),SUM(G74+H74+J74)-SUM(K74:X74),)+IF(SUM(AC74:AD74)&lt;SUM(AB74),SUM(AB74)-SUM(AC74:AD74),)</f>
        <v>0</v>
      </c>
      <c r="AL74" s="28"/>
      <c r="AM74" s="89"/>
      <c r="AN74" s="89"/>
      <c r="AO74" s="89"/>
      <c r="AP74" s="89"/>
      <c r="AQ74" s="89"/>
      <c r="AR74" s="89"/>
      <c r="AS74" s="89"/>
      <c r="AT74" s="89"/>
      <c r="AU74" s="89"/>
      <c r="AV74" s="220"/>
      <c r="AW74" s="89"/>
      <c r="AX74" s="89"/>
    </row>
    <row r="75" spans="1:50" ht="15.75">
      <c r="A75" s="356">
        <f>SUBTOTAL(3,$AK$7:AK75)</f>
        <v>69</v>
      </c>
      <c r="B75" s="357" t="s">
        <v>7048</v>
      </c>
      <c r="C75" s="358" t="s">
        <v>8858</v>
      </c>
      <c r="D75" s="357" t="s">
        <v>8859</v>
      </c>
      <c r="E75" s="357" t="s">
        <v>8764</v>
      </c>
      <c r="F75" s="357" t="s">
        <v>8764</v>
      </c>
      <c r="G75" s="359">
        <v>0</v>
      </c>
      <c r="H75" s="180">
        <v>0</v>
      </c>
      <c r="I75" s="371">
        <v>0</v>
      </c>
      <c r="J75" s="359">
        <v>8200000</v>
      </c>
      <c r="K75" s="359"/>
      <c r="L75" s="359"/>
      <c r="M75" s="359"/>
      <c r="N75" s="359"/>
      <c r="O75" s="359"/>
      <c r="P75" s="359"/>
      <c r="Q75" s="252"/>
      <c r="R75" s="359"/>
      <c r="S75" s="359"/>
      <c r="T75" s="359"/>
      <c r="U75" s="359"/>
      <c r="V75" s="359"/>
      <c r="W75" s="359"/>
      <c r="X75" s="359"/>
      <c r="Y75" s="359"/>
      <c r="Z75" s="359">
        <f t="shared" si="10"/>
        <v>8200000</v>
      </c>
      <c r="AA75" s="359"/>
      <c r="AB75" s="219">
        <v>9250000</v>
      </c>
      <c r="AC75" s="219"/>
      <c r="AD75" s="219"/>
      <c r="AE75" s="219">
        <v>17450000</v>
      </c>
      <c r="AF75" s="219"/>
      <c r="AG75" s="219"/>
      <c r="AH75" s="219"/>
      <c r="AI75" s="219"/>
      <c r="AJ75" s="359">
        <f>IF(SUM(AC75:AF75)&lt;SUM(AB75),SUM(AB75)-SUM(AC75:AF75),)</f>
        <v>0</v>
      </c>
      <c r="AK75" s="180">
        <v>0</v>
      </c>
      <c r="AL75" s="28"/>
      <c r="AM75" s="89"/>
      <c r="AN75" s="89"/>
      <c r="AO75" s="89"/>
      <c r="AP75" s="89"/>
      <c r="AQ75" s="89"/>
      <c r="AR75" s="89"/>
      <c r="AS75" s="89"/>
      <c r="AT75" s="89"/>
      <c r="AU75" s="89"/>
      <c r="AV75" s="220"/>
      <c r="AW75" s="89"/>
      <c r="AX75" s="89"/>
    </row>
    <row r="76" spans="1:50" ht="15.75">
      <c r="A76" s="356">
        <f>SUBTOTAL(3,$AK$7:AK76)</f>
        <v>70</v>
      </c>
      <c r="B76" s="357" t="s">
        <v>7048</v>
      </c>
      <c r="C76" s="358" t="s">
        <v>8860</v>
      </c>
      <c r="D76" s="357" t="s">
        <v>8861</v>
      </c>
      <c r="E76" s="357" t="s">
        <v>8764</v>
      </c>
      <c r="F76" s="357" t="s">
        <v>8764</v>
      </c>
      <c r="G76" s="359">
        <v>0</v>
      </c>
      <c r="H76" s="180">
        <v>0</v>
      </c>
      <c r="I76" s="371"/>
      <c r="J76" s="359">
        <v>8200000</v>
      </c>
      <c r="K76" s="359"/>
      <c r="L76" s="359"/>
      <c r="M76" s="359"/>
      <c r="N76" s="359"/>
      <c r="O76" s="359"/>
      <c r="P76" s="359">
        <v>8200000</v>
      </c>
      <c r="Q76" s="252"/>
      <c r="R76" s="359"/>
      <c r="S76" s="359"/>
      <c r="T76" s="359"/>
      <c r="U76" s="359"/>
      <c r="V76" s="359"/>
      <c r="W76" s="359"/>
      <c r="X76" s="359"/>
      <c r="Y76" s="359"/>
      <c r="Z76" s="359">
        <f>IF(SUM(K76:P76)&lt;SUM(J76),SUM(J76)-SUM(K76:P76),)</f>
        <v>0</v>
      </c>
      <c r="AA76" s="359"/>
      <c r="AB76" s="219">
        <v>9250000</v>
      </c>
      <c r="AC76" s="219"/>
      <c r="AD76" s="219"/>
      <c r="AE76" s="219"/>
      <c r="AF76" s="219"/>
      <c r="AG76" s="219">
        <v>9250000</v>
      </c>
      <c r="AH76" s="219"/>
      <c r="AI76" s="219"/>
      <c r="AJ76" s="359">
        <f>IF(SUM(AC76:AH76)&lt;SUM(AB76),SUM(AB76)-SUM(AC76:AH76),)</f>
        <v>0</v>
      </c>
      <c r="AK76" s="180">
        <v>0</v>
      </c>
      <c r="AL76" s="28"/>
      <c r="AM76" s="89"/>
      <c r="AN76" s="89"/>
      <c r="AO76" s="89"/>
      <c r="AP76" s="89"/>
      <c r="AQ76" s="89"/>
      <c r="AR76" s="89"/>
      <c r="AS76" s="89"/>
      <c r="AT76" s="89"/>
      <c r="AU76" s="89"/>
      <c r="AV76" s="220"/>
      <c r="AW76" s="89"/>
      <c r="AX76" s="89"/>
    </row>
    <row r="77" spans="1:50" ht="15.75">
      <c r="A77" s="356">
        <f>SUBTOTAL(3,$AK$7:AK77)</f>
        <v>71</v>
      </c>
      <c r="B77" s="357" t="s">
        <v>7048</v>
      </c>
      <c r="C77" s="358" t="s">
        <v>4874</v>
      </c>
      <c r="D77" s="357" t="s">
        <v>8863</v>
      </c>
      <c r="E77" s="357" t="s">
        <v>8764</v>
      </c>
      <c r="F77" s="357" t="s">
        <v>8764</v>
      </c>
      <c r="G77" s="359">
        <v>0</v>
      </c>
      <c r="H77" s="180">
        <v>0</v>
      </c>
      <c r="I77" s="371">
        <v>0</v>
      </c>
      <c r="J77" s="359">
        <v>8200000</v>
      </c>
      <c r="K77" s="359"/>
      <c r="L77" s="359"/>
      <c r="M77" s="359"/>
      <c r="N77" s="359">
        <v>8200000</v>
      </c>
      <c r="O77" s="359"/>
      <c r="P77" s="359"/>
      <c r="Q77" s="252"/>
      <c r="R77" s="359"/>
      <c r="S77" s="359"/>
      <c r="T77" s="359"/>
      <c r="U77" s="359"/>
      <c r="V77" s="359"/>
      <c r="W77" s="359"/>
      <c r="X77" s="359"/>
      <c r="Y77" s="359"/>
      <c r="Z77" s="359">
        <f>IF(SUM(K77:N77)&lt;SUM(J77),SUM(J77)-SUM(K77:N77),)</f>
        <v>0</v>
      </c>
      <c r="AA77" s="359"/>
      <c r="AB77" s="219">
        <v>9250000</v>
      </c>
      <c r="AC77" s="219">
        <v>9250000</v>
      </c>
      <c r="AD77" s="219"/>
      <c r="AE77" s="219"/>
      <c r="AF77" s="219"/>
      <c r="AG77" s="219"/>
      <c r="AH77" s="219"/>
      <c r="AI77" s="219"/>
      <c r="AJ77" s="359">
        <f>IF(SUM(AC77:AD77)&lt;SUM(AB77),SUM(AB77)-SUM(AC77:AD77),)</f>
        <v>0</v>
      </c>
      <c r="AK77" s="180">
        <f>IF(SUM(K77:X77)-I77&lt;SUM(J77+G77,H77),SUM(G77+H77+J77)-SUM(K77:X77),)+IF(SUM(AC77:AD77)&lt;SUM(AB77),SUM(AB77)-SUM(AC77:AD77),)</f>
        <v>0</v>
      </c>
      <c r="AL77" s="28"/>
      <c r="AM77" s="89"/>
      <c r="AN77" s="89"/>
      <c r="AO77" s="89"/>
      <c r="AP77" s="89"/>
      <c r="AQ77" s="89"/>
      <c r="AR77" s="89"/>
      <c r="AS77" s="89"/>
      <c r="AT77" s="89"/>
      <c r="AU77" s="89"/>
      <c r="AV77" s="220"/>
      <c r="AW77" s="89"/>
      <c r="AX77" s="89"/>
    </row>
    <row r="78" spans="1:50" ht="15.75">
      <c r="A78" s="356">
        <f>SUBTOTAL(3,$AK$7:AK78)</f>
        <v>72</v>
      </c>
      <c r="B78" s="357" t="s">
        <v>7048</v>
      </c>
      <c r="C78" s="358" t="s">
        <v>8864</v>
      </c>
      <c r="D78" s="357" t="s">
        <v>8865</v>
      </c>
      <c r="E78" s="357" t="s">
        <v>8764</v>
      </c>
      <c r="F78" s="357" t="s">
        <v>8764</v>
      </c>
      <c r="G78" s="359">
        <v>0</v>
      </c>
      <c r="H78" s="180">
        <v>0</v>
      </c>
      <c r="I78" s="371">
        <v>0</v>
      </c>
      <c r="J78" s="359">
        <v>8200000</v>
      </c>
      <c r="K78" s="359"/>
      <c r="L78" s="359"/>
      <c r="M78" s="359"/>
      <c r="N78" s="359"/>
      <c r="O78" s="359"/>
      <c r="P78" s="359">
        <v>8200000</v>
      </c>
      <c r="Q78" s="252"/>
      <c r="R78" s="359"/>
      <c r="S78" s="359"/>
      <c r="T78" s="359"/>
      <c r="U78" s="359"/>
      <c r="V78" s="359"/>
      <c r="W78" s="359"/>
      <c r="X78" s="359"/>
      <c r="Y78" s="359"/>
      <c r="Z78" s="359">
        <f>IF(SUM(K78:P78)&lt;SUM(J78),SUM(J78)-SUM(K78:P78),)</f>
        <v>0</v>
      </c>
      <c r="AA78" s="359"/>
      <c r="AB78" s="219">
        <v>9250000</v>
      </c>
      <c r="AC78" s="219">
        <v>9250000</v>
      </c>
      <c r="AD78" s="219"/>
      <c r="AE78" s="219"/>
      <c r="AF78" s="219"/>
      <c r="AG78" s="219"/>
      <c r="AH78" s="219"/>
      <c r="AI78" s="219"/>
      <c r="AJ78" s="359">
        <f>IF(SUM(AC78:AD78)&lt;SUM(AB78),SUM(AB78)-SUM(AC78:AD78),)</f>
        <v>0</v>
      </c>
      <c r="AK78" s="180">
        <f>IF(SUM(K78:X78)-I78&lt;SUM(J78+G78,H78),SUM(G78+H78+J78)-SUM(K78:X78),)+IF(SUM(AC78:AD78)&lt;SUM(AB78),SUM(AB78)-SUM(AC78:AD78),)</f>
        <v>0</v>
      </c>
      <c r="AL78" s="28"/>
      <c r="AM78" s="89"/>
      <c r="AN78" s="89"/>
      <c r="AO78" s="89"/>
      <c r="AP78" s="89"/>
      <c r="AQ78" s="89"/>
      <c r="AR78" s="89"/>
      <c r="AS78" s="89"/>
      <c r="AT78" s="89"/>
      <c r="AU78" s="89"/>
      <c r="AV78" s="220"/>
      <c r="AW78" s="89"/>
      <c r="AX78" s="89"/>
    </row>
    <row r="79" spans="1:50" ht="15.75">
      <c r="A79" s="356">
        <f>SUBTOTAL(3,$AK$7:AK79)</f>
        <v>73</v>
      </c>
      <c r="B79" s="357" t="s">
        <v>7048</v>
      </c>
      <c r="C79" s="358" t="s">
        <v>8866</v>
      </c>
      <c r="D79" s="357" t="s">
        <v>8867</v>
      </c>
      <c r="E79" s="357" t="s">
        <v>8750</v>
      </c>
      <c r="F79" s="357" t="s">
        <v>8750</v>
      </c>
      <c r="G79" s="359">
        <v>0</v>
      </c>
      <c r="H79" s="180">
        <v>0</v>
      </c>
      <c r="I79" s="371">
        <v>0</v>
      </c>
      <c r="J79" s="359">
        <v>8200000</v>
      </c>
      <c r="K79" s="359"/>
      <c r="L79" s="359"/>
      <c r="M79" s="359"/>
      <c r="N79" s="359"/>
      <c r="O79" s="359"/>
      <c r="P79" s="359">
        <v>8200000</v>
      </c>
      <c r="Q79" s="252"/>
      <c r="R79" s="359"/>
      <c r="S79" s="359"/>
      <c r="T79" s="359"/>
      <c r="U79" s="359"/>
      <c r="V79" s="359"/>
      <c r="W79" s="359"/>
      <c r="X79" s="359"/>
      <c r="Y79" s="359"/>
      <c r="Z79" s="359">
        <f>IF(SUM(K79:P79)&lt;SUM(J79),SUM(J79)-SUM(K79:P79),)</f>
        <v>0</v>
      </c>
      <c r="AA79" s="359"/>
      <c r="AB79" s="219">
        <v>9250000</v>
      </c>
      <c r="AC79" s="219"/>
      <c r="AD79" s="219"/>
      <c r="AE79" s="219">
        <v>9250000</v>
      </c>
      <c r="AF79" s="219"/>
      <c r="AG79" s="219"/>
      <c r="AH79" s="219"/>
      <c r="AI79" s="219"/>
      <c r="AJ79" s="359">
        <f>IF(SUM(AC79:AF79)&lt;SUM(AB79),SUM(AB79)-SUM(AC79:AF79),)</f>
        <v>0</v>
      </c>
      <c r="AK79" s="180">
        <f>IF(SUM(K79:X79)-I79&lt;SUM(J79+G79,H79),SUM(G79+H79+J79)-SUM(K79:X79),)+IF(SUM(AC79:AF79)&lt;SUM(AB79),SUM(AB79)-SUM(AC79:AF79),)</f>
        <v>0</v>
      </c>
      <c r="AL79" s="28"/>
      <c r="AM79" s="89"/>
      <c r="AN79" s="89"/>
      <c r="AO79" s="89"/>
      <c r="AP79" s="89"/>
      <c r="AQ79" s="89"/>
      <c r="AR79" s="89"/>
      <c r="AS79" s="89"/>
      <c r="AT79" s="89"/>
      <c r="AU79" s="89"/>
      <c r="AV79" s="220"/>
      <c r="AW79" s="89"/>
      <c r="AX79" s="89"/>
    </row>
    <row r="80" spans="1:50" ht="15.75">
      <c r="A80" s="356">
        <f>SUBTOTAL(3,$AK$7:AK80)</f>
        <v>74</v>
      </c>
      <c r="B80" s="357" t="s">
        <v>7048</v>
      </c>
      <c r="C80" s="358" t="s">
        <v>8868</v>
      </c>
      <c r="D80" s="357" t="s">
        <v>8869</v>
      </c>
      <c r="E80" s="357" t="s">
        <v>8750</v>
      </c>
      <c r="F80" s="357" t="s">
        <v>8750</v>
      </c>
      <c r="G80" s="359">
        <v>0</v>
      </c>
      <c r="H80" s="180">
        <v>0</v>
      </c>
      <c r="I80" s="371">
        <v>0</v>
      </c>
      <c r="J80" s="359">
        <v>8200000</v>
      </c>
      <c r="K80" s="359"/>
      <c r="L80" s="359"/>
      <c r="M80" s="359"/>
      <c r="N80" s="359"/>
      <c r="O80" s="359"/>
      <c r="P80" s="359"/>
      <c r="Q80" s="252"/>
      <c r="R80" s="359"/>
      <c r="S80" s="359"/>
      <c r="T80" s="359">
        <v>8200000</v>
      </c>
      <c r="U80" s="359"/>
      <c r="V80" s="359"/>
      <c r="W80" s="359"/>
      <c r="X80" s="359"/>
      <c r="Y80" s="359"/>
      <c r="Z80" s="359">
        <f>IF(SUM(K80:Y80)&lt;SUM(J80),SUM(J80)-SUM(K80:Y80),)</f>
        <v>0</v>
      </c>
      <c r="AA80" s="359"/>
      <c r="AB80" s="219">
        <v>9250000</v>
      </c>
      <c r="AC80" s="219">
        <v>9250000</v>
      </c>
      <c r="AD80" s="219"/>
      <c r="AE80" s="219"/>
      <c r="AF80" s="219"/>
      <c r="AG80" s="219"/>
      <c r="AH80" s="219"/>
      <c r="AI80" s="219"/>
      <c r="AJ80" s="359">
        <f>IF(SUM(AC80:AD80)&lt;SUM(AB80),SUM(AB80)-SUM(AC80:AD80),)</f>
        <v>0</v>
      </c>
      <c r="AK80" s="180">
        <f>IF(SUM(K80:X80)-I80&lt;SUM(J80+G80,H80),SUM(G80+H80+J80)-SUM(K80:X80),)+IF(SUM(AC80:AD80)&lt;SUM(AB80),SUM(AB80)-SUM(AC80:AD80),)</f>
        <v>0</v>
      </c>
      <c r="AL80" s="28"/>
      <c r="AM80" s="89"/>
      <c r="AN80" s="89"/>
      <c r="AO80" s="89"/>
      <c r="AP80" s="89"/>
      <c r="AQ80" s="89"/>
      <c r="AR80" s="89"/>
      <c r="AS80" s="89"/>
      <c r="AT80" s="89"/>
      <c r="AU80" s="89"/>
      <c r="AV80" s="220"/>
      <c r="AW80" s="89"/>
      <c r="AX80" s="89"/>
    </row>
    <row r="81" spans="1:50" ht="15.75">
      <c r="A81" s="356">
        <f>SUBTOTAL(3,$AK$7:AK81)</f>
        <v>75</v>
      </c>
      <c r="B81" s="357" t="s">
        <v>7048</v>
      </c>
      <c r="C81" s="358" t="s">
        <v>6734</v>
      </c>
      <c r="D81" s="357" t="s">
        <v>8870</v>
      </c>
      <c r="E81" s="357" t="s">
        <v>8750</v>
      </c>
      <c r="F81" s="357" t="s">
        <v>8750</v>
      </c>
      <c r="G81" s="359">
        <v>0</v>
      </c>
      <c r="H81" s="180">
        <v>0</v>
      </c>
      <c r="I81" s="371">
        <v>0</v>
      </c>
      <c r="J81" s="359">
        <v>8200000</v>
      </c>
      <c r="K81" s="359"/>
      <c r="L81" s="359"/>
      <c r="M81" s="359"/>
      <c r="N81" s="359">
        <v>8200000</v>
      </c>
      <c r="O81" s="359"/>
      <c r="P81" s="359"/>
      <c r="Q81" s="252"/>
      <c r="R81" s="359"/>
      <c r="S81" s="359"/>
      <c r="T81" s="359"/>
      <c r="U81" s="359"/>
      <c r="V81" s="359"/>
      <c r="W81" s="359"/>
      <c r="X81" s="359"/>
      <c r="Y81" s="359"/>
      <c r="Z81" s="359">
        <f>IF(SUM(K81:N81)&lt;SUM(J81),SUM(J81)-SUM(K81:N81),)</f>
        <v>0</v>
      </c>
      <c r="AA81" s="359"/>
      <c r="AB81" s="219">
        <v>9250000</v>
      </c>
      <c r="AC81" s="219">
        <v>9250000</v>
      </c>
      <c r="AD81" s="219"/>
      <c r="AE81" s="219"/>
      <c r="AF81" s="219"/>
      <c r="AG81" s="219"/>
      <c r="AH81" s="219"/>
      <c r="AI81" s="219"/>
      <c r="AJ81" s="359">
        <f>IF(SUM(AC81:AD81)&lt;SUM(AB81),SUM(AB81)-SUM(AC81:AD81),)</f>
        <v>0</v>
      </c>
      <c r="AK81" s="180">
        <f>IF(SUM(K81:X81)-I81&lt;SUM(J81+G81,H81),SUM(G81+H81+J81)-SUM(K81:X81),)+IF(SUM(AC81:AD81)&lt;SUM(AB81),SUM(AB81)-SUM(AC81:AD81),)</f>
        <v>0</v>
      </c>
      <c r="AL81" s="28"/>
      <c r="AM81" s="89"/>
      <c r="AN81" s="89"/>
      <c r="AO81" s="89"/>
      <c r="AP81" s="89"/>
      <c r="AQ81" s="89"/>
      <c r="AR81" s="89"/>
      <c r="AS81" s="89"/>
      <c r="AT81" s="89"/>
      <c r="AU81" s="89"/>
      <c r="AV81" s="220"/>
      <c r="AW81" s="89"/>
      <c r="AX81" s="89"/>
    </row>
    <row r="82" spans="1:50" ht="15.75">
      <c r="A82" s="356">
        <f>SUBTOTAL(3,$AK$7:AK82)</f>
        <v>76</v>
      </c>
      <c r="B82" s="357" t="s">
        <v>7048</v>
      </c>
      <c r="C82" s="358" t="s">
        <v>5005</v>
      </c>
      <c r="D82" s="357" t="s">
        <v>8871</v>
      </c>
      <c r="E82" s="357" t="s">
        <v>8750</v>
      </c>
      <c r="F82" s="357" t="s">
        <v>8750</v>
      </c>
      <c r="G82" s="359">
        <v>0</v>
      </c>
      <c r="H82" s="180">
        <v>0</v>
      </c>
      <c r="I82" s="371">
        <v>0</v>
      </c>
      <c r="J82" s="359">
        <v>8200000</v>
      </c>
      <c r="K82" s="359"/>
      <c r="L82" s="359"/>
      <c r="M82" s="359"/>
      <c r="N82" s="359">
        <v>8200000</v>
      </c>
      <c r="O82" s="359"/>
      <c r="P82" s="359"/>
      <c r="Q82" s="252"/>
      <c r="R82" s="359"/>
      <c r="S82" s="359"/>
      <c r="T82" s="359"/>
      <c r="U82" s="359"/>
      <c r="V82" s="359"/>
      <c r="W82" s="359"/>
      <c r="X82" s="359"/>
      <c r="Y82" s="359"/>
      <c r="Z82" s="359">
        <f>IF(SUM(K82:N82)&lt;SUM(J82),SUM(J82)-SUM(K82:N82),)</f>
        <v>0</v>
      </c>
      <c r="AA82" s="359"/>
      <c r="AB82" s="219">
        <v>9250000</v>
      </c>
      <c r="AC82" s="219">
        <v>9250000</v>
      </c>
      <c r="AD82" s="219"/>
      <c r="AE82" s="219"/>
      <c r="AF82" s="219"/>
      <c r="AG82" s="219"/>
      <c r="AH82" s="219"/>
      <c r="AI82" s="219"/>
      <c r="AJ82" s="359">
        <f>IF(SUM(AC82:AD82)&lt;SUM(AB82),SUM(AB82)-SUM(AC82:AD82),)</f>
        <v>0</v>
      </c>
      <c r="AK82" s="180">
        <f>IF(SUM(K82:X82)-I82&lt;SUM(J82+G82,H82),SUM(G82+H82+J82)-SUM(K82:X82),)+IF(SUM(AC82:AD82)&lt;SUM(AB82),SUM(AB82)-SUM(AC82:AD82),)</f>
        <v>0</v>
      </c>
      <c r="AL82" s="28"/>
      <c r="AM82" s="89"/>
      <c r="AN82" s="89"/>
      <c r="AO82" s="89"/>
      <c r="AP82" s="89"/>
      <c r="AQ82" s="89"/>
      <c r="AR82" s="89"/>
      <c r="AS82" s="89"/>
      <c r="AT82" s="89"/>
      <c r="AU82" s="89"/>
      <c r="AV82" s="220"/>
      <c r="AW82" s="89"/>
      <c r="AX82" s="89"/>
    </row>
    <row r="83" spans="1:50" ht="15.75">
      <c r="A83" s="356">
        <f>SUBTOTAL(3,$AK$7:AK83)</f>
        <v>77</v>
      </c>
      <c r="B83" s="357" t="s">
        <v>7048</v>
      </c>
      <c r="C83" s="358" t="s">
        <v>8875</v>
      </c>
      <c r="D83" s="357" t="s">
        <v>8876</v>
      </c>
      <c r="E83" s="357" t="s">
        <v>8750</v>
      </c>
      <c r="F83" s="357" t="s">
        <v>8750</v>
      </c>
      <c r="G83" s="359">
        <v>0</v>
      </c>
      <c r="H83" s="180">
        <v>0</v>
      </c>
      <c r="I83" s="371">
        <v>0</v>
      </c>
      <c r="J83" s="359">
        <v>8200000</v>
      </c>
      <c r="K83" s="359"/>
      <c r="L83" s="359"/>
      <c r="M83" s="359"/>
      <c r="N83" s="359"/>
      <c r="O83" s="359"/>
      <c r="P83" s="359"/>
      <c r="Q83" s="252"/>
      <c r="R83" s="359"/>
      <c r="S83" s="359"/>
      <c r="T83" s="359">
        <v>8200000</v>
      </c>
      <c r="U83" s="359"/>
      <c r="V83" s="359"/>
      <c r="W83" s="359"/>
      <c r="X83" s="359"/>
      <c r="Y83" s="359"/>
      <c r="Z83" s="359">
        <f>IF(SUM(K83:Y83)&lt;SUM(J83),SUM(J83)-SUM(K83:Y83),)</f>
        <v>0</v>
      </c>
      <c r="AA83" s="359"/>
      <c r="AB83" s="219">
        <v>9250000</v>
      </c>
      <c r="AC83" s="219"/>
      <c r="AD83" s="219"/>
      <c r="AE83" s="219">
        <v>9250000</v>
      </c>
      <c r="AF83" s="219"/>
      <c r="AG83" s="219"/>
      <c r="AH83" s="219"/>
      <c r="AI83" s="219"/>
      <c r="AJ83" s="359">
        <f>IF(SUM(AC83:AF83)&lt;SUM(AB83),SUM(AB83)-SUM(AC83:AF83),)</f>
        <v>0</v>
      </c>
      <c r="AK83" s="180">
        <f>IF(SUM(K83:X83)-I83&lt;SUM(J83+G83,H83),SUM(G83+H83+J83)-SUM(K83:X83),)+IF(SUM(AC83:AF83)&lt;SUM(AB83),SUM(AB83)-SUM(AC83:AF83),)</f>
        <v>0</v>
      </c>
      <c r="AL83" s="28"/>
      <c r="AM83" s="89"/>
      <c r="AN83" s="89"/>
      <c r="AO83" s="89"/>
      <c r="AP83" s="89"/>
      <c r="AQ83" s="89"/>
      <c r="AR83" s="89"/>
      <c r="AS83" s="89"/>
      <c r="AT83" s="89"/>
      <c r="AU83" s="89"/>
      <c r="AV83" s="220"/>
      <c r="AW83" s="89"/>
      <c r="AX83" s="89"/>
    </row>
    <row r="84" spans="1:50" ht="15.75">
      <c r="A84" s="356">
        <f>SUBTOTAL(3,$AK$7:AK84)</f>
        <v>78</v>
      </c>
      <c r="B84" s="357" t="s">
        <v>7048</v>
      </c>
      <c r="C84" s="358" t="s">
        <v>6331</v>
      </c>
      <c r="D84" s="357" t="s">
        <v>8877</v>
      </c>
      <c r="E84" s="357" t="s">
        <v>8750</v>
      </c>
      <c r="F84" s="357" t="s">
        <v>8750</v>
      </c>
      <c r="G84" s="359">
        <v>0</v>
      </c>
      <c r="H84" s="180">
        <v>0</v>
      </c>
      <c r="I84" s="371"/>
      <c r="J84" s="359">
        <v>8200000</v>
      </c>
      <c r="K84" s="359"/>
      <c r="L84" s="359"/>
      <c r="M84" s="359"/>
      <c r="N84" s="359">
        <v>8200000</v>
      </c>
      <c r="O84" s="359"/>
      <c r="P84" s="359"/>
      <c r="Q84" s="252"/>
      <c r="R84" s="359"/>
      <c r="S84" s="359"/>
      <c r="T84" s="359"/>
      <c r="U84" s="359"/>
      <c r="V84" s="359"/>
      <c r="W84" s="359"/>
      <c r="X84" s="359"/>
      <c r="Y84" s="359"/>
      <c r="Z84" s="359">
        <f>IF(SUM(K84:N84)&lt;SUM(J84),SUM(J84)-SUM(K84:N84),)</f>
        <v>0</v>
      </c>
      <c r="AA84" s="359"/>
      <c r="AB84" s="219">
        <v>9250000</v>
      </c>
      <c r="AC84" s="219">
        <v>9250000</v>
      </c>
      <c r="AD84" s="219"/>
      <c r="AE84" s="219"/>
      <c r="AF84" s="219"/>
      <c r="AG84" s="219"/>
      <c r="AH84" s="219"/>
      <c r="AI84" s="219"/>
      <c r="AJ84" s="359">
        <f t="shared" ref="AJ84:AJ90" si="11">IF(SUM(AC84:AD84)&lt;SUM(AB84),SUM(AB84)-SUM(AC84:AD84),)</f>
        <v>0</v>
      </c>
      <c r="AK84" s="180">
        <f t="shared" ref="AK84:AK90" si="12">IF(SUM(K84:X84)-I84&lt;SUM(J84+G84,H84),SUM(G84+H84+J84)-SUM(K84:X84),)+IF(SUM(AC84:AD84)&lt;SUM(AB84),SUM(AB84)-SUM(AC84:AD84),)</f>
        <v>0</v>
      </c>
      <c r="AL84" s="28"/>
      <c r="AM84" s="89"/>
      <c r="AN84" s="89"/>
      <c r="AO84" s="89"/>
      <c r="AP84" s="89"/>
      <c r="AQ84" s="89"/>
      <c r="AR84" s="89"/>
      <c r="AS84" s="89"/>
      <c r="AT84" s="89"/>
      <c r="AU84" s="89"/>
      <c r="AV84" s="220"/>
      <c r="AW84" s="89"/>
      <c r="AX84" s="89"/>
    </row>
    <row r="85" spans="1:50" ht="15.75">
      <c r="A85" s="356">
        <f>SUBTOTAL(3,$AK$7:AK85)</f>
        <v>79</v>
      </c>
      <c r="B85" s="357" t="s">
        <v>7048</v>
      </c>
      <c r="C85" s="358" t="s">
        <v>7013</v>
      </c>
      <c r="D85" s="357" t="s">
        <v>8878</v>
      </c>
      <c r="E85" s="357" t="s">
        <v>8750</v>
      </c>
      <c r="F85" s="357" t="s">
        <v>8750</v>
      </c>
      <c r="G85" s="359">
        <v>0</v>
      </c>
      <c r="H85" s="180">
        <v>0</v>
      </c>
      <c r="I85" s="371"/>
      <c r="J85" s="359">
        <v>8200000</v>
      </c>
      <c r="K85" s="359"/>
      <c r="L85" s="359"/>
      <c r="M85" s="359"/>
      <c r="N85" s="359">
        <v>8200000</v>
      </c>
      <c r="O85" s="359"/>
      <c r="P85" s="359"/>
      <c r="Q85" s="252"/>
      <c r="R85" s="359"/>
      <c r="S85" s="359"/>
      <c r="T85" s="359"/>
      <c r="U85" s="359"/>
      <c r="V85" s="359"/>
      <c r="W85" s="359"/>
      <c r="X85" s="359"/>
      <c r="Y85" s="359"/>
      <c r="Z85" s="359">
        <f>IF(SUM(K85:N85)&lt;SUM(J85),SUM(J85)-SUM(K85:N85),)</f>
        <v>0</v>
      </c>
      <c r="AA85" s="359"/>
      <c r="AB85" s="219">
        <v>9250000</v>
      </c>
      <c r="AC85" s="219">
        <v>9250000</v>
      </c>
      <c r="AD85" s="219"/>
      <c r="AE85" s="219"/>
      <c r="AF85" s="219"/>
      <c r="AG85" s="219"/>
      <c r="AH85" s="219"/>
      <c r="AI85" s="219"/>
      <c r="AJ85" s="359">
        <f t="shared" si="11"/>
        <v>0</v>
      </c>
      <c r="AK85" s="180">
        <f t="shared" si="12"/>
        <v>0</v>
      </c>
      <c r="AL85" s="28"/>
      <c r="AM85" s="89"/>
      <c r="AN85" s="89"/>
      <c r="AO85" s="89"/>
      <c r="AP85" s="89"/>
      <c r="AQ85" s="89"/>
      <c r="AR85" s="89"/>
      <c r="AS85" s="89"/>
      <c r="AT85" s="89"/>
      <c r="AU85" s="89"/>
      <c r="AV85" s="220"/>
      <c r="AW85" s="89"/>
      <c r="AX85" s="89"/>
    </row>
    <row r="86" spans="1:50" ht="15.75">
      <c r="A86" s="356">
        <f>SUBTOTAL(3,$AK$7:AK86)</f>
        <v>80</v>
      </c>
      <c r="B86" s="357" t="s">
        <v>7048</v>
      </c>
      <c r="C86" s="358" t="s">
        <v>8879</v>
      </c>
      <c r="D86" s="357" t="s">
        <v>8880</v>
      </c>
      <c r="E86" s="357" t="s">
        <v>8750</v>
      </c>
      <c r="F86" s="357" t="s">
        <v>8750</v>
      </c>
      <c r="G86" s="359">
        <v>0</v>
      </c>
      <c r="H86" s="180">
        <v>0</v>
      </c>
      <c r="I86" s="371">
        <v>0</v>
      </c>
      <c r="J86" s="359">
        <v>8200000</v>
      </c>
      <c r="K86" s="359"/>
      <c r="L86" s="359"/>
      <c r="M86" s="359"/>
      <c r="N86" s="359"/>
      <c r="O86" s="359"/>
      <c r="P86" s="359">
        <v>8200000</v>
      </c>
      <c r="Q86" s="252"/>
      <c r="R86" s="359"/>
      <c r="S86" s="359"/>
      <c r="T86" s="359"/>
      <c r="U86" s="359"/>
      <c r="V86" s="359"/>
      <c r="W86" s="359"/>
      <c r="X86" s="359"/>
      <c r="Y86" s="359"/>
      <c r="Z86" s="359">
        <f>IF(SUM(K86:P86)&lt;SUM(J86),SUM(J86)-SUM(K86:P86),)</f>
        <v>0</v>
      </c>
      <c r="AA86" s="359"/>
      <c r="AB86" s="219">
        <v>9250000</v>
      </c>
      <c r="AC86" s="219">
        <v>9250000</v>
      </c>
      <c r="AD86" s="219"/>
      <c r="AE86" s="219"/>
      <c r="AF86" s="219"/>
      <c r="AG86" s="219"/>
      <c r="AH86" s="219"/>
      <c r="AI86" s="219"/>
      <c r="AJ86" s="359">
        <f t="shared" si="11"/>
        <v>0</v>
      </c>
      <c r="AK86" s="180">
        <f t="shared" si="12"/>
        <v>0</v>
      </c>
      <c r="AL86" s="28"/>
      <c r="AM86" s="89"/>
      <c r="AN86" s="89"/>
      <c r="AO86" s="89"/>
      <c r="AP86" s="89"/>
      <c r="AQ86" s="89"/>
      <c r="AR86" s="89"/>
      <c r="AS86" s="89"/>
      <c r="AT86" s="89"/>
      <c r="AU86" s="89"/>
      <c r="AV86" s="220"/>
      <c r="AW86" s="89"/>
      <c r="AX86" s="89"/>
    </row>
    <row r="87" spans="1:50" ht="15.75">
      <c r="A87" s="356">
        <f>SUBTOTAL(3,$AK$7:AK87)</f>
        <v>81</v>
      </c>
      <c r="B87" s="357" t="s">
        <v>7048</v>
      </c>
      <c r="C87" s="358" t="s">
        <v>8881</v>
      </c>
      <c r="D87" s="357" t="s">
        <v>8882</v>
      </c>
      <c r="E87" s="357" t="s">
        <v>8750</v>
      </c>
      <c r="F87" s="357" t="s">
        <v>8750</v>
      </c>
      <c r="G87" s="359">
        <v>0</v>
      </c>
      <c r="H87" s="180">
        <v>0</v>
      </c>
      <c r="I87" s="371">
        <v>519480</v>
      </c>
      <c r="J87" s="359">
        <v>8200000</v>
      </c>
      <c r="K87" s="359"/>
      <c r="L87" s="359"/>
      <c r="M87" s="359"/>
      <c r="N87" s="359"/>
      <c r="O87" s="359"/>
      <c r="P87" s="359"/>
      <c r="Q87" s="252"/>
      <c r="R87" s="359"/>
      <c r="S87" s="359"/>
      <c r="T87" s="359"/>
      <c r="U87" s="359"/>
      <c r="V87" s="359">
        <v>8200000</v>
      </c>
      <c r="W87" s="359"/>
      <c r="X87" s="359"/>
      <c r="Y87" s="371">
        <v>519480</v>
      </c>
      <c r="Z87" s="359">
        <f>IF(SUM(K87:V87)&lt;SUM(J87),SUM(J87)-SUM(K87:V87),)</f>
        <v>0</v>
      </c>
      <c r="AA87" s="371"/>
      <c r="AB87" s="219">
        <f>9250000-Y87</f>
        <v>8730520</v>
      </c>
      <c r="AC87" s="219"/>
      <c r="AD87" s="219"/>
      <c r="AE87" s="219"/>
      <c r="AF87" s="219"/>
      <c r="AG87" s="219"/>
      <c r="AH87" s="219"/>
      <c r="AI87" s="219"/>
      <c r="AJ87" s="359">
        <f t="shared" si="11"/>
        <v>8730520</v>
      </c>
      <c r="AK87" s="180">
        <f t="shared" si="12"/>
        <v>8730520</v>
      </c>
      <c r="AL87" s="28"/>
      <c r="AM87" s="89"/>
      <c r="AN87" s="89"/>
      <c r="AO87" s="89"/>
      <c r="AP87" s="89"/>
      <c r="AQ87" s="89"/>
      <c r="AR87" s="89"/>
      <c r="AS87" s="89"/>
      <c r="AT87" s="89"/>
      <c r="AU87" s="89"/>
      <c r="AV87" s="220"/>
      <c r="AW87" s="89"/>
      <c r="AX87" s="89"/>
    </row>
    <row r="88" spans="1:50" ht="15.75">
      <c r="A88" s="356">
        <f>SUBTOTAL(3,$AK$7:AK88)</f>
        <v>82</v>
      </c>
      <c r="B88" s="357" t="s">
        <v>7048</v>
      </c>
      <c r="C88" s="358" t="s">
        <v>8883</v>
      </c>
      <c r="D88" s="357" t="s">
        <v>8884</v>
      </c>
      <c r="E88" s="357" t="s">
        <v>8750</v>
      </c>
      <c r="F88" s="357" t="s">
        <v>8750</v>
      </c>
      <c r="G88" s="359">
        <v>0</v>
      </c>
      <c r="H88" s="180">
        <v>0</v>
      </c>
      <c r="I88" s="371">
        <v>0</v>
      </c>
      <c r="J88" s="359">
        <v>8200000</v>
      </c>
      <c r="K88" s="359"/>
      <c r="L88" s="359"/>
      <c r="M88" s="359"/>
      <c r="N88" s="359"/>
      <c r="O88" s="359"/>
      <c r="P88" s="359">
        <v>8200000</v>
      </c>
      <c r="Q88" s="252"/>
      <c r="R88" s="359"/>
      <c r="S88" s="359"/>
      <c r="T88" s="359"/>
      <c r="U88" s="359"/>
      <c r="V88" s="359"/>
      <c r="W88" s="359"/>
      <c r="X88" s="359"/>
      <c r="Y88" s="359"/>
      <c r="Z88" s="359">
        <f>IF(SUM(K88:P88)&lt;SUM(J88),SUM(J88)-SUM(K88:P88),)</f>
        <v>0</v>
      </c>
      <c r="AA88" s="359"/>
      <c r="AB88" s="219">
        <v>9250000</v>
      </c>
      <c r="AC88" s="219">
        <v>9250000</v>
      </c>
      <c r="AD88" s="219"/>
      <c r="AE88" s="219"/>
      <c r="AF88" s="219"/>
      <c r="AG88" s="219"/>
      <c r="AH88" s="219"/>
      <c r="AI88" s="219"/>
      <c r="AJ88" s="359">
        <f t="shared" si="11"/>
        <v>0</v>
      </c>
      <c r="AK88" s="180">
        <f t="shared" si="12"/>
        <v>0</v>
      </c>
      <c r="AL88" s="28"/>
      <c r="AM88" s="89"/>
      <c r="AN88" s="89"/>
      <c r="AO88" s="89"/>
      <c r="AP88" s="89"/>
      <c r="AQ88" s="89"/>
      <c r="AR88" s="89"/>
      <c r="AS88" s="89"/>
      <c r="AT88" s="89"/>
      <c r="AU88" s="89"/>
      <c r="AV88" s="220"/>
      <c r="AW88" s="89"/>
      <c r="AX88" s="89"/>
    </row>
    <row r="89" spans="1:50" ht="15.75">
      <c r="A89" s="356">
        <f>SUBTOTAL(3,$AK$7:AK89)</f>
        <v>83</v>
      </c>
      <c r="B89" s="357" t="s">
        <v>7048</v>
      </c>
      <c r="C89" s="358" t="s">
        <v>6059</v>
      </c>
      <c r="D89" s="357" t="s">
        <v>8885</v>
      </c>
      <c r="E89" s="357" t="s">
        <v>8750</v>
      </c>
      <c r="F89" s="357" t="s">
        <v>8750</v>
      </c>
      <c r="G89" s="359">
        <v>0</v>
      </c>
      <c r="H89" s="180">
        <v>0</v>
      </c>
      <c r="I89" s="371">
        <v>0</v>
      </c>
      <c r="J89" s="359">
        <v>8200000</v>
      </c>
      <c r="K89" s="359"/>
      <c r="L89" s="359"/>
      <c r="M89" s="359"/>
      <c r="N89" s="359">
        <v>8200000</v>
      </c>
      <c r="O89" s="359"/>
      <c r="P89" s="359"/>
      <c r="Q89" s="252"/>
      <c r="R89" s="359"/>
      <c r="S89" s="359"/>
      <c r="T89" s="359"/>
      <c r="U89" s="359"/>
      <c r="V89" s="359"/>
      <c r="W89" s="359"/>
      <c r="X89" s="359"/>
      <c r="Y89" s="359"/>
      <c r="Z89" s="359">
        <f>IF(SUM(K89:N89)&lt;SUM(J89),SUM(J89)-SUM(K89:N89),)</f>
        <v>0</v>
      </c>
      <c r="AA89" s="359"/>
      <c r="AB89" s="219">
        <v>9250000</v>
      </c>
      <c r="AC89" s="219">
        <v>9250000</v>
      </c>
      <c r="AD89" s="219"/>
      <c r="AE89" s="219"/>
      <c r="AF89" s="219"/>
      <c r="AG89" s="219"/>
      <c r="AH89" s="219"/>
      <c r="AI89" s="219"/>
      <c r="AJ89" s="359">
        <f t="shared" si="11"/>
        <v>0</v>
      </c>
      <c r="AK89" s="180">
        <f t="shared" si="12"/>
        <v>0</v>
      </c>
      <c r="AL89" s="28"/>
      <c r="AM89" s="89"/>
      <c r="AN89" s="89"/>
      <c r="AO89" s="89"/>
      <c r="AP89" s="89"/>
      <c r="AQ89" s="89"/>
      <c r="AR89" s="89"/>
      <c r="AS89" s="89"/>
      <c r="AT89" s="89"/>
      <c r="AU89" s="89"/>
      <c r="AV89" s="220"/>
      <c r="AW89" s="89"/>
      <c r="AX89" s="89"/>
    </row>
    <row r="90" spans="1:50" ht="15.75">
      <c r="A90" s="356">
        <f>SUBTOTAL(3,$AK$7:AK90)</f>
        <v>84</v>
      </c>
      <c r="B90" s="357" t="s">
        <v>7048</v>
      </c>
      <c r="C90" s="358" t="s">
        <v>8889</v>
      </c>
      <c r="D90" s="357" t="s">
        <v>8890</v>
      </c>
      <c r="E90" s="357" t="s">
        <v>8750</v>
      </c>
      <c r="F90" s="357" t="s">
        <v>8750</v>
      </c>
      <c r="G90" s="359">
        <v>0</v>
      </c>
      <c r="H90" s="180">
        <v>0</v>
      </c>
      <c r="I90" s="371"/>
      <c r="J90" s="359">
        <v>8200000</v>
      </c>
      <c r="K90" s="359"/>
      <c r="L90" s="359"/>
      <c r="M90" s="359"/>
      <c r="N90" s="359"/>
      <c r="O90" s="359"/>
      <c r="P90" s="359">
        <v>8200000</v>
      </c>
      <c r="Q90" s="252"/>
      <c r="R90" s="359"/>
      <c r="S90" s="359"/>
      <c r="T90" s="359"/>
      <c r="U90" s="359"/>
      <c r="V90" s="359"/>
      <c r="W90" s="359"/>
      <c r="X90" s="359"/>
      <c r="Y90" s="359"/>
      <c r="Z90" s="359">
        <f>IF(SUM(K90:P90)&lt;SUM(J90),SUM(J90)-SUM(K90:P90),)</f>
        <v>0</v>
      </c>
      <c r="AA90" s="359"/>
      <c r="AB90" s="219">
        <v>9250000</v>
      </c>
      <c r="AC90" s="219">
        <v>9250000</v>
      </c>
      <c r="AD90" s="219"/>
      <c r="AE90" s="219"/>
      <c r="AF90" s="219"/>
      <c r="AG90" s="219"/>
      <c r="AH90" s="219"/>
      <c r="AI90" s="219"/>
      <c r="AJ90" s="359">
        <f t="shared" si="11"/>
        <v>0</v>
      </c>
      <c r="AK90" s="180">
        <f t="shared" si="12"/>
        <v>0</v>
      </c>
      <c r="AL90" s="28"/>
      <c r="AM90" s="89"/>
      <c r="AN90" s="89"/>
      <c r="AO90" s="89"/>
      <c r="AP90" s="89"/>
      <c r="AQ90" s="89"/>
      <c r="AR90" s="89"/>
      <c r="AS90" s="89"/>
      <c r="AT90" s="89"/>
      <c r="AU90" s="89"/>
      <c r="AV90" s="220"/>
      <c r="AW90" s="89"/>
      <c r="AX90" s="89"/>
    </row>
    <row r="91" spans="1:50" ht="15.75">
      <c r="A91" s="356">
        <f>SUBTOTAL(3,$AK$7:AK91)</f>
        <v>85</v>
      </c>
      <c r="B91" s="357" t="s">
        <v>7048</v>
      </c>
      <c r="C91" s="358" t="s">
        <v>6036</v>
      </c>
      <c r="D91" s="357" t="s">
        <v>8891</v>
      </c>
      <c r="E91" s="357" t="s">
        <v>8750</v>
      </c>
      <c r="F91" s="357" t="s">
        <v>8750</v>
      </c>
      <c r="G91" s="359">
        <v>0</v>
      </c>
      <c r="H91" s="180">
        <v>0</v>
      </c>
      <c r="I91" s="371">
        <v>0</v>
      </c>
      <c r="J91" s="359">
        <v>8200000</v>
      </c>
      <c r="K91" s="359"/>
      <c r="L91" s="359"/>
      <c r="M91" s="359"/>
      <c r="N91" s="359">
        <v>8200000</v>
      </c>
      <c r="O91" s="359"/>
      <c r="P91" s="359"/>
      <c r="Q91" s="252"/>
      <c r="R91" s="359"/>
      <c r="S91" s="359"/>
      <c r="T91" s="359"/>
      <c r="U91" s="359"/>
      <c r="V91" s="359"/>
      <c r="W91" s="359"/>
      <c r="X91" s="359"/>
      <c r="Y91" s="359"/>
      <c r="Z91" s="359">
        <f t="shared" ref="Z91:Z96" si="13">IF(SUM(K91:N91)&lt;SUM(J91),SUM(J91)-SUM(K91:N91),)</f>
        <v>0</v>
      </c>
      <c r="AA91" s="359"/>
      <c r="AB91" s="219">
        <v>9250000</v>
      </c>
      <c r="AC91" s="219"/>
      <c r="AD91" s="219"/>
      <c r="AE91" s="219">
        <v>9250000</v>
      </c>
      <c r="AF91" s="219"/>
      <c r="AG91" s="219"/>
      <c r="AH91" s="219"/>
      <c r="AI91" s="219"/>
      <c r="AJ91" s="359">
        <f>IF(SUM(AC91:AF91)&lt;SUM(AB91),SUM(AB91)-SUM(AC91:AF91),)</f>
        <v>0</v>
      </c>
      <c r="AK91" s="180">
        <f>IF(SUM(K91:X91)-I91&lt;SUM(J91+G91,H91),SUM(G91+H91+J91)-SUM(K91:X91),)+IF(SUM(AC91:AF91)&lt;SUM(AB91),SUM(AB91)-SUM(AC91:AF91),)</f>
        <v>0</v>
      </c>
      <c r="AL91" s="28"/>
      <c r="AM91" s="89"/>
      <c r="AN91" s="89"/>
      <c r="AO91" s="89"/>
      <c r="AP91" s="89"/>
      <c r="AQ91" s="89"/>
      <c r="AR91" s="89"/>
      <c r="AS91" s="89"/>
      <c r="AT91" s="89"/>
      <c r="AU91" s="89"/>
      <c r="AV91" s="220"/>
      <c r="AW91" s="89"/>
      <c r="AX91" s="89"/>
    </row>
    <row r="92" spans="1:50" ht="15.75">
      <c r="A92" s="356">
        <f>SUBTOTAL(3,$AK$7:AK92)</f>
        <v>86</v>
      </c>
      <c r="B92" s="357" t="s">
        <v>7048</v>
      </c>
      <c r="C92" s="358" t="s">
        <v>6282</v>
      </c>
      <c r="D92" s="357" t="s">
        <v>8893</v>
      </c>
      <c r="E92" s="357" t="s">
        <v>8750</v>
      </c>
      <c r="F92" s="357" t="s">
        <v>8750</v>
      </c>
      <c r="G92" s="359">
        <v>0</v>
      </c>
      <c r="H92" s="180">
        <v>0</v>
      </c>
      <c r="I92" s="371"/>
      <c r="J92" s="359">
        <v>8200000</v>
      </c>
      <c r="K92" s="359"/>
      <c r="L92" s="359"/>
      <c r="M92" s="359"/>
      <c r="N92" s="359">
        <v>8200000</v>
      </c>
      <c r="O92" s="359"/>
      <c r="P92" s="359"/>
      <c r="Q92" s="252"/>
      <c r="R92" s="359"/>
      <c r="S92" s="359"/>
      <c r="T92" s="359"/>
      <c r="U92" s="359"/>
      <c r="V92" s="359"/>
      <c r="W92" s="359"/>
      <c r="X92" s="359"/>
      <c r="Y92" s="359"/>
      <c r="Z92" s="359">
        <f t="shared" si="13"/>
        <v>0</v>
      </c>
      <c r="AA92" s="359"/>
      <c r="AB92" s="219">
        <v>9250000</v>
      </c>
      <c r="AC92" s="219">
        <v>9250000</v>
      </c>
      <c r="AD92" s="219"/>
      <c r="AE92" s="219"/>
      <c r="AF92" s="219"/>
      <c r="AG92" s="219"/>
      <c r="AH92" s="219"/>
      <c r="AI92" s="219"/>
      <c r="AJ92" s="359">
        <f t="shared" ref="AJ92:AJ103" si="14">IF(SUM(AC92:AD92)&lt;SUM(AB92),SUM(AB92)-SUM(AC92:AD92),)</f>
        <v>0</v>
      </c>
      <c r="AK92" s="180">
        <f t="shared" ref="AK92:AK103" si="15">IF(SUM(K92:X92)-I92&lt;SUM(J92+G92,H92),SUM(G92+H92+J92)-SUM(K92:X92),)+IF(SUM(AC92:AD92)&lt;SUM(AB92),SUM(AB92)-SUM(AC92:AD92),)</f>
        <v>0</v>
      </c>
      <c r="AL92" s="28"/>
      <c r="AM92" s="89"/>
      <c r="AN92" s="89"/>
      <c r="AO92" s="89"/>
      <c r="AP92" s="89"/>
      <c r="AQ92" s="89"/>
      <c r="AR92" s="89"/>
      <c r="AS92" s="89"/>
      <c r="AT92" s="89"/>
      <c r="AU92" s="89"/>
      <c r="AV92" s="220"/>
      <c r="AW92" s="89"/>
      <c r="AX92" s="89"/>
    </row>
    <row r="93" spans="1:50" ht="15.75">
      <c r="A93" s="356">
        <f>SUBTOTAL(3,$AK$7:AK93)</f>
        <v>87</v>
      </c>
      <c r="B93" s="357" t="s">
        <v>7048</v>
      </c>
      <c r="C93" s="358" t="s">
        <v>6936</v>
      </c>
      <c r="D93" s="357" t="s">
        <v>8894</v>
      </c>
      <c r="E93" s="357" t="s">
        <v>8750</v>
      </c>
      <c r="F93" s="357" t="s">
        <v>8750</v>
      </c>
      <c r="G93" s="359">
        <v>0</v>
      </c>
      <c r="H93" s="180">
        <v>0</v>
      </c>
      <c r="I93" s="371">
        <v>0</v>
      </c>
      <c r="J93" s="359">
        <v>8200000</v>
      </c>
      <c r="K93" s="359"/>
      <c r="L93" s="359"/>
      <c r="M93" s="359"/>
      <c r="N93" s="359">
        <v>8200000</v>
      </c>
      <c r="O93" s="359"/>
      <c r="P93" s="359"/>
      <c r="Q93" s="252"/>
      <c r="R93" s="359"/>
      <c r="S93" s="359"/>
      <c r="T93" s="359"/>
      <c r="U93" s="359"/>
      <c r="V93" s="359"/>
      <c r="W93" s="359"/>
      <c r="X93" s="359"/>
      <c r="Y93" s="359"/>
      <c r="Z93" s="359">
        <f t="shared" si="13"/>
        <v>0</v>
      </c>
      <c r="AA93" s="359"/>
      <c r="AB93" s="219">
        <v>9250000</v>
      </c>
      <c r="AC93" s="219">
        <v>9250000</v>
      </c>
      <c r="AD93" s="219"/>
      <c r="AE93" s="219"/>
      <c r="AF93" s="219"/>
      <c r="AG93" s="219"/>
      <c r="AH93" s="219"/>
      <c r="AI93" s="219"/>
      <c r="AJ93" s="359">
        <f t="shared" si="14"/>
        <v>0</v>
      </c>
      <c r="AK93" s="180">
        <f t="shared" si="15"/>
        <v>0</v>
      </c>
      <c r="AL93" s="28"/>
      <c r="AM93" s="89"/>
      <c r="AN93" s="89"/>
      <c r="AO93" s="89"/>
      <c r="AP93" s="89"/>
      <c r="AQ93" s="89"/>
      <c r="AR93" s="89"/>
      <c r="AS93" s="89"/>
      <c r="AT93" s="89"/>
      <c r="AU93" s="89"/>
      <c r="AV93" s="220"/>
      <c r="AW93" s="89"/>
      <c r="AX93" s="89"/>
    </row>
    <row r="94" spans="1:50" ht="15.75">
      <c r="A94" s="356">
        <f>SUBTOTAL(3,$AK$7:AK94)</f>
        <v>88</v>
      </c>
      <c r="B94" s="357" t="s">
        <v>7048</v>
      </c>
      <c r="C94" s="358" t="s">
        <v>6555</v>
      </c>
      <c r="D94" s="357" t="s">
        <v>8895</v>
      </c>
      <c r="E94" s="357" t="s">
        <v>8750</v>
      </c>
      <c r="F94" s="357" t="s">
        <v>8750</v>
      </c>
      <c r="G94" s="359">
        <v>0</v>
      </c>
      <c r="H94" s="180">
        <v>0</v>
      </c>
      <c r="I94" s="371"/>
      <c r="J94" s="359">
        <v>8200000</v>
      </c>
      <c r="K94" s="359"/>
      <c r="L94" s="359"/>
      <c r="M94" s="359"/>
      <c r="N94" s="359">
        <v>8200000</v>
      </c>
      <c r="O94" s="359"/>
      <c r="P94" s="359"/>
      <c r="Q94" s="252"/>
      <c r="R94" s="359"/>
      <c r="S94" s="359"/>
      <c r="T94" s="359"/>
      <c r="U94" s="359"/>
      <c r="V94" s="359"/>
      <c r="W94" s="359"/>
      <c r="X94" s="359"/>
      <c r="Y94" s="359"/>
      <c r="Z94" s="359">
        <f t="shared" si="13"/>
        <v>0</v>
      </c>
      <c r="AA94" s="359"/>
      <c r="AB94" s="219">
        <v>9250000</v>
      </c>
      <c r="AC94" s="219">
        <v>9250000</v>
      </c>
      <c r="AD94" s="219"/>
      <c r="AE94" s="219"/>
      <c r="AF94" s="219"/>
      <c r="AG94" s="219"/>
      <c r="AH94" s="219"/>
      <c r="AI94" s="219"/>
      <c r="AJ94" s="359">
        <f t="shared" si="14"/>
        <v>0</v>
      </c>
      <c r="AK94" s="180">
        <f t="shared" si="15"/>
        <v>0</v>
      </c>
      <c r="AL94" s="28"/>
      <c r="AM94" s="89"/>
      <c r="AN94" s="89"/>
      <c r="AO94" s="89"/>
      <c r="AP94" s="89"/>
      <c r="AQ94" s="89"/>
      <c r="AR94" s="89"/>
      <c r="AS94" s="89"/>
      <c r="AT94" s="89"/>
      <c r="AU94" s="89"/>
      <c r="AV94" s="220"/>
      <c r="AW94" s="89"/>
      <c r="AX94" s="89"/>
    </row>
    <row r="95" spans="1:50" ht="15.75">
      <c r="A95" s="356">
        <f>SUBTOTAL(3,$AK$7:AK95)</f>
        <v>89</v>
      </c>
      <c r="B95" s="357" t="s">
        <v>7048</v>
      </c>
      <c r="C95" s="358" t="s">
        <v>5907</v>
      </c>
      <c r="D95" s="357" t="s">
        <v>8896</v>
      </c>
      <c r="E95" s="357" t="s">
        <v>8750</v>
      </c>
      <c r="F95" s="357" t="s">
        <v>8750</v>
      </c>
      <c r="G95" s="359">
        <v>0</v>
      </c>
      <c r="H95" s="180">
        <v>0</v>
      </c>
      <c r="I95" s="371">
        <v>0</v>
      </c>
      <c r="J95" s="359">
        <v>8200000</v>
      </c>
      <c r="K95" s="359"/>
      <c r="L95" s="359"/>
      <c r="M95" s="359"/>
      <c r="N95" s="359">
        <v>8200000</v>
      </c>
      <c r="O95" s="359"/>
      <c r="P95" s="359"/>
      <c r="Q95" s="252"/>
      <c r="R95" s="359"/>
      <c r="S95" s="359"/>
      <c r="T95" s="359"/>
      <c r="U95" s="359"/>
      <c r="V95" s="359"/>
      <c r="W95" s="359"/>
      <c r="X95" s="359"/>
      <c r="Y95" s="359"/>
      <c r="Z95" s="359">
        <f t="shared" si="13"/>
        <v>0</v>
      </c>
      <c r="AA95" s="359"/>
      <c r="AB95" s="219">
        <v>9250000</v>
      </c>
      <c r="AC95" s="219">
        <v>9250000</v>
      </c>
      <c r="AD95" s="219"/>
      <c r="AE95" s="219"/>
      <c r="AF95" s="219"/>
      <c r="AG95" s="219"/>
      <c r="AH95" s="219"/>
      <c r="AI95" s="219"/>
      <c r="AJ95" s="359">
        <f t="shared" si="14"/>
        <v>0</v>
      </c>
      <c r="AK95" s="180">
        <f t="shared" si="15"/>
        <v>0</v>
      </c>
      <c r="AL95" s="28"/>
      <c r="AM95" s="89"/>
      <c r="AN95" s="89"/>
      <c r="AO95" s="89"/>
      <c r="AP95" s="89"/>
      <c r="AQ95" s="89"/>
      <c r="AR95" s="89"/>
      <c r="AS95" s="89"/>
      <c r="AT95" s="89"/>
      <c r="AU95" s="89"/>
      <c r="AV95" s="220"/>
      <c r="AW95" s="89"/>
      <c r="AX95" s="89"/>
    </row>
    <row r="96" spans="1:50" ht="15.75">
      <c r="A96" s="356">
        <f>SUBTOTAL(3,$AK$7:AK96)</f>
        <v>90</v>
      </c>
      <c r="B96" s="357" t="s">
        <v>7048</v>
      </c>
      <c r="C96" s="358" t="s">
        <v>6337</v>
      </c>
      <c r="D96" s="357" t="s">
        <v>8898</v>
      </c>
      <c r="E96" s="357" t="s">
        <v>8750</v>
      </c>
      <c r="F96" s="357" t="s">
        <v>8750</v>
      </c>
      <c r="G96" s="359">
        <v>0</v>
      </c>
      <c r="H96" s="180">
        <v>0</v>
      </c>
      <c r="I96" s="371">
        <v>0</v>
      </c>
      <c r="J96" s="359">
        <v>8200000</v>
      </c>
      <c r="K96" s="359"/>
      <c r="L96" s="359"/>
      <c r="M96" s="359"/>
      <c r="N96" s="359">
        <v>8200000</v>
      </c>
      <c r="O96" s="359"/>
      <c r="P96" s="359"/>
      <c r="Q96" s="252"/>
      <c r="R96" s="359"/>
      <c r="S96" s="359"/>
      <c r="T96" s="359"/>
      <c r="U96" s="359"/>
      <c r="V96" s="359"/>
      <c r="W96" s="359"/>
      <c r="X96" s="359"/>
      <c r="Y96" s="359"/>
      <c r="Z96" s="359">
        <f t="shared" si="13"/>
        <v>0</v>
      </c>
      <c r="AA96" s="359"/>
      <c r="AB96" s="219">
        <v>9250000</v>
      </c>
      <c r="AC96" s="219">
        <v>9250000</v>
      </c>
      <c r="AD96" s="219"/>
      <c r="AE96" s="219"/>
      <c r="AF96" s="219"/>
      <c r="AG96" s="219"/>
      <c r="AH96" s="219"/>
      <c r="AI96" s="219"/>
      <c r="AJ96" s="359">
        <f t="shared" si="14"/>
        <v>0</v>
      </c>
      <c r="AK96" s="180">
        <f t="shared" si="15"/>
        <v>0</v>
      </c>
      <c r="AL96" s="28"/>
      <c r="AM96" s="89"/>
      <c r="AN96" s="89"/>
      <c r="AO96" s="89"/>
      <c r="AP96" s="89"/>
      <c r="AQ96" s="89"/>
      <c r="AR96" s="89"/>
      <c r="AS96" s="89"/>
      <c r="AT96" s="89"/>
      <c r="AU96" s="89"/>
      <c r="AV96" s="220"/>
      <c r="AW96" s="89"/>
      <c r="AX96" s="89"/>
    </row>
    <row r="97" spans="1:50" ht="15.75">
      <c r="A97" s="356">
        <f>SUBTOTAL(3,$AK$7:AK97)</f>
        <v>91</v>
      </c>
      <c r="B97" s="357" t="s">
        <v>7052</v>
      </c>
      <c r="C97" s="358" t="s">
        <v>9638</v>
      </c>
      <c r="D97" s="357" t="s">
        <v>9639</v>
      </c>
      <c r="E97" s="357" t="s">
        <v>14937</v>
      </c>
      <c r="F97" s="357" t="s">
        <v>8900</v>
      </c>
      <c r="G97" s="359">
        <v>0</v>
      </c>
      <c r="H97" s="180">
        <v>0</v>
      </c>
      <c r="I97" s="371">
        <v>0</v>
      </c>
      <c r="J97" s="359">
        <v>7500000</v>
      </c>
      <c r="K97" s="359"/>
      <c r="L97" s="359"/>
      <c r="M97" s="359"/>
      <c r="N97" s="359"/>
      <c r="O97" s="359"/>
      <c r="P97" s="359"/>
      <c r="Q97" s="252"/>
      <c r="R97" s="359">
        <v>7500000</v>
      </c>
      <c r="S97" s="359"/>
      <c r="T97" s="359"/>
      <c r="U97" s="359"/>
      <c r="V97" s="359"/>
      <c r="W97" s="359"/>
      <c r="X97" s="359"/>
      <c r="Y97" s="359"/>
      <c r="Z97" s="359">
        <f>IF(SUM(K97:R97)&lt;SUM(J97),SUM(J97)-SUM(K97:N=R97),)</f>
        <v>0</v>
      </c>
      <c r="AA97" s="359"/>
      <c r="AB97" s="219">
        <v>8450000</v>
      </c>
      <c r="AC97" s="219"/>
      <c r="AD97" s="219"/>
      <c r="AE97" s="219"/>
      <c r="AF97" s="219"/>
      <c r="AG97" s="219"/>
      <c r="AH97" s="219"/>
      <c r="AI97" s="219"/>
      <c r="AJ97" s="359">
        <f t="shared" si="14"/>
        <v>8450000</v>
      </c>
      <c r="AK97" s="180">
        <f t="shared" si="15"/>
        <v>8450000</v>
      </c>
      <c r="AL97" s="28"/>
      <c r="AM97" s="89"/>
      <c r="AN97" s="89"/>
      <c r="AO97" s="89"/>
      <c r="AP97" s="89"/>
      <c r="AQ97" s="89"/>
      <c r="AR97" s="89"/>
      <c r="AS97" s="89"/>
      <c r="AT97" s="89"/>
      <c r="AU97" s="89"/>
      <c r="AV97" s="220"/>
      <c r="AW97" s="89"/>
      <c r="AX97" s="89"/>
    </row>
    <row r="98" spans="1:50" ht="15.75">
      <c r="A98" s="356">
        <f>SUBTOTAL(3,$AK$7:AK98)</f>
        <v>92</v>
      </c>
      <c r="B98" s="357" t="s">
        <v>7048</v>
      </c>
      <c r="C98" s="358" t="s">
        <v>6561</v>
      </c>
      <c r="D98" s="357" t="s">
        <v>8901</v>
      </c>
      <c r="E98" s="357" t="s">
        <v>8750</v>
      </c>
      <c r="F98" s="357" t="s">
        <v>8750</v>
      </c>
      <c r="G98" s="359">
        <v>0</v>
      </c>
      <c r="H98" s="180">
        <v>0</v>
      </c>
      <c r="I98" s="371"/>
      <c r="J98" s="359">
        <v>8200000</v>
      </c>
      <c r="K98" s="359"/>
      <c r="L98" s="359"/>
      <c r="M98" s="359"/>
      <c r="N98" s="359">
        <v>8200000</v>
      </c>
      <c r="O98" s="359"/>
      <c r="P98" s="359"/>
      <c r="Q98" s="252"/>
      <c r="R98" s="359"/>
      <c r="S98" s="359"/>
      <c r="T98" s="359"/>
      <c r="U98" s="359"/>
      <c r="V98" s="359"/>
      <c r="W98" s="359"/>
      <c r="X98" s="359"/>
      <c r="Y98" s="359"/>
      <c r="Z98" s="359">
        <f>IF(SUM(K98:N98)&lt;SUM(J98),SUM(J98)-SUM(K98:N98),)</f>
        <v>0</v>
      </c>
      <c r="AA98" s="359"/>
      <c r="AB98" s="219">
        <v>9250000</v>
      </c>
      <c r="AC98" s="219">
        <v>9250000</v>
      </c>
      <c r="AD98" s="219"/>
      <c r="AE98" s="219"/>
      <c r="AF98" s="219"/>
      <c r="AG98" s="219"/>
      <c r="AH98" s="219"/>
      <c r="AI98" s="219"/>
      <c r="AJ98" s="359">
        <f t="shared" si="14"/>
        <v>0</v>
      </c>
      <c r="AK98" s="180">
        <f t="shared" si="15"/>
        <v>0</v>
      </c>
      <c r="AL98" s="28"/>
      <c r="AM98" s="89"/>
      <c r="AN98" s="89"/>
      <c r="AO98" s="89"/>
      <c r="AP98" s="89"/>
      <c r="AQ98" s="89"/>
      <c r="AR98" s="89"/>
      <c r="AS98" s="89"/>
      <c r="AT98" s="89"/>
      <c r="AU98" s="89"/>
      <c r="AV98" s="220"/>
      <c r="AW98" s="89"/>
      <c r="AX98" s="89"/>
    </row>
    <row r="99" spans="1:50" ht="15.75">
      <c r="A99" s="356">
        <f>SUBTOTAL(3,$AK$7:AK99)</f>
        <v>93</v>
      </c>
      <c r="B99" s="357" t="s">
        <v>7048</v>
      </c>
      <c r="C99" s="358" t="s">
        <v>8903</v>
      </c>
      <c r="D99" s="357" t="s">
        <v>8904</v>
      </c>
      <c r="E99" s="357" t="s">
        <v>8750</v>
      </c>
      <c r="F99" s="357" t="s">
        <v>8750</v>
      </c>
      <c r="G99" s="359">
        <v>0</v>
      </c>
      <c r="H99" s="180">
        <v>0</v>
      </c>
      <c r="I99" s="371">
        <v>0</v>
      </c>
      <c r="J99" s="359">
        <v>8200000</v>
      </c>
      <c r="K99" s="359"/>
      <c r="L99" s="359"/>
      <c r="M99" s="359"/>
      <c r="N99" s="359"/>
      <c r="O99" s="359"/>
      <c r="P99" s="359">
        <v>8200000</v>
      </c>
      <c r="Q99" s="252"/>
      <c r="R99" s="359"/>
      <c r="S99" s="359"/>
      <c r="T99" s="359"/>
      <c r="U99" s="359"/>
      <c r="V99" s="359"/>
      <c r="W99" s="359"/>
      <c r="X99" s="359"/>
      <c r="Y99" s="359"/>
      <c r="Z99" s="359">
        <f>IF(SUM(K99:P99)&lt;SUM(J99),SUM(J99)-SUM(K99:P99),)</f>
        <v>0</v>
      </c>
      <c r="AA99" s="359"/>
      <c r="AB99" s="219">
        <v>9250000</v>
      </c>
      <c r="AC99" s="219"/>
      <c r="AD99" s="219"/>
      <c r="AE99" s="219"/>
      <c r="AF99" s="219"/>
      <c r="AG99" s="219"/>
      <c r="AH99" s="219"/>
      <c r="AI99" s="219"/>
      <c r="AJ99" s="359">
        <f t="shared" si="14"/>
        <v>9250000</v>
      </c>
      <c r="AK99" s="180">
        <f t="shared" si="15"/>
        <v>9250000</v>
      </c>
      <c r="AL99" s="28"/>
      <c r="AM99" s="89"/>
      <c r="AN99" s="89"/>
      <c r="AO99" s="89"/>
      <c r="AP99" s="89"/>
      <c r="AQ99" s="89"/>
      <c r="AR99" s="89"/>
      <c r="AS99" s="89"/>
      <c r="AT99" s="89"/>
      <c r="AU99" s="89"/>
      <c r="AV99" s="220"/>
      <c r="AW99" s="89"/>
      <c r="AX99" s="89"/>
    </row>
    <row r="100" spans="1:50" ht="15.75">
      <c r="A100" s="356">
        <f>SUBTOTAL(3,$AK$7:AK100)</f>
        <v>94</v>
      </c>
      <c r="B100" s="357" t="s">
        <v>7048</v>
      </c>
      <c r="C100" s="358" t="s">
        <v>8908</v>
      </c>
      <c r="D100" s="357" t="s">
        <v>8909</v>
      </c>
      <c r="E100" s="357" t="s">
        <v>8750</v>
      </c>
      <c r="F100" s="357" t="s">
        <v>8750</v>
      </c>
      <c r="G100" s="359">
        <v>0</v>
      </c>
      <c r="H100" s="180">
        <v>0</v>
      </c>
      <c r="I100" s="371">
        <v>0</v>
      </c>
      <c r="J100" s="359">
        <v>8200000</v>
      </c>
      <c r="K100" s="359"/>
      <c r="L100" s="359"/>
      <c r="M100" s="359"/>
      <c r="N100" s="359"/>
      <c r="O100" s="359"/>
      <c r="P100" s="359">
        <v>8200000</v>
      </c>
      <c r="Q100" s="252"/>
      <c r="R100" s="359"/>
      <c r="S100" s="359"/>
      <c r="T100" s="359"/>
      <c r="U100" s="359"/>
      <c r="V100" s="359"/>
      <c r="W100" s="359"/>
      <c r="X100" s="359"/>
      <c r="Y100" s="359"/>
      <c r="Z100" s="359">
        <f>IF(SUM(K100:P100)&lt;SUM(J100),SUM(J100)-SUM(K100:P100),)</f>
        <v>0</v>
      </c>
      <c r="AA100" s="359"/>
      <c r="AB100" s="219">
        <v>9250000</v>
      </c>
      <c r="AC100" s="219"/>
      <c r="AD100" s="219"/>
      <c r="AE100" s="219"/>
      <c r="AF100" s="219"/>
      <c r="AG100" s="219">
        <v>9250000</v>
      </c>
      <c r="AH100" s="219"/>
      <c r="AI100" s="219"/>
      <c r="AJ100" s="359">
        <f>IF(SUM(AC100:AH100)&lt;SUM(AB100),SUM(AB100)-SUM(AC100:AH100),)</f>
        <v>0</v>
      </c>
      <c r="AK100" s="180">
        <v>0</v>
      </c>
      <c r="AL100" s="28"/>
      <c r="AM100" s="89"/>
      <c r="AN100" s="89"/>
      <c r="AO100" s="89"/>
      <c r="AP100" s="89"/>
      <c r="AQ100" s="89"/>
      <c r="AR100" s="89"/>
      <c r="AS100" s="89"/>
      <c r="AT100" s="89"/>
      <c r="AU100" s="89"/>
      <c r="AV100" s="220"/>
      <c r="AW100" s="89"/>
      <c r="AX100" s="89"/>
    </row>
    <row r="101" spans="1:50" ht="15.75">
      <c r="A101" s="356">
        <f>SUBTOTAL(3,$AK$7:AK101)</f>
        <v>95</v>
      </c>
      <c r="B101" s="357" t="s">
        <v>7048</v>
      </c>
      <c r="C101" s="358" t="s">
        <v>5646</v>
      </c>
      <c r="D101" s="357" t="s">
        <v>8910</v>
      </c>
      <c r="E101" s="357" t="s">
        <v>8750</v>
      </c>
      <c r="F101" s="357" t="s">
        <v>8750</v>
      </c>
      <c r="G101" s="359">
        <v>0</v>
      </c>
      <c r="H101" s="180">
        <v>0</v>
      </c>
      <c r="I101" s="371"/>
      <c r="J101" s="359">
        <v>8200000</v>
      </c>
      <c r="K101" s="359"/>
      <c r="L101" s="359"/>
      <c r="M101" s="359"/>
      <c r="N101" s="359">
        <v>8200000</v>
      </c>
      <c r="O101" s="359"/>
      <c r="P101" s="359"/>
      <c r="Q101" s="252"/>
      <c r="R101" s="359"/>
      <c r="S101" s="359"/>
      <c r="T101" s="359"/>
      <c r="U101" s="359"/>
      <c r="V101" s="359"/>
      <c r="W101" s="359"/>
      <c r="X101" s="359"/>
      <c r="Y101" s="359"/>
      <c r="Z101" s="359">
        <f>IF(SUM(K101:N101)&lt;SUM(J101),SUM(J101)-SUM(K101:N101),)</f>
        <v>0</v>
      </c>
      <c r="AA101" s="359"/>
      <c r="AB101" s="219">
        <v>9250000</v>
      </c>
      <c r="AC101" s="219">
        <v>9250000</v>
      </c>
      <c r="AD101" s="219"/>
      <c r="AE101" s="219"/>
      <c r="AF101" s="219"/>
      <c r="AG101" s="219"/>
      <c r="AH101" s="219"/>
      <c r="AI101" s="219"/>
      <c r="AJ101" s="359">
        <f t="shared" si="14"/>
        <v>0</v>
      </c>
      <c r="AK101" s="180">
        <f t="shared" si="15"/>
        <v>0</v>
      </c>
      <c r="AL101" s="28"/>
      <c r="AM101" s="89"/>
      <c r="AN101" s="89"/>
      <c r="AO101" s="89"/>
      <c r="AP101" s="89"/>
      <c r="AQ101" s="89"/>
      <c r="AR101" s="89"/>
      <c r="AS101" s="89"/>
      <c r="AT101" s="89"/>
      <c r="AU101" s="89"/>
      <c r="AV101" s="220"/>
      <c r="AW101" s="89"/>
      <c r="AX101" s="89"/>
    </row>
    <row r="102" spans="1:50" ht="15.75">
      <c r="A102" s="356">
        <f>SUBTOTAL(3,$AK$7:AK102)</f>
        <v>96</v>
      </c>
      <c r="B102" s="357" t="s">
        <v>7048</v>
      </c>
      <c r="C102" s="358" t="s">
        <v>6266</v>
      </c>
      <c r="D102" s="357" t="s">
        <v>8912</v>
      </c>
      <c r="E102" s="357" t="s">
        <v>8750</v>
      </c>
      <c r="F102" s="357" t="s">
        <v>8750</v>
      </c>
      <c r="G102" s="359">
        <v>0</v>
      </c>
      <c r="H102" s="180">
        <v>0</v>
      </c>
      <c r="I102" s="371"/>
      <c r="J102" s="359">
        <v>8200000</v>
      </c>
      <c r="K102" s="359"/>
      <c r="L102" s="359"/>
      <c r="M102" s="359"/>
      <c r="N102" s="359">
        <v>8200000</v>
      </c>
      <c r="O102" s="359"/>
      <c r="P102" s="359"/>
      <c r="Q102" s="252"/>
      <c r="R102" s="359"/>
      <c r="S102" s="359"/>
      <c r="T102" s="359"/>
      <c r="U102" s="359"/>
      <c r="V102" s="359"/>
      <c r="W102" s="359"/>
      <c r="X102" s="359"/>
      <c r="Y102" s="359"/>
      <c r="Z102" s="359">
        <f>IF(SUM(K102:N102)&lt;SUM(J102),SUM(J102)-SUM(K102:N102),)</f>
        <v>0</v>
      </c>
      <c r="AA102" s="359"/>
      <c r="AB102" s="219">
        <v>9250000</v>
      </c>
      <c r="AC102" s="219">
        <v>9250000</v>
      </c>
      <c r="AD102" s="219"/>
      <c r="AE102" s="219"/>
      <c r="AF102" s="219"/>
      <c r="AG102" s="219"/>
      <c r="AH102" s="219"/>
      <c r="AI102" s="219"/>
      <c r="AJ102" s="359">
        <f t="shared" si="14"/>
        <v>0</v>
      </c>
      <c r="AK102" s="180">
        <f t="shared" si="15"/>
        <v>0</v>
      </c>
      <c r="AL102" s="28"/>
      <c r="AM102" s="89"/>
      <c r="AN102" s="89"/>
      <c r="AO102" s="89"/>
      <c r="AP102" s="89"/>
      <c r="AQ102" s="89"/>
      <c r="AR102" s="89"/>
      <c r="AS102" s="89"/>
      <c r="AT102" s="89"/>
      <c r="AU102" s="89"/>
      <c r="AV102" s="220"/>
      <c r="AW102" s="89"/>
      <c r="AX102" s="89"/>
    </row>
    <row r="103" spans="1:50" ht="15.75">
      <c r="A103" s="356">
        <f>SUBTOTAL(3,$AK$7:AK103)</f>
        <v>97</v>
      </c>
      <c r="B103" s="357" t="s">
        <v>7048</v>
      </c>
      <c r="C103" s="358" t="s">
        <v>4744</v>
      </c>
      <c r="D103" s="357" t="s">
        <v>8913</v>
      </c>
      <c r="E103" s="357" t="s">
        <v>8750</v>
      </c>
      <c r="F103" s="357" t="s">
        <v>8750</v>
      </c>
      <c r="G103" s="359">
        <v>0</v>
      </c>
      <c r="H103" s="180">
        <v>0</v>
      </c>
      <c r="I103" s="371">
        <v>0</v>
      </c>
      <c r="J103" s="359">
        <v>8200000</v>
      </c>
      <c r="K103" s="359"/>
      <c r="L103" s="359"/>
      <c r="M103" s="359"/>
      <c r="N103" s="359">
        <v>8200000</v>
      </c>
      <c r="O103" s="359"/>
      <c r="P103" s="359"/>
      <c r="Q103" s="252"/>
      <c r="R103" s="359"/>
      <c r="S103" s="359"/>
      <c r="T103" s="359"/>
      <c r="U103" s="359"/>
      <c r="V103" s="359"/>
      <c r="W103" s="359"/>
      <c r="X103" s="359"/>
      <c r="Y103" s="359"/>
      <c r="Z103" s="359">
        <f>IF(SUM(K103:N103)&lt;SUM(J103),SUM(J103)-SUM(K103:N103),)</f>
        <v>0</v>
      </c>
      <c r="AA103" s="359"/>
      <c r="AB103" s="219">
        <v>9250000</v>
      </c>
      <c r="AC103" s="219">
        <v>9250000</v>
      </c>
      <c r="AD103" s="219"/>
      <c r="AE103" s="219"/>
      <c r="AF103" s="219"/>
      <c r="AG103" s="219"/>
      <c r="AH103" s="219"/>
      <c r="AI103" s="219"/>
      <c r="AJ103" s="359">
        <f t="shared" si="14"/>
        <v>0</v>
      </c>
      <c r="AK103" s="180">
        <f t="shared" si="15"/>
        <v>0</v>
      </c>
      <c r="AL103" s="28"/>
      <c r="AM103" s="89"/>
      <c r="AN103" s="89"/>
      <c r="AO103" s="89"/>
      <c r="AP103" s="89"/>
      <c r="AQ103" s="89"/>
      <c r="AR103" s="89"/>
      <c r="AS103" s="89"/>
      <c r="AT103" s="89"/>
      <c r="AU103" s="89"/>
      <c r="AV103" s="220"/>
      <c r="AW103" s="89"/>
      <c r="AX103" s="89"/>
    </row>
    <row r="104" spans="1:50" ht="15.75">
      <c r="A104" s="356">
        <f>SUBTOTAL(3,$AK$7:AK104)</f>
        <v>98</v>
      </c>
      <c r="B104" s="357" t="s">
        <v>38</v>
      </c>
      <c r="C104" s="358" t="s">
        <v>8915</v>
      </c>
      <c r="D104" s="357" t="s">
        <v>8916</v>
      </c>
      <c r="E104" s="357" t="s">
        <v>8917</v>
      </c>
      <c r="F104" s="357" t="s">
        <v>8917</v>
      </c>
      <c r="G104" s="359">
        <v>0</v>
      </c>
      <c r="H104" s="180">
        <v>0</v>
      </c>
      <c r="I104" s="371">
        <v>0</v>
      </c>
      <c r="J104" s="359">
        <v>7500000</v>
      </c>
      <c r="K104" s="359"/>
      <c r="L104" s="359"/>
      <c r="M104" s="359"/>
      <c r="N104" s="359"/>
      <c r="O104" s="359"/>
      <c r="P104" s="359">
        <v>7500000</v>
      </c>
      <c r="Q104" s="252"/>
      <c r="R104" s="359"/>
      <c r="S104" s="359"/>
      <c r="T104" s="359"/>
      <c r="U104" s="359"/>
      <c r="V104" s="359"/>
      <c r="W104" s="359"/>
      <c r="X104" s="359"/>
      <c r="Y104" s="359"/>
      <c r="Z104" s="359">
        <f>IF(SUM(K104:P104)&lt;SUM(J104),SUM(J104)-SUM(K104:P104),)</f>
        <v>0</v>
      </c>
      <c r="AA104" s="359"/>
      <c r="AB104" s="219">
        <v>8450000</v>
      </c>
      <c r="AC104" s="219"/>
      <c r="AD104" s="219"/>
      <c r="AE104" s="219">
        <v>8450000</v>
      </c>
      <c r="AF104" s="219"/>
      <c r="AG104" s="219"/>
      <c r="AH104" s="219"/>
      <c r="AI104" s="219"/>
      <c r="AJ104" s="359">
        <f>IF(SUM(AC104:AF104)&lt;SUM(AB104),SUM(AB104)-SUM(AC104:AF104),)</f>
        <v>0</v>
      </c>
      <c r="AK104" s="180">
        <f>IF(SUM(K104:X104)-I104&lt;SUM(J104+G104,H104),SUM(G104+H104+J104)-SUM(K104:X104),)+IF(SUM(AC104:AF104)&lt;SUM(AB104),SUM(AB104)-SUM(AC104:AF104),)</f>
        <v>0</v>
      </c>
      <c r="AL104" s="28"/>
      <c r="AM104" s="89"/>
      <c r="AN104" s="89"/>
      <c r="AO104" s="89"/>
      <c r="AP104" s="89"/>
      <c r="AQ104" s="89"/>
      <c r="AR104" s="89"/>
      <c r="AS104" s="89"/>
      <c r="AT104" s="89"/>
      <c r="AU104" s="89"/>
      <c r="AV104" s="220"/>
      <c r="AW104" s="89"/>
      <c r="AX104" s="89"/>
    </row>
    <row r="105" spans="1:50" ht="15.75">
      <c r="A105" s="356">
        <f>SUBTOTAL(3,$AK$7:AK105)</f>
        <v>99</v>
      </c>
      <c r="B105" s="357" t="s">
        <v>38</v>
      </c>
      <c r="C105" s="358" t="s">
        <v>6481</v>
      </c>
      <c r="D105" s="357" t="s">
        <v>8918</v>
      </c>
      <c r="E105" s="357" t="s">
        <v>8917</v>
      </c>
      <c r="F105" s="357" t="s">
        <v>8917</v>
      </c>
      <c r="G105" s="359">
        <v>0</v>
      </c>
      <c r="H105" s="180">
        <v>0</v>
      </c>
      <c r="I105" s="371">
        <v>0</v>
      </c>
      <c r="J105" s="359">
        <v>7500000</v>
      </c>
      <c r="K105" s="359"/>
      <c r="L105" s="359"/>
      <c r="M105" s="359"/>
      <c r="N105" s="359">
        <v>7500000</v>
      </c>
      <c r="O105" s="359"/>
      <c r="P105" s="359"/>
      <c r="Q105" s="252"/>
      <c r="R105" s="359"/>
      <c r="S105" s="359"/>
      <c r="T105" s="359"/>
      <c r="U105" s="359"/>
      <c r="V105" s="359"/>
      <c r="W105" s="359"/>
      <c r="X105" s="359"/>
      <c r="Y105" s="359"/>
      <c r="Z105" s="359">
        <f>IF(SUM(K105:N105)&lt;SUM(J105),SUM(J105)-SUM(K105:N105),)</f>
        <v>0</v>
      </c>
      <c r="AA105" s="359"/>
      <c r="AB105" s="219">
        <v>8450000</v>
      </c>
      <c r="AC105" s="219">
        <v>8450000</v>
      </c>
      <c r="AD105" s="219"/>
      <c r="AE105" s="219"/>
      <c r="AF105" s="219"/>
      <c r="AG105" s="219"/>
      <c r="AH105" s="219"/>
      <c r="AI105" s="219"/>
      <c r="AJ105" s="359">
        <f t="shared" ref="AJ105:AJ145" si="16">IF(SUM(AC105:AD105)&lt;SUM(AB105),SUM(AB105)-SUM(AC105:AD105),)</f>
        <v>0</v>
      </c>
      <c r="AK105" s="180">
        <f t="shared" ref="AK105:AK145" si="17">IF(SUM(K105:X105)-I105&lt;SUM(J105+G105,H105),SUM(G105+H105+J105)-SUM(K105:X105),)+IF(SUM(AC105:AD105)&lt;SUM(AB105),SUM(AB105)-SUM(AC105:AD105),)</f>
        <v>0</v>
      </c>
      <c r="AL105" s="28"/>
      <c r="AM105" s="89"/>
      <c r="AN105" s="89"/>
      <c r="AO105" s="89"/>
      <c r="AP105" s="89"/>
      <c r="AQ105" s="89"/>
      <c r="AR105" s="89"/>
      <c r="AS105" s="89"/>
      <c r="AT105" s="89"/>
      <c r="AU105" s="89"/>
      <c r="AV105" s="220"/>
      <c r="AW105" s="89"/>
      <c r="AX105" s="89"/>
    </row>
    <row r="106" spans="1:50" ht="15.75">
      <c r="A106" s="356">
        <f>SUBTOTAL(3,$AK$7:AK106)</f>
        <v>100</v>
      </c>
      <c r="B106" s="357" t="s">
        <v>38</v>
      </c>
      <c r="C106" s="358" t="s">
        <v>6654</v>
      </c>
      <c r="D106" s="357" t="s">
        <v>8919</v>
      </c>
      <c r="E106" s="357" t="s">
        <v>8917</v>
      </c>
      <c r="F106" s="357" t="s">
        <v>8917</v>
      </c>
      <c r="G106" s="359">
        <v>0</v>
      </c>
      <c r="H106" s="180">
        <v>0</v>
      </c>
      <c r="I106" s="371"/>
      <c r="J106" s="359">
        <v>7500000</v>
      </c>
      <c r="K106" s="359"/>
      <c r="L106" s="359"/>
      <c r="M106" s="359"/>
      <c r="N106" s="359">
        <v>7500000</v>
      </c>
      <c r="O106" s="359"/>
      <c r="P106" s="359"/>
      <c r="Q106" s="252"/>
      <c r="R106" s="359"/>
      <c r="S106" s="359"/>
      <c r="T106" s="359"/>
      <c r="U106" s="359"/>
      <c r="V106" s="359"/>
      <c r="W106" s="359"/>
      <c r="X106" s="359"/>
      <c r="Y106" s="359"/>
      <c r="Z106" s="359">
        <f>IF(SUM(K106:N106)&lt;SUM(J106),SUM(J106)-SUM(K106:N106),)</f>
        <v>0</v>
      </c>
      <c r="AA106" s="359"/>
      <c r="AB106" s="219">
        <v>8450000</v>
      </c>
      <c r="AC106" s="219">
        <v>8450000</v>
      </c>
      <c r="AD106" s="219"/>
      <c r="AE106" s="219"/>
      <c r="AF106" s="219"/>
      <c r="AG106" s="219"/>
      <c r="AH106" s="219"/>
      <c r="AI106" s="219"/>
      <c r="AJ106" s="359">
        <f t="shared" si="16"/>
        <v>0</v>
      </c>
      <c r="AK106" s="180">
        <f t="shared" si="17"/>
        <v>0</v>
      </c>
      <c r="AL106" s="28"/>
      <c r="AM106" s="89"/>
      <c r="AN106" s="89"/>
      <c r="AO106" s="89"/>
      <c r="AP106" s="89"/>
      <c r="AQ106" s="89"/>
      <c r="AR106" s="89"/>
      <c r="AS106" s="89"/>
      <c r="AT106" s="89"/>
      <c r="AU106" s="89"/>
      <c r="AV106" s="220"/>
      <c r="AW106" s="89"/>
      <c r="AX106" s="89"/>
    </row>
    <row r="107" spans="1:50" ht="15.75">
      <c r="A107" s="356">
        <f>SUBTOTAL(3,$AK$7:AK107)</f>
        <v>101</v>
      </c>
      <c r="B107" s="357" t="s">
        <v>38</v>
      </c>
      <c r="C107" s="358" t="s">
        <v>4829</v>
      </c>
      <c r="D107" s="357" t="s">
        <v>8921</v>
      </c>
      <c r="E107" s="357" t="s">
        <v>8917</v>
      </c>
      <c r="F107" s="357" t="s">
        <v>8917</v>
      </c>
      <c r="G107" s="359">
        <v>0</v>
      </c>
      <c r="H107" s="180">
        <v>0</v>
      </c>
      <c r="I107" s="371">
        <v>0</v>
      </c>
      <c r="J107" s="359">
        <v>7500000</v>
      </c>
      <c r="K107" s="359"/>
      <c r="L107" s="359"/>
      <c r="M107" s="359"/>
      <c r="N107" s="359">
        <v>7500000</v>
      </c>
      <c r="O107" s="359"/>
      <c r="P107" s="359"/>
      <c r="Q107" s="252"/>
      <c r="R107" s="359"/>
      <c r="S107" s="359"/>
      <c r="T107" s="359"/>
      <c r="U107" s="359"/>
      <c r="V107" s="359"/>
      <c r="W107" s="359"/>
      <c r="X107" s="359"/>
      <c r="Y107" s="359"/>
      <c r="Z107" s="359">
        <f>IF(SUM(K107:N107)&lt;SUM(J107),SUM(J107)-SUM(K107:N107),)</f>
        <v>0</v>
      </c>
      <c r="AA107" s="359"/>
      <c r="AB107" s="219">
        <v>8450000</v>
      </c>
      <c r="AC107" s="219">
        <v>8450000</v>
      </c>
      <c r="AD107" s="219"/>
      <c r="AE107" s="219"/>
      <c r="AF107" s="219"/>
      <c r="AG107" s="219"/>
      <c r="AH107" s="219"/>
      <c r="AI107" s="219"/>
      <c r="AJ107" s="359">
        <f t="shared" si="16"/>
        <v>0</v>
      </c>
      <c r="AK107" s="180">
        <f t="shared" si="17"/>
        <v>0</v>
      </c>
      <c r="AL107" s="28"/>
      <c r="AM107" s="89"/>
      <c r="AN107" s="89"/>
      <c r="AO107" s="89"/>
      <c r="AP107" s="89"/>
      <c r="AQ107" s="89"/>
      <c r="AR107" s="89"/>
      <c r="AS107" s="89"/>
      <c r="AT107" s="89"/>
      <c r="AU107" s="89"/>
      <c r="AV107" s="220"/>
      <c r="AW107" s="89"/>
      <c r="AX107" s="89"/>
    </row>
    <row r="108" spans="1:50" ht="15.75">
      <c r="A108" s="356">
        <f>SUBTOTAL(3,$AK$7:AK108)</f>
        <v>102</v>
      </c>
      <c r="B108" s="357" t="s">
        <v>38</v>
      </c>
      <c r="C108" s="358" t="s">
        <v>5137</v>
      </c>
      <c r="D108" s="357" t="s">
        <v>8922</v>
      </c>
      <c r="E108" s="357" t="s">
        <v>8917</v>
      </c>
      <c r="F108" s="357" t="s">
        <v>8917</v>
      </c>
      <c r="G108" s="359">
        <v>0</v>
      </c>
      <c r="H108" s="180">
        <v>0</v>
      </c>
      <c r="I108" s="371">
        <v>0</v>
      </c>
      <c r="J108" s="359">
        <v>7500000</v>
      </c>
      <c r="K108" s="359"/>
      <c r="L108" s="359"/>
      <c r="M108" s="359"/>
      <c r="N108" s="359">
        <v>7500000</v>
      </c>
      <c r="O108" s="359"/>
      <c r="P108" s="359"/>
      <c r="Q108" s="252"/>
      <c r="R108" s="359"/>
      <c r="S108" s="359"/>
      <c r="T108" s="359"/>
      <c r="U108" s="359"/>
      <c r="V108" s="359"/>
      <c r="W108" s="359"/>
      <c r="X108" s="359"/>
      <c r="Y108" s="359"/>
      <c r="Z108" s="359">
        <f>IF(SUM(K108:N108)&lt;SUM(J108),SUM(J108)-SUM(K108:N108),)</f>
        <v>0</v>
      </c>
      <c r="AA108" s="359"/>
      <c r="AB108" s="219">
        <v>8450000</v>
      </c>
      <c r="AC108" s="219">
        <v>8450000</v>
      </c>
      <c r="AD108" s="219"/>
      <c r="AE108" s="219"/>
      <c r="AF108" s="219"/>
      <c r="AG108" s="219"/>
      <c r="AH108" s="219"/>
      <c r="AI108" s="219"/>
      <c r="AJ108" s="359">
        <f t="shared" si="16"/>
        <v>0</v>
      </c>
      <c r="AK108" s="180">
        <f t="shared" si="17"/>
        <v>0</v>
      </c>
      <c r="AL108" s="28"/>
      <c r="AM108" s="89"/>
      <c r="AN108" s="89"/>
      <c r="AO108" s="89"/>
      <c r="AP108" s="89"/>
      <c r="AQ108" s="89"/>
      <c r="AR108" s="89"/>
      <c r="AS108" s="89"/>
      <c r="AT108" s="89"/>
      <c r="AU108" s="89"/>
      <c r="AV108" s="220"/>
      <c r="AW108" s="89"/>
      <c r="AX108" s="89"/>
    </row>
    <row r="109" spans="1:50" ht="15.75">
      <c r="A109" s="356">
        <f>SUBTOTAL(3,$AK$7:AK109)</f>
        <v>103</v>
      </c>
      <c r="B109" s="357" t="s">
        <v>38</v>
      </c>
      <c r="C109" s="358" t="s">
        <v>8923</v>
      </c>
      <c r="D109" s="357" t="s">
        <v>8924</v>
      </c>
      <c r="E109" s="357" t="s">
        <v>8917</v>
      </c>
      <c r="F109" s="357" t="s">
        <v>8917</v>
      </c>
      <c r="G109" s="359">
        <v>0</v>
      </c>
      <c r="H109" s="180">
        <v>0</v>
      </c>
      <c r="I109" s="371">
        <v>0</v>
      </c>
      <c r="J109" s="359">
        <v>7500000</v>
      </c>
      <c r="K109" s="359"/>
      <c r="L109" s="359"/>
      <c r="M109" s="359"/>
      <c r="N109" s="359"/>
      <c r="O109" s="359"/>
      <c r="P109" s="359">
        <v>7500000</v>
      </c>
      <c r="Q109" s="252"/>
      <c r="R109" s="359"/>
      <c r="S109" s="359"/>
      <c r="T109" s="359"/>
      <c r="U109" s="359"/>
      <c r="V109" s="359"/>
      <c r="W109" s="359"/>
      <c r="X109" s="359"/>
      <c r="Y109" s="359"/>
      <c r="Z109" s="359">
        <f>IF(SUM(K109:P109)&lt;SUM(J109),SUM(J109)-SUM(K109:P109),)</f>
        <v>0</v>
      </c>
      <c r="AA109" s="359"/>
      <c r="AB109" s="219">
        <v>8450000</v>
      </c>
      <c r="AC109" s="219"/>
      <c r="AD109" s="219"/>
      <c r="AE109" s="219"/>
      <c r="AF109" s="219"/>
      <c r="AG109" s="219"/>
      <c r="AH109" s="219"/>
      <c r="AI109" s="219"/>
      <c r="AJ109" s="359">
        <f t="shared" si="16"/>
        <v>8450000</v>
      </c>
      <c r="AK109" s="180">
        <f t="shared" si="17"/>
        <v>8450000</v>
      </c>
      <c r="AL109" s="28"/>
      <c r="AM109" s="89"/>
      <c r="AN109" s="89"/>
      <c r="AO109" s="89"/>
      <c r="AP109" s="89"/>
      <c r="AQ109" s="89"/>
      <c r="AR109" s="89"/>
      <c r="AS109" s="89"/>
      <c r="AT109" s="89"/>
      <c r="AU109" s="89"/>
      <c r="AV109" s="220"/>
      <c r="AW109" s="89"/>
      <c r="AX109" s="89"/>
    </row>
    <row r="110" spans="1:50" ht="15.75">
      <c r="A110" s="356">
        <f>SUBTOTAL(3,$AK$7:AK110)</f>
        <v>104</v>
      </c>
      <c r="B110" s="357" t="s">
        <v>10498</v>
      </c>
      <c r="C110" s="358" t="s">
        <v>5628</v>
      </c>
      <c r="D110" s="357" t="s">
        <v>8926</v>
      </c>
      <c r="E110" s="357" t="s">
        <v>8928</v>
      </c>
      <c r="F110" s="357" t="s">
        <v>8928</v>
      </c>
      <c r="G110" s="359">
        <v>0</v>
      </c>
      <c r="H110" s="180">
        <v>0</v>
      </c>
      <c r="I110" s="371">
        <v>0</v>
      </c>
      <c r="J110" s="359">
        <v>7500000</v>
      </c>
      <c r="K110" s="359"/>
      <c r="L110" s="359"/>
      <c r="M110" s="359"/>
      <c r="N110" s="359">
        <v>7500000</v>
      </c>
      <c r="O110" s="359"/>
      <c r="P110" s="359"/>
      <c r="Q110" s="252"/>
      <c r="R110" s="359"/>
      <c r="S110" s="359"/>
      <c r="T110" s="359"/>
      <c r="U110" s="359"/>
      <c r="V110" s="359"/>
      <c r="W110" s="359"/>
      <c r="X110" s="359"/>
      <c r="Y110" s="359"/>
      <c r="Z110" s="359">
        <f t="shared" ref="Z110:Z118" si="18">IF(SUM(K110:N110)&lt;SUM(J110),SUM(J110)-SUM(K110:N110),)</f>
        <v>0</v>
      </c>
      <c r="AA110" s="359"/>
      <c r="AB110" s="219">
        <v>8450000</v>
      </c>
      <c r="AC110" s="219">
        <v>8450000</v>
      </c>
      <c r="AD110" s="219"/>
      <c r="AE110" s="219"/>
      <c r="AF110" s="219"/>
      <c r="AG110" s="219"/>
      <c r="AH110" s="219"/>
      <c r="AI110" s="219"/>
      <c r="AJ110" s="359">
        <f t="shared" si="16"/>
        <v>0</v>
      </c>
      <c r="AK110" s="180">
        <f t="shared" si="17"/>
        <v>0</v>
      </c>
      <c r="AL110" s="28"/>
      <c r="AM110" s="89"/>
      <c r="AN110" s="89"/>
      <c r="AO110" s="89"/>
      <c r="AP110" s="89"/>
      <c r="AQ110" s="89"/>
      <c r="AR110" s="89"/>
      <c r="AS110" s="89"/>
      <c r="AT110" s="89"/>
      <c r="AU110" s="89"/>
      <c r="AV110" s="220"/>
      <c r="AW110" s="89"/>
      <c r="AX110" s="89"/>
    </row>
    <row r="111" spans="1:50" ht="15.75">
      <c r="A111" s="356">
        <f>SUBTOTAL(3,$AK$7:AK111)</f>
        <v>105</v>
      </c>
      <c r="B111" s="357" t="s">
        <v>38</v>
      </c>
      <c r="C111" s="358" t="s">
        <v>5926</v>
      </c>
      <c r="D111" s="357" t="s">
        <v>8929</v>
      </c>
      <c r="E111" s="357" t="s">
        <v>8917</v>
      </c>
      <c r="F111" s="357" t="s">
        <v>8917</v>
      </c>
      <c r="G111" s="359">
        <v>0</v>
      </c>
      <c r="H111" s="180">
        <v>0</v>
      </c>
      <c r="I111" s="371"/>
      <c r="J111" s="359">
        <v>7500000</v>
      </c>
      <c r="K111" s="359"/>
      <c r="L111" s="359"/>
      <c r="M111" s="359"/>
      <c r="N111" s="359">
        <v>7500000</v>
      </c>
      <c r="O111" s="359"/>
      <c r="P111" s="359"/>
      <c r="Q111" s="252"/>
      <c r="R111" s="359"/>
      <c r="S111" s="359"/>
      <c r="T111" s="359"/>
      <c r="U111" s="359"/>
      <c r="V111" s="359"/>
      <c r="W111" s="359"/>
      <c r="X111" s="359"/>
      <c r="Y111" s="359"/>
      <c r="Z111" s="359">
        <f t="shared" si="18"/>
        <v>0</v>
      </c>
      <c r="AA111" s="359"/>
      <c r="AB111" s="219">
        <v>8450000</v>
      </c>
      <c r="AC111" s="219">
        <v>8450000</v>
      </c>
      <c r="AD111" s="219"/>
      <c r="AE111" s="219"/>
      <c r="AF111" s="219"/>
      <c r="AG111" s="219"/>
      <c r="AH111" s="219"/>
      <c r="AI111" s="219"/>
      <c r="AJ111" s="359">
        <f t="shared" si="16"/>
        <v>0</v>
      </c>
      <c r="AK111" s="180">
        <f t="shared" si="17"/>
        <v>0</v>
      </c>
      <c r="AL111" s="28"/>
      <c r="AM111" s="89"/>
      <c r="AN111" s="89"/>
      <c r="AO111" s="89"/>
      <c r="AP111" s="89"/>
      <c r="AQ111" s="89"/>
      <c r="AR111" s="89"/>
      <c r="AS111" s="89"/>
      <c r="AT111" s="89"/>
      <c r="AU111" s="89"/>
      <c r="AV111" s="220"/>
      <c r="AW111" s="89"/>
      <c r="AX111" s="89"/>
    </row>
    <row r="112" spans="1:50" ht="15.75">
      <c r="A112" s="356">
        <f>SUBTOTAL(3,$AK$7:AK112)</f>
        <v>106</v>
      </c>
      <c r="B112" s="357" t="s">
        <v>38</v>
      </c>
      <c r="C112" s="358" t="s">
        <v>5582</v>
      </c>
      <c r="D112" s="357" t="s">
        <v>8930</v>
      </c>
      <c r="E112" s="357" t="s">
        <v>8917</v>
      </c>
      <c r="F112" s="357" t="s">
        <v>8917</v>
      </c>
      <c r="G112" s="359">
        <v>0</v>
      </c>
      <c r="H112" s="180">
        <v>0</v>
      </c>
      <c r="I112" s="371">
        <v>0</v>
      </c>
      <c r="J112" s="359">
        <v>7500000</v>
      </c>
      <c r="K112" s="359"/>
      <c r="L112" s="359"/>
      <c r="M112" s="359"/>
      <c r="N112" s="359">
        <v>7500000</v>
      </c>
      <c r="O112" s="359"/>
      <c r="P112" s="359"/>
      <c r="Q112" s="252"/>
      <c r="R112" s="359"/>
      <c r="S112" s="359"/>
      <c r="T112" s="359"/>
      <c r="U112" s="359"/>
      <c r="V112" s="359"/>
      <c r="W112" s="359"/>
      <c r="X112" s="359"/>
      <c r="Y112" s="359"/>
      <c r="Z112" s="359">
        <f t="shared" si="18"/>
        <v>0</v>
      </c>
      <c r="AA112" s="359"/>
      <c r="AB112" s="219">
        <v>8450000</v>
      </c>
      <c r="AC112" s="219">
        <v>8450000</v>
      </c>
      <c r="AD112" s="219"/>
      <c r="AE112" s="219"/>
      <c r="AF112" s="219"/>
      <c r="AG112" s="219"/>
      <c r="AH112" s="219"/>
      <c r="AI112" s="219"/>
      <c r="AJ112" s="359">
        <f t="shared" si="16"/>
        <v>0</v>
      </c>
      <c r="AK112" s="180">
        <f t="shared" si="17"/>
        <v>0</v>
      </c>
      <c r="AL112" s="28"/>
      <c r="AM112" s="89"/>
      <c r="AN112" s="89"/>
      <c r="AO112" s="89"/>
      <c r="AP112" s="89"/>
      <c r="AQ112" s="89"/>
      <c r="AR112" s="89"/>
      <c r="AS112" s="89"/>
      <c r="AT112" s="89"/>
      <c r="AU112" s="89"/>
      <c r="AV112" s="220"/>
      <c r="AW112" s="89"/>
      <c r="AX112" s="89"/>
    </row>
    <row r="113" spans="1:50" ht="15.75">
      <c r="A113" s="356">
        <f>SUBTOTAL(3,$AK$7:AK113)</f>
        <v>107</v>
      </c>
      <c r="B113" s="357" t="s">
        <v>38</v>
      </c>
      <c r="C113" s="358" t="s">
        <v>5079</v>
      </c>
      <c r="D113" s="357" t="s">
        <v>8932</v>
      </c>
      <c r="E113" s="357" t="s">
        <v>8917</v>
      </c>
      <c r="F113" s="357" t="s">
        <v>8917</v>
      </c>
      <c r="G113" s="359">
        <v>0</v>
      </c>
      <c r="H113" s="180">
        <v>0</v>
      </c>
      <c r="I113" s="371">
        <v>0</v>
      </c>
      <c r="J113" s="359">
        <v>7500000</v>
      </c>
      <c r="K113" s="359"/>
      <c r="L113" s="359"/>
      <c r="M113" s="359"/>
      <c r="N113" s="359">
        <v>7500000</v>
      </c>
      <c r="O113" s="359"/>
      <c r="P113" s="359"/>
      <c r="Q113" s="252"/>
      <c r="R113" s="359"/>
      <c r="S113" s="359"/>
      <c r="T113" s="359"/>
      <c r="U113" s="359"/>
      <c r="V113" s="359"/>
      <c r="W113" s="359"/>
      <c r="X113" s="359"/>
      <c r="Y113" s="359"/>
      <c r="Z113" s="359">
        <f t="shared" si="18"/>
        <v>0</v>
      </c>
      <c r="AA113" s="359"/>
      <c r="AB113" s="219">
        <v>8450000</v>
      </c>
      <c r="AC113" s="219">
        <v>8450000</v>
      </c>
      <c r="AD113" s="219"/>
      <c r="AE113" s="219"/>
      <c r="AF113" s="219"/>
      <c r="AG113" s="219"/>
      <c r="AH113" s="219"/>
      <c r="AI113" s="219"/>
      <c r="AJ113" s="359">
        <f t="shared" si="16"/>
        <v>0</v>
      </c>
      <c r="AK113" s="180">
        <f t="shared" si="17"/>
        <v>0</v>
      </c>
      <c r="AL113" s="28"/>
      <c r="AM113" s="89"/>
      <c r="AN113" s="89"/>
      <c r="AO113" s="89"/>
      <c r="AP113" s="89"/>
      <c r="AQ113" s="89"/>
      <c r="AR113" s="89"/>
      <c r="AS113" s="89"/>
      <c r="AT113" s="89"/>
      <c r="AU113" s="89"/>
      <c r="AV113" s="220"/>
      <c r="AW113" s="89"/>
      <c r="AX113" s="89"/>
    </row>
    <row r="114" spans="1:50" ht="15.75">
      <c r="A114" s="356">
        <f>SUBTOTAL(3,$AK$7:AK114)</f>
        <v>108</v>
      </c>
      <c r="B114" s="357" t="s">
        <v>38</v>
      </c>
      <c r="C114" s="358" t="s">
        <v>4856</v>
      </c>
      <c r="D114" s="357" t="s">
        <v>8933</v>
      </c>
      <c r="E114" s="357" t="s">
        <v>8917</v>
      </c>
      <c r="F114" s="357" t="s">
        <v>8917</v>
      </c>
      <c r="G114" s="359">
        <v>0</v>
      </c>
      <c r="H114" s="180">
        <v>0</v>
      </c>
      <c r="I114" s="371"/>
      <c r="J114" s="359">
        <v>7500000</v>
      </c>
      <c r="K114" s="359"/>
      <c r="L114" s="359"/>
      <c r="M114" s="359"/>
      <c r="N114" s="359">
        <v>7500000</v>
      </c>
      <c r="O114" s="359"/>
      <c r="P114" s="359"/>
      <c r="Q114" s="252"/>
      <c r="R114" s="359"/>
      <c r="S114" s="359"/>
      <c r="T114" s="359"/>
      <c r="U114" s="359"/>
      <c r="V114" s="359"/>
      <c r="W114" s="359"/>
      <c r="X114" s="359"/>
      <c r="Y114" s="359"/>
      <c r="Z114" s="359">
        <f t="shared" si="18"/>
        <v>0</v>
      </c>
      <c r="AA114" s="359"/>
      <c r="AB114" s="219">
        <v>8450000</v>
      </c>
      <c r="AC114" s="219">
        <v>8450000</v>
      </c>
      <c r="AD114" s="219"/>
      <c r="AE114" s="219"/>
      <c r="AF114" s="219"/>
      <c r="AG114" s="219"/>
      <c r="AH114" s="219"/>
      <c r="AI114" s="219"/>
      <c r="AJ114" s="359">
        <f t="shared" si="16"/>
        <v>0</v>
      </c>
      <c r="AK114" s="180">
        <f t="shared" si="17"/>
        <v>0</v>
      </c>
      <c r="AL114" s="28"/>
      <c r="AM114" s="89"/>
      <c r="AN114" s="89"/>
      <c r="AO114" s="89"/>
      <c r="AP114" s="89"/>
      <c r="AQ114" s="89"/>
      <c r="AR114" s="89"/>
      <c r="AS114" s="89"/>
      <c r="AT114" s="89"/>
      <c r="AU114" s="89"/>
      <c r="AV114" s="220"/>
      <c r="AW114" s="89"/>
      <c r="AX114" s="89"/>
    </row>
    <row r="115" spans="1:50" ht="15.75">
      <c r="A115" s="356">
        <f>SUBTOTAL(3,$AK$7:AK115)</f>
        <v>109</v>
      </c>
      <c r="B115" s="357" t="s">
        <v>38</v>
      </c>
      <c r="C115" s="358" t="s">
        <v>5264</v>
      </c>
      <c r="D115" s="357" t="s">
        <v>8934</v>
      </c>
      <c r="E115" s="357" t="s">
        <v>8917</v>
      </c>
      <c r="F115" s="357" t="s">
        <v>8917</v>
      </c>
      <c r="G115" s="359">
        <v>0</v>
      </c>
      <c r="H115" s="180">
        <v>0</v>
      </c>
      <c r="I115" s="371">
        <v>0</v>
      </c>
      <c r="J115" s="359">
        <v>7500000</v>
      </c>
      <c r="K115" s="359"/>
      <c r="L115" s="359"/>
      <c r="M115" s="359"/>
      <c r="N115" s="359">
        <v>7500000</v>
      </c>
      <c r="O115" s="359"/>
      <c r="P115" s="359"/>
      <c r="Q115" s="252"/>
      <c r="R115" s="359"/>
      <c r="S115" s="359"/>
      <c r="T115" s="359"/>
      <c r="U115" s="359"/>
      <c r="V115" s="359"/>
      <c r="W115" s="359"/>
      <c r="X115" s="359"/>
      <c r="Y115" s="359"/>
      <c r="Z115" s="359">
        <f t="shared" si="18"/>
        <v>0</v>
      </c>
      <c r="AA115" s="359"/>
      <c r="AB115" s="219">
        <v>8450000</v>
      </c>
      <c r="AC115" s="219">
        <v>8450000</v>
      </c>
      <c r="AD115" s="219"/>
      <c r="AE115" s="219"/>
      <c r="AF115" s="219"/>
      <c r="AG115" s="219"/>
      <c r="AH115" s="219"/>
      <c r="AI115" s="219"/>
      <c r="AJ115" s="359">
        <f t="shared" si="16"/>
        <v>0</v>
      </c>
      <c r="AK115" s="180">
        <f t="shared" si="17"/>
        <v>0</v>
      </c>
      <c r="AL115" s="28"/>
      <c r="AM115" s="89"/>
      <c r="AN115" s="89"/>
      <c r="AO115" s="89"/>
      <c r="AP115" s="89"/>
      <c r="AQ115" s="89"/>
      <c r="AR115" s="89"/>
      <c r="AS115" s="89"/>
      <c r="AT115" s="89"/>
      <c r="AU115" s="89"/>
      <c r="AV115" s="220"/>
      <c r="AW115" s="89"/>
      <c r="AX115" s="89"/>
    </row>
    <row r="116" spans="1:50" ht="15.75">
      <c r="A116" s="356">
        <f>SUBTOTAL(3,$AK$7:AK116)</f>
        <v>110</v>
      </c>
      <c r="B116" s="357" t="s">
        <v>38</v>
      </c>
      <c r="C116" s="358" t="s">
        <v>6462</v>
      </c>
      <c r="D116" s="357" t="s">
        <v>8935</v>
      </c>
      <c r="E116" s="357" t="s">
        <v>8917</v>
      </c>
      <c r="F116" s="357" t="s">
        <v>8917</v>
      </c>
      <c r="G116" s="359">
        <v>0</v>
      </c>
      <c r="H116" s="180">
        <v>0</v>
      </c>
      <c r="I116" s="371">
        <v>0</v>
      </c>
      <c r="J116" s="359">
        <v>7500000</v>
      </c>
      <c r="K116" s="359"/>
      <c r="L116" s="359"/>
      <c r="M116" s="359"/>
      <c r="N116" s="359">
        <v>7500000</v>
      </c>
      <c r="O116" s="359"/>
      <c r="P116" s="359"/>
      <c r="Q116" s="252"/>
      <c r="R116" s="359"/>
      <c r="S116" s="359"/>
      <c r="T116" s="359"/>
      <c r="U116" s="359"/>
      <c r="V116" s="359"/>
      <c r="W116" s="359"/>
      <c r="X116" s="359"/>
      <c r="Y116" s="359"/>
      <c r="Z116" s="359">
        <f t="shared" si="18"/>
        <v>0</v>
      </c>
      <c r="AA116" s="359"/>
      <c r="AB116" s="219">
        <v>8450000</v>
      </c>
      <c r="AC116" s="219">
        <v>8450000</v>
      </c>
      <c r="AD116" s="219"/>
      <c r="AE116" s="219"/>
      <c r="AF116" s="219"/>
      <c r="AG116" s="219"/>
      <c r="AH116" s="219"/>
      <c r="AI116" s="219"/>
      <c r="AJ116" s="359">
        <f t="shared" si="16"/>
        <v>0</v>
      </c>
      <c r="AK116" s="180">
        <f t="shared" si="17"/>
        <v>0</v>
      </c>
      <c r="AL116" s="28"/>
      <c r="AM116" s="89"/>
      <c r="AN116" s="89"/>
      <c r="AO116" s="89"/>
      <c r="AP116" s="89"/>
      <c r="AQ116" s="89"/>
      <c r="AR116" s="89"/>
      <c r="AS116" s="89"/>
      <c r="AT116" s="89"/>
      <c r="AU116" s="89"/>
      <c r="AV116" s="220"/>
      <c r="AW116" s="89"/>
      <c r="AX116" s="89"/>
    </row>
    <row r="117" spans="1:50" ht="15.75">
      <c r="A117" s="356">
        <f>SUBTOTAL(3,$AK$7:AK117)</f>
        <v>111</v>
      </c>
      <c r="B117" s="357" t="s">
        <v>38</v>
      </c>
      <c r="C117" s="358" t="s">
        <v>5853</v>
      </c>
      <c r="D117" s="357" t="s">
        <v>8936</v>
      </c>
      <c r="E117" s="357" t="s">
        <v>8937</v>
      </c>
      <c r="F117" s="357" t="s">
        <v>8937</v>
      </c>
      <c r="G117" s="359">
        <v>0</v>
      </c>
      <c r="H117" s="180">
        <v>0</v>
      </c>
      <c r="I117" s="371"/>
      <c r="J117" s="359">
        <v>7500000</v>
      </c>
      <c r="K117" s="359"/>
      <c r="L117" s="359"/>
      <c r="M117" s="359"/>
      <c r="N117" s="359">
        <v>7500000</v>
      </c>
      <c r="O117" s="359"/>
      <c r="P117" s="359"/>
      <c r="Q117" s="252"/>
      <c r="R117" s="359"/>
      <c r="S117" s="359"/>
      <c r="T117" s="359"/>
      <c r="U117" s="359"/>
      <c r="V117" s="359"/>
      <c r="W117" s="359"/>
      <c r="X117" s="359"/>
      <c r="Y117" s="359"/>
      <c r="Z117" s="359">
        <f t="shared" si="18"/>
        <v>0</v>
      </c>
      <c r="AA117" s="359"/>
      <c r="AB117" s="219">
        <v>8450000</v>
      </c>
      <c r="AC117" s="219">
        <v>8450000</v>
      </c>
      <c r="AD117" s="219"/>
      <c r="AE117" s="219"/>
      <c r="AF117" s="219"/>
      <c r="AG117" s="219"/>
      <c r="AH117" s="219"/>
      <c r="AI117" s="219"/>
      <c r="AJ117" s="359">
        <f t="shared" si="16"/>
        <v>0</v>
      </c>
      <c r="AK117" s="180">
        <f t="shared" si="17"/>
        <v>0</v>
      </c>
      <c r="AL117" s="28"/>
      <c r="AM117" s="89"/>
      <c r="AN117" s="89"/>
      <c r="AO117" s="89"/>
      <c r="AP117" s="89"/>
      <c r="AQ117" s="89"/>
      <c r="AR117" s="89"/>
      <c r="AS117" s="89"/>
      <c r="AT117" s="89"/>
      <c r="AU117" s="89"/>
      <c r="AV117" s="220"/>
      <c r="AW117" s="89"/>
      <c r="AX117" s="89"/>
    </row>
    <row r="118" spans="1:50" ht="15.75">
      <c r="A118" s="356">
        <f>SUBTOTAL(3,$AK$7:AK118)</f>
        <v>112</v>
      </c>
      <c r="B118" s="357" t="s">
        <v>38</v>
      </c>
      <c r="C118" s="358" t="s">
        <v>5532</v>
      </c>
      <c r="D118" s="357" t="s">
        <v>8938</v>
      </c>
      <c r="E118" s="357" t="s">
        <v>8917</v>
      </c>
      <c r="F118" s="357" t="s">
        <v>8917</v>
      </c>
      <c r="G118" s="359">
        <v>0</v>
      </c>
      <c r="H118" s="180">
        <v>0</v>
      </c>
      <c r="I118" s="371">
        <v>0</v>
      </c>
      <c r="J118" s="359">
        <v>7500000</v>
      </c>
      <c r="K118" s="359"/>
      <c r="L118" s="359"/>
      <c r="M118" s="359"/>
      <c r="N118" s="359">
        <v>7500000</v>
      </c>
      <c r="O118" s="359"/>
      <c r="P118" s="359"/>
      <c r="Q118" s="252"/>
      <c r="R118" s="359"/>
      <c r="S118" s="359"/>
      <c r="T118" s="359"/>
      <c r="U118" s="359"/>
      <c r="V118" s="359"/>
      <c r="W118" s="359"/>
      <c r="X118" s="359"/>
      <c r="Y118" s="359"/>
      <c r="Z118" s="359">
        <f t="shared" si="18"/>
        <v>0</v>
      </c>
      <c r="AA118" s="359"/>
      <c r="AB118" s="219">
        <v>8450000</v>
      </c>
      <c r="AC118" s="219">
        <v>8450000</v>
      </c>
      <c r="AD118" s="219"/>
      <c r="AE118" s="219"/>
      <c r="AF118" s="219"/>
      <c r="AG118" s="219"/>
      <c r="AH118" s="219"/>
      <c r="AI118" s="219"/>
      <c r="AJ118" s="359">
        <f t="shared" si="16"/>
        <v>0</v>
      </c>
      <c r="AK118" s="180">
        <f t="shared" si="17"/>
        <v>0</v>
      </c>
      <c r="AL118" s="28"/>
      <c r="AM118" s="89"/>
      <c r="AN118" s="89"/>
      <c r="AO118" s="89"/>
      <c r="AP118" s="89"/>
      <c r="AQ118" s="89"/>
      <c r="AR118" s="89"/>
      <c r="AS118" s="89"/>
      <c r="AT118" s="89"/>
      <c r="AU118" s="89"/>
      <c r="AV118" s="220"/>
      <c r="AW118" s="89"/>
      <c r="AX118" s="89"/>
    </row>
    <row r="119" spans="1:50" ht="15.75">
      <c r="A119" s="356">
        <f>SUBTOTAL(3,$AK$7:AK119)</f>
        <v>113</v>
      </c>
      <c r="B119" s="357" t="s">
        <v>38</v>
      </c>
      <c r="C119" s="358" t="s">
        <v>8939</v>
      </c>
      <c r="D119" s="357" t="s">
        <v>8940</v>
      </c>
      <c r="E119" s="357" t="s">
        <v>8917</v>
      </c>
      <c r="F119" s="357" t="s">
        <v>8917</v>
      </c>
      <c r="G119" s="359">
        <v>0</v>
      </c>
      <c r="H119" s="180">
        <v>0</v>
      </c>
      <c r="I119" s="371">
        <v>0</v>
      </c>
      <c r="J119" s="359">
        <v>7500000</v>
      </c>
      <c r="K119" s="359"/>
      <c r="L119" s="359"/>
      <c r="M119" s="359"/>
      <c r="N119" s="359"/>
      <c r="O119" s="359"/>
      <c r="P119" s="359">
        <v>7500000</v>
      </c>
      <c r="Q119" s="252"/>
      <c r="R119" s="359"/>
      <c r="S119" s="359"/>
      <c r="T119" s="359"/>
      <c r="U119" s="359"/>
      <c r="V119" s="359"/>
      <c r="W119" s="359"/>
      <c r="X119" s="359"/>
      <c r="Y119" s="359"/>
      <c r="Z119" s="359">
        <f>IF(SUM(K119:P119)&lt;SUM(J119),SUM(J119)-SUM(K119:P119),)</f>
        <v>0</v>
      </c>
      <c r="AA119" s="359"/>
      <c r="AB119" s="219">
        <v>8450000</v>
      </c>
      <c r="AC119" s="219">
        <v>8450000</v>
      </c>
      <c r="AD119" s="219"/>
      <c r="AE119" s="219"/>
      <c r="AF119" s="219"/>
      <c r="AG119" s="219"/>
      <c r="AH119" s="219"/>
      <c r="AI119" s="219"/>
      <c r="AJ119" s="359">
        <f t="shared" si="16"/>
        <v>0</v>
      </c>
      <c r="AK119" s="180">
        <f t="shared" si="17"/>
        <v>0</v>
      </c>
      <c r="AL119" s="28"/>
      <c r="AM119" s="89"/>
      <c r="AN119" s="89"/>
      <c r="AO119" s="89"/>
      <c r="AP119" s="89"/>
      <c r="AQ119" s="89"/>
      <c r="AR119" s="89"/>
      <c r="AS119" s="89"/>
      <c r="AT119" s="89"/>
      <c r="AU119" s="89"/>
      <c r="AV119" s="220"/>
      <c r="AW119" s="89"/>
      <c r="AX119" s="89"/>
    </row>
    <row r="120" spans="1:50" ht="15.75">
      <c r="A120" s="356">
        <f>SUBTOTAL(3,$AK$7:AK120)</f>
        <v>114</v>
      </c>
      <c r="B120" s="357" t="s">
        <v>38</v>
      </c>
      <c r="C120" s="358" t="s">
        <v>5106</v>
      </c>
      <c r="D120" s="357" t="s">
        <v>8941</v>
      </c>
      <c r="E120" s="357" t="s">
        <v>8942</v>
      </c>
      <c r="F120" s="357" t="s">
        <v>8942</v>
      </c>
      <c r="G120" s="359">
        <v>0</v>
      </c>
      <c r="H120" s="180">
        <v>0</v>
      </c>
      <c r="I120" s="371">
        <v>0</v>
      </c>
      <c r="J120" s="359">
        <v>7500000</v>
      </c>
      <c r="K120" s="359"/>
      <c r="L120" s="359"/>
      <c r="M120" s="359"/>
      <c r="N120" s="359">
        <v>7500000</v>
      </c>
      <c r="O120" s="359"/>
      <c r="P120" s="359"/>
      <c r="Q120" s="252"/>
      <c r="R120" s="359"/>
      <c r="S120" s="359"/>
      <c r="T120" s="359"/>
      <c r="U120" s="359"/>
      <c r="V120" s="359"/>
      <c r="W120" s="359"/>
      <c r="X120" s="359"/>
      <c r="Y120" s="359"/>
      <c r="Z120" s="359">
        <f>IF(SUM(K120:N120)&lt;SUM(J120),SUM(J120)-SUM(K120:N120),)</f>
        <v>0</v>
      </c>
      <c r="AA120" s="359"/>
      <c r="AB120" s="219">
        <v>8450000</v>
      </c>
      <c r="AC120" s="219">
        <v>8450000</v>
      </c>
      <c r="AD120" s="219"/>
      <c r="AE120" s="219"/>
      <c r="AF120" s="219"/>
      <c r="AG120" s="219"/>
      <c r="AH120" s="219"/>
      <c r="AI120" s="219"/>
      <c r="AJ120" s="359">
        <f t="shared" si="16"/>
        <v>0</v>
      </c>
      <c r="AK120" s="180">
        <f t="shared" si="17"/>
        <v>0</v>
      </c>
      <c r="AL120" s="28"/>
      <c r="AM120" s="89"/>
      <c r="AN120" s="89"/>
      <c r="AO120" s="89"/>
      <c r="AP120" s="89"/>
      <c r="AQ120" s="89"/>
      <c r="AR120" s="89"/>
      <c r="AS120" s="89"/>
      <c r="AT120" s="89"/>
      <c r="AU120" s="89"/>
      <c r="AV120" s="220"/>
      <c r="AW120" s="89"/>
      <c r="AX120" s="89"/>
    </row>
    <row r="121" spans="1:50" ht="15.75">
      <c r="A121" s="356">
        <f>SUBTOTAL(3,$AK$7:AK121)</f>
        <v>115</v>
      </c>
      <c r="B121" s="357" t="s">
        <v>38</v>
      </c>
      <c r="C121" s="358" t="s">
        <v>8943</v>
      </c>
      <c r="D121" s="357" t="s">
        <v>8944</v>
      </c>
      <c r="E121" s="357" t="s">
        <v>8917</v>
      </c>
      <c r="F121" s="357" t="s">
        <v>8917</v>
      </c>
      <c r="G121" s="359">
        <v>0</v>
      </c>
      <c r="H121" s="180">
        <v>0</v>
      </c>
      <c r="I121" s="371">
        <v>0</v>
      </c>
      <c r="J121" s="359">
        <v>7500000</v>
      </c>
      <c r="K121" s="359"/>
      <c r="L121" s="359"/>
      <c r="M121" s="359"/>
      <c r="N121" s="359"/>
      <c r="O121" s="359"/>
      <c r="P121" s="359">
        <v>7500000</v>
      </c>
      <c r="Q121" s="252"/>
      <c r="R121" s="359"/>
      <c r="S121" s="359"/>
      <c r="T121" s="359"/>
      <c r="U121" s="359"/>
      <c r="V121" s="359"/>
      <c r="W121" s="359"/>
      <c r="X121" s="359"/>
      <c r="Y121" s="359"/>
      <c r="Z121" s="359">
        <f>IF(SUM(K121:P121)&lt;SUM(J121),SUM(J121)-SUM(K121:P121),)</f>
        <v>0</v>
      </c>
      <c r="AA121" s="359"/>
      <c r="AB121" s="219">
        <v>8450000</v>
      </c>
      <c r="AC121" s="219"/>
      <c r="AD121" s="219"/>
      <c r="AE121" s="219"/>
      <c r="AF121" s="219"/>
      <c r="AG121" s="219">
        <v>8450000</v>
      </c>
      <c r="AH121" s="219"/>
      <c r="AI121" s="219"/>
      <c r="AJ121" s="359">
        <f>IF(SUM(AC121:AH121)&lt;SUM(AB121),SUM(AB121)-SUM(AC121:AH121),)</f>
        <v>0</v>
      </c>
      <c r="AK121" s="180">
        <v>0</v>
      </c>
      <c r="AL121" s="28"/>
      <c r="AM121" s="89"/>
      <c r="AN121" s="89"/>
      <c r="AO121" s="89"/>
      <c r="AP121" s="89"/>
      <c r="AQ121" s="89"/>
      <c r="AR121" s="89"/>
      <c r="AS121" s="89"/>
      <c r="AT121" s="89"/>
      <c r="AU121" s="89"/>
      <c r="AV121" s="220"/>
      <c r="AW121" s="89"/>
      <c r="AX121" s="89"/>
    </row>
    <row r="122" spans="1:50" ht="15.75">
      <c r="A122" s="356">
        <f>SUBTOTAL(3,$AK$7:AK122)</f>
        <v>116</v>
      </c>
      <c r="B122" s="357" t="s">
        <v>38</v>
      </c>
      <c r="C122" s="358" t="s">
        <v>6573</v>
      </c>
      <c r="D122" s="357" t="s">
        <v>8945</v>
      </c>
      <c r="E122" s="357" t="s">
        <v>8917</v>
      </c>
      <c r="F122" s="357" t="s">
        <v>8917</v>
      </c>
      <c r="G122" s="359">
        <v>0</v>
      </c>
      <c r="H122" s="180">
        <v>0</v>
      </c>
      <c r="I122" s="371"/>
      <c r="J122" s="359">
        <v>7500000</v>
      </c>
      <c r="K122" s="359"/>
      <c r="L122" s="359"/>
      <c r="M122" s="359"/>
      <c r="N122" s="359">
        <v>7500000</v>
      </c>
      <c r="O122" s="359"/>
      <c r="P122" s="359"/>
      <c r="Q122" s="252"/>
      <c r="R122" s="359"/>
      <c r="S122" s="359"/>
      <c r="T122" s="359"/>
      <c r="U122" s="359"/>
      <c r="V122" s="359"/>
      <c r="W122" s="359"/>
      <c r="X122" s="359"/>
      <c r="Y122" s="359"/>
      <c r="Z122" s="359">
        <f>IF(SUM(K122:N122)&lt;SUM(J122),SUM(J122)-SUM(K122:N122),)</f>
        <v>0</v>
      </c>
      <c r="AA122" s="359"/>
      <c r="AB122" s="219">
        <v>8450000</v>
      </c>
      <c r="AC122" s="219">
        <v>8450000</v>
      </c>
      <c r="AD122" s="219"/>
      <c r="AE122" s="219"/>
      <c r="AF122" s="219"/>
      <c r="AG122" s="219"/>
      <c r="AH122" s="219"/>
      <c r="AI122" s="219"/>
      <c r="AJ122" s="359">
        <f t="shared" si="16"/>
        <v>0</v>
      </c>
      <c r="AK122" s="180">
        <f t="shared" si="17"/>
        <v>0</v>
      </c>
      <c r="AL122" s="28"/>
      <c r="AM122" s="89"/>
      <c r="AN122" s="89"/>
      <c r="AO122" s="89"/>
      <c r="AP122" s="89"/>
      <c r="AQ122" s="89"/>
      <c r="AR122" s="89"/>
      <c r="AS122" s="89"/>
      <c r="AT122" s="89"/>
      <c r="AU122" s="89"/>
      <c r="AV122" s="220"/>
      <c r="AW122" s="89"/>
      <c r="AX122" s="89"/>
    </row>
    <row r="123" spans="1:50" ht="15.75">
      <c r="A123" s="356">
        <f>SUBTOTAL(3,$AK$7:AK123)</f>
        <v>117</v>
      </c>
      <c r="B123" s="357" t="s">
        <v>38</v>
      </c>
      <c r="C123" s="358" t="s">
        <v>6319</v>
      </c>
      <c r="D123" s="357" t="s">
        <v>8946</v>
      </c>
      <c r="E123" s="357" t="s">
        <v>8917</v>
      </c>
      <c r="F123" s="357" t="s">
        <v>8917</v>
      </c>
      <c r="G123" s="359">
        <v>0</v>
      </c>
      <c r="H123" s="180">
        <v>0</v>
      </c>
      <c r="I123" s="371"/>
      <c r="J123" s="359">
        <v>7500000</v>
      </c>
      <c r="K123" s="359"/>
      <c r="L123" s="359"/>
      <c r="M123" s="359"/>
      <c r="N123" s="359">
        <v>7500000</v>
      </c>
      <c r="O123" s="359"/>
      <c r="P123" s="359"/>
      <c r="Q123" s="252"/>
      <c r="R123" s="359"/>
      <c r="S123" s="359"/>
      <c r="T123" s="359"/>
      <c r="U123" s="359"/>
      <c r="V123" s="359"/>
      <c r="W123" s="359"/>
      <c r="X123" s="359"/>
      <c r="Y123" s="359"/>
      <c r="Z123" s="359">
        <f>IF(SUM(K123:N123)&lt;SUM(J123),SUM(J123)-SUM(K123:N123),)</f>
        <v>0</v>
      </c>
      <c r="AA123" s="359"/>
      <c r="AB123" s="219">
        <v>8450000</v>
      </c>
      <c r="AC123" s="219">
        <v>8450000</v>
      </c>
      <c r="AD123" s="219"/>
      <c r="AE123" s="219"/>
      <c r="AF123" s="219"/>
      <c r="AG123" s="219"/>
      <c r="AH123" s="219"/>
      <c r="AI123" s="219"/>
      <c r="AJ123" s="359">
        <f t="shared" si="16"/>
        <v>0</v>
      </c>
      <c r="AK123" s="180">
        <f t="shared" si="17"/>
        <v>0</v>
      </c>
      <c r="AL123" s="28"/>
      <c r="AM123" s="89"/>
      <c r="AN123" s="89"/>
      <c r="AO123" s="89"/>
      <c r="AP123" s="89"/>
      <c r="AQ123" s="89"/>
      <c r="AR123" s="89"/>
      <c r="AS123" s="89"/>
      <c r="AT123" s="89"/>
      <c r="AU123" s="89"/>
      <c r="AV123" s="220"/>
      <c r="AW123" s="89"/>
      <c r="AX123" s="89"/>
    </row>
    <row r="124" spans="1:50" ht="15.75">
      <c r="A124" s="356">
        <f>SUBTOTAL(3,$AK$7:AK124)</f>
        <v>118</v>
      </c>
      <c r="B124" s="357" t="s">
        <v>38</v>
      </c>
      <c r="C124" s="358" t="s">
        <v>8947</v>
      </c>
      <c r="D124" s="357" t="s">
        <v>8948</v>
      </c>
      <c r="E124" s="357" t="s">
        <v>8917</v>
      </c>
      <c r="F124" s="357" t="s">
        <v>8917</v>
      </c>
      <c r="G124" s="359">
        <v>0</v>
      </c>
      <c r="H124" s="180">
        <v>0</v>
      </c>
      <c r="I124" s="371">
        <v>0</v>
      </c>
      <c r="J124" s="359">
        <v>7500000</v>
      </c>
      <c r="K124" s="359"/>
      <c r="L124" s="359"/>
      <c r="M124" s="359"/>
      <c r="N124" s="359"/>
      <c r="O124" s="359"/>
      <c r="P124" s="359">
        <v>7500000</v>
      </c>
      <c r="Q124" s="252"/>
      <c r="R124" s="359"/>
      <c r="S124" s="359"/>
      <c r="T124" s="359"/>
      <c r="U124" s="359"/>
      <c r="V124" s="359"/>
      <c r="W124" s="359"/>
      <c r="X124" s="359"/>
      <c r="Y124" s="359"/>
      <c r="Z124" s="359">
        <f>IF(SUM(K124:P124)&lt;SUM(J124),SUM(J124)-SUM(K124:P124),)</f>
        <v>0</v>
      </c>
      <c r="AA124" s="359"/>
      <c r="AB124" s="219">
        <v>8450000</v>
      </c>
      <c r="AC124" s="219">
        <v>8450000</v>
      </c>
      <c r="AD124" s="219"/>
      <c r="AE124" s="219"/>
      <c r="AF124" s="219"/>
      <c r="AG124" s="219"/>
      <c r="AH124" s="219"/>
      <c r="AI124" s="219"/>
      <c r="AJ124" s="359">
        <f t="shared" si="16"/>
        <v>0</v>
      </c>
      <c r="AK124" s="180">
        <f t="shared" si="17"/>
        <v>0</v>
      </c>
      <c r="AL124" s="28"/>
      <c r="AM124" s="89"/>
      <c r="AN124" s="89"/>
      <c r="AO124" s="89"/>
      <c r="AP124" s="89"/>
      <c r="AQ124" s="89"/>
      <c r="AR124" s="89"/>
      <c r="AS124" s="89"/>
      <c r="AT124" s="89"/>
      <c r="AU124" s="89"/>
      <c r="AV124" s="220"/>
      <c r="AW124" s="89"/>
      <c r="AX124" s="89"/>
    </row>
    <row r="125" spans="1:50" ht="15.75">
      <c r="A125" s="356">
        <f>SUBTOTAL(3,$AK$7:AK125)</f>
        <v>119</v>
      </c>
      <c r="B125" s="357" t="s">
        <v>38</v>
      </c>
      <c r="C125" s="358" t="s">
        <v>5694</v>
      </c>
      <c r="D125" s="357" t="s">
        <v>8949</v>
      </c>
      <c r="E125" s="357" t="s">
        <v>8849</v>
      </c>
      <c r="F125" s="357" t="s">
        <v>8849</v>
      </c>
      <c r="G125" s="359">
        <v>0</v>
      </c>
      <c r="H125" s="180">
        <v>0</v>
      </c>
      <c r="I125" s="371"/>
      <c r="J125" s="359">
        <v>7500000</v>
      </c>
      <c r="K125" s="359"/>
      <c r="L125" s="359"/>
      <c r="M125" s="359"/>
      <c r="N125" s="359">
        <v>7500000</v>
      </c>
      <c r="O125" s="359"/>
      <c r="P125" s="359"/>
      <c r="Q125" s="252"/>
      <c r="R125" s="359"/>
      <c r="S125" s="359"/>
      <c r="T125" s="359"/>
      <c r="U125" s="359"/>
      <c r="V125" s="359"/>
      <c r="W125" s="359"/>
      <c r="X125" s="359"/>
      <c r="Y125" s="359"/>
      <c r="Z125" s="359">
        <f>IF(SUM(K125:N125)&lt;SUM(J125),SUM(J125)-SUM(K125:N125),)</f>
        <v>0</v>
      </c>
      <c r="AA125" s="359"/>
      <c r="AB125" s="219">
        <v>8450000</v>
      </c>
      <c r="AC125" s="219">
        <v>8450000</v>
      </c>
      <c r="AD125" s="219"/>
      <c r="AE125" s="219"/>
      <c r="AF125" s="219"/>
      <c r="AG125" s="219"/>
      <c r="AH125" s="219"/>
      <c r="AI125" s="219"/>
      <c r="AJ125" s="359">
        <f t="shared" si="16"/>
        <v>0</v>
      </c>
      <c r="AK125" s="180">
        <f t="shared" si="17"/>
        <v>0</v>
      </c>
      <c r="AL125" s="28"/>
      <c r="AM125" s="89"/>
      <c r="AN125" s="89"/>
      <c r="AO125" s="89"/>
      <c r="AP125" s="89"/>
      <c r="AQ125" s="89"/>
      <c r="AR125" s="89"/>
      <c r="AS125" s="89"/>
      <c r="AT125" s="89"/>
      <c r="AU125" s="89"/>
      <c r="AV125" s="220"/>
      <c r="AW125" s="89"/>
      <c r="AX125" s="89"/>
    </row>
    <row r="126" spans="1:50" ht="15.75">
      <c r="A126" s="356">
        <f>SUBTOTAL(3,$AK$7:AK126)</f>
        <v>120</v>
      </c>
      <c r="B126" s="357" t="s">
        <v>38</v>
      </c>
      <c r="C126" s="358" t="s">
        <v>6495</v>
      </c>
      <c r="D126" s="357" t="s">
        <v>8950</v>
      </c>
      <c r="E126" s="357" t="s">
        <v>8917</v>
      </c>
      <c r="F126" s="357" t="s">
        <v>8917</v>
      </c>
      <c r="G126" s="359">
        <v>0</v>
      </c>
      <c r="H126" s="180">
        <v>0</v>
      </c>
      <c r="I126" s="371"/>
      <c r="J126" s="359">
        <v>7500000</v>
      </c>
      <c r="K126" s="359"/>
      <c r="L126" s="359"/>
      <c r="M126" s="359"/>
      <c r="N126" s="359">
        <v>7500000</v>
      </c>
      <c r="O126" s="359"/>
      <c r="P126" s="359"/>
      <c r="Q126" s="252"/>
      <c r="R126" s="359"/>
      <c r="S126" s="359"/>
      <c r="T126" s="359"/>
      <c r="U126" s="359"/>
      <c r="V126" s="359"/>
      <c r="W126" s="359"/>
      <c r="X126" s="359"/>
      <c r="Y126" s="359"/>
      <c r="Z126" s="359">
        <f>IF(SUM(K126:N126)&lt;SUM(J126),SUM(J126)-SUM(K126:N126),)</f>
        <v>0</v>
      </c>
      <c r="AA126" s="359"/>
      <c r="AB126" s="219">
        <v>8450000</v>
      </c>
      <c r="AC126" s="219">
        <v>8450000</v>
      </c>
      <c r="AD126" s="219"/>
      <c r="AE126" s="219"/>
      <c r="AF126" s="219"/>
      <c r="AG126" s="219"/>
      <c r="AH126" s="219"/>
      <c r="AI126" s="219"/>
      <c r="AJ126" s="359">
        <f t="shared" si="16"/>
        <v>0</v>
      </c>
      <c r="AK126" s="180">
        <f t="shared" si="17"/>
        <v>0</v>
      </c>
      <c r="AL126" s="28"/>
      <c r="AM126" s="89"/>
      <c r="AN126" s="89"/>
      <c r="AO126" s="89"/>
      <c r="AP126" s="89"/>
      <c r="AQ126" s="89"/>
      <c r="AR126" s="89"/>
      <c r="AS126" s="89"/>
      <c r="AT126" s="89"/>
      <c r="AU126" s="89"/>
      <c r="AV126" s="220"/>
      <c r="AW126" s="89"/>
      <c r="AX126" s="89"/>
    </row>
    <row r="127" spans="1:50" ht="15.75">
      <c r="A127" s="356">
        <f>SUBTOTAL(3,$AK$7:AK127)</f>
        <v>121</v>
      </c>
      <c r="B127" s="357" t="s">
        <v>38</v>
      </c>
      <c r="C127" s="358" t="s">
        <v>4887</v>
      </c>
      <c r="D127" s="357" t="s">
        <v>8951</v>
      </c>
      <c r="E127" s="357" t="s">
        <v>8937</v>
      </c>
      <c r="F127" s="357" t="s">
        <v>8937</v>
      </c>
      <c r="G127" s="359">
        <v>0</v>
      </c>
      <c r="H127" s="180">
        <v>0</v>
      </c>
      <c r="I127" s="371"/>
      <c r="J127" s="359">
        <v>7500000</v>
      </c>
      <c r="K127" s="359"/>
      <c r="L127" s="359"/>
      <c r="M127" s="359"/>
      <c r="N127" s="359">
        <v>7500000</v>
      </c>
      <c r="O127" s="359"/>
      <c r="P127" s="359"/>
      <c r="Q127" s="252"/>
      <c r="R127" s="359"/>
      <c r="S127" s="359"/>
      <c r="T127" s="359"/>
      <c r="U127" s="359"/>
      <c r="V127" s="359"/>
      <c r="W127" s="359"/>
      <c r="X127" s="359"/>
      <c r="Y127" s="359"/>
      <c r="Z127" s="359">
        <f>IF(SUM(K127:N127)&lt;SUM(J127),SUM(J127)-SUM(K127:N127),)</f>
        <v>0</v>
      </c>
      <c r="AA127" s="359"/>
      <c r="AB127" s="219">
        <v>8450000</v>
      </c>
      <c r="AC127" s="219">
        <v>8450000</v>
      </c>
      <c r="AD127" s="219"/>
      <c r="AE127" s="219"/>
      <c r="AF127" s="219"/>
      <c r="AG127" s="219"/>
      <c r="AH127" s="219"/>
      <c r="AI127" s="219"/>
      <c r="AJ127" s="359">
        <f t="shared" si="16"/>
        <v>0</v>
      </c>
      <c r="AK127" s="180">
        <f t="shared" si="17"/>
        <v>0</v>
      </c>
      <c r="AL127" s="28"/>
      <c r="AM127" s="89"/>
      <c r="AN127" s="89"/>
      <c r="AO127" s="89"/>
      <c r="AP127" s="89"/>
      <c r="AQ127" s="89"/>
      <c r="AR127" s="89"/>
      <c r="AS127" s="89"/>
      <c r="AT127" s="89"/>
      <c r="AU127" s="89"/>
      <c r="AV127" s="220"/>
      <c r="AW127" s="89"/>
      <c r="AX127" s="89"/>
    </row>
    <row r="128" spans="1:50" ht="15.75">
      <c r="A128" s="356">
        <f>SUBTOTAL(3,$AK$7:AK128)</f>
        <v>122</v>
      </c>
      <c r="B128" s="357" t="s">
        <v>38</v>
      </c>
      <c r="C128" s="358" t="s">
        <v>7011</v>
      </c>
      <c r="D128" s="357" t="s">
        <v>8952</v>
      </c>
      <c r="E128" s="357" t="s">
        <v>8917</v>
      </c>
      <c r="F128" s="357" t="s">
        <v>8917</v>
      </c>
      <c r="G128" s="359">
        <v>0</v>
      </c>
      <c r="H128" s="180">
        <v>0</v>
      </c>
      <c r="I128" s="371">
        <v>0</v>
      </c>
      <c r="J128" s="359">
        <v>7500000</v>
      </c>
      <c r="K128" s="359"/>
      <c r="L128" s="359"/>
      <c r="M128" s="359"/>
      <c r="N128" s="359">
        <v>7500000</v>
      </c>
      <c r="O128" s="359"/>
      <c r="P128" s="359"/>
      <c r="Q128" s="252"/>
      <c r="R128" s="359"/>
      <c r="S128" s="359"/>
      <c r="T128" s="359"/>
      <c r="U128" s="359"/>
      <c r="V128" s="359"/>
      <c r="W128" s="359"/>
      <c r="X128" s="359"/>
      <c r="Y128" s="359"/>
      <c r="Z128" s="359">
        <f>IF(SUM(K128:N128)&lt;SUM(J128),SUM(J128)-SUM(K128:N128),)</f>
        <v>0</v>
      </c>
      <c r="AA128" s="359"/>
      <c r="AB128" s="219">
        <v>8450000</v>
      </c>
      <c r="AC128" s="219">
        <v>8450000</v>
      </c>
      <c r="AD128" s="219"/>
      <c r="AE128" s="219"/>
      <c r="AF128" s="219"/>
      <c r="AG128" s="219"/>
      <c r="AH128" s="219"/>
      <c r="AI128" s="219"/>
      <c r="AJ128" s="359">
        <f t="shared" si="16"/>
        <v>0</v>
      </c>
      <c r="AK128" s="180">
        <f t="shared" si="17"/>
        <v>0</v>
      </c>
      <c r="AL128" s="28"/>
      <c r="AM128" s="89"/>
      <c r="AN128" s="89"/>
      <c r="AO128" s="89"/>
      <c r="AP128" s="89"/>
      <c r="AQ128" s="89"/>
      <c r="AR128" s="89"/>
      <c r="AS128" s="89"/>
      <c r="AT128" s="89"/>
      <c r="AU128" s="89"/>
      <c r="AV128" s="220"/>
      <c r="AW128" s="89"/>
      <c r="AX128" s="89"/>
    </row>
    <row r="129" spans="1:50" ht="15.75">
      <c r="A129" s="356">
        <f>SUBTOTAL(3,$AK$7:AK129)</f>
        <v>123</v>
      </c>
      <c r="B129" s="357" t="s">
        <v>38</v>
      </c>
      <c r="C129" s="358" t="s">
        <v>8953</v>
      </c>
      <c r="D129" s="357" t="s">
        <v>8954</v>
      </c>
      <c r="E129" s="357" t="s">
        <v>8917</v>
      </c>
      <c r="F129" s="357" t="s">
        <v>8917</v>
      </c>
      <c r="G129" s="359">
        <v>0</v>
      </c>
      <c r="H129" s="180">
        <v>0</v>
      </c>
      <c r="I129" s="371">
        <v>0</v>
      </c>
      <c r="J129" s="359">
        <v>7500000</v>
      </c>
      <c r="K129" s="359"/>
      <c r="L129" s="359"/>
      <c r="M129" s="359"/>
      <c r="N129" s="359"/>
      <c r="O129" s="359"/>
      <c r="P129" s="359">
        <v>7500000</v>
      </c>
      <c r="Q129" s="252"/>
      <c r="R129" s="359"/>
      <c r="S129" s="359"/>
      <c r="T129" s="359"/>
      <c r="U129" s="359"/>
      <c r="V129" s="359"/>
      <c r="W129" s="359"/>
      <c r="X129" s="359"/>
      <c r="Y129" s="359"/>
      <c r="Z129" s="359">
        <f>IF(SUM(K129:P129)&lt;SUM(J129),SUM(J129)-SUM(K129:P129),)</f>
        <v>0</v>
      </c>
      <c r="AA129" s="359"/>
      <c r="AB129" s="219">
        <v>8450000</v>
      </c>
      <c r="AC129" s="219">
        <v>8450000</v>
      </c>
      <c r="AD129" s="219"/>
      <c r="AE129" s="219"/>
      <c r="AF129" s="219"/>
      <c r="AG129" s="219"/>
      <c r="AH129" s="219"/>
      <c r="AI129" s="219"/>
      <c r="AJ129" s="359">
        <f t="shared" si="16"/>
        <v>0</v>
      </c>
      <c r="AK129" s="180">
        <f t="shared" si="17"/>
        <v>0</v>
      </c>
      <c r="AL129" s="28"/>
      <c r="AM129" s="89"/>
      <c r="AN129" s="89"/>
      <c r="AO129" s="89"/>
      <c r="AP129" s="89"/>
      <c r="AQ129" s="89"/>
      <c r="AR129" s="89"/>
      <c r="AS129" s="89"/>
      <c r="AT129" s="89"/>
      <c r="AU129" s="89"/>
      <c r="AV129" s="220"/>
      <c r="AW129" s="89"/>
      <c r="AX129" s="89"/>
    </row>
    <row r="130" spans="1:50" ht="15.75">
      <c r="A130" s="356">
        <f>SUBTOTAL(3,$AK$7:AK130)</f>
        <v>124</v>
      </c>
      <c r="B130" s="357" t="s">
        <v>38</v>
      </c>
      <c r="C130" s="358" t="s">
        <v>4774</v>
      </c>
      <c r="D130" s="357" t="s">
        <v>8955</v>
      </c>
      <c r="E130" s="357" t="s">
        <v>8917</v>
      </c>
      <c r="F130" s="357" t="s">
        <v>8917</v>
      </c>
      <c r="G130" s="359">
        <v>0</v>
      </c>
      <c r="H130" s="180">
        <v>0</v>
      </c>
      <c r="I130" s="371">
        <v>0</v>
      </c>
      <c r="J130" s="359">
        <v>7500000</v>
      </c>
      <c r="K130" s="359"/>
      <c r="L130" s="359"/>
      <c r="M130" s="359"/>
      <c r="N130" s="359">
        <v>7500000</v>
      </c>
      <c r="O130" s="359"/>
      <c r="P130" s="359"/>
      <c r="Q130" s="252"/>
      <c r="R130" s="359"/>
      <c r="S130" s="359"/>
      <c r="T130" s="359"/>
      <c r="U130" s="359"/>
      <c r="V130" s="359"/>
      <c r="W130" s="359"/>
      <c r="X130" s="359"/>
      <c r="Y130" s="359"/>
      <c r="Z130" s="359">
        <f t="shared" ref="Z130:Z137" si="19">IF(SUM(K130:N130)&lt;SUM(J130),SUM(J130)-SUM(K130:N130),)</f>
        <v>0</v>
      </c>
      <c r="AA130" s="359"/>
      <c r="AB130" s="219">
        <v>8450000</v>
      </c>
      <c r="AC130" s="219">
        <v>8450000</v>
      </c>
      <c r="AD130" s="219"/>
      <c r="AE130" s="219"/>
      <c r="AF130" s="219"/>
      <c r="AG130" s="219"/>
      <c r="AH130" s="219"/>
      <c r="AI130" s="219"/>
      <c r="AJ130" s="359">
        <f t="shared" si="16"/>
        <v>0</v>
      </c>
      <c r="AK130" s="180">
        <f t="shared" si="17"/>
        <v>0</v>
      </c>
      <c r="AL130" s="28"/>
      <c r="AM130" s="89"/>
      <c r="AN130" s="89"/>
      <c r="AO130" s="89"/>
      <c r="AP130" s="89"/>
      <c r="AQ130" s="89"/>
      <c r="AR130" s="89"/>
      <c r="AS130" s="89"/>
      <c r="AT130" s="89"/>
      <c r="AU130" s="89"/>
      <c r="AV130" s="220"/>
      <c r="AW130" s="89"/>
      <c r="AX130" s="89"/>
    </row>
    <row r="131" spans="1:50" ht="15.75">
      <c r="A131" s="356">
        <f>SUBTOTAL(3,$AK$7:AK131)</f>
        <v>125</v>
      </c>
      <c r="B131" s="357" t="s">
        <v>38</v>
      </c>
      <c r="C131" s="358" t="s">
        <v>5413</v>
      </c>
      <c r="D131" s="357" t="s">
        <v>8956</v>
      </c>
      <c r="E131" s="357" t="s">
        <v>8917</v>
      </c>
      <c r="F131" s="357" t="s">
        <v>8917</v>
      </c>
      <c r="G131" s="359">
        <v>0</v>
      </c>
      <c r="H131" s="180">
        <v>0</v>
      </c>
      <c r="I131" s="371">
        <v>0</v>
      </c>
      <c r="J131" s="359">
        <v>7500000</v>
      </c>
      <c r="K131" s="359"/>
      <c r="L131" s="359"/>
      <c r="M131" s="359"/>
      <c r="N131" s="359">
        <v>7500000</v>
      </c>
      <c r="O131" s="359"/>
      <c r="P131" s="359"/>
      <c r="Q131" s="252"/>
      <c r="R131" s="359"/>
      <c r="S131" s="359"/>
      <c r="T131" s="359"/>
      <c r="U131" s="359"/>
      <c r="V131" s="359"/>
      <c r="W131" s="359"/>
      <c r="X131" s="359"/>
      <c r="Y131" s="359"/>
      <c r="Z131" s="359">
        <f t="shared" si="19"/>
        <v>0</v>
      </c>
      <c r="AA131" s="359"/>
      <c r="AB131" s="219">
        <v>8450000</v>
      </c>
      <c r="AC131" s="219">
        <v>8450000</v>
      </c>
      <c r="AD131" s="219"/>
      <c r="AE131" s="219"/>
      <c r="AF131" s="219"/>
      <c r="AG131" s="219"/>
      <c r="AH131" s="219"/>
      <c r="AI131" s="219"/>
      <c r="AJ131" s="359">
        <f t="shared" si="16"/>
        <v>0</v>
      </c>
      <c r="AK131" s="180">
        <f t="shared" si="17"/>
        <v>0</v>
      </c>
      <c r="AL131" s="28"/>
      <c r="AM131" s="89"/>
      <c r="AN131" s="89"/>
      <c r="AO131" s="89"/>
      <c r="AP131" s="89"/>
      <c r="AQ131" s="89"/>
      <c r="AR131" s="89"/>
      <c r="AS131" s="89"/>
      <c r="AT131" s="89"/>
      <c r="AU131" s="89"/>
      <c r="AV131" s="220"/>
      <c r="AW131" s="89"/>
      <c r="AX131" s="89"/>
    </row>
    <row r="132" spans="1:50" ht="15.75">
      <c r="A132" s="356">
        <f>SUBTOTAL(3,$AK$7:AK132)</f>
        <v>126</v>
      </c>
      <c r="B132" s="357" t="s">
        <v>38</v>
      </c>
      <c r="C132" s="358" t="s">
        <v>5113</v>
      </c>
      <c r="D132" s="376" t="s">
        <v>8959</v>
      </c>
      <c r="E132" s="357" t="s">
        <v>8917</v>
      </c>
      <c r="F132" s="357" t="s">
        <v>8917</v>
      </c>
      <c r="G132" s="359">
        <v>0</v>
      </c>
      <c r="H132" s="180">
        <v>0</v>
      </c>
      <c r="I132" s="371"/>
      <c r="J132" s="359">
        <v>7500000</v>
      </c>
      <c r="K132" s="359"/>
      <c r="L132" s="359"/>
      <c r="M132" s="359"/>
      <c r="N132" s="359">
        <v>8384520</v>
      </c>
      <c r="O132" s="359"/>
      <c r="P132" s="359"/>
      <c r="Q132" s="252"/>
      <c r="R132" s="359"/>
      <c r="S132" s="359"/>
      <c r="T132" s="359"/>
      <c r="U132" s="359"/>
      <c r="V132" s="359"/>
      <c r="W132" s="359"/>
      <c r="X132" s="359"/>
      <c r="Y132" s="359">
        <v>884520</v>
      </c>
      <c r="Z132" s="359">
        <f t="shared" si="19"/>
        <v>0</v>
      </c>
      <c r="AA132" s="359"/>
      <c r="AB132" s="219">
        <f>8450000-Y132</f>
        <v>7565480</v>
      </c>
      <c r="AC132" s="219">
        <v>8365480</v>
      </c>
      <c r="AD132" s="219"/>
      <c r="AE132" s="219"/>
      <c r="AF132" s="219"/>
      <c r="AG132" s="219"/>
      <c r="AH132" s="219"/>
      <c r="AI132" s="219"/>
      <c r="AJ132" s="359">
        <f t="shared" si="16"/>
        <v>0</v>
      </c>
      <c r="AK132" s="180">
        <f t="shared" si="17"/>
        <v>0</v>
      </c>
      <c r="AL132" s="28"/>
      <c r="AM132" s="89"/>
      <c r="AN132" s="89"/>
      <c r="AO132" s="89"/>
      <c r="AP132" s="89"/>
      <c r="AQ132" s="89"/>
      <c r="AR132" s="89"/>
      <c r="AS132" s="89"/>
      <c r="AT132" s="89"/>
      <c r="AU132" s="89"/>
      <c r="AV132" s="220"/>
      <c r="AW132" s="89"/>
      <c r="AX132" s="89"/>
    </row>
    <row r="133" spans="1:50" ht="15.75">
      <c r="A133" s="356">
        <f>SUBTOTAL(3,$AK$7:AK133)</f>
        <v>127</v>
      </c>
      <c r="B133" s="357" t="s">
        <v>38</v>
      </c>
      <c r="C133" s="358" t="s">
        <v>4753</v>
      </c>
      <c r="D133" s="357" t="s">
        <v>8960</v>
      </c>
      <c r="E133" s="357" t="s">
        <v>8917</v>
      </c>
      <c r="F133" s="357" t="s">
        <v>8917</v>
      </c>
      <c r="G133" s="359">
        <v>0</v>
      </c>
      <c r="H133" s="180">
        <v>0</v>
      </c>
      <c r="I133" s="371"/>
      <c r="J133" s="359">
        <v>7500000</v>
      </c>
      <c r="K133" s="359"/>
      <c r="L133" s="359"/>
      <c r="M133" s="359"/>
      <c r="N133" s="359">
        <v>7500000</v>
      </c>
      <c r="O133" s="359"/>
      <c r="P133" s="359"/>
      <c r="Q133" s="252"/>
      <c r="R133" s="359"/>
      <c r="S133" s="359"/>
      <c r="T133" s="359"/>
      <c r="U133" s="359"/>
      <c r="V133" s="359"/>
      <c r="W133" s="359"/>
      <c r="X133" s="359"/>
      <c r="Y133" s="359"/>
      <c r="Z133" s="359">
        <f t="shared" si="19"/>
        <v>0</v>
      </c>
      <c r="AA133" s="359"/>
      <c r="AB133" s="219">
        <v>8450000</v>
      </c>
      <c r="AC133" s="219"/>
      <c r="AD133" s="219"/>
      <c r="AE133" s="219"/>
      <c r="AF133" s="219"/>
      <c r="AG133" s="219"/>
      <c r="AH133" s="219"/>
      <c r="AI133" s="219"/>
      <c r="AJ133" s="359">
        <f t="shared" si="16"/>
        <v>8450000</v>
      </c>
      <c r="AK133" s="180">
        <f t="shared" si="17"/>
        <v>8450000</v>
      </c>
      <c r="AL133" s="28"/>
      <c r="AM133" s="89"/>
      <c r="AN133" s="89"/>
      <c r="AO133" s="89"/>
      <c r="AP133" s="89"/>
      <c r="AQ133" s="89"/>
      <c r="AR133" s="89"/>
      <c r="AS133" s="89"/>
      <c r="AT133" s="89"/>
      <c r="AU133" s="89"/>
      <c r="AV133" s="220"/>
      <c r="AW133" s="89"/>
      <c r="AX133" s="89"/>
    </row>
    <row r="134" spans="1:50" ht="15.75">
      <c r="A134" s="356">
        <f>SUBTOTAL(3,$AK$7:AK134)</f>
        <v>128</v>
      </c>
      <c r="B134" s="357" t="s">
        <v>38</v>
      </c>
      <c r="C134" s="358" t="s">
        <v>6720</v>
      </c>
      <c r="D134" s="357" t="s">
        <v>8961</v>
      </c>
      <c r="E134" s="357" t="s">
        <v>8917</v>
      </c>
      <c r="F134" s="357" t="s">
        <v>8917</v>
      </c>
      <c r="G134" s="359">
        <v>0</v>
      </c>
      <c r="H134" s="180">
        <v>0</v>
      </c>
      <c r="I134" s="371">
        <v>0</v>
      </c>
      <c r="J134" s="359">
        <v>7500000</v>
      </c>
      <c r="K134" s="359"/>
      <c r="L134" s="359"/>
      <c r="M134" s="359"/>
      <c r="N134" s="359">
        <v>7500000</v>
      </c>
      <c r="O134" s="359"/>
      <c r="P134" s="359"/>
      <c r="Q134" s="252"/>
      <c r="R134" s="359"/>
      <c r="S134" s="359"/>
      <c r="T134" s="359"/>
      <c r="U134" s="359"/>
      <c r="V134" s="359"/>
      <c r="W134" s="359"/>
      <c r="X134" s="359"/>
      <c r="Y134" s="359"/>
      <c r="Z134" s="359">
        <f t="shared" si="19"/>
        <v>0</v>
      </c>
      <c r="AA134" s="359"/>
      <c r="AB134" s="219">
        <v>8450000</v>
      </c>
      <c r="AC134" s="219">
        <v>8450000</v>
      </c>
      <c r="AD134" s="219"/>
      <c r="AE134" s="219"/>
      <c r="AF134" s="219"/>
      <c r="AG134" s="219"/>
      <c r="AH134" s="219"/>
      <c r="AI134" s="219"/>
      <c r="AJ134" s="359">
        <f t="shared" si="16"/>
        <v>0</v>
      </c>
      <c r="AK134" s="180">
        <f t="shared" si="17"/>
        <v>0</v>
      </c>
      <c r="AL134" s="28"/>
      <c r="AM134" s="89"/>
      <c r="AN134" s="89"/>
      <c r="AO134" s="89"/>
      <c r="AP134" s="89"/>
      <c r="AQ134" s="89"/>
      <c r="AR134" s="89"/>
      <c r="AS134" s="89"/>
      <c r="AT134" s="89"/>
      <c r="AU134" s="89"/>
      <c r="AV134" s="220"/>
      <c r="AW134" s="89"/>
      <c r="AX134" s="89"/>
    </row>
    <row r="135" spans="1:50" ht="15.75">
      <c r="A135" s="356">
        <f>SUBTOTAL(3,$AK$7:AK135)</f>
        <v>129</v>
      </c>
      <c r="B135" s="357" t="s">
        <v>38</v>
      </c>
      <c r="C135" s="358" t="s">
        <v>6742</v>
      </c>
      <c r="D135" s="357" t="s">
        <v>8962</v>
      </c>
      <c r="E135" s="357" t="s">
        <v>8917</v>
      </c>
      <c r="F135" s="357" t="s">
        <v>8917</v>
      </c>
      <c r="G135" s="359">
        <v>0</v>
      </c>
      <c r="H135" s="180">
        <v>0</v>
      </c>
      <c r="I135" s="371">
        <v>0</v>
      </c>
      <c r="J135" s="359">
        <v>7500000</v>
      </c>
      <c r="K135" s="359"/>
      <c r="L135" s="359"/>
      <c r="M135" s="359"/>
      <c r="N135" s="359">
        <v>7500000</v>
      </c>
      <c r="O135" s="359"/>
      <c r="P135" s="359"/>
      <c r="Q135" s="252"/>
      <c r="R135" s="359"/>
      <c r="S135" s="359"/>
      <c r="T135" s="359"/>
      <c r="U135" s="359"/>
      <c r="V135" s="359"/>
      <c r="W135" s="359"/>
      <c r="X135" s="359"/>
      <c r="Y135" s="359"/>
      <c r="Z135" s="359">
        <f t="shared" si="19"/>
        <v>0</v>
      </c>
      <c r="AA135" s="359"/>
      <c r="AB135" s="219">
        <v>8450000</v>
      </c>
      <c r="AC135" s="219">
        <v>8450000</v>
      </c>
      <c r="AD135" s="219"/>
      <c r="AE135" s="219"/>
      <c r="AF135" s="219"/>
      <c r="AG135" s="219"/>
      <c r="AH135" s="219"/>
      <c r="AI135" s="219"/>
      <c r="AJ135" s="359">
        <f t="shared" si="16"/>
        <v>0</v>
      </c>
      <c r="AK135" s="180">
        <f t="shared" si="17"/>
        <v>0</v>
      </c>
      <c r="AL135" s="28"/>
      <c r="AM135" s="89"/>
      <c r="AN135" s="89"/>
      <c r="AO135" s="89"/>
      <c r="AP135" s="89"/>
      <c r="AQ135" s="89"/>
      <c r="AR135" s="89"/>
      <c r="AS135" s="89"/>
      <c r="AT135" s="89"/>
      <c r="AU135" s="89"/>
      <c r="AV135" s="220"/>
      <c r="AW135" s="89"/>
      <c r="AX135" s="89"/>
    </row>
    <row r="136" spans="1:50" ht="15.75">
      <c r="A136" s="356">
        <f>SUBTOTAL(3,$AK$7:AK136)</f>
        <v>130</v>
      </c>
      <c r="B136" s="357" t="s">
        <v>38</v>
      </c>
      <c r="C136" s="358" t="s">
        <v>4859</v>
      </c>
      <c r="D136" s="357" t="s">
        <v>8963</v>
      </c>
      <c r="E136" s="357" t="s">
        <v>8917</v>
      </c>
      <c r="F136" s="357" t="s">
        <v>8917</v>
      </c>
      <c r="G136" s="359">
        <v>0</v>
      </c>
      <c r="H136" s="180">
        <v>0</v>
      </c>
      <c r="I136" s="371"/>
      <c r="J136" s="359">
        <v>7500000</v>
      </c>
      <c r="K136" s="359"/>
      <c r="L136" s="359"/>
      <c r="M136" s="359"/>
      <c r="N136" s="359">
        <v>7500000</v>
      </c>
      <c r="O136" s="359"/>
      <c r="P136" s="359"/>
      <c r="Q136" s="252"/>
      <c r="R136" s="359"/>
      <c r="S136" s="359"/>
      <c r="T136" s="359"/>
      <c r="U136" s="359"/>
      <c r="V136" s="359"/>
      <c r="W136" s="359"/>
      <c r="X136" s="359"/>
      <c r="Y136" s="359"/>
      <c r="Z136" s="359">
        <f t="shared" si="19"/>
        <v>0</v>
      </c>
      <c r="AA136" s="359"/>
      <c r="AB136" s="219">
        <v>8450000</v>
      </c>
      <c r="AC136" s="219">
        <v>8450000</v>
      </c>
      <c r="AD136" s="219"/>
      <c r="AE136" s="219"/>
      <c r="AF136" s="219"/>
      <c r="AG136" s="219"/>
      <c r="AH136" s="219"/>
      <c r="AI136" s="219"/>
      <c r="AJ136" s="359">
        <f t="shared" si="16"/>
        <v>0</v>
      </c>
      <c r="AK136" s="180">
        <f t="shared" si="17"/>
        <v>0</v>
      </c>
      <c r="AL136" s="28"/>
      <c r="AM136" s="89"/>
      <c r="AN136" s="89"/>
      <c r="AO136" s="89"/>
      <c r="AP136" s="89"/>
      <c r="AQ136" s="89"/>
      <c r="AR136" s="89"/>
      <c r="AS136" s="89"/>
      <c r="AT136" s="89"/>
      <c r="AU136" s="89"/>
      <c r="AV136" s="220"/>
      <c r="AW136" s="89"/>
      <c r="AX136" s="89"/>
    </row>
    <row r="137" spans="1:50" ht="15.75">
      <c r="A137" s="356">
        <f>SUBTOTAL(3,$AK$7:AK137)</f>
        <v>131</v>
      </c>
      <c r="B137" s="357" t="s">
        <v>38</v>
      </c>
      <c r="C137" s="358" t="s">
        <v>6485</v>
      </c>
      <c r="D137" s="357" t="s">
        <v>8965</v>
      </c>
      <c r="E137" s="357" t="s">
        <v>8917</v>
      </c>
      <c r="F137" s="357" t="s">
        <v>8917</v>
      </c>
      <c r="G137" s="359">
        <v>0</v>
      </c>
      <c r="H137" s="180">
        <v>0</v>
      </c>
      <c r="I137" s="371">
        <v>0</v>
      </c>
      <c r="J137" s="359">
        <v>7500000</v>
      </c>
      <c r="K137" s="359"/>
      <c r="L137" s="359"/>
      <c r="M137" s="359"/>
      <c r="N137" s="359">
        <v>7500000</v>
      </c>
      <c r="O137" s="359"/>
      <c r="P137" s="359"/>
      <c r="Q137" s="252"/>
      <c r="R137" s="359"/>
      <c r="S137" s="359"/>
      <c r="T137" s="359"/>
      <c r="U137" s="359"/>
      <c r="V137" s="359"/>
      <c r="W137" s="359"/>
      <c r="X137" s="359"/>
      <c r="Y137" s="359"/>
      <c r="Z137" s="359">
        <f t="shared" si="19"/>
        <v>0</v>
      </c>
      <c r="AA137" s="359"/>
      <c r="AB137" s="219">
        <v>8450000</v>
      </c>
      <c r="AC137" s="219">
        <v>8450000</v>
      </c>
      <c r="AD137" s="219"/>
      <c r="AE137" s="219"/>
      <c r="AF137" s="219"/>
      <c r="AG137" s="219"/>
      <c r="AH137" s="219"/>
      <c r="AI137" s="219"/>
      <c r="AJ137" s="359">
        <f t="shared" si="16"/>
        <v>0</v>
      </c>
      <c r="AK137" s="180">
        <f t="shared" si="17"/>
        <v>0</v>
      </c>
      <c r="AL137" s="28"/>
      <c r="AM137" s="89"/>
      <c r="AN137" s="89"/>
      <c r="AO137" s="89"/>
      <c r="AP137" s="89"/>
      <c r="AQ137" s="89"/>
      <c r="AR137" s="89"/>
      <c r="AS137" s="89"/>
      <c r="AT137" s="89"/>
      <c r="AU137" s="89"/>
      <c r="AV137" s="220"/>
      <c r="AW137" s="89"/>
      <c r="AX137" s="89"/>
    </row>
    <row r="138" spans="1:50" ht="15.75">
      <c r="A138" s="356">
        <f>SUBTOTAL(3,$AK$7:AK138)</f>
        <v>132</v>
      </c>
      <c r="B138" s="357" t="s">
        <v>38</v>
      </c>
      <c r="C138" s="358" t="s">
        <v>8966</v>
      </c>
      <c r="D138" s="357" t="s">
        <v>8967</v>
      </c>
      <c r="E138" s="357" t="s">
        <v>8968</v>
      </c>
      <c r="F138" s="357" t="s">
        <v>8968</v>
      </c>
      <c r="G138" s="359">
        <v>0</v>
      </c>
      <c r="H138" s="180">
        <v>0</v>
      </c>
      <c r="I138" s="371">
        <v>0</v>
      </c>
      <c r="J138" s="359">
        <v>7500000</v>
      </c>
      <c r="K138" s="359"/>
      <c r="L138" s="359"/>
      <c r="M138" s="359"/>
      <c r="N138" s="359"/>
      <c r="O138" s="359"/>
      <c r="P138" s="359"/>
      <c r="Q138" s="252"/>
      <c r="R138" s="359">
        <v>7500000</v>
      </c>
      <c r="S138" s="359"/>
      <c r="T138" s="359"/>
      <c r="U138" s="359"/>
      <c r="V138" s="359"/>
      <c r="W138" s="359"/>
      <c r="X138" s="359"/>
      <c r="Y138" s="359"/>
      <c r="Z138" s="359">
        <f>IF(SUM(K138:R138)&lt;SUM(J138),SUM(J138)-SUM(K138:N=R138),)</f>
        <v>0</v>
      </c>
      <c r="AA138" s="359"/>
      <c r="AB138" s="219">
        <v>8450000</v>
      </c>
      <c r="AC138" s="219"/>
      <c r="AD138" s="219"/>
      <c r="AE138" s="219"/>
      <c r="AF138" s="219"/>
      <c r="AG138" s="219"/>
      <c r="AH138" s="219"/>
      <c r="AI138" s="219"/>
      <c r="AJ138" s="359">
        <f t="shared" si="16"/>
        <v>8450000</v>
      </c>
      <c r="AK138" s="180">
        <f t="shared" si="17"/>
        <v>8450000</v>
      </c>
      <c r="AL138" s="28"/>
      <c r="AM138" s="89"/>
      <c r="AN138" s="89"/>
      <c r="AO138" s="89">
        <f>63+51+62+76</f>
        <v>252</v>
      </c>
      <c r="AP138" s="89"/>
      <c r="AQ138" s="89"/>
      <c r="AR138" s="89"/>
      <c r="AS138" s="89"/>
      <c r="AT138" s="89"/>
      <c r="AU138" s="89"/>
      <c r="AV138" s="220"/>
      <c r="AW138" s="89"/>
      <c r="AX138" s="89"/>
    </row>
    <row r="139" spans="1:50" ht="15.75">
      <c r="A139" s="356">
        <f>SUBTOTAL(3,$AK$7:AK139)</f>
        <v>133</v>
      </c>
      <c r="B139" s="357" t="s">
        <v>38</v>
      </c>
      <c r="C139" s="358" t="s">
        <v>6771</v>
      </c>
      <c r="D139" s="357" t="s">
        <v>8969</v>
      </c>
      <c r="E139" s="357" t="s">
        <v>8917</v>
      </c>
      <c r="F139" s="357" t="s">
        <v>8917</v>
      </c>
      <c r="G139" s="359">
        <v>0</v>
      </c>
      <c r="H139" s="180">
        <v>0</v>
      </c>
      <c r="I139" s="371">
        <v>0</v>
      </c>
      <c r="J139" s="359">
        <v>7500000</v>
      </c>
      <c r="K139" s="359"/>
      <c r="L139" s="359"/>
      <c r="M139" s="359"/>
      <c r="N139" s="359">
        <v>7500000</v>
      </c>
      <c r="O139" s="359"/>
      <c r="P139" s="359"/>
      <c r="Q139" s="252"/>
      <c r="R139" s="359"/>
      <c r="S139" s="359"/>
      <c r="T139" s="359"/>
      <c r="U139" s="359"/>
      <c r="V139" s="359"/>
      <c r="W139" s="359"/>
      <c r="X139" s="359"/>
      <c r="Y139" s="359"/>
      <c r="Z139" s="359">
        <f>IF(SUM(K139:N139)&lt;SUM(J139),SUM(J139)-SUM(K139:N139),)</f>
        <v>0</v>
      </c>
      <c r="AA139" s="359"/>
      <c r="AB139" s="219">
        <v>8450000</v>
      </c>
      <c r="AC139" s="219">
        <v>8450000</v>
      </c>
      <c r="AD139" s="219"/>
      <c r="AE139" s="219"/>
      <c r="AF139" s="219"/>
      <c r="AG139" s="219"/>
      <c r="AH139" s="219"/>
      <c r="AI139" s="219"/>
      <c r="AJ139" s="359">
        <f t="shared" si="16"/>
        <v>0</v>
      </c>
      <c r="AK139" s="180">
        <f t="shared" si="17"/>
        <v>0</v>
      </c>
      <c r="AL139" s="28"/>
      <c r="AM139" s="89"/>
      <c r="AN139" s="89"/>
      <c r="AO139" s="89"/>
      <c r="AP139" s="89"/>
      <c r="AQ139" s="89"/>
      <c r="AR139" s="89"/>
      <c r="AS139" s="89"/>
      <c r="AT139" s="89"/>
      <c r="AU139" s="89"/>
      <c r="AV139" s="220"/>
      <c r="AW139" s="89"/>
      <c r="AX139" s="89"/>
    </row>
    <row r="140" spans="1:50" ht="15.75">
      <c r="A140" s="356">
        <f>SUBTOTAL(3,$AK$7:AK140)</f>
        <v>134</v>
      </c>
      <c r="B140" s="357" t="s">
        <v>38</v>
      </c>
      <c r="C140" s="358" t="s">
        <v>8970</v>
      </c>
      <c r="D140" s="357" t="s">
        <v>8971</v>
      </c>
      <c r="E140" s="357" t="s">
        <v>8917</v>
      </c>
      <c r="F140" s="357" t="s">
        <v>8917</v>
      </c>
      <c r="G140" s="359">
        <v>0</v>
      </c>
      <c r="H140" s="180">
        <v>0</v>
      </c>
      <c r="I140" s="371"/>
      <c r="J140" s="359">
        <v>7500000</v>
      </c>
      <c r="K140" s="359"/>
      <c r="L140" s="359"/>
      <c r="M140" s="359"/>
      <c r="N140" s="359"/>
      <c r="O140" s="359"/>
      <c r="P140" s="359">
        <v>7500000</v>
      </c>
      <c r="Q140" s="252"/>
      <c r="R140" s="359"/>
      <c r="S140" s="359"/>
      <c r="T140" s="359"/>
      <c r="U140" s="359"/>
      <c r="V140" s="359"/>
      <c r="W140" s="359"/>
      <c r="X140" s="359"/>
      <c r="Y140" s="359"/>
      <c r="Z140" s="359">
        <f>IF(SUM(K140:P140)&lt;SUM(J140),SUM(J140)-SUM(K140:P140),)</f>
        <v>0</v>
      </c>
      <c r="AA140" s="359"/>
      <c r="AB140" s="219">
        <v>8450000</v>
      </c>
      <c r="AC140" s="219">
        <v>8450000</v>
      </c>
      <c r="AD140" s="219"/>
      <c r="AE140" s="219"/>
      <c r="AF140" s="219"/>
      <c r="AG140" s="219"/>
      <c r="AH140" s="219"/>
      <c r="AI140" s="219"/>
      <c r="AJ140" s="359">
        <f t="shared" si="16"/>
        <v>0</v>
      </c>
      <c r="AK140" s="180">
        <f t="shared" si="17"/>
        <v>0</v>
      </c>
      <c r="AL140" s="28"/>
      <c r="AM140" s="89"/>
      <c r="AN140" s="89"/>
      <c r="AO140" s="89"/>
      <c r="AP140" s="89"/>
      <c r="AQ140" s="89"/>
      <c r="AR140" s="89"/>
      <c r="AS140" s="89"/>
      <c r="AT140" s="89"/>
      <c r="AU140" s="89"/>
      <c r="AV140" s="220"/>
      <c r="AW140" s="89"/>
      <c r="AX140" s="89"/>
    </row>
    <row r="141" spans="1:50" ht="15.75">
      <c r="A141" s="356">
        <f>SUBTOTAL(3,$AK$7:AK141)</f>
        <v>135</v>
      </c>
      <c r="B141" s="357" t="s">
        <v>38</v>
      </c>
      <c r="C141" s="358" t="s">
        <v>5622</v>
      </c>
      <c r="D141" s="357" t="s">
        <v>8973</v>
      </c>
      <c r="E141" s="357" t="s">
        <v>8849</v>
      </c>
      <c r="F141" s="357" t="s">
        <v>8849</v>
      </c>
      <c r="G141" s="359">
        <v>0</v>
      </c>
      <c r="H141" s="180">
        <v>0</v>
      </c>
      <c r="I141" s="371"/>
      <c r="J141" s="359">
        <v>7500000</v>
      </c>
      <c r="K141" s="359"/>
      <c r="L141" s="359"/>
      <c r="M141" s="359"/>
      <c r="N141" s="359">
        <v>7500000</v>
      </c>
      <c r="O141" s="359"/>
      <c r="P141" s="359"/>
      <c r="Q141" s="252"/>
      <c r="R141" s="359"/>
      <c r="S141" s="359"/>
      <c r="T141" s="359"/>
      <c r="U141" s="359"/>
      <c r="V141" s="359"/>
      <c r="W141" s="359"/>
      <c r="X141" s="359"/>
      <c r="Y141" s="359"/>
      <c r="Z141" s="359">
        <f t="shared" ref="Z141:Z146" si="20">IF(SUM(K141:N141)&lt;SUM(J141),SUM(J141)-SUM(K141:N141),)</f>
        <v>0</v>
      </c>
      <c r="AA141" s="359"/>
      <c r="AB141" s="219">
        <v>8450000</v>
      </c>
      <c r="AC141" s="219">
        <v>8450000</v>
      </c>
      <c r="AD141" s="219"/>
      <c r="AE141" s="219"/>
      <c r="AF141" s="219"/>
      <c r="AG141" s="219"/>
      <c r="AH141" s="219"/>
      <c r="AI141" s="219"/>
      <c r="AJ141" s="359">
        <f t="shared" si="16"/>
        <v>0</v>
      </c>
      <c r="AK141" s="180">
        <f t="shared" si="17"/>
        <v>0</v>
      </c>
      <c r="AL141" s="28"/>
      <c r="AM141" s="89"/>
      <c r="AN141" s="89"/>
      <c r="AO141" s="89"/>
      <c r="AP141" s="89"/>
      <c r="AQ141" s="89"/>
      <c r="AR141" s="89"/>
      <c r="AS141" s="89"/>
      <c r="AT141" s="89"/>
      <c r="AU141" s="89"/>
      <c r="AV141" s="220"/>
      <c r="AW141" s="89"/>
      <c r="AX141" s="89"/>
    </row>
    <row r="142" spans="1:50" ht="15.75">
      <c r="A142" s="356">
        <f>SUBTOTAL(3,$AK$7:AK142)</f>
        <v>136</v>
      </c>
      <c r="B142" s="357" t="s">
        <v>38</v>
      </c>
      <c r="C142" s="358" t="s">
        <v>5129</v>
      </c>
      <c r="D142" s="357" t="s">
        <v>8974</v>
      </c>
      <c r="E142" s="357" t="s">
        <v>8917</v>
      </c>
      <c r="F142" s="357" t="s">
        <v>8917</v>
      </c>
      <c r="G142" s="359">
        <v>0</v>
      </c>
      <c r="H142" s="180">
        <v>0</v>
      </c>
      <c r="I142" s="371">
        <v>0</v>
      </c>
      <c r="J142" s="359">
        <v>7500000</v>
      </c>
      <c r="K142" s="359"/>
      <c r="L142" s="359"/>
      <c r="M142" s="359"/>
      <c r="N142" s="359">
        <v>7500000</v>
      </c>
      <c r="O142" s="359"/>
      <c r="P142" s="359"/>
      <c r="Q142" s="252"/>
      <c r="R142" s="359"/>
      <c r="S142" s="359"/>
      <c r="T142" s="359"/>
      <c r="U142" s="359"/>
      <c r="V142" s="359"/>
      <c r="W142" s="359"/>
      <c r="X142" s="359"/>
      <c r="Y142" s="359"/>
      <c r="Z142" s="359">
        <f t="shared" si="20"/>
        <v>0</v>
      </c>
      <c r="AA142" s="359"/>
      <c r="AB142" s="219">
        <v>8450000</v>
      </c>
      <c r="AC142" s="219">
        <v>8450000</v>
      </c>
      <c r="AD142" s="219"/>
      <c r="AE142" s="219"/>
      <c r="AF142" s="219"/>
      <c r="AG142" s="219"/>
      <c r="AH142" s="219"/>
      <c r="AI142" s="219"/>
      <c r="AJ142" s="359">
        <f t="shared" si="16"/>
        <v>0</v>
      </c>
      <c r="AK142" s="180">
        <f t="shared" si="17"/>
        <v>0</v>
      </c>
      <c r="AL142" s="28"/>
      <c r="AM142" s="89"/>
      <c r="AN142" s="89"/>
      <c r="AO142" s="89"/>
      <c r="AP142" s="89"/>
      <c r="AQ142" s="89"/>
      <c r="AR142" s="89"/>
      <c r="AS142" s="89"/>
      <c r="AT142" s="89"/>
      <c r="AU142" s="89"/>
      <c r="AV142" s="220"/>
      <c r="AW142" s="89"/>
      <c r="AX142" s="89"/>
    </row>
    <row r="143" spans="1:50" ht="15.75">
      <c r="A143" s="356">
        <f>SUBTOTAL(3,$AK$7:AK143)</f>
        <v>137</v>
      </c>
      <c r="B143" s="357" t="s">
        <v>38</v>
      </c>
      <c r="C143" s="358" t="s">
        <v>5144</v>
      </c>
      <c r="D143" s="357" t="s">
        <v>8975</v>
      </c>
      <c r="E143" s="357" t="s">
        <v>8917</v>
      </c>
      <c r="F143" s="357" t="s">
        <v>8917</v>
      </c>
      <c r="G143" s="359">
        <v>0</v>
      </c>
      <c r="H143" s="180">
        <v>0</v>
      </c>
      <c r="I143" s="371">
        <v>0</v>
      </c>
      <c r="J143" s="359">
        <v>7500000</v>
      </c>
      <c r="K143" s="359"/>
      <c r="L143" s="359"/>
      <c r="M143" s="359"/>
      <c r="N143" s="359">
        <v>7500000</v>
      </c>
      <c r="O143" s="359"/>
      <c r="P143" s="359"/>
      <c r="Q143" s="252"/>
      <c r="R143" s="359"/>
      <c r="S143" s="359"/>
      <c r="T143" s="359"/>
      <c r="U143" s="359"/>
      <c r="V143" s="359"/>
      <c r="W143" s="359"/>
      <c r="X143" s="359"/>
      <c r="Y143" s="359"/>
      <c r="Z143" s="359">
        <f t="shared" si="20"/>
        <v>0</v>
      </c>
      <c r="AA143" s="359"/>
      <c r="AB143" s="219">
        <v>8450000</v>
      </c>
      <c r="AC143" s="219">
        <v>8450000</v>
      </c>
      <c r="AD143" s="219"/>
      <c r="AE143" s="219"/>
      <c r="AF143" s="219"/>
      <c r="AG143" s="219"/>
      <c r="AH143" s="219"/>
      <c r="AI143" s="219"/>
      <c r="AJ143" s="359">
        <f t="shared" si="16"/>
        <v>0</v>
      </c>
      <c r="AK143" s="180">
        <f t="shared" si="17"/>
        <v>0</v>
      </c>
      <c r="AL143" s="28"/>
      <c r="AM143" s="89"/>
      <c r="AN143" s="89"/>
      <c r="AO143" s="89"/>
      <c r="AP143" s="89"/>
      <c r="AQ143" s="89"/>
      <c r="AR143" s="89"/>
      <c r="AS143" s="89"/>
      <c r="AT143" s="89"/>
      <c r="AU143" s="89"/>
      <c r="AV143" s="220"/>
      <c r="AW143" s="89"/>
      <c r="AX143" s="89"/>
    </row>
    <row r="144" spans="1:50" ht="15.75">
      <c r="A144" s="356">
        <f>SUBTOTAL(3,$AK$7:AK144)</f>
        <v>138</v>
      </c>
      <c r="B144" s="357" t="s">
        <v>38</v>
      </c>
      <c r="C144" s="358" t="s">
        <v>5644</v>
      </c>
      <c r="D144" s="357" t="s">
        <v>8977</v>
      </c>
      <c r="E144" s="357" t="s">
        <v>8917</v>
      </c>
      <c r="F144" s="357" t="s">
        <v>8917</v>
      </c>
      <c r="G144" s="359">
        <v>0</v>
      </c>
      <c r="H144" s="180">
        <v>0</v>
      </c>
      <c r="I144" s="371">
        <v>0</v>
      </c>
      <c r="J144" s="359">
        <v>7500000</v>
      </c>
      <c r="K144" s="359"/>
      <c r="L144" s="359"/>
      <c r="M144" s="359"/>
      <c r="N144" s="359">
        <v>7500000</v>
      </c>
      <c r="O144" s="359"/>
      <c r="P144" s="359"/>
      <c r="Q144" s="252"/>
      <c r="R144" s="359"/>
      <c r="S144" s="359"/>
      <c r="T144" s="359"/>
      <c r="U144" s="359"/>
      <c r="V144" s="359"/>
      <c r="W144" s="359"/>
      <c r="X144" s="359"/>
      <c r="Y144" s="359"/>
      <c r="Z144" s="359">
        <f t="shared" si="20"/>
        <v>0</v>
      </c>
      <c r="AA144" s="359"/>
      <c r="AB144" s="219">
        <v>8450000</v>
      </c>
      <c r="AC144" s="219">
        <v>8450000</v>
      </c>
      <c r="AD144" s="219"/>
      <c r="AE144" s="219"/>
      <c r="AF144" s="219"/>
      <c r="AG144" s="219"/>
      <c r="AH144" s="219"/>
      <c r="AI144" s="219"/>
      <c r="AJ144" s="359">
        <f t="shared" si="16"/>
        <v>0</v>
      </c>
      <c r="AK144" s="180">
        <f t="shared" si="17"/>
        <v>0</v>
      </c>
      <c r="AL144" s="28"/>
      <c r="AM144" s="89"/>
      <c r="AN144" s="89"/>
      <c r="AO144" s="89"/>
      <c r="AP144" s="89"/>
      <c r="AQ144" s="89"/>
      <c r="AR144" s="89"/>
      <c r="AS144" s="89"/>
      <c r="AT144" s="89"/>
      <c r="AU144" s="89"/>
      <c r="AV144" s="220"/>
      <c r="AW144" s="89"/>
      <c r="AX144" s="89"/>
    </row>
    <row r="145" spans="1:50" ht="15.75">
      <c r="A145" s="356">
        <f>SUBTOTAL(3,$AK$7:AK145)</f>
        <v>139</v>
      </c>
      <c r="B145" s="357" t="s">
        <v>38</v>
      </c>
      <c r="C145" s="358" t="s">
        <v>5162</v>
      </c>
      <c r="D145" s="357" t="s">
        <v>8978</v>
      </c>
      <c r="E145" s="357" t="s">
        <v>8917</v>
      </c>
      <c r="F145" s="357" t="s">
        <v>8917</v>
      </c>
      <c r="G145" s="359">
        <v>0</v>
      </c>
      <c r="H145" s="180">
        <v>0</v>
      </c>
      <c r="I145" s="371">
        <v>0</v>
      </c>
      <c r="J145" s="359">
        <v>7500000</v>
      </c>
      <c r="K145" s="359"/>
      <c r="L145" s="359"/>
      <c r="M145" s="359"/>
      <c r="N145" s="359">
        <v>7500000</v>
      </c>
      <c r="O145" s="359"/>
      <c r="P145" s="359"/>
      <c r="Q145" s="252"/>
      <c r="R145" s="359"/>
      <c r="S145" s="359"/>
      <c r="T145" s="359"/>
      <c r="U145" s="359"/>
      <c r="V145" s="359"/>
      <c r="W145" s="359"/>
      <c r="X145" s="359"/>
      <c r="Y145" s="359"/>
      <c r="Z145" s="359">
        <f t="shared" si="20"/>
        <v>0</v>
      </c>
      <c r="AA145" s="359"/>
      <c r="AB145" s="219">
        <v>8450000</v>
      </c>
      <c r="AC145" s="219">
        <v>8450000</v>
      </c>
      <c r="AD145" s="219"/>
      <c r="AE145" s="219"/>
      <c r="AF145" s="219"/>
      <c r="AG145" s="219"/>
      <c r="AH145" s="219"/>
      <c r="AI145" s="219"/>
      <c r="AJ145" s="359">
        <f t="shared" si="16"/>
        <v>0</v>
      </c>
      <c r="AK145" s="180">
        <f t="shared" si="17"/>
        <v>0</v>
      </c>
      <c r="AL145" s="28"/>
      <c r="AM145" s="89"/>
      <c r="AN145" s="89"/>
      <c r="AO145" s="89"/>
      <c r="AP145" s="89"/>
      <c r="AQ145" s="89"/>
      <c r="AR145" s="89"/>
      <c r="AS145" s="89"/>
      <c r="AT145" s="89"/>
      <c r="AU145" s="89"/>
      <c r="AV145" s="220"/>
      <c r="AW145" s="89"/>
      <c r="AX145" s="89"/>
    </row>
    <row r="146" spans="1:50" ht="15.75">
      <c r="A146" s="356">
        <f>SUBTOTAL(3,$AK$7:AK146)</f>
        <v>140</v>
      </c>
      <c r="B146" s="357" t="s">
        <v>38</v>
      </c>
      <c r="C146" s="358" t="s">
        <v>5392</v>
      </c>
      <c r="D146" s="357" t="s">
        <v>8979</v>
      </c>
      <c r="E146" s="357" t="s">
        <v>8968</v>
      </c>
      <c r="F146" s="357" t="s">
        <v>8968</v>
      </c>
      <c r="G146" s="359">
        <v>0</v>
      </c>
      <c r="H146" s="180">
        <v>0</v>
      </c>
      <c r="I146" s="371"/>
      <c r="J146" s="359">
        <v>7500000</v>
      </c>
      <c r="K146" s="359"/>
      <c r="L146" s="359"/>
      <c r="M146" s="359"/>
      <c r="N146" s="359">
        <v>7500000</v>
      </c>
      <c r="O146" s="359"/>
      <c r="P146" s="359"/>
      <c r="Q146" s="252"/>
      <c r="R146" s="359"/>
      <c r="S146" s="359"/>
      <c r="T146" s="359"/>
      <c r="U146" s="359"/>
      <c r="V146" s="359"/>
      <c r="W146" s="359"/>
      <c r="X146" s="359"/>
      <c r="Y146" s="359"/>
      <c r="Z146" s="359">
        <f t="shared" si="20"/>
        <v>0</v>
      </c>
      <c r="AA146" s="359"/>
      <c r="AB146" s="219">
        <v>8450000</v>
      </c>
      <c r="AC146" s="219"/>
      <c r="AD146" s="219"/>
      <c r="AE146" s="219"/>
      <c r="AF146" s="219"/>
      <c r="AG146" s="219"/>
      <c r="AH146" s="219">
        <v>8450000</v>
      </c>
      <c r="AI146" s="219"/>
      <c r="AJ146" s="359">
        <f>IF(SUM(AC146:AH146)&lt;SUM(AB146),SUM(AB146)-SUM(AC146:AD146),)</f>
        <v>0</v>
      </c>
      <c r="AK146" s="359">
        <f>IF(SUM(AD146:AI146)&lt;SUM(AC146),SUM(AC146)-SUM(AD146:AE146),)</f>
        <v>0</v>
      </c>
      <c r="AL146" s="28"/>
      <c r="AM146" s="89"/>
      <c r="AN146" s="89"/>
      <c r="AO146" s="89"/>
      <c r="AP146" s="89"/>
      <c r="AQ146" s="89"/>
      <c r="AR146" s="89"/>
      <c r="AS146" s="89"/>
      <c r="AT146" s="89"/>
      <c r="AU146" s="89"/>
      <c r="AV146" s="220"/>
      <c r="AW146" s="89"/>
      <c r="AX146" s="89"/>
    </row>
    <row r="147" spans="1:50" ht="15.75">
      <c r="A147" s="356">
        <f>SUBTOTAL(3,$AK$7:AK147)</f>
        <v>141</v>
      </c>
      <c r="B147" s="357" t="s">
        <v>38</v>
      </c>
      <c r="C147" s="358" t="s">
        <v>8980</v>
      </c>
      <c r="D147" s="357" t="s">
        <v>8981</v>
      </c>
      <c r="E147" s="357" t="s">
        <v>8917</v>
      </c>
      <c r="F147" s="357" t="s">
        <v>8917</v>
      </c>
      <c r="G147" s="359">
        <v>0</v>
      </c>
      <c r="H147" s="180">
        <v>0</v>
      </c>
      <c r="I147" s="371"/>
      <c r="J147" s="359">
        <v>7500000</v>
      </c>
      <c r="K147" s="359"/>
      <c r="L147" s="359"/>
      <c r="M147" s="359"/>
      <c r="N147" s="359"/>
      <c r="O147" s="359"/>
      <c r="P147" s="359">
        <v>7500000</v>
      </c>
      <c r="Q147" s="252"/>
      <c r="R147" s="359"/>
      <c r="S147" s="359"/>
      <c r="T147" s="359"/>
      <c r="U147" s="359"/>
      <c r="V147" s="359"/>
      <c r="W147" s="359"/>
      <c r="X147" s="359"/>
      <c r="Y147" s="359"/>
      <c r="Z147" s="359">
        <f>IF(SUM(K147:P147)&lt;SUM(J147),SUM(J147)-SUM(K147:P147),)</f>
        <v>0</v>
      </c>
      <c r="AA147" s="359"/>
      <c r="AB147" s="219">
        <v>8450000</v>
      </c>
      <c r="AC147" s="219"/>
      <c r="AD147" s="219"/>
      <c r="AE147" s="219">
        <v>8450000</v>
      </c>
      <c r="AF147" s="219"/>
      <c r="AG147" s="219"/>
      <c r="AH147" s="219"/>
      <c r="AI147" s="219"/>
      <c r="AJ147" s="359">
        <f>IF(SUM(AC147:AF147)&lt;SUM(AB147),SUM(AB147)-SUM(AC147:AF147),)</f>
        <v>0</v>
      </c>
      <c r="AK147" s="180">
        <f>IF(SUM(K147:X147)-I147&lt;SUM(J147+G147,H147),SUM(G147+H147+J147)-SUM(K147:X147),)+IF(SUM(AC147:AF147)&lt;SUM(AB147),SUM(AB147)-SUM(AC147:AF147),)</f>
        <v>0</v>
      </c>
      <c r="AL147" s="28"/>
      <c r="AM147" s="89"/>
      <c r="AN147" s="89"/>
      <c r="AO147" s="89"/>
      <c r="AP147" s="89"/>
      <c r="AQ147" s="89"/>
      <c r="AR147" s="89"/>
      <c r="AS147" s="89"/>
      <c r="AT147" s="89"/>
      <c r="AU147" s="89"/>
      <c r="AV147" s="220"/>
      <c r="AW147" s="89"/>
      <c r="AX147" s="89"/>
    </row>
    <row r="148" spans="1:50" ht="15.75">
      <c r="A148" s="356">
        <f>SUBTOTAL(3,$AK$7:AK148)</f>
        <v>142</v>
      </c>
      <c r="B148" s="357" t="s">
        <v>38</v>
      </c>
      <c r="C148" s="358" t="s">
        <v>6349</v>
      </c>
      <c r="D148" s="357" t="s">
        <v>8982</v>
      </c>
      <c r="E148" s="357" t="s">
        <v>8917</v>
      </c>
      <c r="F148" s="357" t="s">
        <v>8917</v>
      </c>
      <c r="G148" s="359">
        <v>0</v>
      </c>
      <c r="H148" s="180">
        <v>0</v>
      </c>
      <c r="I148" s="371">
        <v>0</v>
      </c>
      <c r="J148" s="359">
        <v>7500000</v>
      </c>
      <c r="K148" s="359"/>
      <c r="L148" s="359"/>
      <c r="M148" s="359"/>
      <c r="N148" s="359">
        <v>7500000</v>
      </c>
      <c r="O148" s="359"/>
      <c r="P148" s="359"/>
      <c r="Q148" s="252"/>
      <c r="R148" s="359"/>
      <c r="S148" s="359"/>
      <c r="T148" s="359"/>
      <c r="U148" s="359"/>
      <c r="V148" s="359"/>
      <c r="W148" s="359"/>
      <c r="X148" s="359"/>
      <c r="Y148" s="359"/>
      <c r="Z148" s="359">
        <f>IF(SUM(K148:N148)&lt;SUM(J148),SUM(J148)-SUM(K148:N148),)</f>
        <v>0</v>
      </c>
      <c r="AA148" s="359"/>
      <c r="AB148" s="219">
        <v>8450000</v>
      </c>
      <c r="AC148" s="219">
        <v>8450000</v>
      </c>
      <c r="AD148" s="219"/>
      <c r="AE148" s="219"/>
      <c r="AF148" s="219"/>
      <c r="AG148" s="219"/>
      <c r="AH148" s="219"/>
      <c r="AI148" s="219"/>
      <c r="AJ148" s="359">
        <f>IF(SUM(AC148:AD148)&lt;SUM(AB148),SUM(AB148)-SUM(AC148:AD148),)</f>
        <v>0</v>
      </c>
      <c r="AK148" s="180">
        <f>IF(SUM(K148:X148)-I148&lt;SUM(J148+G148,H148),SUM(G148+H148+J148)-SUM(K148:X148),)+IF(SUM(AC148:AD148)&lt;SUM(AB148),SUM(AB148)-SUM(AC148:AD148),)</f>
        <v>0</v>
      </c>
      <c r="AL148" s="28"/>
      <c r="AM148" s="89"/>
      <c r="AN148" s="89"/>
      <c r="AO148" s="89"/>
      <c r="AP148" s="89"/>
      <c r="AQ148" s="89"/>
      <c r="AR148" s="89"/>
      <c r="AS148" s="89"/>
      <c r="AT148" s="89"/>
      <c r="AU148" s="89"/>
      <c r="AV148" s="220"/>
      <c r="AW148" s="89"/>
      <c r="AX148" s="89"/>
    </row>
    <row r="149" spans="1:50" ht="15.75">
      <c r="A149" s="356">
        <f>SUBTOTAL(3,$AK$7:AK149)</f>
        <v>143</v>
      </c>
      <c r="B149" s="357" t="s">
        <v>38</v>
      </c>
      <c r="C149" s="358" t="s">
        <v>8983</v>
      </c>
      <c r="D149" s="357" t="s">
        <v>8984</v>
      </c>
      <c r="E149" s="357" t="s">
        <v>8937</v>
      </c>
      <c r="F149" s="357" t="s">
        <v>8937</v>
      </c>
      <c r="G149" s="359">
        <v>0</v>
      </c>
      <c r="H149" s="180">
        <v>0</v>
      </c>
      <c r="I149" s="371">
        <v>0</v>
      </c>
      <c r="J149" s="359">
        <v>7500000</v>
      </c>
      <c r="K149" s="359"/>
      <c r="L149" s="359"/>
      <c r="M149" s="359"/>
      <c r="N149" s="359"/>
      <c r="O149" s="359"/>
      <c r="P149" s="359">
        <v>7500000</v>
      </c>
      <c r="Q149" s="252"/>
      <c r="R149" s="359"/>
      <c r="S149" s="359"/>
      <c r="T149" s="359"/>
      <c r="U149" s="359"/>
      <c r="V149" s="359"/>
      <c r="W149" s="359"/>
      <c r="X149" s="359"/>
      <c r="Y149" s="359"/>
      <c r="Z149" s="359">
        <f>IF(SUM(K149:P149)&lt;SUM(J149),SUM(J149)-SUM(K149:P149),)</f>
        <v>0</v>
      </c>
      <c r="AA149" s="359"/>
      <c r="AB149" s="219">
        <v>8450000</v>
      </c>
      <c r="AC149" s="219"/>
      <c r="AD149" s="219"/>
      <c r="AE149" s="219">
        <v>8450000</v>
      </c>
      <c r="AF149" s="219"/>
      <c r="AG149" s="219"/>
      <c r="AH149" s="219"/>
      <c r="AI149" s="219"/>
      <c r="AJ149" s="359">
        <f>IF(SUM(AC149:AF149)&lt;SUM(AB149),SUM(AB149)-SUM(AC149:AF149),)</f>
        <v>0</v>
      </c>
      <c r="AK149" s="180">
        <f>IF(SUM(K149:X149)-I149&lt;SUM(J149+G149,H149),SUM(G149+H149+J149)-SUM(K149:X149),)+IF(SUM(AC149:AF149)&lt;SUM(AB149),SUM(AB149)-SUM(AC149:AF149),)</f>
        <v>0</v>
      </c>
      <c r="AL149" s="28"/>
      <c r="AM149" s="89"/>
      <c r="AN149" s="89"/>
      <c r="AO149" s="89"/>
      <c r="AP149" s="89"/>
      <c r="AQ149" s="89"/>
      <c r="AR149" s="89"/>
      <c r="AS149" s="89"/>
      <c r="AT149" s="89"/>
      <c r="AU149" s="89"/>
      <c r="AV149" s="220"/>
      <c r="AW149" s="89"/>
      <c r="AX149" s="89"/>
    </row>
    <row r="150" spans="1:50" ht="15.75">
      <c r="A150" s="356">
        <f>SUBTOTAL(3,$AK$7:AK150)</f>
        <v>144</v>
      </c>
      <c r="B150" s="357" t="s">
        <v>38</v>
      </c>
      <c r="C150" s="358" t="s">
        <v>8986</v>
      </c>
      <c r="D150" s="357" t="s">
        <v>8987</v>
      </c>
      <c r="E150" s="357" t="s">
        <v>8937</v>
      </c>
      <c r="F150" s="357" t="s">
        <v>8937</v>
      </c>
      <c r="G150" s="359">
        <v>0</v>
      </c>
      <c r="H150" s="180">
        <v>0</v>
      </c>
      <c r="I150" s="371">
        <v>0</v>
      </c>
      <c r="J150" s="359">
        <v>7500000</v>
      </c>
      <c r="K150" s="359"/>
      <c r="L150" s="359"/>
      <c r="M150" s="359"/>
      <c r="N150" s="359"/>
      <c r="O150" s="359"/>
      <c r="P150" s="359"/>
      <c r="Q150" s="252"/>
      <c r="R150" s="359">
        <v>7500000</v>
      </c>
      <c r="S150" s="359"/>
      <c r="T150" s="359"/>
      <c r="U150" s="359"/>
      <c r="V150" s="359"/>
      <c r="W150" s="359"/>
      <c r="X150" s="359"/>
      <c r="Y150" s="359"/>
      <c r="Z150" s="359">
        <f>IF(SUM(K150:R150)&lt;SUM(J150),SUM(J150)-SUM(K150:N=R150),)</f>
        <v>0</v>
      </c>
      <c r="AA150" s="359"/>
      <c r="AB150" s="219">
        <v>8450000</v>
      </c>
      <c r="AC150" s="219"/>
      <c r="AD150" s="219"/>
      <c r="AE150" s="219"/>
      <c r="AF150" s="219"/>
      <c r="AG150" s="219"/>
      <c r="AH150" s="219"/>
      <c r="AI150" s="219"/>
      <c r="AJ150" s="359">
        <f t="shared" ref="AJ150:AJ158" si="21">IF(SUM(AC150:AD150)&lt;SUM(AB150),SUM(AB150)-SUM(AC150:AD150),)</f>
        <v>8450000</v>
      </c>
      <c r="AK150" s="180">
        <f t="shared" ref="AK150:AK158" si="22">IF(SUM(K150:X150)-I150&lt;SUM(J150+G150,H150),SUM(G150+H150+J150)-SUM(K150:X150),)+IF(SUM(AC150:AD150)&lt;SUM(AB150),SUM(AB150)-SUM(AC150:AD150),)</f>
        <v>8450000</v>
      </c>
      <c r="AL150" s="28"/>
      <c r="AM150" s="89"/>
      <c r="AN150" s="89"/>
      <c r="AO150" s="89"/>
      <c r="AP150" s="89"/>
      <c r="AQ150" s="89"/>
      <c r="AR150" s="89"/>
      <c r="AS150" s="89"/>
      <c r="AT150" s="89"/>
      <c r="AU150" s="89"/>
      <c r="AV150" s="220"/>
      <c r="AW150" s="89"/>
      <c r="AX150" s="89"/>
    </row>
    <row r="151" spans="1:50" ht="15.75">
      <c r="A151" s="356">
        <f>SUBTOTAL(3,$AK$7:AK151)</f>
        <v>145</v>
      </c>
      <c r="B151" s="357" t="s">
        <v>38</v>
      </c>
      <c r="C151" s="358" t="s">
        <v>8989</v>
      </c>
      <c r="D151" s="357" t="s">
        <v>8990</v>
      </c>
      <c r="E151" s="357" t="s">
        <v>8937</v>
      </c>
      <c r="F151" s="357" t="s">
        <v>8937</v>
      </c>
      <c r="G151" s="359">
        <v>0</v>
      </c>
      <c r="H151" s="180">
        <v>0</v>
      </c>
      <c r="I151" s="371"/>
      <c r="J151" s="359">
        <v>7500000</v>
      </c>
      <c r="K151" s="359"/>
      <c r="L151" s="359"/>
      <c r="M151" s="359"/>
      <c r="N151" s="359"/>
      <c r="O151" s="359"/>
      <c r="P151" s="359">
        <v>7500000</v>
      </c>
      <c r="Q151" s="252"/>
      <c r="R151" s="359"/>
      <c r="S151" s="359"/>
      <c r="T151" s="359"/>
      <c r="U151" s="359"/>
      <c r="V151" s="359"/>
      <c r="W151" s="359"/>
      <c r="X151" s="359"/>
      <c r="Y151" s="359"/>
      <c r="Z151" s="359">
        <f>IF(SUM(K151:P151)&lt;SUM(J151),SUM(J151)-SUM(K151:P151),)</f>
        <v>0</v>
      </c>
      <c r="AA151" s="359"/>
      <c r="AB151" s="219">
        <v>8450000</v>
      </c>
      <c r="AC151" s="219">
        <v>8450000</v>
      </c>
      <c r="AD151" s="219"/>
      <c r="AE151" s="219"/>
      <c r="AF151" s="219"/>
      <c r="AG151" s="219"/>
      <c r="AH151" s="219"/>
      <c r="AI151" s="219"/>
      <c r="AJ151" s="359">
        <f t="shared" si="21"/>
        <v>0</v>
      </c>
      <c r="AK151" s="180">
        <f t="shared" si="22"/>
        <v>0</v>
      </c>
      <c r="AL151" s="28"/>
      <c r="AM151" s="89"/>
      <c r="AN151" s="89"/>
      <c r="AO151" s="89"/>
      <c r="AP151" s="89"/>
      <c r="AQ151" s="89"/>
      <c r="AR151" s="89"/>
      <c r="AS151" s="89"/>
      <c r="AT151" s="89"/>
      <c r="AU151" s="89"/>
      <c r="AV151" s="220"/>
      <c r="AW151" s="89"/>
      <c r="AX151" s="89"/>
    </row>
    <row r="152" spans="1:50" ht="15.75">
      <c r="A152" s="356">
        <f>SUBTOTAL(3,$AK$7:AK152)</f>
        <v>146</v>
      </c>
      <c r="B152" s="357" t="s">
        <v>38</v>
      </c>
      <c r="C152" s="358" t="s">
        <v>8991</v>
      </c>
      <c r="D152" s="357" t="s">
        <v>8992</v>
      </c>
      <c r="E152" s="357" t="s">
        <v>8937</v>
      </c>
      <c r="F152" s="357" t="s">
        <v>8937</v>
      </c>
      <c r="G152" s="359">
        <v>0</v>
      </c>
      <c r="H152" s="180">
        <v>0</v>
      </c>
      <c r="I152" s="371"/>
      <c r="J152" s="359">
        <v>7500000</v>
      </c>
      <c r="K152" s="359"/>
      <c r="L152" s="359"/>
      <c r="M152" s="359"/>
      <c r="N152" s="359"/>
      <c r="O152" s="359"/>
      <c r="P152" s="359">
        <v>7500000</v>
      </c>
      <c r="Q152" s="252"/>
      <c r="R152" s="359"/>
      <c r="S152" s="359"/>
      <c r="T152" s="359"/>
      <c r="U152" s="359"/>
      <c r="V152" s="359"/>
      <c r="W152" s="359"/>
      <c r="X152" s="359"/>
      <c r="Y152" s="359"/>
      <c r="Z152" s="359">
        <f>IF(SUM(K152:P152)&lt;SUM(J152),SUM(J152)-SUM(K152:P152),)</f>
        <v>0</v>
      </c>
      <c r="AA152" s="359"/>
      <c r="AB152" s="219">
        <v>8450000</v>
      </c>
      <c r="AC152" s="219">
        <v>8450000</v>
      </c>
      <c r="AD152" s="219"/>
      <c r="AE152" s="219"/>
      <c r="AF152" s="219"/>
      <c r="AG152" s="219"/>
      <c r="AH152" s="219"/>
      <c r="AI152" s="219"/>
      <c r="AJ152" s="359">
        <f t="shared" si="21"/>
        <v>0</v>
      </c>
      <c r="AK152" s="180">
        <f t="shared" si="22"/>
        <v>0</v>
      </c>
      <c r="AL152" s="28"/>
      <c r="AM152" s="89"/>
      <c r="AN152" s="89"/>
      <c r="AO152" s="89"/>
      <c r="AP152" s="89"/>
      <c r="AQ152" s="89"/>
      <c r="AR152" s="89"/>
      <c r="AS152" s="89"/>
      <c r="AT152" s="89"/>
      <c r="AU152" s="89"/>
      <c r="AV152" s="220"/>
      <c r="AW152" s="89"/>
      <c r="AX152" s="89"/>
    </row>
    <row r="153" spans="1:50" ht="15.75">
      <c r="A153" s="356">
        <f>SUBTOTAL(3,$AK$7:AK153)</f>
        <v>147</v>
      </c>
      <c r="B153" s="357" t="s">
        <v>38</v>
      </c>
      <c r="C153" s="358" t="s">
        <v>8993</v>
      </c>
      <c r="D153" s="357" t="s">
        <v>8994</v>
      </c>
      <c r="E153" s="357" t="s">
        <v>8937</v>
      </c>
      <c r="F153" s="357" t="s">
        <v>8937</v>
      </c>
      <c r="G153" s="359">
        <v>0</v>
      </c>
      <c r="H153" s="180">
        <v>0</v>
      </c>
      <c r="I153" s="371"/>
      <c r="J153" s="359">
        <v>7500000</v>
      </c>
      <c r="K153" s="359"/>
      <c r="L153" s="359"/>
      <c r="M153" s="359"/>
      <c r="N153" s="359"/>
      <c r="O153" s="359"/>
      <c r="P153" s="359"/>
      <c r="Q153" s="252"/>
      <c r="R153" s="359">
        <v>7500000</v>
      </c>
      <c r="S153" s="359"/>
      <c r="T153" s="359"/>
      <c r="U153" s="359"/>
      <c r="V153" s="359"/>
      <c r="W153" s="359"/>
      <c r="X153" s="359"/>
      <c r="Y153" s="359"/>
      <c r="Z153" s="359">
        <f>IF(SUM(K153:R153)&lt;SUM(J153),SUM(J153)-SUM(K153:N=R153),)</f>
        <v>0</v>
      </c>
      <c r="AA153" s="359"/>
      <c r="AB153" s="219">
        <v>8450000</v>
      </c>
      <c r="AC153" s="219">
        <v>8450000</v>
      </c>
      <c r="AD153" s="219"/>
      <c r="AE153" s="219"/>
      <c r="AF153" s="219"/>
      <c r="AG153" s="219"/>
      <c r="AH153" s="219"/>
      <c r="AI153" s="219"/>
      <c r="AJ153" s="359">
        <f t="shared" si="21"/>
        <v>0</v>
      </c>
      <c r="AK153" s="180">
        <f t="shared" si="22"/>
        <v>0</v>
      </c>
      <c r="AL153" s="28"/>
      <c r="AM153" s="89"/>
      <c r="AN153" s="89"/>
      <c r="AO153" s="89"/>
      <c r="AP153" s="89"/>
      <c r="AQ153" s="89"/>
      <c r="AR153" s="89"/>
      <c r="AS153" s="89"/>
      <c r="AT153" s="89"/>
      <c r="AU153" s="89"/>
      <c r="AV153" s="220"/>
      <c r="AW153" s="89"/>
      <c r="AX153" s="89"/>
    </row>
    <row r="154" spans="1:50" ht="15.75">
      <c r="A154" s="356">
        <f>SUBTOTAL(3,$AK$7:AK154)</f>
        <v>148</v>
      </c>
      <c r="B154" s="357" t="s">
        <v>38</v>
      </c>
      <c r="C154" s="358" t="s">
        <v>8995</v>
      </c>
      <c r="D154" s="357" t="s">
        <v>8994</v>
      </c>
      <c r="E154" s="357" t="s">
        <v>8968</v>
      </c>
      <c r="F154" s="357" t="s">
        <v>8968</v>
      </c>
      <c r="G154" s="359">
        <v>0</v>
      </c>
      <c r="H154" s="180">
        <v>0</v>
      </c>
      <c r="I154" s="371">
        <v>0</v>
      </c>
      <c r="J154" s="359">
        <v>7500000</v>
      </c>
      <c r="K154" s="359"/>
      <c r="L154" s="359"/>
      <c r="M154" s="359"/>
      <c r="N154" s="359"/>
      <c r="O154" s="359"/>
      <c r="P154" s="359">
        <v>7500000</v>
      </c>
      <c r="Q154" s="252"/>
      <c r="R154" s="359"/>
      <c r="S154" s="359"/>
      <c r="T154" s="359"/>
      <c r="U154" s="359"/>
      <c r="V154" s="359"/>
      <c r="W154" s="359"/>
      <c r="X154" s="359"/>
      <c r="Y154" s="359"/>
      <c r="Z154" s="359">
        <f>IF(SUM(K154:P154)&lt;SUM(J154),SUM(J154)-SUM(K154:P154),)</f>
        <v>0</v>
      </c>
      <c r="AA154" s="359"/>
      <c r="AB154" s="219">
        <v>8450000</v>
      </c>
      <c r="AC154" s="219">
        <v>8450000</v>
      </c>
      <c r="AD154" s="219"/>
      <c r="AE154" s="219"/>
      <c r="AF154" s="219"/>
      <c r="AG154" s="219"/>
      <c r="AH154" s="219"/>
      <c r="AI154" s="219"/>
      <c r="AJ154" s="359">
        <f t="shared" si="21"/>
        <v>0</v>
      </c>
      <c r="AK154" s="180">
        <f t="shared" si="22"/>
        <v>0</v>
      </c>
      <c r="AL154" s="28"/>
      <c r="AM154" s="89"/>
      <c r="AN154" s="89"/>
      <c r="AO154" s="89"/>
      <c r="AP154" s="89"/>
      <c r="AQ154" s="89"/>
      <c r="AR154" s="89"/>
      <c r="AS154" s="89"/>
      <c r="AT154" s="89"/>
      <c r="AU154" s="89"/>
      <c r="AV154" s="220"/>
      <c r="AW154" s="89"/>
      <c r="AX154" s="89"/>
    </row>
    <row r="155" spans="1:50" ht="15.75">
      <c r="A155" s="356">
        <f>SUBTOTAL(3,$AK$7:AK155)</f>
        <v>149</v>
      </c>
      <c r="B155" s="357" t="s">
        <v>54</v>
      </c>
      <c r="C155" s="372" t="s">
        <v>6377</v>
      </c>
      <c r="D155" s="373" t="s">
        <v>8996</v>
      </c>
      <c r="E155" s="360" t="s">
        <v>8997</v>
      </c>
      <c r="F155" s="360" t="s">
        <v>8997</v>
      </c>
      <c r="G155" s="359">
        <v>0</v>
      </c>
      <c r="H155" s="180">
        <v>0</v>
      </c>
      <c r="I155" s="371">
        <v>0</v>
      </c>
      <c r="J155" s="374">
        <v>8200000</v>
      </c>
      <c r="K155" s="359"/>
      <c r="L155" s="359"/>
      <c r="M155" s="359"/>
      <c r="N155" s="359">
        <v>8200000</v>
      </c>
      <c r="O155" s="359"/>
      <c r="P155" s="359"/>
      <c r="Q155" s="252"/>
      <c r="R155" s="359"/>
      <c r="S155" s="359"/>
      <c r="T155" s="359"/>
      <c r="U155" s="359"/>
      <c r="V155" s="359"/>
      <c r="W155" s="359"/>
      <c r="X155" s="359"/>
      <c r="Y155" s="359"/>
      <c r="Z155" s="359">
        <f>IF(SUM(K155:N155)&lt;SUM(J155),SUM(J155)-SUM(K155:N155),)</f>
        <v>0</v>
      </c>
      <c r="AA155" s="359"/>
      <c r="AB155" s="219">
        <v>9250000</v>
      </c>
      <c r="AC155" s="219">
        <v>9250000</v>
      </c>
      <c r="AD155" s="219"/>
      <c r="AE155" s="219"/>
      <c r="AF155" s="219"/>
      <c r="AG155" s="219"/>
      <c r="AH155" s="219"/>
      <c r="AI155" s="219"/>
      <c r="AJ155" s="359">
        <f t="shared" si="21"/>
        <v>0</v>
      </c>
      <c r="AK155" s="180">
        <f t="shared" si="22"/>
        <v>0</v>
      </c>
      <c r="AL155" s="28">
        <f>IF(SUM(K155:L155)&lt;SUM(J155:J155),SUM(J155:J155)-SUM(K155:L155),)</f>
        <v>8200000</v>
      </c>
      <c r="AM155" s="50"/>
      <c r="AN155" s="50"/>
      <c r="AO155" s="89"/>
      <c r="AP155" s="89"/>
      <c r="AQ155" s="89"/>
      <c r="AR155" s="89"/>
      <c r="AS155" s="89"/>
      <c r="AT155" s="50"/>
      <c r="AU155" s="50"/>
      <c r="AV155" s="220"/>
      <c r="AW155" s="89"/>
      <c r="AX155" s="50"/>
    </row>
    <row r="156" spans="1:50" ht="15.75">
      <c r="A156" s="356">
        <f>SUBTOTAL(3,$AK$7:AK156)</f>
        <v>150</v>
      </c>
      <c r="B156" s="357" t="s">
        <v>38</v>
      </c>
      <c r="C156" s="358" t="s">
        <v>8998</v>
      </c>
      <c r="D156" s="357" t="s">
        <v>8999</v>
      </c>
      <c r="E156" s="357" t="s">
        <v>8937</v>
      </c>
      <c r="F156" s="357" t="s">
        <v>8937</v>
      </c>
      <c r="G156" s="359">
        <v>0</v>
      </c>
      <c r="H156" s="180">
        <v>0</v>
      </c>
      <c r="I156" s="371">
        <v>0</v>
      </c>
      <c r="J156" s="359">
        <v>7500000</v>
      </c>
      <c r="K156" s="359"/>
      <c r="L156" s="359"/>
      <c r="M156" s="359"/>
      <c r="N156" s="359"/>
      <c r="O156" s="359"/>
      <c r="P156" s="359"/>
      <c r="Q156" s="252"/>
      <c r="R156" s="359">
        <v>7500000</v>
      </c>
      <c r="S156" s="359"/>
      <c r="T156" s="359"/>
      <c r="U156" s="359"/>
      <c r="V156" s="359"/>
      <c r="W156" s="359"/>
      <c r="X156" s="359"/>
      <c r="Y156" s="359"/>
      <c r="Z156" s="359">
        <f>IF(SUM(K156:R156)&lt;SUM(J156),SUM(J156)-SUM(K156:N=R156),)</f>
        <v>0</v>
      </c>
      <c r="AA156" s="359"/>
      <c r="AB156" s="219">
        <v>8450000</v>
      </c>
      <c r="AC156" s="219"/>
      <c r="AD156" s="219"/>
      <c r="AE156" s="219"/>
      <c r="AF156" s="219"/>
      <c r="AG156" s="219"/>
      <c r="AH156" s="219"/>
      <c r="AI156" s="219"/>
      <c r="AJ156" s="359">
        <f t="shared" si="21"/>
        <v>8450000</v>
      </c>
      <c r="AK156" s="180">
        <f t="shared" si="22"/>
        <v>8450000</v>
      </c>
      <c r="AL156" s="28"/>
      <c r="AM156" s="89"/>
      <c r="AN156" s="89"/>
      <c r="AO156" s="89"/>
      <c r="AP156" s="89"/>
      <c r="AQ156" s="89"/>
      <c r="AR156" s="89"/>
      <c r="AS156" s="89"/>
      <c r="AT156" s="89"/>
      <c r="AU156" s="89"/>
      <c r="AV156" s="220"/>
      <c r="AW156" s="89"/>
      <c r="AX156" s="89"/>
    </row>
    <row r="157" spans="1:50" ht="15.75">
      <c r="A157" s="356">
        <f>SUBTOTAL(3,$AK$7:AK157)</f>
        <v>151</v>
      </c>
      <c r="B157" s="357" t="s">
        <v>38</v>
      </c>
      <c r="C157" s="358" t="s">
        <v>4871</v>
      </c>
      <c r="D157" s="357" t="s">
        <v>9000</v>
      </c>
      <c r="E157" s="357" t="s">
        <v>8937</v>
      </c>
      <c r="F157" s="357" t="s">
        <v>8937</v>
      </c>
      <c r="G157" s="359">
        <v>0</v>
      </c>
      <c r="H157" s="180">
        <v>0</v>
      </c>
      <c r="I157" s="371">
        <v>0</v>
      </c>
      <c r="J157" s="359">
        <v>7500000</v>
      </c>
      <c r="K157" s="359"/>
      <c r="L157" s="359"/>
      <c r="M157" s="359"/>
      <c r="N157" s="359">
        <v>7500000</v>
      </c>
      <c r="O157" s="359"/>
      <c r="P157" s="359"/>
      <c r="Q157" s="252"/>
      <c r="R157" s="359"/>
      <c r="S157" s="359"/>
      <c r="T157" s="359"/>
      <c r="U157" s="359"/>
      <c r="V157" s="359"/>
      <c r="W157" s="359"/>
      <c r="X157" s="359"/>
      <c r="Y157" s="359"/>
      <c r="Z157" s="359">
        <f>IF(SUM(K157:N157)&lt;SUM(J157),SUM(J157)-SUM(K157:N157),)</f>
        <v>0</v>
      </c>
      <c r="AA157" s="359"/>
      <c r="AB157" s="219">
        <v>8450000</v>
      </c>
      <c r="AC157" s="219">
        <v>8450000</v>
      </c>
      <c r="AD157" s="219"/>
      <c r="AE157" s="219"/>
      <c r="AF157" s="219"/>
      <c r="AG157" s="219"/>
      <c r="AH157" s="219"/>
      <c r="AI157" s="219"/>
      <c r="AJ157" s="359">
        <f t="shared" si="21"/>
        <v>0</v>
      </c>
      <c r="AK157" s="180">
        <f t="shared" si="22"/>
        <v>0</v>
      </c>
      <c r="AL157" s="28"/>
      <c r="AM157" s="89"/>
      <c r="AN157" s="89"/>
      <c r="AO157" s="89"/>
      <c r="AP157" s="89"/>
      <c r="AQ157" s="89"/>
      <c r="AR157" s="89"/>
      <c r="AS157" s="89"/>
      <c r="AT157" s="89"/>
      <c r="AU157" s="89"/>
      <c r="AV157" s="220"/>
      <c r="AW157" s="89"/>
      <c r="AX157" s="89"/>
    </row>
    <row r="158" spans="1:50" ht="15.75">
      <c r="A158" s="356">
        <f>SUBTOTAL(3,$AK$7:AK158)</f>
        <v>152</v>
      </c>
      <c r="B158" s="357" t="s">
        <v>38</v>
      </c>
      <c r="C158" s="358" t="s">
        <v>5349</v>
      </c>
      <c r="D158" s="357" t="s">
        <v>9001</v>
      </c>
      <c r="E158" s="357" t="s">
        <v>8937</v>
      </c>
      <c r="F158" s="357" t="s">
        <v>8937</v>
      </c>
      <c r="G158" s="359">
        <v>0</v>
      </c>
      <c r="H158" s="180">
        <v>0</v>
      </c>
      <c r="I158" s="371"/>
      <c r="J158" s="359">
        <v>7500000</v>
      </c>
      <c r="K158" s="359"/>
      <c r="L158" s="359"/>
      <c r="M158" s="359"/>
      <c r="N158" s="359">
        <v>7500000</v>
      </c>
      <c r="O158" s="359"/>
      <c r="P158" s="359"/>
      <c r="Q158" s="252"/>
      <c r="R158" s="359"/>
      <c r="S158" s="359"/>
      <c r="T158" s="359"/>
      <c r="U158" s="359"/>
      <c r="V158" s="359"/>
      <c r="W158" s="359"/>
      <c r="X158" s="359"/>
      <c r="Y158" s="359"/>
      <c r="Z158" s="359">
        <f>IF(SUM(K158:N158)&lt;SUM(J158),SUM(J158)-SUM(K158:N158),)</f>
        <v>0</v>
      </c>
      <c r="AA158" s="359"/>
      <c r="AB158" s="219">
        <v>8450000</v>
      </c>
      <c r="AC158" s="219">
        <v>8450000</v>
      </c>
      <c r="AD158" s="219"/>
      <c r="AE158" s="219"/>
      <c r="AF158" s="219"/>
      <c r="AG158" s="219"/>
      <c r="AH158" s="219"/>
      <c r="AI158" s="219"/>
      <c r="AJ158" s="359">
        <f t="shared" si="21"/>
        <v>0</v>
      </c>
      <c r="AK158" s="180">
        <f t="shared" si="22"/>
        <v>0</v>
      </c>
      <c r="AL158" s="28"/>
      <c r="AM158" s="89"/>
      <c r="AN158" s="89"/>
      <c r="AO158" s="89"/>
      <c r="AP158" s="89"/>
      <c r="AQ158" s="89"/>
      <c r="AR158" s="89"/>
      <c r="AS158" s="89"/>
      <c r="AT158" s="89"/>
      <c r="AU158" s="89"/>
      <c r="AV158" s="220"/>
      <c r="AW158" s="89"/>
      <c r="AX158" s="89"/>
    </row>
    <row r="159" spans="1:50" ht="15.75">
      <c r="A159" s="356">
        <f>SUBTOTAL(3,$AK$7:AK159)</f>
        <v>153</v>
      </c>
      <c r="B159" s="357" t="s">
        <v>38</v>
      </c>
      <c r="C159" s="358" t="s">
        <v>9002</v>
      </c>
      <c r="D159" s="357" t="s">
        <v>9003</v>
      </c>
      <c r="E159" s="357" t="s">
        <v>8937</v>
      </c>
      <c r="F159" s="357" t="s">
        <v>8937</v>
      </c>
      <c r="G159" s="359">
        <v>0</v>
      </c>
      <c r="H159" s="180">
        <v>0</v>
      </c>
      <c r="I159" s="371">
        <v>0</v>
      </c>
      <c r="J159" s="359">
        <v>7500000</v>
      </c>
      <c r="K159" s="359"/>
      <c r="L159" s="359"/>
      <c r="M159" s="359"/>
      <c r="N159" s="359"/>
      <c r="O159" s="359"/>
      <c r="P159" s="359">
        <v>7500000</v>
      </c>
      <c r="Q159" s="252"/>
      <c r="R159" s="359"/>
      <c r="S159" s="359"/>
      <c r="T159" s="359"/>
      <c r="U159" s="359"/>
      <c r="V159" s="359"/>
      <c r="W159" s="359"/>
      <c r="X159" s="359"/>
      <c r="Y159" s="359"/>
      <c r="Z159" s="359">
        <f>IF(SUM(K159:P159)&lt;SUM(J159),SUM(J159)-SUM(K159:P159),)</f>
        <v>0</v>
      </c>
      <c r="AA159" s="359"/>
      <c r="AB159" s="219">
        <v>8450000</v>
      </c>
      <c r="AC159" s="219"/>
      <c r="AD159" s="219"/>
      <c r="AE159" s="219">
        <v>8450000</v>
      </c>
      <c r="AF159" s="219"/>
      <c r="AG159" s="219"/>
      <c r="AH159" s="219"/>
      <c r="AI159" s="219"/>
      <c r="AJ159" s="359">
        <f t="shared" ref="AJ159:AJ160" si="23">IF(SUM(AC159:AF159)&lt;SUM(AB159),SUM(AB159)-SUM(AC159:AF159),)</f>
        <v>0</v>
      </c>
      <c r="AK159" s="180">
        <f t="shared" ref="AK159:AK160" si="24">IF(SUM(K159:X159)-I159&lt;SUM(J159+G159,H159),SUM(G159+H159+J159)-SUM(K159:X159),)+IF(SUM(AC159:AF159)&lt;SUM(AB159),SUM(AB159)-SUM(AC159:AF159),)</f>
        <v>0</v>
      </c>
      <c r="AL159" s="28"/>
      <c r="AM159" s="89"/>
      <c r="AN159" s="89"/>
      <c r="AO159" s="89"/>
      <c r="AP159" s="89"/>
      <c r="AQ159" s="89"/>
      <c r="AR159" s="89"/>
      <c r="AS159" s="89"/>
      <c r="AT159" s="89"/>
      <c r="AU159" s="89"/>
      <c r="AV159" s="220"/>
      <c r="AW159" s="89"/>
      <c r="AX159" s="89"/>
    </row>
    <row r="160" spans="1:50" ht="15.75">
      <c r="A160" s="356">
        <f>SUBTOTAL(3,$AK$7:AK160)</f>
        <v>154</v>
      </c>
      <c r="B160" s="357" t="s">
        <v>38</v>
      </c>
      <c r="C160" s="358" t="s">
        <v>9004</v>
      </c>
      <c r="D160" s="357" t="s">
        <v>9005</v>
      </c>
      <c r="E160" s="357" t="s">
        <v>8937</v>
      </c>
      <c r="F160" s="357" t="s">
        <v>8937</v>
      </c>
      <c r="G160" s="359">
        <v>0</v>
      </c>
      <c r="H160" s="180">
        <v>0</v>
      </c>
      <c r="I160" s="371">
        <v>0</v>
      </c>
      <c r="J160" s="359">
        <v>7500000</v>
      </c>
      <c r="K160" s="359"/>
      <c r="L160" s="359"/>
      <c r="M160" s="359"/>
      <c r="N160" s="359"/>
      <c r="O160" s="359"/>
      <c r="P160" s="359">
        <v>7500000</v>
      </c>
      <c r="Q160" s="252"/>
      <c r="R160" s="359"/>
      <c r="S160" s="359"/>
      <c r="T160" s="359"/>
      <c r="U160" s="359"/>
      <c r="V160" s="359"/>
      <c r="W160" s="359"/>
      <c r="X160" s="359"/>
      <c r="Y160" s="359"/>
      <c r="Z160" s="359">
        <f>IF(SUM(K160:P160)&lt;SUM(J160),SUM(J160)-SUM(K160:P160),)</f>
        <v>0</v>
      </c>
      <c r="AA160" s="359"/>
      <c r="AB160" s="219">
        <v>8450000</v>
      </c>
      <c r="AC160" s="219"/>
      <c r="AD160" s="219"/>
      <c r="AE160" s="219">
        <v>8450000</v>
      </c>
      <c r="AF160" s="219"/>
      <c r="AG160" s="219"/>
      <c r="AH160" s="219"/>
      <c r="AI160" s="219"/>
      <c r="AJ160" s="359">
        <f t="shared" si="23"/>
        <v>0</v>
      </c>
      <c r="AK160" s="180">
        <f t="shared" si="24"/>
        <v>0</v>
      </c>
      <c r="AL160" s="28"/>
      <c r="AM160" s="89"/>
      <c r="AN160" s="89"/>
      <c r="AO160" s="89"/>
      <c r="AP160" s="89"/>
      <c r="AQ160" s="89"/>
      <c r="AR160" s="89"/>
      <c r="AS160" s="89"/>
      <c r="AT160" s="89"/>
      <c r="AU160" s="89"/>
      <c r="AV160" s="220"/>
      <c r="AW160" s="89"/>
      <c r="AX160" s="89"/>
    </row>
    <row r="161" spans="1:50" ht="15.75">
      <c r="A161" s="356">
        <f>SUBTOTAL(3,$AK$7:AK161)</f>
        <v>155</v>
      </c>
      <c r="B161" s="357" t="s">
        <v>38</v>
      </c>
      <c r="C161" s="358" t="s">
        <v>6440</v>
      </c>
      <c r="D161" s="357" t="s">
        <v>9007</v>
      </c>
      <c r="E161" s="357" t="s">
        <v>8937</v>
      </c>
      <c r="F161" s="357" t="s">
        <v>8937</v>
      </c>
      <c r="G161" s="359">
        <v>0</v>
      </c>
      <c r="H161" s="180">
        <v>0</v>
      </c>
      <c r="I161" s="371"/>
      <c r="J161" s="359">
        <v>7500000</v>
      </c>
      <c r="K161" s="359"/>
      <c r="L161" s="359"/>
      <c r="M161" s="359"/>
      <c r="N161" s="359">
        <v>7500000</v>
      </c>
      <c r="O161" s="359"/>
      <c r="P161" s="359"/>
      <c r="Q161" s="252"/>
      <c r="R161" s="359"/>
      <c r="S161" s="359"/>
      <c r="T161" s="359"/>
      <c r="U161" s="359"/>
      <c r="V161" s="359"/>
      <c r="W161" s="359"/>
      <c r="X161" s="359"/>
      <c r="Y161" s="359"/>
      <c r="Z161" s="359">
        <f>IF(SUM(K161:N161)&lt;SUM(J161),SUM(J161)-SUM(K161:N161),)</f>
        <v>0</v>
      </c>
      <c r="AA161" s="359"/>
      <c r="AB161" s="219">
        <v>8450000</v>
      </c>
      <c r="AC161" s="219">
        <v>8450000</v>
      </c>
      <c r="AD161" s="219"/>
      <c r="AE161" s="219"/>
      <c r="AF161" s="219"/>
      <c r="AG161" s="219"/>
      <c r="AH161" s="219"/>
      <c r="AI161" s="219"/>
      <c r="AJ161" s="359">
        <f t="shared" ref="AJ161:AJ167" si="25">IF(SUM(AC161:AD161)&lt;SUM(AB161),SUM(AB161)-SUM(AC161:AD161),)</f>
        <v>0</v>
      </c>
      <c r="AK161" s="180">
        <f t="shared" ref="AK161:AK167" si="26">IF(SUM(K161:X161)-I161&lt;SUM(J161+G161,H161),SUM(G161+H161+J161)-SUM(K161:X161),)+IF(SUM(AC161:AD161)&lt;SUM(AB161),SUM(AB161)-SUM(AC161:AD161),)</f>
        <v>0</v>
      </c>
      <c r="AL161" s="28"/>
      <c r="AM161" s="89"/>
      <c r="AN161" s="89"/>
      <c r="AO161" s="89"/>
      <c r="AP161" s="89"/>
      <c r="AQ161" s="89"/>
      <c r="AR161" s="89"/>
      <c r="AS161" s="89"/>
      <c r="AT161" s="89"/>
      <c r="AU161" s="89"/>
      <c r="AV161" s="220"/>
      <c r="AW161" s="89"/>
      <c r="AX161" s="89"/>
    </row>
    <row r="162" spans="1:50" ht="15.75">
      <c r="A162" s="356">
        <f>SUBTOTAL(3,$AK$7:AK162)</f>
        <v>156</v>
      </c>
      <c r="B162" s="357" t="s">
        <v>38</v>
      </c>
      <c r="C162" s="358" t="s">
        <v>9008</v>
      </c>
      <c r="D162" s="357" t="s">
        <v>9009</v>
      </c>
      <c r="E162" s="357" t="s">
        <v>8937</v>
      </c>
      <c r="F162" s="357" t="s">
        <v>8937</v>
      </c>
      <c r="G162" s="359">
        <v>0</v>
      </c>
      <c r="H162" s="180">
        <v>0</v>
      </c>
      <c r="I162" s="371"/>
      <c r="J162" s="359">
        <v>7500000</v>
      </c>
      <c r="K162" s="359"/>
      <c r="L162" s="359"/>
      <c r="M162" s="359"/>
      <c r="N162" s="359"/>
      <c r="O162" s="359"/>
      <c r="P162" s="359">
        <v>7500000</v>
      </c>
      <c r="Q162" s="252"/>
      <c r="R162" s="359"/>
      <c r="S162" s="359"/>
      <c r="T162" s="359"/>
      <c r="U162" s="359"/>
      <c r="V162" s="359"/>
      <c r="W162" s="359"/>
      <c r="X162" s="359"/>
      <c r="Y162" s="359"/>
      <c r="Z162" s="359">
        <f>IF(SUM(K162:P162)&lt;SUM(J162),SUM(J162)-SUM(K162:P162),)</f>
        <v>0</v>
      </c>
      <c r="AA162" s="359"/>
      <c r="AB162" s="219">
        <v>8450000</v>
      </c>
      <c r="AC162" s="219">
        <v>8450000</v>
      </c>
      <c r="AD162" s="219"/>
      <c r="AE162" s="219"/>
      <c r="AF162" s="219"/>
      <c r="AG162" s="219"/>
      <c r="AH162" s="219"/>
      <c r="AI162" s="219"/>
      <c r="AJ162" s="359">
        <f t="shared" si="25"/>
        <v>0</v>
      </c>
      <c r="AK162" s="180">
        <f t="shared" si="26"/>
        <v>0</v>
      </c>
      <c r="AL162" s="28"/>
      <c r="AM162" s="89"/>
      <c r="AN162" s="89"/>
      <c r="AO162" s="89"/>
      <c r="AP162" s="89"/>
      <c r="AQ162" s="89"/>
      <c r="AR162" s="89"/>
      <c r="AS162" s="89"/>
      <c r="AT162" s="89"/>
      <c r="AU162" s="89"/>
      <c r="AV162" s="220"/>
      <c r="AW162" s="89"/>
      <c r="AX162" s="89"/>
    </row>
    <row r="163" spans="1:50" ht="15.75">
      <c r="A163" s="356">
        <f>SUBTOTAL(3,$AK$7:AK163)</f>
        <v>157</v>
      </c>
      <c r="B163" s="357" t="s">
        <v>38</v>
      </c>
      <c r="C163" s="358" t="s">
        <v>5556</v>
      </c>
      <c r="D163" s="357" t="s">
        <v>9010</v>
      </c>
      <c r="E163" s="357" t="s">
        <v>8937</v>
      </c>
      <c r="F163" s="357" t="s">
        <v>8937</v>
      </c>
      <c r="G163" s="359">
        <v>0</v>
      </c>
      <c r="H163" s="180">
        <v>0</v>
      </c>
      <c r="I163" s="371"/>
      <c r="J163" s="359">
        <v>7500000</v>
      </c>
      <c r="K163" s="359"/>
      <c r="L163" s="359"/>
      <c r="M163" s="359"/>
      <c r="N163" s="359">
        <v>7500000</v>
      </c>
      <c r="O163" s="359"/>
      <c r="P163" s="359"/>
      <c r="Q163" s="252"/>
      <c r="R163" s="359"/>
      <c r="S163" s="359"/>
      <c r="T163" s="359"/>
      <c r="U163" s="359"/>
      <c r="V163" s="359"/>
      <c r="W163" s="359"/>
      <c r="X163" s="359"/>
      <c r="Y163" s="359"/>
      <c r="Z163" s="359">
        <f>IF(SUM(K163:N163)&lt;SUM(J163),SUM(J163)-SUM(K163:N163),)</f>
        <v>0</v>
      </c>
      <c r="AA163" s="359"/>
      <c r="AB163" s="219">
        <v>8450000</v>
      </c>
      <c r="AC163" s="219">
        <v>8450000</v>
      </c>
      <c r="AD163" s="219"/>
      <c r="AE163" s="219"/>
      <c r="AF163" s="219"/>
      <c r="AG163" s="219"/>
      <c r="AH163" s="219"/>
      <c r="AI163" s="219"/>
      <c r="AJ163" s="359">
        <f t="shared" si="25"/>
        <v>0</v>
      </c>
      <c r="AK163" s="180">
        <f t="shared" si="26"/>
        <v>0</v>
      </c>
      <c r="AL163" s="28"/>
      <c r="AM163" s="89"/>
      <c r="AN163" s="89"/>
      <c r="AO163" s="89"/>
      <c r="AP163" s="89"/>
      <c r="AQ163" s="89"/>
      <c r="AR163" s="89"/>
      <c r="AS163" s="89"/>
      <c r="AT163" s="89"/>
      <c r="AU163" s="89"/>
      <c r="AV163" s="220"/>
      <c r="AW163" s="89"/>
      <c r="AX163" s="89"/>
    </row>
    <row r="164" spans="1:50" ht="15.75">
      <c r="A164" s="356">
        <f>SUBTOTAL(3,$AK$7:AK164)</f>
        <v>158</v>
      </c>
      <c r="B164" s="357" t="s">
        <v>38</v>
      </c>
      <c r="C164" s="358" t="s">
        <v>5177</v>
      </c>
      <c r="D164" s="357" t="s">
        <v>9011</v>
      </c>
      <c r="E164" s="357" t="s">
        <v>8968</v>
      </c>
      <c r="F164" s="357" t="s">
        <v>8968</v>
      </c>
      <c r="G164" s="359">
        <v>0</v>
      </c>
      <c r="H164" s="180">
        <v>0</v>
      </c>
      <c r="I164" s="371"/>
      <c r="J164" s="359">
        <v>7500000</v>
      </c>
      <c r="K164" s="359"/>
      <c r="L164" s="359"/>
      <c r="M164" s="359"/>
      <c r="N164" s="359">
        <v>7500000</v>
      </c>
      <c r="O164" s="359"/>
      <c r="P164" s="359"/>
      <c r="Q164" s="252"/>
      <c r="R164" s="359"/>
      <c r="S164" s="359"/>
      <c r="T164" s="359"/>
      <c r="U164" s="359"/>
      <c r="V164" s="359"/>
      <c r="W164" s="359"/>
      <c r="X164" s="359"/>
      <c r="Y164" s="359"/>
      <c r="Z164" s="359">
        <f>IF(SUM(K164:N164)&lt;SUM(J164),SUM(J164)-SUM(K164:N164),)</f>
        <v>0</v>
      </c>
      <c r="AA164" s="359"/>
      <c r="AB164" s="219">
        <v>8450000</v>
      </c>
      <c r="AC164" s="219">
        <v>8450000</v>
      </c>
      <c r="AD164" s="219"/>
      <c r="AE164" s="219"/>
      <c r="AF164" s="219"/>
      <c r="AG164" s="219"/>
      <c r="AH164" s="219"/>
      <c r="AI164" s="219"/>
      <c r="AJ164" s="359">
        <f t="shared" si="25"/>
        <v>0</v>
      </c>
      <c r="AK164" s="180">
        <f t="shared" si="26"/>
        <v>0</v>
      </c>
      <c r="AL164" s="28"/>
      <c r="AM164" s="89"/>
      <c r="AN164" s="89"/>
      <c r="AO164" s="89"/>
      <c r="AP164" s="89"/>
      <c r="AQ164" s="89"/>
      <c r="AR164" s="89"/>
      <c r="AS164" s="89"/>
      <c r="AT164" s="89"/>
      <c r="AU164" s="89"/>
      <c r="AV164" s="220"/>
      <c r="AW164" s="89"/>
      <c r="AX164" s="89"/>
    </row>
    <row r="165" spans="1:50" ht="15.75">
      <c r="A165" s="356">
        <f>SUBTOTAL(3,$AK$7:AK165)</f>
        <v>159</v>
      </c>
      <c r="B165" s="357" t="s">
        <v>38</v>
      </c>
      <c r="C165" s="358" t="s">
        <v>9012</v>
      </c>
      <c r="D165" s="357" t="s">
        <v>9013</v>
      </c>
      <c r="E165" s="357" t="s">
        <v>8937</v>
      </c>
      <c r="F165" s="357" t="s">
        <v>8937</v>
      </c>
      <c r="G165" s="359">
        <v>0</v>
      </c>
      <c r="H165" s="180">
        <v>0</v>
      </c>
      <c r="I165" s="371">
        <v>0</v>
      </c>
      <c r="J165" s="359">
        <v>7500000</v>
      </c>
      <c r="K165" s="359"/>
      <c r="L165" s="359"/>
      <c r="M165" s="359"/>
      <c r="N165" s="359"/>
      <c r="O165" s="359"/>
      <c r="P165" s="359">
        <v>7500000</v>
      </c>
      <c r="Q165" s="252"/>
      <c r="R165" s="359"/>
      <c r="S165" s="359"/>
      <c r="T165" s="359"/>
      <c r="U165" s="359"/>
      <c r="V165" s="359"/>
      <c r="W165" s="359"/>
      <c r="X165" s="359"/>
      <c r="Y165" s="359"/>
      <c r="Z165" s="359">
        <f>IF(SUM(K165:P165)&lt;SUM(J165),SUM(J165)-SUM(K165:P165),)</f>
        <v>0</v>
      </c>
      <c r="AA165" s="359"/>
      <c r="AB165" s="219">
        <v>8450000</v>
      </c>
      <c r="AC165" s="219"/>
      <c r="AD165" s="219"/>
      <c r="AE165" s="219"/>
      <c r="AF165" s="219"/>
      <c r="AG165" s="219"/>
      <c r="AH165" s="219"/>
      <c r="AI165" s="219"/>
      <c r="AJ165" s="359">
        <f t="shared" si="25"/>
        <v>8450000</v>
      </c>
      <c r="AK165" s="180">
        <f t="shared" si="26"/>
        <v>8450000</v>
      </c>
      <c r="AL165" s="28"/>
      <c r="AM165" s="89"/>
      <c r="AN165" s="89"/>
      <c r="AO165" s="89"/>
      <c r="AP165" s="89"/>
      <c r="AQ165" s="89"/>
      <c r="AR165" s="89"/>
      <c r="AS165" s="89"/>
      <c r="AT165" s="89"/>
      <c r="AU165" s="89"/>
      <c r="AV165" s="220"/>
      <c r="AW165" s="89"/>
      <c r="AX165" s="89"/>
    </row>
    <row r="166" spans="1:50" ht="15.75">
      <c r="A166" s="356">
        <f>SUBTOTAL(3,$AK$7:AK166)</f>
        <v>160</v>
      </c>
      <c r="B166" s="357" t="s">
        <v>38</v>
      </c>
      <c r="C166" s="358" t="s">
        <v>9014</v>
      </c>
      <c r="D166" s="357" t="s">
        <v>9015</v>
      </c>
      <c r="E166" s="357" t="s">
        <v>8937</v>
      </c>
      <c r="F166" s="357" t="s">
        <v>8937</v>
      </c>
      <c r="G166" s="359">
        <v>0</v>
      </c>
      <c r="H166" s="180">
        <v>0</v>
      </c>
      <c r="I166" s="371">
        <v>0</v>
      </c>
      <c r="J166" s="359">
        <v>7500000</v>
      </c>
      <c r="K166" s="359"/>
      <c r="L166" s="359"/>
      <c r="M166" s="359"/>
      <c r="N166" s="359"/>
      <c r="O166" s="359"/>
      <c r="P166" s="359">
        <v>7500000</v>
      </c>
      <c r="Q166" s="252"/>
      <c r="R166" s="359"/>
      <c r="S166" s="359"/>
      <c r="T166" s="359"/>
      <c r="U166" s="359"/>
      <c r="V166" s="359"/>
      <c r="W166" s="359"/>
      <c r="X166" s="359"/>
      <c r="Y166" s="359"/>
      <c r="Z166" s="359">
        <f>IF(SUM(K166:P166)&lt;SUM(J166),SUM(J166)-SUM(K166:P166),)</f>
        <v>0</v>
      </c>
      <c r="AA166" s="359"/>
      <c r="AB166" s="219">
        <v>8450000</v>
      </c>
      <c r="AC166" s="219">
        <v>8450000</v>
      </c>
      <c r="AD166" s="219"/>
      <c r="AE166" s="219"/>
      <c r="AF166" s="219"/>
      <c r="AG166" s="219"/>
      <c r="AH166" s="219"/>
      <c r="AI166" s="219"/>
      <c r="AJ166" s="359">
        <f t="shared" si="25"/>
        <v>0</v>
      </c>
      <c r="AK166" s="180">
        <f t="shared" si="26"/>
        <v>0</v>
      </c>
      <c r="AL166" s="28"/>
      <c r="AM166" s="89"/>
      <c r="AN166" s="89"/>
      <c r="AO166" s="89"/>
      <c r="AP166" s="89"/>
      <c r="AQ166" s="89"/>
      <c r="AR166" s="89"/>
      <c r="AS166" s="89"/>
      <c r="AT166" s="89"/>
      <c r="AU166" s="89"/>
      <c r="AV166" s="220"/>
      <c r="AW166" s="89"/>
      <c r="AX166" s="89"/>
    </row>
    <row r="167" spans="1:50" ht="15.75">
      <c r="A167" s="356">
        <f>SUBTOTAL(3,$AK$7:AK167)</f>
        <v>161</v>
      </c>
      <c r="B167" s="357" t="s">
        <v>38</v>
      </c>
      <c r="C167" s="358" t="s">
        <v>9017</v>
      </c>
      <c r="D167" s="357" t="s">
        <v>9018</v>
      </c>
      <c r="E167" s="357" t="s">
        <v>8937</v>
      </c>
      <c r="F167" s="357" t="s">
        <v>8937</v>
      </c>
      <c r="G167" s="359">
        <v>0</v>
      </c>
      <c r="H167" s="180">
        <v>0</v>
      </c>
      <c r="I167" s="371">
        <v>0</v>
      </c>
      <c r="J167" s="359">
        <v>7500000</v>
      </c>
      <c r="K167" s="359"/>
      <c r="L167" s="359"/>
      <c r="M167" s="359"/>
      <c r="N167" s="359"/>
      <c r="O167" s="359"/>
      <c r="P167" s="359">
        <v>7500000</v>
      </c>
      <c r="Q167" s="252"/>
      <c r="R167" s="359"/>
      <c r="S167" s="359"/>
      <c r="T167" s="359"/>
      <c r="U167" s="359"/>
      <c r="V167" s="359"/>
      <c r="W167" s="359"/>
      <c r="X167" s="359"/>
      <c r="Y167" s="359"/>
      <c r="Z167" s="359">
        <f>IF(SUM(K167:P167)&lt;SUM(J167),SUM(J167)-SUM(K167:P167),)</f>
        <v>0</v>
      </c>
      <c r="AA167" s="359"/>
      <c r="AB167" s="219">
        <v>8450000</v>
      </c>
      <c r="AC167" s="219"/>
      <c r="AD167" s="219"/>
      <c r="AE167" s="219"/>
      <c r="AF167" s="219"/>
      <c r="AG167" s="219">
        <v>8450000</v>
      </c>
      <c r="AH167" s="219"/>
      <c r="AI167" s="219"/>
      <c r="AJ167" s="359">
        <f>IF(SUM(AC167:AH167)&lt;SUM(AB167),SUM(AB167)-SUM(AC167:AH167),)</f>
        <v>0</v>
      </c>
      <c r="AK167" s="180">
        <v>0</v>
      </c>
      <c r="AL167" s="28"/>
      <c r="AM167" s="89"/>
      <c r="AN167" s="89"/>
      <c r="AO167" s="89"/>
      <c r="AP167" s="89"/>
      <c r="AQ167" s="89"/>
      <c r="AR167" s="89"/>
      <c r="AS167" s="89"/>
      <c r="AT167" s="89"/>
      <c r="AU167" s="89"/>
      <c r="AV167" s="220"/>
      <c r="AW167" s="89"/>
      <c r="AX167" s="89"/>
    </row>
    <row r="168" spans="1:50" ht="15.75">
      <c r="A168" s="356">
        <f>SUBTOTAL(3,$AK$7:AK168)</f>
        <v>162</v>
      </c>
      <c r="B168" s="357" t="s">
        <v>38</v>
      </c>
      <c r="C168" s="358" t="s">
        <v>9019</v>
      </c>
      <c r="D168" s="357" t="s">
        <v>9020</v>
      </c>
      <c r="E168" s="357" t="s">
        <v>8937</v>
      </c>
      <c r="F168" s="357" t="s">
        <v>8937</v>
      </c>
      <c r="G168" s="359">
        <v>0</v>
      </c>
      <c r="H168" s="180">
        <v>0</v>
      </c>
      <c r="I168" s="371">
        <v>0</v>
      </c>
      <c r="J168" s="359">
        <v>7500000</v>
      </c>
      <c r="K168" s="359"/>
      <c r="L168" s="359"/>
      <c r="M168" s="359"/>
      <c r="N168" s="359"/>
      <c r="O168" s="359"/>
      <c r="P168" s="359"/>
      <c r="Q168" s="252"/>
      <c r="R168" s="359">
        <v>7500000</v>
      </c>
      <c r="S168" s="359"/>
      <c r="T168" s="359"/>
      <c r="U168" s="359"/>
      <c r="V168" s="359"/>
      <c r="W168" s="359"/>
      <c r="X168" s="359"/>
      <c r="Y168" s="359"/>
      <c r="Z168" s="359">
        <f>IF(SUM(K168:R168)&lt;SUM(J168),SUM(J168)-SUM(K168:N=R168),)</f>
        <v>0</v>
      </c>
      <c r="AA168" s="359"/>
      <c r="AB168" s="219">
        <v>8450000</v>
      </c>
      <c r="AC168" s="219"/>
      <c r="AD168" s="219"/>
      <c r="AE168" s="219">
        <v>8450000</v>
      </c>
      <c r="AF168" s="219"/>
      <c r="AG168" s="219"/>
      <c r="AH168" s="219"/>
      <c r="AI168" s="219"/>
      <c r="AJ168" s="359">
        <f>IF(SUM(AC168:AF168)&lt;SUM(AB168),SUM(AB168)-SUM(AC168:AF168),)</f>
        <v>0</v>
      </c>
      <c r="AK168" s="180">
        <f>IF(SUM(K168:X168)-I168&lt;SUM(J168+G168,H168),SUM(G168+H168+J168)-SUM(K168:X168),)+IF(SUM(AC168:AF168)&lt;SUM(AB168),SUM(AB168)-SUM(AC168:AF168),)</f>
        <v>0</v>
      </c>
      <c r="AL168" s="28"/>
      <c r="AM168" s="89"/>
      <c r="AN168" s="89"/>
      <c r="AO168" s="89"/>
      <c r="AP168" s="89"/>
      <c r="AQ168" s="89"/>
      <c r="AR168" s="89"/>
      <c r="AS168" s="89"/>
      <c r="AT168" s="89"/>
      <c r="AU168" s="89"/>
      <c r="AV168" s="220"/>
      <c r="AW168" s="89"/>
      <c r="AX168" s="89"/>
    </row>
    <row r="169" spans="1:50" ht="15.75">
      <c r="A169" s="356">
        <f>SUBTOTAL(3,$AK$7:AK169)</f>
        <v>163</v>
      </c>
      <c r="B169" s="357" t="s">
        <v>38</v>
      </c>
      <c r="C169" s="358" t="s">
        <v>4981</v>
      </c>
      <c r="D169" s="357" t="s">
        <v>9021</v>
      </c>
      <c r="E169" s="357" t="s">
        <v>8937</v>
      </c>
      <c r="F169" s="357" t="s">
        <v>8937</v>
      </c>
      <c r="G169" s="359">
        <v>0</v>
      </c>
      <c r="H169" s="180">
        <v>0</v>
      </c>
      <c r="I169" s="371">
        <v>0</v>
      </c>
      <c r="J169" s="359">
        <v>7500000</v>
      </c>
      <c r="K169" s="359"/>
      <c r="L169" s="359"/>
      <c r="M169" s="359"/>
      <c r="N169" s="359">
        <v>7500000</v>
      </c>
      <c r="O169" s="359"/>
      <c r="P169" s="359"/>
      <c r="Q169" s="252"/>
      <c r="R169" s="359"/>
      <c r="S169" s="359"/>
      <c r="T169" s="359"/>
      <c r="U169" s="359"/>
      <c r="V169" s="359"/>
      <c r="W169" s="359"/>
      <c r="X169" s="359"/>
      <c r="Y169" s="359"/>
      <c r="Z169" s="359">
        <f>IF(SUM(K169:N169)&lt;SUM(J169),SUM(J169)-SUM(K169:N169),)</f>
        <v>0</v>
      </c>
      <c r="AA169" s="359"/>
      <c r="AB169" s="219">
        <v>8450000</v>
      </c>
      <c r="AC169" s="219"/>
      <c r="AD169" s="219"/>
      <c r="AE169" s="219"/>
      <c r="AF169" s="219"/>
      <c r="AG169" s="219"/>
      <c r="AH169" s="219"/>
      <c r="AI169" s="219"/>
      <c r="AJ169" s="359">
        <f>IF(SUM(AC169:AD169)&lt;SUM(AB169),SUM(AB169)-SUM(AC169:AD169),)</f>
        <v>8450000</v>
      </c>
      <c r="AK169" s="180">
        <f>IF(SUM(K169:X169)-I169&lt;SUM(J169+G169,H169),SUM(G169+H169+J169)-SUM(K169:X169),)+IF(SUM(AC169:AD169)&lt;SUM(AB169),SUM(AB169)-SUM(AC169:AD169),)</f>
        <v>8450000</v>
      </c>
      <c r="AL169" s="28"/>
      <c r="AM169" s="89"/>
      <c r="AN169" s="89"/>
      <c r="AO169" s="89"/>
      <c r="AP169" s="89"/>
      <c r="AQ169" s="89"/>
      <c r="AR169" s="89"/>
      <c r="AS169" s="89"/>
      <c r="AT169" s="89"/>
      <c r="AU169" s="89"/>
      <c r="AV169" s="220"/>
      <c r="AW169" s="89"/>
      <c r="AX169" s="89"/>
    </row>
    <row r="170" spans="1:50" ht="15.75">
      <c r="A170" s="356">
        <f>SUBTOTAL(3,$AK$7:AK170)</f>
        <v>164</v>
      </c>
      <c r="B170" s="357" t="s">
        <v>38</v>
      </c>
      <c r="C170" s="358" t="s">
        <v>9022</v>
      </c>
      <c r="D170" s="357" t="s">
        <v>9023</v>
      </c>
      <c r="E170" s="357" t="s">
        <v>8937</v>
      </c>
      <c r="F170" s="357" t="s">
        <v>8937</v>
      </c>
      <c r="G170" s="359">
        <v>0</v>
      </c>
      <c r="H170" s="180">
        <v>0</v>
      </c>
      <c r="I170" s="371">
        <v>0</v>
      </c>
      <c r="J170" s="359">
        <v>7500000</v>
      </c>
      <c r="K170" s="359"/>
      <c r="L170" s="359"/>
      <c r="M170" s="359"/>
      <c r="N170" s="359"/>
      <c r="O170" s="359"/>
      <c r="P170" s="359"/>
      <c r="Q170" s="252"/>
      <c r="R170" s="359">
        <v>7500000</v>
      </c>
      <c r="S170" s="359"/>
      <c r="T170" s="359"/>
      <c r="U170" s="359"/>
      <c r="V170" s="359"/>
      <c r="W170" s="359"/>
      <c r="X170" s="359"/>
      <c r="Y170" s="359"/>
      <c r="Z170" s="359">
        <f>IF(SUM(K170:R170)&lt;SUM(J170),SUM(J170)-SUM(K170:N=R170),)</f>
        <v>0</v>
      </c>
      <c r="AA170" s="359"/>
      <c r="AB170" s="219">
        <v>8450000</v>
      </c>
      <c r="AC170" s="219"/>
      <c r="AD170" s="219"/>
      <c r="AE170" s="219">
        <v>8450000</v>
      </c>
      <c r="AF170" s="219"/>
      <c r="AG170" s="219"/>
      <c r="AH170" s="219"/>
      <c r="AI170" s="219"/>
      <c r="AJ170" s="359">
        <f t="shared" ref="AJ170:AJ171" si="27">IF(SUM(AC170:AF170)&lt;SUM(AB170),SUM(AB170)-SUM(AC170:AF170),)</f>
        <v>0</v>
      </c>
      <c r="AK170" s="180">
        <f t="shared" ref="AK170:AK171" si="28">IF(SUM(K170:X170)-I170&lt;SUM(J170+G170,H170),SUM(G170+H170+J170)-SUM(K170:X170),)+IF(SUM(AC170:AF170)&lt;SUM(AB170),SUM(AB170)-SUM(AC170:AF170),)</f>
        <v>0</v>
      </c>
      <c r="AL170" s="28"/>
      <c r="AM170" s="89"/>
      <c r="AN170" s="89"/>
      <c r="AO170" s="89"/>
      <c r="AP170" s="89"/>
      <c r="AQ170" s="89"/>
      <c r="AR170" s="89"/>
      <c r="AS170" s="89"/>
      <c r="AT170" s="89"/>
      <c r="AU170" s="89"/>
      <c r="AV170" s="220"/>
      <c r="AW170" s="89"/>
      <c r="AX170" s="89"/>
    </row>
    <row r="171" spans="1:50" ht="15.75">
      <c r="A171" s="356">
        <f>SUBTOTAL(3,$AK$7:AK171)</f>
        <v>165</v>
      </c>
      <c r="B171" s="357" t="s">
        <v>38</v>
      </c>
      <c r="C171" s="358" t="s">
        <v>9024</v>
      </c>
      <c r="D171" s="357" t="s">
        <v>9025</v>
      </c>
      <c r="E171" s="357" t="s">
        <v>9026</v>
      </c>
      <c r="F171" s="357" t="s">
        <v>9026</v>
      </c>
      <c r="G171" s="359">
        <v>0</v>
      </c>
      <c r="H171" s="180">
        <v>0</v>
      </c>
      <c r="I171" s="371"/>
      <c r="J171" s="359">
        <v>7500000</v>
      </c>
      <c r="K171" s="359"/>
      <c r="L171" s="359"/>
      <c r="M171" s="359"/>
      <c r="N171" s="359"/>
      <c r="O171" s="359"/>
      <c r="P171" s="359"/>
      <c r="Q171" s="252"/>
      <c r="R171" s="359">
        <v>7500000</v>
      </c>
      <c r="S171" s="359"/>
      <c r="T171" s="359"/>
      <c r="U171" s="359"/>
      <c r="V171" s="359"/>
      <c r="W171" s="359"/>
      <c r="X171" s="359"/>
      <c r="Y171" s="359"/>
      <c r="Z171" s="359">
        <f>IF(SUM(K171:R171)&lt;SUM(J171),SUM(J171)-SUM(K171:N=R171),)</f>
        <v>0</v>
      </c>
      <c r="AA171" s="359"/>
      <c r="AB171" s="219">
        <v>8450000</v>
      </c>
      <c r="AC171" s="219"/>
      <c r="AD171" s="219"/>
      <c r="AE171" s="219">
        <v>8450000</v>
      </c>
      <c r="AF171" s="219"/>
      <c r="AG171" s="219"/>
      <c r="AH171" s="219"/>
      <c r="AI171" s="219"/>
      <c r="AJ171" s="359">
        <f t="shared" si="27"/>
        <v>0</v>
      </c>
      <c r="AK171" s="180">
        <f t="shared" si="28"/>
        <v>0</v>
      </c>
      <c r="AL171" s="28"/>
      <c r="AM171" s="89"/>
      <c r="AN171" s="89"/>
      <c r="AO171" s="89"/>
      <c r="AP171" s="89"/>
      <c r="AQ171" s="89"/>
      <c r="AR171" s="89"/>
      <c r="AS171" s="89"/>
      <c r="AT171" s="89"/>
      <c r="AU171" s="89"/>
      <c r="AV171" s="220"/>
      <c r="AW171" s="89"/>
      <c r="AX171" s="89"/>
    </row>
    <row r="172" spans="1:50" ht="15.75">
      <c r="A172" s="356">
        <f>SUBTOTAL(3,$AK$7:AK172)</f>
        <v>166</v>
      </c>
      <c r="B172" s="357" t="s">
        <v>38</v>
      </c>
      <c r="C172" s="358" t="s">
        <v>5747</v>
      </c>
      <c r="D172" s="357" t="s">
        <v>9027</v>
      </c>
      <c r="E172" s="357" t="s">
        <v>9026</v>
      </c>
      <c r="F172" s="357" t="s">
        <v>9026</v>
      </c>
      <c r="G172" s="359">
        <v>0</v>
      </c>
      <c r="H172" s="180">
        <v>0</v>
      </c>
      <c r="I172" s="371">
        <v>0</v>
      </c>
      <c r="J172" s="359">
        <v>7500000</v>
      </c>
      <c r="K172" s="359"/>
      <c r="L172" s="359"/>
      <c r="M172" s="359"/>
      <c r="N172" s="359">
        <v>7500000</v>
      </c>
      <c r="O172" s="359"/>
      <c r="P172" s="359"/>
      <c r="Q172" s="252"/>
      <c r="R172" s="359"/>
      <c r="S172" s="359"/>
      <c r="T172" s="359"/>
      <c r="U172" s="359"/>
      <c r="V172" s="359"/>
      <c r="W172" s="359"/>
      <c r="X172" s="359"/>
      <c r="Y172" s="359"/>
      <c r="Z172" s="359">
        <f>IF(SUM(K172:N172)&lt;SUM(J172),SUM(J172)-SUM(K172:N172),)</f>
        <v>0</v>
      </c>
      <c r="AA172" s="359"/>
      <c r="AB172" s="219">
        <v>8450000</v>
      </c>
      <c r="AC172" s="219">
        <v>8450000</v>
      </c>
      <c r="AD172" s="219"/>
      <c r="AE172" s="219"/>
      <c r="AF172" s="219"/>
      <c r="AG172" s="219"/>
      <c r="AH172" s="219"/>
      <c r="AI172" s="219"/>
      <c r="AJ172" s="359">
        <f t="shared" ref="AJ172:AJ185" si="29">IF(SUM(AC172:AD172)&lt;SUM(AB172),SUM(AB172)-SUM(AC172:AD172),)</f>
        <v>0</v>
      </c>
      <c r="AK172" s="180">
        <f t="shared" ref="AK172:AK185" si="30">IF(SUM(K172:X172)-I172&lt;SUM(J172+G172,H172),SUM(G172+H172+J172)-SUM(K172:X172),)+IF(SUM(AC172:AD172)&lt;SUM(AB172),SUM(AB172)-SUM(AC172:AD172),)</f>
        <v>0</v>
      </c>
      <c r="AL172" s="28"/>
      <c r="AM172" s="89"/>
      <c r="AN172" s="89"/>
      <c r="AO172" s="89"/>
      <c r="AP172" s="89"/>
      <c r="AQ172" s="89"/>
      <c r="AR172" s="89"/>
      <c r="AS172" s="89"/>
      <c r="AT172" s="89"/>
      <c r="AU172" s="89"/>
      <c r="AV172" s="220"/>
      <c r="AW172" s="89"/>
      <c r="AX172" s="89"/>
    </row>
    <row r="173" spans="1:50" ht="15.75">
      <c r="A173" s="356">
        <f>SUBTOTAL(3,$AK$7:AK173)</f>
        <v>167</v>
      </c>
      <c r="B173" s="357" t="s">
        <v>38</v>
      </c>
      <c r="C173" s="358" t="s">
        <v>5213</v>
      </c>
      <c r="D173" s="357" t="s">
        <v>9028</v>
      </c>
      <c r="E173" s="357" t="s">
        <v>8937</v>
      </c>
      <c r="F173" s="357" t="s">
        <v>8937</v>
      </c>
      <c r="G173" s="359">
        <v>0</v>
      </c>
      <c r="H173" s="180">
        <v>0</v>
      </c>
      <c r="I173" s="371"/>
      <c r="J173" s="359">
        <v>7500000</v>
      </c>
      <c r="K173" s="359"/>
      <c r="L173" s="359"/>
      <c r="M173" s="359"/>
      <c r="N173" s="359">
        <v>7500000</v>
      </c>
      <c r="O173" s="359"/>
      <c r="P173" s="359"/>
      <c r="Q173" s="252"/>
      <c r="R173" s="359"/>
      <c r="S173" s="359"/>
      <c r="T173" s="359"/>
      <c r="U173" s="359"/>
      <c r="V173" s="359"/>
      <c r="W173" s="359"/>
      <c r="X173" s="359"/>
      <c r="Y173" s="359"/>
      <c r="Z173" s="359">
        <f>IF(SUM(K173:N173)&lt;SUM(J173),SUM(J173)-SUM(K173:N173),)</f>
        <v>0</v>
      </c>
      <c r="AA173" s="359"/>
      <c r="AB173" s="219">
        <v>8450000</v>
      </c>
      <c r="AC173" s="219">
        <v>8450000</v>
      </c>
      <c r="AD173" s="219"/>
      <c r="AE173" s="219"/>
      <c r="AF173" s="219"/>
      <c r="AG173" s="219"/>
      <c r="AH173" s="219"/>
      <c r="AI173" s="219"/>
      <c r="AJ173" s="359">
        <f t="shared" si="29"/>
        <v>0</v>
      </c>
      <c r="AK173" s="180">
        <f t="shared" si="30"/>
        <v>0</v>
      </c>
      <c r="AL173" s="28"/>
      <c r="AM173" s="89"/>
      <c r="AN173" s="89"/>
      <c r="AO173" s="89"/>
      <c r="AP173" s="89"/>
      <c r="AQ173" s="89"/>
      <c r="AR173" s="89"/>
      <c r="AS173" s="89"/>
      <c r="AT173" s="89"/>
      <c r="AU173" s="89"/>
      <c r="AV173" s="220"/>
      <c r="AW173" s="89"/>
      <c r="AX173" s="89"/>
    </row>
    <row r="174" spans="1:50" ht="15.75">
      <c r="A174" s="356">
        <f>SUBTOTAL(3,$AK$7:AK174)</f>
        <v>168</v>
      </c>
      <c r="B174" s="357" t="s">
        <v>38</v>
      </c>
      <c r="C174" s="358" t="s">
        <v>9030</v>
      </c>
      <c r="D174" s="357" t="s">
        <v>9031</v>
      </c>
      <c r="E174" s="357" t="s">
        <v>8937</v>
      </c>
      <c r="F174" s="357" t="s">
        <v>8937</v>
      </c>
      <c r="G174" s="359">
        <v>0</v>
      </c>
      <c r="H174" s="180">
        <v>0</v>
      </c>
      <c r="I174" s="371">
        <v>0</v>
      </c>
      <c r="J174" s="359">
        <v>7500000</v>
      </c>
      <c r="K174" s="359"/>
      <c r="L174" s="359"/>
      <c r="M174" s="359"/>
      <c r="N174" s="359"/>
      <c r="O174" s="359"/>
      <c r="P174" s="359">
        <v>7500000</v>
      </c>
      <c r="Q174" s="252"/>
      <c r="R174" s="359"/>
      <c r="S174" s="359"/>
      <c r="T174" s="359"/>
      <c r="U174" s="359"/>
      <c r="V174" s="359"/>
      <c r="W174" s="359"/>
      <c r="X174" s="359"/>
      <c r="Y174" s="359"/>
      <c r="Z174" s="359">
        <f>IF(SUM(K174:P174)&lt;SUM(J174),SUM(J174)-SUM(K174:P174),)</f>
        <v>0</v>
      </c>
      <c r="AA174" s="359"/>
      <c r="AB174" s="219">
        <v>8450000</v>
      </c>
      <c r="AC174" s="219">
        <v>8450000</v>
      </c>
      <c r="AD174" s="219"/>
      <c r="AE174" s="219"/>
      <c r="AF174" s="219"/>
      <c r="AG174" s="219"/>
      <c r="AH174" s="219"/>
      <c r="AI174" s="219"/>
      <c r="AJ174" s="359">
        <f t="shared" si="29"/>
        <v>0</v>
      </c>
      <c r="AK174" s="180">
        <f t="shared" si="30"/>
        <v>0</v>
      </c>
      <c r="AL174" s="28"/>
      <c r="AM174" s="89"/>
      <c r="AN174" s="89"/>
      <c r="AO174" s="89"/>
      <c r="AP174" s="89"/>
      <c r="AQ174" s="89"/>
      <c r="AR174" s="89"/>
      <c r="AS174" s="89"/>
      <c r="AT174" s="89"/>
      <c r="AU174" s="89"/>
      <c r="AV174" s="220"/>
      <c r="AW174" s="89"/>
      <c r="AX174" s="89"/>
    </row>
    <row r="175" spans="1:50" ht="15.75">
      <c r="A175" s="356">
        <f>SUBTOTAL(3,$AK$7:AK175)</f>
        <v>169</v>
      </c>
      <c r="B175" s="357" t="s">
        <v>38</v>
      </c>
      <c r="C175" s="358" t="s">
        <v>6633</v>
      </c>
      <c r="D175" s="357" t="s">
        <v>9032</v>
      </c>
      <c r="E175" s="357" t="s">
        <v>8937</v>
      </c>
      <c r="F175" s="357" t="s">
        <v>8937</v>
      </c>
      <c r="G175" s="359">
        <v>0</v>
      </c>
      <c r="H175" s="180">
        <v>0</v>
      </c>
      <c r="I175" s="371"/>
      <c r="J175" s="359">
        <v>7500000</v>
      </c>
      <c r="K175" s="359"/>
      <c r="L175" s="359"/>
      <c r="M175" s="359"/>
      <c r="N175" s="359">
        <v>7500000</v>
      </c>
      <c r="O175" s="359"/>
      <c r="P175" s="359"/>
      <c r="Q175" s="252"/>
      <c r="R175" s="359"/>
      <c r="S175" s="359"/>
      <c r="T175" s="359"/>
      <c r="U175" s="359"/>
      <c r="V175" s="359"/>
      <c r="W175" s="359"/>
      <c r="X175" s="359"/>
      <c r="Y175" s="359"/>
      <c r="Z175" s="359">
        <f>IF(SUM(K175:N175)&lt;SUM(J175),SUM(J175)-SUM(K175:N175),)</f>
        <v>0</v>
      </c>
      <c r="AA175" s="359"/>
      <c r="AB175" s="219">
        <v>8450000</v>
      </c>
      <c r="AC175" s="219">
        <v>8450000</v>
      </c>
      <c r="AD175" s="219"/>
      <c r="AE175" s="219"/>
      <c r="AF175" s="219"/>
      <c r="AG175" s="219"/>
      <c r="AH175" s="219"/>
      <c r="AI175" s="219"/>
      <c r="AJ175" s="359">
        <f t="shared" si="29"/>
        <v>0</v>
      </c>
      <c r="AK175" s="180">
        <f t="shared" si="30"/>
        <v>0</v>
      </c>
      <c r="AL175" s="28"/>
      <c r="AM175" s="89"/>
      <c r="AN175" s="89"/>
      <c r="AO175" s="89"/>
      <c r="AP175" s="89"/>
      <c r="AQ175" s="89"/>
      <c r="AR175" s="89"/>
      <c r="AS175" s="89"/>
      <c r="AT175" s="89"/>
      <c r="AU175" s="89"/>
      <c r="AV175" s="220"/>
      <c r="AW175" s="89"/>
      <c r="AX175" s="89"/>
    </row>
    <row r="176" spans="1:50" ht="15.75">
      <c r="A176" s="356">
        <f>SUBTOTAL(3,$AK$7:AK176)</f>
        <v>170</v>
      </c>
      <c r="B176" s="357" t="s">
        <v>38</v>
      </c>
      <c r="C176" s="358" t="s">
        <v>9033</v>
      </c>
      <c r="D176" s="357" t="s">
        <v>9034</v>
      </c>
      <c r="E176" s="357" t="s">
        <v>8937</v>
      </c>
      <c r="F176" s="357" t="s">
        <v>8937</v>
      </c>
      <c r="G176" s="359">
        <v>0</v>
      </c>
      <c r="H176" s="180">
        <v>0</v>
      </c>
      <c r="I176" s="371"/>
      <c r="J176" s="359">
        <v>7500000</v>
      </c>
      <c r="K176" s="359"/>
      <c r="L176" s="359"/>
      <c r="M176" s="359"/>
      <c r="N176" s="359"/>
      <c r="O176" s="359"/>
      <c r="P176" s="359">
        <v>7500000</v>
      </c>
      <c r="Q176" s="252"/>
      <c r="R176" s="359"/>
      <c r="S176" s="359"/>
      <c r="T176" s="359"/>
      <c r="U176" s="359"/>
      <c r="V176" s="359"/>
      <c r="W176" s="359"/>
      <c r="X176" s="359"/>
      <c r="Y176" s="359"/>
      <c r="Z176" s="359">
        <f>IF(SUM(K176:P176)&lt;SUM(J176),SUM(J176)-SUM(K176:P176),)</f>
        <v>0</v>
      </c>
      <c r="AA176" s="359"/>
      <c r="AB176" s="219">
        <v>8450000</v>
      </c>
      <c r="AC176" s="219">
        <v>8450000</v>
      </c>
      <c r="AD176" s="219"/>
      <c r="AE176" s="219"/>
      <c r="AF176" s="219"/>
      <c r="AG176" s="219"/>
      <c r="AH176" s="219"/>
      <c r="AI176" s="219"/>
      <c r="AJ176" s="359">
        <f t="shared" si="29"/>
        <v>0</v>
      </c>
      <c r="AK176" s="180">
        <f t="shared" si="30"/>
        <v>0</v>
      </c>
      <c r="AL176" s="28"/>
      <c r="AM176" s="89"/>
      <c r="AN176" s="89"/>
      <c r="AO176" s="89"/>
      <c r="AP176" s="89"/>
      <c r="AQ176" s="89"/>
      <c r="AR176" s="89"/>
      <c r="AS176" s="89"/>
      <c r="AT176" s="89"/>
      <c r="AU176" s="89"/>
      <c r="AV176" s="220"/>
      <c r="AW176" s="89"/>
      <c r="AX176" s="89"/>
    </row>
    <row r="177" spans="1:50" ht="15.75">
      <c r="A177" s="356">
        <f>SUBTOTAL(3,$AK$7:AK177)</f>
        <v>171</v>
      </c>
      <c r="B177" s="357" t="s">
        <v>38</v>
      </c>
      <c r="C177" s="358" t="s">
        <v>6858</v>
      </c>
      <c r="D177" s="357" t="s">
        <v>9035</v>
      </c>
      <c r="E177" s="357" t="s">
        <v>9026</v>
      </c>
      <c r="F177" s="357" t="s">
        <v>9026</v>
      </c>
      <c r="G177" s="359">
        <v>0</v>
      </c>
      <c r="H177" s="180">
        <v>0</v>
      </c>
      <c r="I177" s="371">
        <v>0</v>
      </c>
      <c r="J177" s="359">
        <v>7500000</v>
      </c>
      <c r="K177" s="359"/>
      <c r="L177" s="359"/>
      <c r="M177" s="359"/>
      <c r="N177" s="359">
        <v>7500000</v>
      </c>
      <c r="O177" s="359"/>
      <c r="P177" s="359"/>
      <c r="Q177" s="252"/>
      <c r="R177" s="359"/>
      <c r="S177" s="359"/>
      <c r="T177" s="359"/>
      <c r="U177" s="359"/>
      <c r="V177" s="359"/>
      <c r="W177" s="359"/>
      <c r="X177" s="359"/>
      <c r="Y177" s="359"/>
      <c r="Z177" s="359">
        <f>IF(SUM(K177:N177)&lt;SUM(J177),SUM(J177)-SUM(K177:N177),)</f>
        <v>0</v>
      </c>
      <c r="AA177" s="359"/>
      <c r="AB177" s="219">
        <v>8450000</v>
      </c>
      <c r="AC177" s="219">
        <v>8450000</v>
      </c>
      <c r="AD177" s="219"/>
      <c r="AE177" s="219"/>
      <c r="AF177" s="219"/>
      <c r="AG177" s="219"/>
      <c r="AH177" s="219"/>
      <c r="AI177" s="219"/>
      <c r="AJ177" s="359">
        <f t="shared" si="29"/>
        <v>0</v>
      </c>
      <c r="AK177" s="180">
        <f t="shared" si="30"/>
        <v>0</v>
      </c>
      <c r="AL177" s="28"/>
      <c r="AM177" s="89"/>
      <c r="AN177" s="89"/>
      <c r="AO177" s="89"/>
      <c r="AP177" s="89"/>
      <c r="AQ177" s="89"/>
      <c r="AR177" s="89"/>
      <c r="AS177" s="89"/>
      <c r="AT177" s="89"/>
      <c r="AU177" s="89"/>
      <c r="AV177" s="220"/>
      <c r="AW177" s="89"/>
      <c r="AX177" s="89"/>
    </row>
    <row r="178" spans="1:50" ht="15.75">
      <c r="A178" s="356">
        <f>SUBTOTAL(3,$AK$7:AK178)</f>
        <v>172</v>
      </c>
      <c r="B178" s="357" t="s">
        <v>38</v>
      </c>
      <c r="C178" s="358" t="s">
        <v>5768</v>
      </c>
      <c r="D178" s="357" t="s">
        <v>9036</v>
      </c>
      <c r="E178" s="357" t="s">
        <v>8937</v>
      </c>
      <c r="F178" s="357" t="s">
        <v>8937</v>
      </c>
      <c r="G178" s="359">
        <v>0</v>
      </c>
      <c r="H178" s="180">
        <v>0</v>
      </c>
      <c r="I178" s="371">
        <v>0</v>
      </c>
      <c r="J178" s="359">
        <v>7500000</v>
      </c>
      <c r="K178" s="359"/>
      <c r="L178" s="359"/>
      <c r="M178" s="359"/>
      <c r="N178" s="359">
        <v>7500000</v>
      </c>
      <c r="O178" s="359"/>
      <c r="P178" s="359"/>
      <c r="Q178" s="252"/>
      <c r="R178" s="359"/>
      <c r="S178" s="359"/>
      <c r="T178" s="359"/>
      <c r="U178" s="359"/>
      <c r="V178" s="359"/>
      <c r="W178" s="359"/>
      <c r="X178" s="359"/>
      <c r="Y178" s="359"/>
      <c r="Z178" s="359">
        <f>IF(SUM(K178:N178)&lt;SUM(J178),SUM(J178)-SUM(K178:N178),)</f>
        <v>0</v>
      </c>
      <c r="AA178" s="359"/>
      <c r="AB178" s="219">
        <v>8450000</v>
      </c>
      <c r="AC178" s="219">
        <v>8450000</v>
      </c>
      <c r="AD178" s="219"/>
      <c r="AE178" s="219"/>
      <c r="AF178" s="219"/>
      <c r="AG178" s="219"/>
      <c r="AH178" s="219"/>
      <c r="AI178" s="219"/>
      <c r="AJ178" s="359">
        <f t="shared" si="29"/>
        <v>0</v>
      </c>
      <c r="AK178" s="180">
        <f t="shared" si="30"/>
        <v>0</v>
      </c>
      <c r="AL178" s="28"/>
      <c r="AM178" s="89"/>
      <c r="AN178" s="89"/>
      <c r="AO178" s="89"/>
      <c r="AP178" s="89"/>
      <c r="AQ178" s="89"/>
      <c r="AR178" s="89"/>
      <c r="AS178" s="89"/>
      <c r="AT178" s="89"/>
      <c r="AU178" s="89"/>
      <c r="AV178" s="220"/>
      <c r="AW178" s="89"/>
      <c r="AX178" s="89"/>
    </row>
    <row r="179" spans="1:50" ht="15.75">
      <c r="A179" s="356">
        <f>SUBTOTAL(3,$AK$7:AK179)</f>
        <v>173</v>
      </c>
      <c r="B179" s="357" t="s">
        <v>38</v>
      </c>
      <c r="C179" s="358" t="s">
        <v>6027</v>
      </c>
      <c r="D179" s="357" t="s">
        <v>9037</v>
      </c>
      <c r="E179" s="357" t="s">
        <v>8937</v>
      </c>
      <c r="F179" s="357" t="s">
        <v>8937</v>
      </c>
      <c r="G179" s="359">
        <v>0</v>
      </c>
      <c r="H179" s="180">
        <v>0</v>
      </c>
      <c r="I179" s="371">
        <v>0</v>
      </c>
      <c r="J179" s="359">
        <v>7500000</v>
      </c>
      <c r="K179" s="359"/>
      <c r="L179" s="359"/>
      <c r="M179" s="359"/>
      <c r="N179" s="359">
        <v>7500000</v>
      </c>
      <c r="O179" s="359"/>
      <c r="P179" s="359"/>
      <c r="Q179" s="252"/>
      <c r="R179" s="359"/>
      <c r="S179" s="359"/>
      <c r="T179" s="359"/>
      <c r="U179" s="359"/>
      <c r="V179" s="359"/>
      <c r="W179" s="359"/>
      <c r="X179" s="359"/>
      <c r="Y179" s="359"/>
      <c r="Z179" s="359">
        <f>IF(SUM(K179:N179)&lt;SUM(J179),SUM(J179)-SUM(K179:N179),)</f>
        <v>0</v>
      </c>
      <c r="AA179" s="359"/>
      <c r="AB179" s="219">
        <v>8450000</v>
      </c>
      <c r="AC179" s="219">
        <v>8450000</v>
      </c>
      <c r="AD179" s="219"/>
      <c r="AE179" s="219"/>
      <c r="AF179" s="219"/>
      <c r="AG179" s="219"/>
      <c r="AH179" s="219"/>
      <c r="AI179" s="219"/>
      <c r="AJ179" s="359">
        <f t="shared" si="29"/>
        <v>0</v>
      </c>
      <c r="AK179" s="180">
        <f t="shared" si="30"/>
        <v>0</v>
      </c>
      <c r="AL179" s="28"/>
      <c r="AM179" s="89"/>
      <c r="AN179" s="89"/>
      <c r="AO179" s="89"/>
      <c r="AP179" s="89"/>
      <c r="AQ179" s="89"/>
      <c r="AR179" s="89"/>
      <c r="AS179" s="89"/>
      <c r="AT179" s="89"/>
      <c r="AU179" s="89"/>
      <c r="AV179" s="220"/>
      <c r="AW179" s="89"/>
      <c r="AX179" s="89"/>
    </row>
    <row r="180" spans="1:50" ht="15.75">
      <c r="A180" s="356">
        <f>SUBTOTAL(3,$AK$7:AK180)</f>
        <v>174</v>
      </c>
      <c r="B180" s="357" t="s">
        <v>38</v>
      </c>
      <c r="C180" s="358" t="s">
        <v>9038</v>
      </c>
      <c r="D180" s="357" t="s">
        <v>8808</v>
      </c>
      <c r="E180" s="357" t="s">
        <v>8937</v>
      </c>
      <c r="F180" s="357" t="s">
        <v>8937</v>
      </c>
      <c r="G180" s="359">
        <v>0</v>
      </c>
      <c r="H180" s="180">
        <v>0</v>
      </c>
      <c r="I180" s="371"/>
      <c r="J180" s="359">
        <v>7500000</v>
      </c>
      <c r="K180" s="359"/>
      <c r="L180" s="359"/>
      <c r="M180" s="359"/>
      <c r="N180" s="359"/>
      <c r="O180" s="359"/>
      <c r="P180" s="359">
        <v>7500000</v>
      </c>
      <c r="Q180" s="252"/>
      <c r="R180" s="359"/>
      <c r="S180" s="359"/>
      <c r="T180" s="359"/>
      <c r="U180" s="359"/>
      <c r="V180" s="359"/>
      <c r="W180" s="359"/>
      <c r="X180" s="359"/>
      <c r="Y180" s="359"/>
      <c r="Z180" s="359">
        <f>IF(SUM(K180:P180)&lt;SUM(J180),SUM(J180)-SUM(K180:P180),)</f>
        <v>0</v>
      </c>
      <c r="AA180" s="359"/>
      <c r="AB180" s="219">
        <v>8450000</v>
      </c>
      <c r="AC180" s="219">
        <v>8450000</v>
      </c>
      <c r="AD180" s="219"/>
      <c r="AE180" s="219"/>
      <c r="AF180" s="219"/>
      <c r="AG180" s="219"/>
      <c r="AH180" s="219"/>
      <c r="AI180" s="219"/>
      <c r="AJ180" s="359">
        <f t="shared" si="29"/>
        <v>0</v>
      </c>
      <c r="AK180" s="180">
        <f t="shared" si="30"/>
        <v>0</v>
      </c>
      <c r="AL180" s="28"/>
      <c r="AM180" s="89"/>
      <c r="AN180" s="89"/>
      <c r="AO180" s="89"/>
      <c r="AP180" s="89"/>
      <c r="AQ180" s="89"/>
      <c r="AR180" s="89"/>
      <c r="AS180" s="89"/>
      <c r="AT180" s="89"/>
      <c r="AU180" s="89"/>
      <c r="AV180" s="220"/>
      <c r="AW180" s="89"/>
      <c r="AX180" s="89"/>
    </row>
    <row r="181" spans="1:50" ht="15.75">
      <c r="A181" s="356">
        <f>SUBTOTAL(3,$AK$7:AK181)</f>
        <v>175</v>
      </c>
      <c r="B181" s="357" t="s">
        <v>38</v>
      </c>
      <c r="C181" s="358" t="s">
        <v>6241</v>
      </c>
      <c r="D181" s="357" t="s">
        <v>9039</v>
      </c>
      <c r="E181" s="357" t="s">
        <v>8937</v>
      </c>
      <c r="F181" s="357" t="s">
        <v>8937</v>
      </c>
      <c r="G181" s="359">
        <v>0</v>
      </c>
      <c r="H181" s="180">
        <v>0</v>
      </c>
      <c r="I181" s="371">
        <v>0</v>
      </c>
      <c r="J181" s="359">
        <v>7500000</v>
      </c>
      <c r="K181" s="359"/>
      <c r="L181" s="359"/>
      <c r="M181" s="359"/>
      <c r="N181" s="359">
        <v>7500000</v>
      </c>
      <c r="O181" s="359"/>
      <c r="P181" s="359"/>
      <c r="Q181" s="252"/>
      <c r="R181" s="359"/>
      <c r="S181" s="359"/>
      <c r="T181" s="359"/>
      <c r="U181" s="359"/>
      <c r="V181" s="359"/>
      <c r="W181" s="359"/>
      <c r="X181" s="359"/>
      <c r="Y181" s="359"/>
      <c r="Z181" s="359">
        <f>IF(SUM(K181:N181)&lt;SUM(J181),SUM(J181)-SUM(K181:N181),)</f>
        <v>0</v>
      </c>
      <c r="AA181" s="359"/>
      <c r="AB181" s="219">
        <v>8450000</v>
      </c>
      <c r="AC181" s="219">
        <v>8450000</v>
      </c>
      <c r="AD181" s="219"/>
      <c r="AE181" s="219"/>
      <c r="AF181" s="219"/>
      <c r="AG181" s="219"/>
      <c r="AH181" s="219"/>
      <c r="AI181" s="219"/>
      <c r="AJ181" s="359">
        <f t="shared" si="29"/>
        <v>0</v>
      </c>
      <c r="AK181" s="180">
        <f t="shared" si="30"/>
        <v>0</v>
      </c>
      <c r="AL181" s="28"/>
      <c r="AM181" s="89"/>
      <c r="AN181" s="89"/>
      <c r="AO181" s="89"/>
      <c r="AP181" s="89"/>
      <c r="AQ181" s="89"/>
      <c r="AR181" s="89"/>
      <c r="AS181" s="89"/>
      <c r="AT181" s="89"/>
      <c r="AU181" s="89"/>
      <c r="AV181" s="220"/>
      <c r="AW181" s="89"/>
      <c r="AX181" s="89"/>
    </row>
    <row r="182" spans="1:50" ht="15.75">
      <c r="A182" s="356">
        <f>SUBTOTAL(3,$AK$7:AK182)</f>
        <v>176</v>
      </c>
      <c r="B182" s="357" t="s">
        <v>38</v>
      </c>
      <c r="C182" s="358" t="s">
        <v>5533</v>
      </c>
      <c r="D182" s="357" t="s">
        <v>9040</v>
      </c>
      <c r="E182" s="357" t="s">
        <v>8937</v>
      </c>
      <c r="F182" s="357" t="s">
        <v>8937</v>
      </c>
      <c r="G182" s="359">
        <v>0</v>
      </c>
      <c r="H182" s="180">
        <v>0</v>
      </c>
      <c r="I182" s="371"/>
      <c r="J182" s="359">
        <v>7500000</v>
      </c>
      <c r="K182" s="359"/>
      <c r="L182" s="359"/>
      <c r="M182" s="359"/>
      <c r="N182" s="359">
        <v>7500000</v>
      </c>
      <c r="O182" s="359"/>
      <c r="P182" s="359"/>
      <c r="Q182" s="252"/>
      <c r="R182" s="359"/>
      <c r="S182" s="359"/>
      <c r="T182" s="359"/>
      <c r="U182" s="359"/>
      <c r="V182" s="359"/>
      <c r="W182" s="359"/>
      <c r="X182" s="359"/>
      <c r="Y182" s="359"/>
      <c r="Z182" s="359">
        <f>IF(SUM(K182:N182)&lt;SUM(J182),SUM(J182)-SUM(K182:N182),)</f>
        <v>0</v>
      </c>
      <c r="AA182" s="359"/>
      <c r="AB182" s="219">
        <v>8450000</v>
      </c>
      <c r="AC182" s="219">
        <v>8450000</v>
      </c>
      <c r="AD182" s="219"/>
      <c r="AE182" s="219"/>
      <c r="AF182" s="219"/>
      <c r="AG182" s="219"/>
      <c r="AH182" s="219"/>
      <c r="AI182" s="219"/>
      <c r="AJ182" s="359">
        <f t="shared" si="29"/>
        <v>0</v>
      </c>
      <c r="AK182" s="180">
        <f t="shared" si="30"/>
        <v>0</v>
      </c>
      <c r="AL182" s="28"/>
      <c r="AM182" s="89"/>
      <c r="AN182" s="89"/>
      <c r="AO182" s="89"/>
      <c r="AP182" s="89"/>
      <c r="AQ182" s="89"/>
      <c r="AR182" s="89"/>
      <c r="AS182" s="89"/>
      <c r="AT182" s="89"/>
      <c r="AU182" s="89"/>
      <c r="AV182" s="220"/>
      <c r="AW182" s="89"/>
      <c r="AX182" s="89"/>
    </row>
    <row r="183" spans="1:50" ht="15.75">
      <c r="A183" s="356">
        <f>SUBTOTAL(3,$AK$7:AK183)</f>
        <v>177</v>
      </c>
      <c r="B183" s="357" t="s">
        <v>38</v>
      </c>
      <c r="C183" s="358" t="s">
        <v>6206</v>
      </c>
      <c r="D183" s="376" t="s">
        <v>9041</v>
      </c>
      <c r="E183" s="357" t="s">
        <v>8937</v>
      </c>
      <c r="F183" s="357" t="s">
        <v>8937</v>
      </c>
      <c r="G183" s="359">
        <v>0</v>
      </c>
      <c r="H183" s="180">
        <v>0</v>
      </c>
      <c r="I183" s="371">
        <v>15480</v>
      </c>
      <c r="J183" s="359">
        <v>7500000</v>
      </c>
      <c r="K183" s="359"/>
      <c r="L183" s="359"/>
      <c r="M183" s="359"/>
      <c r="N183" s="359">
        <v>7500000</v>
      </c>
      <c r="O183" s="359"/>
      <c r="P183" s="359"/>
      <c r="Q183" s="252"/>
      <c r="R183" s="359"/>
      <c r="S183" s="359"/>
      <c r="T183" s="359"/>
      <c r="U183" s="359"/>
      <c r="V183" s="359"/>
      <c r="W183" s="359"/>
      <c r="X183" s="359"/>
      <c r="Y183" s="371">
        <v>15480</v>
      </c>
      <c r="Z183" s="359">
        <f>IF(SUM(K183:N183)&lt;SUM(J183),SUM(J183)-SUM(K183:N183),)</f>
        <v>0</v>
      </c>
      <c r="AA183" s="371"/>
      <c r="AB183" s="219">
        <f>8450000-Y183</f>
        <v>8434520</v>
      </c>
      <c r="AC183" s="219">
        <v>8434520</v>
      </c>
      <c r="AD183" s="219"/>
      <c r="AE183" s="219"/>
      <c r="AF183" s="219"/>
      <c r="AG183" s="219"/>
      <c r="AH183" s="219"/>
      <c r="AI183" s="219"/>
      <c r="AJ183" s="359">
        <f t="shared" si="29"/>
        <v>0</v>
      </c>
      <c r="AK183" s="180">
        <f t="shared" si="30"/>
        <v>0</v>
      </c>
      <c r="AL183" s="28"/>
      <c r="AM183" s="89"/>
      <c r="AN183" s="89"/>
      <c r="AO183" s="89"/>
      <c r="AP183" s="89"/>
      <c r="AQ183" s="89"/>
      <c r="AR183" s="89"/>
      <c r="AS183" s="89"/>
      <c r="AT183" s="89"/>
      <c r="AU183" s="89"/>
      <c r="AV183" s="220"/>
      <c r="AW183" s="89"/>
      <c r="AX183" s="89"/>
    </row>
    <row r="184" spans="1:50" ht="15.75">
      <c r="A184" s="356">
        <f>SUBTOTAL(3,$AK$7:AK184)</f>
        <v>178</v>
      </c>
      <c r="B184" s="357" t="s">
        <v>38</v>
      </c>
      <c r="C184" s="358" t="s">
        <v>5815</v>
      </c>
      <c r="D184" s="357" t="s">
        <v>9043</v>
      </c>
      <c r="E184" s="357" t="s">
        <v>8937</v>
      </c>
      <c r="F184" s="357" t="s">
        <v>8937</v>
      </c>
      <c r="G184" s="359">
        <v>0</v>
      </c>
      <c r="H184" s="180">
        <v>0</v>
      </c>
      <c r="I184" s="371"/>
      <c r="J184" s="359">
        <v>7500000</v>
      </c>
      <c r="K184" s="359"/>
      <c r="L184" s="359"/>
      <c r="M184" s="359"/>
      <c r="N184" s="359">
        <v>7500000</v>
      </c>
      <c r="O184" s="359"/>
      <c r="P184" s="359"/>
      <c r="Q184" s="252"/>
      <c r="R184" s="359"/>
      <c r="S184" s="359"/>
      <c r="T184" s="359"/>
      <c r="U184" s="359"/>
      <c r="V184" s="359"/>
      <c r="W184" s="359"/>
      <c r="X184" s="359"/>
      <c r="Y184" s="371"/>
      <c r="Z184" s="359">
        <f>IF(SUM(K184:N184)&lt;SUM(J184),SUM(J184)-SUM(K184:N184),)</f>
        <v>0</v>
      </c>
      <c r="AA184" s="371"/>
      <c r="AB184" s="219">
        <v>8450000</v>
      </c>
      <c r="AC184" s="219">
        <v>8450000</v>
      </c>
      <c r="AD184" s="219"/>
      <c r="AE184" s="219"/>
      <c r="AF184" s="219"/>
      <c r="AG184" s="219"/>
      <c r="AH184" s="219"/>
      <c r="AI184" s="219"/>
      <c r="AJ184" s="359">
        <f t="shared" si="29"/>
        <v>0</v>
      </c>
      <c r="AK184" s="180">
        <f t="shared" si="30"/>
        <v>0</v>
      </c>
      <c r="AL184" s="28"/>
      <c r="AM184" s="89"/>
      <c r="AN184" s="89"/>
      <c r="AO184" s="89"/>
      <c r="AP184" s="89"/>
      <c r="AQ184" s="89"/>
      <c r="AR184" s="89"/>
      <c r="AS184" s="89"/>
      <c r="AT184" s="89"/>
      <c r="AU184" s="89"/>
      <c r="AV184" s="220"/>
      <c r="AW184" s="89"/>
      <c r="AX184" s="89"/>
    </row>
    <row r="185" spans="1:50" ht="15.75">
      <c r="A185" s="356">
        <f>SUBTOTAL(3,$AK$7:AK185)</f>
        <v>179</v>
      </c>
      <c r="B185" s="357" t="s">
        <v>38</v>
      </c>
      <c r="C185" s="358" t="s">
        <v>9044</v>
      </c>
      <c r="D185" s="357" t="s">
        <v>9045</v>
      </c>
      <c r="E185" s="357" t="s">
        <v>8937</v>
      </c>
      <c r="F185" s="357" t="s">
        <v>8937</v>
      </c>
      <c r="G185" s="359">
        <v>0</v>
      </c>
      <c r="H185" s="180">
        <v>0</v>
      </c>
      <c r="I185" s="371">
        <v>0</v>
      </c>
      <c r="J185" s="359">
        <v>7500000</v>
      </c>
      <c r="K185" s="359"/>
      <c r="L185" s="359"/>
      <c r="M185" s="359"/>
      <c r="N185" s="359"/>
      <c r="O185" s="359"/>
      <c r="P185" s="359">
        <v>7500000</v>
      </c>
      <c r="Q185" s="252"/>
      <c r="R185" s="359"/>
      <c r="S185" s="359"/>
      <c r="T185" s="359"/>
      <c r="U185" s="359"/>
      <c r="V185" s="359"/>
      <c r="W185" s="359"/>
      <c r="X185" s="359"/>
      <c r="Y185" s="359"/>
      <c r="Z185" s="359">
        <f>IF(SUM(K185:P185)&lt;SUM(J185),SUM(J185)-SUM(K185:P185),)</f>
        <v>0</v>
      </c>
      <c r="AA185" s="359"/>
      <c r="AB185" s="219">
        <v>8450000</v>
      </c>
      <c r="AC185" s="219">
        <v>8450000</v>
      </c>
      <c r="AD185" s="219"/>
      <c r="AE185" s="219"/>
      <c r="AF185" s="219"/>
      <c r="AG185" s="219"/>
      <c r="AH185" s="219"/>
      <c r="AI185" s="219"/>
      <c r="AJ185" s="359">
        <f t="shared" si="29"/>
        <v>0</v>
      </c>
      <c r="AK185" s="180">
        <f t="shared" si="30"/>
        <v>0</v>
      </c>
      <c r="AL185" s="28"/>
      <c r="AM185" s="89"/>
      <c r="AN185" s="89"/>
      <c r="AO185" s="89"/>
      <c r="AP185" s="89"/>
      <c r="AQ185" s="89"/>
      <c r="AR185" s="89"/>
      <c r="AS185" s="89"/>
      <c r="AT185" s="89"/>
      <c r="AU185" s="89"/>
      <c r="AV185" s="220"/>
      <c r="AW185" s="89"/>
      <c r="AX185" s="89"/>
    </row>
    <row r="186" spans="1:50" ht="15.75">
      <c r="A186" s="356">
        <f>SUBTOTAL(3,$AK$7:AK186)</f>
        <v>180</v>
      </c>
      <c r="B186" s="357" t="s">
        <v>38</v>
      </c>
      <c r="C186" s="358" t="s">
        <v>4745</v>
      </c>
      <c r="D186" s="357" t="s">
        <v>9046</v>
      </c>
      <c r="E186" s="357" t="s">
        <v>8937</v>
      </c>
      <c r="F186" s="357" t="s">
        <v>8937</v>
      </c>
      <c r="G186" s="359">
        <v>0</v>
      </c>
      <c r="H186" s="180">
        <v>0</v>
      </c>
      <c r="I186" s="371">
        <v>0</v>
      </c>
      <c r="J186" s="359">
        <v>7500000</v>
      </c>
      <c r="K186" s="359"/>
      <c r="L186" s="359"/>
      <c r="M186" s="359"/>
      <c r="N186" s="359">
        <v>7500000</v>
      </c>
      <c r="O186" s="359"/>
      <c r="P186" s="359"/>
      <c r="Q186" s="252"/>
      <c r="R186" s="359"/>
      <c r="S186" s="359"/>
      <c r="T186" s="359"/>
      <c r="U186" s="359"/>
      <c r="V186" s="359"/>
      <c r="W186" s="359"/>
      <c r="X186" s="359"/>
      <c r="Y186" s="359"/>
      <c r="Z186" s="359">
        <f>IF(SUM(K186:N186)&lt;SUM(J186),SUM(J186)-SUM(K186:N186),)</f>
        <v>0</v>
      </c>
      <c r="AA186" s="359"/>
      <c r="AB186" s="219">
        <v>8450000</v>
      </c>
      <c r="AC186" s="219"/>
      <c r="AD186" s="219"/>
      <c r="AE186" s="219">
        <v>8450000</v>
      </c>
      <c r="AF186" s="219"/>
      <c r="AG186" s="219"/>
      <c r="AH186" s="219"/>
      <c r="AI186" s="219"/>
      <c r="AJ186" s="359">
        <f>IF(SUM(AC186:AF186)&lt;SUM(AB186),SUM(AB186)-SUM(AC186:AF186),)</f>
        <v>0</v>
      </c>
      <c r="AK186" s="180">
        <f>IF(SUM(K186:X186)-I186&lt;SUM(J186+G186,H186),SUM(G186+H186+J186)-SUM(K186:X186),)+IF(SUM(AC186:AF186)&lt;SUM(AB186),SUM(AB186)-SUM(AC186:AF186),)</f>
        <v>0</v>
      </c>
      <c r="AL186" s="28"/>
      <c r="AM186" s="89"/>
      <c r="AN186" s="89"/>
      <c r="AO186" s="89"/>
      <c r="AP186" s="89"/>
      <c r="AQ186" s="89"/>
      <c r="AR186" s="89"/>
      <c r="AS186" s="89"/>
      <c r="AT186" s="89"/>
      <c r="AU186" s="89"/>
      <c r="AV186" s="220"/>
      <c r="AW186" s="89"/>
      <c r="AX186" s="89"/>
    </row>
    <row r="187" spans="1:50" ht="15.75">
      <c r="A187" s="356">
        <f>SUBTOTAL(3,$AK$7:AK187)</f>
        <v>181</v>
      </c>
      <c r="B187" s="357" t="s">
        <v>38</v>
      </c>
      <c r="C187" s="358" t="s">
        <v>9047</v>
      </c>
      <c r="D187" s="357" t="s">
        <v>9048</v>
      </c>
      <c r="E187" s="357" t="s">
        <v>8937</v>
      </c>
      <c r="F187" s="357" t="s">
        <v>8937</v>
      </c>
      <c r="G187" s="359">
        <v>0</v>
      </c>
      <c r="H187" s="180">
        <v>0</v>
      </c>
      <c r="I187" s="371">
        <v>0</v>
      </c>
      <c r="J187" s="359">
        <v>7500000</v>
      </c>
      <c r="K187" s="359"/>
      <c r="L187" s="359"/>
      <c r="M187" s="359"/>
      <c r="N187" s="359"/>
      <c r="O187" s="359"/>
      <c r="P187" s="359"/>
      <c r="Q187" s="252"/>
      <c r="R187" s="359"/>
      <c r="S187" s="359"/>
      <c r="T187" s="359"/>
      <c r="U187" s="359"/>
      <c r="V187" s="359">
        <v>7500000</v>
      </c>
      <c r="W187" s="359"/>
      <c r="X187" s="359"/>
      <c r="Y187" s="359"/>
      <c r="Z187" s="359">
        <f>IF(SUM(K187:V187)&lt;SUM(J187),SUM(J187)-SUM(K187:V187),)</f>
        <v>0</v>
      </c>
      <c r="AA187" s="359"/>
      <c r="AB187" s="219">
        <v>8450000</v>
      </c>
      <c r="AC187" s="219"/>
      <c r="AD187" s="219"/>
      <c r="AE187" s="219"/>
      <c r="AF187" s="219"/>
      <c r="AG187" s="219"/>
      <c r="AH187" s="219">
        <v>8450000</v>
      </c>
      <c r="AI187" s="219"/>
      <c r="AJ187" s="359">
        <f>IF(SUM(AC187:AH187)&lt;SUM(AB187),SUM(AB187)-SUM(AC187:AD187),)</f>
        <v>0</v>
      </c>
      <c r="AK187" s="359">
        <f>IF(SUM(AD187:AI187)&lt;SUM(AC187),SUM(AC187)-SUM(AD187:AE187),)</f>
        <v>0</v>
      </c>
      <c r="AL187" s="28"/>
      <c r="AM187" s="89"/>
      <c r="AN187" s="89"/>
      <c r="AO187" s="89"/>
      <c r="AP187" s="89"/>
      <c r="AQ187" s="89"/>
      <c r="AR187" s="89"/>
      <c r="AS187" s="89"/>
      <c r="AT187" s="89"/>
      <c r="AU187" s="89"/>
      <c r="AV187" s="220"/>
      <c r="AW187" s="89"/>
      <c r="AX187" s="89"/>
    </row>
    <row r="188" spans="1:50" ht="15.75">
      <c r="A188" s="356">
        <f>SUBTOTAL(3,$AK$7:AK188)</f>
        <v>182</v>
      </c>
      <c r="B188" s="357" t="s">
        <v>38</v>
      </c>
      <c r="C188" s="358" t="s">
        <v>5469</v>
      </c>
      <c r="D188" s="357" t="s">
        <v>9049</v>
      </c>
      <c r="E188" s="357" t="s">
        <v>8937</v>
      </c>
      <c r="F188" s="357" t="s">
        <v>8937</v>
      </c>
      <c r="G188" s="359">
        <v>0</v>
      </c>
      <c r="H188" s="180">
        <v>0</v>
      </c>
      <c r="I188" s="371">
        <v>0</v>
      </c>
      <c r="J188" s="359">
        <v>7500000</v>
      </c>
      <c r="K188" s="359"/>
      <c r="L188" s="359"/>
      <c r="M188" s="359"/>
      <c r="N188" s="359">
        <v>7500000</v>
      </c>
      <c r="O188" s="359"/>
      <c r="P188" s="359"/>
      <c r="Q188" s="252"/>
      <c r="R188" s="359"/>
      <c r="S188" s="359"/>
      <c r="T188" s="359"/>
      <c r="U188" s="359"/>
      <c r="V188" s="359"/>
      <c r="W188" s="359"/>
      <c r="X188" s="359"/>
      <c r="Y188" s="359"/>
      <c r="Z188" s="359">
        <f t="shared" ref="Z188:Z193" si="31">IF(SUM(K188:N188)&lt;SUM(J188),SUM(J188)-SUM(K188:N188),)</f>
        <v>0</v>
      </c>
      <c r="AA188" s="359"/>
      <c r="AB188" s="219">
        <v>8450000</v>
      </c>
      <c r="AC188" s="219">
        <v>8450000</v>
      </c>
      <c r="AD188" s="219"/>
      <c r="AE188" s="219"/>
      <c r="AF188" s="219"/>
      <c r="AG188" s="219"/>
      <c r="AH188" s="219"/>
      <c r="AI188" s="219"/>
      <c r="AJ188" s="359">
        <f t="shared" ref="AJ188:AJ194" si="32">IF(SUM(AC188:AD188)&lt;SUM(AB188),SUM(AB188)-SUM(AC188:AD188),)</f>
        <v>0</v>
      </c>
      <c r="AK188" s="180">
        <f t="shared" ref="AK188:AK194" si="33">IF(SUM(K188:X188)-I188&lt;SUM(J188+G188,H188),SUM(G188+H188+J188)-SUM(K188:X188),)+IF(SUM(AC188:AD188)&lt;SUM(AB188),SUM(AB188)-SUM(AC188:AD188),)</f>
        <v>0</v>
      </c>
      <c r="AL188" s="28"/>
      <c r="AM188" s="89"/>
      <c r="AN188" s="89"/>
      <c r="AO188" s="89"/>
      <c r="AP188" s="89"/>
      <c r="AQ188" s="89"/>
      <c r="AR188" s="89"/>
      <c r="AS188" s="89"/>
      <c r="AT188" s="89"/>
      <c r="AU188" s="89"/>
      <c r="AV188" s="220"/>
      <c r="AW188" s="89"/>
      <c r="AX188" s="89"/>
    </row>
    <row r="189" spans="1:50" ht="15.75">
      <c r="A189" s="356">
        <f>SUBTOTAL(3,$AK$7:AK189)</f>
        <v>183</v>
      </c>
      <c r="B189" s="357" t="s">
        <v>38</v>
      </c>
      <c r="C189" s="358" t="s">
        <v>4824</v>
      </c>
      <c r="D189" s="357" t="s">
        <v>9050</v>
      </c>
      <c r="E189" s="357" t="s">
        <v>8937</v>
      </c>
      <c r="F189" s="357" t="s">
        <v>8937</v>
      </c>
      <c r="G189" s="359">
        <v>0</v>
      </c>
      <c r="H189" s="180">
        <v>0</v>
      </c>
      <c r="I189" s="371">
        <v>0</v>
      </c>
      <c r="J189" s="359">
        <v>7500000</v>
      </c>
      <c r="K189" s="359"/>
      <c r="L189" s="359"/>
      <c r="M189" s="359"/>
      <c r="N189" s="359">
        <v>7500000</v>
      </c>
      <c r="O189" s="359"/>
      <c r="P189" s="359"/>
      <c r="Q189" s="252"/>
      <c r="R189" s="359"/>
      <c r="S189" s="359"/>
      <c r="T189" s="359"/>
      <c r="U189" s="359"/>
      <c r="V189" s="359"/>
      <c r="W189" s="359"/>
      <c r="X189" s="359"/>
      <c r="Y189" s="359"/>
      <c r="Z189" s="359">
        <f t="shared" si="31"/>
        <v>0</v>
      </c>
      <c r="AA189" s="359"/>
      <c r="AB189" s="219">
        <v>8450000</v>
      </c>
      <c r="AC189" s="219">
        <v>8450000</v>
      </c>
      <c r="AD189" s="219"/>
      <c r="AE189" s="219"/>
      <c r="AF189" s="219"/>
      <c r="AG189" s="219"/>
      <c r="AH189" s="219"/>
      <c r="AI189" s="219"/>
      <c r="AJ189" s="359">
        <f t="shared" si="32"/>
        <v>0</v>
      </c>
      <c r="AK189" s="180">
        <f t="shared" si="33"/>
        <v>0</v>
      </c>
      <c r="AL189" s="28"/>
      <c r="AM189" s="89"/>
      <c r="AN189" s="89"/>
      <c r="AO189" s="89"/>
      <c r="AP189" s="89"/>
      <c r="AQ189" s="89"/>
      <c r="AR189" s="89"/>
      <c r="AS189" s="89"/>
      <c r="AT189" s="89"/>
      <c r="AU189" s="89"/>
      <c r="AV189" s="220"/>
      <c r="AW189" s="89"/>
      <c r="AX189" s="89"/>
    </row>
    <row r="190" spans="1:50" ht="15.75">
      <c r="A190" s="356">
        <f>SUBTOTAL(3,$AK$7:AK190)</f>
        <v>184</v>
      </c>
      <c r="B190" s="357" t="s">
        <v>38</v>
      </c>
      <c r="C190" s="358" t="s">
        <v>6020</v>
      </c>
      <c r="D190" s="357" t="s">
        <v>9051</v>
      </c>
      <c r="E190" s="357" t="s">
        <v>8937</v>
      </c>
      <c r="F190" s="357" t="s">
        <v>8937</v>
      </c>
      <c r="G190" s="359">
        <v>0</v>
      </c>
      <c r="H190" s="180">
        <v>0</v>
      </c>
      <c r="I190" s="371"/>
      <c r="J190" s="359">
        <v>7500000</v>
      </c>
      <c r="K190" s="359"/>
      <c r="L190" s="359"/>
      <c r="M190" s="359"/>
      <c r="N190" s="359">
        <v>7500000</v>
      </c>
      <c r="O190" s="359"/>
      <c r="P190" s="359"/>
      <c r="Q190" s="252"/>
      <c r="R190" s="359"/>
      <c r="S190" s="359"/>
      <c r="T190" s="359"/>
      <c r="U190" s="359"/>
      <c r="V190" s="359"/>
      <c r="W190" s="359"/>
      <c r="X190" s="359"/>
      <c r="Y190" s="359"/>
      <c r="Z190" s="359">
        <f t="shared" si="31"/>
        <v>0</v>
      </c>
      <c r="AA190" s="359"/>
      <c r="AB190" s="219">
        <v>8450000</v>
      </c>
      <c r="AC190" s="219">
        <v>8450000</v>
      </c>
      <c r="AD190" s="219"/>
      <c r="AE190" s="219"/>
      <c r="AF190" s="219"/>
      <c r="AG190" s="219"/>
      <c r="AH190" s="219"/>
      <c r="AI190" s="219"/>
      <c r="AJ190" s="359">
        <f t="shared" si="32"/>
        <v>0</v>
      </c>
      <c r="AK190" s="180">
        <f t="shared" si="33"/>
        <v>0</v>
      </c>
      <c r="AL190" s="28"/>
      <c r="AM190" s="89"/>
      <c r="AN190" s="89"/>
      <c r="AO190" s="89"/>
      <c r="AP190" s="89"/>
      <c r="AQ190" s="89"/>
      <c r="AR190" s="89"/>
      <c r="AS190" s="89"/>
      <c r="AT190" s="89"/>
      <c r="AU190" s="89"/>
      <c r="AV190" s="220"/>
      <c r="AW190" s="89"/>
      <c r="AX190" s="89"/>
    </row>
    <row r="191" spans="1:50" ht="15.75">
      <c r="A191" s="356">
        <f>SUBTOTAL(3,$AK$7:AK191)</f>
        <v>185</v>
      </c>
      <c r="B191" s="357" t="s">
        <v>38</v>
      </c>
      <c r="C191" s="358" t="s">
        <v>6656</v>
      </c>
      <c r="D191" s="357" t="s">
        <v>9053</v>
      </c>
      <c r="E191" s="357" t="s">
        <v>8942</v>
      </c>
      <c r="F191" s="357" t="s">
        <v>8942</v>
      </c>
      <c r="G191" s="359">
        <v>0</v>
      </c>
      <c r="H191" s="180">
        <v>0</v>
      </c>
      <c r="I191" s="371"/>
      <c r="J191" s="359">
        <v>7500000</v>
      </c>
      <c r="K191" s="359"/>
      <c r="L191" s="359"/>
      <c r="M191" s="359"/>
      <c r="N191" s="359">
        <v>7500000</v>
      </c>
      <c r="O191" s="359"/>
      <c r="P191" s="359"/>
      <c r="Q191" s="252"/>
      <c r="R191" s="359"/>
      <c r="S191" s="359"/>
      <c r="T191" s="359"/>
      <c r="U191" s="359"/>
      <c r="V191" s="359"/>
      <c r="W191" s="359"/>
      <c r="X191" s="359"/>
      <c r="Y191" s="359"/>
      <c r="Z191" s="359">
        <f t="shared" si="31"/>
        <v>0</v>
      </c>
      <c r="AA191" s="359"/>
      <c r="AB191" s="219">
        <v>8450000</v>
      </c>
      <c r="AC191" s="219">
        <v>8450000</v>
      </c>
      <c r="AD191" s="219"/>
      <c r="AE191" s="219"/>
      <c r="AF191" s="219"/>
      <c r="AG191" s="219"/>
      <c r="AH191" s="219"/>
      <c r="AI191" s="219"/>
      <c r="AJ191" s="359">
        <f t="shared" si="32"/>
        <v>0</v>
      </c>
      <c r="AK191" s="180">
        <f t="shared" si="33"/>
        <v>0</v>
      </c>
      <c r="AL191" s="28"/>
      <c r="AM191" s="89"/>
      <c r="AN191" s="89"/>
      <c r="AO191" s="89"/>
      <c r="AP191" s="89"/>
      <c r="AQ191" s="89"/>
      <c r="AR191" s="89"/>
      <c r="AS191" s="89"/>
      <c r="AT191" s="89"/>
      <c r="AU191" s="89"/>
      <c r="AV191" s="220"/>
      <c r="AW191" s="89"/>
      <c r="AX191" s="89"/>
    </row>
    <row r="192" spans="1:50" ht="15.75">
      <c r="A192" s="356">
        <f>SUBTOTAL(3,$AK$7:AK192)</f>
        <v>186</v>
      </c>
      <c r="B192" s="357" t="s">
        <v>38</v>
      </c>
      <c r="C192" s="358" t="s">
        <v>5489</v>
      </c>
      <c r="D192" s="357" t="s">
        <v>9054</v>
      </c>
      <c r="E192" s="357" t="s">
        <v>8942</v>
      </c>
      <c r="F192" s="357" t="s">
        <v>8942</v>
      </c>
      <c r="G192" s="359">
        <v>0</v>
      </c>
      <c r="H192" s="180">
        <v>0</v>
      </c>
      <c r="I192" s="371">
        <v>0</v>
      </c>
      <c r="J192" s="359">
        <v>7500000</v>
      </c>
      <c r="K192" s="359"/>
      <c r="L192" s="359"/>
      <c r="M192" s="359"/>
      <c r="N192" s="359">
        <v>7500000</v>
      </c>
      <c r="O192" s="359"/>
      <c r="P192" s="359"/>
      <c r="Q192" s="252"/>
      <c r="R192" s="359"/>
      <c r="S192" s="359"/>
      <c r="T192" s="359"/>
      <c r="U192" s="359"/>
      <c r="V192" s="359"/>
      <c r="W192" s="359"/>
      <c r="X192" s="359"/>
      <c r="Y192" s="359"/>
      <c r="Z192" s="359">
        <f t="shared" si="31"/>
        <v>0</v>
      </c>
      <c r="AA192" s="359"/>
      <c r="AB192" s="219">
        <v>8450000</v>
      </c>
      <c r="AC192" s="219">
        <v>8450000</v>
      </c>
      <c r="AD192" s="219"/>
      <c r="AE192" s="219"/>
      <c r="AF192" s="219"/>
      <c r="AG192" s="219"/>
      <c r="AH192" s="219"/>
      <c r="AI192" s="219"/>
      <c r="AJ192" s="359">
        <f t="shared" si="32"/>
        <v>0</v>
      </c>
      <c r="AK192" s="180">
        <f t="shared" si="33"/>
        <v>0</v>
      </c>
      <c r="AL192" s="28"/>
      <c r="AM192" s="89"/>
      <c r="AN192" s="89"/>
      <c r="AO192" s="89"/>
      <c r="AP192" s="89"/>
      <c r="AQ192" s="89"/>
      <c r="AR192" s="89"/>
      <c r="AS192" s="89"/>
      <c r="AT192" s="89"/>
      <c r="AU192" s="89"/>
      <c r="AV192" s="220"/>
      <c r="AW192" s="89"/>
      <c r="AX192" s="89"/>
    </row>
    <row r="193" spans="1:50" ht="15.75">
      <c r="A193" s="356">
        <f>SUBTOTAL(3,$AK$7:AK193)</f>
        <v>187</v>
      </c>
      <c r="B193" s="357" t="s">
        <v>38</v>
      </c>
      <c r="C193" s="358" t="s">
        <v>5650</v>
      </c>
      <c r="D193" s="357" t="s">
        <v>9055</v>
      </c>
      <c r="E193" s="357" t="s">
        <v>8937</v>
      </c>
      <c r="F193" s="357" t="s">
        <v>8937</v>
      </c>
      <c r="G193" s="359">
        <v>0</v>
      </c>
      <c r="H193" s="180">
        <v>0</v>
      </c>
      <c r="I193" s="371">
        <v>0</v>
      </c>
      <c r="J193" s="359">
        <v>7500000</v>
      </c>
      <c r="K193" s="359"/>
      <c r="L193" s="359"/>
      <c r="M193" s="359"/>
      <c r="N193" s="359">
        <v>7500000</v>
      </c>
      <c r="O193" s="359"/>
      <c r="P193" s="359"/>
      <c r="Q193" s="252"/>
      <c r="R193" s="359"/>
      <c r="S193" s="359"/>
      <c r="T193" s="359"/>
      <c r="U193" s="359"/>
      <c r="V193" s="359"/>
      <c r="W193" s="359"/>
      <c r="X193" s="359"/>
      <c r="Y193" s="359"/>
      <c r="Z193" s="359">
        <f t="shared" si="31"/>
        <v>0</v>
      </c>
      <c r="AA193" s="359"/>
      <c r="AB193" s="219">
        <v>8450000</v>
      </c>
      <c r="AC193" s="219">
        <v>8450000</v>
      </c>
      <c r="AD193" s="219"/>
      <c r="AE193" s="219"/>
      <c r="AF193" s="219"/>
      <c r="AG193" s="219"/>
      <c r="AH193" s="219"/>
      <c r="AI193" s="219"/>
      <c r="AJ193" s="359">
        <f t="shared" si="32"/>
        <v>0</v>
      </c>
      <c r="AK193" s="180">
        <f t="shared" si="33"/>
        <v>0</v>
      </c>
      <c r="AL193" s="28"/>
      <c r="AM193" s="89"/>
      <c r="AN193" s="89"/>
      <c r="AO193" s="89"/>
      <c r="AP193" s="89"/>
      <c r="AQ193" s="89"/>
      <c r="AR193" s="89"/>
      <c r="AS193" s="89"/>
      <c r="AT193" s="89"/>
      <c r="AU193" s="89"/>
      <c r="AV193" s="220"/>
      <c r="AW193" s="89"/>
      <c r="AX193" s="89"/>
    </row>
    <row r="194" spans="1:50" ht="15.75">
      <c r="A194" s="356">
        <f>SUBTOTAL(3,$AK$7:AK194)</f>
        <v>188</v>
      </c>
      <c r="B194" s="357" t="s">
        <v>38</v>
      </c>
      <c r="C194" s="358" t="s">
        <v>9056</v>
      </c>
      <c r="D194" s="357" t="s">
        <v>9057</v>
      </c>
      <c r="E194" s="357" t="s">
        <v>8942</v>
      </c>
      <c r="F194" s="357" t="s">
        <v>8942</v>
      </c>
      <c r="G194" s="359">
        <v>0</v>
      </c>
      <c r="H194" s="180">
        <v>0</v>
      </c>
      <c r="I194" s="371">
        <v>0</v>
      </c>
      <c r="J194" s="359">
        <v>7500000</v>
      </c>
      <c r="K194" s="359"/>
      <c r="L194" s="359"/>
      <c r="M194" s="359"/>
      <c r="N194" s="359"/>
      <c r="O194" s="359"/>
      <c r="P194" s="359">
        <v>7500000</v>
      </c>
      <c r="Q194" s="252"/>
      <c r="R194" s="359"/>
      <c r="S194" s="359"/>
      <c r="T194" s="359"/>
      <c r="U194" s="359"/>
      <c r="V194" s="359"/>
      <c r="W194" s="359"/>
      <c r="X194" s="359"/>
      <c r="Y194" s="359"/>
      <c r="Z194" s="359">
        <f>IF(SUM(K194:P194)&lt;SUM(J194),SUM(J194)-SUM(K194:P194),)</f>
        <v>0</v>
      </c>
      <c r="AA194" s="359"/>
      <c r="AB194" s="219">
        <v>8450000</v>
      </c>
      <c r="AC194" s="219">
        <v>8450000</v>
      </c>
      <c r="AD194" s="219"/>
      <c r="AE194" s="219"/>
      <c r="AF194" s="219"/>
      <c r="AG194" s="219"/>
      <c r="AH194" s="219"/>
      <c r="AI194" s="219"/>
      <c r="AJ194" s="359">
        <f t="shared" si="32"/>
        <v>0</v>
      </c>
      <c r="AK194" s="180">
        <f t="shared" si="33"/>
        <v>0</v>
      </c>
      <c r="AL194" s="28"/>
      <c r="AM194" s="89"/>
      <c r="AN194" s="89"/>
      <c r="AO194" s="89"/>
      <c r="AP194" s="89"/>
      <c r="AQ194" s="89"/>
      <c r="AR194" s="89"/>
      <c r="AS194" s="89"/>
      <c r="AT194" s="89"/>
      <c r="AU194" s="89"/>
      <c r="AV194" s="220"/>
      <c r="AW194" s="89"/>
      <c r="AX194" s="89"/>
    </row>
    <row r="195" spans="1:50" ht="15.75">
      <c r="A195" s="356">
        <f>SUBTOTAL(3,$AK$7:AK195)</f>
        <v>189</v>
      </c>
      <c r="B195" s="357" t="s">
        <v>38</v>
      </c>
      <c r="C195" s="358" t="s">
        <v>9058</v>
      </c>
      <c r="D195" s="357" t="s">
        <v>9059</v>
      </c>
      <c r="E195" s="357" t="s">
        <v>8968</v>
      </c>
      <c r="F195" s="357" t="s">
        <v>8968</v>
      </c>
      <c r="G195" s="359">
        <v>0</v>
      </c>
      <c r="H195" s="180">
        <v>0</v>
      </c>
      <c r="I195" s="371">
        <v>0</v>
      </c>
      <c r="J195" s="359">
        <v>7500000</v>
      </c>
      <c r="K195" s="359"/>
      <c r="L195" s="359"/>
      <c r="M195" s="359"/>
      <c r="N195" s="359"/>
      <c r="O195" s="359"/>
      <c r="P195" s="359">
        <v>7500000</v>
      </c>
      <c r="Q195" s="252"/>
      <c r="R195" s="359"/>
      <c r="S195" s="359"/>
      <c r="T195" s="359"/>
      <c r="U195" s="359"/>
      <c r="V195" s="359"/>
      <c r="W195" s="359"/>
      <c r="X195" s="359"/>
      <c r="Y195" s="359"/>
      <c r="Z195" s="359">
        <f>IF(SUM(K195:P195)&lt;SUM(J195),SUM(J195)-SUM(K195:P195),)</f>
        <v>0</v>
      </c>
      <c r="AA195" s="359"/>
      <c r="AB195" s="219">
        <v>8450000</v>
      </c>
      <c r="AC195" s="219"/>
      <c r="AD195" s="219"/>
      <c r="AE195" s="219">
        <v>8450000</v>
      </c>
      <c r="AF195" s="219"/>
      <c r="AG195" s="219"/>
      <c r="AH195" s="219"/>
      <c r="AI195" s="219"/>
      <c r="AJ195" s="359">
        <f>IF(SUM(AC195:AF195)&lt;SUM(AB195),SUM(AB195)-SUM(AC195:AF195),)</f>
        <v>0</v>
      </c>
      <c r="AK195" s="180">
        <f>IF(SUM(K195:X195)-I195&lt;SUM(J195+G195,H195),SUM(G195+H195+J195)-SUM(K195:X195),)+IF(SUM(AC195:AF195)&lt;SUM(AB195),SUM(AB195)-SUM(AC195:AF195),)</f>
        <v>0</v>
      </c>
      <c r="AL195" s="28"/>
      <c r="AM195" s="89"/>
      <c r="AN195" s="89"/>
      <c r="AO195" s="89"/>
      <c r="AP195" s="89"/>
      <c r="AQ195" s="89"/>
      <c r="AR195" s="89"/>
      <c r="AS195" s="89"/>
      <c r="AT195" s="89"/>
      <c r="AU195" s="89"/>
      <c r="AV195" s="220"/>
      <c r="AW195" s="89"/>
      <c r="AX195" s="89"/>
    </row>
    <row r="196" spans="1:50" ht="15.75">
      <c r="A196" s="356">
        <f>SUBTOTAL(3,$AK$7:AK196)</f>
        <v>190</v>
      </c>
      <c r="B196" s="357" t="s">
        <v>38</v>
      </c>
      <c r="C196" s="358" t="s">
        <v>5569</v>
      </c>
      <c r="D196" s="357" t="s">
        <v>9060</v>
      </c>
      <c r="E196" s="357" t="s">
        <v>8849</v>
      </c>
      <c r="F196" s="357" t="s">
        <v>8849</v>
      </c>
      <c r="G196" s="359">
        <v>0</v>
      </c>
      <c r="H196" s="180">
        <v>0</v>
      </c>
      <c r="I196" s="371">
        <v>0</v>
      </c>
      <c r="J196" s="359">
        <v>7500000</v>
      </c>
      <c r="K196" s="359"/>
      <c r="L196" s="359"/>
      <c r="M196" s="359"/>
      <c r="N196" s="359">
        <v>7500000</v>
      </c>
      <c r="O196" s="359"/>
      <c r="P196" s="359"/>
      <c r="Q196" s="252"/>
      <c r="R196" s="359"/>
      <c r="S196" s="359"/>
      <c r="T196" s="359"/>
      <c r="U196" s="359"/>
      <c r="V196" s="359"/>
      <c r="W196" s="359"/>
      <c r="X196" s="359"/>
      <c r="Y196" s="359"/>
      <c r="Z196" s="359">
        <f>IF(SUM(K196:N196)&lt;SUM(J196),SUM(J196)-SUM(K196:N196),)</f>
        <v>0</v>
      </c>
      <c r="AA196" s="359"/>
      <c r="AB196" s="219">
        <v>8450000</v>
      </c>
      <c r="AC196" s="219"/>
      <c r="AD196" s="219"/>
      <c r="AE196" s="219"/>
      <c r="AF196" s="219"/>
      <c r="AG196" s="219"/>
      <c r="AH196" s="219"/>
      <c r="AI196" s="219"/>
      <c r="AJ196" s="359">
        <f t="shared" ref="AJ196:AJ206" si="34">IF(SUM(AC196:AD196)&lt;SUM(AB196),SUM(AB196)-SUM(AC196:AD196),)</f>
        <v>8450000</v>
      </c>
      <c r="AK196" s="180">
        <f t="shared" ref="AK196:AK206" si="35">IF(SUM(K196:X196)-I196&lt;SUM(J196+G196,H196),SUM(G196+H196+J196)-SUM(K196:X196),)+IF(SUM(AC196:AD196)&lt;SUM(AB196),SUM(AB196)-SUM(AC196:AD196),)</f>
        <v>8450000</v>
      </c>
      <c r="AL196" s="28"/>
      <c r="AM196" s="89"/>
      <c r="AN196" s="89"/>
      <c r="AO196" s="89"/>
      <c r="AP196" s="89"/>
      <c r="AQ196" s="89"/>
      <c r="AR196" s="89"/>
      <c r="AS196" s="89"/>
      <c r="AT196" s="89"/>
      <c r="AU196" s="89"/>
      <c r="AV196" s="220"/>
      <c r="AW196" s="89"/>
      <c r="AX196" s="89"/>
    </row>
    <row r="197" spans="1:50" ht="15.75">
      <c r="A197" s="356">
        <f>SUBTOTAL(3,$AK$7:AK197)</f>
        <v>191</v>
      </c>
      <c r="B197" s="357" t="s">
        <v>38</v>
      </c>
      <c r="C197" s="358" t="s">
        <v>6673</v>
      </c>
      <c r="D197" s="357" t="s">
        <v>9061</v>
      </c>
      <c r="E197" s="357" t="s">
        <v>8849</v>
      </c>
      <c r="F197" s="357" t="s">
        <v>8849</v>
      </c>
      <c r="G197" s="359">
        <v>0</v>
      </c>
      <c r="H197" s="180">
        <v>0</v>
      </c>
      <c r="I197" s="371">
        <v>0</v>
      </c>
      <c r="J197" s="359">
        <v>7500000</v>
      </c>
      <c r="K197" s="359"/>
      <c r="L197" s="359"/>
      <c r="M197" s="359"/>
      <c r="N197" s="359">
        <v>7500000</v>
      </c>
      <c r="O197" s="359"/>
      <c r="P197" s="359"/>
      <c r="Q197" s="252"/>
      <c r="R197" s="359"/>
      <c r="S197" s="359"/>
      <c r="T197" s="359"/>
      <c r="U197" s="359"/>
      <c r="V197" s="359"/>
      <c r="W197" s="359"/>
      <c r="X197" s="359"/>
      <c r="Y197" s="359"/>
      <c r="Z197" s="359">
        <f>IF(SUM(K197:N197)&lt;SUM(J197),SUM(J197)-SUM(K197:N197),)</f>
        <v>0</v>
      </c>
      <c r="AA197" s="359"/>
      <c r="AB197" s="219">
        <v>8450000</v>
      </c>
      <c r="AC197" s="219">
        <v>8450000</v>
      </c>
      <c r="AD197" s="219"/>
      <c r="AE197" s="219"/>
      <c r="AF197" s="219"/>
      <c r="AG197" s="219"/>
      <c r="AH197" s="219"/>
      <c r="AI197" s="219"/>
      <c r="AJ197" s="359">
        <f t="shared" si="34"/>
        <v>0</v>
      </c>
      <c r="AK197" s="180">
        <f t="shared" si="35"/>
        <v>0</v>
      </c>
      <c r="AL197" s="28"/>
      <c r="AM197" s="89"/>
      <c r="AN197" s="89"/>
      <c r="AO197" s="89"/>
      <c r="AP197" s="89"/>
      <c r="AQ197" s="89"/>
      <c r="AR197" s="89"/>
      <c r="AS197" s="89"/>
      <c r="AT197" s="89"/>
      <c r="AU197" s="89"/>
      <c r="AV197" s="220"/>
      <c r="AW197" s="89"/>
      <c r="AX197" s="89"/>
    </row>
    <row r="198" spans="1:50" ht="15.75">
      <c r="A198" s="356">
        <f>SUBTOTAL(3,$AK$7:AK198)</f>
        <v>192</v>
      </c>
      <c r="B198" s="357" t="s">
        <v>38</v>
      </c>
      <c r="C198" s="358" t="s">
        <v>6596</v>
      </c>
      <c r="D198" s="357" t="s">
        <v>9062</v>
      </c>
      <c r="E198" s="357" t="s">
        <v>8849</v>
      </c>
      <c r="F198" s="357" t="s">
        <v>8849</v>
      </c>
      <c r="G198" s="359">
        <v>0</v>
      </c>
      <c r="H198" s="180">
        <v>0</v>
      </c>
      <c r="I198" s="371">
        <v>0</v>
      </c>
      <c r="J198" s="359">
        <v>7500000</v>
      </c>
      <c r="K198" s="359"/>
      <c r="L198" s="359"/>
      <c r="M198" s="359"/>
      <c r="N198" s="359">
        <v>7500000</v>
      </c>
      <c r="O198" s="359"/>
      <c r="P198" s="359"/>
      <c r="Q198" s="252"/>
      <c r="R198" s="359"/>
      <c r="S198" s="359"/>
      <c r="T198" s="359"/>
      <c r="U198" s="359"/>
      <c r="V198" s="359"/>
      <c r="W198" s="359"/>
      <c r="X198" s="359"/>
      <c r="Y198" s="359"/>
      <c r="Z198" s="359">
        <f>IF(SUM(K198:N198)&lt;SUM(J198),SUM(J198)-SUM(K198:N198),)</f>
        <v>0</v>
      </c>
      <c r="AA198" s="359"/>
      <c r="AB198" s="219">
        <v>8450000</v>
      </c>
      <c r="AC198" s="219">
        <v>8450000</v>
      </c>
      <c r="AD198" s="219"/>
      <c r="AE198" s="219"/>
      <c r="AF198" s="219"/>
      <c r="AG198" s="219"/>
      <c r="AH198" s="219"/>
      <c r="AI198" s="219"/>
      <c r="AJ198" s="359">
        <f t="shared" si="34"/>
        <v>0</v>
      </c>
      <c r="AK198" s="180">
        <f t="shared" si="35"/>
        <v>0</v>
      </c>
      <c r="AL198" s="28"/>
      <c r="AM198" s="89"/>
      <c r="AN198" s="89"/>
      <c r="AO198" s="89"/>
      <c r="AP198" s="89"/>
      <c r="AQ198" s="89"/>
      <c r="AR198" s="89"/>
      <c r="AS198" s="89"/>
      <c r="AT198" s="89"/>
      <c r="AU198" s="89"/>
      <c r="AV198" s="220"/>
      <c r="AW198" s="89"/>
      <c r="AX198" s="89"/>
    </row>
    <row r="199" spans="1:50" ht="15.75">
      <c r="A199" s="356">
        <f>SUBTOTAL(3,$AK$7:AK199)</f>
        <v>193</v>
      </c>
      <c r="B199" s="357" t="s">
        <v>38</v>
      </c>
      <c r="C199" s="358" t="s">
        <v>9063</v>
      </c>
      <c r="D199" s="357" t="s">
        <v>9064</v>
      </c>
      <c r="E199" s="357" t="s">
        <v>8968</v>
      </c>
      <c r="F199" s="357" t="s">
        <v>8968</v>
      </c>
      <c r="G199" s="359">
        <v>0</v>
      </c>
      <c r="H199" s="180">
        <v>0</v>
      </c>
      <c r="I199" s="371">
        <v>0</v>
      </c>
      <c r="J199" s="359">
        <v>7500000</v>
      </c>
      <c r="K199" s="359"/>
      <c r="L199" s="359"/>
      <c r="M199" s="359"/>
      <c r="N199" s="359"/>
      <c r="O199" s="359"/>
      <c r="P199" s="359">
        <v>7500000</v>
      </c>
      <c r="Q199" s="252"/>
      <c r="R199" s="359"/>
      <c r="S199" s="359"/>
      <c r="T199" s="359"/>
      <c r="U199" s="359"/>
      <c r="V199" s="359"/>
      <c r="W199" s="359"/>
      <c r="X199" s="359"/>
      <c r="Y199" s="359"/>
      <c r="Z199" s="359">
        <f>IF(SUM(K199:P199)&lt;SUM(J199),SUM(J199)-SUM(K199:P199),)</f>
        <v>0</v>
      </c>
      <c r="AA199" s="359"/>
      <c r="AB199" s="219">
        <v>8450000</v>
      </c>
      <c r="AC199" s="219"/>
      <c r="AD199" s="219"/>
      <c r="AE199" s="219"/>
      <c r="AF199" s="219"/>
      <c r="AG199" s="219"/>
      <c r="AH199" s="219"/>
      <c r="AI199" s="219"/>
      <c r="AJ199" s="359">
        <f t="shared" si="34"/>
        <v>8450000</v>
      </c>
      <c r="AK199" s="180">
        <f t="shared" si="35"/>
        <v>8450000</v>
      </c>
      <c r="AL199" s="28"/>
      <c r="AM199" s="89"/>
      <c r="AN199" s="89"/>
      <c r="AO199" s="89"/>
      <c r="AP199" s="89"/>
      <c r="AQ199" s="89"/>
      <c r="AR199" s="89"/>
      <c r="AS199" s="89"/>
      <c r="AT199" s="89"/>
      <c r="AU199" s="89"/>
      <c r="AV199" s="220"/>
      <c r="AW199" s="89"/>
      <c r="AX199" s="89"/>
    </row>
    <row r="200" spans="1:50" ht="15.75">
      <c r="A200" s="356">
        <f>SUBTOTAL(3,$AK$7:AK200)</f>
        <v>194</v>
      </c>
      <c r="B200" s="357" t="s">
        <v>38</v>
      </c>
      <c r="C200" s="358" t="s">
        <v>5683</v>
      </c>
      <c r="D200" s="357" t="s">
        <v>9065</v>
      </c>
      <c r="E200" s="357" t="s">
        <v>8849</v>
      </c>
      <c r="F200" s="357" t="s">
        <v>8849</v>
      </c>
      <c r="G200" s="359">
        <v>0</v>
      </c>
      <c r="H200" s="180">
        <v>0</v>
      </c>
      <c r="I200" s="371">
        <v>0</v>
      </c>
      <c r="J200" s="359">
        <v>7500000</v>
      </c>
      <c r="K200" s="359"/>
      <c r="L200" s="359"/>
      <c r="M200" s="359"/>
      <c r="N200" s="359">
        <v>7500000</v>
      </c>
      <c r="O200" s="359"/>
      <c r="P200" s="359"/>
      <c r="Q200" s="252"/>
      <c r="R200" s="359"/>
      <c r="S200" s="359"/>
      <c r="T200" s="359"/>
      <c r="U200" s="359"/>
      <c r="V200" s="359"/>
      <c r="W200" s="359"/>
      <c r="X200" s="359"/>
      <c r="Y200" s="359"/>
      <c r="Z200" s="359">
        <f>IF(SUM(K200:N200)&lt;SUM(J200),SUM(J200)-SUM(K200:N200),)</f>
        <v>0</v>
      </c>
      <c r="AA200" s="359"/>
      <c r="AB200" s="219">
        <v>8450000</v>
      </c>
      <c r="AC200" s="219">
        <v>8450000</v>
      </c>
      <c r="AD200" s="219"/>
      <c r="AE200" s="219"/>
      <c r="AF200" s="219"/>
      <c r="AG200" s="219"/>
      <c r="AH200" s="219"/>
      <c r="AI200" s="219"/>
      <c r="AJ200" s="359">
        <f t="shared" si="34"/>
        <v>0</v>
      </c>
      <c r="AK200" s="180">
        <f t="shared" si="35"/>
        <v>0</v>
      </c>
      <c r="AL200" s="28"/>
      <c r="AM200" s="89"/>
      <c r="AN200" s="89"/>
      <c r="AO200" s="89"/>
      <c r="AP200" s="89"/>
      <c r="AQ200" s="89"/>
      <c r="AR200" s="89"/>
      <c r="AS200" s="89"/>
      <c r="AT200" s="89"/>
      <c r="AU200" s="89"/>
      <c r="AV200" s="220"/>
      <c r="AW200" s="89"/>
      <c r="AX200" s="89"/>
    </row>
    <row r="201" spans="1:50" ht="15.75">
      <c r="A201" s="356">
        <f>SUBTOTAL(3,$AK$7:AK201)</f>
        <v>195</v>
      </c>
      <c r="B201" s="357" t="s">
        <v>38</v>
      </c>
      <c r="C201" s="358" t="s">
        <v>6025</v>
      </c>
      <c r="D201" s="357" t="s">
        <v>9067</v>
      </c>
      <c r="E201" s="357" t="s">
        <v>8849</v>
      </c>
      <c r="F201" s="357" t="s">
        <v>8849</v>
      </c>
      <c r="G201" s="359">
        <v>0</v>
      </c>
      <c r="H201" s="180">
        <v>0</v>
      </c>
      <c r="I201" s="371">
        <v>0</v>
      </c>
      <c r="J201" s="359">
        <v>7500000</v>
      </c>
      <c r="K201" s="359"/>
      <c r="L201" s="359"/>
      <c r="M201" s="359"/>
      <c r="N201" s="359">
        <v>7500000</v>
      </c>
      <c r="O201" s="359"/>
      <c r="P201" s="359"/>
      <c r="Q201" s="252"/>
      <c r="R201" s="359"/>
      <c r="S201" s="359"/>
      <c r="T201" s="359"/>
      <c r="U201" s="359"/>
      <c r="V201" s="359"/>
      <c r="W201" s="359"/>
      <c r="X201" s="359"/>
      <c r="Y201" s="359"/>
      <c r="Z201" s="359">
        <f>IF(SUM(K201:N201)&lt;SUM(J201),SUM(J201)-SUM(K201:N201),)</f>
        <v>0</v>
      </c>
      <c r="AA201" s="359"/>
      <c r="AB201" s="219">
        <v>8450000</v>
      </c>
      <c r="AC201" s="219">
        <v>8450000</v>
      </c>
      <c r="AD201" s="219"/>
      <c r="AE201" s="219"/>
      <c r="AF201" s="219"/>
      <c r="AG201" s="219"/>
      <c r="AH201" s="219"/>
      <c r="AI201" s="219"/>
      <c r="AJ201" s="359">
        <f t="shared" si="34"/>
        <v>0</v>
      </c>
      <c r="AK201" s="180">
        <f t="shared" si="35"/>
        <v>0</v>
      </c>
      <c r="AL201" s="28"/>
      <c r="AM201" s="89"/>
      <c r="AN201" s="89"/>
      <c r="AO201" s="89"/>
      <c r="AP201" s="89"/>
      <c r="AQ201" s="89"/>
      <c r="AR201" s="89"/>
      <c r="AS201" s="89"/>
      <c r="AT201" s="89"/>
      <c r="AU201" s="89"/>
      <c r="AV201" s="220"/>
      <c r="AW201" s="89"/>
      <c r="AX201" s="89"/>
    </row>
    <row r="202" spans="1:50" ht="15.75">
      <c r="A202" s="356">
        <f>SUBTOTAL(3,$AK$7:AK202)</f>
        <v>196</v>
      </c>
      <c r="B202" s="357" t="s">
        <v>38</v>
      </c>
      <c r="C202" s="358" t="s">
        <v>5209</v>
      </c>
      <c r="D202" s="357" t="s">
        <v>9068</v>
      </c>
      <c r="E202" s="357" t="s">
        <v>8849</v>
      </c>
      <c r="F202" s="357" t="s">
        <v>8849</v>
      </c>
      <c r="G202" s="359">
        <v>0</v>
      </c>
      <c r="H202" s="180">
        <v>0</v>
      </c>
      <c r="I202" s="371">
        <v>0</v>
      </c>
      <c r="J202" s="359">
        <v>7500000</v>
      </c>
      <c r="K202" s="359"/>
      <c r="L202" s="359"/>
      <c r="M202" s="359"/>
      <c r="N202" s="359">
        <v>7500000</v>
      </c>
      <c r="O202" s="359"/>
      <c r="P202" s="359"/>
      <c r="Q202" s="252"/>
      <c r="R202" s="359"/>
      <c r="S202" s="359"/>
      <c r="T202" s="359"/>
      <c r="U202" s="359"/>
      <c r="V202" s="359"/>
      <c r="W202" s="359"/>
      <c r="X202" s="359"/>
      <c r="Y202" s="359"/>
      <c r="Z202" s="359">
        <f>IF(SUM(K202:N202)&lt;SUM(J202),SUM(J202)-SUM(K202:N202),)</f>
        <v>0</v>
      </c>
      <c r="AA202" s="359"/>
      <c r="AB202" s="219">
        <v>8450000</v>
      </c>
      <c r="AC202" s="219">
        <v>8450000</v>
      </c>
      <c r="AD202" s="219"/>
      <c r="AE202" s="219"/>
      <c r="AF202" s="219"/>
      <c r="AG202" s="219"/>
      <c r="AH202" s="219"/>
      <c r="AI202" s="219"/>
      <c r="AJ202" s="359">
        <f t="shared" si="34"/>
        <v>0</v>
      </c>
      <c r="AK202" s="180">
        <f t="shared" si="35"/>
        <v>0</v>
      </c>
      <c r="AL202" s="28"/>
      <c r="AM202" s="89"/>
      <c r="AN202" s="89"/>
      <c r="AO202" s="89"/>
      <c r="AP202" s="89"/>
      <c r="AQ202" s="89"/>
      <c r="AR202" s="89"/>
      <c r="AS202" s="89"/>
      <c r="AT202" s="89"/>
      <c r="AU202" s="89" t="s">
        <v>9069</v>
      </c>
      <c r="AV202" s="220"/>
      <c r="AW202" s="89"/>
      <c r="AX202" s="89"/>
    </row>
    <row r="203" spans="1:50" ht="15.75">
      <c r="A203" s="356">
        <f>SUBTOTAL(3,$AK$7:AK203)</f>
        <v>197</v>
      </c>
      <c r="B203" s="357" t="s">
        <v>38</v>
      </c>
      <c r="C203" s="358" t="s">
        <v>5761</v>
      </c>
      <c r="D203" s="357" t="s">
        <v>9070</v>
      </c>
      <c r="E203" s="357" t="s">
        <v>8849</v>
      </c>
      <c r="F203" s="357" t="s">
        <v>8849</v>
      </c>
      <c r="G203" s="359">
        <v>0</v>
      </c>
      <c r="H203" s="180">
        <v>0</v>
      </c>
      <c r="I203" s="371">
        <v>0</v>
      </c>
      <c r="J203" s="359">
        <v>7500000</v>
      </c>
      <c r="K203" s="359"/>
      <c r="L203" s="359"/>
      <c r="M203" s="359"/>
      <c r="N203" s="359">
        <v>7500000</v>
      </c>
      <c r="O203" s="359"/>
      <c r="P203" s="359"/>
      <c r="Q203" s="252"/>
      <c r="R203" s="359"/>
      <c r="S203" s="359"/>
      <c r="T203" s="359"/>
      <c r="U203" s="359"/>
      <c r="V203" s="359"/>
      <c r="W203" s="359"/>
      <c r="X203" s="359"/>
      <c r="Y203" s="359"/>
      <c r="Z203" s="359">
        <f>IF(SUM(K203:N203)&lt;SUM(J203),SUM(J203)-SUM(K203:N203),)</f>
        <v>0</v>
      </c>
      <c r="AA203" s="359"/>
      <c r="AB203" s="219">
        <v>8450000</v>
      </c>
      <c r="AC203" s="219">
        <v>8450000</v>
      </c>
      <c r="AD203" s="219"/>
      <c r="AE203" s="219"/>
      <c r="AF203" s="219"/>
      <c r="AG203" s="219"/>
      <c r="AH203" s="219"/>
      <c r="AI203" s="219"/>
      <c r="AJ203" s="359">
        <f t="shared" si="34"/>
        <v>0</v>
      </c>
      <c r="AK203" s="180">
        <f t="shared" si="35"/>
        <v>0</v>
      </c>
      <c r="AL203" s="28"/>
      <c r="AM203" s="89"/>
      <c r="AN203" s="89"/>
      <c r="AO203" s="89"/>
      <c r="AP203" s="89"/>
      <c r="AQ203" s="89"/>
      <c r="AR203" s="89"/>
      <c r="AS203" s="89"/>
      <c r="AT203" s="89"/>
      <c r="AU203" s="89"/>
      <c r="AV203" s="220"/>
      <c r="AW203" s="89"/>
      <c r="AX203" s="89"/>
    </row>
    <row r="204" spans="1:50" ht="15.75">
      <c r="A204" s="356">
        <f>SUBTOTAL(3,$AK$7:AK204)</f>
        <v>198</v>
      </c>
      <c r="B204" s="357" t="s">
        <v>38</v>
      </c>
      <c r="C204" s="358" t="s">
        <v>9071</v>
      </c>
      <c r="D204" s="357" t="s">
        <v>9072</v>
      </c>
      <c r="E204" s="357" t="s">
        <v>8849</v>
      </c>
      <c r="F204" s="357" t="s">
        <v>8849</v>
      </c>
      <c r="G204" s="359">
        <v>0</v>
      </c>
      <c r="H204" s="180">
        <v>0</v>
      </c>
      <c r="I204" s="371">
        <v>0</v>
      </c>
      <c r="J204" s="359">
        <v>7500000</v>
      </c>
      <c r="K204" s="359"/>
      <c r="L204" s="359"/>
      <c r="M204" s="359"/>
      <c r="N204" s="359"/>
      <c r="O204" s="359"/>
      <c r="P204" s="359">
        <v>7500000</v>
      </c>
      <c r="Q204" s="252"/>
      <c r="R204" s="359"/>
      <c r="S204" s="359"/>
      <c r="T204" s="359"/>
      <c r="U204" s="359"/>
      <c r="V204" s="359"/>
      <c r="W204" s="359"/>
      <c r="X204" s="359"/>
      <c r="Y204" s="359"/>
      <c r="Z204" s="359">
        <f>IF(SUM(K204:P204)&lt;SUM(J204),SUM(J204)-SUM(K204:P204),)</f>
        <v>0</v>
      </c>
      <c r="AA204" s="359"/>
      <c r="AB204" s="219">
        <v>8450000</v>
      </c>
      <c r="AC204" s="219">
        <v>8450000</v>
      </c>
      <c r="AD204" s="219"/>
      <c r="AE204" s="219"/>
      <c r="AF204" s="219"/>
      <c r="AG204" s="219"/>
      <c r="AH204" s="219"/>
      <c r="AI204" s="219"/>
      <c r="AJ204" s="359">
        <f t="shared" si="34"/>
        <v>0</v>
      </c>
      <c r="AK204" s="180">
        <f t="shared" si="35"/>
        <v>0</v>
      </c>
      <c r="AL204" s="28"/>
      <c r="AM204" s="89"/>
      <c r="AN204" s="89"/>
      <c r="AO204" s="89"/>
      <c r="AP204" s="89"/>
      <c r="AQ204" s="89"/>
      <c r="AR204" s="89"/>
      <c r="AS204" s="89"/>
      <c r="AT204" s="89"/>
      <c r="AU204" s="89"/>
      <c r="AV204" s="220"/>
      <c r="AW204" s="89"/>
      <c r="AX204" s="89"/>
    </row>
    <row r="205" spans="1:50" ht="15.75">
      <c r="A205" s="356">
        <f>SUBTOTAL(3,$AK$7:AK205)</f>
        <v>199</v>
      </c>
      <c r="B205" s="357" t="s">
        <v>38</v>
      </c>
      <c r="C205" s="358" t="s">
        <v>5016</v>
      </c>
      <c r="D205" s="357" t="s">
        <v>9073</v>
      </c>
      <c r="E205" s="357" t="s">
        <v>8849</v>
      </c>
      <c r="F205" s="357" t="s">
        <v>8849</v>
      </c>
      <c r="G205" s="359">
        <v>0</v>
      </c>
      <c r="H205" s="180">
        <v>0</v>
      </c>
      <c r="I205" s="371"/>
      <c r="J205" s="359">
        <v>7500000</v>
      </c>
      <c r="K205" s="359"/>
      <c r="L205" s="359"/>
      <c r="M205" s="359"/>
      <c r="N205" s="359">
        <v>7500000</v>
      </c>
      <c r="O205" s="359"/>
      <c r="P205" s="359"/>
      <c r="Q205" s="252"/>
      <c r="R205" s="359"/>
      <c r="S205" s="359"/>
      <c r="T205" s="359"/>
      <c r="U205" s="359"/>
      <c r="V205" s="359"/>
      <c r="W205" s="359"/>
      <c r="X205" s="359"/>
      <c r="Y205" s="359"/>
      <c r="Z205" s="359">
        <f>IF(SUM(K205:N205)&lt;SUM(J205),SUM(J205)-SUM(K205:N205),)</f>
        <v>0</v>
      </c>
      <c r="AA205" s="359"/>
      <c r="AB205" s="219">
        <v>8450000</v>
      </c>
      <c r="AC205" s="219">
        <v>8450000</v>
      </c>
      <c r="AD205" s="219"/>
      <c r="AE205" s="219"/>
      <c r="AF205" s="219"/>
      <c r="AG205" s="219"/>
      <c r="AH205" s="219"/>
      <c r="AI205" s="219"/>
      <c r="AJ205" s="359">
        <f t="shared" si="34"/>
        <v>0</v>
      </c>
      <c r="AK205" s="180">
        <f t="shared" si="35"/>
        <v>0</v>
      </c>
      <c r="AL205" s="28"/>
      <c r="AM205" s="89"/>
      <c r="AN205" s="89"/>
      <c r="AO205" s="89"/>
      <c r="AP205" s="89"/>
      <c r="AQ205" s="89"/>
      <c r="AR205" s="89"/>
      <c r="AS205" s="89"/>
      <c r="AT205" s="89"/>
      <c r="AU205" s="89"/>
      <c r="AV205" s="220"/>
      <c r="AW205" s="89"/>
      <c r="AX205" s="89"/>
    </row>
    <row r="206" spans="1:50" ht="15.75">
      <c r="A206" s="356">
        <f>SUBTOTAL(3,$AK$7:AK206)</f>
        <v>200</v>
      </c>
      <c r="B206" s="357" t="s">
        <v>38</v>
      </c>
      <c r="C206" s="358" t="s">
        <v>9074</v>
      </c>
      <c r="D206" s="357" t="s">
        <v>9075</v>
      </c>
      <c r="E206" s="357" t="s">
        <v>8849</v>
      </c>
      <c r="F206" s="357" t="s">
        <v>8849</v>
      </c>
      <c r="G206" s="359">
        <v>0</v>
      </c>
      <c r="H206" s="180">
        <v>0</v>
      </c>
      <c r="I206" s="371">
        <v>0</v>
      </c>
      <c r="J206" s="359">
        <v>7500000</v>
      </c>
      <c r="K206" s="359"/>
      <c r="L206" s="359"/>
      <c r="M206" s="359"/>
      <c r="N206" s="359"/>
      <c r="O206" s="359"/>
      <c r="P206" s="359">
        <v>7500000</v>
      </c>
      <c r="Q206" s="252"/>
      <c r="R206" s="359"/>
      <c r="S206" s="359"/>
      <c r="T206" s="359"/>
      <c r="U206" s="359"/>
      <c r="V206" s="359"/>
      <c r="W206" s="359"/>
      <c r="X206" s="359"/>
      <c r="Y206" s="359"/>
      <c r="Z206" s="359">
        <f>IF(SUM(K206:P206)&lt;SUM(J206),SUM(J206)-SUM(K206:P206),)</f>
        <v>0</v>
      </c>
      <c r="AA206" s="359"/>
      <c r="AB206" s="219">
        <v>8450000</v>
      </c>
      <c r="AC206" s="219">
        <v>8450000</v>
      </c>
      <c r="AD206" s="219"/>
      <c r="AE206" s="219"/>
      <c r="AF206" s="219"/>
      <c r="AG206" s="219"/>
      <c r="AH206" s="219"/>
      <c r="AI206" s="219"/>
      <c r="AJ206" s="359">
        <f t="shared" si="34"/>
        <v>0</v>
      </c>
      <c r="AK206" s="180">
        <f t="shared" si="35"/>
        <v>0</v>
      </c>
      <c r="AL206" s="28"/>
      <c r="AM206" s="89"/>
      <c r="AN206" s="89"/>
      <c r="AO206" s="89"/>
      <c r="AP206" s="89"/>
      <c r="AQ206" s="89"/>
      <c r="AR206" s="89"/>
      <c r="AS206" s="89"/>
      <c r="AT206" s="89"/>
      <c r="AU206" s="89"/>
      <c r="AV206" s="220"/>
      <c r="AW206" s="89"/>
      <c r="AX206" s="89"/>
    </row>
    <row r="207" spans="1:50" ht="15.75">
      <c r="A207" s="356">
        <f>SUBTOTAL(3,$AK$7:AK207)</f>
        <v>201</v>
      </c>
      <c r="B207" s="357" t="s">
        <v>38</v>
      </c>
      <c r="C207" s="358" t="s">
        <v>9076</v>
      </c>
      <c r="D207" s="357" t="s">
        <v>9077</v>
      </c>
      <c r="E207" s="357" t="s">
        <v>8849</v>
      </c>
      <c r="F207" s="357" t="s">
        <v>8849</v>
      </c>
      <c r="G207" s="359">
        <v>0</v>
      </c>
      <c r="H207" s="180">
        <v>0</v>
      </c>
      <c r="I207" s="371">
        <v>0</v>
      </c>
      <c r="J207" s="359">
        <v>7500000</v>
      </c>
      <c r="K207" s="359"/>
      <c r="L207" s="359"/>
      <c r="M207" s="359"/>
      <c r="N207" s="359"/>
      <c r="O207" s="359"/>
      <c r="P207" s="359">
        <v>7500000</v>
      </c>
      <c r="Q207" s="252"/>
      <c r="R207" s="359"/>
      <c r="S207" s="359"/>
      <c r="T207" s="359"/>
      <c r="U207" s="359"/>
      <c r="V207" s="359"/>
      <c r="W207" s="359"/>
      <c r="X207" s="359"/>
      <c r="Y207" s="359"/>
      <c r="Z207" s="359">
        <f>IF(SUM(K207:P207)&lt;SUM(J207),SUM(J207)-SUM(K207:P207),)</f>
        <v>0</v>
      </c>
      <c r="AA207" s="359"/>
      <c r="AB207" s="219">
        <v>8450000</v>
      </c>
      <c r="AC207" s="219"/>
      <c r="AD207" s="219"/>
      <c r="AE207" s="219">
        <v>8450000</v>
      </c>
      <c r="AF207" s="219"/>
      <c r="AG207" s="219"/>
      <c r="AH207" s="219"/>
      <c r="AI207" s="219"/>
      <c r="AJ207" s="359">
        <f>IF(SUM(AC207:AF207)&lt;SUM(AB207),SUM(AB207)-SUM(AC207:AF207),)</f>
        <v>0</v>
      </c>
      <c r="AK207" s="180">
        <f>IF(SUM(K207:X207)-I207&lt;SUM(J207+G207,H207),SUM(G207+H207+J207)-SUM(K207:X207),)+IF(SUM(AC207:AF207)&lt;SUM(AB207),SUM(AB207)-SUM(AC207:AF207),)</f>
        <v>0</v>
      </c>
      <c r="AL207" s="28"/>
      <c r="AM207" s="89"/>
      <c r="AN207" s="89"/>
      <c r="AO207" s="89"/>
      <c r="AP207" s="89"/>
      <c r="AQ207" s="89"/>
      <c r="AR207" s="89"/>
      <c r="AS207" s="89"/>
      <c r="AT207" s="89"/>
      <c r="AU207" s="89"/>
      <c r="AV207" s="220"/>
      <c r="AW207" s="89"/>
      <c r="AX207" s="89"/>
    </row>
    <row r="208" spans="1:50" ht="15.75">
      <c r="A208" s="356">
        <f>SUBTOTAL(3,$AK$7:AK208)</f>
        <v>202</v>
      </c>
      <c r="B208" s="357" t="s">
        <v>38</v>
      </c>
      <c r="C208" s="358" t="s">
        <v>5382</v>
      </c>
      <c r="D208" s="357" t="s">
        <v>9079</v>
      </c>
      <c r="E208" s="357" t="s">
        <v>8849</v>
      </c>
      <c r="F208" s="357" t="s">
        <v>8849</v>
      </c>
      <c r="G208" s="359">
        <v>0</v>
      </c>
      <c r="H208" s="180">
        <v>0</v>
      </c>
      <c r="I208" s="371">
        <v>0</v>
      </c>
      <c r="J208" s="359">
        <v>7500000</v>
      </c>
      <c r="K208" s="359"/>
      <c r="L208" s="359"/>
      <c r="M208" s="359"/>
      <c r="N208" s="359">
        <v>7500000</v>
      </c>
      <c r="O208" s="359"/>
      <c r="P208" s="359"/>
      <c r="Q208" s="252"/>
      <c r="R208" s="359"/>
      <c r="S208" s="359"/>
      <c r="T208" s="359"/>
      <c r="U208" s="359"/>
      <c r="V208" s="359"/>
      <c r="W208" s="359"/>
      <c r="X208" s="359"/>
      <c r="Y208" s="359"/>
      <c r="Z208" s="359">
        <f>IF(SUM(K208:N208)&lt;SUM(J208),SUM(J208)-SUM(K208:N208),)</f>
        <v>0</v>
      </c>
      <c r="AA208" s="359"/>
      <c r="AB208" s="219">
        <v>8450000</v>
      </c>
      <c r="AC208" s="219">
        <v>8450000</v>
      </c>
      <c r="AD208" s="219"/>
      <c r="AE208" s="219"/>
      <c r="AF208" s="219"/>
      <c r="AG208" s="219"/>
      <c r="AH208" s="219"/>
      <c r="AI208" s="219"/>
      <c r="AJ208" s="359">
        <f>IF(SUM(AC208:AD208)&lt;SUM(AB208),SUM(AB208)-SUM(AC208:AD208),)</f>
        <v>0</v>
      </c>
      <c r="AK208" s="180">
        <f>IF(SUM(K208:X208)-I208&lt;SUM(J208+G208,H208),SUM(G208+H208+J208)-SUM(K208:X208),)+IF(SUM(AC208:AD208)&lt;SUM(AB208),SUM(AB208)-SUM(AC208:AD208),)</f>
        <v>0</v>
      </c>
      <c r="AL208" s="28"/>
      <c r="AM208" s="89"/>
      <c r="AN208" s="89"/>
      <c r="AO208" s="89"/>
      <c r="AP208" s="89"/>
      <c r="AQ208" s="89"/>
      <c r="AR208" s="89"/>
      <c r="AS208" s="89"/>
      <c r="AT208" s="89"/>
      <c r="AU208" s="89"/>
      <c r="AV208" s="220"/>
      <c r="AW208" s="89"/>
      <c r="AX208" s="89"/>
    </row>
    <row r="209" spans="1:50" ht="15.75">
      <c r="A209" s="356">
        <f>SUBTOTAL(3,$AK$7:AK209)</f>
        <v>203</v>
      </c>
      <c r="B209" s="357" t="s">
        <v>38</v>
      </c>
      <c r="C209" s="358" t="s">
        <v>6895</v>
      </c>
      <c r="D209" s="357" t="s">
        <v>9081</v>
      </c>
      <c r="E209" s="357" t="s">
        <v>8849</v>
      </c>
      <c r="F209" s="357" t="s">
        <v>8849</v>
      </c>
      <c r="G209" s="359">
        <v>0</v>
      </c>
      <c r="H209" s="180">
        <v>0</v>
      </c>
      <c r="I209" s="371">
        <v>0</v>
      </c>
      <c r="J209" s="359">
        <v>7500000</v>
      </c>
      <c r="K209" s="359"/>
      <c r="L209" s="359"/>
      <c r="M209" s="359"/>
      <c r="N209" s="359">
        <v>7500000</v>
      </c>
      <c r="O209" s="359"/>
      <c r="P209" s="359"/>
      <c r="Q209" s="252"/>
      <c r="R209" s="359"/>
      <c r="S209" s="359"/>
      <c r="T209" s="359"/>
      <c r="U209" s="359"/>
      <c r="V209" s="359"/>
      <c r="W209" s="359"/>
      <c r="X209" s="359"/>
      <c r="Y209" s="359"/>
      <c r="Z209" s="359">
        <f>IF(SUM(K209:N209)&lt;SUM(J209),SUM(J209)-SUM(K209:N209),)</f>
        <v>0</v>
      </c>
      <c r="AA209" s="359"/>
      <c r="AB209" s="219">
        <v>8450000</v>
      </c>
      <c r="AC209" s="219">
        <v>8450000</v>
      </c>
      <c r="AD209" s="219"/>
      <c r="AE209" s="219"/>
      <c r="AF209" s="219"/>
      <c r="AG209" s="219"/>
      <c r="AH209" s="219"/>
      <c r="AI209" s="219"/>
      <c r="AJ209" s="359">
        <f>IF(SUM(AC209:AD209)&lt;SUM(AB209),SUM(AB209)-SUM(AC209:AD209),)</f>
        <v>0</v>
      </c>
      <c r="AK209" s="180">
        <f>IF(SUM(K209:X209)-I209&lt;SUM(J209+G209,H209),SUM(G209+H209+J209)-SUM(K209:X209),)+IF(SUM(AC209:AD209)&lt;SUM(AB209),SUM(AB209)-SUM(AC209:AD209),)</f>
        <v>0</v>
      </c>
      <c r="AL209" s="28"/>
      <c r="AM209" s="89"/>
      <c r="AN209" s="89"/>
      <c r="AO209" s="89"/>
      <c r="AP209" s="89"/>
      <c r="AQ209" s="89"/>
      <c r="AR209" s="89"/>
      <c r="AS209" s="89"/>
      <c r="AT209" s="89"/>
      <c r="AU209" s="89"/>
      <c r="AV209" s="220"/>
      <c r="AW209" s="89"/>
      <c r="AX209" s="89"/>
    </row>
    <row r="210" spans="1:50" ht="15.75">
      <c r="A210" s="356">
        <f>SUBTOTAL(3,$AK$7:AK210)</f>
        <v>204</v>
      </c>
      <c r="B210" s="357" t="s">
        <v>38</v>
      </c>
      <c r="C210" s="358" t="s">
        <v>5178</v>
      </c>
      <c r="D210" s="357" t="s">
        <v>9082</v>
      </c>
      <c r="E210" s="357" t="s">
        <v>8968</v>
      </c>
      <c r="F210" s="357" t="s">
        <v>8968</v>
      </c>
      <c r="G210" s="359">
        <v>0</v>
      </c>
      <c r="H210" s="180">
        <v>0</v>
      </c>
      <c r="I210" s="371"/>
      <c r="J210" s="359">
        <v>7500000</v>
      </c>
      <c r="K210" s="359"/>
      <c r="L210" s="359"/>
      <c r="M210" s="359"/>
      <c r="N210" s="359">
        <v>7500000</v>
      </c>
      <c r="O210" s="359"/>
      <c r="P210" s="359"/>
      <c r="Q210" s="252"/>
      <c r="R210" s="359"/>
      <c r="S210" s="359"/>
      <c r="T210" s="359"/>
      <c r="U210" s="359"/>
      <c r="V210" s="359"/>
      <c r="W210" s="359"/>
      <c r="X210" s="359"/>
      <c r="Y210" s="359"/>
      <c r="Z210" s="359">
        <f>IF(SUM(K210:N210)&lt;SUM(J210),SUM(J210)-SUM(K210:N210),)</f>
        <v>0</v>
      </c>
      <c r="AA210" s="359"/>
      <c r="AB210" s="219">
        <v>8450000</v>
      </c>
      <c r="AC210" s="219"/>
      <c r="AD210" s="219"/>
      <c r="AE210" s="219"/>
      <c r="AF210" s="219"/>
      <c r="AG210" s="219"/>
      <c r="AH210" s="219"/>
      <c r="AI210" s="219"/>
      <c r="AJ210" s="359">
        <f>IF(SUM(AC210:AD210)&lt;SUM(AB210),SUM(AB210)-SUM(AC210:AD210),)</f>
        <v>8450000</v>
      </c>
      <c r="AK210" s="180">
        <f>IF(SUM(K210:X210)-I210&lt;SUM(J210+G210,H210),SUM(G210+H210+J210)-SUM(K210:X210),)+IF(SUM(AC210:AD210)&lt;SUM(AB210),SUM(AB210)-SUM(AC210:AD210),)</f>
        <v>8450000</v>
      </c>
      <c r="AL210" s="28"/>
      <c r="AM210" s="89"/>
      <c r="AN210" s="89"/>
      <c r="AO210" s="89"/>
      <c r="AP210" s="89"/>
      <c r="AQ210" s="89"/>
      <c r="AR210" s="89"/>
      <c r="AS210" s="89"/>
      <c r="AT210" s="89"/>
      <c r="AU210" s="89"/>
      <c r="AV210" s="220"/>
      <c r="AW210" s="89"/>
      <c r="AX210" s="89"/>
    </row>
    <row r="211" spans="1:50" ht="15.75">
      <c r="A211" s="356">
        <f>SUBTOTAL(3,$AK$7:AK211)</f>
        <v>205</v>
      </c>
      <c r="B211" s="357" t="s">
        <v>38</v>
      </c>
      <c r="C211" s="358" t="s">
        <v>5397</v>
      </c>
      <c r="D211" s="357" t="s">
        <v>9083</v>
      </c>
      <c r="E211" s="357" t="s">
        <v>8849</v>
      </c>
      <c r="F211" s="357" t="s">
        <v>8849</v>
      </c>
      <c r="G211" s="359">
        <v>0</v>
      </c>
      <c r="H211" s="180">
        <v>0</v>
      </c>
      <c r="I211" s="371">
        <v>0</v>
      </c>
      <c r="J211" s="359">
        <v>7500000</v>
      </c>
      <c r="K211" s="359"/>
      <c r="L211" s="359"/>
      <c r="M211" s="359"/>
      <c r="N211" s="359">
        <v>7500000</v>
      </c>
      <c r="O211" s="359"/>
      <c r="P211" s="359"/>
      <c r="Q211" s="252"/>
      <c r="R211" s="359"/>
      <c r="S211" s="359"/>
      <c r="T211" s="359"/>
      <c r="U211" s="359"/>
      <c r="V211" s="359"/>
      <c r="W211" s="359"/>
      <c r="X211" s="359"/>
      <c r="Y211" s="359"/>
      <c r="Z211" s="359">
        <f>IF(SUM(K211:N211)&lt;SUM(J211),SUM(J211)-SUM(K211:N211),)</f>
        <v>0</v>
      </c>
      <c r="AA211" s="359"/>
      <c r="AB211" s="219">
        <v>8450000</v>
      </c>
      <c r="AC211" s="219">
        <v>8450000</v>
      </c>
      <c r="AD211" s="219"/>
      <c r="AE211" s="219"/>
      <c r="AF211" s="219"/>
      <c r="AG211" s="219"/>
      <c r="AH211" s="219"/>
      <c r="AI211" s="219"/>
      <c r="AJ211" s="359">
        <f>IF(SUM(AC211:AD211)&lt;SUM(AB211),SUM(AB211)-SUM(AC211:AD211),)</f>
        <v>0</v>
      </c>
      <c r="AK211" s="180">
        <f>IF(SUM(K211:X211)-I211&lt;SUM(J211+G211,H211),SUM(G211+H211+J211)-SUM(K211:X211),)+IF(SUM(AC211:AD211)&lt;SUM(AB211),SUM(AB211)-SUM(AC211:AD211),)</f>
        <v>0</v>
      </c>
      <c r="AL211" s="28"/>
      <c r="AM211" s="89"/>
      <c r="AN211" s="89"/>
      <c r="AO211" s="89"/>
      <c r="AP211" s="89"/>
      <c r="AQ211" s="89"/>
      <c r="AR211" s="89"/>
      <c r="AS211" s="89"/>
      <c r="AT211" s="89"/>
      <c r="AU211" s="89"/>
      <c r="AV211" s="220"/>
      <c r="AW211" s="89"/>
      <c r="AX211" s="89"/>
    </row>
    <row r="212" spans="1:50" ht="15.75">
      <c r="A212" s="356">
        <f>SUBTOTAL(3,$AK$7:AK212)</f>
        <v>206</v>
      </c>
      <c r="B212" s="357" t="s">
        <v>38</v>
      </c>
      <c r="C212" s="358" t="s">
        <v>9084</v>
      </c>
      <c r="D212" s="357" t="s">
        <v>9085</v>
      </c>
      <c r="E212" s="357" t="s">
        <v>8849</v>
      </c>
      <c r="F212" s="357" t="s">
        <v>8849</v>
      </c>
      <c r="G212" s="359">
        <v>0</v>
      </c>
      <c r="H212" s="180">
        <v>0</v>
      </c>
      <c r="I212" s="371"/>
      <c r="J212" s="359">
        <v>7500000</v>
      </c>
      <c r="K212" s="359"/>
      <c r="L212" s="359"/>
      <c r="M212" s="359"/>
      <c r="N212" s="359"/>
      <c r="O212" s="359"/>
      <c r="P212" s="359">
        <v>7500000</v>
      </c>
      <c r="Q212" s="252"/>
      <c r="R212" s="359"/>
      <c r="S212" s="359"/>
      <c r="T212" s="359"/>
      <c r="U212" s="359"/>
      <c r="V212" s="359"/>
      <c r="W212" s="359"/>
      <c r="X212" s="359"/>
      <c r="Y212" s="359"/>
      <c r="Z212" s="359">
        <f>IF(SUM(K212:P212)&lt;SUM(J212),SUM(J212)-SUM(K212:P212),)</f>
        <v>0</v>
      </c>
      <c r="AA212" s="359"/>
      <c r="AB212" s="219">
        <v>8450000</v>
      </c>
      <c r="AC212" s="219"/>
      <c r="AD212" s="219"/>
      <c r="AE212" s="219">
        <v>8450000</v>
      </c>
      <c r="AF212" s="219"/>
      <c r="AG212" s="219"/>
      <c r="AH212" s="219"/>
      <c r="AI212" s="219"/>
      <c r="AJ212" s="359">
        <f>IF(SUM(AC212:AF212)&lt;SUM(AB212),SUM(AB212)-SUM(AC212:AF212),)</f>
        <v>0</v>
      </c>
      <c r="AK212" s="180">
        <f>IF(SUM(K212:X212)-I212&lt;SUM(J212+G212,H212),SUM(G212+H212+J212)-SUM(K212:X212),)+IF(SUM(AC212:AF212)&lt;SUM(AB212),SUM(AB212)-SUM(AC212:AF212),)</f>
        <v>0</v>
      </c>
      <c r="AL212" s="28"/>
      <c r="AM212" s="89"/>
      <c r="AN212" s="89"/>
      <c r="AO212" s="89"/>
      <c r="AP212" s="89"/>
      <c r="AQ212" s="89"/>
      <c r="AR212" s="89"/>
      <c r="AS212" s="89"/>
      <c r="AT212" s="89"/>
      <c r="AU212" s="89"/>
      <c r="AV212" s="220"/>
      <c r="AW212" s="89"/>
      <c r="AX212" s="89"/>
    </row>
    <row r="213" spans="1:50" ht="15.75">
      <c r="A213" s="356">
        <f>SUBTOTAL(3,$AK$7:AK213)</f>
        <v>207</v>
      </c>
      <c r="B213" s="357" t="s">
        <v>38</v>
      </c>
      <c r="C213" s="358" t="s">
        <v>4902</v>
      </c>
      <c r="D213" s="357" t="s">
        <v>9086</v>
      </c>
      <c r="E213" s="357" t="s">
        <v>8849</v>
      </c>
      <c r="F213" s="357" t="s">
        <v>8849</v>
      </c>
      <c r="G213" s="359">
        <v>0</v>
      </c>
      <c r="H213" s="180">
        <v>0</v>
      </c>
      <c r="I213" s="371">
        <v>0</v>
      </c>
      <c r="J213" s="359">
        <v>7500000</v>
      </c>
      <c r="K213" s="359"/>
      <c r="L213" s="359"/>
      <c r="M213" s="359"/>
      <c r="N213" s="359">
        <v>7500000</v>
      </c>
      <c r="O213" s="359"/>
      <c r="P213" s="359"/>
      <c r="Q213" s="252"/>
      <c r="R213" s="359"/>
      <c r="S213" s="359"/>
      <c r="T213" s="359"/>
      <c r="U213" s="359"/>
      <c r="V213" s="359"/>
      <c r="W213" s="359"/>
      <c r="X213" s="359"/>
      <c r="Y213" s="359"/>
      <c r="Z213" s="359">
        <f>IF(SUM(K213:N213)&lt;SUM(J213),SUM(J213)-SUM(K213:N213),)</f>
        <v>0</v>
      </c>
      <c r="AA213" s="359"/>
      <c r="AB213" s="219">
        <v>8450000</v>
      </c>
      <c r="AC213" s="219">
        <v>8450000</v>
      </c>
      <c r="AD213" s="219"/>
      <c r="AE213" s="219"/>
      <c r="AF213" s="219"/>
      <c r="AG213" s="219"/>
      <c r="AH213" s="219"/>
      <c r="AI213" s="219"/>
      <c r="AJ213" s="359">
        <f t="shared" ref="AJ213:AJ218" si="36">IF(SUM(AC213:AD213)&lt;SUM(AB213),SUM(AB213)-SUM(AC213:AD213),)</f>
        <v>0</v>
      </c>
      <c r="AK213" s="180">
        <f t="shared" ref="AK213:AK218" si="37">IF(SUM(K213:X213)-I213&lt;SUM(J213+G213,H213),SUM(G213+H213+J213)-SUM(K213:X213),)+IF(SUM(AC213:AD213)&lt;SUM(AB213),SUM(AB213)-SUM(AC213:AD213),)</f>
        <v>0</v>
      </c>
      <c r="AL213" s="28"/>
      <c r="AM213" s="89"/>
      <c r="AN213" s="89"/>
      <c r="AO213" s="89"/>
      <c r="AP213" s="89"/>
      <c r="AQ213" s="89"/>
      <c r="AR213" s="89"/>
      <c r="AS213" s="89"/>
      <c r="AT213" s="89"/>
      <c r="AU213" s="89"/>
      <c r="AV213" s="220"/>
      <c r="AW213" s="89"/>
      <c r="AX213" s="89"/>
    </row>
    <row r="214" spans="1:50" ht="15.75">
      <c r="A214" s="356">
        <f>SUBTOTAL(3,$AK$7:AK214)</f>
        <v>208</v>
      </c>
      <c r="B214" s="357" t="s">
        <v>38</v>
      </c>
      <c r="C214" s="358" t="s">
        <v>9088</v>
      </c>
      <c r="D214" s="357" t="s">
        <v>9089</v>
      </c>
      <c r="E214" s="357" t="s">
        <v>8849</v>
      </c>
      <c r="F214" s="357" t="s">
        <v>8849</v>
      </c>
      <c r="G214" s="359">
        <v>0</v>
      </c>
      <c r="H214" s="180">
        <v>0</v>
      </c>
      <c r="I214" s="371">
        <v>0</v>
      </c>
      <c r="J214" s="359">
        <v>7500000</v>
      </c>
      <c r="K214" s="359"/>
      <c r="L214" s="359"/>
      <c r="M214" s="359"/>
      <c r="N214" s="359"/>
      <c r="O214" s="359"/>
      <c r="P214" s="359"/>
      <c r="Q214" s="252"/>
      <c r="R214" s="359">
        <v>7500000</v>
      </c>
      <c r="S214" s="359"/>
      <c r="T214" s="359"/>
      <c r="U214" s="359"/>
      <c r="V214" s="359"/>
      <c r="W214" s="359"/>
      <c r="X214" s="359"/>
      <c r="Y214" s="359"/>
      <c r="Z214" s="359">
        <f>IF(SUM(K214:R214)&lt;SUM(J214),SUM(J214)-SUM(K214:N=R214),)</f>
        <v>0</v>
      </c>
      <c r="AA214" s="359"/>
      <c r="AB214" s="219">
        <v>8450000</v>
      </c>
      <c r="AC214" s="219"/>
      <c r="AD214" s="219"/>
      <c r="AE214" s="219"/>
      <c r="AF214" s="219"/>
      <c r="AG214" s="219">
        <v>8450000</v>
      </c>
      <c r="AH214" s="219"/>
      <c r="AI214" s="219"/>
      <c r="AJ214" s="359">
        <f>IF(SUM(AC214:AH214)&lt;SUM(AB214),SUM(AB214)-SUM(AC214:AH214),)</f>
        <v>0</v>
      </c>
      <c r="AK214" s="180">
        <v>0</v>
      </c>
      <c r="AL214" s="28"/>
      <c r="AM214" s="89"/>
      <c r="AN214" s="89"/>
      <c r="AO214" s="89"/>
      <c r="AP214" s="89"/>
      <c r="AQ214" s="89"/>
      <c r="AR214" s="89"/>
      <c r="AS214" s="89"/>
      <c r="AT214" s="89"/>
      <c r="AU214" s="89"/>
      <c r="AV214" s="220"/>
      <c r="AW214" s="89"/>
      <c r="AX214" s="89"/>
    </row>
    <row r="215" spans="1:50" ht="15.75">
      <c r="A215" s="356">
        <f>SUBTOTAL(3,$AK$7:AK215)</f>
        <v>209</v>
      </c>
      <c r="B215" s="357" t="s">
        <v>38</v>
      </c>
      <c r="C215" s="358" t="s">
        <v>6043</v>
      </c>
      <c r="D215" s="357" t="s">
        <v>9090</v>
      </c>
      <c r="E215" s="357" t="s">
        <v>8849</v>
      </c>
      <c r="F215" s="357" t="s">
        <v>8849</v>
      </c>
      <c r="G215" s="359">
        <v>0</v>
      </c>
      <c r="H215" s="180">
        <v>0</v>
      </c>
      <c r="I215" s="371">
        <v>0</v>
      </c>
      <c r="J215" s="359">
        <v>7500000</v>
      </c>
      <c r="K215" s="359"/>
      <c r="L215" s="359"/>
      <c r="M215" s="359"/>
      <c r="N215" s="359">
        <v>7500000</v>
      </c>
      <c r="O215" s="359"/>
      <c r="P215" s="359"/>
      <c r="Q215" s="252"/>
      <c r="R215" s="359"/>
      <c r="S215" s="359"/>
      <c r="T215" s="359"/>
      <c r="U215" s="359"/>
      <c r="V215" s="359"/>
      <c r="W215" s="359"/>
      <c r="X215" s="359"/>
      <c r="Y215" s="359"/>
      <c r="Z215" s="359">
        <f t="shared" ref="Z215:Z220" si="38">IF(SUM(K215:N215)&lt;SUM(J215),SUM(J215)-SUM(K215:N215),)</f>
        <v>0</v>
      </c>
      <c r="AA215" s="359"/>
      <c r="AB215" s="219">
        <v>8450000</v>
      </c>
      <c r="AC215" s="219">
        <v>8450000</v>
      </c>
      <c r="AD215" s="219"/>
      <c r="AE215" s="219"/>
      <c r="AF215" s="219"/>
      <c r="AG215" s="219"/>
      <c r="AH215" s="219"/>
      <c r="AI215" s="219"/>
      <c r="AJ215" s="359">
        <f t="shared" si="36"/>
        <v>0</v>
      </c>
      <c r="AK215" s="180">
        <f t="shared" si="37"/>
        <v>0</v>
      </c>
      <c r="AL215" s="28"/>
      <c r="AM215" s="89"/>
      <c r="AN215" s="89"/>
      <c r="AO215" s="89"/>
      <c r="AP215" s="89"/>
      <c r="AQ215" s="89"/>
      <c r="AR215" s="89"/>
      <c r="AS215" s="89"/>
      <c r="AT215" s="89"/>
      <c r="AU215" s="89"/>
      <c r="AV215" s="220"/>
      <c r="AW215" s="89"/>
      <c r="AX215" s="89"/>
    </row>
    <row r="216" spans="1:50" ht="15.75">
      <c r="A216" s="356">
        <f>SUBTOTAL(3,$AK$7:AK216)</f>
        <v>210</v>
      </c>
      <c r="B216" s="357" t="s">
        <v>38</v>
      </c>
      <c r="C216" s="358" t="s">
        <v>5956</v>
      </c>
      <c r="D216" s="357" t="s">
        <v>9091</v>
      </c>
      <c r="E216" s="357" t="s">
        <v>8849</v>
      </c>
      <c r="F216" s="357" t="s">
        <v>8849</v>
      </c>
      <c r="G216" s="359">
        <v>0</v>
      </c>
      <c r="H216" s="180">
        <v>0</v>
      </c>
      <c r="I216" s="371">
        <v>0</v>
      </c>
      <c r="J216" s="359">
        <v>7500000</v>
      </c>
      <c r="K216" s="359"/>
      <c r="L216" s="359"/>
      <c r="M216" s="359"/>
      <c r="N216" s="359">
        <v>7500000</v>
      </c>
      <c r="O216" s="359"/>
      <c r="P216" s="359"/>
      <c r="Q216" s="252"/>
      <c r="R216" s="359"/>
      <c r="S216" s="359"/>
      <c r="T216" s="359"/>
      <c r="U216" s="359"/>
      <c r="V216" s="359"/>
      <c r="W216" s="359"/>
      <c r="X216" s="359"/>
      <c r="Y216" s="359"/>
      <c r="Z216" s="359">
        <f t="shared" si="38"/>
        <v>0</v>
      </c>
      <c r="AA216" s="359"/>
      <c r="AB216" s="219">
        <v>8450000</v>
      </c>
      <c r="AC216" s="219">
        <v>8450000</v>
      </c>
      <c r="AD216" s="219"/>
      <c r="AE216" s="219"/>
      <c r="AF216" s="219"/>
      <c r="AG216" s="219"/>
      <c r="AH216" s="219"/>
      <c r="AI216" s="219"/>
      <c r="AJ216" s="359">
        <f t="shared" si="36"/>
        <v>0</v>
      </c>
      <c r="AK216" s="180">
        <f t="shared" si="37"/>
        <v>0</v>
      </c>
      <c r="AL216" s="28"/>
      <c r="AM216" s="89"/>
      <c r="AN216" s="89"/>
      <c r="AO216" s="89"/>
      <c r="AP216" s="89"/>
      <c r="AQ216" s="89"/>
      <c r="AR216" s="89"/>
      <c r="AS216" s="89"/>
      <c r="AT216" s="89"/>
      <c r="AU216" s="89"/>
      <c r="AV216" s="220"/>
      <c r="AW216" s="89"/>
      <c r="AX216" s="89"/>
    </row>
    <row r="217" spans="1:50" ht="15.75">
      <c r="A217" s="356">
        <f>SUBTOTAL(3,$AK$7:AK217)</f>
        <v>211</v>
      </c>
      <c r="B217" s="357" t="s">
        <v>38</v>
      </c>
      <c r="C217" s="358" t="s">
        <v>6064</v>
      </c>
      <c r="D217" s="357" t="s">
        <v>9092</v>
      </c>
      <c r="E217" s="357" t="s">
        <v>8849</v>
      </c>
      <c r="F217" s="357" t="s">
        <v>8849</v>
      </c>
      <c r="G217" s="359">
        <v>0</v>
      </c>
      <c r="H217" s="180">
        <v>0</v>
      </c>
      <c r="I217" s="371">
        <v>0</v>
      </c>
      <c r="J217" s="359">
        <v>7500000</v>
      </c>
      <c r="K217" s="359"/>
      <c r="L217" s="359"/>
      <c r="M217" s="359"/>
      <c r="N217" s="359">
        <v>7500000</v>
      </c>
      <c r="O217" s="359"/>
      <c r="P217" s="359"/>
      <c r="Q217" s="252"/>
      <c r="R217" s="359"/>
      <c r="S217" s="359"/>
      <c r="T217" s="359"/>
      <c r="U217" s="359"/>
      <c r="V217" s="359"/>
      <c r="W217" s="359"/>
      <c r="X217" s="359"/>
      <c r="Y217" s="359"/>
      <c r="Z217" s="359">
        <f t="shared" si="38"/>
        <v>0</v>
      </c>
      <c r="AA217" s="359"/>
      <c r="AB217" s="219">
        <v>8450000</v>
      </c>
      <c r="AC217" s="219">
        <v>8450000</v>
      </c>
      <c r="AD217" s="219"/>
      <c r="AE217" s="219"/>
      <c r="AF217" s="219"/>
      <c r="AG217" s="219"/>
      <c r="AH217" s="219"/>
      <c r="AI217" s="219"/>
      <c r="AJ217" s="359">
        <f t="shared" si="36"/>
        <v>0</v>
      </c>
      <c r="AK217" s="180">
        <f t="shared" si="37"/>
        <v>0</v>
      </c>
      <c r="AL217" s="28"/>
      <c r="AM217" s="89"/>
      <c r="AN217" s="89"/>
      <c r="AO217" s="89"/>
      <c r="AP217" s="89"/>
      <c r="AQ217" s="89"/>
      <c r="AR217" s="89"/>
      <c r="AS217" s="89"/>
      <c r="AT217" s="89"/>
      <c r="AU217" s="89"/>
      <c r="AV217" s="220"/>
      <c r="AW217" s="89"/>
      <c r="AX217" s="89"/>
    </row>
    <row r="218" spans="1:50" ht="15.75">
      <c r="A218" s="356">
        <f>SUBTOTAL(3,$AK$7:AK218)</f>
        <v>212</v>
      </c>
      <c r="B218" s="357" t="s">
        <v>38</v>
      </c>
      <c r="C218" s="358" t="s">
        <v>6141</v>
      </c>
      <c r="D218" s="357" t="s">
        <v>9093</v>
      </c>
      <c r="E218" s="357" t="s">
        <v>8849</v>
      </c>
      <c r="F218" s="357" t="s">
        <v>8849</v>
      </c>
      <c r="G218" s="359">
        <v>0</v>
      </c>
      <c r="H218" s="180">
        <v>0</v>
      </c>
      <c r="I218" s="371">
        <v>0</v>
      </c>
      <c r="J218" s="359">
        <v>7500000</v>
      </c>
      <c r="K218" s="359"/>
      <c r="L218" s="359"/>
      <c r="M218" s="359"/>
      <c r="N218" s="359">
        <v>7500000</v>
      </c>
      <c r="O218" s="359"/>
      <c r="P218" s="359"/>
      <c r="Q218" s="252"/>
      <c r="R218" s="359"/>
      <c r="S218" s="359"/>
      <c r="T218" s="359"/>
      <c r="U218" s="359"/>
      <c r="V218" s="359"/>
      <c r="W218" s="359"/>
      <c r="X218" s="359"/>
      <c r="Y218" s="359"/>
      <c r="Z218" s="359">
        <f t="shared" si="38"/>
        <v>0</v>
      </c>
      <c r="AA218" s="359"/>
      <c r="AB218" s="219">
        <v>8450000</v>
      </c>
      <c r="AC218" s="219">
        <v>8450000</v>
      </c>
      <c r="AD218" s="219"/>
      <c r="AE218" s="219"/>
      <c r="AF218" s="219"/>
      <c r="AG218" s="219"/>
      <c r="AH218" s="219"/>
      <c r="AI218" s="219"/>
      <c r="AJ218" s="359">
        <f t="shared" si="36"/>
        <v>0</v>
      </c>
      <c r="AK218" s="180">
        <f t="shared" si="37"/>
        <v>0</v>
      </c>
      <c r="AL218" s="28"/>
      <c r="AM218" s="89"/>
      <c r="AN218" s="89"/>
      <c r="AO218" s="89"/>
      <c r="AP218" s="89"/>
      <c r="AQ218" s="89"/>
      <c r="AR218" s="89"/>
      <c r="AS218" s="89"/>
      <c r="AT218" s="89"/>
      <c r="AU218" s="89"/>
      <c r="AV218" s="220"/>
      <c r="AW218" s="89"/>
      <c r="AX218" s="89"/>
    </row>
    <row r="219" spans="1:50" ht="15.75">
      <c r="A219" s="356">
        <f>SUBTOTAL(3,$AK$7:AK219)</f>
        <v>213</v>
      </c>
      <c r="B219" s="357" t="s">
        <v>38</v>
      </c>
      <c r="C219" s="358" t="s">
        <v>6906</v>
      </c>
      <c r="D219" s="357" t="s">
        <v>9094</v>
      </c>
      <c r="E219" s="357" t="s">
        <v>8849</v>
      </c>
      <c r="F219" s="357" t="s">
        <v>8849</v>
      </c>
      <c r="G219" s="359">
        <v>0</v>
      </c>
      <c r="H219" s="180">
        <v>0</v>
      </c>
      <c r="I219" s="371">
        <v>0</v>
      </c>
      <c r="J219" s="359">
        <v>7500000</v>
      </c>
      <c r="K219" s="359"/>
      <c r="L219" s="359"/>
      <c r="M219" s="359"/>
      <c r="N219" s="359">
        <v>7500000</v>
      </c>
      <c r="O219" s="359"/>
      <c r="P219" s="359"/>
      <c r="Q219" s="252"/>
      <c r="R219" s="359"/>
      <c r="S219" s="359"/>
      <c r="T219" s="359"/>
      <c r="U219" s="359"/>
      <c r="V219" s="359"/>
      <c r="W219" s="359"/>
      <c r="X219" s="359"/>
      <c r="Y219" s="359"/>
      <c r="Z219" s="359">
        <f t="shared" si="38"/>
        <v>0</v>
      </c>
      <c r="AA219" s="359"/>
      <c r="AB219" s="219">
        <v>8450000</v>
      </c>
      <c r="AC219" s="219"/>
      <c r="AD219" s="219"/>
      <c r="AE219" s="219">
        <v>8450000</v>
      </c>
      <c r="AF219" s="219"/>
      <c r="AG219" s="219"/>
      <c r="AH219" s="219"/>
      <c r="AI219" s="219"/>
      <c r="AJ219" s="359">
        <f>IF(SUM(AC219:AF219)&lt;SUM(AB219),SUM(AB219)-SUM(AC219:AF219),)</f>
        <v>0</v>
      </c>
      <c r="AK219" s="180">
        <f>IF(SUM(K219:X219)-I219&lt;SUM(J219+G219,H219),SUM(G219+H219+J219)-SUM(K219:X219),)+IF(SUM(AC219:AF219)&lt;SUM(AB219),SUM(AB219)-SUM(AC219:AF219),)</f>
        <v>0</v>
      </c>
      <c r="AL219" s="28"/>
      <c r="AM219" s="89"/>
      <c r="AN219" s="89"/>
      <c r="AO219" s="89"/>
      <c r="AP219" s="89"/>
      <c r="AQ219" s="89"/>
      <c r="AR219" s="89"/>
      <c r="AS219" s="89"/>
      <c r="AT219" s="89"/>
      <c r="AU219" s="89"/>
      <c r="AV219" s="220"/>
      <c r="AW219" s="89"/>
      <c r="AX219" s="89"/>
    </row>
    <row r="220" spans="1:50" ht="15.75">
      <c r="A220" s="356">
        <f>SUBTOTAL(3,$AK$7:AK220)</f>
        <v>214</v>
      </c>
      <c r="B220" s="357" t="s">
        <v>38</v>
      </c>
      <c r="C220" s="358" t="s">
        <v>6580</v>
      </c>
      <c r="D220" s="357" t="s">
        <v>9095</v>
      </c>
      <c r="E220" s="357" t="s">
        <v>8849</v>
      </c>
      <c r="F220" s="357" t="s">
        <v>8849</v>
      </c>
      <c r="G220" s="359">
        <v>0</v>
      </c>
      <c r="H220" s="180">
        <v>0</v>
      </c>
      <c r="I220" s="371">
        <v>0</v>
      </c>
      <c r="J220" s="359">
        <v>7500000</v>
      </c>
      <c r="K220" s="359"/>
      <c r="L220" s="359"/>
      <c r="M220" s="359"/>
      <c r="N220" s="359">
        <v>7500000</v>
      </c>
      <c r="O220" s="359"/>
      <c r="P220" s="359"/>
      <c r="Q220" s="252"/>
      <c r="R220" s="359"/>
      <c r="S220" s="359"/>
      <c r="T220" s="359"/>
      <c r="U220" s="359"/>
      <c r="V220" s="359"/>
      <c r="W220" s="359"/>
      <c r="X220" s="359"/>
      <c r="Y220" s="359"/>
      <c r="Z220" s="359">
        <f t="shared" si="38"/>
        <v>0</v>
      </c>
      <c r="AA220" s="359"/>
      <c r="AB220" s="219">
        <v>8450000</v>
      </c>
      <c r="AC220" s="219">
        <v>8450000</v>
      </c>
      <c r="AD220" s="219"/>
      <c r="AE220" s="219"/>
      <c r="AF220" s="219"/>
      <c r="AG220" s="219"/>
      <c r="AH220" s="219"/>
      <c r="AI220" s="219"/>
      <c r="AJ220" s="359">
        <f t="shared" ref="AJ220:AJ253" si="39">IF(SUM(AC220:AD220)&lt;SUM(AB220),SUM(AB220)-SUM(AC220:AD220),)</f>
        <v>0</v>
      </c>
      <c r="AK220" s="180">
        <f t="shared" ref="AK220:AK253" si="40">IF(SUM(K220:X220)-I220&lt;SUM(J220+G220,H220),SUM(G220+H220+J220)-SUM(K220:X220),)+IF(SUM(AC220:AD220)&lt;SUM(AB220),SUM(AB220)-SUM(AC220:AD220),)</f>
        <v>0</v>
      </c>
      <c r="AL220" s="28"/>
      <c r="AM220" s="89"/>
      <c r="AN220" s="89"/>
      <c r="AO220" s="89"/>
      <c r="AP220" s="89"/>
      <c r="AQ220" s="89"/>
      <c r="AR220" s="89"/>
      <c r="AS220" s="89"/>
      <c r="AT220" s="89"/>
      <c r="AU220" s="89"/>
      <c r="AV220" s="220"/>
      <c r="AW220" s="89"/>
      <c r="AX220" s="89"/>
    </row>
    <row r="221" spans="1:50" ht="15.75">
      <c r="A221" s="356">
        <f>SUBTOTAL(3,$AK$7:AK221)</f>
        <v>215</v>
      </c>
      <c r="B221" s="357" t="s">
        <v>38</v>
      </c>
      <c r="C221" s="358" t="s">
        <v>9096</v>
      </c>
      <c r="D221" s="357" t="s">
        <v>9097</v>
      </c>
      <c r="E221" s="357" t="s">
        <v>8849</v>
      </c>
      <c r="F221" s="357" t="s">
        <v>8849</v>
      </c>
      <c r="G221" s="359">
        <v>0</v>
      </c>
      <c r="H221" s="180">
        <v>0</v>
      </c>
      <c r="I221" s="371">
        <v>0</v>
      </c>
      <c r="J221" s="359">
        <v>7500000</v>
      </c>
      <c r="K221" s="359"/>
      <c r="L221" s="359"/>
      <c r="M221" s="359"/>
      <c r="N221" s="359"/>
      <c r="O221" s="359"/>
      <c r="P221" s="359">
        <v>7500000</v>
      </c>
      <c r="Q221" s="252"/>
      <c r="R221" s="359"/>
      <c r="S221" s="359"/>
      <c r="T221" s="359"/>
      <c r="U221" s="359"/>
      <c r="V221" s="359"/>
      <c r="W221" s="359"/>
      <c r="X221" s="359"/>
      <c r="Y221" s="359"/>
      <c r="Z221" s="359">
        <f>IF(SUM(K221:P221)&lt;SUM(J221),SUM(J221)-SUM(K221:P221),)</f>
        <v>0</v>
      </c>
      <c r="AA221" s="359"/>
      <c r="AB221" s="219">
        <v>8450000</v>
      </c>
      <c r="AC221" s="219">
        <v>8450000</v>
      </c>
      <c r="AD221" s="219"/>
      <c r="AE221" s="219"/>
      <c r="AF221" s="219"/>
      <c r="AG221" s="219"/>
      <c r="AH221" s="219"/>
      <c r="AI221" s="219"/>
      <c r="AJ221" s="359">
        <f t="shared" si="39"/>
        <v>0</v>
      </c>
      <c r="AK221" s="180">
        <f t="shared" si="40"/>
        <v>0</v>
      </c>
      <c r="AL221" s="28"/>
      <c r="AM221" s="89"/>
      <c r="AN221" s="89"/>
      <c r="AO221" s="89"/>
      <c r="AP221" s="89"/>
      <c r="AQ221" s="89"/>
      <c r="AR221" s="89"/>
      <c r="AS221" s="89"/>
      <c r="AT221" s="89"/>
      <c r="AU221" s="89"/>
      <c r="AV221" s="220"/>
      <c r="AW221" s="89"/>
      <c r="AX221" s="89"/>
    </row>
    <row r="222" spans="1:50" ht="15.75">
      <c r="A222" s="356">
        <f>SUBTOTAL(3,$AK$7:AK222)</f>
        <v>216</v>
      </c>
      <c r="B222" s="357" t="s">
        <v>38</v>
      </c>
      <c r="C222" s="358" t="s">
        <v>9098</v>
      </c>
      <c r="D222" s="357" t="s">
        <v>9099</v>
      </c>
      <c r="E222" s="357" t="s">
        <v>8849</v>
      </c>
      <c r="F222" s="357" t="s">
        <v>8849</v>
      </c>
      <c r="G222" s="359">
        <v>0</v>
      </c>
      <c r="H222" s="180">
        <v>0</v>
      </c>
      <c r="I222" s="371">
        <v>0</v>
      </c>
      <c r="J222" s="359">
        <v>7500000</v>
      </c>
      <c r="K222" s="359"/>
      <c r="L222" s="359"/>
      <c r="M222" s="359"/>
      <c r="N222" s="359"/>
      <c r="O222" s="359"/>
      <c r="P222" s="359">
        <v>7500000</v>
      </c>
      <c r="Q222" s="252"/>
      <c r="R222" s="359"/>
      <c r="S222" s="359"/>
      <c r="T222" s="359"/>
      <c r="U222" s="359"/>
      <c r="V222" s="359"/>
      <c r="W222" s="359"/>
      <c r="X222" s="359"/>
      <c r="Y222" s="359"/>
      <c r="Z222" s="359">
        <f>IF(SUM(K222:P222)&lt;SUM(J222),SUM(J222)-SUM(K222:P222),)</f>
        <v>0</v>
      </c>
      <c r="AA222" s="359"/>
      <c r="AB222" s="219">
        <v>8450000</v>
      </c>
      <c r="AC222" s="219"/>
      <c r="AD222" s="219"/>
      <c r="AE222" s="219"/>
      <c r="AF222" s="219"/>
      <c r="AG222" s="219">
        <v>8450000</v>
      </c>
      <c r="AH222" s="219"/>
      <c r="AI222" s="219"/>
      <c r="AJ222" s="359">
        <f>IF(SUM(AC222:AH222)&lt;SUM(AB222),SUM(AB222)-SUM(AC222:AH222),)</f>
        <v>0</v>
      </c>
      <c r="AK222" s="180">
        <v>0</v>
      </c>
      <c r="AL222" s="28"/>
      <c r="AM222" s="89"/>
      <c r="AN222" s="89"/>
      <c r="AO222" s="89"/>
      <c r="AP222" s="89"/>
      <c r="AQ222" s="89"/>
      <c r="AR222" s="89"/>
      <c r="AS222" s="89"/>
      <c r="AT222" s="89"/>
      <c r="AU222" s="89"/>
      <c r="AV222" s="220"/>
      <c r="AW222" s="89"/>
      <c r="AX222" s="89"/>
    </row>
    <row r="223" spans="1:50" ht="15.75">
      <c r="A223" s="356">
        <f>SUBTOTAL(3,$AK$7:AK223)</f>
        <v>217</v>
      </c>
      <c r="B223" s="357" t="s">
        <v>38</v>
      </c>
      <c r="C223" s="358" t="s">
        <v>5495</v>
      </c>
      <c r="D223" s="357" t="s">
        <v>9100</v>
      </c>
      <c r="E223" s="357" t="s">
        <v>8937</v>
      </c>
      <c r="F223" s="357" t="s">
        <v>8937</v>
      </c>
      <c r="G223" s="359">
        <v>0</v>
      </c>
      <c r="H223" s="180">
        <v>0</v>
      </c>
      <c r="I223" s="371">
        <v>0</v>
      </c>
      <c r="J223" s="359">
        <v>7500000</v>
      </c>
      <c r="K223" s="359"/>
      <c r="L223" s="359"/>
      <c r="M223" s="359"/>
      <c r="N223" s="359">
        <v>7500000</v>
      </c>
      <c r="O223" s="359"/>
      <c r="P223" s="359"/>
      <c r="Q223" s="252"/>
      <c r="R223" s="359"/>
      <c r="S223" s="359"/>
      <c r="T223" s="359"/>
      <c r="U223" s="359"/>
      <c r="V223" s="359"/>
      <c r="W223" s="359"/>
      <c r="X223" s="359"/>
      <c r="Y223" s="359"/>
      <c r="Z223" s="359">
        <f>IF(SUM(K223:N223)&lt;SUM(J223),SUM(J223)-SUM(K223:N223),)</f>
        <v>0</v>
      </c>
      <c r="AA223" s="359"/>
      <c r="AB223" s="219">
        <v>8450000</v>
      </c>
      <c r="AC223" s="219">
        <v>8450000</v>
      </c>
      <c r="AD223" s="219"/>
      <c r="AE223" s="219"/>
      <c r="AF223" s="219"/>
      <c r="AG223" s="219"/>
      <c r="AH223" s="219"/>
      <c r="AI223" s="219"/>
      <c r="AJ223" s="359">
        <f t="shared" si="39"/>
        <v>0</v>
      </c>
      <c r="AK223" s="180">
        <f t="shared" si="40"/>
        <v>0</v>
      </c>
      <c r="AL223" s="28"/>
      <c r="AM223" s="89"/>
      <c r="AN223" s="89"/>
      <c r="AO223" s="89"/>
      <c r="AP223" s="89"/>
      <c r="AQ223" s="89"/>
      <c r="AR223" s="89"/>
      <c r="AS223" s="89"/>
      <c r="AT223" s="89"/>
      <c r="AU223" s="89"/>
      <c r="AV223" s="220"/>
      <c r="AW223" s="89"/>
      <c r="AX223" s="89"/>
    </row>
    <row r="224" spans="1:50" ht="15.75">
      <c r="A224" s="356">
        <f>SUBTOTAL(3,$AK$7:AK224)</f>
        <v>218</v>
      </c>
      <c r="B224" s="357" t="s">
        <v>7044</v>
      </c>
      <c r="C224" s="372" t="s">
        <v>6565</v>
      </c>
      <c r="D224" s="357" t="s">
        <v>9101</v>
      </c>
      <c r="E224" s="357" t="s">
        <v>8853</v>
      </c>
      <c r="F224" s="357" t="s">
        <v>8854</v>
      </c>
      <c r="G224" s="359">
        <v>0</v>
      </c>
      <c r="H224" s="180">
        <v>0</v>
      </c>
      <c r="I224" s="371">
        <v>0</v>
      </c>
      <c r="J224" s="359">
        <v>7050000</v>
      </c>
      <c r="K224" s="359"/>
      <c r="L224" s="359"/>
      <c r="M224" s="359"/>
      <c r="N224" s="359">
        <v>7050000</v>
      </c>
      <c r="O224" s="359"/>
      <c r="P224" s="359"/>
      <c r="Q224" s="252"/>
      <c r="R224" s="359"/>
      <c r="S224" s="359"/>
      <c r="T224" s="359"/>
      <c r="U224" s="359"/>
      <c r="V224" s="359"/>
      <c r="W224" s="359"/>
      <c r="X224" s="359"/>
      <c r="Y224" s="359"/>
      <c r="Z224" s="359">
        <f>IF(SUM(K224:N224)&lt;SUM(J224),SUM(J224)-SUM(K224:N224),)</f>
        <v>0</v>
      </c>
      <c r="AA224" s="359"/>
      <c r="AB224" s="219">
        <v>7950000</v>
      </c>
      <c r="AC224" s="219">
        <v>7950000</v>
      </c>
      <c r="AD224" s="219"/>
      <c r="AE224" s="219"/>
      <c r="AF224" s="219"/>
      <c r="AG224" s="219"/>
      <c r="AH224" s="219"/>
      <c r="AI224" s="219"/>
      <c r="AJ224" s="359">
        <f t="shared" si="39"/>
        <v>0</v>
      </c>
      <c r="AK224" s="180">
        <f t="shared" si="40"/>
        <v>0</v>
      </c>
      <c r="AL224" s="27">
        <f>IF(SUM(K224:L224)&lt;SUM(J224:J224),SUM(J224:J224)-SUM(K224:L224),)</f>
        <v>7050000</v>
      </c>
      <c r="AM224" s="89"/>
      <c r="AN224" s="89"/>
      <c r="AO224" s="89"/>
      <c r="AP224" s="89"/>
      <c r="AQ224" s="89"/>
      <c r="AR224" s="89"/>
      <c r="AS224" s="89"/>
      <c r="AT224" s="89"/>
      <c r="AU224" s="89"/>
      <c r="AV224" s="220"/>
      <c r="AW224" s="89"/>
      <c r="AX224" s="89"/>
    </row>
    <row r="225" spans="1:50" ht="15.75">
      <c r="A225" s="356">
        <f>SUBTOTAL(3,$AK$7:AK225)</f>
        <v>219</v>
      </c>
      <c r="B225" s="357" t="s">
        <v>38</v>
      </c>
      <c r="C225" s="358" t="s">
        <v>5843</v>
      </c>
      <c r="D225" s="357" t="s">
        <v>9102</v>
      </c>
      <c r="E225" s="357" t="s">
        <v>8849</v>
      </c>
      <c r="F225" s="357" t="s">
        <v>8849</v>
      </c>
      <c r="G225" s="359">
        <v>0</v>
      </c>
      <c r="H225" s="180">
        <v>0</v>
      </c>
      <c r="I225" s="371">
        <v>0</v>
      </c>
      <c r="J225" s="359">
        <v>7500000</v>
      </c>
      <c r="K225" s="359"/>
      <c r="L225" s="359"/>
      <c r="M225" s="359"/>
      <c r="N225" s="359">
        <v>7500000</v>
      </c>
      <c r="O225" s="359"/>
      <c r="P225" s="359"/>
      <c r="Q225" s="252"/>
      <c r="R225" s="359"/>
      <c r="S225" s="359"/>
      <c r="T225" s="359"/>
      <c r="U225" s="359"/>
      <c r="V225" s="359"/>
      <c r="W225" s="359"/>
      <c r="X225" s="359"/>
      <c r="Y225" s="359"/>
      <c r="Z225" s="359">
        <f>IF(SUM(K225:N225)&lt;SUM(J225),SUM(J225)-SUM(K225:N225),)</f>
        <v>0</v>
      </c>
      <c r="AA225" s="359"/>
      <c r="AB225" s="219">
        <v>8450000</v>
      </c>
      <c r="AC225" s="219">
        <v>8450000</v>
      </c>
      <c r="AD225" s="219"/>
      <c r="AE225" s="219"/>
      <c r="AF225" s="219"/>
      <c r="AG225" s="219"/>
      <c r="AH225" s="219"/>
      <c r="AI225" s="219"/>
      <c r="AJ225" s="359">
        <f t="shared" si="39"/>
        <v>0</v>
      </c>
      <c r="AK225" s="180">
        <f t="shared" si="40"/>
        <v>0</v>
      </c>
      <c r="AL225" s="28"/>
      <c r="AM225" s="89"/>
      <c r="AN225" s="89"/>
      <c r="AO225" s="89"/>
      <c r="AP225" s="89"/>
      <c r="AQ225" s="89"/>
      <c r="AR225" s="89"/>
      <c r="AS225" s="89"/>
      <c r="AT225" s="89"/>
      <c r="AU225" s="89"/>
      <c r="AV225" s="220"/>
      <c r="AW225" s="89"/>
      <c r="AX225" s="89"/>
    </row>
    <row r="226" spans="1:50" ht="15.75">
      <c r="A226" s="356">
        <f>SUBTOTAL(3,$AK$7:AK226)</f>
        <v>220</v>
      </c>
      <c r="B226" s="357" t="s">
        <v>38</v>
      </c>
      <c r="C226" s="358" t="s">
        <v>9103</v>
      </c>
      <c r="D226" s="357" t="s">
        <v>9104</v>
      </c>
      <c r="E226" s="357" t="s">
        <v>8968</v>
      </c>
      <c r="F226" s="357" t="s">
        <v>8968</v>
      </c>
      <c r="G226" s="359">
        <v>0</v>
      </c>
      <c r="H226" s="180">
        <v>0</v>
      </c>
      <c r="I226" s="371"/>
      <c r="J226" s="359">
        <v>7500000</v>
      </c>
      <c r="K226" s="359"/>
      <c r="L226" s="359"/>
      <c r="M226" s="359"/>
      <c r="N226" s="359"/>
      <c r="O226" s="359"/>
      <c r="P226" s="359"/>
      <c r="Q226" s="252"/>
      <c r="R226" s="359"/>
      <c r="S226" s="359"/>
      <c r="T226" s="359">
        <v>7500000</v>
      </c>
      <c r="U226" s="359"/>
      <c r="V226" s="359"/>
      <c r="W226" s="359"/>
      <c r="X226" s="359"/>
      <c r="Y226" s="359"/>
      <c r="Z226" s="359">
        <f>IF(SUM(K226:Y226)&lt;SUM(J226),SUM(J226)-SUM(K226:Y226),)</f>
        <v>0</v>
      </c>
      <c r="AA226" s="359"/>
      <c r="AB226" s="219">
        <v>8450000</v>
      </c>
      <c r="AC226" s="219"/>
      <c r="AD226" s="219"/>
      <c r="AE226" s="219"/>
      <c r="AF226" s="219"/>
      <c r="AG226" s="219"/>
      <c r="AH226" s="219"/>
      <c r="AI226" s="219"/>
      <c r="AJ226" s="359">
        <f t="shared" si="39"/>
        <v>8450000</v>
      </c>
      <c r="AK226" s="180">
        <f t="shared" si="40"/>
        <v>8450000</v>
      </c>
      <c r="AL226" s="28"/>
      <c r="AM226" s="89"/>
      <c r="AN226" s="89"/>
      <c r="AO226" s="89"/>
      <c r="AP226" s="89"/>
      <c r="AQ226" s="89"/>
      <c r="AR226" s="89"/>
      <c r="AS226" s="89"/>
      <c r="AT226" s="89"/>
      <c r="AU226" s="89"/>
      <c r="AV226" s="220"/>
      <c r="AW226" s="89"/>
      <c r="AX226" s="89"/>
    </row>
    <row r="227" spans="1:50" ht="15.75">
      <c r="A227" s="356">
        <f>SUBTOTAL(3,$AK$7:AK227)</f>
        <v>221</v>
      </c>
      <c r="B227" s="357" t="s">
        <v>38</v>
      </c>
      <c r="C227" s="358" t="s">
        <v>4754</v>
      </c>
      <c r="D227" s="357" t="s">
        <v>9105</v>
      </c>
      <c r="E227" s="357" t="s">
        <v>8849</v>
      </c>
      <c r="F227" s="357" t="s">
        <v>8849</v>
      </c>
      <c r="G227" s="359">
        <v>0</v>
      </c>
      <c r="H227" s="180">
        <v>0</v>
      </c>
      <c r="I227" s="371">
        <v>0</v>
      </c>
      <c r="J227" s="359">
        <v>7500000</v>
      </c>
      <c r="K227" s="359"/>
      <c r="L227" s="359"/>
      <c r="M227" s="359"/>
      <c r="N227" s="359">
        <v>7500000</v>
      </c>
      <c r="O227" s="359"/>
      <c r="P227" s="359"/>
      <c r="Q227" s="252"/>
      <c r="R227" s="359"/>
      <c r="S227" s="359"/>
      <c r="T227" s="359"/>
      <c r="U227" s="359"/>
      <c r="V227" s="359"/>
      <c r="W227" s="359"/>
      <c r="X227" s="359"/>
      <c r="Y227" s="359"/>
      <c r="Z227" s="359">
        <f>IF(SUM(K227:N227)&lt;SUM(J227),SUM(J227)-SUM(K227:N227),)</f>
        <v>0</v>
      </c>
      <c r="AA227" s="359"/>
      <c r="AB227" s="219">
        <v>8450000</v>
      </c>
      <c r="AC227" s="219">
        <v>8450000</v>
      </c>
      <c r="AD227" s="219"/>
      <c r="AE227" s="219"/>
      <c r="AF227" s="219"/>
      <c r="AG227" s="219"/>
      <c r="AH227" s="219"/>
      <c r="AI227" s="219"/>
      <c r="AJ227" s="359">
        <f t="shared" si="39"/>
        <v>0</v>
      </c>
      <c r="AK227" s="180">
        <f t="shared" si="40"/>
        <v>0</v>
      </c>
      <c r="AL227" s="28"/>
      <c r="AM227" s="89"/>
      <c r="AN227" s="89"/>
      <c r="AO227" s="89"/>
      <c r="AP227" s="89"/>
      <c r="AQ227" s="89"/>
      <c r="AR227" s="89"/>
      <c r="AS227" s="89"/>
      <c r="AT227" s="89"/>
      <c r="AU227" s="89"/>
      <c r="AV227" s="220"/>
      <c r="AW227" s="89"/>
      <c r="AX227" s="89"/>
    </row>
    <row r="228" spans="1:50" ht="15.75">
      <c r="A228" s="356">
        <f>SUBTOTAL(3,$AK$7:AK228)</f>
        <v>222</v>
      </c>
      <c r="B228" s="357" t="s">
        <v>38</v>
      </c>
      <c r="C228" s="358" t="s">
        <v>4899</v>
      </c>
      <c r="D228" s="357" t="s">
        <v>9106</v>
      </c>
      <c r="E228" s="357" t="s">
        <v>8849</v>
      </c>
      <c r="F228" s="357" t="s">
        <v>8849</v>
      </c>
      <c r="G228" s="359">
        <v>0</v>
      </c>
      <c r="H228" s="180">
        <v>0</v>
      </c>
      <c r="I228" s="371">
        <v>0</v>
      </c>
      <c r="J228" s="359">
        <v>7500000</v>
      </c>
      <c r="K228" s="359"/>
      <c r="L228" s="359"/>
      <c r="M228" s="359"/>
      <c r="N228" s="359">
        <v>7500000</v>
      </c>
      <c r="O228" s="359"/>
      <c r="P228" s="359"/>
      <c r="Q228" s="252"/>
      <c r="R228" s="359"/>
      <c r="S228" s="359"/>
      <c r="T228" s="359"/>
      <c r="U228" s="359"/>
      <c r="V228" s="359"/>
      <c r="W228" s="359"/>
      <c r="X228" s="359"/>
      <c r="Y228" s="359"/>
      <c r="Z228" s="359">
        <f>IF(SUM(K228:N228)&lt;SUM(J228),SUM(J228)-SUM(K228:N228),)</f>
        <v>0</v>
      </c>
      <c r="AA228" s="359"/>
      <c r="AB228" s="219">
        <v>8450000</v>
      </c>
      <c r="AC228" s="219">
        <v>8450000</v>
      </c>
      <c r="AD228" s="219"/>
      <c r="AE228" s="219"/>
      <c r="AF228" s="219"/>
      <c r="AG228" s="219"/>
      <c r="AH228" s="219"/>
      <c r="AI228" s="219"/>
      <c r="AJ228" s="359">
        <f t="shared" si="39"/>
        <v>0</v>
      </c>
      <c r="AK228" s="180">
        <f t="shared" si="40"/>
        <v>0</v>
      </c>
      <c r="AL228" s="28"/>
      <c r="AM228" s="89"/>
      <c r="AN228" s="89"/>
      <c r="AO228" s="89"/>
      <c r="AP228" s="89"/>
      <c r="AQ228" s="89"/>
      <c r="AR228" s="89"/>
      <c r="AS228" s="89"/>
      <c r="AT228" s="89"/>
      <c r="AU228" s="89"/>
      <c r="AV228" s="220"/>
      <c r="AW228" s="89"/>
      <c r="AX228" s="89"/>
    </row>
    <row r="229" spans="1:50" ht="15.75">
      <c r="A229" s="356">
        <f>SUBTOTAL(3,$AK$7:AK229)</f>
        <v>223</v>
      </c>
      <c r="B229" s="357" t="s">
        <v>38</v>
      </c>
      <c r="C229" s="358" t="s">
        <v>5318</v>
      </c>
      <c r="D229" s="357" t="s">
        <v>9107</v>
      </c>
      <c r="E229" s="357" t="s">
        <v>8849</v>
      </c>
      <c r="F229" s="357" t="s">
        <v>8849</v>
      </c>
      <c r="G229" s="359">
        <v>0</v>
      </c>
      <c r="H229" s="180">
        <v>0</v>
      </c>
      <c r="I229" s="371">
        <v>0</v>
      </c>
      <c r="J229" s="359">
        <v>7500000</v>
      </c>
      <c r="K229" s="359"/>
      <c r="L229" s="359"/>
      <c r="M229" s="359"/>
      <c r="N229" s="359">
        <v>7500000</v>
      </c>
      <c r="O229" s="359"/>
      <c r="P229" s="359"/>
      <c r="Q229" s="252"/>
      <c r="R229" s="359"/>
      <c r="S229" s="359"/>
      <c r="T229" s="359"/>
      <c r="U229" s="359"/>
      <c r="V229" s="359"/>
      <c r="W229" s="359"/>
      <c r="X229" s="359"/>
      <c r="Y229" s="359"/>
      <c r="Z229" s="359">
        <f>IF(SUM(K229:N229)&lt;SUM(J229),SUM(J229)-SUM(K229:N229),)</f>
        <v>0</v>
      </c>
      <c r="AA229" s="359"/>
      <c r="AB229" s="219">
        <v>8450000</v>
      </c>
      <c r="AC229" s="219">
        <v>8450000</v>
      </c>
      <c r="AD229" s="219"/>
      <c r="AE229" s="219"/>
      <c r="AF229" s="219"/>
      <c r="AG229" s="219"/>
      <c r="AH229" s="219"/>
      <c r="AI229" s="219"/>
      <c r="AJ229" s="359">
        <f t="shared" si="39"/>
        <v>0</v>
      </c>
      <c r="AK229" s="180">
        <f t="shared" si="40"/>
        <v>0</v>
      </c>
      <c r="AL229" s="28"/>
      <c r="AM229" s="89"/>
      <c r="AN229" s="89"/>
      <c r="AO229" s="89"/>
      <c r="AP229" s="89"/>
      <c r="AQ229" s="89"/>
      <c r="AR229" s="89"/>
      <c r="AS229" s="89"/>
      <c r="AT229" s="89"/>
      <c r="AU229" s="89"/>
      <c r="AV229" s="220"/>
      <c r="AW229" s="89"/>
      <c r="AX229" s="89"/>
    </row>
    <row r="230" spans="1:50" ht="15.75">
      <c r="A230" s="356">
        <f>SUBTOTAL(3,$AK$7:AK230)</f>
        <v>224</v>
      </c>
      <c r="B230" s="357" t="s">
        <v>38</v>
      </c>
      <c r="C230" s="358" t="s">
        <v>6836</v>
      </c>
      <c r="D230" s="357" t="s">
        <v>9108</v>
      </c>
      <c r="E230" s="357" t="s">
        <v>8849</v>
      </c>
      <c r="F230" s="357" t="s">
        <v>8849</v>
      </c>
      <c r="G230" s="359">
        <v>0</v>
      </c>
      <c r="H230" s="180">
        <v>0</v>
      </c>
      <c r="I230" s="371"/>
      <c r="J230" s="359">
        <v>7500000</v>
      </c>
      <c r="K230" s="359"/>
      <c r="L230" s="359"/>
      <c r="M230" s="359"/>
      <c r="N230" s="359">
        <v>7500000</v>
      </c>
      <c r="O230" s="359"/>
      <c r="P230" s="359"/>
      <c r="Q230" s="252"/>
      <c r="R230" s="359"/>
      <c r="S230" s="359"/>
      <c r="T230" s="359"/>
      <c r="U230" s="359"/>
      <c r="V230" s="359"/>
      <c r="W230" s="359"/>
      <c r="X230" s="359"/>
      <c r="Y230" s="359"/>
      <c r="Z230" s="359">
        <f>IF(SUM(K230:N230)&lt;SUM(J230),SUM(J230)-SUM(K230:N230),)</f>
        <v>0</v>
      </c>
      <c r="AA230" s="359"/>
      <c r="AB230" s="219">
        <v>8450000</v>
      </c>
      <c r="AC230" s="219">
        <v>8450000</v>
      </c>
      <c r="AD230" s="219"/>
      <c r="AE230" s="219"/>
      <c r="AF230" s="219"/>
      <c r="AG230" s="219"/>
      <c r="AH230" s="219"/>
      <c r="AI230" s="219"/>
      <c r="AJ230" s="359">
        <f t="shared" si="39"/>
        <v>0</v>
      </c>
      <c r="AK230" s="180">
        <f t="shared" si="40"/>
        <v>0</v>
      </c>
      <c r="AL230" s="28"/>
      <c r="AM230" s="89"/>
      <c r="AN230" s="89"/>
      <c r="AO230" s="89"/>
      <c r="AP230" s="89"/>
      <c r="AQ230" s="89"/>
      <c r="AR230" s="89"/>
      <c r="AS230" s="89"/>
      <c r="AT230" s="89"/>
      <c r="AU230" s="89"/>
      <c r="AV230" s="220"/>
      <c r="AW230" s="89"/>
      <c r="AX230" s="89"/>
    </row>
    <row r="231" spans="1:50" ht="15.75">
      <c r="A231" s="356">
        <f>SUBTOTAL(3,$AK$7:AK231)</f>
        <v>225</v>
      </c>
      <c r="B231" s="357" t="s">
        <v>38</v>
      </c>
      <c r="C231" s="358" t="s">
        <v>9109</v>
      </c>
      <c r="D231" s="357" t="s">
        <v>9110</v>
      </c>
      <c r="E231" s="357" t="s">
        <v>8968</v>
      </c>
      <c r="F231" s="357" t="s">
        <v>8968</v>
      </c>
      <c r="G231" s="359">
        <v>0</v>
      </c>
      <c r="H231" s="180">
        <v>0</v>
      </c>
      <c r="I231" s="371"/>
      <c r="J231" s="359">
        <v>7500000</v>
      </c>
      <c r="K231" s="359"/>
      <c r="L231" s="359"/>
      <c r="M231" s="359"/>
      <c r="N231" s="359"/>
      <c r="O231" s="359"/>
      <c r="P231" s="359">
        <v>7500000</v>
      </c>
      <c r="Q231" s="252"/>
      <c r="R231" s="359"/>
      <c r="S231" s="359"/>
      <c r="T231" s="359"/>
      <c r="U231" s="359"/>
      <c r="V231" s="359"/>
      <c r="W231" s="359"/>
      <c r="X231" s="359"/>
      <c r="Y231" s="359"/>
      <c r="Z231" s="359">
        <f>IF(SUM(K231:P231)&lt;SUM(J231),SUM(J231)-SUM(K231:P231),)</f>
        <v>0</v>
      </c>
      <c r="AA231" s="359"/>
      <c r="AB231" s="219">
        <v>8450000</v>
      </c>
      <c r="AC231" s="219"/>
      <c r="AD231" s="219"/>
      <c r="AE231" s="219"/>
      <c r="AF231" s="219"/>
      <c r="AG231" s="219">
        <v>8450000</v>
      </c>
      <c r="AH231" s="219"/>
      <c r="AI231" s="219"/>
      <c r="AJ231" s="359">
        <f>IF(SUM(AC231:AH231)&lt;SUM(AB231),SUM(AB231)-SUM(AC231:AH231),)</f>
        <v>0</v>
      </c>
      <c r="AK231" s="180">
        <v>0</v>
      </c>
      <c r="AL231" s="28"/>
      <c r="AM231" s="89"/>
      <c r="AN231" s="89"/>
      <c r="AO231" s="89"/>
      <c r="AP231" s="89"/>
      <c r="AQ231" s="89"/>
      <c r="AR231" s="89"/>
      <c r="AS231" s="89"/>
      <c r="AT231" s="89"/>
      <c r="AU231" s="89"/>
      <c r="AV231" s="220"/>
      <c r="AW231" s="89"/>
      <c r="AX231" s="89"/>
    </row>
    <row r="232" spans="1:50" ht="15.75">
      <c r="A232" s="356">
        <f>SUBTOTAL(3,$AK$7:AK232)</f>
        <v>226</v>
      </c>
      <c r="B232" s="357" t="s">
        <v>38</v>
      </c>
      <c r="C232" s="358" t="s">
        <v>6687</v>
      </c>
      <c r="D232" s="357" t="s">
        <v>9111</v>
      </c>
      <c r="E232" s="357" t="s">
        <v>8937</v>
      </c>
      <c r="F232" s="357" t="s">
        <v>8937</v>
      </c>
      <c r="G232" s="359">
        <v>0</v>
      </c>
      <c r="H232" s="180">
        <v>0</v>
      </c>
      <c r="I232" s="371">
        <v>0</v>
      </c>
      <c r="J232" s="359">
        <v>7500000</v>
      </c>
      <c r="K232" s="359"/>
      <c r="L232" s="359"/>
      <c r="M232" s="359"/>
      <c r="N232" s="359">
        <v>7500000</v>
      </c>
      <c r="O232" s="359"/>
      <c r="P232" s="359"/>
      <c r="Q232" s="252"/>
      <c r="R232" s="359"/>
      <c r="S232" s="359"/>
      <c r="T232" s="359"/>
      <c r="U232" s="359"/>
      <c r="V232" s="359"/>
      <c r="W232" s="359"/>
      <c r="X232" s="359"/>
      <c r="Y232" s="359"/>
      <c r="Z232" s="359">
        <f>IF(SUM(K232:N232)&lt;SUM(J232),SUM(J232)-SUM(K232:N232),)</f>
        <v>0</v>
      </c>
      <c r="AA232" s="359"/>
      <c r="AB232" s="219">
        <v>8450000</v>
      </c>
      <c r="AC232" s="219">
        <v>8450000</v>
      </c>
      <c r="AD232" s="219"/>
      <c r="AE232" s="219"/>
      <c r="AF232" s="219"/>
      <c r="AG232" s="219"/>
      <c r="AH232" s="219"/>
      <c r="AI232" s="219"/>
      <c r="AJ232" s="359">
        <f t="shared" si="39"/>
        <v>0</v>
      </c>
      <c r="AK232" s="180">
        <f t="shared" si="40"/>
        <v>0</v>
      </c>
      <c r="AL232" s="28"/>
      <c r="AM232" s="89"/>
      <c r="AN232" s="89"/>
      <c r="AO232" s="89"/>
      <c r="AP232" s="89"/>
      <c r="AQ232" s="89"/>
      <c r="AR232" s="89"/>
      <c r="AS232" s="89"/>
      <c r="AT232" s="89"/>
      <c r="AU232" s="89"/>
      <c r="AV232" s="220"/>
      <c r="AW232" s="89"/>
      <c r="AX232" s="89"/>
    </row>
    <row r="233" spans="1:50" ht="15.75">
      <c r="A233" s="356">
        <f>SUBTOTAL(3,$AK$7:AK233)</f>
        <v>227</v>
      </c>
      <c r="B233" s="357" t="s">
        <v>38</v>
      </c>
      <c r="C233" s="358" t="s">
        <v>4849</v>
      </c>
      <c r="D233" s="357" t="s">
        <v>9113</v>
      </c>
      <c r="E233" s="357" t="s">
        <v>8849</v>
      </c>
      <c r="F233" s="357" t="s">
        <v>8849</v>
      </c>
      <c r="G233" s="359">
        <v>0</v>
      </c>
      <c r="H233" s="180">
        <v>0</v>
      </c>
      <c r="I233" s="371">
        <v>0</v>
      </c>
      <c r="J233" s="359">
        <v>7500000</v>
      </c>
      <c r="K233" s="359"/>
      <c r="L233" s="359"/>
      <c r="M233" s="359"/>
      <c r="N233" s="359">
        <v>7500000</v>
      </c>
      <c r="O233" s="359"/>
      <c r="P233" s="359"/>
      <c r="Q233" s="252"/>
      <c r="R233" s="359"/>
      <c r="S233" s="359"/>
      <c r="T233" s="359"/>
      <c r="U233" s="359"/>
      <c r="V233" s="359"/>
      <c r="W233" s="359"/>
      <c r="X233" s="359"/>
      <c r="Y233" s="359"/>
      <c r="Z233" s="359">
        <f>IF(SUM(K233:N233)&lt;SUM(J233),SUM(J233)-SUM(K233:N233),)</f>
        <v>0</v>
      </c>
      <c r="AA233" s="359"/>
      <c r="AB233" s="219">
        <v>8450000</v>
      </c>
      <c r="AC233" s="219">
        <v>8450000</v>
      </c>
      <c r="AD233" s="219"/>
      <c r="AE233" s="219"/>
      <c r="AF233" s="219"/>
      <c r="AG233" s="219"/>
      <c r="AH233" s="219"/>
      <c r="AI233" s="219"/>
      <c r="AJ233" s="359">
        <f t="shared" si="39"/>
        <v>0</v>
      </c>
      <c r="AK233" s="180">
        <f t="shared" si="40"/>
        <v>0</v>
      </c>
      <c r="AL233" s="28"/>
      <c r="AM233" s="89"/>
      <c r="AN233" s="89"/>
      <c r="AO233" s="89"/>
      <c r="AP233" s="89"/>
      <c r="AQ233" s="89"/>
      <c r="AR233" s="89"/>
      <c r="AS233" s="89"/>
      <c r="AT233" s="89"/>
      <c r="AU233" s="89"/>
      <c r="AV233" s="220"/>
      <c r="AW233" s="89"/>
      <c r="AX233" s="89"/>
    </row>
    <row r="234" spans="1:50" ht="15.75">
      <c r="A234" s="356">
        <f>SUBTOTAL(3,$AK$7:AK234)</f>
        <v>228</v>
      </c>
      <c r="B234" s="357" t="s">
        <v>38</v>
      </c>
      <c r="C234" s="358" t="s">
        <v>9114</v>
      </c>
      <c r="D234" s="357" t="s">
        <v>9115</v>
      </c>
      <c r="E234" s="357" t="s">
        <v>8849</v>
      </c>
      <c r="F234" s="357" t="s">
        <v>8849</v>
      </c>
      <c r="G234" s="359">
        <v>0</v>
      </c>
      <c r="H234" s="180">
        <v>0</v>
      </c>
      <c r="I234" s="371">
        <v>0</v>
      </c>
      <c r="J234" s="359">
        <v>7500000</v>
      </c>
      <c r="K234" s="359"/>
      <c r="L234" s="359"/>
      <c r="M234" s="359"/>
      <c r="N234" s="359"/>
      <c r="O234" s="359"/>
      <c r="P234" s="359">
        <v>7500000</v>
      </c>
      <c r="Q234" s="252"/>
      <c r="R234" s="359"/>
      <c r="S234" s="359"/>
      <c r="T234" s="359"/>
      <c r="U234" s="359"/>
      <c r="V234" s="359"/>
      <c r="W234" s="359"/>
      <c r="X234" s="359"/>
      <c r="Y234" s="359"/>
      <c r="Z234" s="359">
        <f>IF(SUM(K234:P234)&lt;SUM(J234),SUM(J234)-SUM(K234:P234),)</f>
        <v>0</v>
      </c>
      <c r="AA234" s="359"/>
      <c r="AB234" s="219">
        <v>8450000</v>
      </c>
      <c r="AC234" s="219">
        <v>8450000</v>
      </c>
      <c r="AD234" s="219"/>
      <c r="AE234" s="219"/>
      <c r="AF234" s="219"/>
      <c r="AG234" s="219"/>
      <c r="AH234" s="219"/>
      <c r="AI234" s="219"/>
      <c r="AJ234" s="359">
        <f t="shared" si="39"/>
        <v>0</v>
      </c>
      <c r="AK234" s="180">
        <f t="shared" si="40"/>
        <v>0</v>
      </c>
      <c r="AL234" s="28"/>
      <c r="AM234" s="89"/>
      <c r="AN234" s="89"/>
      <c r="AO234" s="89"/>
      <c r="AP234" s="89"/>
      <c r="AQ234" s="89"/>
      <c r="AR234" s="89"/>
      <c r="AS234" s="89"/>
      <c r="AT234" s="89"/>
      <c r="AU234" s="89"/>
      <c r="AV234" s="220"/>
      <c r="AW234" s="89"/>
      <c r="AX234" s="89"/>
    </row>
    <row r="235" spans="1:50" ht="15.75">
      <c r="A235" s="356">
        <f>SUBTOTAL(3,$AK$7:AK235)</f>
        <v>229</v>
      </c>
      <c r="B235" s="357" t="s">
        <v>38</v>
      </c>
      <c r="C235" s="358" t="s">
        <v>5575</v>
      </c>
      <c r="D235" s="357" t="s">
        <v>9116</v>
      </c>
      <c r="E235" s="357" t="s">
        <v>8849</v>
      </c>
      <c r="F235" s="357" t="s">
        <v>8849</v>
      </c>
      <c r="G235" s="359">
        <v>0</v>
      </c>
      <c r="H235" s="180">
        <v>0</v>
      </c>
      <c r="I235" s="371">
        <v>0</v>
      </c>
      <c r="J235" s="359">
        <v>7500000</v>
      </c>
      <c r="K235" s="359"/>
      <c r="L235" s="359"/>
      <c r="M235" s="359"/>
      <c r="N235" s="359">
        <v>7500000</v>
      </c>
      <c r="O235" s="359"/>
      <c r="P235" s="359"/>
      <c r="Q235" s="252"/>
      <c r="R235" s="359"/>
      <c r="S235" s="359"/>
      <c r="T235" s="359"/>
      <c r="U235" s="359"/>
      <c r="V235" s="359"/>
      <c r="W235" s="359"/>
      <c r="X235" s="359"/>
      <c r="Y235" s="359"/>
      <c r="Z235" s="359">
        <f>IF(SUM(K235:N235)&lt;SUM(J235),SUM(J235)-SUM(K235:N235),)</f>
        <v>0</v>
      </c>
      <c r="AA235" s="359"/>
      <c r="AB235" s="219">
        <v>8450000</v>
      </c>
      <c r="AC235" s="219">
        <v>8450000</v>
      </c>
      <c r="AD235" s="219"/>
      <c r="AE235" s="219"/>
      <c r="AF235" s="219"/>
      <c r="AG235" s="219"/>
      <c r="AH235" s="219"/>
      <c r="AI235" s="219"/>
      <c r="AJ235" s="359">
        <f t="shared" si="39"/>
        <v>0</v>
      </c>
      <c r="AK235" s="180">
        <f t="shared" si="40"/>
        <v>0</v>
      </c>
      <c r="AL235" s="28"/>
      <c r="AM235" s="89"/>
      <c r="AN235" s="89"/>
      <c r="AO235" s="89"/>
      <c r="AP235" s="89"/>
      <c r="AQ235" s="89"/>
      <c r="AR235" s="89"/>
      <c r="AS235" s="89"/>
      <c r="AT235" s="89"/>
      <c r="AU235" s="89"/>
      <c r="AV235" s="220"/>
      <c r="AW235" s="89"/>
      <c r="AX235" s="89"/>
    </row>
    <row r="236" spans="1:50" ht="15.75">
      <c r="A236" s="356">
        <f>SUBTOTAL(3,$AK$7:AK236)</f>
        <v>230</v>
      </c>
      <c r="B236" s="357" t="s">
        <v>38</v>
      </c>
      <c r="C236" s="358" t="s">
        <v>5682</v>
      </c>
      <c r="D236" s="357" t="s">
        <v>9117</v>
      </c>
      <c r="E236" s="357" t="s">
        <v>8849</v>
      </c>
      <c r="F236" s="357" t="s">
        <v>8849</v>
      </c>
      <c r="G236" s="359">
        <v>0</v>
      </c>
      <c r="H236" s="180">
        <v>0</v>
      </c>
      <c r="I236" s="371">
        <v>0</v>
      </c>
      <c r="J236" s="359">
        <v>7500000</v>
      </c>
      <c r="K236" s="359"/>
      <c r="L236" s="359"/>
      <c r="M236" s="359"/>
      <c r="N236" s="359">
        <v>7500000</v>
      </c>
      <c r="O236" s="359"/>
      <c r="P236" s="359"/>
      <c r="Q236" s="252"/>
      <c r="R236" s="359"/>
      <c r="S236" s="359"/>
      <c r="T236" s="359"/>
      <c r="U236" s="359"/>
      <c r="V236" s="359"/>
      <c r="W236" s="359"/>
      <c r="X236" s="359"/>
      <c r="Y236" s="359"/>
      <c r="Z236" s="359">
        <f>IF(SUM(K236:N236)&lt;SUM(J236),SUM(J236)-SUM(K236:N236),)</f>
        <v>0</v>
      </c>
      <c r="AA236" s="359"/>
      <c r="AB236" s="219">
        <v>8450000</v>
      </c>
      <c r="AC236" s="219">
        <v>8450000</v>
      </c>
      <c r="AD236" s="219"/>
      <c r="AE236" s="219"/>
      <c r="AF236" s="219"/>
      <c r="AG236" s="219"/>
      <c r="AH236" s="219"/>
      <c r="AI236" s="219"/>
      <c r="AJ236" s="359">
        <f t="shared" si="39"/>
        <v>0</v>
      </c>
      <c r="AK236" s="180">
        <f t="shared" si="40"/>
        <v>0</v>
      </c>
      <c r="AL236" s="28"/>
      <c r="AM236" s="89"/>
      <c r="AN236" s="89"/>
      <c r="AO236" s="89"/>
      <c r="AP236" s="89"/>
      <c r="AQ236" s="89"/>
      <c r="AR236" s="89"/>
      <c r="AS236" s="89"/>
      <c r="AT236" s="89"/>
      <c r="AU236" s="89"/>
      <c r="AV236" s="220"/>
      <c r="AW236" s="89"/>
      <c r="AX236" s="89"/>
    </row>
    <row r="237" spans="1:50" ht="15.75">
      <c r="A237" s="356">
        <f>SUBTOTAL(3,$AK$7:AK237)</f>
        <v>231</v>
      </c>
      <c r="B237" s="357" t="s">
        <v>38</v>
      </c>
      <c r="C237" s="358" t="s">
        <v>9119</v>
      </c>
      <c r="D237" s="357" t="s">
        <v>9120</v>
      </c>
      <c r="E237" s="357" t="s">
        <v>8849</v>
      </c>
      <c r="F237" s="357" t="s">
        <v>8849</v>
      </c>
      <c r="G237" s="359">
        <v>0</v>
      </c>
      <c r="H237" s="180">
        <v>0</v>
      </c>
      <c r="I237" s="371">
        <v>0</v>
      </c>
      <c r="J237" s="359">
        <v>7500000</v>
      </c>
      <c r="K237" s="359"/>
      <c r="L237" s="359"/>
      <c r="M237" s="359"/>
      <c r="N237" s="359"/>
      <c r="O237" s="359"/>
      <c r="P237" s="359">
        <v>7500000</v>
      </c>
      <c r="Q237" s="252"/>
      <c r="R237" s="359"/>
      <c r="S237" s="359"/>
      <c r="T237" s="359"/>
      <c r="U237" s="359"/>
      <c r="V237" s="359"/>
      <c r="W237" s="359"/>
      <c r="X237" s="359"/>
      <c r="Y237" s="359"/>
      <c r="Z237" s="359">
        <f>IF(SUM(K237:P237)&lt;SUM(J237),SUM(J237)-SUM(K237:P237),)</f>
        <v>0</v>
      </c>
      <c r="AA237" s="359"/>
      <c r="AB237" s="219">
        <v>8450000</v>
      </c>
      <c r="AC237" s="219">
        <v>8450000</v>
      </c>
      <c r="AD237" s="219"/>
      <c r="AE237" s="219"/>
      <c r="AF237" s="219"/>
      <c r="AG237" s="219"/>
      <c r="AH237" s="219"/>
      <c r="AI237" s="219"/>
      <c r="AJ237" s="359">
        <f t="shared" si="39"/>
        <v>0</v>
      </c>
      <c r="AK237" s="180">
        <f t="shared" si="40"/>
        <v>0</v>
      </c>
      <c r="AL237" s="28"/>
      <c r="AM237" s="89"/>
      <c r="AN237" s="89"/>
      <c r="AO237" s="89"/>
      <c r="AP237" s="89"/>
      <c r="AQ237" s="89"/>
      <c r="AR237" s="89"/>
      <c r="AS237" s="89"/>
      <c r="AT237" s="89"/>
      <c r="AU237" s="89"/>
      <c r="AV237" s="220"/>
      <c r="AW237" s="89"/>
      <c r="AX237" s="89"/>
    </row>
    <row r="238" spans="1:50" ht="15.75">
      <c r="A238" s="356">
        <f>SUBTOTAL(3,$AK$7:AK238)</f>
        <v>232</v>
      </c>
      <c r="B238" s="357" t="s">
        <v>38</v>
      </c>
      <c r="C238" s="358" t="s">
        <v>6077</v>
      </c>
      <c r="D238" s="357" t="s">
        <v>9121</v>
      </c>
      <c r="E238" s="357" t="s">
        <v>8849</v>
      </c>
      <c r="F238" s="357" t="s">
        <v>8849</v>
      </c>
      <c r="G238" s="359">
        <v>0</v>
      </c>
      <c r="H238" s="180">
        <v>0</v>
      </c>
      <c r="I238" s="371">
        <v>0</v>
      </c>
      <c r="J238" s="359">
        <v>7500000</v>
      </c>
      <c r="K238" s="359"/>
      <c r="L238" s="359"/>
      <c r="M238" s="359"/>
      <c r="N238" s="359">
        <v>7500000</v>
      </c>
      <c r="O238" s="359"/>
      <c r="P238" s="359"/>
      <c r="Q238" s="252"/>
      <c r="R238" s="359"/>
      <c r="S238" s="359"/>
      <c r="T238" s="359"/>
      <c r="U238" s="359"/>
      <c r="V238" s="359"/>
      <c r="W238" s="359"/>
      <c r="X238" s="359"/>
      <c r="Y238" s="359"/>
      <c r="Z238" s="359">
        <f t="shared" ref="Z238:Z243" si="41">IF(SUM(K238:N238)&lt;SUM(J238),SUM(J238)-SUM(K238:N238),)</f>
        <v>0</v>
      </c>
      <c r="AA238" s="359"/>
      <c r="AB238" s="219">
        <v>8450000</v>
      </c>
      <c r="AC238" s="219">
        <v>8450000</v>
      </c>
      <c r="AD238" s="219"/>
      <c r="AE238" s="219"/>
      <c r="AF238" s="219"/>
      <c r="AG238" s="219"/>
      <c r="AH238" s="219"/>
      <c r="AI238" s="219"/>
      <c r="AJ238" s="359">
        <f t="shared" si="39"/>
        <v>0</v>
      </c>
      <c r="AK238" s="180">
        <f t="shared" si="40"/>
        <v>0</v>
      </c>
      <c r="AL238" s="28"/>
      <c r="AM238" s="89"/>
      <c r="AN238" s="89"/>
      <c r="AO238" s="89"/>
      <c r="AP238" s="89"/>
      <c r="AQ238" s="89"/>
      <c r="AR238" s="89"/>
      <c r="AS238" s="89"/>
      <c r="AT238" s="89"/>
      <c r="AU238" s="89"/>
      <c r="AV238" s="220"/>
      <c r="AW238" s="89"/>
      <c r="AX238" s="89"/>
    </row>
    <row r="239" spans="1:50" ht="15.75">
      <c r="A239" s="356">
        <f>SUBTOTAL(3,$AK$7:AK239)</f>
        <v>233</v>
      </c>
      <c r="B239" s="357" t="s">
        <v>38</v>
      </c>
      <c r="C239" s="358" t="s">
        <v>6650</v>
      </c>
      <c r="D239" s="357" t="s">
        <v>9122</v>
      </c>
      <c r="E239" s="357" t="s">
        <v>8849</v>
      </c>
      <c r="F239" s="357" t="s">
        <v>8849</v>
      </c>
      <c r="G239" s="359">
        <v>0</v>
      </c>
      <c r="H239" s="180">
        <v>0</v>
      </c>
      <c r="I239" s="371"/>
      <c r="J239" s="359">
        <v>7500000</v>
      </c>
      <c r="K239" s="359"/>
      <c r="L239" s="359"/>
      <c r="M239" s="359"/>
      <c r="N239" s="359">
        <v>7500000</v>
      </c>
      <c r="O239" s="359"/>
      <c r="P239" s="359"/>
      <c r="Q239" s="252"/>
      <c r="R239" s="359"/>
      <c r="S239" s="359"/>
      <c r="T239" s="359"/>
      <c r="U239" s="359"/>
      <c r="V239" s="359"/>
      <c r="W239" s="359"/>
      <c r="X239" s="359"/>
      <c r="Y239" s="359"/>
      <c r="Z239" s="359">
        <f t="shared" si="41"/>
        <v>0</v>
      </c>
      <c r="AA239" s="359"/>
      <c r="AB239" s="219">
        <v>8450000</v>
      </c>
      <c r="AC239" s="219">
        <v>8450000</v>
      </c>
      <c r="AD239" s="219"/>
      <c r="AE239" s="219"/>
      <c r="AF239" s="219"/>
      <c r="AG239" s="219"/>
      <c r="AH239" s="219"/>
      <c r="AI239" s="219"/>
      <c r="AJ239" s="359">
        <f t="shared" si="39"/>
        <v>0</v>
      </c>
      <c r="AK239" s="180">
        <f t="shared" si="40"/>
        <v>0</v>
      </c>
      <c r="AL239" s="28"/>
      <c r="AM239" s="89"/>
      <c r="AN239" s="89"/>
      <c r="AO239" s="89"/>
      <c r="AP239" s="89"/>
      <c r="AQ239" s="89"/>
      <c r="AR239" s="89"/>
      <c r="AS239" s="89"/>
      <c r="AT239" s="89"/>
      <c r="AU239" s="89"/>
      <c r="AV239" s="220"/>
      <c r="AW239" s="89"/>
      <c r="AX239" s="89"/>
    </row>
    <row r="240" spans="1:50" ht="15.75">
      <c r="A240" s="356">
        <f>SUBTOTAL(3,$AK$7:AK240)</f>
        <v>234</v>
      </c>
      <c r="B240" s="357" t="s">
        <v>38</v>
      </c>
      <c r="C240" s="358" t="s">
        <v>6029</v>
      </c>
      <c r="D240" s="357" t="s">
        <v>9123</v>
      </c>
      <c r="E240" s="357" t="s">
        <v>9026</v>
      </c>
      <c r="F240" s="357" t="s">
        <v>9026</v>
      </c>
      <c r="G240" s="359">
        <v>0</v>
      </c>
      <c r="H240" s="180">
        <v>0</v>
      </c>
      <c r="I240" s="371">
        <v>0</v>
      </c>
      <c r="J240" s="359">
        <v>7500000</v>
      </c>
      <c r="K240" s="359"/>
      <c r="L240" s="359"/>
      <c r="M240" s="359"/>
      <c r="N240" s="359">
        <v>7500000</v>
      </c>
      <c r="O240" s="359"/>
      <c r="P240" s="359"/>
      <c r="Q240" s="252"/>
      <c r="R240" s="359"/>
      <c r="S240" s="359"/>
      <c r="T240" s="359"/>
      <c r="U240" s="359"/>
      <c r="V240" s="359"/>
      <c r="W240" s="359"/>
      <c r="X240" s="359"/>
      <c r="Y240" s="359"/>
      <c r="Z240" s="359">
        <f t="shared" si="41"/>
        <v>0</v>
      </c>
      <c r="AA240" s="359"/>
      <c r="AB240" s="219">
        <v>8450000</v>
      </c>
      <c r="AC240" s="219"/>
      <c r="AD240" s="219"/>
      <c r="AE240" s="219"/>
      <c r="AF240" s="219"/>
      <c r="AG240" s="219"/>
      <c r="AH240" s="219"/>
      <c r="AI240" s="219"/>
      <c r="AJ240" s="359">
        <f t="shared" si="39"/>
        <v>8450000</v>
      </c>
      <c r="AK240" s="180">
        <f t="shared" si="40"/>
        <v>8450000</v>
      </c>
      <c r="AL240" s="28"/>
      <c r="AM240" s="89"/>
      <c r="AN240" s="89"/>
      <c r="AO240" s="89"/>
      <c r="AP240" s="89"/>
      <c r="AQ240" s="89"/>
      <c r="AR240" s="89"/>
      <c r="AS240" s="89"/>
      <c r="AT240" s="89"/>
      <c r="AU240" s="89"/>
      <c r="AV240" s="220"/>
      <c r="AW240" s="89"/>
      <c r="AX240" s="89"/>
    </row>
    <row r="241" spans="1:50" ht="15.75">
      <c r="A241" s="356">
        <f>SUBTOTAL(3,$AK$7:AK241)</f>
        <v>235</v>
      </c>
      <c r="B241" s="357" t="s">
        <v>38</v>
      </c>
      <c r="C241" s="358" t="s">
        <v>5808</v>
      </c>
      <c r="D241" s="357" t="s">
        <v>9124</v>
      </c>
      <c r="E241" s="357" t="s">
        <v>9026</v>
      </c>
      <c r="F241" s="357" t="s">
        <v>9026</v>
      </c>
      <c r="G241" s="359">
        <v>0</v>
      </c>
      <c r="H241" s="180">
        <v>0</v>
      </c>
      <c r="I241" s="371">
        <v>0</v>
      </c>
      <c r="J241" s="359">
        <v>7500000</v>
      </c>
      <c r="K241" s="359"/>
      <c r="L241" s="359"/>
      <c r="M241" s="359"/>
      <c r="N241" s="359">
        <v>7500000</v>
      </c>
      <c r="O241" s="359"/>
      <c r="P241" s="359"/>
      <c r="Q241" s="252"/>
      <c r="R241" s="359"/>
      <c r="S241" s="359"/>
      <c r="T241" s="359"/>
      <c r="U241" s="359"/>
      <c r="V241" s="359"/>
      <c r="W241" s="359"/>
      <c r="X241" s="359"/>
      <c r="Y241" s="359"/>
      <c r="Z241" s="359">
        <f t="shared" si="41"/>
        <v>0</v>
      </c>
      <c r="AA241" s="359"/>
      <c r="AB241" s="219">
        <v>8450000</v>
      </c>
      <c r="AC241" s="219">
        <v>8450000</v>
      </c>
      <c r="AD241" s="219"/>
      <c r="AE241" s="219"/>
      <c r="AF241" s="219"/>
      <c r="AG241" s="219"/>
      <c r="AH241" s="219"/>
      <c r="AI241" s="219"/>
      <c r="AJ241" s="359">
        <f t="shared" si="39"/>
        <v>0</v>
      </c>
      <c r="AK241" s="180">
        <f t="shared" si="40"/>
        <v>0</v>
      </c>
      <c r="AL241" s="28"/>
      <c r="AM241" s="89"/>
      <c r="AN241" s="89"/>
      <c r="AO241" s="89"/>
      <c r="AP241" s="89"/>
      <c r="AQ241" s="89"/>
      <c r="AR241" s="89"/>
      <c r="AS241" s="89"/>
      <c r="AT241" s="89"/>
      <c r="AU241" s="89"/>
      <c r="AV241" s="220"/>
      <c r="AW241" s="89"/>
      <c r="AX241" s="89"/>
    </row>
    <row r="242" spans="1:50" ht="15.75">
      <c r="A242" s="356">
        <f>SUBTOTAL(3,$AK$7:AK242)</f>
        <v>236</v>
      </c>
      <c r="B242" s="357" t="s">
        <v>38</v>
      </c>
      <c r="C242" s="358" t="s">
        <v>5667</v>
      </c>
      <c r="D242" s="357" t="s">
        <v>9125</v>
      </c>
      <c r="E242" s="357" t="s">
        <v>8968</v>
      </c>
      <c r="F242" s="357" t="s">
        <v>8968</v>
      </c>
      <c r="G242" s="359">
        <v>0</v>
      </c>
      <c r="H242" s="180">
        <v>0</v>
      </c>
      <c r="I242" s="371"/>
      <c r="J242" s="359">
        <v>7500000</v>
      </c>
      <c r="K242" s="359"/>
      <c r="L242" s="359"/>
      <c r="M242" s="359"/>
      <c r="N242" s="359">
        <v>7500000</v>
      </c>
      <c r="O242" s="359"/>
      <c r="P242" s="359"/>
      <c r="Q242" s="252"/>
      <c r="R242" s="359"/>
      <c r="S242" s="359"/>
      <c r="T242" s="359"/>
      <c r="U242" s="359"/>
      <c r="V242" s="359"/>
      <c r="W242" s="359"/>
      <c r="X242" s="359"/>
      <c r="Y242" s="359"/>
      <c r="Z242" s="359">
        <f t="shared" si="41"/>
        <v>0</v>
      </c>
      <c r="AA242" s="359"/>
      <c r="AB242" s="219">
        <v>8450000</v>
      </c>
      <c r="AC242" s="219">
        <v>8450000</v>
      </c>
      <c r="AD242" s="219"/>
      <c r="AE242" s="219"/>
      <c r="AF242" s="219"/>
      <c r="AG242" s="219"/>
      <c r="AH242" s="219"/>
      <c r="AI242" s="219"/>
      <c r="AJ242" s="359">
        <f t="shared" si="39"/>
        <v>0</v>
      </c>
      <c r="AK242" s="180">
        <f t="shared" si="40"/>
        <v>0</v>
      </c>
      <c r="AL242" s="28"/>
      <c r="AM242" s="89"/>
      <c r="AN242" s="89"/>
      <c r="AO242" s="89"/>
      <c r="AP242" s="89"/>
      <c r="AQ242" s="89"/>
      <c r="AR242" s="89"/>
      <c r="AS242" s="89"/>
      <c r="AT242" s="89"/>
      <c r="AU242" s="89"/>
      <c r="AV242" s="220"/>
      <c r="AW242" s="89"/>
      <c r="AX242" s="89"/>
    </row>
    <row r="243" spans="1:50" ht="15.75">
      <c r="A243" s="356">
        <f>SUBTOTAL(3,$AK$7:AK243)</f>
        <v>237</v>
      </c>
      <c r="B243" s="357" t="s">
        <v>38</v>
      </c>
      <c r="C243" s="358" t="s">
        <v>4847</v>
      </c>
      <c r="D243" s="357" t="s">
        <v>9126</v>
      </c>
      <c r="E243" s="357" t="s">
        <v>9026</v>
      </c>
      <c r="F243" s="357" t="s">
        <v>9026</v>
      </c>
      <c r="G243" s="359">
        <v>0</v>
      </c>
      <c r="H243" s="180">
        <v>0</v>
      </c>
      <c r="I243" s="371"/>
      <c r="J243" s="359">
        <v>7500000</v>
      </c>
      <c r="K243" s="359"/>
      <c r="L243" s="359"/>
      <c r="M243" s="359"/>
      <c r="N243" s="359">
        <v>7500000</v>
      </c>
      <c r="O243" s="359"/>
      <c r="P243" s="359"/>
      <c r="Q243" s="252"/>
      <c r="R243" s="359"/>
      <c r="S243" s="359"/>
      <c r="T243" s="359"/>
      <c r="U243" s="359"/>
      <c r="V243" s="359"/>
      <c r="W243" s="359"/>
      <c r="X243" s="359"/>
      <c r="Y243" s="359"/>
      <c r="Z243" s="359">
        <f t="shared" si="41"/>
        <v>0</v>
      </c>
      <c r="AA243" s="359"/>
      <c r="AB243" s="219">
        <v>8450000</v>
      </c>
      <c r="AC243" s="219"/>
      <c r="AD243" s="219"/>
      <c r="AE243" s="219"/>
      <c r="AF243" s="219"/>
      <c r="AG243" s="219">
        <v>8450000</v>
      </c>
      <c r="AH243" s="219"/>
      <c r="AI243" s="219"/>
      <c r="AJ243" s="359">
        <f>IF(SUM(AC243:AH243)&lt;SUM(AB243),SUM(AB243)-SUM(AC243:AH243),)</f>
        <v>0</v>
      </c>
      <c r="AK243" s="180">
        <v>0</v>
      </c>
      <c r="AL243" s="28"/>
      <c r="AM243" s="89"/>
      <c r="AN243" s="89"/>
      <c r="AO243" s="89"/>
      <c r="AP243" s="89"/>
      <c r="AQ243" s="89"/>
      <c r="AR243" s="89"/>
      <c r="AS243" s="89"/>
      <c r="AT243" s="89"/>
      <c r="AU243" s="89"/>
      <c r="AV243" s="220"/>
      <c r="AW243" s="89"/>
      <c r="AX243" s="89"/>
    </row>
    <row r="244" spans="1:50" ht="15.75">
      <c r="A244" s="356">
        <f>SUBTOTAL(3,$AK$7:AK244)</f>
        <v>238</v>
      </c>
      <c r="B244" s="357" t="s">
        <v>38</v>
      </c>
      <c r="C244" s="358" t="s">
        <v>9127</v>
      </c>
      <c r="D244" s="357" t="s">
        <v>9128</v>
      </c>
      <c r="E244" s="357" t="s">
        <v>8968</v>
      </c>
      <c r="F244" s="357" t="s">
        <v>8968</v>
      </c>
      <c r="G244" s="359">
        <v>0</v>
      </c>
      <c r="H244" s="180">
        <v>0</v>
      </c>
      <c r="I244" s="371"/>
      <c r="J244" s="359">
        <v>7500000</v>
      </c>
      <c r="K244" s="359"/>
      <c r="L244" s="359"/>
      <c r="M244" s="359"/>
      <c r="N244" s="359"/>
      <c r="O244" s="359"/>
      <c r="P244" s="359">
        <v>7500000</v>
      </c>
      <c r="Q244" s="252"/>
      <c r="R244" s="359"/>
      <c r="S244" s="359"/>
      <c r="T244" s="359"/>
      <c r="U244" s="359"/>
      <c r="V244" s="359"/>
      <c r="W244" s="359"/>
      <c r="X244" s="359"/>
      <c r="Y244" s="359"/>
      <c r="Z244" s="359">
        <f>IF(SUM(K244:P244)&lt;SUM(J244),SUM(J244)-SUM(K244:P244),)</f>
        <v>0</v>
      </c>
      <c r="AA244" s="359"/>
      <c r="AB244" s="219">
        <v>8450000</v>
      </c>
      <c r="AC244" s="219"/>
      <c r="AD244" s="219"/>
      <c r="AE244" s="219"/>
      <c r="AF244" s="219"/>
      <c r="AG244" s="219"/>
      <c r="AH244" s="219"/>
      <c r="AI244" s="219"/>
      <c r="AJ244" s="359">
        <f t="shared" si="39"/>
        <v>8450000</v>
      </c>
      <c r="AK244" s="180">
        <f t="shared" si="40"/>
        <v>8450000</v>
      </c>
      <c r="AL244" s="28"/>
      <c r="AM244" s="89"/>
      <c r="AN244" s="89"/>
      <c r="AO244" s="89"/>
      <c r="AP244" s="89"/>
      <c r="AQ244" s="89"/>
      <c r="AR244" s="89"/>
      <c r="AS244" s="89"/>
      <c r="AT244" s="89"/>
      <c r="AU244" s="89"/>
      <c r="AV244" s="220"/>
      <c r="AW244" s="89"/>
      <c r="AX244" s="89"/>
    </row>
    <row r="245" spans="1:50" ht="15.75">
      <c r="A245" s="356">
        <f>SUBTOTAL(3,$AK$7:AK245)</f>
        <v>239</v>
      </c>
      <c r="B245" s="357" t="s">
        <v>38</v>
      </c>
      <c r="C245" s="358" t="s">
        <v>5832</v>
      </c>
      <c r="D245" s="357" t="s">
        <v>9129</v>
      </c>
      <c r="E245" s="357" t="s">
        <v>9026</v>
      </c>
      <c r="F245" s="357" t="s">
        <v>9026</v>
      </c>
      <c r="G245" s="359">
        <v>0</v>
      </c>
      <c r="H245" s="180">
        <v>0</v>
      </c>
      <c r="I245" s="371"/>
      <c r="J245" s="359">
        <v>7500000</v>
      </c>
      <c r="K245" s="359"/>
      <c r="L245" s="359"/>
      <c r="M245" s="359"/>
      <c r="N245" s="359">
        <v>7500000</v>
      </c>
      <c r="O245" s="359"/>
      <c r="P245" s="359"/>
      <c r="Q245" s="252"/>
      <c r="R245" s="359"/>
      <c r="S245" s="359"/>
      <c r="T245" s="359"/>
      <c r="U245" s="359"/>
      <c r="V245" s="359"/>
      <c r="W245" s="359"/>
      <c r="X245" s="359"/>
      <c r="Y245" s="359"/>
      <c r="Z245" s="359">
        <f>IF(SUM(K245:N245)&lt;SUM(J245),SUM(J245)-SUM(K245:N245),)</f>
        <v>0</v>
      </c>
      <c r="AA245" s="359"/>
      <c r="AB245" s="219">
        <v>8450000</v>
      </c>
      <c r="AC245" s="219">
        <v>8450000</v>
      </c>
      <c r="AD245" s="219"/>
      <c r="AE245" s="219"/>
      <c r="AF245" s="219"/>
      <c r="AG245" s="219"/>
      <c r="AH245" s="219"/>
      <c r="AI245" s="219"/>
      <c r="AJ245" s="359">
        <f t="shared" si="39"/>
        <v>0</v>
      </c>
      <c r="AK245" s="180">
        <f t="shared" si="40"/>
        <v>0</v>
      </c>
      <c r="AL245" s="28"/>
      <c r="AM245" s="89"/>
      <c r="AN245" s="89"/>
      <c r="AO245" s="89"/>
      <c r="AP245" s="89"/>
      <c r="AQ245" s="89"/>
      <c r="AR245" s="89"/>
      <c r="AS245" s="89"/>
      <c r="AT245" s="89"/>
      <c r="AU245" s="89"/>
      <c r="AV245" s="220"/>
      <c r="AW245" s="89"/>
      <c r="AX245" s="89"/>
    </row>
    <row r="246" spans="1:50" ht="15.75">
      <c r="A246" s="356">
        <f>SUBTOTAL(3,$AK$7:AK246)</f>
        <v>240</v>
      </c>
      <c r="B246" s="357" t="s">
        <v>38</v>
      </c>
      <c r="C246" s="358" t="s">
        <v>6466</v>
      </c>
      <c r="D246" s="357" t="s">
        <v>9130</v>
      </c>
      <c r="E246" s="357" t="s">
        <v>8849</v>
      </c>
      <c r="F246" s="357" t="s">
        <v>8849</v>
      </c>
      <c r="G246" s="359">
        <v>0</v>
      </c>
      <c r="H246" s="180">
        <v>0</v>
      </c>
      <c r="I246" s="371">
        <v>0</v>
      </c>
      <c r="J246" s="359">
        <v>7500000</v>
      </c>
      <c r="K246" s="359"/>
      <c r="L246" s="359"/>
      <c r="M246" s="359"/>
      <c r="N246" s="359">
        <v>7500000</v>
      </c>
      <c r="O246" s="359"/>
      <c r="P246" s="359"/>
      <c r="Q246" s="252"/>
      <c r="R246" s="359"/>
      <c r="S246" s="359"/>
      <c r="T246" s="359"/>
      <c r="U246" s="359"/>
      <c r="V246" s="359"/>
      <c r="W246" s="359"/>
      <c r="X246" s="359"/>
      <c r="Y246" s="359"/>
      <c r="Z246" s="359">
        <f>IF(SUM(K246:N246)&lt;SUM(J246),SUM(J246)-SUM(K246:N246),)</f>
        <v>0</v>
      </c>
      <c r="AA246" s="359"/>
      <c r="AB246" s="219">
        <v>8450000</v>
      </c>
      <c r="AC246" s="219">
        <v>8450000</v>
      </c>
      <c r="AD246" s="219"/>
      <c r="AE246" s="219"/>
      <c r="AF246" s="219"/>
      <c r="AG246" s="219"/>
      <c r="AH246" s="219"/>
      <c r="AI246" s="219"/>
      <c r="AJ246" s="359">
        <f t="shared" si="39"/>
        <v>0</v>
      </c>
      <c r="AK246" s="180">
        <f t="shared" si="40"/>
        <v>0</v>
      </c>
      <c r="AL246" s="28"/>
      <c r="AM246" s="89"/>
      <c r="AN246" s="89"/>
      <c r="AO246" s="89"/>
      <c r="AP246" s="89"/>
      <c r="AQ246" s="89"/>
      <c r="AR246" s="89"/>
      <c r="AS246" s="89"/>
      <c r="AT246" s="89"/>
      <c r="AU246" s="89"/>
      <c r="AV246" s="220"/>
      <c r="AW246" s="89"/>
      <c r="AX246" s="89"/>
    </row>
    <row r="247" spans="1:50" ht="15.75">
      <c r="A247" s="356">
        <f>SUBTOTAL(3,$AK$7:AK247)</f>
        <v>241</v>
      </c>
      <c r="B247" s="357" t="s">
        <v>38</v>
      </c>
      <c r="C247" s="358" t="s">
        <v>9132</v>
      </c>
      <c r="D247" s="357" t="s">
        <v>9133</v>
      </c>
      <c r="E247" s="357" t="s">
        <v>8937</v>
      </c>
      <c r="F247" s="357" t="s">
        <v>8937</v>
      </c>
      <c r="G247" s="359">
        <v>0</v>
      </c>
      <c r="H247" s="180">
        <v>0</v>
      </c>
      <c r="I247" s="371">
        <v>0</v>
      </c>
      <c r="J247" s="359">
        <v>7500000</v>
      </c>
      <c r="K247" s="359"/>
      <c r="L247" s="359"/>
      <c r="M247" s="359"/>
      <c r="N247" s="359"/>
      <c r="O247" s="359"/>
      <c r="P247" s="359">
        <v>7500000</v>
      </c>
      <c r="Q247" s="252"/>
      <c r="R247" s="359"/>
      <c r="S247" s="359"/>
      <c r="T247" s="359"/>
      <c r="U247" s="359"/>
      <c r="V247" s="359"/>
      <c r="W247" s="359"/>
      <c r="X247" s="359"/>
      <c r="Y247" s="359"/>
      <c r="Z247" s="359">
        <f>IF(SUM(K247:P247)&lt;SUM(J247),SUM(J247)-SUM(K247:P247),)</f>
        <v>0</v>
      </c>
      <c r="AA247" s="359"/>
      <c r="AB247" s="219">
        <v>8450000</v>
      </c>
      <c r="AC247" s="219">
        <v>8450000</v>
      </c>
      <c r="AD247" s="219"/>
      <c r="AE247" s="219"/>
      <c r="AF247" s="219"/>
      <c r="AG247" s="219"/>
      <c r="AH247" s="219"/>
      <c r="AI247" s="219"/>
      <c r="AJ247" s="359">
        <f t="shared" si="39"/>
        <v>0</v>
      </c>
      <c r="AK247" s="180">
        <f t="shared" si="40"/>
        <v>0</v>
      </c>
      <c r="AL247" s="28"/>
      <c r="AM247" s="89"/>
      <c r="AN247" s="89"/>
      <c r="AO247" s="89"/>
      <c r="AP247" s="89"/>
      <c r="AQ247" s="89"/>
      <c r="AR247" s="89"/>
      <c r="AS247" s="89"/>
      <c r="AT247" s="89"/>
      <c r="AU247" s="89"/>
      <c r="AV247" s="220"/>
      <c r="AW247" s="89"/>
      <c r="AX247" s="89"/>
    </row>
    <row r="248" spans="1:50" ht="15.75">
      <c r="A248" s="356">
        <f>SUBTOTAL(3,$AK$7:AK248)</f>
        <v>242</v>
      </c>
      <c r="B248" s="357" t="s">
        <v>38</v>
      </c>
      <c r="C248" s="358" t="s">
        <v>6134</v>
      </c>
      <c r="D248" s="357" t="s">
        <v>9134</v>
      </c>
      <c r="E248" s="357" t="s">
        <v>9026</v>
      </c>
      <c r="F248" s="357" t="s">
        <v>9026</v>
      </c>
      <c r="G248" s="359">
        <v>0</v>
      </c>
      <c r="H248" s="180">
        <v>0</v>
      </c>
      <c r="I248" s="371"/>
      <c r="J248" s="359">
        <v>7500000</v>
      </c>
      <c r="K248" s="359"/>
      <c r="L248" s="359"/>
      <c r="M248" s="359"/>
      <c r="N248" s="359">
        <v>7500000</v>
      </c>
      <c r="O248" s="359"/>
      <c r="P248" s="359"/>
      <c r="Q248" s="252"/>
      <c r="R248" s="359"/>
      <c r="S248" s="359"/>
      <c r="T248" s="359"/>
      <c r="U248" s="359"/>
      <c r="V248" s="359"/>
      <c r="W248" s="359"/>
      <c r="X248" s="359"/>
      <c r="Y248" s="359"/>
      <c r="Z248" s="359">
        <f>IF(SUM(K248:N248)&lt;SUM(J248),SUM(J248)-SUM(K248:N248),)</f>
        <v>0</v>
      </c>
      <c r="AA248" s="359"/>
      <c r="AB248" s="219">
        <v>8450000</v>
      </c>
      <c r="AC248" s="219">
        <v>8450000</v>
      </c>
      <c r="AD248" s="219"/>
      <c r="AE248" s="219"/>
      <c r="AF248" s="219"/>
      <c r="AG248" s="219"/>
      <c r="AH248" s="219"/>
      <c r="AI248" s="219"/>
      <c r="AJ248" s="359">
        <f t="shared" si="39"/>
        <v>0</v>
      </c>
      <c r="AK248" s="180">
        <f t="shared" si="40"/>
        <v>0</v>
      </c>
      <c r="AL248" s="28"/>
      <c r="AM248" s="89"/>
      <c r="AN248" s="89"/>
      <c r="AO248" s="89"/>
      <c r="AP248" s="89"/>
      <c r="AQ248" s="89"/>
      <c r="AR248" s="89"/>
      <c r="AS248" s="89"/>
      <c r="AT248" s="89"/>
      <c r="AU248" s="89"/>
      <c r="AV248" s="220"/>
      <c r="AW248" s="89"/>
      <c r="AX248" s="89"/>
    </row>
    <row r="249" spans="1:50" ht="15.75">
      <c r="A249" s="356">
        <f>SUBTOTAL(3,$AK$7:AK249)</f>
        <v>243</v>
      </c>
      <c r="B249" s="357" t="s">
        <v>38</v>
      </c>
      <c r="C249" s="358" t="s">
        <v>5018</v>
      </c>
      <c r="D249" s="357" t="s">
        <v>9135</v>
      </c>
      <c r="E249" s="357" t="s">
        <v>9026</v>
      </c>
      <c r="F249" s="357" t="s">
        <v>9026</v>
      </c>
      <c r="G249" s="359">
        <v>0</v>
      </c>
      <c r="H249" s="180">
        <v>0</v>
      </c>
      <c r="I249" s="371">
        <v>0</v>
      </c>
      <c r="J249" s="359">
        <v>7500000</v>
      </c>
      <c r="K249" s="359"/>
      <c r="L249" s="359"/>
      <c r="M249" s="359"/>
      <c r="N249" s="359">
        <v>7500000</v>
      </c>
      <c r="O249" s="359"/>
      <c r="P249" s="359"/>
      <c r="Q249" s="252"/>
      <c r="R249" s="359"/>
      <c r="S249" s="359"/>
      <c r="T249" s="359"/>
      <c r="U249" s="359"/>
      <c r="V249" s="359"/>
      <c r="W249" s="359"/>
      <c r="X249" s="359"/>
      <c r="Y249" s="359"/>
      <c r="Z249" s="359">
        <f>IF(SUM(K249:N249)&lt;SUM(J249),SUM(J249)-SUM(K249:N249),)</f>
        <v>0</v>
      </c>
      <c r="AA249" s="359"/>
      <c r="AB249" s="219">
        <v>8450000</v>
      </c>
      <c r="AC249" s="219">
        <v>8450000</v>
      </c>
      <c r="AD249" s="219"/>
      <c r="AE249" s="219"/>
      <c r="AF249" s="219"/>
      <c r="AG249" s="219"/>
      <c r="AH249" s="219"/>
      <c r="AI249" s="219"/>
      <c r="AJ249" s="359">
        <f t="shared" si="39"/>
        <v>0</v>
      </c>
      <c r="AK249" s="180">
        <f t="shared" si="40"/>
        <v>0</v>
      </c>
      <c r="AL249" s="28"/>
      <c r="AM249" s="89"/>
      <c r="AN249" s="89"/>
      <c r="AO249" s="89"/>
      <c r="AP249" s="89"/>
      <c r="AQ249" s="89"/>
      <c r="AR249" s="89"/>
      <c r="AS249" s="89"/>
      <c r="AT249" s="89"/>
      <c r="AU249" s="89"/>
      <c r="AV249" s="220"/>
      <c r="AW249" s="89"/>
      <c r="AX249" s="89"/>
    </row>
    <row r="250" spans="1:50" ht="15.75">
      <c r="A250" s="356">
        <f>SUBTOTAL(3,$AK$7:AK250)</f>
        <v>244</v>
      </c>
      <c r="B250" s="357" t="s">
        <v>38</v>
      </c>
      <c r="C250" s="358" t="s">
        <v>5927</v>
      </c>
      <c r="D250" s="357" t="s">
        <v>9136</v>
      </c>
      <c r="E250" s="357" t="s">
        <v>9026</v>
      </c>
      <c r="F250" s="357" t="s">
        <v>9026</v>
      </c>
      <c r="G250" s="359">
        <v>0</v>
      </c>
      <c r="H250" s="180">
        <v>0</v>
      </c>
      <c r="I250" s="371"/>
      <c r="J250" s="359">
        <v>7500000</v>
      </c>
      <c r="K250" s="359"/>
      <c r="L250" s="359"/>
      <c r="M250" s="359"/>
      <c r="N250" s="359">
        <v>7500000</v>
      </c>
      <c r="O250" s="359"/>
      <c r="P250" s="359"/>
      <c r="Q250" s="252"/>
      <c r="R250" s="359"/>
      <c r="S250" s="359"/>
      <c r="T250" s="359"/>
      <c r="U250" s="359"/>
      <c r="V250" s="359"/>
      <c r="W250" s="359"/>
      <c r="X250" s="359"/>
      <c r="Y250" s="359"/>
      <c r="Z250" s="359">
        <f>IF(SUM(K250:N250)&lt;SUM(J250),SUM(J250)-SUM(K250:N250),)</f>
        <v>0</v>
      </c>
      <c r="AA250" s="359"/>
      <c r="AB250" s="219">
        <v>8450000</v>
      </c>
      <c r="AC250" s="219">
        <v>8450000</v>
      </c>
      <c r="AD250" s="219"/>
      <c r="AE250" s="219"/>
      <c r="AF250" s="219"/>
      <c r="AG250" s="219"/>
      <c r="AH250" s="219"/>
      <c r="AI250" s="219"/>
      <c r="AJ250" s="359">
        <f t="shared" si="39"/>
        <v>0</v>
      </c>
      <c r="AK250" s="180">
        <f t="shared" si="40"/>
        <v>0</v>
      </c>
      <c r="AL250" s="28"/>
      <c r="AM250" s="89"/>
      <c r="AN250" s="89"/>
      <c r="AO250" s="89"/>
      <c r="AP250" s="89"/>
      <c r="AQ250" s="89"/>
      <c r="AR250" s="89"/>
      <c r="AS250" s="89"/>
      <c r="AT250" s="89"/>
      <c r="AU250" s="89"/>
      <c r="AV250" s="220"/>
      <c r="AW250" s="89"/>
      <c r="AX250" s="89"/>
    </row>
    <row r="251" spans="1:50" ht="15.75">
      <c r="A251" s="356">
        <f>SUBTOTAL(3,$AK$7:AK251)</f>
        <v>245</v>
      </c>
      <c r="B251" s="357" t="s">
        <v>38</v>
      </c>
      <c r="C251" s="358" t="s">
        <v>9137</v>
      </c>
      <c r="D251" s="357" t="s">
        <v>9138</v>
      </c>
      <c r="E251" s="357" t="s">
        <v>9026</v>
      </c>
      <c r="F251" s="357" t="s">
        <v>9026</v>
      </c>
      <c r="G251" s="359">
        <v>0</v>
      </c>
      <c r="H251" s="180">
        <v>0</v>
      </c>
      <c r="I251" s="371">
        <v>0</v>
      </c>
      <c r="J251" s="359">
        <v>7500000</v>
      </c>
      <c r="K251" s="359"/>
      <c r="L251" s="359"/>
      <c r="M251" s="359"/>
      <c r="N251" s="359"/>
      <c r="O251" s="359"/>
      <c r="P251" s="359">
        <v>7500000</v>
      </c>
      <c r="Q251" s="252"/>
      <c r="R251" s="359"/>
      <c r="S251" s="359"/>
      <c r="T251" s="359"/>
      <c r="U251" s="359"/>
      <c r="V251" s="359"/>
      <c r="W251" s="359"/>
      <c r="X251" s="359"/>
      <c r="Y251" s="359"/>
      <c r="Z251" s="359">
        <f>IF(SUM(K251:P251)&lt;SUM(J251),SUM(J251)-SUM(K251:P251),)</f>
        <v>0</v>
      </c>
      <c r="AA251" s="359"/>
      <c r="AB251" s="219">
        <v>8450000</v>
      </c>
      <c r="AC251" s="219">
        <v>8450000</v>
      </c>
      <c r="AD251" s="219"/>
      <c r="AE251" s="219"/>
      <c r="AF251" s="219"/>
      <c r="AG251" s="219"/>
      <c r="AH251" s="219"/>
      <c r="AI251" s="219"/>
      <c r="AJ251" s="359">
        <f t="shared" si="39"/>
        <v>0</v>
      </c>
      <c r="AK251" s="180">
        <f t="shared" si="40"/>
        <v>0</v>
      </c>
      <c r="AL251" s="28"/>
      <c r="AM251" s="89"/>
      <c r="AN251" s="89"/>
      <c r="AO251" s="89"/>
      <c r="AP251" s="89"/>
      <c r="AQ251" s="89"/>
      <c r="AR251" s="89"/>
      <c r="AS251" s="89"/>
      <c r="AT251" s="89"/>
      <c r="AU251" s="89"/>
      <c r="AV251" s="220"/>
      <c r="AW251" s="89"/>
      <c r="AX251" s="89"/>
    </row>
    <row r="252" spans="1:50" ht="15.75">
      <c r="A252" s="356">
        <f>SUBTOTAL(3,$AK$7:AK252)</f>
        <v>246</v>
      </c>
      <c r="B252" s="357" t="s">
        <v>38</v>
      </c>
      <c r="C252" s="358" t="s">
        <v>6256</v>
      </c>
      <c r="D252" s="357" t="s">
        <v>9139</v>
      </c>
      <c r="E252" s="357" t="s">
        <v>9026</v>
      </c>
      <c r="F252" s="357" t="s">
        <v>9026</v>
      </c>
      <c r="G252" s="359">
        <v>0</v>
      </c>
      <c r="H252" s="180">
        <v>0</v>
      </c>
      <c r="I252" s="371"/>
      <c r="J252" s="359">
        <v>7500000</v>
      </c>
      <c r="K252" s="359"/>
      <c r="L252" s="359"/>
      <c r="M252" s="359"/>
      <c r="N252" s="359">
        <v>7500000</v>
      </c>
      <c r="O252" s="359"/>
      <c r="P252" s="359"/>
      <c r="Q252" s="252"/>
      <c r="R252" s="359"/>
      <c r="S252" s="359"/>
      <c r="T252" s="359"/>
      <c r="U252" s="359"/>
      <c r="V252" s="359"/>
      <c r="W252" s="359"/>
      <c r="X252" s="359"/>
      <c r="Y252" s="359"/>
      <c r="Z252" s="359">
        <f>IF(SUM(K252:N252)&lt;SUM(J252),SUM(J252)-SUM(K252:N252),)</f>
        <v>0</v>
      </c>
      <c r="AA252" s="359"/>
      <c r="AB252" s="219">
        <v>8450000</v>
      </c>
      <c r="AC252" s="219">
        <v>8450000</v>
      </c>
      <c r="AD252" s="219"/>
      <c r="AE252" s="219"/>
      <c r="AF252" s="219"/>
      <c r="AG252" s="219"/>
      <c r="AH252" s="219"/>
      <c r="AI252" s="219"/>
      <c r="AJ252" s="359">
        <f t="shared" si="39"/>
        <v>0</v>
      </c>
      <c r="AK252" s="180">
        <f t="shared" si="40"/>
        <v>0</v>
      </c>
      <c r="AL252" s="28"/>
      <c r="AM252" s="89"/>
      <c r="AN252" s="89"/>
      <c r="AO252" s="89"/>
      <c r="AP252" s="89"/>
      <c r="AQ252" s="89"/>
      <c r="AR252" s="89"/>
      <c r="AS252" s="89"/>
      <c r="AT252" s="89"/>
      <c r="AU252" s="89"/>
      <c r="AV252" s="220"/>
      <c r="AW252" s="89"/>
      <c r="AX252" s="89"/>
    </row>
    <row r="253" spans="1:50" ht="15.75">
      <c r="A253" s="356">
        <f>SUBTOTAL(3,$AK$7:AK253)</f>
        <v>247</v>
      </c>
      <c r="B253" s="357" t="s">
        <v>38</v>
      </c>
      <c r="C253" s="358" t="s">
        <v>9140</v>
      </c>
      <c r="D253" s="357" t="s">
        <v>9141</v>
      </c>
      <c r="E253" s="357" t="s">
        <v>9026</v>
      </c>
      <c r="F253" s="357" t="s">
        <v>9026</v>
      </c>
      <c r="G253" s="359">
        <v>0</v>
      </c>
      <c r="H253" s="180">
        <v>0</v>
      </c>
      <c r="I253" s="371">
        <v>0</v>
      </c>
      <c r="J253" s="359">
        <v>7500000</v>
      </c>
      <c r="K253" s="359"/>
      <c r="L253" s="359"/>
      <c r="M253" s="359"/>
      <c r="N253" s="359"/>
      <c r="O253" s="359"/>
      <c r="P253" s="359">
        <v>7500000</v>
      </c>
      <c r="Q253" s="252"/>
      <c r="R253" s="359"/>
      <c r="S253" s="359"/>
      <c r="T253" s="359"/>
      <c r="U253" s="359"/>
      <c r="V253" s="359"/>
      <c r="W253" s="359"/>
      <c r="X253" s="359"/>
      <c r="Y253" s="359"/>
      <c r="Z253" s="359">
        <f>IF(SUM(K253:P253)&lt;SUM(J253),SUM(J253)-SUM(K253:P253),)</f>
        <v>0</v>
      </c>
      <c r="AA253" s="359"/>
      <c r="AB253" s="219">
        <v>8450000</v>
      </c>
      <c r="AC253" s="219"/>
      <c r="AD253" s="219"/>
      <c r="AE253" s="219"/>
      <c r="AF253" s="219"/>
      <c r="AG253" s="219">
        <v>8450000</v>
      </c>
      <c r="AH253" s="219"/>
      <c r="AI253" s="219"/>
      <c r="AJ253" s="359">
        <f>IF(SUM(AC253:AH253)&lt;SUM(AB253),SUM(AB253)-SUM(AC253:AH253),)</f>
        <v>0</v>
      </c>
      <c r="AK253" s="180">
        <v>0</v>
      </c>
      <c r="AL253" s="28"/>
      <c r="AM253" s="89"/>
      <c r="AN253" s="89"/>
      <c r="AO253" s="89"/>
      <c r="AP253" s="89"/>
      <c r="AQ253" s="89"/>
      <c r="AR253" s="89"/>
      <c r="AS253" s="89"/>
      <c r="AT253" s="89"/>
      <c r="AU253" s="89"/>
      <c r="AV253" s="220"/>
      <c r="AW253" s="89"/>
      <c r="AX253" s="89"/>
    </row>
    <row r="254" spans="1:50" ht="15.75">
      <c r="A254" s="356">
        <f>SUBTOTAL(3,$AK$7:AK254)</f>
        <v>248</v>
      </c>
      <c r="B254" s="357" t="s">
        <v>38</v>
      </c>
      <c r="C254" s="358" t="s">
        <v>9142</v>
      </c>
      <c r="D254" s="357" t="s">
        <v>9143</v>
      </c>
      <c r="E254" s="357" t="s">
        <v>9026</v>
      </c>
      <c r="F254" s="357" t="s">
        <v>9026</v>
      </c>
      <c r="G254" s="359">
        <v>0</v>
      </c>
      <c r="H254" s="180">
        <v>0</v>
      </c>
      <c r="I254" s="371">
        <v>0</v>
      </c>
      <c r="J254" s="359">
        <v>7500000</v>
      </c>
      <c r="K254" s="359"/>
      <c r="L254" s="359"/>
      <c r="M254" s="359"/>
      <c r="N254" s="359"/>
      <c r="O254" s="359"/>
      <c r="P254" s="359">
        <v>7500000</v>
      </c>
      <c r="Q254" s="252"/>
      <c r="R254" s="359"/>
      <c r="S254" s="359"/>
      <c r="T254" s="359"/>
      <c r="U254" s="359"/>
      <c r="V254" s="359"/>
      <c r="W254" s="359"/>
      <c r="X254" s="359"/>
      <c r="Y254" s="359"/>
      <c r="Z254" s="359">
        <f>IF(SUM(K254:P254)&lt;SUM(J254),SUM(J254)-SUM(K254:P254),)</f>
        <v>0</v>
      </c>
      <c r="AA254" s="359"/>
      <c r="AB254" s="219">
        <v>8450000</v>
      </c>
      <c r="AC254" s="219"/>
      <c r="AD254" s="219"/>
      <c r="AE254" s="219">
        <v>8450000</v>
      </c>
      <c r="AF254" s="219"/>
      <c r="AG254" s="219"/>
      <c r="AH254" s="219"/>
      <c r="AI254" s="219"/>
      <c r="AJ254" s="359">
        <f>IF(SUM(AC254:AF254)&lt;SUM(AB254),SUM(AB254)-SUM(AC254:AF254),)</f>
        <v>0</v>
      </c>
      <c r="AK254" s="180">
        <f>IF(SUM(K254:X254)-I254&lt;SUM(J254+G254,H254),SUM(G254+H254+J254)-SUM(K254:X254),)+IF(SUM(AC254:AF254)&lt;SUM(AB254),SUM(AB254)-SUM(AC254:AF254),)</f>
        <v>0</v>
      </c>
      <c r="AL254" s="28"/>
      <c r="AM254" s="89"/>
      <c r="AN254" s="89"/>
      <c r="AO254" s="89"/>
      <c r="AP254" s="89"/>
      <c r="AQ254" s="89"/>
      <c r="AR254" s="89"/>
      <c r="AS254" s="89"/>
      <c r="AT254" s="89"/>
      <c r="AU254" s="89"/>
      <c r="AV254" s="220"/>
      <c r="AW254" s="89"/>
      <c r="AX254" s="89"/>
    </row>
    <row r="255" spans="1:50" ht="15.75">
      <c r="A255" s="356">
        <f>SUBTOTAL(3,$AK$7:AK255)</f>
        <v>249</v>
      </c>
      <c r="B255" s="357" t="s">
        <v>38</v>
      </c>
      <c r="C255" s="358" t="s">
        <v>4844</v>
      </c>
      <c r="D255" s="357" t="s">
        <v>9144</v>
      </c>
      <c r="E255" s="357" t="s">
        <v>8937</v>
      </c>
      <c r="F255" s="357" t="s">
        <v>8937</v>
      </c>
      <c r="G255" s="359">
        <v>0</v>
      </c>
      <c r="H255" s="180">
        <v>0</v>
      </c>
      <c r="I255" s="371"/>
      <c r="J255" s="359">
        <v>7500000</v>
      </c>
      <c r="K255" s="359"/>
      <c r="L255" s="359"/>
      <c r="M255" s="359"/>
      <c r="N255" s="359">
        <v>7500000</v>
      </c>
      <c r="O255" s="359"/>
      <c r="P255" s="359"/>
      <c r="Q255" s="252"/>
      <c r="R255" s="359"/>
      <c r="S255" s="359"/>
      <c r="T255" s="359"/>
      <c r="U255" s="359"/>
      <c r="V255" s="359"/>
      <c r="W255" s="359"/>
      <c r="X255" s="359"/>
      <c r="Y255" s="359"/>
      <c r="Z255" s="359">
        <f t="shared" ref="Z255:Z260" si="42">IF(SUM(K255:N255)&lt;SUM(J255),SUM(J255)-SUM(K255:N255),)</f>
        <v>0</v>
      </c>
      <c r="AA255" s="359"/>
      <c r="AB255" s="219">
        <v>8450000</v>
      </c>
      <c r="AC255" s="219">
        <v>8450000</v>
      </c>
      <c r="AD255" s="219"/>
      <c r="AE255" s="219"/>
      <c r="AF255" s="219"/>
      <c r="AG255" s="219"/>
      <c r="AH255" s="219"/>
      <c r="AI255" s="219"/>
      <c r="AJ255" s="359">
        <f>IF(SUM(AC255:AD255)&lt;SUM(AB255),SUM(AB255)-SUM(AC255:AD255),)</f>
        <v>0</v>
      </c>
      <c r="AK255" s="180">
        <f>IF(SUM(K255:X255)-I255&lt;SUM(J255+G255,H255),SUM(G255+H255+J255)-SUM(K255:X255),)+IF(SUM(AC255:AD255)&lt;SUM(AB255),SUM(AB255)-SUM(AC255:AD255),)</f>
        <v>0</v>
      </c>
      <c r="AL255" s="28"/>
      <c r="AM255" s="89"/>
      <c r="AN255" s="89"/>
      <c r="AO255" s="89"/>
      <c r="AP255" s="89"/>
      <c r="AQ255" s="89"/>
      <c r="AR255" s="89"/>
      <c r="AS255" s="89"/>
      <c r="AT255" s="89"/>
      <c r="AU255" s="89"/>
      <c r="AV255" s="220"/>
      <c r="AW255" s="89"/>
      <c r="AX255" s="89"/>
    </row>
    <row r="256" spans="1:50" ht="15.75">
      <c r="A256" s="356">
        <f>SUBTOTAL(3,$AK$7:AK256)</f>
        <v>250</v>
      </c>
      <c r="B256" s="357" t="s">
        <v>38</v>
      </c>
      <c r="C256" s="358" t="s">
        <v>6431</v>
      </c>
      <c r="D256" s="357" t="s">
        <v>9145</v>
      </c>
      <c r="E256" s="357" t="s">
        <v>9026</v>
      </c>
      <c r="F256" s="357" t="s">
        <v>9026</v>
      </c>
      <c r="G256" s="359">
        <v>0</v>
      </c>
      <c r="H256" s="180">
        <v>0</v>
      </c>
      <c r="I256" s="371"/>
      <c r="J256" s="359">
        <v>7500000</v>
      </c>
      <c r="K256" s="359"/>
      <c r="L256" s="359"/>
      <c r="M256" s="359"/>
      <c r="N256" s="359">
        <v>7500000</v>
      </c>
      <c r="O256" s="359"/>
      <c r="P256" s="359"/>
      <c r="Q256" s="252"/>
      <c r="R256" s="359"/>
      <c r="S256" s="359"/>
      <c r="T256" s="359"/>
      <c r="U256" s="359"/>
      <c r="V256" s="359"/>
      <c r="W256" s="359"/>
      <c r="X256" s="359"/>
      <c r="Y256" s="359"/>
      <c r="Z256" s="359">
        <f t="shared" si="42"/>
        <v>0</v>
      </c>
      <c r="AA256" s="359"/>
      <c r="AB256" s="219">
        <v>8450000</v>
      </c>
      <c r="AC256" s="219">
        <v>8450000</v>
      </c>
      <c r="AD256" s="219"/>
      <c r="AE256" s="219"/>
      <c r="AF256" s="219"/>
      <c r="AG256" s="219"/>
      <c r="AH256" s="219"/>
      <c r="AI256" s="219"/>
      <c r="AJ256" s="359">
        <f>IF(SUM(AC256:AD256)&lt;SUM(AB256),SUM(AB256)-SUM(AC256:AD256),)</f>
        <v>0</v>
      </c>
      <c r="AK256" s="180">
        <f>IF(SUM(K256:X256)-I256&lt;SUM(J256+G256,H256),SUM(G256+H256+J256)-SUM(K256:X256),)+IF(SUM(AC256:AD256)&lt;SUM(AB256),SUM(AB256)-SUM(AC256:AD256),)</f>
        <v>0</v>
      </c>
      <c r="AL256" s="28"/>
      <c r="AM256" s="89"/>
      <c r="AN256" s="89"/>
      <c r="AO256" s="89"/>
      <c r="AP256" s="89"/>
      <c r="AQ256" s="89"/>
      <c r="AR256" s="89"/>
      <c r="AS256" s="89"/>
      <c r="AT256" s="89"/>
      <c r="AU256" s="89"/>
      <c r="AV256" s="220"/>
      <c r="AW256" s="89"/>
      <c r="AX256" s="89"/>
    </row>
    <row r="257" spans="1:50" ht="15.75">
      <c r="A257" s="356">
        <f>SUBTOTAL(3,$AK$7:AK257)</f>
        <v>251</v>
      </c>
      <c r="B257" s="357" t="s">
        <v>38</v>
      </c>
      <c r="C257" s="358" t="s">
        <v>4934</v>
      </c>
      <c r="D257" s="357" t="s">
        <v>9146</v>
      </c>
      <c r="E257" s="357" t="s">
        <v>9026</v>
      </c>
      <c r="F257" s="357" t="s">
        <v>9026</v>
      </c>
      <c r="G257" s="359">
        <v>0</v>
      </c>
      <c r="H257" s="180">
        <v>0</v>
      </c>
      <c r="I257" s="371"/>
      <c r="J257" s="359">
        <v>7500000</v>
      </c>
      <c r="K257" s="359"/>
      <c r="L257" s="359"/>
      <c r="M257" s="359"/>
      <c r="N257" s="359">
        <v>7500000</v>
      </c>
      <c r="O257" s="359"/>
      <c r="P257" s="359"/>
      <c r="Q257" s="252"/>
      <c r="R257" s="359"/>
      <c r="S257" s="359"/>
      <c r="T257" s="359"/>
      <c r="U257" s="359"/>
      <c r="V257" s="359"/>
      <c r="W257" s="359"/>
      <c r="X257" s="359"/>
      <c r="Y257" s="359"/>
      <c r="Z257" s="359">
        <f t="shared" si="42"/>
        <v>0</v>
      </c>
      <c r="AA257" s="359"/>
      <c r="AB257" s="219">
        <v>8450000</v>
      </c>
      <c r="AC257" s="219">
        <v>8450000</v>
      </c>
      <c r="AD257" s="219"/>
      <c r="AE257" s="219"/>
      <c r="AF257" s="219"/>
      <c r="AG257" s="219"/>
      <c r="AH257" s="219"/>
      <c r="AI257" s="219"/>
      <c r="AJ257" s="359">
        <f>IF(SUM(AC257:AD257)&lt;SUM(AB257),SUM(AB257)-SUM(AC257:AD257),)</f>
        <v>0</v>
      </c>
      <c r="AK257" s="180">
        <f>IF(SUM(K257:X257)-I257&lt;SUM(J257+G257,H257),SUM(G257+H257+J257)-SUM(K257:X257),)+IF(SUM(AC257:AD257)&lt;SUM(AB257),SUM(AB257)-SUM(AC257:AD257),)</f>
        <v>0</v>
      </c>
      <c r="AL257" s="28"/>
      <c r="AM257" s="89"/>
      <c r="AN257" s="89"/>
      <c r="AO257" s="89"/>
      <c r="AP257" s="89"/>
      <c r="AQ257" s="89"/>
      <c r="AR257" s="89"/>
      <c r="AS257" s="89"/>
      <c r="AT257" s="89"/>
      <c r="AU257" s="89"/>
      <c r="AV257" s="220"/>
      <c r="AW257" s="89"/>
      <c r="AX257" s="89"/>
    </row>
    <row r="258" spans="1:50" ht="15.75">
      <c r="A258" s="356">
        <f>SUBTOTAL(3,$AK$7:AK258)</f>
        <v>252</v>
      </c>
      <c r="B258" s="357" t="s">
        <v>38</v>
      </c>
      <c r="C258" s="358" t="s">
        <v>6854</v>
      </c>
      <c r="D258" s="357" t="s">
        <v>9147</v>
      </c>
      <c r="E258" s="357" t="s">
        <v>9026</v>
      </c>
      <c r="F258" s="357" t="s">
        <v>9026</v>
      </c>
      <c r="G258" s="359">
        <v>0</v>
      </c>
      <c r="H258" s="180">
        <v>0</v>
      </c>
      <c r="I258" s="371">
        <v>0</v>
      </c>
      <c r="J258" s="359">
        <v>7500000</v>
      </c>
      <c r="K258" s="359"/>
      <c r="L258" s="359"/>
      <c r="M258" s="359"/>
      <c r="N258" s="359">
        <v>7500000</v>
      </c>
      <c r="O258" s="359"/>
      <c r="P258" s="359"/>
      <c r="Q258" s="252"/>
      <c r="R258" s="359"/>
      <c r="S258" s="359"/>
      <c r="T258" s="359"/>
      <c r="U258" s="359"/>
      <c r="V258" s="359"/>
      <c r="W258" s="359"/>
      <c r="X258" s="359"/>
      <c r="Y258" s="359"/>
      <c r="Z258" s="359">
        <f t="shared" si="42"/>
        <v>0</v>
      </c>
      <c r="AA258" s="359"/>
      <c r="AB258" s="219">
        <v>8450000</v>
      </c>
      <c r="AC258" s="219"/>
      <c r="AD258" s="219"/>
      <c r="AE258" s="219">
        <v>8450000</v>
      </c>
      <c r="AF258" s="219"/>
      <c r="AG258" s="219"/>
      <c r="AH258" s="219"/>
      <c r="AI258" s="219"/>
      <c r="AJ258" s="359">
        <f>IF(SUM(AC258:AF258)&lt;SUM(AB258),SUM(AB258)-SUM(AC258:AF258),)</f>
        <v>0</v>
      </c>
      <c r="AK258" s="180">
        <f>IF(SUM(K258:X258)-I258&lt;SUM(J258+G258,H258),SUM(G258+H258+J258)-SUM(K258:X258),)+IF(SUM(AC258:AF258)&lt;SUM(AB258),SUM(AB258)-SUM(AC258:AF258),)</f>
        <v>0</v>
      </c>
      <c r="AL258" s="28"/>
      <c r="AM258" s="89"/>
      <c r="AN258" s="89"/>
      <c r="AO258" s="89"/>
      <c r="AP258" s="89"/>
      <c r="AQ258" s="89"/>
      <c r="AR258" s="89"/>
      <c r="AS258" s="89"/>
      <c r="AT258" s="89"/>
      <c r="AU258" s="89"/>
      <c r="AV258" s="220"/>
      <c r="AW258" s="89"/>
      <c r="AX258" s="89"/>
    </row>
    <row r="259" spans="1:50" ht="15.75">
      <c r="A259" s="356">
        <f>SUBTOTAL(3,$AK$7:AK259)</f>
        <v>253</v>
      </c>
      <c r="B259" s="357" t="s">
        <v>38</v>
      </c>
      <c r="C259" s="358" t="s">
        <v>5359</v>
      </c>
      <c r="D259" s="357" t="s">
        <v>9148</v>
      </c>
      <c r="E259" s="357" t="s">
        <v>8849</v>
      </c>
      <c r="F259" s="357" t="s">
        <v>8849</v>
      </c>
      <c r="G259" s="359">
        <v>0</v>
      </c>
      <c r="H259" s="180">
        <v>0</v>
      </c>
      <c r="I259" s="371">
        <v>0</v>
      </c>
      <c r="J259" s="359">
        <v>7500000</v>
      </c>
      <c r="K259" s="359"/>
      <c r="L259" s="359"/>
      <c r="M259" s="359"/>
      <c r="N259" s="359">
        <v>7500000</v>
      </c>
      <c r="O259" s="359"/>
      <c r="P259" s="359"/>
      <c r="Q259" s="252"/>
      <c r="R259" s="359"/>
      <c r="S259" s="359"/>
      <c r="T259" s="359"/>
      <c r="U259" s="359"/>
      <c r="V259" s="359"/>
      <c r="W259" s="359"/>
      <c r="X259" s="359"/>
      <c r="Y259" s="359"/>
      <c r="Z259" s="359">
        <f t="shared" si="42"/>
        <v>0</v>
      </c>
      <c r="AA259" s="359"/>
      <c r="AB259" s="219">
        <v>8450000</v>
      </c>
      <c r="AC259" s="219">
        <v>8450000</v>
      </c>
      <c r="AD259" s="219"/>
      <c r="AE259" s="219"/>
      <c r="AF259" s="219"/>
      <c r="AG259" s="219"/>
      <c r="AH259" s="219"/>
      <c r="AI259" s="219"/>
      <c r="AJ259" s="359">
        <f>IF(SUM(AC259:AD259)&lt;SUM(AB259),SUM(AB259)-SUM(AC259:AD259),)</f>
        <v>0</v>
      </c>
      <c r="AK259" s="180">
        <f>IF(SUM(K259:X259)-I259&lt;SUM(J259+G259,H259),SUM(G259+H259+J259)-SUM(K259:X259),)+IF(SUM(AC259:AD259)&lt;SUM(AB259),SUM(AB259)-SUM(AC259:AD259),)</f>
        <v>0</v>
      </c>
      <c r="AL259" s="28"/>
      <c r="AM259" s="89"/>
      <c r="AN259" s="89"/>
      <c r="AO259" s="89"/>
      <c r="AP259" s="89"/>
      <c r="AQ259" s="89"/>
      <c r="AR259" s="89"/>
      <c r="AS259" s="89"/>
      <c r="AT259" s="89"/>
      <c r="AU259" s="89"/>
      <c r="AV259" s="220"/>
      <c r="AW259" s="89"/>
      <c r="AX259" s="89"/>
    </row>
    <row r="260" spans="1:50" ht="15.75">
      <c r="A260" s="356">
        <f>SUBTOTAL(3,$AK$7:AK260)</f>
        <v>254</v>
      </c>
      <c r="B260" s="357" t="s">
        <v>38</v>
      </c>
      <c r="C260" s="358" t="s">
        <v>5368</v>
      </c>
      <c r="D260" s="357" t="s">
        <v>9150</v>
      </c>
      <c r="E260" s="357" t="s">
        <v>9026</v>
      </c>
      <c r="F260" s="357" t="s">
        <v>9026</v>
      </c>
      <c r="G260" s="359">
        <v>0</v>
      </c>
      <c r="H260" s="180">
        <v>0</v>
      </c>
      <c r="I260" s="371"/>
      <c r="J260" s="359">
        <v>7500000</v>
      </c>
      <c r="K260" s="359"/>
      <c r="L260" s="359"/>
      <c r="M260" s="359"/>
      <c r="N260" s="359">
        <v>7500000</v>
      </c>
      <c r="O260" s="359"/>
      <c r="P260" s="359"/>
      <c r="Q260" s="252"/>
      <c r="R260" s="359"/>
      <c r="S260" s="359"/>
      <c r="T260" s="359"/>
      <c r="U260" s="359"/>
      <c r="V260" s="359"/>
      <c r="W260" s="359"/>
      <c r="X260" s="359"/>
      <c r="Y260" s="359"/>
      <c r="Z260" s="359">
        <f t="shared" si="42"/>
        <v>0</v>
      </c>
      <c r="AA260" s="359"/>
      <c r="AB260" s="219">
        <v>8450000</v>
      </c>
      <c r="AC260" s="219">
        <v>8450000</v>
      </c>
      <c r="AD260" s="219"/>
      <c r="AE260" s="219"/>
      <c r="AF260" s="219"/>
      <c r="AG260" s="219"/>
      <c r="AH260" s="219"/>
      <c r="AI260" s="219"/>
      <c r="AJ260" s="359">
        <f>IF(SUM(AC260:AD260)&lt;SUM(AB260),SUM(AB260)-SUM(AC260:AD260),)</f>
        <v>0</v>
      </c>
      <c r="AK260" s="180">
        <f>IF(SUM(K260:X260)-I260&lt;SUM(J260+G260,H260),SUM(G260+H260+J260)-SUM(K260:X260),)+IF(SUM(AC260:AD260)&lt;SUM(AB260),SUM(AB260)-SUM(AC260:AD260),)</f>
        <v>0</v>
      </c>
      <c r="AL260" s="28"/>
      <c r="AM260" s="89"/>
      <c r="AN260" s="89"/>
      <c r="AO260" s="89"/>
      <c r="AP260" s="89"/>
      <c r="AQ260" s="89"/>
      <c r="AR260" s="89"/>
      <c r="AS260" s="89"/>
      <c r="AT260" s="89"/>
      <c r="AU260" s="89"/>
      <c r="AV260" s="220"/>
      <c r="AW260" s="89"/>
      <c r="AX260" s="89"/>
    </row>
    <row r="261" spans="1:50" ht="15.75">
      <c r="A261" s="356">
        <f>SUBTOTAL(3,$AK$7:AK261)</f>
        <v>255</v>
      </c>
      <c r="B261" s="357" t="s">
        <v>38</v>
      </c>
      <c r="C261" s="358" t="s">
        <v>9151</v>
      </c>
      <c r="D261" s="357" t="s">
        <v>9152</v>
      </c>
      <c r="E261" s="357" t="s">
        <v>9026</v>
      </c>
      <c r="F261" s="357" t="s">
        <v>9026</v>
      </c>
      <c r="G261" s="359">
        <v>0</v>
      </c>
      <c r="H261" s="180">
        <v>0</v>
      </c>
      <c r="I261" s="371"/>
      <c r="J261" s="359">
        <v>7500000</v>
      </c>
      <c r="K261" s="359"/>
      <c r="L261" s="359"/>
      <c r="M261" s="359"/>
      <c r="N261" s="359"/>
      <c r="O261" s="359"/>
      <c r="P261" s="359">
        <v>7500000</v>
      </c>
      <c r="Q261" s="252"/>
      <c r="R261" s="359"/>
      <c r="S261" s="359"/>
      <c r="T261" s="359"/>
      <c r="U261" s="359"/>
      <c r="V261" s="359"/>
      <c r="W261" s="359"/>
      <c r="X261" s="359"/>
      <c r="Y261" s="359"/>
      <c r="Z261" s="359">
        <f>IF(SUM(K261:P261)&lt;SUM(J261),SUM(J261)-SUM(K261:P261),)</f>
        <v>0</v>
      </c>
      <c r="AA261" s="359"/>
      <c r="AB261" s="219">
        <v>8450000</v>
      </c>
      <c r="AC261" s="219"/>
      <c r="AD261" s="219"/>
      <c r="AE261" s="219">
        <v>8450000</v>
      </c>
      <c r="AF261" s="219"/>
      <c r="AG261" s="219"/>
      <c r="AH261" s="219"/>
      <c r="AI261" s="219"/>
      <c r="AJ261" s="359">
        <f t="shared" ref="AJ261:AJ262" si="43">IF(SUM(AC261:AF261)&lt;SUM(AB261),SUM(AB261)-SUM(AC261:AF261),)</f>
        <v>0</v>
      </c>
      <c r="AK261" s="180">
        <f t="shared" ref="AK261:AK262" si="44">IF(SUM(K261:X261)-I261&lt;SUM(J261+G261,H261),SUM(G261+H261+J261)-SUM(K261:X261),)+IF(SUM(AC261:AF261)&lt;SUM(AB261),SUM(AB261)-SUM(AC261:AF261),)</f>
        <v>0</v>
      </c>
      <c r="AL261" s="28"/>
      <c r="AM261" s="89"/>
      <c r="AN261" s="89"/>
      <c r="AO261" s="89"/>
      <c r="AP261" s="89"/>
      <c r="AQ261" s="89"/>
      <c r="AR261" s="89"/>
      <c r="AS261" s="89"/>
      <c r="AT261" s="89"/>
      <c r="AU261" s="89"/>
      <c r="AV261" s="220"/>
      <c r="AW261" s="89"/>
      <c r="AX261" s="89"/>
    </row>
    <row r="262" spans="1:50" ht="15.75">
      <c r="A262" s="356">
        <f>SUBTOTAL(3,$AK$7:AK262)</f>
        <v>256</v>
      </c>
      <c r="B262" s="357" t="s">
        <v>38</v>
      </c>
      <c r="C262" s="358" t="s">
        <v>5253</v>
      </c>
      <c r="D262" s="357" t="s">
        <v>9153</v>
      </c>
      <c r="E262" s="357" t="s">
        <v>9026</v>
      </c>
      <c r="F262" s="357" t="s">
        <v>9026</v>
      </c>
      <c r="G262" s="359">
        <v>0</v>
      </c>
      <c r="H262" s="180">
        <v>0</v>
      </c>
      <c r="I262" s="371">
        <v>0</v>
      </c>
      <c r="J262" s="359">
        <v>7500000</v>
      </c>
      <c r="K262" s="359"/>
      <c r="L262" s="359"/>
      <c r="M262" s="359"/>
      <c r="N262" s="359">
        <v>7500000</v>
      </c>
      <c r="O262" s="359"/>
      <c r="P262" s="359"/>
      <c r="Q262" s="252"/>
      <c r="R262" s="359"/>
      <c r="S262" s="359"/>
      <c r="T262" s="359"/>
      <c r="U262" s="359"/>
      <c r="V262" s="359"/>
      <c r="W262" s="359"/>
      <c r="X262" s="359"/>
      <c r="Y262" s="359"/>
      <c r="Z262" s="359">
        <f>IF(SUM(K262:N262)&lt;SUM(J262),SUM(J262)-SUM(K262:N262),)</f>
        <v>0</v>
      </c>
      <c r="AA262" s="359"/>
      <c r="AB262" s="219">
        <v>8450000</v>
      </c>
      <c r="AC262" s="219"/>
      <c r="AD262" s="219"/>
      <c r="AE262" s="219">
        <v>8450000</v>
      </c>
      <c r="AF262" s="219"/>
      <c r="AG262" s="219"/>
      <c r="AH262" s="219"/>
      <c r="AI262" s="219"/>
      <c r="AJ262" s="359">
        <f t="shared" si="43"/>
        <v>0</v>
      </c>
      <c r="AK262" s="180">
        <f t="shared" si="44"/>
        <v>0</v>
      </c>
      <c r="AL262" s="28"/>
      <c r="AM262" s="89"/>
      <c r="AN262" s="89"/>
      <c r="AO262" s="89"/>
      <c r="AP262" s="89"/>
      <c r="AQ262" s="89"/>
      <c r="AR262" s="89"/>
      <c r="AS262" s="89"/>
      <c r="AT262" s="89"/>
      <c r="AU262" s="89"/>
      <c r="AV262" s="220"/>
      <c r="AW262" s="89"/>
      <c r="AX262" s="89"/>
    </row>
    <row r="263" spans="1:50" ht="15.75">
      <c r="A263" s="356">
        <f>SUBTOTAL(3,$AK$7:AK263)</f>
        <v>257</v>
      </c>
      <c r="B263" s="357" t="s">
        <v>38</v>
      </c>
      <c r="C263" s="358" t="s">
        <v>5851</v>
      </c>
      <c r="D263" s="357" t="s">
        <v>9154</v>
      </c>
      <c r="E263" s="357" t="s">
        <v>9026</v>
      </c>
      <c r="F263" s="357" t="s">
        <v>9026</v>
      </c>
      <c r="G263" s="359">
        <v>0</v>
      </c>
      <c r="H263" s="180">
        <v>0</v>
      </c>
      <c r="I263" s="371">
        <v>0</v>
      </c>
      <c r="J263" s="359">
        <v>7500000</v>
      </c>
      <c r="K263" s="359"/>
      <c r="L263" s="359"/>
      <c r="M263" s="359"/>
      <c r="N263" s="359">
        <v>7500000</v>
      </c>
      <c r="O263" s="359"/>
      <c r="P263" s="359"/>
      <c r="Q263" s="252"/>
      <c r="R263" s="359"/>
      <c r="S263" s="359"/>
      <c r="T263" s="359"/>
      <c r="U263" s="359"/>
      <c r="V263" s="359"/>
      <c r="W263" s="359"/>
      <c r="X263" s="359"/>
      <c r="Y263" s="359"/>
      <c r="Z263" s="359">
        <f>IF(SUM(K263:N263)&lt;SUM(J263),SUM(J263)-SUM(K263:N263),)</f>
        <v>0</v>
      </c>
      <c r="AA263" s="359"/>
      <c r="AB263" s="219">
        <v>8450000</v>
      </c>
      <c r="AC263" s="219">
        <v>8450000</v>
      </c>
      <c r="AD263" s="219"/>
      <c r="AE263" s="219"/>
      <c r="AF263" s="219"/>
      <c r="AG263" s="219"/>
      <c r="AH263" s="219"/>
      <c r="AI263" s="219"/>
      <c r="AJ263" s="359">
        <f>IF(SUM(AC263:AD263)&lt;SUM(AB263),SUM(AB263)-SUM(AC263:AD263),)</f>
        <v>0</v>
      </c>
      <c r="AK263" s="180">
        <f>IF(SUM(K263:X263)-I263&lt;SUM(J263+G263,H263),SUM(G263+H263+J263)-SUM(K263:X263),)+IF(SUM(AC263:AD263)&lt;SUM(AB263),SUM(AB263)-SUM(AC263:AD263),)</f>
        <v>0</v>
      </c>
      <c r="AL263" s="28"/>
      <c r="AM263" s="89"/>
      <c r="AN263" s="89"/>
      <c r="AO263" s="89"/>
      <c r="AP263" s="89"/>
      <c r="AQ263" s="89"/>
      <c r="AR263" s="89"/>
      <c r="AS263" s="89"/>
      <c r="AT263" s="89"/>
      <c r="AU263" s="89"/>
      <c r="AV263" s="220"/>
      <c r="AW263" s="89"/>
      <c r="AX263" s="89"/>
    </row>
    <row r="264" spans="1:50" ht="15.75">
      <c r="A264" s="356">
        <f>SUBTOTAL(3,$AK$7:AK264)</f>
        <v>258</v>
      </c>
      <c r="B264" s="357" t="s">
        <v>38</v>
      </c>
      <c r="C264" s="358" t="s">
        <v>6500</v>
      </c>
      <c r="D264" s="357" t="s">
        <v>9155</v>
      </c>
      <c r="E264" s="357" t="s">
        <v>9026</v>
      </c>
      <c r="F264" s="357" t="s">
        <v>9026</v>
      </c>
      <c r="G264" s="359">
        <v>0</v>
      </c>
      <c r="H264" s="180">
        <v>0</v>
      </c>
      <c r="I264" s="371">
        <v>0</v>
      </c>
      <c r="J264" s="359">
        <v>7500000</v>
      </c>
      <c r="K264" s="359"/>
      <c r="L264" s="359"/>
      <c r="M264" s="359"/>
      <c r="N264" s="359">
        <v>7500000</v>
      </c>
      <c r="O264" s="359"/>
      <c r="P264" s="359"/>
      <c r="Q264" s="252"/>
      <c r="R264" s="359"/>
      <c r="S264" s="359"/>
      <c r="T264" s="359"/>
      <c r="U264" s="359"/>
      <c r="V264" s="359"/>
      <c r="W264" s="359"/>
      <c r="X264" s="359"/>
      <c r="Y264" s="359"/>
      <c r="Z264" s="359">
        <f>IF(SUM(K264:N264)&lt;SUM(J264),SUM(J264)-SUM(K264:N264),)</f>
        <v>0</v>
      </c>
      <c r="AA264" s="359"/>
      <c r="AB264" s="219">
        <v>8450000</v>
      </c>
      <c r="AC264" s="219"/>
      <c r="AD264" s="219"/>
      <c r="AE264" s="219">
        <v>8450000</v>
      </c>
      <c r="AF264" s="219"/>
      <c r="AG264" s="219"/>
      <c r="AH264" s="219"/>
      <c r="AI264" s="219"/>
      <c r="AJ264" s="359">
        <f>IF(SUM(AC264:AF264)&lt;SUM(AB264),SUM(AB264)-SUM(AC264:AF264),)</f>
        <v>0</v>
      </c>
      <c r="AK264" s="180">
        <f>IF(SUM(K264:X264)-I264&lt;SUM(J264+G264,H264),SUM(G264+H264+J264)-SUM(K264:X264),)+IF(SUM(AC264:AF264)&lt;SUM(AB264),SUM(AB264)-SUM(AC264:AF264),)</f>
        <v>0</v>
      </c>
      <c r="AL264" s="28"/>
      <c r="AM264" s="89"/>
      <c r="AN264" s="89"/>
      <c r="AO264" s="89"/>
      <c r="AP264" s="89"/>
      <c r="AQ264" s="89"/>
      <c r="AR264" s="89"/>
      <c r="AS264" s="89"/>
      <c r="AT264" s="89"/>
      <c r="AU264" s="89"/>
      <c r="AV264" s="220"/>
      <c r="AW264" s="89"/>
      <c r="AX264" s="89"/>
    </row>
    <row r="265" spans="1:50" ht="15.75">
      <c r="A265" s="356">
        <f>SUBTOTAL(3,$AK$7:AK265)</f>
        <v>259</v>
      </c>
      <c r="B265" s="357" t="s">
        <v>38</v>
      </c>
      <c r="C265" s="358" t="s">
        <v>9156</v>
      </c>
      <c r="D265" s="357" t="s">
        <v>9157</v>
      </c>
      <c r="E265" s="357" t="s">
        <v>9026</v>
      </c>
      <c r="F265" s="357" t="s">
        <v>9026</v>
      </c>
      <c r="G265" s="359">
        <v>0</v>
      </c>
      <c r="H265" s="180">
        <v>0</v>
      </c>
      <c r="I265" s="371"/>
      <c r="J265" s="359">
        <v>7500000</v>
      </c>
      <c r="K265" s="359"/>
      <c r="L265" s="359"/>
      <c r="M265" s="359"/>
      <c r="N265" s="359"/>
      <c r="O265" s="359"/>
      <c r="P265" s="359">
        <v>7500000</v>
      </c>
      <c r="Q265" s="252"/>
      <c r="R265" s="359"/>
      <c r="S265" s="359"/>
      <c r="T265" s="359"/>
      <c r="U265" s="359"/>
      <c r="V265" s="359"/>
      <c r="W265" s="359"/>
      <c r="X265" s="359"/>
      <c r="Y265" s="359"/>
      <c r="Z265" s="359">
        <f>IF(SUM(K265:P265)&lt;SUM(J265),SUM(J265)-SUM(K265:P265),)</f>
        <v>0</v>
      </c>
      <c r="AA265" s="359"/>
      <c r="AB265" s="219">
        <v>8450000</v>
      </c>
      <c r="AC265" s="219"/>
      <c r="AD265" s="219"/>
      <c r="AE265" s="219"/>
      <c r="AF265" s="219"/>
      <c r="AG265" s="219"/>
      <c r="AH265" s="219"/>
      <c r="AI265" s="219"/>
      <c r="AJ265" s="359">
        <f>IF(SUM(AC265:AD265)&lt;SUM(AB265),SUM(AB265)-SUM(AC265:AD265),)</f>
        <v>8450000</v>
      </c>
      <c r="AK265" s="180">
        <f>IF(SUM(K265:X265)-I265&lt;SUM(J265+G265,H265),SUM(G265+H265+J265)-SUM(K265:X265),)+IF(SUM(AC265:AD265)&lt;SUM(AB265),SUM(AB265)-SUM(AC265:AD265),)</f>
        <v>8450000</v>
      </c>
      <c r="AL265" s="28"/>
      <c r="AM265" s="89"/>
      <c r="AN265" s="89"/>
      <c r="AO265" s="89"/>
      <c r="AP265" s="89"/>
      <c r="AQ265" s="89"/>
      <c r="AR265" s="89"/>
      <c r="AS265" s="89"/>
      <c r="AT265" s="89"/>
      <c r="AU265" s="89"/>
      <c r="AV265" s="220"/>
      <c r="AW265" s="89"/>
      <c r="AX265" s="89"/>
    </row>
    <row r="266" spans="1:50" ht="15.75">
      <c r="A266" s="356">
        <f>SUBTOTAL(3,$AK$7:AK266)</f>
        <v>260</v>
      </c>
      <c r="B266" s="357" t="s">
        <v>38</v>
      </c>
      <c r="C266" s="358" t="s">
        <v>4962</v>
      </c>
      <c r="D266" s="357" t="s">
        <v>9158</v>
      </c>
      <c r="E266" s="357" t="s">
        <v>9026</v>
      </c>
      <c r="F266" s="357" t="s">
        <v>9026</v>
      </c>
      <c r="G266" s="359">
        <v>0</v>
      </c>
      <c r="H266" s="180">
        <v>0</v>
      </c>
      <c r="I266" s="371"/>
      <c r="J266" s="359">
        <v>7500000</v>
      </c>
      <c r="K266" s="359"/>
      <c r="L266" s="359"/>
      <c r="M266" s="359"/>
      <c r="N266" s="359">
        <v>7500000</v>
      </c>
      <c r="O266" s="359"/>
      <c r="P266" s="359"/>
      <c r="Q266" s="252"/>
      <c r="R266" s="359"/>
      <c r="S266" s="359"/>
      <c r="T266" s="359"/>
      <c r="U266" s="359"/>
      <c r="V266" s="359"/>
      <c r="W266" s="359"/>
      <c r="X266" s="359"/>
      <c r="Y266" s="359"/>
      <c r="Z266" s="359">
        <f>IF(SUM(K266:N266)&lt;SUM(J266),SUM(J266)-SUM(K266:N266),)</f>
        <v>0</v>
      </c>
      <c r="AA266" s="359"/>
      <c r="AB266" s="219">
        <v>8450000</v>
      </c>
      <c r="AC266" s="219">
        <v>8450000</v>
      </c>
      <c r="AD266" s="219"/>
      <c r="AE266" s="219"/>
      <c r="AF266" s="219"/>
      <c r="AG266" s="219"/>
      <c r="AH266" s="219"/>
      <c r="AI266" s="219"/>
      <c r="AJ266" s="359">
        <f>IF(SUM(AC266:AD266)&lt;SUM(AB266),SUM(AB266)-SUM(AC266:AD266),)</f>
        <v>0</v>
      </c>
      <c r="AK266" s="180">
        <f>IF(SUM(K266:X266)-I266&lt;SUM(J266+G266,H266),SUM(G266+H266+J266)-SUM(K266:X266),)+IF(SUM(AC266:AD266)&lt;SUM(AB266),SUM(AB266)-SUM(AC266:AD266),)</f>
        <v>0</v>
      </c>
      <c r="AL266" s="28"/>
      <c r="AM266" s="89"/>
      <c r="AN266" s="89"/>
      <c r="AO266" s="89"/>
      <c r="AP266" s="89"/>
      <c r="AQ266" s="89"/>
      <c r="AR266" s="89"/>
      <c r="AS266" s="89"/>
      <c r="AT266" s="89"/>
      <c r="AU266" s="89"/>
      <c r="AV266" s="220"/>
      <c r="AW266" s="89"/>
      <c r="AX266" s="89"/>
    </row>
    <row r="267" spans="1:50" ht="15.75">
      <c r="A267" s="356">
        <f>SUBTOTAL(3,$AK$7:AK267)</f>
        <v>261</v>
      </c>
      <c r="B267" s="357" t="s">
        <v>38</v>
      </c>
      <c r="C267" s="358" t="s">
        <v>6026</v>
      </c>
      <c r="D267" s="357" t="s">
        <v>9159</v>
      </c>
      <c r="E267" s="357" t="s">
        <v>9026</v>
      </c>
      <c r="F267" s="357" t="s">
        <v>9026</v>
      </c>
      <c r="G267" s="359">
        <v>0</v>
      </c>
      <c r="H267" s="180">
        <v>0</v>
      </c>
      <c r="I267" s="371"/>
      <c r="J267" s="359">
        <v>7500000</v>
      </c>
      <c r="K267" s="359"/>
      <c r="L267" s="359"/>
      <c r="M267" s="359"/>
      <c r="N267" s="359">
        <v>7500000</v>
      </c>
      <c r="O267" s="359"/>
      <c r="P267" s="359"/>
      <c r="Q267" s="252"/>
      <c r="R267" s="359"/>
      <c r="S267" s="359"/>
      <c r="T267" s="359"/>
      <c r="U267" s="359"/>
      <c r="V267" s="359"/>
      <c r="W267" s="359"/>
      <c r="X267" s="359"/>
      <c r="Y267" s="359"/>
      <c r="Z267" s="359">
        <f>IF(SUM(K267:N267)&lt;SUM(J267),SUM(J267)-SUM(K267:N267),)</f>
        <v>0</v>
      </c>
      <c r="AA267" s="359"/>
      <c r="AB267" s="219">
        <v>8450000</v>
      </c>
      <c r="AC267" s="219">
        <v>8450000</v>
      </c>
      <c r="AD267" s="219"/>
      <c r="AE267" s="219"/>
      <c r="AF267" s="219"/>
      <c r="AG267" s="219"/>
      <c r="AH267" s="219"/>
      <c r="AI267" s="219"/>
      <c r="AJ267" s="359">
        <f>IF(SUM(AC267:AD267)&lt;SUM(AB267),SUM(AB267)-SUM(AC267:AD267),)</f>
        <v>0</v>
      </c>
      <c r="AK267" s="180">
        <f>IF(SUM(K267:X267)-I267&lt;SUM(J267+G267,H267),SUM(G267+H267+J267)-SUM(K267:X267),)+IF(SUM(AC267:AD267)&lt;SUM(AB267),SUM(AB267)-SUM(AC267:AD267),)</f>
        <v>0</v>
      </c>
      <c r="AL267" s="28"/>
      <c r="AM267" s="89"/>
      <c r="AN267" s="89"/>
      <c r="AO267" s="89"/>
      <c r="AP267" s="89"/>
      <c r="AQ267" s="89"/>
      <c r="AR267" s="89"/>
      <c r="AS267" s="89"/>
      <c r="AT267" s="89"/>
      <c r="AU267" s="89"/>
      <c r="AV267" s="220"/>
      <c r="AW267" s="89"/>
      <c r="AX267" s="89"/>
    </row>
    <row r="268" spans="1:50" ht="15.75">
      <c r="A268" s="356">
        <f>SUBTOTAL(3,$AK$7:AK268)</f>
        <v>262</v>
      </c>
      <c r="B268" s="357" t="s">
        <v>38</v>
      </c>
      <c r="C268" s="358" t="s">
        <v>9160</v>
      </c>
      <c r="D268" s="357" t="s">
        <v>9161</v>
      </c>
      <c r="E268" s="357" t="s">
        <v>9026</v>
      </c>
      <c r="F268" s="357" t="s">
        <v>9026</v>
      </c>
      <c r="G268" s="359">
        <v>0</v>
      </c>
      <c r="H268" s="180">
        <v>0</v>
      </c>
      <c r="I268" s="371">
        <v>0</v>
      </c>
      <c r="J268" s="359">
        <v>7500000</v>
      </c>
      <c r="K268" s="359"/>
      <c r="L268" s="359"/>
      <c r="M268" s="359"/>
      <c r="N268" s="359"/>
      <c r="O268" s="359"/>
      <c r="P268" s="359">
        <v>7500000</v>
      </c>
      <c r="Q268" s="252"/>
      <c r="R268" s="359"/>
      <c r="S268" s="359"/>
      <c r="T268" s="359"/>
      <c r="U268" s="359"/>
      <c r="V268" s="359"/>
      <c r="W268" s="359"/>
      <c r="X268" s="359"/>
      <c r="Y268" s="359"/>
      <c r="Z268" s="359">
        <f>IF(SUM(K268:P268)&lt;SUM(J268),SUM(J268)-SUM(K268:P268),)</f>
        <v>0</v>
      </c>
      <c r="AA268" s="359"/>
      <c r="AB268" s="219">
        <v>8450000</v>
      </c>
      <c r="AC268" s="219"/>
      <c r="AD268" s="219"/>
      <c r="AE268" s="219">
        <v>8450000</v>
      </c>
      <c r="AF268" s="219"/>
      <c r="AG268" s="219"/>
      <c r="AH268" s="219"/>
      <c r="AI268" s="219"/>
      <c r="AJ268" s="359">
        <f>IF(SUM(AC268:AF268)&lt;SUM(AB268),SUM(AB268)-SUM(AC268:AF268),)</f>
        <v>0</v>
      </c>
      <c r="AK268" s="180">
        <f>IF(SUM(K268:X268)-I268&lt;SUM(J268+G268,H268),SUM(G268+H268+J268)-SUM(K268:X268),)+IF(SUM(AC268:AF268)&lt;SUM(AB268),SUM(AB268)-SUM(AC268:AF268),)</f>
        <v>0</v>
      </c>
      <c r="AL268" s="28"/>
      <c r="AM268" s="89"/>
      <c r="AN268" s="89"/>
      <c r="AO268" s="89"/>
      <c r="AP268" s="89"/>
      <c r="AQ268" s="89"/>
      <c r="AR268" s="89"/>
      <c r="AS268" s="89"/>
      <c r="AT268" s="89"/>
      <c r="AU268" s="89"/>
      <c r="AV268" s="220"/>
      <c r="AW268" s="89"/>
      <c r="AX268" s="89"/>
    </row>
    <row r="269" spans="1:50" ht="15.75">
      <c r="A269" s="356">
        <f>SUBTOTAL(3,$AK$7:AK269)</f>
        <v>263</v>
      </c>
      <c r="B269" s="357" t="s">
        <v>38</v>
      </c>
      <c r="C269" s="358" t="s">
        <v>9162</v>
      </c>
      <c r="D269" s="357" t="s">
        <v>9163</v>
      </c>
      <c r="E269" s="357" t="s">
        <v>9026</v>
      </c>
      <c r="F269" s="357" t="s">
        <v>9026</v>
      </c>
      <c r="G269" s="359">
        <v>0</v>
      </c>
      <c r="H269" s="180">
        <v>0</v>
      </c>
      <c r="I269" s="371"/>
      <c r="J269" s="359">
        <v>7500000</v>
      </c>
      <c r="K269" s="359"/>
      <c r="L269" s="359"/>
      <c r="M269" s="359"/>
      <c r="N269" s="359"/>
      <c r="O269" s="359"/>
      <c r="P269" s="359"/>
      <c r="Q269" s="252"/>
      <c r="R269" s="359"/>
      <c r="S269" s="359"/>
      <c r="T269" s="359"/>
      <c r="U269" s="359"/>
      <c r="V269" s="359"/>
      <c r="W269" s="359"/>
      <c r="X269" s="359"/>
      <c r="Y269" s="359"/>
      <c r="Z269" s="359">
        <f>IF(SUM(K269:N269)&lt;SUM(J269),SUM(J269)-SUM(K269:N269),)</f>
        <v>7500000</v>
      </c>
      <c r="AA269" s="359"/>
      <c r="AB269" s="219">
        <v>8450000</v>
      </c>
      <c r="AC269" s="219"/>
      <c r="AD269" s="219"/>
      <c r="AE269" s="219"/>
      <c r="AF269" s="219"/>
      <c r="AG269" s="219"/>
      <c r="AH269" s="219"/>
      <c r="AI269" s="219"/>
      <c r="AJ269" s="359">
        <f t="shared" ref="AJ269:AJ277" si="45">IF(SUM(AC269:AD269)&lt;SUM(AB269),SUM(AB269)-SUM(AC269:AD269),)</f>
        <v>8450000</v>
      </c>
      <c r="AK269" s="180">
        <f t="shared" ref="AK269:AK277" si="46">IF(SUM(K269:X269)-I269&lt;SUM(J269+G269,H269),SUM(G269+H269+J269)-SUM(K269:X269),)+IF(SUM(AC269:AD269)&lt;SUM(AB269),SUM(AB269)-SUM(AC269:AD269),)</f>
        <v>15950000</v>
      </c>
      <c r="AL269" s="28"/>
      <c r="AM269" s="89"/>
      <c r="AN269" s="89"/>
      <c r="AO269" s="89"/>
      <c r="AP269" s="89"/>
      <c r="AQ269" s="89"/>
      <c r="AR269" s="89"/>
      <c r="AS269" s="89"/>
      <c r="AT269" s="89"/>
      <c r="AU269" s="89"/>
      <c r="AV269" s="220"/>
      <c r="AW269" s="89"/>
      <c r="AX269" s="89"/>
    </row>
    <row r="270" spans="1:50" ht="15.75">
      <c r="A270" s="356">
        <f>SUBTOTAL(3,$AK$7:AK270)</f>
        <v>264</v>
      </c>
      <c r="B270" s="357" t="s">
        <v>38</v>
      </c>
      <c r="C270" s="358" t="s">
        <v>5732</v>
      </c>
      <c r="D270" s="357" t="s">
        <v>9164</v>
      </c>
      <c r="E270" s="357" t="s">
        <v>9026</v>
      </c>
      <c r="F270" s="357" t="s">
        <v>9026</v>
      </c>
      <c r="G270" s="359">
        <v>0</v>
      </c>
      <c r="H270" s="180">
        <v>0</v>
      </c>
      <c r="I270" s="371">
        <v>15480</v>
      </c>
      <c r="J270" s="359">
        <v>7500000</v>
      </c>
      <c r="K270" s="359"/>
      <c r="L270" s="359"/>
      <c r="M270" s="359"/>
      <c r="N270" s="359">
        <v>7500000</v>
      </c>
      <c r="O270" s="359"/>
      <c r="P270" s="359"/>
      <c r="Q270" s="252"/>
      <c r="R270" s="359"/>
      <c r="S270" s="359"/>
      <c r="T270" s="359"/>
      <c r="U270" s="359"/>
      <c r="V270" s="359"/>
      <c r="W270" s="359"/>
      <c r="X270" s="359"/>
      <c r="Y270" s="371">
        <v>15480</v>
      </c>
      <c r="Z270" s="359">
        <f>IF(SUM(K270:N270)&lt;SUM(J270),SUM(J270)-SUM(K270:N270),)</f>
        <v>0</v>
      </c>
      <c r="AA270" s="371"/>
      <c r="AB270" s="219">
        <f>8450000-Y270</f>
        <v>8434520</v>
      </c>
      <c r="AC270" s="219">
        <v>8434520</v>
      </c>
      <c r="AD270" s="219"/>
      <c r="AE270" s="219"/>
      <c r="AF270" s="219"/>
      <c r="AG270" s="219"/>
      <c r="AH270" s="219"/>
      <c r="AI270" s="219"/>
      <c r="AJ270" s="359">
        <f t="shared" si="45"/>
        <v>0</v>
      </c>
      <c r="AK270" s="180">
        <f t="shared" si="46"/>
        <v>0</v>
      </c>
      <c r="AL270" s="28"/>
      <c r="AM270" s="89"/>
      <c r="AN270" s="89"/>
      <c r="AO270" s="89"/>
      <c r="AP270" s="89"/>
      <c r="AQ270" s="89"/>
      <c r="AR270" s="89"/>
      <c r="AS270" s="89"/>
      <c r="AT270" s="89"/>
      <c r="AU270" s="89"/>
      <c r="AV270" s="220"/>
      <c r="AW270" s="89"/>
      <c r="AX270" s="89"/>
    </row>
    <row r="271" spans="1:50" ht="15.75">
      <c r="A271" s="356">
        <f>SUBTOTAL(3,$AK$7:AK271)</f>
        <v>265</v>
      </c>
      <c r="B271" s="357" t="s">
        <v>38</v>
      </c>
      <c r="C271" s="358" t="s">
        <v>9165</v>
      </c>
      <c r="D271" s="357" t="s">
        <v>9166</v>
      </c>
      <c r="E271" s="357" t="s">
        <v>9026</v>
      </c>
      <c r="F271" s="357" t="s">
        <v>9026</v>
      </c>
      <c r="G271" s="359">
        <v>0</v>
      </c>
      <c r="H271" s="180">
        <v>0</v>
      </c>
      <c r="I271" s="371">
        <v>0</v>
      </c>
      <c r="J271" s="359">
        <v>7500000</v>
      </c>
      <c r="K271" s="359"/>
      <c r="L271" s="359"/>
      <c r="M271" s="359"/>
      <c r="N271" s="359"/>
      <c r="O271" s="359"/>
      <c r="P271" s="359">
        <v>7500000</v>
      </c>
      <c r="Q271" s="252"/>
      <c r="R271" s="359"/>
      <c r="S271" s="359"/>
      <c r="T271" s="359"/>
      <c r="U271" s="359"/>
      <c r="V271" s="359"/>
      <c r="W271" s="359"/>
      <c r="X271" s="359"/>
      <c r="Y271" s="359"/>
      <c r="Z271" s="359">
        <f>IF(SUM(K271:P271)&lt;SUM(J271),SUM(J271)-SUM(K271:P271),)</f>
        <v>0</v>
      </c>
      <c r="AA271" s="359"/>
      <c r="AB271" s="219">
        <v>8450000</v>
      </c>
      <c r="AC271" s="219">
        <v>8450000</v>
      </c>
      <c r="AD271" s="219"/>
      <c r="AE271" s="219"/>
      <c r="AF271" s="219"/>
      <c r="AG271" s="219"/>
      <c r="AH271" s="219"/>
      <c r="AI271" s="219"/>
      <c r="AJ271" s="359">
        <f t="shared" si="45"/>
        <v>0</v>
      </c>
      <c r="AK271" s="180">
        <f t="shared" si="46"/>
        <v>0</v>
      </c>
      <c r="AL271" s="28"/>
      <c r="AM271" s="89"/>
      <c r="AN271" s="89"/>
      <c r="AO271" s="89"/>
      <c r="AP271" s="89"/>
      <c r="AQ271" s="89"/>
      <c r="AR271" s="89"/>
      <c r="AS271" s="89"/>
      <c r="AT271" s="89"/>
      <c r="AU271" s="89"/>
      <c r="AV271" s="220"/>
      <c r="AW271" s="89"/>
      <c r="AX271" s="89"/>
    </row>
    <row r="272" spans="1:50" ht="15.75">
      <c r="A272" s="356">
        <f>SUBTOTAL(3,$AK$7:AK272)</f>
        <v>266</v>
      </c>
      <c r="B272" s="357" t="s">
        <v>38</v>
      </c>
      <c r="C272" s="358" t="s">
        <v>9167</v>
      </c>
      <c r="D272" s="357" t="s">
        <v>9168</v>
      </c>
      <c r="E272" s="357" t="s">
        <v>9026</v>
      </c>
      <c r="F272" s="357" t="s">
        <v>9026</v>
      </c>
      <c r="G272" s="359">
        <v>0</v>
      </c>
      <c r="H272" s="180">
        <v>0</v>
      </c>
      <c r="I272" s="371"/>
      <c r="J272" s="359">
        <v>7500000</v>
      </c>
      <c r="K272" s="359"/>
      <c r="L272" s="359"/>
      <c r="M272" s="359"/>
      <c r="N272" s="359"/>
      <c r="O272" s="359"/>
      <c r="P272" s="359">
        <v>7500000</v>
      </c>
      <c r="Q272" s="252"/>
      <c r="R272" s="359"/>
      <c r="S272" s="359"/>
      <c r="T272" s="359"/>
      <c r="U272" s="359"/>
      <c r="V272" s="359"/>
      <c r="W272" s="359"/>
      <c r="X272" s="359"/>
      <c r="Y272" s="359"/>
      <c r="Z272" s="359">
        <f>IF(SUM(K272:P272)&lt;SUM(J272),SUM(J272)-SUM(K272:P272),)</f>
        <v>0</v>
      </c>
      <c r="AA272" s="359"/>
      <c r="AB272" s="219">
        <v>8450000</v>
      </c>
      <c r="AC272" s="219"/>
      <c r="AD272" s="219"/>
      <c r="AE272" s="219"/>
      <c r="AF272" s="219"/>
      <c r="AG272" s="219"/>
      <c r="AH272" s="219"/>
      <c r="AI272" s="219"/>
      <c r="AJ272" s="359">
        <f t="shared" si="45"/>
        <v>8450000</v>
      </c>
      <c r="AK272" s="180">
        <f t="shared" si="46"/>
        <v>8450000</v>
      </c>
      <c r="AL272" s="28"/>
      <c r="AM272" s="89"/>
      <c r="AN272" s="89"/>
      <c r="AO272" s="89"/>
      <c r="AP272" s="89"/>
      <c r="AQ272" s="89"/>
      <c r="AR272" s="89"/>
      <c r="AS272" s="89"/>
      <c r="AT272" s="89"/>
      <c r="AU272" s="89"/>
      <c r="AV272" s="220"/>
      <c r="AW272" s="89"/>
      <c r="AX272" s="89"/>
    </row>
    <row r="273" spans="1:50" ht="15.75">
      <c r="A273" s="356">
        <f>SUBTOTAL(3,$AK$7:AK273)</f>
        <v>267</v>
      </c>
      <c r="B273" s="357" t="s">
        <v>38</v>
      </c>
      <c r="C273" s="358" t="s">
        <v>5716</v>
      </c>
      <c r="D273" s="357" t="s">
        <v>9169</v>
      </c>
      <c r="E273" s="357" t="s">
        <v>9026</v>
      </c>
      <c r="F273" s="357" t="s">
        <v>9026</v>
      </c>
      <c r="G273" s="359">
        <v>0</v>
      </c>
      <c r="H273" s="180">
        <v>0</v>
      </c>
      <c r="I273" s="371"/>
      <c r="J273" s="359">
        <v>7500000</v>
      </c>
      <c r="K273" s="359"/>
      <c r="L273" s="359"/>
      <c r="M273" s="359"/>
      <c r="N273" s="359">
        <v>7500000</v>
      </c>
      <c r="O273" s="359"/>
      <c r="P273" s="359"/>
      <c r="Q273" s="252"/>
      <c r="R273" s="359"/>
      <c r="S273" s="359"/>
      <c r="T273" s="359"/>
      <c r="U273" s="359"/>
      <c r="V273" s="359"/>
      <c r="W273" s="359"/>
      <c r="X273" s="359"/>
      <c r="Y273" s="359"/>
      <c r="Z273" s="359">
        <f>IF(SUM(K273:N273)&lt;SUM(J273),SUM(J273)-SUM(K273:N273),)</f>
        <v>0</v>
      </c>
      <c r="AA273" s="359"/>
      <c r="AB273" s="219">
        <v>8450000</v>
      </c>
      <c r="AC273" s="219">
        <v>8450000</v>
      </c>
      <c r="AD273" s="219"/>
      <c r="AE273" s="219"/>
      <c r="AF273" s="219"/>
      <c r="AG273" s="219"/>
      <c r="AH273" s="219"/>
      <c r="AI273" s="219"/>
      <c r="AJ273" s="359">
        <f t="shared" si="45"/>
        <v>0</v>
      </c>
      <c r="AK273" s="180">
        <f t="shared" si="46"/>
        <v>0</v>
      </c>
      <c r="AL273" s="28"/>
      <c r="AM273" s="89"/>
      <c r="AN273" s="89"/>
      <c r="AO273" s="89"/>
      <c r="AP273" s="89"/>
      <c r="AQ273" s="89"/>
      <c r="AR273" s="89"/>
      <c r="AS273" s="89"/>
      <c r="AT273" s="89"/>
      <c r="AU273" s="89"/>
      <c r="AV273" s="220"/>
      <c r="AW273" s="89"/>
      <c r="AX273" s="89"/>
    </row>
    <row r="274" spans="1:50" ht="15.75">
      <c r="A274" s="356">
        <f>SUBTOTAL(3,$AK$7:AK274)</f>
        <v>268</v>
      </c>
      <c r="B274" s="357" t="s">
        <v>38</v>
      </c>
      <c r="C274" s="358" t="s">
        <v>9170</v>
      </c>
      <c r="D274" s="357" t="s">
        <v>9171</v>
      </c>
      <c r="E274" s="357" t="s">
        <v>9026</v>
      </c>
      <c r="F274" s="357" t="s">
        <v>9026</v>
      </c>
      <c r="G274" s="359">
        <v>0</v>
      </c>
      <c r="H274" s="180">
        <v>0</v>
      </c>
      <c r="I274" s="371">
        <v>0</v>
      </c>
      <c r="J274" s="359">
        <v>7500000</v>
      </c>
      <c r="K274" s="359"/>
      <c r="L274" s="359"/>
      <c r="M274" s="359"/>
      <c r="N274" s="359"/>
      <c r="O274" s="359"/>
      <c r="P274" s="359">
        <v>7500000</v>
      </c>
      <c r="Q274" s="252"/>
      <c r="R274" s="359"/>
      <c r="S274" s="359"/>
      <c r="T274" s="359"/>
      <c r="U274" s="359"/>
      <c r="V274" s="359"/>
      <c r="W274" s="359"/>
      <c r="X274" s="359"/>
      <c r="Y274" s="359"/>
      <c r="Z274" s="359">
        <f>IF(SUM(K274:P274)&lt;SUM(J274),SUM(J274)-SUM(K274:P274),)</f>
        <v>0</v>
      </c>
      <c r="AA274" s="359"/>
      <c r="AB274" s="219">
        <v>8450000</v>
      </c>
      <c r="AC274" s="219"/>
      <c r="AD274" s="219"/>
      <c r="AE274" s="219"/>
      <c r="AF274" s="219"/>
      <c r="AG274" s="219"/>
      <c r="AH274" s="219"/>
      <c r="AI274" s="219"/>
      <c r="AJ274" s="359">
        <f t="shared" si="45"/>
        <v>8450000</v>
      </c>
      <c r="AK274" s="180">
        <f t="shared" si="46"/>
        <v>8450000</v>
      </c>
      <c r="AL274" s="28"/>
      <c r="AM274" s="89"/>
      <c r="AN274" s="89"/>
      <c r="AO274" s="89"/>
      <c r="AP274" s="89"/>
      <c r="AQ274" s="89"/>
      <c r="AR274" s="89"/>
      <c r="AS274" s="89"/>
      <c r="AT274" s="89"/>
      <c r="AU274" s="89"/>
      <c r="AV274" s="220"/>
      <c r="AW274" s="89"/>
      <c r="AX274" s="89"/>
    </row>
    <row r="275" spans="1:50" ht="15.75">
      <c r="A275" s="356">
        <f>SUBTOTAL(3,$AK$7:AK275)</f>
        <v>269</v>
      </c>
      <c r="B275" s="357" t="s">
        <v>38</v>
      </c>
      <c r="C275" s="358" t="s">
        <v>7036</v>
      </c>
      <c r="D275" s="357" t="s">
        <v>9172</v>
      </c>
      <c r="E275" s="357" t="s">
        <v>8849</v>
      </c>
      <c r="F275" s="357" t="s">
        <v>8849</v>
      </c>
      <c r="G275" s="359">
        <v>0</v>
      </c>
      <c r="H275" s="180">
        <v>0</v>
      </c>
      <c r="I275" s="371">
        <v>0</v>
      </c>
      <c r="J275" s="359">
        <v>7500000</v>
      </c>
      <c r="K275" s="359"/>
      <c r="L275" s="359"/>
      <c r="M275" s="359"/>
      <c r="N275" s="359">
        <v>7500000</v>
      </c>
      <c r="O275" s="359"/>
      <c r="P275" s="359"/>
      <c r="Q275" s="252"/>
      <c r="R275" s="359"/>
      <c r="S275" s="359"/>
      <c r="T275" s="359"/>
      <c r="U275" s="359"/>
      <c r="V275" s="359"/>
      <c r="W275" s="359"/>
      <c r="X275" s="359"/>
      <c r="Y275" s="359"/>
      <c r="Z275" s="359">
        <f>IF(SUM(K275:N275)&lt;SUM(J275),SUM(J275)-SUM(K275:N275),)</f>
        <v>0</v>
      </c>
      <c r="AA275" s="359"/>
      <c r="AB275" s="219">
        <v>8450000</v>
      </c>
      <c r="AC275" s="219"/>
      <c r="AD275" s="219"/>
      <c r="AE275" s="219"/>
      <c r="AF275" s="219"/>
      <c r="AG275" s="219"/>
      <c r="AH275" s="219"/>
      <c r="AI275" s="219"/>
      <c r="AJ275" s="359">
        <f t="shared" si="45"/>
        <v>8450000</v>
      </c>
      <c r="AK275" s="180">
        <f t="shared" si="46"/>
        <v>8450000</v>
      </c>
      <c r="AL275" s="28"/>
      <c r="AM275" s="89"/>
      <c r="AN275" s="89"/>
      <c r="AO275" s="89"/>
      <c r="AP275" s="89"/>
      <c r="AQ275" s="89"/>
      <c r="AR275" s="89"/>
      <c r="AS275" s="89"/>
      <c r="AT275" s="89"/>
      <c r="AU275" s="89"/>
      <c r="AV275" s="220"/>
      <c r="AW275" s="89"/>
      <c r="AX275" s="89"/>
    </row>
    <row r="276" spans="1:50" ht="15.75">
      <c r="A276" s="356">
        <f>SUBTOTAL(3,$AK$7:AK276)</f>
        <v>270</v>
      </c>
      <c r="B276" s="357" t="s">
        <v>38</v>
      </c>
      <c r="C276" s="358" t="s">
        <v>9173</v>
      </c>
      <c r="D276" s="357" t="s">
        <v>9174</v>
      </c>
      <c r="E276" s="357" t="s">
        <v>9026</v>
      </c>
      <c r="F276" s="357" t="s">
        <v>9026</v>
      </c>
      <c r="G276" s="359">
        <v>0</v>
      </c>
      <c r="H276" s="180">
        <v>0</v>
      </c>
      <c r="I276" s="371">
        <v>0</v>
      </c>
      <c r="J276" s="359">
        <v>7500000</v>
      </c>
      <c r="K276" s="359"/>
      <c r="L276" s="359"/>
      <c r="M276" s="359"/>
      <c r="N276" s="359"/>
      <c r="O276" s="359"/>
      <c r="P276" s="359"/>
      <c r="Q276" s="252"/>
      <c r="R276" s="359"/>
      <c r="S276" s="359"/>
      <c r="T276" s="359">
        <v>7500000</v>
      </c>
      <c r="U276" s="359"/>
      <c r="V276" s="359"/>
      <c r="W276" s="359"/>
      <c r="X276" s="359"/>
      <c r="Y276" s="359"/>
      <c r="Z276" s="359">
        <f>IF(SUM(K276:Y276)&lt;SUM(J276),SUM(J276)-SUM(K276:Y276),)</f>
        <v>0</v>
      </c>
      <c r="AA276" s="359"/>
      <c r="AB276" s="219">
        <v>8450000</v>
      </c>
      <c r="AC276" s="219"/>
      <c r="AD276" s="219"/>
      <c r="AE276" s="219"/>
      <c r="AF276" s="219"/>
      <c r="AG276" s="219"/>
      <c r="AH276" s="219"/>
      <c r="AI276" s="219"/>
      <c r="AJ276" s="359">
        <f t="shared" si="45"/>
        <v>8450000</v>
      </c>
      <c r="AK276" s="180">
        <f t="shared" si="46"/>
        <v>8450000</v>
      </c>
      <c r="AL276" s="28"/>
      <c r="AM276" s="89"/>
      <c r="AN276" s="89"/>
      <c r="AO276" s="89"/>
      <c r="AP276" s="89"/>
      <c r="AQ276" s="89"/>
      <c r="AR276" s="89"/>
      <c r="AS276" s="89"/>
      <c r="AT276" s="89"/>
      <c r="AU276" s="89"/>
      <c r="AV276" s="220"/>
      <c r="AW276" s="89"/>
      <c r="AX276" s="89"/>
    </row>
    <row r="277" spans="1:50" ht="15.75">
      <c r="A277" s="356">
        <f>SUBTOTAL(3,$AK$7:AK277)</f>
        <v>271</v>
      </c>
      <c r="B277" s="357" t="s">
        <v>7045</v>
      </c>
      <c r="C277" s="358" t="s">
        <v>9175</v>
      </c>
      <c r="D277" s="357" t="s">
        <v>9176</v>
      </c>
      <c r="E277" s="357" t="s">
        <v>10054</v>
      </c>
      <c r="F277" s="357" t="s">
        <v>8801</v>
      </c>
      <c r="G277" s="359">
        <v>0</v>
      </c>
      <c r="H277" s="180">
        <v>0</v>
      </c>
      <c r="I277" s="371">
        <v>0</v>
      </c>
      <c r="J277" s="359">
        <v>7500000</v>
      </c>
      <c r="K277" s="359"/>
      <c r="L277" s="359"/>
      <c r="M277" s="359"/>
      <c r="N277" s="359"/>
      <c r="O277" s="359"/>
      <c r="P277" s="359">
        <v>7500000</v>
      </c>
      <c r="Q277" s="252"/>
      <c r="R277" s="359"/>
      <c r="S277" s="359"/>
      <c r="T277" s="359"/>
      <c r="U277" s="359"/>
      <c r="V277" s="359"/>
      <c r="W277" s="359"/>
      <c r="X277" s="359"/>
      <c r="Y277" s="359"/>
      <c r="Z277" s="359">
        <f>IF(SUM(K277:P277)&lt;SUM(J277),SUM(J277)-SUM(K277:P277),)</f>
        <v>0</v>
      </c>
      <c r="AA277" s="359"/>
      <c r="AB277" s="219">
        <v>8450000</v>
      </c>
      <c r="AC277" s="219"/>
      <c r="AD277" s="219"/>
      <c r="AE277" s="219"/>
      <c r="AF277" s="219"/>
      <c r="AG277" s="219"/>
      <c r="AH277" s="219"/>
      <c r="AI277" s="219"/>
      <c r="AJ277" s="359">
        <f t="shared" si="45"/>
        <v>8450000</v>
      </c>
      <c r="AK277" s="180">
        <f t="shared" si="46"/>
        <v>8450000</v>
      </c>
      <c r="AL277" s="28"/>
      <c r="AM277" s="89"/>
      <c r="AN277" s="89"/>
      <c r="AO277" s="89"/>
      <c r="AP277" s="89"/>
      <c r="AQ277" s="89"/>
      <c r="AR277" s="89"/>
      <c r="AS277" s="89"/>
      <c r="AT277" s="89"/>
      <c r="AU277" s="89"/>
      <c r="AV277" s="220"/>
      <c r="AW277" s="89"/>
      <c r="AX277" s="89"/>
    </row>
    <row r="278" spans="1:50" ht="15.75">
      <c r="A278" s="356">
        <f>SUBTOTAL(3,$AK$7:AK278)</f>
        <v>272</v>
      </c>
      <c r="B278" s="357" t="s">
        <v>38</v>
      </c>
      <c r="C278" s="358" t="s">
        <v>9177</v>
      </c>
      <c r="D278" s="357" t="s">
        <v>9178</v>
      </c>
      <c r="E278" s="357" t="s">
        <v>9026</v>
      </c>
      <c r="F278" s="357" t="s">
        <v>9026</v>
      </c>
      <c r="G278" s="359">
        <v>0</v>
      </c>
      <c r="H278" s="180">
        <v>0</v>
      </c>
      <c r="I278" s="371">
        <v>0</v>
      </c>
      <c r="J278" s="359">
        <v>7500000</v>
      </c>
      <c r="K278" s="359"/>
      <c r="L278" s="359"/>
      <c r="M278" s="359"/>
      <c r="N278" s="359"/>
      <c r="O278" s="359"/>
      <c r="P278" s="359">
        <v>7500000</v>
      </c>
      <c r="Q278" s="252"/>
      <c r="R278" s="359"/>
      <c r="S278" s="359"/>
      <c r="T278" s="359"/>
      <c r="U278" s="359"/>
      <c r="V278" s="359"/>
      <c r="W278" s="359"/>
      <c r="X278" s="359"/>
      <c r="Y278" s="359"/>
      <c r="Z278" s="359">
        <f>IF(SUM(K278:P278)&lt;SUM(J278),SUM(J278)-SUM(K278:P278),)</f>
        <v>0</v>
      </c>
      <c r="AA278" s="359"/>
      <c r="AB278" s="219">
        <v>8450000</v>
      </c>
      <c r="AC278" s="219"/>
      <c r="AD278" s="219"/>
      <c r="AE278" s="219">
        <v>8450000</v>
      </c>
      <c r="AF278" s="219"/>
      <c r="AG278" s="219"/>
      <c r="AH278" s="219"/>
      <c r="AI278" s="219"/>
      <c r="AJ278" s="359">
        <f>IF(SUM(AC278:AF278)&lt;SUM(AB278),SUM(AB278)-SUM(AC278:AF278),)</f>
        <v>0</v>
      </c>
      <c r="AK278" s="180">
        <f>IF(SUM(K278:X278)-I278&lt;SUM(J278+G278,H278),SUM(G278+H278+J278)-SUM(K278:X278),)+IF(SUM(AC278:AF278)&lt;SUM(AB278),SUM(AB278)-SUM(AC278:AF278),)</f>
        <v>0</v>
      </c>
      <c r="AL278" s="28"/>
      <c r="AM278" s="89"/>
      <c r="AN278" s="89"/>
      <c r="AO278" s="89"/>
      <c r="AP278" s="89"/>
      <c r="AQ278" s="89"/>
      <c r="AR278" s="89"/>
      <c r="AS278" s="89"/>
      <c r="AT278" s="89"/>
      <c r="AU278" s="89"/>
      <c r="AV278" s="220"/>
      <c r="AW278" s="89"/>
      <c r="AX278" s="89"/>
    </row>
    <row r="279" spans="1:50" ht="15.75">
      <c r="A279" s="356">
        <f>SUBTOTAL(3,$AK$7:AK279)</f>
        <v>273</v>
      </c>
      <c r="B279" s="357" t="s">
        <v>38</v>
      </c>
      <c r="C279" s="358" t="s">
        <v>6085</v>
      </c>
      <c r="D279" s="357" t="s">
        <v>9179</v>
      </c>
      <c r="E279" s="357" t="s">
        <v>9026</v>
      </c>
      <c r="F279" s="357" t="s">
        <v>9026</v>
      </c>
      <c r="G279" s="359">
        <v>0</v>
      </c>
      <c r="H279" s="180">
        <v>0</v>
      </c>
      <c r="I279" s="371">
        <v>0</v>
      </c>
      <c r="J279" s="359">
        <v>7500000</v>
      </c>
      <c r="K279" s="359"/>
      <c r="L279" s="359"/>
      <c r="M279" s="359"/>
      <c r="N279" s="359">
        <v>7500000</v>
      </c>
      <c r="O279" s="359"/>
      <c r="P279" s="359"/>
      <c r="Q279" s="252"/>
      <c r="R279" s="359"/>
      <c r="S279" s="359"/>
      <c r="T279" s="359"/>
      <c r="U279" s="359"/>
      <c r="V279" s="359"/>
      <c r="W279" s="359"/>
      <c r="X279" s="359"/>
      <c r="Y279" s="359"/>
      <c r="Z279" s="359">
        <f>IF(SUM(K279:N279)&lt;SUM(J279),SUM(J279)-SUM(K279:N279),)</f>
        <v>0</v>
      </c>
      <c r="AA279" s="359"/>
      <c r="AB279" s="219">
        <v>8450000</v>
      </c>
      <c r="AC279" s="219">
        <v>8450000</v>
      </c>
      <c r="AD279" s="219"/>
      <c r="AE279" s="219"/>
      <c r="AF279" s="219"/>
      <c r="AG279" s="219"/>
      <c r="AH279" s="219"/>
      <c r="AI279" s="219"/>
      <c r="AJ279" s="359">
        <f t="shared" ref="AJ279:AJ288" si="47">IF(SUM(AC279:AD279)&lt;SUM(AB279),SUM(AB279)-SUM(AC279:AD279),)</f>
        <v>0</v>
      </c>
      <c r="AK279" s="180">
        <f t="shared" ref="AK279:AK288" si="48">IF(SUM(K279:X279)-I279&lt;SUM(J279+G279,H279),SUM(G279+H279+J279)-SUM(K279:X279),)+IF(SUM(AC279:AD279)&lt;SUM(AB279),SUM(AB279)-SUM(AC279:AD279),)</f>
        <v>0</v>
      </c>
      <c r="AL279" s="28"/>
      <c r="AM279" s="89"/>
      <c r="AN279" s="89"/>
      <c r="AO279" s="89"/>
      <c r="AP279" s="89"/>
      <c r="AQ279" s="89"/>
      <c r="AR279" s="89"/>
      <c r="AS279" s="89"/>
      <c r="AT279" s="89"/>
      <c r="AU279" s="89"/>
      <c r="AV279" s="220"/>
      <c r="AW279" s="89"/>
      <c r="AX279" s="89"/>
    </row>
    <row r="280" spans="1:50" ht="15.75">
      <c r="A280" s="356">
        <f>SUBTOTAL(3,$AK$7:AK280)</f>
        <v>274</v>
      </c>
      <c r="B280" s="357" t="s">
        <v>38</v>
      </c>
      <c r="C280" s="358" t="s">
        <v>5060</v>
      </c>
      <c r="D280" s="357" t="s">
        <v>9180</v>
      </c>
      <c r="E280" s="357" t="s">
        <v>8942</v>
      </c>
      <c r="F280" s="357" t="s">
        <v>8942</v>
      </c>
      <c r="G280" s="359">
        <v>0</v>
      </c>
      <c r="H280" s="180">
        <v>0</v>
      </c>
      <c r="I280" s="371"/>
      <c r="J280" s="359">
        <v>7500000</v>
      </c>
      <c r="K280" s="359"/>
      <c r="L280" s="359"/>
      <c r="M280" s="359"/>
      <c r="N280" s="359">
        <v>7500000</v>
      </c>
      <c r="O280" s="359"/>
      <c r="P280" s="359"/>
      <c r="Q280" s="252"/>
      <c r="R280" s="359"/>
      <c r="S280" s="359"/>
      <c r="T280" s="359"/>
      <c r="U280" s="359"/>
      <c r="V280" s="359"/>
      <c r="W280" s="359"/>
      <c r="X280" s="359"/>
      <c r="Y280" s="359"/>
      <c r="Z280" s="359">
        <f>IF(SUM(K280:N280)&lt;SUM(J280),SUM(J280)-SUM(K280:N280),)</f>
        <v>0</v>
      </c>
      <c r="AA280" s="359"/>
      <c r="AB280" s="219">
        <v>8450000</v>
      </c>
      <c r="AC280" s="219">
        <v>8450000</v>
      </c>
      <c r="AD280" s="219"/>
      <c r="AE280" s="219"/>
      <c r="AF280" s="219"/>
      <c r="AG280" s="219"/>
      <c r="AH280" s="219"/>
      <c r="AI280" s="219"/>
      <c r="AJ280" s="359">
        <f t="shared" si="47"/>
        <v>0</v>
      </c>
      <c r="AK280" s="180">
        <f t="shared" si="48"/>
        <v>0</v>
      </c>
      <c r="AL280" s="28"/>
      <c r="AM280" s="89"/>
      <c r="AN280" s="89"/>
      <c r="AO280" s="89"/>
      <c r="AP280" s="89"/>
      <c r="AQ280" s="89"/>
      <c r="AR280" s="89"/>
      <c r="AS280" s="89"/>
      <c r="AT280" s="89"/>
      <c r="AU280" s="89"/>
      <c r="AV280" s="220"/>
      <c r="AW280" s="89"/>
      <c r="AX280" s="89"/>
    </row>
    <row r="281" spans="1:50" ht="15.75">
      <c r="A281" s="356">
        <f>SUBTOTAL(3,$AK$7:AK281)</f>
        <v>275</v>
      </c>
      <c r="B281" s="375" t="s">
        <v>38</v>
      </c>
      <c r="C281" s="358" t="s">
        <v>6513</v>
      </c>
      <c r="D281" s="357" t="s">
        <v>9181</v>
      </c>
      <c r="E281" s="357" t="s">
        <v>9026</v>
      </c>
      <c r="F281" s="357" t="s">
        <v>9026</v>
      </c>
      <c r="G281" s="359">
        <v>0</v>
      </c>
      <c r="H281" s="180">
        <v>0</v>
      </c>
      <c r="I281" s="371">
        <v>0</v>
      </c>
      <c r="J281" s="359">
        <v>7500000</v>
      </c>
      <c r="K281" s="359"/>
      <c r="L281" s="359"/>
      <c r="M281" s="359"/>
      <c r="N281" s="359">
        <v>7500000</v>
      </c>
      <c r="O281" s="359"/>
      <c r="P281" s="359"/>
      <c r="Q281" s="252"/>
      <c r="R281" s="359"/>
      <c r="S281" s="359"/>
      <c r="T281" s="359"/>
      <c r="U281" s="359"/>
      <c r="V281" s="359"/>
      <c r="W281" s="359"/>
      <c r="X281" s="359"/>
      <c r="Y281" s="359"/>
      <c r="Z281" s="359">
        <f>IF(SUM(K281:N281)&lt;SUM(J281),SUM(J281)-SUM(K281:N281),)</f>
        <v>0</v>
      </c>
      <c r="AA281" s="359"/>
      <c r="AB281" s="219">
        <v>8450000</v>
      </c>
      <c r="AC281" s="219">
        <v>8450000</v>
      </c>
      <c r="AD281" s="219"/>
      <c r="AE281" s="219"/>
      <c r="AF281" s="219"/>
      <c r="AG281" s="219"/>
      <c r="AH281" s="219"/>
      <c r="AI281" s="219"/>
      <c r="AJ281" s="359">
        <f t="shared" si="47"/>
        <v>0</v>
      </c>
      <c r="AK281" s="180">
        <f t="shared" si="48"/>
        <v>0</v>
      </c>
      <c r="AL281" s="28"/>
      <c r="AM281" s="89"/>
      <c r="AN281" s="89"/>
      <c r="AO281" s="89"/>
      <c r="AP281" s="89"/>
      <c r="AQ281" s="89"/>
      <c r="AR281" s="89"/>
      <c r="AS281" s="89"/>
      <c r="AT281" s="89"/>
      <c r="AU281" s="89"/>
      <c r="AV281" s="220"/>
      <c r="AW281" s="89"/>
      <c r="AX281" s="89"/>
    </row>
    <row r="282" spans="1:50" ht="15.75">
      <c r="A282" s="356">
        <f>SUBTOTAL(3,$AK$7:AK282)</f>
        <v>276</v>
      </c>
      <c r="B282" s="357" t="s">
        <v>38</v>
      </c>
      <c r="C282" s="358" t="s">
        <v>9182</v>
      </c>
      <c r="D282" s="357" t="s">
        <v>9183</v>
      </c>
      <c r="E282" s="357" t="s">
        <v>9026</v>
      </c>
      <c r="F282" s="357" t="s">
        <v>9026</v>
      </c>
      <c r="G282" s="359">
        <v>0</v>
      </c>
      <c r="H282" s="180">
        <v>0</v>
      </c>
      <c r="I282" s="371">
        <v>0</v>
      </c>
      <c r="J282" s="359">
        <v>7500000</v>
      </c>
      <c r="K282" s="359"/>
      <c r="L282" s="359"/>
      <c r="M282" s="359"/>
      <c r="N282" s="359"/>
      <c r="O282" s="359"/>
      <c r="P282" s="359">
        <v>7500000</v>
      </c>
      <c r="Q282" s="252"/>
      <c r="R282" s="359"/>
      <c r="S282" s="359"/>
      <c r="T282" s="359"/>
      <c r="U282" s="359"/>
      <c r="V282" s="359"/>
      <c r="W282" s="359"/>
      <c r="X282" s="359"/>
      <c r="Y282" s="359"/>
      <c r="Z282" s="359">
        <f>IF(SUM(K282:P282)&lt;SUM(J282),SUM(J282)-SUM(K282:P282),)</f>
        <v>0</v>
      </c>
      <c r="AA282" s="359"/>
      <c r="AB282" s="219">
        <v>8450000</v>
      </c>
      <c r="AC282" s="219">
        <v>8450000</v>
      </c>
      <c r="AD282" s="219"/>
      <c r="AE282" s="219"/>
      <c r="AF282" s="219"/>
      <c r="AG282" s="219"/>
      <c r="AH282" s="219"/>
      <c r="AI282" s="219"/>
      <c r="AJ282" s="359">
        <f t="shared" si="47"/>
        <v>0</v>
      </c>
      <c r="AK282" s="180">
        <f t="shared" si="48"/>
        <v>0</v>
      </c>
      <c r="AL282" s="62"/>
      <c r="AM282" s="224"/>
      <c r="AN282" s="224"/>
      <c r="AO282" s="89"/>
      <c r="AP282" s="89"/>
      <c r="AQ282" s="89"/>
      <c r="AR282" s="89"/>
      <c r="AS282" s="89"/>
      <c r="AT282" s="224"/>
      <c r="AU282" s="224"/>
      <c r="AV282" s="220"/>
      <c r="AW282" s="89"/>
      <c r="AX282" s="89"/>
    </row>
    <row r="283" spans="1:50" ht="15.75">
      <c r="A283" s="356">
        <f>SUBTOTAL(3,$AK$7:AK283)</f>
        <v>277</v>
      </c>
      <c r="B283" s="357" t="s">
        <v>38</v>
      </c>
      <c r="C283" s="358" t="s">
        <v>5603</v>
      </c>
      <c r="D283" s="357" t="s">
        <v>9185</v>
      </c>
      <c r="E283" s="357" t="s">
        <v>9026</v>
      </c>
      <c r="F283" s="357" t="s">
        <v>9026</v>
      </c>
      <c r="G283" s="359">
        <v>0</v>
      </c>
      <c r="H283" s="180">
        <v>0</v>
      </c>
      <c r="I283" s="371"/>
      <c r="J283" s="359">
        <v>7500000</v>
      </c>
      <c r="K283" s="359"/>
      <c r="L283" s="359"/>
      <c r="M283" s="359"/>
      <c r="N283" s="359">
        <v>7500000</v>
      </c>
      <c r="O283" s="359"/>
      <c r="P283" s="359"/>
      <c r="Q283" s="252"/>
      <c r="R283" s="359"/>
      <c r="S283" s="359"/>
      <c r="T283" s="359"/>
      <c r="U283" s="359"/>
      <c r="V283" s="359"/>
      <c r="W283" s="359"/>
      <c r="X283" s="359"/>
      <c r="Y283" s="359"/>
      <c r="Z283" s="359">
        <f t="shared" ref="Z283:Z288" si="49">IF(SUM(K283:N283)&lt;SUM(J283),SUM(J283)-SUM(K283:N283),)</f>
        <v>0</v>
      </c>
      <c r="AA283" s="359"/>
      <c r="AB283" s="219">
        <v>8450000</v>
      </c>
      <c r="AC283" s="219">
        <v>8450000</v>
      </c>
      <c r="AD283" s="219"/>
      <c r="AE283" s="219"/>
      <c r="AF283" s="219"/>
      <c r="AG283" s="219"/>
      <c r="AH283" s="219"/>
      <c r="AI283" s="219"/>
      <c r="AJ283" s="359">
        <f t="shared" si="47"/>
        <v>0</v>
      </c>
      <c r="AK283" s="180">
        <f t="shared" si="48"/>
        <v>0</v>
      </c>
      <c r="AL283" s="28"/>
      <c r="AM283" s="89"/>
      <c r="AN283" s="89"/>
      <c r="AO283" s="89"/>
      <c r="AP283" s="89"/>
      <c r="AQ283" s="89"/>
      <c r="AR283" s="89"/>
      <c r="AS283" s="89"/>
      <c r="AT283" s="89"/>
      <c r="AU283" s="89"/>
      <c r="AV283" s="220"/>
      <c r="AW283" s="89"/>
      <c r="AX283" s="89"/>
    </row>
    <row r="284" spans="1:50" ht="15.75">
      <c r="A284" s="356">
        <f>SUBTOTAL(3,$AK$7:AK284)</f>
        <v>278</v>
      </c>
      <c r="B284" s="357" t="s">
        <v>38</v>
      </c>
      <c r="C284" s="358" t="s">
        <v>5081</v>
      </c>
      <c r="D284" s="357" t="s">
        <v>9186</v>
      </c>
      <c r="E284" s="357" t="s">
        <v>9026</v>
      </c>
      <c r="F284" s="357" t="s">
        <v>9026</v>
      </c>
      <c r="G284" s="359">
        <v>0</v>
      </c>
      <c r="H284" s="180">
        <v>0</v>
      </c>
      <c r="I284" s="371">
        <v>0</v>
      </c>
      <c r="J284" s="359">
        <v>7500000</v>
      </c>
      <c r="K284" s="359"/>
      <c r="L284" s="359"/>
      <c r="M284" s="359"/>
      <c r="N284" s="359">
        <v>7500000</v>
      </c>
      <c r="O284" s="359"/>
      <c r="P284" s="359"/>
      <c r="Q284" s="252"/>
      <c r="R284" s="359"/>
      <c r="S284" s="359"/>
      <c r="T284" s="359"/>
      <c r="U284" s="359"/>
      <c r="V284" s="359"/>
      <c r="W284" s="359"/>
      <c r="X284" s="359"/>
      <c r="Y284" s="359"/>
      <c r="Z284" s="359">
        <f t="shared" si="49"/>
        <v>0</v>
      </c>
      <c r="AA284" s="359"/>
      <c r="AB284" s="219">
        <v>8450000</v>
      </c>
      <c r="AC284" s="219">
        <v>8450000</v>
      </c>
      <c r="AD284" s="219"/>
      <c r="AE284" s="219"/>
      <c r="AF284" s="219"/>
      <c r="AG284" s="219"/>
      <c r="AH284" s="219"/>
      <c r="AI284" s="219"/>
      <c r="AJ284" s="359">
        <f t="shared" si="47"/>
        <v>0</v>
      </c>
      <c r="AK284" s="180">
        <f t="shared" si="48"/>
        <v>0</v>
      </c>
      <c r="AL284" s="28"/>
      <c r="AM284" s="89"/>
      <c r="AN284" s="89"/>
      <c r="AO284" s="89"/>
      <c r="AP284" s="89"/>
      <c r="AQ284" s="89"/>
      <c r="AR284" s="89"/>
      <c r="AS284" s="89"/>
      <c r="AT284" s="89"/>
      <c r="AU284" s="89"/>
      <c r="AV284" s="220"/>
      <c r="AW284" s="89"/>
      <c r="AX284" s="89"/>
    </row>
    <row r="285" spans="1:50" ht="15.75">
      <c r="A285" s="356">
        <f>SUBTOTAL(3,$AK$7:AK285)</f>
        <v>279</v>
      </c>
      <c r="B285" s="357" t="s">
        <v>38</v>
      </c>
      <c r="C285" s="358" t="s">
        <v>5169</v>
      </c>
      <c r="D285" s="357" t="s">
        <v>9187</v>
      </c>
      <c r="E285" s="357" t="s">
        <v>9026</v>
      </c>
      <c r="F285" s="357" t="s">
        <v>9026</v>
      </c>
      <c r="G285" s="359">
        <v>0</v>
      </c>
      <c r="H285" s="180">
        <v>0</v>
      </c>
      <c r="I285" s="371"/>
      <c r="J285" s="359">
        <v>7500000</v>
      </c>
      <c r="K285" s="359"/>
      <c r="L285" s="359"/>
      <c r="M285" s="359"/>
      <c r="N285" s="359">
        <v>7500000</v>
      </c>
      <c r="O285" s="359"/>
      <c r="P285" s="359"/>
      <c r="Q285" s="252"/>
      <c r="R285" s="359"/>
      <c r="S285" s="359"/>
      <c r="T285" s="359"/>
      <c r="U285" s="359"/>
      <c r="V285" s="359"/>
      <c r="W285" s="359"/>
      <c r="X285" s="359"/>
      <c r="Y285" s="359"/>
      <c r="Z285" s="359">
        <f t="shared" si="49"/>
        <v>0</v>
      </c>
      <c r="AA285" s="359"/>
      <c r="AB285" s="219">
        <v>8450000</v>
      </c>
      <c r="AC285" s="219">
        <v>8450000</v>
      </c>
      <c r="AD285" s="219"/>
      <c r="AE285" s="219"/>
      <c r="AF285" s="219"/>
      <c r="AG285" s="219"/>
      <c r="AH285" s="219"/>
      <c r="AI285" s="219"/>
      <c r="AJ285" s="359">
        <f t="shared" si="47"/>
        <v>0</v>
      </c>
      <c r="AK285" s="180">
        <f t="shared" si="48"/>
        <v>0</v>
      </c>
      <c r="AL285" s="28"/>
      <c r="AM285" s="89"/>
      <c r="AN285" s="89"/>
      <c r="AO285" s="89"/>
      <c r="AP285" s="89"/>
      <c r="AQ285" s="89"/>
      <c r="AR285" s="89"/>
      <c r="AS285" s="89"/>
      <c r="AT285" s="89"/>
      <c r="AU285" s="89"/>
      <c r="AV285" s="220"/>
      <c r="AW285" s="89"/>
      <c r="AX285" s="89"/>
    </row>
    <row r="286" spans="1:50" ht="15.75">
      <c r="A286" s="356">
        <f>SUBTOTAL(3,$AK$7:AK286)</f>
        <v>280</v>
      </c>
      <c r="B286" s="357" t="s">
        <v>38</v>
      </c>
      <c r="C286" s="358" t="s">
        <v>4966</v>
      </c>
      <c r="D286" s="357" t="s">
        <v>9189</v>
      </c>
      <c r="E286" s="357" t="s">
        <v>8942</v>
      </c>
      <c r="F286" s="357" t="s">
        <v>8942</v>
      </c>
      <c r="G286" s="359">
        <v>0</v>
      </c>
      <c r="H286" s="180">
        <v>0</v>
      </c>
      <c r="I286" s="371">
        <v>0</v>
      </c>
      <c r="J286" s="359">
        <v>7500000</v>
      </c>
      <c r="K286" s="359"/>
      <c r="L286" s="359"/>
      <c r="M286" s="359"/>
      <c r="N286" s="359">
        <v>7500000</v>
      </c>
      <c r="O286" s="359"/>
      <c r="P286" s="359"/>
      <c r="Q286" s="252"/>
      <c r="R286" s="359"/>
      <c r="S286" s="359"/>
      <c r="T286" s="359"/>
      <c r="U286" s="359"/>
      <c r="V286" s="359"/>
      <c r="W286" s="359"/>
      <c r="X286" s="359"/>
      <c r="Y286" s="359"/>
      <c r="Z286" s="359">
        <f t="shared" si="49"/>
        <v>0</v>
      </c>
      <c r="AA286" s="359"/>
      <c r="AB286" s="219">
        <v>8450000</v>
      </c>
      <c r="AC286" s="219">
        <v>8450000</v>
      </c>
      <c r="AD286" s="219"/>
      <c r="AE286" s="219"/>
      <c r="AF286" s="219"/>
      <c r="AG286" s="219"/>
      <c r="AH286" s="219"/>
      <c r="AI286" s="219"/>
      <c r="AJ286" s="359">
        <f t="shared" si="47"/>
        <v>0</v>
      </c>
      <c r="AK286" s="180">
        <f t="shared" si="48"/>
        <v>0</v>
      </c>
      <c r="AL286" s="28"/>
      <c r="AM286" s="89"/>
      <c r="AN286" s="89"/>
      <c r="AO286" s="89"/>
      <c r="AP286" s="89"/>
      <c r="AQ286" s="89"/>
      <c r="AR286" s="89"/>
      <c r="AS286" s="89"/>
      <c r="AT286" s="89"/>
      <c r="AU286" s="89"/>
      <c r="AV286" s="220"/>
      <c r="AW286" s="89"/>
      <c r="AX286" s="89"/>
    </row>
    <row r="287" spans="1:50" ht="15.75">
      <c r="A287" s="356">
        <f>SUBTOTAL(3,$AK$7:AK287)</f>
        <v>281</v>
      </c>
      <c r="B287" s="357" t="s">
        <v>38</v>
      </c>
      <c r="C287" s="358" t="s">
        <v>7015</v>
      </c>
      <c r="D287" s="357" t="s">
        <v>9190</v>
      </c>
      <c r="E287" s="357" t="s">
        <v>9026</v>
      </c>
      <c r="F287" s="357" t="s">
        <v>9026</v>
      </c>
      <c r="G287" s="359">
        <v>0</v>
      </c>
      <c r="H287" s="180">
        <v>0</v>
      </c>
      <c r="I287" s="371">
        <v>0</v>
      </c>
      <c r="J287" s="359">
        <v>7500000</v>
      </c>
      <c r="K287" s="359"/>
      <c r="L287" s="359"/>
      <c r="M287" s="359"/>
      <c r="N287" s="359">
        <v>7500000</v>
      </c>
      <c r="O287" s="359"/>
      <c r="P287" s="359"/>
      <c r="Q287" s="252"/>
      <c r="R287" s="359"/>
      <c r="S287" s="359"/>
      <c r="T287" s="359"/>
      <c r="U287" s="359"/>
      <c r="V287" s="359"/>
      <c r="W287" s="359"/>
      <c r="X287" s="359"/>
      <c r="Y287" s="359"/>
      <c r="Z287" s="359">
        <f t="shared" si="49"/>
        <v>0</v>
      </c>
      <c r="AA287" s="359"/>
      <c r="AB287" s="219">
        <v>8450000</v>
      </c>
      <c r="AC287" s="219"/>
      <c r="AD287" s="219"/>
      <c r="AE287" s="219"/>
      <c r="AF287" s="219"/>
      <c r="AG287" s="219"/>
      <c r="AH287" s="219"/>
      <c r="AI287" s="219"/>
      <c r="AJ287" s="359">
        <f t="shared" si="47"/>
        <v>8450000</v>
      </c>
      <c r="AK287" s="180">
        <f t="shared" si="48"/>
        <v>8450000</v>
      </c>
      <c r="AL287" s="28"/>
      <c r="AM287" s="89"/>
      <c r="AN287" s="89"/>
      <c r="AO287" s="89"/>
      <c r="AP287" s="89"/>
      <c r="AQ287" s="89"/>
      <c r="AR287" s="89"/>
      <c r="AS287" s="89"/>
      <c r="AT287" s="89"/>
      <c r="AU287" s="89"/>
      <c r="AV287" s="220"/>
      <c r="AW287" s="89"/>
      <c r="AX287" s="89"/>
    </row>
    <row r="288" spans="1:50" ht="15.75">
      <c r="A288" s="356">
        <f>SUBTOTAL(3,$AK$7:AK288)</f>
        <v>282</v>
      </c>
      <c r="B288" s="357" t="s">
        <v>38</v>
      </c>
      <c r="C288" s="358" t="s">
        <v>5960</v>
      </c>
      <c r="D288" s="357" t="s">
        <v>9191</v>
      </c>
      <c r="E288" s="357" t="s">
        <v>8942</v>
      </c>
      <c r="F288" s="357" t="s">
        <v>8942</v>
      </c>
      <c r="G288" s="359">
        <v>0</v>
      </c>
      <c r="H288" s="180">
        <v>0</v>
      </c>
      <c r="I288" s="371"/>
      <c r="J288" s="359">
        <v>7500000</v>
      </c>
      <c r="K288" s="359"/>
      <c r="L288" s="359"/>
      <c r="M288" s="359"/>
      <c r="N288" s="359">
        <v>7500000</v>
      </c>
      <c r="O288" s="359"/>
      <c r="P288" s="359"/>
      <c r="Q288" s="252"/>
      <c r="R288" s="359"/>
      <c r="S288" s="359"/>
      <c r="T288" s="359"/>
      <c r="U288" s="359"/>
      <c r="V288" s="359"/>
      <c r="W288" s="359"/>
      <c r="X288" s="359"/>
      <c r="Y288" s="359"/>
      <c r="Z288" s="359">
        <f t="shared" si="49"/>
        <v>0</v>
      </c>
      <c r="AA288" s="359"/>
      <c r="AB288" s="219">
        <v>8450000</v>
      </c>
      <c r="AC288" s="219">
        <v>8450000</v>
      </c>
      <c r="AD288" s="219"/>
      <c r="AE288" s="219"/>
      <c r="AF288" s="219"/>
      <c r="AG288" s="219"/>
      <c r="AH288" s="219"/>
      <c r="AI288" s="219"/>
      <c r="AJ288" s="359">
        <f t="shared" si="47"/>
        <v>0</v>
      </c>
      <c r="AK288" s="180">
        <f t="shared" si="48"/>
        <v>0</v>
      </c>
      <c r="AL288" s="28"/>
      <c r="AM288" s="89"/>
      <c r="AN288" s="89"/>
      <c r="AO288" s="89"/>
      <c r="AP288" s="89"/>
      <c r="AQ288" s="89"/>
      <c r="AR288" s="89"/>
      <c r="AS288" s="89"/>
      <c r="AT288" s="89"/>
      <c r="AU288" s="89"/>
      <c r="AV288" s="220"/>
      <c r="AW288" s="89"/>
      <c r="AX288" s="89"/>
    </row>
    <row r="289" spans="1:50" ht="15.75">
      <c r="A289" s="356">
        <f>SUBTOTAL(3,$AK$7:AK289)</f>
        <v>283</v>
      </c>
      <c r="B289" s="357" t="s">
        <v>38</v>
      </c>
      <c r="C289" s="358" t="s">
        <v>9192</v>
      </c>
      <c r="D289" s="357" t="s">
        <v>9193</v>
      </c>
      <c r="E289" s="357" t="s">
        <v>9026</v>
      </c>
      <c r="F289" s="357" t="s">
        <v>9026</v>
      </c>
      <c r="G289" s="359">
        <v>0</v>
      </c>
      <c r="H289" s="180">
        <v>0</v>
      </c>
      <c r="I289" s="371">
        <v>0</v>
      </c>
      <c r="J289" s="359">
        <v>7500000</v>
      </c>
      <c r="K289" s="359"/>
      <c r="L289" s="359"/>
      <c r="M289" s="359"/>
      <c r="N289" s="359"/>
      <c r="O289" s="359"/>
      <c r="P289" s="359"/>
      <c r="Q289" s="252"/>
      <c r="R289" s="359">
        <v>7500000</v>
      </c>
      <c r="S289" s="359"/>
      <c r="T289" s="359"/>
      <c r="U289" s="359"/>
      <c r="V289" s="359"/>
      <c r="W289" s="359"/>
      <c r="X289" s="359"/>
      <c r="Y289" s="359"/>
      <c r="Z289" s="359">
        <f>IF(SUM(K289:R289)&lt;SUM(J289),SUM(J289)-SUM(K289:N=R289),)</f>
        <v>0</v>
      </c>
      <c r="AA289" s="359"/>
      <c r="AB289" s="219">
        <v>8450000</v>
      </c>
      <c r="AC289" s="219"/>
      <c r="AD289" s="219"/>
      <c r="AE289" s="219">
        <v>8450000</v>
      </c>
      <c r="AF289" s="219"/>
      <c r="AG289" s="219"/>
      <c r="AH289" s="219"/>
      <c r="AI289" s="219"/>
      <c r="AJ289" s="359">
        <f>IF(SUM(AC289:AF289)&lt;SUM(AB289),SUM(AB289)-SUM(AC289:AF289),)</f>
        <v>0</v>
      </c>
      <c r="AK289" s="180">
        <f>IF(SUM(K289:X289)-I289&lt;SUM(J289+G289,H289),SUM(G289+H289+J289)-SUM(K289:X289),)+IF(SUM(AC289:AF289)&lt;SUM(AB289),SUM(AB289)-SUM(AC289:AF289),)</f>
        <v>0</v>
      </c>
      <c r="AL289" s="28"/>
      <c r="AM289" s="89"/>
      <c r="AN289" s="89"/>
      <c r="AO289" s="89"/>
      <c r="AP289" s="89"/>
      <c r="AQ289" s="89"/>
      <c r="AR289" s="89"/>
      <c r="AS289" s="89"/>
      <c r="AT289" s="89"/>
      <c r="AU289" s="89"/>
      <c r="AV289" s="220"/>
      <c r="AW289" s="89"/>
      <c r="AX289" s="89"/>
    </row>
    <row r="290" spans="1:50" ht="15.75">
      <c r="A290" s="356">
        <f>SUBTOTAL(3,$AK$7:AK290)</f>
        <v>284</v>
      </c>
      <c r="B290" s="357" t="s">
        <v>38</v>
      </c>
      <c r="C290" s="358" t="s">
        <v>6980</v>
      </c>
      <c r="D290" s="357" t="s">
        <v>9194</v>
      </c>
      <c r="E290" s="357" t="s">
        <v>8942</v>
      </c>
      <c r="F290" s="357" t="s">
        <v>8942</v>
      </c>
      <c r="G290" s="359">
        <v>0</v>
      </c>
      <c r="H290" s="180">
        <v>0</v>
      </c>
      <c r="I290" s="371">
        <v>0</v>
      </c>
      <c r="J290" s="359">
        <v>7500000</v>
      </c>
      <c r="K290" s="359"/>
      <c r="L290" s="359"/>
      <c r="M290" s="359"/>
      <c r="N290" s="359">
        <v>7500000</v>
      </c>
      <c r="O290" s="359"/>
      <c r="P290" s="359"/>
      <c r="Q290" s="252"/>
      <c r="R290" s="359"/>
      <c r="S290" s="359"/>
      <c r="T290" s="359"/>
      <c r="U290" s="359"/>
      <c r="V290" s="359"/>
      <c r="W290" s="359"/>
      <c r="X290" s="359"/>
      <c r="Y290" s="359"/>
      <c r="Z290" s="359">
        <f>IF(SUM(K290:N290)&lt;SUM(J290),SUM(J290)-SUM(K290:N290),)</f>
        <v>0</v>
      </c>
      <c r="AA290" s="359"/>
      <c r="AB290" s="219">
        <v>8450000</v>
      </c>
      <c r="AC290" s="219">
        <v>8450000</v>
      </c>
      <c r="AD290" s="219"/>
      <c r="AE290" s="219"/>
      <c r="AF290" s="219"/>
      <c r="AG290" s="219"/>
      <c r="AH290" s="219"/>
      <c r="AI290" s="219"/>
      <c r="AJ290" s="359">
        <f t="shared" ref="AJ290:AJ298" si="50">IF(SUM(AC290:AD290)&lt;SUM(AB290),SUM(AB290)-SUM(AC290:AD290),)</f>
        <v>0</v>
      </c>
      <c r="AK290" s="180">
        <f t="shared" ref="AK290:AK298" si="51">IF(SUM(K290:X290)-I290&lt;SUM(J290+G290,H290),SUM(G290+H290+J290)-SUM(K290:X290),)+IF(SUM(AC290:AD290)&lt;SUM(AB290),SUM(AB290)-SUM(AC290:AD290),)</f>
        <v>0</v>
      </c>
      <c r="AL290" s="28"/>
      <c r="AM290" s="89"/>
      <c r="AN290" s="89"/>
      <c r="AO290" s="89"/>
      <c r="AP290" s="89"/>
      <c r="AQ290" s="89"/>
      <c r="AR290" s="89"/>
      <c r="AS290" s="89"/>
      <c r="AT290" s="89"/>
      <c r="AU290" s="89"/>
      <c r="AV290" s="220"/>
      <c r="AW290" s="89"/>
      <c r="AX290" s="89"/>
    </row>
    <row r="291" spans="1:50" ht="15.75">
      <c r="A291" s="356">
        <f>SUBTOTAL(3,$AK$7:AK291)</f>
        <v>285</v>
      </c>
      <c r="B291" s="357" t="s">
        <v>38</v>
      </c>
      <c r="C291" s="358" t="s">
        <v>6838</v>
      </c>
      <c r="D291" s="357" t="s">
        <v>9195</v>
      </c>
      <c r="E291" s="357" t="s">
        <v>8942</v>
      </c>
      <c r="F291" s="357" t="s">
        <v>8942</v>
      </c>
      <c r="G291" s="359">
        <v>0</v>
      </c>
      <c r="H291" s="180">
        <v>0</v>
      </c>
      <c r="I291" s="371">
        <v>0</v>
      </c>
      <c r="J291" s="359">
        <v>7500000</v>
      </c>
      <c r="K291" s="359"/>
      <c r="L291" s="359"/>
      <c r="M291" s="359"/>
      <c r="N291" s="359">
        <v>7500000</v>
      </c>
      <c r="O291" s="359"/>
      <c r="P291" s="359"/>
      <c r="Q291" s="252"/>
      <c r="R291" s="359"/>
      <c r="S291" s="359"/>
      <c r="T291" s="359"/>
      <c r="U291" s="359"/>
      <c r="V291" s="359"/>
      <c r="W291" s="359"/>
      <c r="X291" s="359"/>
      <c r="Y291" s="359"/>
      <c r="Z291" s="359">
        <f>IF(SUM(K291:N291)&lt;SUM(J291),SUM(J291)-SUM(K291:N291),)</f>
        <v>0</v>
      </c>
      <c r="AA291" s="359"/>
      <c r="AB291" s="219">
        <v>8450000</v>
      </c>
      <c r="AC291" s="219">
        <v>8450000</v>
      </c>
      <c r="AD291" s="219"/>
      <c r="AE291" s="219"/>
      <c r="AF291" s="219"/>
      <c r="AG291" s="219"/>
      <c r="AH291" s="219"/>
      <c r="AI291" s="219"/>
      <c r="AJ291" s="359">
        <f t="shared" si="50"/>
        <v>0</v>
      </c>
      <c r="AK291" s="180">
        <f t="shared" si="51"/>
        <v>0</v>
      </c>
      <c r="AL291" s="28"/>
      <c r="AM291" s="89"/>
      <c r="AN291" s="89"/>
      <c r="AO291" s="89"/>
      <c r="AP291" s="89"/>
      <c r="AQ291" s="89"/>
      <c r="AR291" s="89"/>
      <c r="AS291" s="89"/>
      <c r="AT291" s="89"/>
      <c r="AU291" s="89"/>
      <c r="AV291" s="220"/>
      <c r="AW291" s="89"/>
      <c r="AX291" s="89"/>
    </row>
    <row r="292" spans="1:50" ht="15.75">
      <c r="A292" s="356">
        <f>SUBTOTAL(3,$AK$7:AK292)</f>
        <v>286</v>
      </c>
      <c r="B292" s="357" t="s">
        <v>38</v>
      </c>
      <c r="C292" s="358" t="s">
        <v>9196</v>
      </c>
      <c r="D292" s="357" t="s">
        <v>9197</v>
      </c>
      <c r="E292" s="357" t="s">
        <v>8942</v>
      </c>
      <c r="F292" s="357" t="s">
        <v>8942</v>
      </c>
      <c r="G292" s="359">
        <v>0</v>
      </c>
      <c r="H292" s="180">
        <v>0</v>
      </c>
      <c r="I292" s="371">
        <v>0</v>
      </c>
      <c r="J292" s="359">
        <v>7500000</v>
      </c>
      <c r="K292" s="359"/>
      <c r="L292" s="359"/>
      <c r="M292" s="359"/>
      <c r="N292" s="359"/>
      <c r="O292" s="359"/>
      <c r="P292" s="359">
        <v>7500000</v>
      </c>
      <c r="Q292" s="252"/>
      <c r="R292" s="359"/>
      <c r="S292" s="359"/>
      <c r="T292" s="359"/>
      <c r="U292" s="359"/>
      <c r="V292" s="359"/>
      <c r="W292" s="359"/>
      <c r="X292" s="359"/>
      <c r="Y292" s="359"/>
      <c r="Z292" s="359">
        <f>IF(SUM(K292:P292)&lt;SUM(J292),SUM(J292)-SUM(K292:P292),)</f>
        <v>0</v>
      </c>
      <c r="AA292" s="359"/>
      <c r="AB292" s="219">
        <v>8450000</v>
      </c>
      <c r="AC292" s="219">
        <v>8450000</v>
      </c>
      <c r="AD292" s="219"/>
      <c r="AE292" s="219"/>
      <c r="AF292" s="219"/>
      <c r="AG292" s="219"/>
      <c r="AH292" s="219"/>
      <c r="AI292" s="219"/>
      <c r="AJ292" s="359">
        <f t="shared" si="50"/>
        <v>0</v>
      </c>
      <c r="AK292" s="180">
        <f t="shared" si="51"/>
        <v>0</v>
      </c>
      <c r="AL292" s="28"/>
      <c r="AM292" s="89"/>
      <c r="AN292" s="89"/>
      <c r="AO292" s="89"/>
      <c r="AP292" s="89"/>
      <c r="AQ292" s="89"/>
      <c r="AR292" s="89"/>
      <c r="AS292" s="89"/>
      <c r="AT292" s="89"/>
      <c r="AU292" s="89"/>
      <c r="AV292" s="220"/>
      <c r="AW292" s="89"/>
      <c r="AX292" s="89"/>
    </row>
    <row r="293" spans="1:50" ht="15.75">
      <c r="A293" s="356">
        <f>SUBTOTAL(3,$AK$7:AK293)</f>
        <v>287</v>
      </c>
      <c r="B293" s="357" t="s">
        <v>38</v>
      </c>
      <c r="C293" s="358" t="s">
        <v>4951</v>
      </c>
      <c r="D293" s="357" t="s">
        <v>9198</v>
      </c>
      <c r="E293" s="357" t="s">
        <v>8942</v>
      </c>
      <c r="F293" s="357" t="s">
        <v>8942</v>
      </c>
      <c r="G293" s="359">
        <v>0</v>
      </c>
      <c r="H293" s="180">
        <v>0</v>
      </c>
      <c r="I293" s="371">
        <v>0</v>
      </c>
      <c r="J293" s="359">
        <v>7500000</v>
      </c>
      <c r="K293" s="359"/>
      <c r="L293" s="359"/>
      <c r="M293" s="359"/>
      <c r="N293" s="359">
        <v>7500000</v>
      </c>
      <c r="O293" s="359"/>
      <c r="P293" s="359"/>
      <c r="Q293" s="252"/>
      <c r="R293" s="359"/>
      <c r="S293" s="359"/>
      <c r="T293" s="359"/>
      <c r="U293" s="359"/>
      <c r="V293" s="359"/>
      <c r="W293" s="359"/>
      <c r="X293" s="359"/>
      <c r="Y293" s="359"/>
      <c r="Z293" s="359">
        <f>IF(SUM(K293:N293)&lt;SUM(J293),SUM(J293)-SUM(K293:N293),)</f>
        <v>0</v>
      </c>
      <c r="AA293" s="359"/>
      <c r="AB293" s="219">
        <v>8450000</v>
      </c>
      <c r="AC293" s="219">
        <v>8450000</v>
      </c>
      <c r="AD293" s="219"/>
      <c r="AE293" s="219"/>
      <c r="AF293" s="219"/>
      <c r="AG293" s="219"/>
      <c r="AH293" s="219"/>
      <c r="AI293" s="219"/>
      <c r="AJ293" s="359">
        <f t="shared" si="50"/>
        <v>0</v>
      </c>
      <c r="AK293" s="180">
        <f t="shared" si="51"/>
        <v>0</v>
      </c>
      <c r="AL293" s="28"/>
      <c r="AM293" s="89"/>
      <c r="AN293" s="89"/>
      <c r="AO293" s="89"/>
      <c r="AP293" s="89"/>
      <c r="AQ293" s="89"/>
      <c r="AR293" s="89"/>
      <c r="AS293" s="89"/>
      <c r="AT293" s="89"/>
      <c r="AU293" s="89"/>
      <c r="AV293" s="220"/>
      <c r="AW293" s="89"/>
      <c r="AX293" s="89"/>
    </row>
    <row r="294" spans="1:50" ht="15.75">
      <c r="A294" s="356">
        <f>SUBTOTAL(3,$AK$7:AK294)</f>
        <v>288</v>
      </c>
      <c r="B294" s="357" t="s">
        <v>38</v>
      </c>
      <c r="C294" s="358" t="s">
        <v>9199</v>
      </c>
      <c r="D294" s="357" t="s">
        <v>9200</v>
      </c>
      <c r="E294" s="357" t="s">
        <v>8849</v>
      </c>
      <c r="F294" s="357" t="s">
        <v>8849</v>
      </c>
      <c r="G294" s="359">
        <v>0</v>
      </c>
      <c r="H294" s="180">
        <v>0</v>
      </c>
      <c r="I294" s="371">
        <v>0</v>
      </c>
      <c r="J294" s="359">
        <v>7500000</v>
      </c>
      <c r="K294" s="359"/>
      <c r="L294" s="359"/>
      <c r="M294" s="359"/>
      <c r="N294" s="359"/>
      <c r="O294" s="359"/>
      <c r="P294" s="359">
        <v>7500000</v>
      </c>
      <c r="Q294" s="252"/>
      <c r="R294" s="359"/>
      <c r="S294" s="359"/>
      <c r="T294" s="359"/>
      <c r="U294" s="359"/>
      <c r="V294" s="359"/>
      <c r="W294" s="359"/>
      <c r="X294" s="359"/>
      <c r="Y294" s="359"/>
      <c r="Z294" s="359">
        <f>IF(SUM(K294:P294)&lt;SUM(J294),SUM(J294)-SUM(K294:P294),)</f>
        <v>0</v>
      </c>
      <c r="AA294" s="359"/>
      <c r="AB294" s="219">
        <v>8450000</v>
      </c>
      <c r="AC294" s="219"/>
      <c r="AD294" s="219"/>
      <c r="AE294" s="219"/>
      <c r="AF294" s="219"/>
      <c r="AG294" s="219">
        <v>8450000</v>
      </c>
      <c r="AH294" s="219"/>
      <c r="AI294" s="219"/>
      <c r="AJ294" s="359">
        <f>IF(SUM(AC294:AH294)&lt;SUM(AB294),SUM(AB294)-SUM(AC294:AH294),)</f>
        <v>0</v>
      </c>
      <c r="AK294" s="180">
        <v>0</v>
      </c>
      <c r="AL294" s="28"/>
      <c r="AM294" s="89"/>
      <c r="AN294" s="89"/>
      <c r="AO294" s="89"/>
      <c r="AP294" s="89"/>
      <c r="AQ294" s="89"/>
      <c r="AR294" s="89"/>
      <c r="AS294" s="89"/>
      <c r="AT294" s="89"/>
      <c r="AU294" s="89"/>
      <c r="AV294" s="220"/>
      <c r="AW294" s="89"/>
      <c r="AX294" s="89"/>
    </row>
    <row r="295" spans="1:50" ht="15.75">
      <c r="A295" s="356">
        <f>SUBTOTAL(3,$AK$7:AK295)</f>
        <v>289</v>
      </c>
      <c r="B295" s="357" t="s">
        <v>38</v>
      </c>
      <c r="C295" s="358" t="s">
        <v>6843</v>
      </c>
      <c r="D295" s="357" t="s">
        <v>9202</v>
      </c>
      <c r="E295" s="357" t="s">
        <v>8917</v>
      </c>
      <c r="F295" s="357" t="s">
        <v>8917</v>
      </c>
      <c r="G295" s="359">
        <v>0</v>
      </c>
      <c r="H295" s="180">
        <v>0</v>
      </c>
      <c r="I295" s="371">
        <v>0</v>
      </c>
      <c r="J295" s="359">
        <v>7500000</v>
      </c>
      <c r="K295" s="359"/>
      <c r="L295" s="359"/>
      <c r="M295" s="359"/>
      <c r="N295" s="359">
        <v>7500000</v>
      </c>
      <c r="O295" s="359"/>
      <c r="P295" s="359"/>
      <c r="Q295" s="252"/>
      <c r="R295" s="359"/>
      <c r="S295" s="359"/>
      <c r="T295" s="359"/>
      <c r="U295" s="359"/>
      <c r="V295" s="359"/>
      <c r="W295" s="359"/>
      <c r="X295" s="359"/>
      <c r="Y295" s="359"/>
      <c r="Z295" s="359">
        <f>IF(SUM(K295:N295)&lt;SUM(J295),SUM(J295)-SUM(K295:N295),)</f>
        <v>0</v>
      </c>
      <c r="AA295" s="359"/>
      <c r="AB295" s="219">
        <v>8450000</v>
      </c>
      <c r="AC295" s="219"/>
      <c r="AD295" s="219"/>
      <c r="AE295" s="219"/>
      <c r="AF295" s="219"/>
      <c r="AG295" s="219"/>
      <c r="AH295" s="219"/>
      <c r="AI295" s="219"/>
      <c r="AJ295" s="359">
        <f t="shared" si="50"/>
        <v>8450000</v>
      </c>
      <c r="AK295" s="180">
        <f t="shared" si="51"/>
        <v>8450000</v>
      </c>
      <c r="AL295" s="28"/>
      <c r="AM295" s="89"/>
      <c r="AN295" s="89"/>
      <c r="AO295" s="89"/>
      <c r="AP295" s="89"/>
      <c r="AQ295" s="89"/>
      <c r="AR295" s="89"/>
      <c r="AS295" s="89"/>
      <c r="AT295" s="89"/>
      <c r="AU295" s="89"/>
      <c r="AV295" s="220"/>
      <c r="AW295" s="89"/>
      <c r="AX295" s="89"/>
    </row>
    <row r="296" spans="1:50" ht="15.75">
      <c r="A296" s="356">
        <f>SUBTOTAL(3,$AK$7:AK296)</f>
        <v>290</v>
      </c>
      <c r="B296" s="357" t="s">
        <v>38</v>
      </c>
      <c r="C296" s="358" t="s">
        <v>5447</v>
      </c>
      <c r="D296" s="357" t="s">
        <v>9203</v>
      </c>
      <c r="E296" s="357" t="s">
        <v>8937</v>
      </c>
      <c r="F296" s="357" t="s">
        <v>8937</v>
      </c>
      <c r="G296" s="359">
        <v>0</v>
      </c>
      <c r="H296" s="180">
        <v>0</v>
      </c>
      <c r="I296" s="371"/>
      <c r="J296" s="359">
        <v>7500000</v>
      </c>
      <c r="K296" s="359"/>
      <c r="L296" s="359"/>
      <c r="M296" s="359"/>
      <c r="N296" s="359">
        <v>7500000</v>
      </c>
      <c r="O296" s="359"/>
      <c r="P296" s="359"/>
      <c r="Q296" s="252"/>
      <c r="R296" s="359"/>
      <c r="S296" s="359"/>
      <c r="T296" s="359"/>
      <c r="U296" s="359"/>
      <c r="V296" s="359"/>
      <c r="W296" s="359"/>
      <c r="X296" s="359"/>
      <c r="Y296" s="359"/>
      <c r="Z296" s="359">
        <f>IF(SUM(K296:N296)&lt;SUM(J296),SUM(J296)-SUM(K296:N296),)</f>
        <v>0</v>
      </c>
      <c r="AA296" s="359"/>
      <c r="AB296" s="219">
        <v>8450000</v>
      </c>
      <c r="AC296" s="219">
        <v>8450000</v>
      </c>
      <c r="AD296" s="219"/>
      <c r="AE296" s="219"/>
      <c r="AF296" s="219"/>
      <c r="AG296" s="219"/>
      <c r="AH296" s="219"/>
      <c r="AI296" s="219"/>
      <c r="AJ296" s="359">
        <f t="shared" si="50"/>
        <v>0</v>
      </c>
      <c r="AK296" s="180">
        <f t="shared" si="51"/>
        <v>0</v>
      </c>
      <c r="AL296" s="28"/>
      <c r="AM296" s="89"/>
      <c r="AN296" s="89"/>
      <c r="AO296" s="89"/>
      <c r="AP296" s="89"/>
      <c r="AQ296" s="89"/>
      <c r="AR296" s="89"/>
      <c r="AS296" s="89"/>
      <c r="AT296" s="89"/>
      <c r="AU296" s="89"/>
      <c r="AV296" s="220"/>
      <c r="AW296" s="89"/>
      <c r="AX296" s="89"/>
    </row>
    <row r="297" spans="1:50" ht="15.75">
      <c r="A297" s="356">
        <f>SUBTOTAL(3,$AK$7:AK297)</f>
        <v>291</v>
      </c>
      <c r="B297" s="357" t="s">
        <v>38</v>
      </c>
      <c r="C297" s="358" t="s">
        <v>5925</v>
      </c>
      <c r="D297" s="357" t="s">
        <v>9204</v>
      </c>
      <c r="E297" s="357" t="s">
        <v>8942</v>
      </c>
      <c r="F297" s="357" t="s">
        <v>8942</v>
      </c>
      <c r="G297" s="359">
        <v>0</v>
      </c>
      <c r="H297" s="180">
        <v>0</v>
      </c>
      <c r="I297" s="371"/>
      <c r="J297" s="359">
        <v>7500000</v>
      </c>
      <c r="K297" s="359"/>
      <c r="L297" s="359"/>
      <c r="M297" s="359"/>
      <c r="N297" s="359">
        <v>7500000</v>
      </c>
      <c r="O297" s="359"/>
      <c r="P297" s="359"/>
      <c r="Q297" s="252"/>
      <c r="R297" s="359"/>
      <c r="S297" s="359"/>
      <c r="T297" s="359"/>
      <c r="U297" s="359"/>
      <c r="V297" s="359"/>
      <c r="W297" s="359"/>
      <c r="X297" s="359"/>
      <c r="Y297" s="359"/>
      <c r="Z297" s="359">
        <f>IF(SUM(K297:N297)&lt;SUM(J297),SUM(J297)-SUM(K297:N297),)</f>
        <v>0</v>
      </c>
      <c r="AA297" s="359"/>
      <c r="AB297" s="219">
        <v>8450000</v>
      </c>
      <c r="AC297" s="219">
        <v>8450000</v>
      </c>
      <c r="AD297" s="219"/>
      <c r="AE297" s="219"/>
      <c r="AF297" s="219"/>
      <c r="AG297" s="219"/>
      <c r="AH297" s="219"/>
      <c r="AI297" s="219"/>
      <c r="AJ297" s="359">
        <f t="shared" si="50"/>
        <v>0</v>
      </c>
      <c r="AK297" s="180">
        <f t="shared" si="51"/>
        <v>0</v>
      </c>
      <c r="AL297" s="28"/>
      <c r="AM297" s="89"/>
      <c r="AN297" s="89"/>
      <c r="AO297" s="89"/>
      <c r="AP297" s="89"/>
      <c r="AQ297" s="89"/>
      <c r="AR297" s="89"/>
      <c r="AS297" s="89"/>
      <c r="AT297" s="89"/>
      <c r="AU297" s="89"/>
      <c r="AV297" s="220"/>
      <c r="AW297" s="89"/>
      <c r="AX297" s="89"/>
    </row>
    <row r="298" spans="1:50" ht="15.75">
      <c r="A298" s="356">
        <f>SUBTOTAL(3,$AK$7:AK298)</f>
        <v>292</v>
      </c>
      <c r="B298" s="357" t="s">
        <v>38</v>
      </c>
      <c r="C298" s="358" t="s">
        <v>9205</v>
      </c>
      <c r="D298" s="357" t="s">
        <v>9206</v>
      </c>
      <c r="E298" s="357" t="s">
        <v>8942</v>
      </c>
      <c r="F298" s="357" t="s">
        <v>8942</v>
      </c>
      <c r="G298" s="359">
        <v>0</v>
      </c>
      <c r="H298" s="180">
        <v>0</v>
      </c>
      <c r="I298" s="371">
        <v>0</v>
      </c>
      <c r="J298" s="359">
        <v>7500000</v>
      </c>
      <c r="K298" s="359"/>
      <c r="L298" s="359"/>
      <c r="M298" s="359"/>
      <c r="N298" s="359"/>
      <c r="O298" s="359"/>
      <c r="P298" s="359"/>
      <c r="Q298" s="252"/>
      <c r="R298" s="359">
        <v>7500000</v>
      </c>
      <c r="S298" s="359"/>
      <c r="T298" s="359"/>
      <c r="U298" s="359"/>
      <c r="V298" s="359"/>
      <c r="W298" s="359"/>
      <c r="X298" s="359"/>
      <c r="Y298" s="359"/>
      <c r="Z298" s="359">
        <f>IF(SUM(K298:R298)&lt;SUM(J298),SUM(J298)-SUM(K298:N=R298),)</f>
        <v>0</v>
      </c>
      <c r="AA298" s="359"/>
      <c r="AB298" s="219">
        <v>8450000</v>
      </c>
      <c r="AC298" s="219"/>
      <c r="AD298" s="219"/>
      <c r="AE298" s="219"/>
      <c r="AF298" s="219"/>
      <c r="AG298" s="219"/>
      <c r="AH298" s="219"/>
      <c r="AI298" s="219"/>
      <c r="AJ298" s="359">
        <f t="shared" si="50"/>
        <v>8450000</v>
      </c>
      <c r="AK298" s="180">
        <f t="shared" si="51"/>
        <v>8450000</v>
      </c>
      <c r="AL298" s="28"/>
      <c r="AM298" s="89"/>
      <c r="AN298" s="89"/>
      <c r="AO298" s="89"/>
      <c r="AP298" s="89"/>
      <c r="AQ298" s="89"/>
      <c r="AR298" s="89"/>
      <c r="AS298" s="89"/>
      <c r="AT298" s="89"/>
      <c r="AU298" s="89"/>
      <c r="AV298" s="220"/>
      <c r="AW298" s="89"/>
      <c r="AX298" s="89"/>
    </row>
    <row r="299" spans="1:50" ht="15.75">
      <c r="A299" s="356">
        <f>SUBTOTAL(3,$AK$7:AK299)</f>
        <v>293</v>
      </c>
      <c r="B299" s="357" t="s">
        <v>38</v>
      </c>
      <c r="C299" s="358" t="s">
        <v>4996</v>
      </c>
      <c r="D299" s="357" t="s">
        <v>9207</v>
      </c>
      <c r="E299" s="357" t="s">
        <v>8942</v>
      </c>
      <c r="F299" s="357" t="s">
        <v>8942</v>
      </c>
      <c r="G299" s="359">
        <v>0</v>
      </c>
      <c r="H299" s="180">
        <v>0</v>
      </c>
      <c r="I299" s="371">
        <v>0</v>
      </c>
      <c r="J299" s="359">
        <v>7500000</v>
      </c>
      <c r="K299" s="359"/>
      <c r="L299" s="359"/>
      <c r="M299" s="359"/>
      <c r="N299" s="359">
        <v>7500000</v>
      </c>
      <c r="O299" s="359"/>
      <c r="P299" s="359"/>
      <c r="Q299" s="252"/>
      <c r="R299" s="359"/>
      <c r="S299" s="359"/>
      <c r="T299" s="359"/>
      <c r="U299" s="359"/>
      <c r="V299" s="359"/>
      <c r="W299" s="359"/>
      <c r="X299" s="359"/>
      <c r="Y299" s="359"/>
      <c r="Z299" s="359">
        <f>IF(SUM(K299:N299)&lt;SUM(J299),SUM(J299)-SUM(K299:N299),)</f>
        <v>0</v>
      </c>
      <c r="AA299" s="359"/>
      <c r="AB299" s="219">
        <v>8450000</v>
      </c>
      <c r="AC299" s="219"/>
      <c r="AD299" s="219"/>
      <c r="AE299" s="219">
        <v>8450000</v>
      </c>
      <c r="AF299" s="219"/>
      <c r="AG299" s="219"/>
      <c r="AH299" s="219"/>
      <c r="AI299" s="219"/>
      <c r="AJ299" s="359">
        <f>IF(SUM(AC299:AF299)&lt;SUM(AB299),SUM(AB299)-SUM(AC299:AF299),)</f>
        <v>0</v>
      </c>
      <c r="AK299" s="180">
        <f>IF(SUM(K299:X299)-I299&lt;SUM(J299+G299,H299),SUM(G299+H299+J299)-SUM(K299:X299),)+IF(SUM(AC299:AF299)&lt;SUM(AB299),SUM(AB299)-SUM(AC299:AF299),)</f>
        <v>0</v>
      </c>
      <c r="AL299" s="28"/>
      <c r="AM299" s="89"/>
      <c r="AN299" s="89"/>
      <c r="AO299" s="89"/>
      <c r="AP299" s="89"/>
      <c r="AQ299" s="89"/>
      <c r="AR299" s="89"/>
      <c r="AS299" s="89"/>
      <c r="AT299" s="89"/>
      <c r="AU299" s="89"/>
      <c r="AV299" s="220"/>
      <c r="AW299" s="89"/>
      <c r="AX299" s="89"/>
    </row>
    <row r="300" spans="1:50" ht="15.75">
      <c r="A300" s="356">
        <f>SUBTOTAL(3,$AK$7:AK300)</f>
        <v>294</v>
      </c>
      <c r="B300" s="357" t="s">
        <v>38</v>
      </c>
      <c r="C300" s="358" t="s">
        <v>5723</v>
      </c>
      <c r="D300" s="357" t="s">
        <v>9208</v>
      </c>
      <c r="E300" s="357" t="s">
        <v>8942</v>
      </c>
      <c r="F300" s="357" t="s">
        <v>8942</v>
      </c>
      <c r="G300" s="359">
        <v>0</v>
      </c>
      <c r="H300" s="180">
        <v>0</v>
      </c>
      <c r="I300" s="371">
        <v>0</v>
      </c>
      <c r="J300" s="359">
        <v>7500000</v>
      </c>
      <c r="K300" s="359"/>
      <c r="L300" s="359"/>
      <c r="M300" s="359"/>
      <c r="N300" s="359">
        <v>7500000</v>
      </c>
      <c r="O300" s="359"/>
      <c r="P300" s="359"/>
      <c r="Q300" s="252"/>
      <c r="R300" s="359"/>
      <c r="S300" s="359"/>
      <c r="T300" s="359"/>
      <c r="U300" s="359"/>
      <c r="V300" s="359"/>
      <c r="W300" s="359"/>
      <c r="X300" s="359"/>
      <c r="Y300" s="359"/>
      <c r="Z300" s="359">
        <f>IF(SUM(K300:N300)&lt;SUM(J300),SUM(J300)-SUM(K300:N300),)</f>
        <v>0</v>
      </c>
      <c r="AA300" s="359"/>
      <c r="AB300" s="219">
        <v>8450000</v>
      </c>
      <c r="AC300" s="219">
        <v>8450000</v>
      </c>
      <c r="AD300" s="219"/>
      <c r="AE300" s="219"/>
      <c r="AF300" s="219"/>
      <c r="AG300" s="219"/>
      <c r="AH300" s="219"/>
      <c r="AI300" s="219"/>
      <c r="AJ300" s="359">
        <f t="shared" ref="AJ300:AJ309" si="52">IF(SUM(AC300:AD300)&lt;SUM(AB300),SUM(AB300)-SUM(AC300:AD300),)</f>
        <v>0</v>
      </c>
      <c r="AK300" s="180">
        <f t="shared" ref="AK300:AK309" si="53">IF(SUM(K300:X300)-I300&lt;SUM(J300+G300,H300),SUM(G300+H300+J300)-SUM(K300:X300),)+IF(SUM(AC300:AD300)&lt;SUM(AB300),SUM(AB300)-SUM(AC300:AD300),)</f>
        <v>0</v>
      </c>
      <c r="AL300" s="28"/>
      <c r="AM300" s="89"/>
      <c r="AN300" s="89"/>
      <c r="AO300" s="89"/>
      <c r="AP300" s="89"/>
      <c r="AQ300" s="89"/>
      <c r="AR300" s="89"/>
      <c r="AS300" s="89"/>
      <c r="AT300" s="89"/>
      <c r="AU300" s="89"/>
      <c r="AV300" s="220"/>
      <c r="AW300" s="89"/>
      <c r="AX300" s="89"/>
    </row>
    <row r="301" spans="1:50" ht="15.75">
      <c r="A301" s="356">
        <f>SUBTOTAL(3,$AK$7:AK301)</f>
        <v>295</v>
      </c>
      <c r="B301" s="357" t="s">
        <v>38</v>
      </c>
      <c r="C301" s="358" t="s">
        <v>9209</v>
      </c>
      <c r="D301" s="357" t="s">
        <v>9210</v>
      </c>
      <c r="E301" s="357" t="s">
        <v>8942</v>
      </c>
      <c r="F301" s="357" t="s">
        <v>8942</v>
      </c>
      <c r="G301" s="359">
        <v>0</v>
      </c>
      <c r="H301" s="180">
        <v>0</v>
      </c>
      <c r="I301" s="371">
        <v>0</v>
      </c>
      <c r="J301" s="359">
        <v>7500000</v>
      </c>
      <c r="K301" s="359"/>
      <c r="L301" s="359"/>
      <c r="M301" s="359"/>
      <c r="N301" s="359"/>
      <c r="O301" s="359"/>
      <c r="P301" s="359">
        <v>7500000</v>
      </c>
      <c r="Q301" s="252"/>
      <c r="R301" s="359"/>
      <c r="S301" s="359"/>
      <c r="T301" s="359"/>
      <c r="U301" s="359"/>
      <c r="V301" s="359"/>
      <c r="W301" s="359"/>
      <c r="X301" s="359"/>
      <c r="Y301" s="359"/>
      <c r="Z301" s="359">
        <f>IF(SUM(K301:P301)&lt;SUM(J301),SUM(J301)-SUM(K301:P301),)</f>
        <v>0</v>
      </c>
      <c r="AA301" s="359"/>
      <c r="AB301" s="219">
        <v>8450000</v>
      </c>
      <c r="AC301" s="219">
        <v>8450000</v>
      </c>
      <c r="AD301" s="219"/>
      <c r="AE301" s="219"/>
      <c r="AF301" s="219"/>
      <c r="AG301" s="219"/>
      <c r="AH301" s="219"/>
      <c r="AI301" s="219"/>
      <c r="AJ301" s="359">
        <f t="shared" si="52"/>
        <v>0</v>
      </c>
      <c r="AK301" s="180">
        <f t="shared" si="53"/>
        <v>0</v>
      </c>
      <c r="AL301" s="28"/>
      <c r="AM301" s="89"/>
      <c r="AN301" s="89"/>
      <c r="AO301" s="89"/>
      <c r="AP301" s="89"/>
      <c r="AQ301" s="89"/>
      <c r="AR301" s="89"/>
      <c r="AS301" s="89"/>
      <c r="AT301" s="89"/>
      <c r="AU301" s="89"/>
      <c r="AV301" s="220"/>
      <c r="AW301" s="89"/>
      <c r="AX301" s="89"/>
    </row>
    <row r="302" spans="1:50" ht="15.75">
      <c r="A302" s="356">
        <f>SUBTOTAL(3,$AK$7:AK302)</f>
        <v>296</v>
      </c>
      <c r="B302" s="357" t="s">
        <v>38</v>
      </c>
      <c r="C302" s="358" t="s">
        <v>5619</v>
      </c>
      <c r="D302" s="357" t="s">
        <v>9211</v>
      </c>
      <c r="E302" s="357" t="s">
        <v>8942</v>
      </c>
      <c r="F302" s="357" t="s">
        <v>8942</v>
      </c>
      <c r="G302" s="359">
        <v>0</v>
      </c>
      <c r="H302" s="180">
        <v>0</v>
      </c>
      <c r="I302" s="371">
        <v>0</v>
      </c>
      <c r="J302" s="359">
        <v>7500000</v>
      </c>
      <c r="K302" s="359"/>
      <c r="L302" s="359"/>
      <c r="M302" s="359"/>
      <c r="N302" s="359">
        <v>7500000</v>
      </c>
      <c r="O302" s="359"/>
      <c r="P302" s="359"/>
      <c r="Q302" s="252"/>
      <c r="R302" s="359"/>
      <c r="S302" s="359"/>
      <c r="T302" s="359"/>
      <c r="U302" s="359"/>
      <c r="V302" s="359"/>
      <c r="W302" s="359"/>
      <c r="X302" s="359"/>
      <c r="Y302" s="359"/>
      <c r="Z302" s="359">
        <f t="shared" ref="Z302:Z309" si="54">IF(SUM(K302:N302)&lt;SUM(J302),SUM(J302)-SUM(K302:N302),)</f>
        <v>0</v>
      </c>
      <c r="AA302" s="359"/>
      <c r="AB302" s="219">
        <v>8450000</v>
      </c>
      <c r="AC302" s="219">
        <v>8450000</v>
      </c>
      <c r="AD302" s="219"/>
      <c r="AE302" s="219"/>
      <c r="AF302" s="219"/>
      <c r="AG302" s="219"/>
      <c r="AH302" s="219"/>
      <c r="AI302" s="219"/>
      <c r="AJ302" s="359">
        <f t="shared" si="52"/>
        <v>0</v>
      </c>
      <c r="AK302" s="180">
        <f t="shared" si="53"/>
        <v>0</v>
      </c>
      <c r="AL302" s="28"/>
      <c r="AM302" s="89"/>
      <c r="AN302" s="89"/>
      <c r="AO302" s="89"/>
      <c r="AP302" s="89"/>
      <c r="AQ302" s="89"/>
      <c r="AR302" s="89"/>
      <c r="AS302" s="89"/>
      <c r="AT302" s="89"/>
      <c r="AU302" s="89"/>
      <c r="AV302" s="220"/>
      <c r="AW302" s="89"/>
      <c r="AX302" s="89"/>
    </row>
    <row r="303" spans="1:50" ht="15.75">
      <c r="A303" s="356">
        <f>SUBTOTAL(3,$AK$7:AK303)</f>
        <v>297</v>
      </c>
      <c r="B303" s="357" t="s">
        <v>38</v>
      </c>
      <c r="C303" s="358" t="s">
        <v>5466</v>
      </c>
      <c r="D303" s="357" t="s">
        <v>9212</v>
      </c>
      <c r="E303" s="357" t="s">
        <v>8942</v>
      </c>
      <c r="F303" s="357" t="s">
        <v>8942</v>
      </c>
      <c r="G303" s="359">
        <v>0</v>
      </c>
      <c r="H303" s="180">
        <v>0</v>
      </c>
      <c r="I303" s="371">
        <v>0</v>
      </c>
      <c r="J303" s="359">
        <v>7500000</v>
      </c>
      <c r="K303" s="359"/>
      <c r="L303" s="359"/>
      <c r="M303" s="359"/>
      <c r="N303" s="359">
        <v>7500000</v>
      </c>
      <c r="O303" s="359"/>
      <c r="P303" s="359"/>
      <c r="Q303" s="252"/>
      <c r="R303" s="359"/>
      <c r="S303" s="359"/>
      <c r="T303" s="359"/>
      <c r="U303" s="359"/>
      <c r="V303" s="359"/>
      <c r="W303" s="359"/>
      <c r="X303" s="359"/>
      <c r="Y303" s="359"/>
      <c r="Z303" s="359">
        <f t="shared" si="54"/>
        <v>0</v>
      </c>
      <c r="AA303" s="359"/>
      <c r="AB303" s="219">
        <v>8450000</v>
      </c>
      <c r="AC303" s="219">
        <v>8450000</v>
      </c>
      <c r="AD303" s="219"/>
      <c r="AE303" s="219"/>
      <c r="AF303" s="219"/>
      <c r="AG303" s="219"/>
      <c r="AH303" s="219"/>
      <c r="AI303" s="219"/>
      <c r="AJ303" s="359">
        <f t="shared" si="52"/>
        <v>0</v>
      </c>
      <c r="AK303" s="180">
        <f t="shared" si="53"/>
        <v>0</v>
      </c>
      <c r="AL303" s="28"/>
      <c r="AM303" s="89"/>
      <c r="AN303" s="89"/>
      <c r="AO303" s="89"/>
      <c r="AP303" s="89"/>
      <c r="AQ303" s="89"/>
      <c r="AR303" s="89"/>
      <c r="AS303" s="89"/>
      <c r="AT303" s="89"/>
      <c r="AU303" s="89"/>
      <c r="AV303" s="220"/>
      <c r="AW303" s="89"/>
      <c r="AX303" s="89"/>
    </row>
    <row r="304" spans="1:50" ht="15.75">
      <c r="A304" s="356">
        <f>SUBTOTAL(3,$AK$7:AK304)</f>
        <v>298</v>
      </c>
      <c r="B304" s="357" t="s">
        <v>38</v>
      </c>
      <c r="C304" s="358" t="s">
        <v>6095</v>
      </c>
      <c r="D304" s="357" t="s">
        <v>9213</v>
      </c>
      <c r="E304" s="357" t="s">
        <v>8942</v>
      </c>
      <c r="F304" s="357" t="s">
        <v>8942</v>
      </c>
      <c r="G304" s="359">
        <v>0</v>
      </c>
      <c r="H304" s="180">
        <v>0</v>
      </c>
      <c r="I304" s="371">
        <v>0</v>
      </c>
      <c r="J304" s="359">
        <v>7500000</v>
      </c>
      <c r="K304" s="359"/>
      <c r="L304" s="359"/>
      <c r="M304" s="359"/>
      <c r="N304" s="359">
        <v>7500000</v>
      </c>
      <c r="O304" s="359"/>
      <c r="P304" s="359"/>
      <c r="Q304" s="252"/>
      <c r="R304" s="359"/>
      <c r="S304" s="359"/>
      <c r="T304" s="359"/>
      <c r="U304" s="359"/>
      <c r="V304" s="359"/>
      <c r="W304" s="359"/>
      <c r="X304" s="359"/>
      <c r="Y304" s="359"/>
      <c r="Z304" s="359">
        <f t="shared" si="54"/>
        <v>0</v>
      </c>
      <c r="AA304" s="359"/>
      <c r="AB304" s="219">
        <v>8450000</v>
      </c>
      <c r="AC304" s="219">
        <v>8450000</v>
      </c>
      <c r="AD304" s="219"/>
      <c r="AE304" s="219"/>
      <c r="AF304" s="219"/>
      <c r="AG304" s="219"/>
      <c r="AH304" s="219"/>
      <c r="AI304" s="219"/>
      <c r="AJ304" s="359">
        <f t="shared" si="52"/>
        <v>0</v>
      </c>
      <c r="AK304" s="180">
        <f t="shared" si="53"/>
        <v>0</v>
      </c>
      <c r="AL304" s="28"/>
      <c r="AM304" s="89"/>
      <c r="AN304" s="89"/>
      <c r="AO304" s="89"/>
      <c r="AP304" s="89"/>
      <c r="AQ304" s="89"/>
      <c r="AR304" s="89"/>
      <c r="AS304" s="89"/>
      <c r="AT304" s="89"/>
      <c r="AU304" s="89"/>
      <c r="AV304" s="220"/>
      <c r="AW304" s="89"/>
      <c r="AX304" s="89"/>
    </row>
    <row r="305" spans="1:50" ht="15.75">
      <c r="A305" s="356">
        <f>SUBTOTAL(3,$AK$7:AK305)</f>
        <v>299</v>
      </c>
      <c r="B305" s="357" t="s">
        <v>38</v>
      </c>
      <c r="C305" s="358" t="s">
        <v>5039</v>
      </c>
      <c r="D305" s="357" t="s">
        <v>9214</v>
      </c>
      <c r="E305" s="357" t="s">
        <v>8942</v>
      </c>
      <c r="F305" s="357" t="s">
        <v>8942</v>
      </c>
      <c r="G305" s="359">
        <v>0</v>
      </c>
      <c r="H305" s="180">
        <v>0</v>
      </c>
      <c r="I305" s="371">
        <v>0</v>
      </c>
      <c r="J305" s="359">
        <v>7500000</v>
      </c>
      <c r="K305" s="359"/>
      <c r="L305" s="359"/>
      <c r="M305" s="359"/>
      <c r="N305" s="359">
        <v>7500000</v>
      </c>
      <c r="O305" s="359"/>
      <c r="P305" s="359"/>
      <c r="Q305" s="252"/>
      <c r="R305" s="359"/>
      <c r="S305" s="359"/>
      <c r="T305" s="359"/>
      <c r="U305" s="359"/>
      <c r="V305" s="359"/>
      <c r="W305" s="359"/>
      <c r="X305" s="359"/>
      <c r="Y305" s="359"/>
      <c r="Z305" s="359">
        <f t="shared" si="54"/>
        <v>0</v>
      </c>
      <c r="AA305" s="359"/>
      <c r="AB305" s="219">
        <v>8450000</v>
      </c>
      <c r="AC305" s="219">
        <v>8450000</v>
      </c>
      <c r="AD305" s="219"/>
      <c r="AE305" s="219"/>
      <c r="AF305" s="219"/>
      <c r="AG305" s="219"/>
      <c r="AH305" s="219"/>
      <c r="AI305" s="219"/>
      <c r="AJ305" s="359">
        <f t="shared" si="52"/>
        <v>0</v>
      </c>
      <c r="AK305" s="180">
        <f t="shared" si="53"/>
        <v>0</v>
      </c>
      <c r="AL305" s="28"/>
      <c r="AM305" s="89"/>
      <c r="AN305" s="89"/>
      <c r="AO305" s="89"/>
      <c r="AP305" s="89"/>
      <c r="AQ305" s="89"/>
      <c r="AR305" s="89"/>
      <c r="AS305" s="89"/>
      <c r="AT305" s="89"/>
      <c r="AU305" s="89"/>
      <c r="AV305" s="220"/>
      <c r="AW305" s="89"/>
      <c r="AX305" s="89"/>
    </row>
    <row r="306" spans="1:50" ht="15.75">
      <c r="A306" s="356">
        <f>SUBTOTAL(3,$AK$7:AK306)</f>
        <v>300</v>
      </c>
      <c r="B306" s="357" t="s">
        <v>38</v>
      </c>
      <c r="C306" s="358" t="s">
        <v>4947</v>
      </c>
      <c r="D306" s="357" t="s">
        <v>9215</v>
      </c>
      <c r="E306" s="357" t="s">
        <v>8942</v>
      </c>
      <c r="F306" s="357" t="s">
        <v>8942</v>
      </c>
      <c r="G306" s="359">
        <v>0</v>
      </c>
      <c r="H306" s="180">
        <v>0</v>
      </c>
      <c r="I306" s="371"/>
      <c r="J306" s="359">
        <v>7500000</v>
      </c>
      <c r="K306" s="359"/>
      <c r="L306" s="359"/>
      <c r="M306" s="359"/>
      <c r="N306" s="359">
        <v>7500000</v>
      </c>
      <c r="O306" s="359"/>
      <c r="P306" s="359"/>
      <c r="Q306" s="252"/>
      <c r="R306" s="359"/>
      <c r="S306" s="359"/>
      <c r="T306" s="359"/>
      <c r="U306" s="359"/>
      <c r="V306" s="359"/>
      <c r="W306" s="359"/>
      <c r="X306" s="359"/>
      <c r="Y306" s="359"/>
      <c r="Z306" s="359">
        <f t="shared" si="54"/>
        <v>0</v>
      </c>
      <c r="AA306" s="359"/>
      <c r="AB306" s="219">
        <v>8450000</v>
      </c>
      <c r="AC306" s="219">
        <v>8450000</v>
      </c>
      <c r="AD306" s="219"/>
      <c r="AE306" s="219"/>
      <c r="AF306" s="219"/>
      <c r="AG306" s="219"/>
      <c r="AH306" s="219"/>
      <c r="AI306" s="219"/>
      <c r="AJ306" s="359">
        <f t="shared" si="52"/>
        <v>0</v>
      </c>
      <c r="AK306" s="180">
        <f t="shared" si="53"/>
        <v>0</v>
      </c>
      <c r="AL306" s="28"/>
      <c r="AM306" s="89"/>
      <c r="AN306" s="89"/>
      <c r="AO306" s="89"/>
      <c r="AP306" s="89"/>
      <c r="AQ306" s="89"/>
      <c r="AR306" s="89"/>
      <c r="AS306" s="89"/>
      <c r="AT306" s="89"/>
      <c r="AU306" s="89"/>
      <c r="AV306" s="220"/>
      <c r="AW306" s="89"/>
      <c r="AX306" s="89"/>
    </row>
    <row r="307" spans="1:50" ht="15.75">
      <c r="A307" s="356">
        <f>SUBTOTAL(3,$AK$7:AK307)</f>
        <v>301</v>
      </c>
      <c r="B307" s="357" t="s">
        <v>38</v>
      </c>
      <c r="C307" s="358" t="s">
        <v>6390</v>
      </c>
      <c r="D307" s="357" t="s">
        <v>9216</v>
      </c>
      <c r="E307" s="357" t="s">
        <v>8942</v>
      </c>
      <c r="F307" s="357" t="s">
        <v>8942</v>
      </c>
      <c r="G307" s="359">
        <v>0</v>
      </c>
      <c r="H307" s="180">
        <v>0</v>
      </c>
      <c r="I307" s="371">
        <v>0</v>
      </c>
      <c r="J307" s="359">
        <v>7500000</v>
      </c>
      <c r="K307" s="359"/>
      <c r="L307" s="359"/>
      <c r="M307" s="359"/>
      <c r="N307" s="359">
        <v>7500000</v>
      </c>
      <c r="O307" s="359"/>
      <c r="P307" s="359"/>
      <c r="Q307" s="252"/>
      <c r="R307" s="359"/>
      <c r="S307" s="359"/>
      <c r="T307" s="359"/>
      <c r="U307" s="359"/>
      <c r="V307" s="359"/>
      <c r="W307" s="359"/>
      <c r="X307" s="359"/>
      <c r="Y307" s="359"/>
      <c r="Z307" s="359">
        <f t="shared" si="54"/>
        <v>0</v>
      </c>
      <c r="AA307" s="359"/>
      <c r="AB307" s="219">
        <v>8450000</v>
      </c>
      <c r="AC307" s="219">
        <v>8450000</v>
      </c>
      <c r="AD307" s="219"/>
      <c r="AE307" s="219"/>
      <c r="AF307" s="219"/>
      <c r="AG307" s="219"/>
      <c r="AH307" s="219"/>
      <c r="AI307" s="219"/>
      <c r="AJ307" s="359">
        <f t="shared" si="52"/>
        <v>0</v>
      </c>
      <c r="AK307" s="180">
        <f t="shared" si="53"/>
        <v>0</v>
      </c>
      <c r="AL307" s="28"/>
      <c r="AM307" s="89"/>
      <c r="AN307" s="89"/>
      <c r="AO307" s="89"/>
      <c r="AP307" s="89"/>
      <c r="AQ307" s="89"/>
      <c r="AR307" s="89"/>
      <c r="AS307" s="89"/>
      <c r="AT307" s="89"/>
      <c r="AU307" s="89"/>
      <c r="AV307" s="220"/>
      <c r="AW307" s="89"/>
      <c r="AX307" s="89"/>
    </row>
    <row r="308" spans="1:50" ht="15.75">
      <c r="A308" s="356">
        <f>SUBTOTAL(3,$AK$7:AK308)</f>
        <v>302</v>
      </c>
      <c r="B308" s="357" t="s">
        <v>38</v>
      </c>
      <c r="C308" s="358" t="s">
        <v>6276</v>
      </c>
      <c r="D308" s="357" t="s">
        <v>9217</v>
      </c>
      <c r="E308" s="357" t="s">
        <v>8942</v>
      </c>
      <c r="F308" s="357" t="s">
        <v>8942</v>
      </c>
      <c r="G308" s="359">
        <v>0</v>
      </c>
      <c r="H308" s="180">
        <v>0</v>
      </c>
      <c r="I308" s="371">
        <v>0</v>
      </c>
      <c r="J308" s="359">
        <v>7500000</v>
      </c>
      <c r="K308" s="359"/>
      <c r="L308" s="359"/>
      <c r="M308" s="359"/>
      <c r="N308" s="359">
        <v>7500000</v>
      </c>
      <c r="O308" s="359"/>
      <c r="P308" s="359"/>
      <c r="Q308" s="252"/>
      <c r="R308" s="359"/>
      <c r="S308" s="359"/>
      <c r="T308" s="359"/>
      <c r="U308" s="359"/>
      <c r="V308" s="359"/>
      <c r="W308" s="359"/>
      <c r="X308" s="359"/>
      <c r="Y308" s="359"/>
      <c r="Z308" s="359">
        <f t="shared" si="54"/>
        <v>0</v>
      </c>
      <c r="AA308" s="359"/>
      <c r="AB308" s="219">
        <v>8450000</v>
      </c>
      <c r="AC308" s="219">
        <v>8450000</v>
      </c>
      <c r="AD308" s="219"/>
      <c r="AE308" s="219"/>
      <c r="AF308" s="219"/>
      <c r="AG308" s="219"/>
      <c r="AH308" s="219"/>
      <c r="AI308" s="219"/>
      <c r="AJ308" s="359">
        <f t="shared" si="52"/>
        <v>0</v>
      </c>
      <c r="AK308" s="180">
        <f t="shared" si="53"/>
        <v>0</v>
      </c>
      <c r="AL308" s="28"/>
      <c r="AM308" s="89"/>
      <c r="AN308" s="89"/>
      <c r="AO308" s="89"/>
      <c r="AP308" s="89"/>
      <c r="AQ308" s="89"/>
      <c r="AR308" s="89"/>
      <c r="AS308" s="89"/>
      <c r="AT308" s="89"/>
      <c r="AU308" s="89"/>
      <c r="AV308" s="220"/>
      <c r="AW308" s="89"/>
      <c r="AX308" s="89"/>
    </row>
    <row r="309" spans="1:50" ht="15.75">
      <c r="A309" s="356">
        <f>SUBTOTAL(3,$AK$7:AK309)</f>
        <v>303</v>
      </c>
      <c r="B309" s="357" t="s">
        <v>38</v>
      </c>
      <c r="C309" s="358" t="s">
        <v>5802</v>
      </c>
      <c r="D309" s="357" t="s">
        <v>9218</v>
      </c>
      <c r="E309" s="357" t="s">
        <v>8942</v>
      </c>
      <c r="F309" s="357" t="s">
        <v>8942</v>
      </c>
      <c r="G309" s="359">
        <v>0</v>
      </c>
      <c r="H309" s="180">
        <v>0</v>
      </c>
      <c r="I309" s="371">
        <v>0</v>
      </c>
      <c r="J309" s="359">
        <v>7500000</v>
      </c>
      <c r="K309" s="359"/>
      <c r="L309" s="359"/>
      <c r="M309" s="359"/>
      <c r="N309" s="359">
        <v>7500000</v>
      </c>
      <c r="O309" s="359"/>
      <c r="P309" s="359"/>
      <c r="Q309" s="252"/>
      <c r="R309" s="359"/>
      <c r="S309" s="359"/>
      <c r="T309" s="359"/>
      <c r="U309" s="359"/>
      <c r="V309" s="359"/>
      <c r="W309" s="359"/>
      <c r="X309" s="359"/>
      <c r="Y309" s="359"/>
      <c r="Z309" s="359">
        <f t="shared" si="54"/>
        <v>0</v>
      </c>
      <c r="AA309" s="359"/>
      <c r="AB309" s="219">
        <v>8450000</v>
      </c>
      <c r="AC309" s="219">
        <v>8450000</v>
      </c>
      <c r="AD309" s="219"/>
      <c r="AE309" s="219"/>
      <c r="AF309" s="219"/>
      <c r="AG309" s="219"/>
      <c r="AH309" s="219"/>
      <c r="AI309" s="219"/>
      <c r="AJ309" s="359">
        <f t="shared" si="52"/>
        <v>0</v>
      </c>
      <c r="AK309" s="180">
        <f t="shared" si="53"/>
        <v>0</v>
      </c>
      <c r="AL309" s="28"/>
      <c r="AM309" s="89"/>
      <c r="AN309" s="89"/>
      <c r="AO309" s="89"/>
      <c r="AP309" s="89"/>
      <c r="AQ309" s="89"/>
      <c r="AR309" s="89"/>
      <c r="AS309" s="89"/>
      <c r="AT309" s="89"/>
      <c r="AU309" s="89"/>
      <c r="AV309" s="220"/>
      <c r="AW309" s="89"/>
      <c r="AX309" s="89"/>
    </row>
    <row r="310" spans="1:50" ht="15.75">
      <c r="A310" s="356">
        <f>SUBTOTAL(3,$AK$7:AK310)</f>
        <v>304</v>
      </c>
      <c r="B310" s="357" t="s">
        <v>7045</v>
      </c>
      <c r="C310" s="358" t="s">
        <v>9219</v>
      </c>
      <c r="D310" s="357" t="s">
        <v>9220</v>
      </c>
      <c r="E310" s="357" t="s">
        <v>10054</v>
      </c>
      <c r="F310" s="357" t="s">
        <v>8801</v>
      </c>
      <c r="G310" s="359">
        <v>0</v>
      </c>
      <c r="H310" s="180">
        <v>0</v>
      </c>
      <c r="I310" s="371">
        <v>0</v>
      </c>
      <c r="J310" s="359">
        <v>7500000</v>
      </c>
      <c r="K310" s="359"/>
      <c r="L310" s="359"/>
      <c r="M310" s="359"/>
      <c r="N310" s="359"/>
      <c r="O310" s="359"/>
      <c r="P310" s="359">
        <v>7500000</v>
      </c>
      <c r="Q310" s="252"/>
      <c r="R310" s="359"/>
      <c r="S310" s="359"/>
      <c r="T310" s="359"/>
      <c r="U310" s="359"/>
      <c r="V310" s="359"/>
      <c r="W310" s="359"/>
      <c r="X310" s="359"/>
      <c r="Y310" s="359"/>
      <c r="Z310" s="359">
        <f>IF(SUM(K310:P310)&lt;SUM(J310),SUM(J310)-SUM(K310:P310),)</f>
        <v>0</v>
      </c>
      <c r="AA310" s="359"/>
      <c r="AB310" s="219">
        <v>8450000</v>
      </c>
      <c r="AC310" s="219"/>
      <c r="AD310" s="219"/>
      <c r="AE310" s="219">
        <v>8450000</v>
      </c>
      <c r="AF310" s="219"/>
      <c r="AG310" s="219"/>
      <c r="AH310" s="219"/>
      <c r="AI310" s="219"/>
      <c r="AJ310" s="359">
        <f>IF(SUM(AC310:AF310)&lt;SUM(AB310),SUM(AB310)-SUM(AC310:AF310),)</f>
        <v>0</v>
      </c>
      <c r="AK310" s="180">
        <f>IF(SUM(K310:X310)-I310&lt;SUM(J310+G310,H310),SUM(G310+H310+J310)-SUM(K310:X310),)+IF(SUM(AC310:AF310)&lt;SUM(AB310),SUM(AB310)-SUM(AC310:AF310),)</f>
        <v>0</v>
      </c>
      <c r="AL310" s="28">
        <v>520</v>
      </c>
      <c r="AM310" s="89"/>
      <c r="AN310" s="89"/>
      <c r="AO310" s="89"/>
      <c r="AP310" s="89"/>
      <c r="AQ310" s="89"/>
      <c r="AR310" s="89"/>
      <c r="AS310" s="89"/>
      <c r="AT310" s="89"/>
      <c r="AU310" s="89"/>
      <c r="AV310" s="220"/>
      <c r="AW310" s="89"/>
      <c r="AX310" s="89"/>
    </row>
    <row r="311" spans="1:50" ht="15.75">
      <c r="A311" s="356">
        <f>SUBTOTAL(3,$AK$7:AK311)</f>
        <v>305</v>
      </c>
      <c r="B311" s="357" t="s">
        <v>38</v>
      </c>
      <c r="C311" s="358" t="s">
        <v>9221</v>
      </c>
      <c r="D311" s="357" t="s">
        <v>9222</v>
      </c>
      <c r="E311" s="357" t="s">
        <v>8942</v>
      </c>
      <c r="F311" s="357" t="s">
        <v>8942</v>
      </c>
      <c r="G311" s="359">
        <v>0</v>
      </c>
      <c r="H311" s="180">
        <v>0</v>
      </c>
      <c r="I311" s="371">
        <v>0</v>
      </c>
      <c r="J311" s="359">
        <v>7500000</v>
      </c>
      <c r="K311" s="359"/>
      <c r="L311" s="359"/>
      <c r="M311" s="359"/>
      <c r="N311" s="359"/>
      <c r="O311" s="359"/>
      <c r="P311" s="359">
        <v>7500000</v>
      </c>
      <c r="Q311" s="252"/>
      <c r="R311" s="359"/>
      <c r="S311" s="359"/>
      <c r="T311" s="359"/>
      <c r="U311" s="359"/>
      <c r="V311" s="359"/>
      <c r="W311" s="359"/>
      <c r="X311" s="359"/>
      <c r="Y311" s="359"/>
      <c r="Z311" s="359">
        <f>IF(SUM(K311:P311)&lt;SUM(J311),SUM(J311)-SUM(K311:P311),)</f>
        <v>0</v>
      </c>
      <c r="AA311" s="359"/>
      <c r="AB311" s="219">
        <v>8450000</v>
      </c>
      <c r="AC311" s="219">
        <v>8450000</v>
      </c>
      <c r="AD311" s="219"/>
      <c r="AE311" s="219"/>
      <c r="AF311" s="219"/>
      <c r="AG311" s="219"/>
      <c r="AH311" s="219"/>
      <c r="AI311" s="219"/>
      <c r="AJ311" s="359">
        <f t="shared" ref="AJ311:AJ317" si="55">IF(SUM(AC311:AD311)&lt;SUM(AB311),SUM(AB311)-SUM(AC311:AD311),)</f>
        <v>0</v>
      </c>
      <c r="AK311" s="180">
        <f t="shared" ref="AK311:AK317" si="56">IF(SUM(K311:X311)-I311&lt;SUM(J311+G311,H311),SUM(G311+H311+J311)-SUM(K311:X311),)+IF(SUM(AC311:AD311)&lt;SUM(AB311),SUM(AB311)-SUM(AC311:AD311),)</f>
        <v>0</v>
      </c>
      <c r="AL311" s="28"/>
      <c r="AM311" s="89"/>
      <c r="AN311" s="89"/>
      <c r="AO311" s="89"/>
      <c r="AP311" s="89"/>
      <c r="AQ311" s="89"/>
      <c r="AR311" s="89"/>
      <c r="AS311" s="89"/>
      <c r="AT311" s="89"/>
      <c r="AU311" s="89"/>
      <c r="AV311" s="220"/>
      <c r="AW311" s="89"/>
      <c r="AX311" s="89"/>
    </row>
    <row r="312" spans="1:50" ht="15.75">
      <c r="A312" s="356">
        <f>SUBTOTAL(3,$AK$7:AK312)</f>
        <v>306</v>
      </c>
      <c r="B312" s="357" t="s">
        <v>38</v>
      </c>
      <c r="C312" s="358" t="s">
        <v>6697</v>
      </c>
      <c r="D312" s="357" t="s">
        <v>9223</v>
      </c>
      <c r="E312" s="357" t="s">
        <v>8942</v>
      </c>
      <c r="F312" s="357" t="s">
        <v>8942</v>
      </c>
      <c r="G312" s="359">
        <v>0</v>
      </c>
      <c r="H312" s="180">
        <v>0</v>
      </c>
      <c r="I312" s="371">
        <v>0</v>
      </c>
      <c r="J312" s="359">
        <v>7500000</v>
      </c>
      <c r="K312" s="359"/>
      <c r="L312" s="359"/>
      <c r="M312" s="359"/>
      <c r="N312" s="359">
        <v>7500000</v>
      </c>
      <c r="O312" s="359"/>
      <c r="P312" s="359"/>
      <c r="Q312" s="252"/>
      <c r="R312" s="359"/>
      <c r="S312" s="359"/>
      <c r="T312" s="359"/>
      <c r="U312" s="359"/>
      <c r="V312" s="359"/>
      <c r="W312" s="359"/>
      <c r="X312" s="359"/>
      <c r="Y312" s="359"/>
      <c r="Z312" s="359">
        <f>IF(SUM(K312:N312)&lt;SUM(J312),SUM(J312)-SUM(K312:N312),)</f>
        <v>0</v>
      </c>
      <c r="AA312" s="359"/>
      <c r="AB312" s="219">
        <v>8450000</v>
      </c>
      <c r="AC312" s="219">
        <v>8450000</v>
      </c>
      <c r="AD312" s="219"/>
      <c r="AE312" s="219"/>
      <c r="AF312" s="219"/>
      <c r="AG312" s="219"/>
      <c r="AH312" s="219"/>
      <c r="AI312" s="219"/>
      <c r="AJ312" s="359">
        <f t="shared" si="55"/>
        <v>0</v>
      </c>
      <c r="AK312" s="180">
        <f t="shared" si="56"/>
        <v>0</v>
      </c>
      <c r="AL312" s="28"/>
      <c r="AM312" s="89"/>
      <c r="AN312" s="89"/>
      <c r="AO312" s="89"/>
      <c r="AP312" s="89"/>
      <c r="AQ312" s="89"/>
      <c r="AR312" s="89"/>
      <c r="AS312" s="89"/>
      <c r="AT312" s="89"/>
      <c r="AU312" s="89"/>
      <c r="AV312" s="220"/>
      <c r="AW312" s="89"/>
      <c r="AX312" s="89"/>
    </row>
    <row r="313" spans="1:50" ht="15.75">
      <c r="A313" s="356">
        <f>SUBTOTAL(3,$AK$7:AK313)</f>
        <v>307</v>
      </c>
      <c r="B313" s="357" t="s">
        <v>38</v>
      </c>
      <c r="C313" s="358" t="s">
        <v>5223</v>
      </c>
      <c r="D313" s="357" t="s">
        <v>9224</v>
      </c>
      <c r="E313" s="357" t="s">
        <v>8942</v>
      </c>
      <c r="F313" s="357" t="s">
        <v>8942</v>
      </c>
      <c r="G313" s="359">
        <v>0</v>
      </c>
      <c r="H313" s="180">
        <v>0</v>
      </c>
      <c r="I313" s="371">
        <v>0</v>
      </c>
      <c r="J313" s="359">
        <v>7500000</v>
      </c>
      <c r="K313" s="359"/>
      <c r="L313" s="359"/>
      <c r="M313" s="359"/>
      <c r="N313" s="359">
        <v>7500000</v>
      </c>
      <c r="O313" s="359"/>
      <c r="P313" s="359"/>
      <c r="Q313" s="252"/>
      <c r="R313" s="359"/>
      <c r="S313" s="359"/>
      <c r="T313" s="359"/>
      <c r="U313" s="359"/>
      <c r="V313" s="359"/>
      <c r="W313" s="359"/>
      <c r="X313" s="359"/>
      <c r="Y313" s="359"/>
      <c r="Z313" s="359">
        <f>IF(SUM(K313:N313)&lt;SUM(J313),SUM(J313)-SUM(K313:N313),)</f>
        <v>0</v>
      </c>
      <c r="AA313" s="359"/>
      <c r="AB313" s="219">
        <v>8450000</v>
      </c>
      <c r="AC313" s="219">
        <v>8450000</v>
      </c>
      <c r="AD313" s="219"/>
      <c r="AE313" s="219"/>
      <c r="AF313" s="219"/>
      <c r="AG313" s="219"/>
      <c r="AH313" s="219"/>
      <c r="AI313" s="219"/>
      <c r="AJ313" s="359">
        <f t="shared" si="55"/>
        <v>0</v>
      </c>
      <c r="AK313" s="180">
        <f t="shared" si="56"/>
        <v>0</v>
      </c>
      <c r="AL313" s="28"/>
      <c r="AM313" s="89"/>
      <c r="AN313" s="89"/>
      <c r="AO313" s="89"/>
      <c r="AP313" s="89"/>
      <c r="AQ313" s="89"/>
      <c r="AR313" s="89"/>
      <c r="AS313" s="89"/>
      <c r="AT313" s="89"/>
      <c r="AU313" s="89"/>
      <c r="AV313" s="220"/>
      <c r="AW313" s="89"/>
      <c r="AX313" s="89"/>
    </row>
    <row r="314" spans="1:50" ht="15.75">
      <c r="A314" s="356">
        <f>SUBTOTAL(3,$AK$7:AK314)</f>
        <v>308</v>
      </c>
      <c r="B314" s="357" t="s">
        <v>38</v>
      </c>
      <c r="C314" s="358" t="s">
        <v>4796</v>
      </c>
      <c r="D314" s="357" t="s">
        <v>9225</v>
      </c>
      <c r="E314" s="357" t="s">
        <v>8968</v>
      </c>
      <c r="F314" s="357" t="s">
        <v>8968</v>
      </c>
      <c r="G314" s="359">
        <v>0</v>
      </c>
      <c r="H314" s="180">
        <v>0</v>
      </c>
      <c r="I314" s="371">
        <v>0</v>
      </c>
      <c r="J314" s="359">
        <v>7500000</v>
      </c>
      <c r="K314" s="359"/>
      <c r="L314" s="359"/>
      <c r="M314" s="359"/>
      <c r="N314" s="359">
        <v>7500000</v>
      </c>
      <c r="O314" s="359"/>
      <c r="P314" s="359"/>
      <c r="Q314" s="252"/>
      <c r="R314" s="359"/>
      <c r="S314" s="359"/>
      <c r="T314" s="359"/>
      <c r="U314" s="359"/>
      <c r="V314" s="359"/>
      <c r="W314" s="359"/>
      <c r="X314" s="359"/>
      <c r="Y314" s="359"/>
      <c r="Z314" s="359">
        <f>IF(SUM(K314:N314)&lt;SUM(J314),SUM(J314)-SUM(K314:N314),)</f>
        <v>0</v>
      </c>
      <c r="AA314" s="359"/>
      <c r="AB314" s="219">
        <v>8450000</v>
      </c>
      <c r="AC314" s="219">
        <v>8450000</v>
      </c>
      <c r="AD314" s="219"/>
      <c r="AE314" s="219"/>
      <c r="AF314" s="219"/>
      <c r="AG314" s="219"/>
      <c r="AH314" s="219"/>
      <c r="AI314" s="219"/>
      <c r="AJ314" s="359">
        <f t="shared" si="55"/>
        <v>0</v>
      </c>
      <c r="AK314" s="180">
        <f t="shared" si="56"/>
        <v>0</v>
      </c>
      <c r="AL314" s="28"/>
      <c r="AM314" s="89"/>
      <c r="AN314" s="89"/>
      <c r="AO314" s="89"/>
      <c r="AP314" s="89"/>
      <c r="AQ314" s="89"/>
      <c r="AR314" s="89"/>
      <c r="AS314" s="89"/>
      <c r="AT314" s="89"/>
      <c r="AU314" s="89"/>
      <c r="AV314" s="220"/>
      <c r="AW314" s="89"/>
      <c r="AX314" s="89"/>
    </row>
    <row r="315" spans="1:50" ht="15.75">
      <c r="A315" s="356">
        <f>SUBTOTAL(3,$AK$7:AK315)</f>
        <v>309</v>
      </c>
      <c r="B315" s="357" t="s">
        <v>38</v>
      </c>
      <c r="C315" s="358" t="s">
        <v>6251</v>
      </c>
      <c r="D315" s="357" t="s">
        <v>9228</v>
      </c>
      <c r="E315" s="357" t="s">
        <v>8942</v>
      </c>
      <c r="F315" s="357" t="s">
        <v>8942</v>
      </c>
      <c r="G315" s="359">
        <v>0</v>
      </c>
      <c r="H315" s="180">
        <v>0</v>
      </c>
      <c r="I315" s="371">
        <v>0</v>
      </c>
      <c r="J315" s="359">
        <v>7500000</v>
      </c>
      <c r="K315" s="359"/>
      <c r="L315" s="359"/>
      <c r="M315" s="359"/>
      <c r="N315" s="359">
        <v>7500000</v>
      </c>
      <c r="O315" s="359"/>
      <c r="P315" s="359"/>
      <c r="Q315" s="252"/>
      <c r="R315" s="359"/>
      <c r="S315" s="359"/>
      <c r="T315" s="359"/>
      <c r="U315" s="359"/>
      <c r="V315" s="359"/>
      <c r="W315" s="359"/>
      <c r="X315" s="359"/>
      <c r="Y315" s="359"/>
      <c r="Z315" s="359">
        <f>IF(SUM(K315:N315)&lt;SUM(J315),SUM(J315)-SUM(K315:N315),)</f>
        <v>0</v>
      </c>
      <c r="AA315" s="359"/>
      <c r="AB315" s="219">
        <v>8450000</v>
      </c>
      <c r="AC315" s="219"/>
      <c r="AD315" s="219"/>
      <c r="AE315" s="219"/>
      <c r="AF315" s="219"/>
      <c r="AG315" s="219"/>
      <c r="AH315" s="219"/>
      <c r="AI315" s="219"/>
      <c r="AJ315" s="359">
        <f t="shared" si="55"/>
        <v>8450000</v>
      </c>
      <c r="AK315" s="180">
        <f t="shared" si="56"/>
        <v>8450000</v>
      </c>
      <c r="AL315" s="28"/>
      <c r="AM315" s="89"/>
      <c r="AN315" s="89"/>
      <c r="AO315" s="89"/>
      <c r="AP315" s="89"/>
      <c r="AQ315" s="89"/>
      <c r="AR315" s="89"/>
      <c r="AS315" s="89"/>
      <c r="AT315" s="89"/>
      <c r="AU315" s="89"/>
      <c r="AV315" s="220"/>
      <c r="AW315" s="89"/>
      <c r="AX315" s="89"/>
    </row>
    <row r="316" spans="1:50" ht="15.75">
      <c r="A316" s="356">
        <f>SUBTOTAL(3,$AK$7:AK316)</f>
        <v>310</v>
      </c>
      <c r="B316" s="357" t="s">
        <v>38</v>
      </c>
      <c r="C316" s="358" t="s">
        <v>9229</v>
      </c>
      <c r="D316" s="357" t="s">
        <v>9230</v>
      </c>
      <c r="E316" s="357" t="s">
        <v>8942</v>
      </c>
      <c r="F316" s="357" t="s">
        <v>8942</v>
      </c>
      <c r="G316" s="359">
        <v>0</v>
      </c>
      <c r="H316" s="180">
        <v>0</v>
      </c>
      <c r="I316" s="371">
        <v>0</v>
      </c>
      <c r="J316" s="359">
        <v>7500000</v>
      </c>
      <c r="K316" s="359"/>
      <c r="L316" s="359"/>
      <c r="M316" s="359"/>
      <c r="N316" s="359"/>
      <c r="O316" s="359"/>
      <c r="P316" s="359">
        <v>7500000</v>
      </c>
      <c r="Q316" s="252"/>
      <c r="R316" s="359"/>
      <c r="S316" s="359"/>
      <c r="T316" s="359"/>
      <c r="U316" s="359"/>
      <c r="V316" s="359"/>
      <c r="W316" s="359"/>
      <c r="X316" s="359"/>
      <c r="Y316" s="359"/>
      <c r="Z316" s="359">
        <f>IF(SUM(K316:P316)&lt;SUM(J316),SUM(J316)-SUM(K316:P316),)</f>
        <v>0</v>
      </c>
      <c r="AA316" s="359"/>
      <c r="AB316" s="219">
        <v>8450000</v>
      </c>
      <c r="AC316" s="219">
        <v>8450000</v>
      </c>
      <c r="AD316" s="219"/>
      <c r="AE316" s="219"/>
      <c r="AF316" s="219"/>
      <c r="AG316" s="219"/>
      <c r="AH316" s="219"/>
      <c r="AI316" s="219"/>
      <c r="AJ316" s="359">
        <f t="shared" si="55"/>
        <v>0</v>
      </c>
      <c r="AK316" s="180">
        <f t="shared" si="56"/>
        <v>0</v>
      </c>
      <c r="AL316" s="28"/>
      <c r="AM316" s="89"/>
      <c r="AN316" s="89"/>
      <c r="AO316" s="89"/>
      <c r="AP316" s="89"/>
      <c r="AQ316" s="89"/>
      <c r="AR316" s="89"/>
      <c r="AS316" s="89"/>
      <c r="AT316" s="89"/>
      <c r="AU316" s="89"/>
      <c r="AV316" s="220"/>
      <c r="AW316" s="89"/>
      <c r="AX316" s="89"/>
    </row>
    <row r="317" spans="1:50" ht="15.75">
      <c r="A317" s="356">
        <f>SUBTOTAL(3,$AK$7:AK317)</f>
        <v>311</v>
      </c>
      <c r="B317" s="357" t="s">
        <v>38</v>
      </c>
      <c r="C317" s="358" t="s">
        <v>6324</v>
      </c>
      <c r="D317" s="357" t="s">
        <v>9231</v>
      </c>
      <c r="E317" s="357" t="s">
        <v>8942</v>
      </c>
      <c r="F317" s="357" t="s">
        <v>8942</v>
      </c>
      <c r="G317" s="359">
        <v>0</v>
      </c>
      <c r="H317" s="180">
        <v>0</v>
      </c>
      <c r="I317" s="371">
        <v>0</v>
      </c>
      <c r="J317" s="359">
        <v>7500000</v>
      </c>
      <c r="K317" s="359"/>
      <c r="L317" s="359"/>
      <c r="M317" s="359"/>
      <c r="N317" s="359">
        <v>7500000</v>
      </c>
      <c r="O317" s="359"/>
      <c r="P317" s="359"/>
      <c r="Q317" s="252"/>
      <c r="R317" s="359"/>
      <c r="S317" s="359"/>
      <c r="T317" s="359"/>
      <c r="U317" s="359"/>
      <c r="V317" s="359"/>
      <c r="W317" s="359"/>
      <c r="X317" s="359"/>
      <c r="Y317" s="359"/>
      <c r="Z317" s="359">
        <f>IF(SUM(K317:N317)&lt;SUM(J317),SUM(J317)-SUM(K317:N317),)</f>
        <v>0</v>
      </c>
      <c r="AA317" s="359"/>
      <c r="AB317" s="219">
        <v>8450000</v>
      </c>
      <c r="AC317" s="219"/>
      <c r="AD317" s="219"/>
      <c r="AE317" s="219"/>
      <c r="AF317" s="219"/>
      <c r="AG317" s="219"/>
      <c r="AH317" s="219"/>
      <c r="AI317" s="219"/>
      <c r="AJ317" s="359">
        <f t="shared" si="55"/>
        <v>8450000</v>
      </c>
      <c r="AK317" s="180">
        <f t="shared" si="56"/>
        <v>8450000</v>
      </c>
      <c r="AL317" s="28"/>
      <c r="AM317" s="89"/>
      <c r="AN317" s="89"/>
      <c r="AO317" s="89"/>
      <c r="AP317" s="89"/>
      <c r="AQ317" s="89"/>
      <c r="AR317" s="89"/>
      <c r="AS317" s="89"/>
      <c r="AT317" s="89"/>
      <c r="AU317" s="89"/>
      <c r="AV317" s="220"/>
      <c r="AW317" s="89"/>
      <c r="AX317" s="89"/>
    </row>
    <row r="318" spans="1:50" ht="15.75">
      <c r="A318" s="356">
        <f>SUBTOTAL(3,$AK$7:AK318)</f>
        <v>312</v>
      </c>
      <c r="B318" s="357" t="s">
        <v>38</v>
      </c>
      <c r="C318" s="358" t="s">
        <v>9232</v>
      </c>
      <c r="D318" s="357" t="s">
        <v>9233</v>
      </c>
      <c r="E318" s="357" t="s">
        <v>8968</v>
      </c>
      <c r="F318" s="357" t="s">
        <v>8968</v>
      </c>
      <c r="G318" s="359">
        <v>0</v>
      </c>
      <c r="H318" s="180">
        <v>0</v>
      </c>
      <c r="I318" s="371">
        <v>0</v>
      </c>
      <c r="J318" s="359">
        <v>7500000</v>
      </c>
      <c r="K318" s="359"/>
      <c r="L318" s="359"/>
      <c r="M318" s="359"/>
      <c r="N318" s="359"/>
      <c r="P318" s="359">
        <v>7500000</v>
      </c>
      <c r="Q318" s="252"/>
      <c r="R318" s="359"/>
      <c r="S318" s="359"/>
      <c r="T318" s="359"/>
      <c r="U318" s="359"/>
      <c r="V318" s="359"/>
      <c r="W318" s="359"/>
      <c r="X318" s="359"/>
      <c r="Y318" s="359"/>
      <c r="Z318" s="359">
        <f>IF(SUM(K318:R318)&lt;SUM(J318),SUM(J318)-SUM(K318:R318),)</f>
        <v>0</v>
      </c>
      <c r="AA318" s="359"/>
      <c r="AB318" s="219">
        <v>8450000</v>
      </c>
      <c r="AC318" s="219"/>
      <c r="AD318" s="219"/>
      <c r="AE318" s="219">
        <v>8450000</v>
      </c>
      <c r="AF318" s="219"/>
      <c r="AG318" s="219"/>
      <c r="AH318" s="219"/>
      <c r="AI318" s="219"/>
      <c r="AJ318" s="359">
        <f>IF(SUM(AC318:AF318)&lt;SUM(AB318),SUM(AB318)-SUM(AC318:AF318),)</f>
        <v>0</v>
      </c>
      <c r="AK318" s="180">
        <f>IF(SUM(K318:X318)-I318&lt;SUM(J318+G318,H318),SUM(G318+H318+J318)-SUM(K318:X318),)+IF(SUM(AC318:AF318)&lt;SUM(AB318),SUM(AB318)-SUM(AC318:AF318),)</f>
        <v>0</v>
      </c>
      <c r="AL318" s="28"/>
      <c r="AM318" s="89"/>
      <c r="AN318" s="89"/>
      <c r="AO318" s="89"/>
      <c r="AP318" s="89"/>
      <c r="AQ318" s="89"/>
      <c r="AR318" s="89"/>
      <c r="AS318" s="89"/>
      <c r="AT318" s="89"/>
      <c r="AU318" s="89"/>
      <c r="AV318" s="220"/>
      <c r="AW318" s="89"/>
      <c r="AX318" s="89"/>
    </row>
    <row r="319" spans="1:50" ht="15.75">
      <c r="A319" s="356">
        <f>SUBTOTAL(3,$AK$7:AK319)</f>
        <v>313</v>
      </c>
      <c r="B319" s="357" t="s">
        <v>38</v>
      </c>
      <c r="C319" s="358" t="s">
        <v>5655</v>
      </c>
      <c r="D319" s="357" t="s">
        <v>9234</v>
      </c>
      <c r="E319" s="357" t="s">
        <v>8968</v>
      </c>
      <c r="F319" s="357" t="s">
        <v>8968</v>
      </c>
      <c r="G319" s="359">
        <v>0</v>
      </c>
      <c r="H319" s="180">
        <v>0</v>
      </c>
      <c r="I319" s="371"/>
      <c r="J319" s="359">
        <v>7500000</v>
      </c>
      <c r="K319" s="359"/>
      <c r="L319" s="359"/>
      <c r="M319" s="359"/>
      <c r="N319" s="359">
        <v>7500000</v>
      </c>
      <c r="O319" s="359"/>
      <c r="P319" s="359"/>
      <c r="Q319" s="252"/>
      <c r="R319" s="359"/>
      <c r="S319" s="359"/>
      <c r="T319" s="359"/>
      <c r="U319" s="359"/>
      <c r="V319" s="359"/>
      <c r="W319" s="359"/>
      <c r="X319" s="359"/>
      <c r="Y319" s="359"/>
      <c r="Z319" s="359">
        <f t="shared" ref="Z319:Z324" si="57">IF(SUM(K319:N319)&lt;SUM(J319),SUM(J319)-SUM(K319:N319),)</f>
        <v>0</v>
      </c>
      <c r="AA319" s="359"/>
      <c r="AB319" s="219">
        <v>8450000</v>
      </c>
      <c r="AC319" s="219">
        <v>8450000</v>
      </c>
      <c r="AD319" s="219"/>
      <c r="AE319" s="219"/>
      <c r="AF319" s="219"/>
      <c r="AG319" s="219"/>
      <c r="AH319" s="219"/>
      <c r="AI319" s="219"/>
      <c r="AJ319" s="359">
        <f t="shared" ref="AJ319:AJ340" si="58">IF(SUM(AC319:AD319)&lt;SUM(AB319),SUM(AB319)-SUM(AC319:AD319),)</f>
        <v>0</v>
      </c>
      <c r="AK319" s="180">
        <f t="shared" ref="AK319:AK340" si="59">IF(SUM(K319:X319)-I319&lt;SUM(J319+G319,H319),SUM(G319+H319+J319)-SUM(K319:X319),)+IF(SUM(AC319:AD319)&lt;SUM(AB319),SUM(AB319)-SUM(AC319:AD319),)</f>
        <v>0</v>
      </c>
      <c r="AL319" s="28"/>
      <c r="AM319" s="89"/>
      <c r="AN319" s="89"/>
      <c r="AO319" s="89"/>
      <c r="AP319" s="89"/>
      <c r="AQ319" s="89"/>
      <c r="AR319" s="89"/>
      <c r="AS319" s="89"/>
      <c r="AT319" s="89"/>
      <c r="AU319" s="89"/>
      <c r="AV319" s="220"/>
      <c r="AW319" s="89"/>
      <c r="AX319" s="89"/>
    </row>
    <row r="320" spans="1:50" ht="15.75">
      <c r="A320" s="356">
        <f>SUBTOTAL(3,$AK$7:AK320)</f>
        <v>314</v>
      </c>
      <c r="B320" s="357" t="s">
        <v>38</v>
      </c>
      <c r="C320" s="358" t="s">
        <v>6055</v>
      </c>
      <c r="D320" s="357" t="s">
        <v>9235</v>
      </c>
      <c r="E320" s="357" t="s">
        <v>9026</v>
      </c>
      <c r="F320" s="357" t="s">
        <v>9026</v>
      </c>
      <c r="G320" s="359">
        <v>0</v>
      </c>
      <c r="H320" s="180">
        <v>0</v>
      </c>
      <c r="I320" s="371"/>
      <c r="J320" s="359">
        <v>7500000</v>
      </c>
      <c r="K320" s="359"/>
      <c r="L320" s="359"/>
      <c r="M320" s="359"/>
      <c r="N320" s="359">
        <v>7500000</v>
      </c>
      <c r="O320" s="359"/>
      <c r="P320" s="359"/>
      <c r="Q320" s="252"/>
      <c r="R320" s="359"/>
      <c r="S320" s="359"/>
      <c r="T320" s="359"/>
      <c r="U320" s="359"/>
      <c r="V320" s="359"/>
      <c r="W320" s="359"/>
      <c r="X320" s="359"/>
      <c r="Y320" s="359"/>
      <c r="Z320" s="359">
        <f t="shared" si="57"/>
        <v>0</v>
      </c>
      <c r="AA320" s="359"/>
      <c r="AB320" s="219">
        <v>8450000</v>
      </c>
      <c r="AC320" s="219">
        <v>8450000</v>
      </c>
      <c r="AD320" s="219"/>
      <c r="AE320" s="219"/>
      <c r="AF320" s="219"/>
      <c r="AG320" s="219"/>
      <c r="AH320" s="219"/>
      <c r="AI320" s="219"/>
      <c r="AJ320" s="359">
        <f t="shared" si="58"/>
        <v>0</v>
      </c>
      <c r="AK320" s="180">
        <f t="shared" si="59"/>
        <v>0</v>
      </c>
      <c r="AL320" s="28"/>
      <c r="AM320" s="89"/>
      <c r="AN320" s="89"/>
      <c r="AO320" s="89"/>
      <c r="AP320" s="89"/>
      <c r="AQ320" s="89"/>
      <c r="AR320" s="89"/>
      <c r="AS320" s="89"/>
      <c r="AT320" s="89"/>
      <c r="AU320" s="89"/>
      <c r="AV320" s="220"/>
      <c r="AW320" s="89"/>
      <c r="AX320" s="89"/>
    </row>
    <row r="321" spans="1:50" ht="15.75">
      <c r="A321" s="356">
        <f>SUBTOTAL(3,$AK$7:AK321)</f>
        <v>315</v>
      </c>
      <c r="B321" s="357" t="s">
        <v>38</v>
      </c>
      <c r="C321" s="358" t="s">
        <v>6808</v>
      </c>
      <c r="D321" s="357" t="s">
        <v>9236</v>
      </c>
      <c r="E321" s="357" t="s">
        <v>8942</v>
      </c>
      <c r="F321" s="357" t="s">
        <v>8942</v>
      </c>
      <c r="G321" s="359">
        <v>0</v>
      </c>
      <c r="H321" s="180">
        <v>0</v>
      </c>
      <c r="I321" s="371">
        <v>0</v>
      </c>
      <c r="J321" s="359">
        <v>7500000</v>
      </c>
      <c r="K321" s="359"/>
      <c r="L321" s="359"/>
      <c r="M321" s="359"/>
      <c r="N321" s="359">
        <v>7500000</v>
      </c>
      <c r="O321" s="359"/>
      <c r="P321" s="359"/>
      <c r="Q321" s="252"/>
      <c r="R321" s="359"/>
      <c r="S321" s="359"/>
      <c r="T321" s="359"/>
      <c r="U321" s="359"/>
      <c r="V321" s="359"/>
      <c r="W321" s="359"/>
      <c r="X321" s="359"/>
      <c r="Y321" s="359"/>
      <c r="Z321" s="359">
        <f t="shared" si="57"/>
        <v>0</v>
      </c>
      <c r="AA321" s="359"/>
      <c r="AB321" s="219">
        <v>8450000</v>
      </c>
      <c r="AC321" s="219">
        <v>8450000</v>
      </c>
      <c r="AD321" s="219"/>
      <c r="AE321" s="219"/>
      <c r="AF321" s="219"/>
      <c r="AG321" s="219"/>
      <c r="AH321" s="219"/>
      <c r="AI321" s="219"/>
      <c r="AJ321" s="359">
        <f t="shared" si="58"/>
        <v>0</v>
      </c>
      <c r="AK321" s="180">
        <f t="shared" si="59"/>
        <v>0</v>
      </c>
      <c r="AL321" s="28"/>
      <c r="AM321" s="89"/>
      <c r="AN321" s="89"/>
      <c r="AO321" s="89"/>
      <c r="AP321" s="89"/>
      <c r="AQ321" s="89"/>
      <c r="AR321" s="89"/>
      <c r="AS321" s="89"/>
      <c r="AT321" s="89"/>
      <c r="AU321" s="89"/>
      <c r="AV321" s="220"/>
      <c r="AW321" s="89"/>
      <c r="AX321" s="89"/>
    </row>
    <row r="322" spans="1:50" ht="15.75">
      <c r="A322" s="356">
        <f>SUBTOTAL(3,$AK$7:AK322)</f>
        <v>316</v>
      </c>
      <c r="B322" s="357" t="s">
        <v>38</v>
      </c>
      <c r="C322" s="358" t="s">
        <v>6987</v>
      </c>
      <c r="D322" s="357" t="s">
        <v>9237</v>
      </c>
      <c r="E322" s="357" t="s">
        <v>8942</v>
      </c>
      <c r="F322" s="357" t="s">
        <v>8942</v>
      </c>
      <c r="G322" s="359">
        <v>0</v>
      </c>
      <c r="H322" s="180">
        <v>0</v>
      </c>
      <c r="I322" s="371">
        <v>0</v>
      </c>
      <c r="J322" s="359">
        <v>7500000</v>
      </c>
      <c r="K322" s="359"/>
      <c r="L322" s="359"/>
      <c r="M322" s="359"/>
      <c r="N322" s="359">
        <v>7500000</v>
      </c>
      <c r="O322" s="359"/>
      <c r="P322" s="359"/>
      <c r="Q322" s="252"/>
      <c r="R322" s="359"/>
      <c r="S322" s="359"/>
      <c r="T322" s="359"/>
      <c r="U322" s="359"/>
      <c r="V322" s="359"/>
      <c r="W322" s="359"/>
      <c r="X322" s="359"/>
      <c r="Y322" s="359"/>
      <c r="Z322" s="359">
        <f t="shared" si="57"/>
        <v>0</v>
      </c>
      <c r="AA322" s="359"/>
      <c r="AB322" s="219">
        <v>8450000</v>
      </c>
      <c r="AC322" s="219">
        <v>8450000</v>
      </c>
      <c r="AD322" s="219"/>
      <c r="AE322" s="219"/>
      <c r="AF322" s="219"/>
      <c r="AG322" s="219"/>
      <c r="AH322" s="219"/>
      <c r="AI322" s="219"/>
      <c r="AJ322" s="359">
        <f t="shared" si="58"/>
        <v>0</v>
      </c>
      <c r="AK322" s="180">
        <f t="shared" si="59"/>
        <v>0</v>
      </c>
      <c r="AL322" s="28"/>
      <c r="AM322" s="89"/>
      <c r="AN322" s="89"/>
      <c r="AO322" s="89"/>
      <c r="AP322" s="89"/>
      <c r="AQ322" s="89"/>
      <c r="AR322" s="89"/>
      <c r="AS322" s="89"/>
      <c r="AT322" s="89"/>
      <c r="AU322" s="89"/>
      <c r="AV322" s="220"/>
      <c r="AW322" s="89"/>
      <c r="AX322" s="89"/>
    </row>
    <row r="323" spans="1:50" ht="15.75">
      <c r="A323" s="356">
        <f>SUBTOTAL(3,$AK$7:AK323)</f>
        <v>317</v>
      </c>
      <c r="B323" s="357" t="s">
        <v>38</v>
      </c>
      <c r="C323" s="358" t="s">
        <v>6918</v>
      </c>
      <c r="D323" s="357" t="s">
        <v>9238</v>
      </c>
      <c r="E323" s="357" t="s">
        <v>8942</v>
      </c>
      <c r="F323" s="357" t="s">
        <v>8942</v>
      </c>
      <c r="G323" s="359">
        <v>0</v>
      </c>
      <c r="H323" s="180">
        <v>0</v>
      </c>
      <c r="I323" s="371">
        <v>0</v>
      </c>
      <c r="J323" s="359">
        <v>7500000</v>
      </c>
      <c r="K323" s="359"/>
      <c r="L323" s="359"/>
      <c r="M323" s="359"/>
      <c r="N323" s="359">
        <v>7500000</v>
      </c>
      <c r="O323" s="359"/>
      <c r="P323" s="359"/>
      <c r="Q323" s="252"/>
      <c r="R323" s="359"/>
      <c r="S323" s="359"/>
      <c r="T323" s="359"/>
      <c r="U323" s="359"/>
      <c r="V323" s="359"/>
      <c r="W323" s="359"/>
      <c r="X323" s="359"/>
      <c r="Y323" s="359"/>
      <c r="Z323" s="359">
        <f t="shared" si="57"/>
        <v>0</v>
      </c>
      <c r="AA323" s="359"/>
      <c r="AB323" s="219">
        <v>8450000</v>
      </c>
      <c r="AC323" s="219"/>
      <c r="AD323" s="219"/>
      <c r="AE323" s="219"/>
      <c r="AF323" s="219"/>
      <c r="AG323" s="219">
        <v>8450000</v>
      </c>
      <c r="AH323" s="219"/>
      <c r="AI323" s="219"/>
      <c r="AJ323" s="359">
        <f>IF(SUM(AC323:AH323)&lt;SUM(AB323),SUM(AB323)-SUM(AC323:AH323),)</f>
        <v>0</v>
      </c>
      <c r="AK323" s="180">
        <v>0</v>
      </c>
      <c r="AL323" s="28"/>
      <c r="AM323" s="89"/>
      <c r="AN323" s="89"/>
      <c r="AO323" s="89"/>
      <c r="AP323" s="89"/>
      <c r="AQ323" s="89"/>
      <c r="AR323" s="89"/>
      <c r="AS323" s="89"/>
      <c r="AT323" s="89"/>
      <c r="AU323" s="89"/>
      <c r="AV323" s="220"/>
      <c r="AW323" s="89"/>
      <c r="AX323" s="89"/>
    </row>
    <row r="324" spans="1:50" ht="15.75">
      <c r="A324" s="356">
        <f>SUBTOTAL(3,$AK$7:AK324)</f>
        <v>318</v>
      </c>
      <c r="B324" s="357" t="s">
        <v>38</v>
      </c>
      <c r="C324" s="358" t="s">
        <v>6344</v>
      </c>
      <c r="D324" s="357" t="s">
        <v>9239</v>
      </c>
      <c r="E324" s="357" t="s">
        <v>8942</v>
      </c>
      <c r="F324" s="357" t="s">
        <v>8942</v>
      </c>
      <c r="G324" s="359">
        <v>0</v>
      </c>
      <c r="H324" s="180">
        <v>0</v>
      </c>
      <c r="I324" s="371">
        <v>0</v>
      </c>
      <c r="J324" s="359">
        <v>7500000</v>
      </c>
      <c r="K324" s="359"/>
      <c r="L324" s="359"/>
      <c r="M324" s="359"/>
      <c r="N324" s="359">
        <v>7500000</v>
      </c>
      <c r="O324" s="359"/>
      <c r="P324" s="359"/>
      <c r="Q324" s="252"/>
      <c r="R324" s="359"/>
      <c r="S324" s="359"/>
      <c r="T324" s="359"/>
      <c r="U324" s="359"/>
      <c r="V324" s="359"/>
      <c r="W324" s="359"/>
      <c r="X324" s="359"/>
      <c r="Y324" s="359"/>
      <c r="Z324" s="359">
        <f t="shared" si="57"/>
        <v>0</v>
      </c>
      <c r="AA324" s="359"/>
      <c r="AB324" s="219">
        <v>8450000</v>
      </c>
      <c r="AC324" s="219">
        <v>8450000</v>
      </c>
      <c r="AD324" s="219"/>
      <c r="AE324" s="219"/>
      <c r="AF324" s="219"/>
      <c r="AG324" s="219"/>
      <c r="AH324" s="219"/>
      <c r="AI324" s="219"/>
      <c r="AJ324" s="359">
        <f t="shared" si="58"/>
        <v>0</v>
      </c>
      <c r="AK324" s="180">
        <f t="shared" si="59"/>
        <v>0</v>
      </c>
      <c r="AL324" s="28"/>
      <c r="AM324" s="89"/>
      <c r="AN324" s="89"/>
      <c r="AO324" s="89"/>
      <c r="AP324" s="89"/>
      <c r="AQ324" s="89"/>
      <c r="AR324" s="89"/>
      <c r="AS324" s="89"/>
      <c r="AT324" s="89"/>
      <c r="AU324" s="89"/>
      <c r="AV324" s="220"/>
      <c r="AW324" s="89"/>
      <c r="AX324" s="89"/>
    </row>
    <row r="325" spans="1:50" ht="15.75">
      <c r="A325" s="356">
        <f>SUBTOTAL(3,$AK$7:AK325)</f>
        <v>319</v>
      </c>
      <c r="B325" s="357" t="s">
        <v>38</v>
      </c>
      <c r="C325" s="358" t="s">
        <v>9240</v>
      </c>
      <c r="D325" s="357" t="s">
        <v>9241</v>
      </c>
      <c r="E325" s="357" t="s">
        <v>8942</v>
      </c>
      <c r="F325" s="357" t="s">
        <v>8942</v>
      </c>
      <c r="G325" s="359">
        <v>0</v>
      </c>
      <c r="H325" s="180">
        <v>0</v>
      </c>
      <c r="I325" s="371">
        <v>0</v>
      </c>
      <c r="J325" s="359">
        <v>7500000</v>
      </c>
      <c r="K325" s="359"/>
      <c r="L325" s="359"/>
      <c r="M325" s="359"/>
      <c r="N325" s="359"/>
      <c r="O325" s="359"/>
      <c r="P325" s="359">
        <v>7500000</v>
      </c>
      <c r="Q325" s="252"/>
      <c r="R325" s="359"/>
      <c r="S325" s="359"/>
      <c r="T325" s="359"/>
      <c r="U325" s="359"/>
      <c r="V325" s="359"/>
      <c r="W325" s="359"/>
      <c r="X325" s="359"/>
      <c r="Y325" s="359"/>
      <c r="Z325" s="359">
        <f>IF(SUM(K325:P325)&lt;SUM(J325),SUM(J325)-SUM(K325:P325),)</f>
        <v>0</v>
      </c>
      <c r="AA325" s="359"/>
      <c r="AB325" s="219">
        <v>8450000</v>
      </c>
      <c r="AC325" s="219"/>
      <c r="AD325" s="219"/>
      <c r="AE325" s="219"/>
      <c r="AF325" s="219"/>
      <c r="AG325" s="219"/>
      <c r="AH325" s="219"/>
      <c r="AI325" s="219"/>
      <c r="AJ325" s="359">
        <f t="shared" si="58"/>
        <v>8450000</v>
      </c>
      <c r="AK325" s="180">
        <f t="shared" si="59"/>
        <v>8450000</v>
      </c>
      <c r="AL325" s="28"/>
      <c r="AM325" s="89"/>
      <c r="AN325" s="89"/>
      <c r="AO325" s="89"/>
      <c r="AP325" s="89"/>
      <c r="AQ325" s="89"/>
      <c r="AR325" s="89"/>
      <c r="AS325" s="89"/>
      <c r="AT325" s="89"/>
      <c r="AU325" s="89"/>
      <c r="AV325" s="220"/>
      <c r="AW325" s="89"/>
      <c r="AX325" s="89"/>
    </row>
    <row r="326" spans="1:50" ht="15.75">
      <c r="A326" s="356">
        <f>SUBTOTAL(3,$AK$7:AK326)</f>
        <v>320</v>
      </c>
      <c r="B326" s="357" t="s">
        <v>38</v>
      </c>
      <c r="C326" s="358" t="s">
        <v>4972</v>
      </c>
      <c r="D326" s="357" t="s">
        <v>9242</v>
      </c>
      <c r="E326" s="357" t="s">
        <v>8942</v>
      </c>
      <c r="F326" s="357" t="s">
        <v>8942</v>
      </c>
      <c r="G326" s="359">
        <v>0</v>
      </c>
      <c r="H326" s="180">
        <v>0</v>
      </c>
      <c r="I326" s="371">
        <v>0</v>
      </c>
      <c r="J326" s="359">
        <v>7500000</v>
      </c>
      <c r="K326" s="359"/>
      <c r="L326" s="359"/>
      <c r="M326" s="359"/>
      <c r="N326" s="359">
        <v>7500000</v>
      </c>
      <c r="O326" s="359"/>
      <c r="P326" s="359"/>
      <c r="Q326" s="252"/>
      <c r="R326" s="359"/>
      <c r="S326" s="359"/>
      <c r="T326" s="359"/>
      <c r="U326" s="359"/>
      <c r="V326" s="359"/>
      <c r="W326" s="359"/>
      <c r="X326" s="359"/>
      <c r="Y326" s="359"/>
      <c r="Z326" s="359">
        <f>IF(SUM(K326:N326)&lt;SUM(J326),SUM(J326)-SUM(K326:N326),)</f>
        <v>0</v>
      </c>
      <c r="AA326" s="359"/>
      <c r="AB326" s="219">
        <v>8450000</v>
      </c>
      <c r="AC326" s="219">
        <v>8450000</v>
      </c>
      <c r="AD326" s="219"/>
      <c r="AE326" s="219"/>
      <c r="AF326" s="219"/>
      <c r="AG326" s="219"/>
      <c r="AH326" s="219"/>
      <c r="AI326" s="219"/>
      <c r="AJ326" s="359">
        <f t="shared" si="58"/>
        <v>0</v>
      </c>
      <c r="AK326" s="180">
        <f t="shared" si="59"/>
        <v>0</v>
      </c>
      <c r="AL326" s="28"/>
      <c r="AM326" s="89"/>
      <c r="AN326" s="89"/>
      <c r="AO326" s="89"/>
      <c r="AP326" s="89"/>
      <c r="AQ326" s="89"/>
      <c r="AR326" s="89"/>
      <c r="AS326" s="89"/>
      <c r="AT326" s="89"/>
      <c r="AU326" s="89"/>
      <c r="AV326" s="220"/>
      <c r="AW326" s="89"/>
      <c r="AX326" s="89"/>
    </row>
    <row r="327" spans="1:50" ht="15.75">
      <c r="A327" s="356">
        <f>SUBTOTAL(3,$AK$7:AK327)</f>
        <v>321</v>
      </c>
      <c r="B327" s="357" t="s">
        <v>38</v>
      </c>
      <c r="C327" s="358" t="s">
        <v>5669</v>
      </c>
      <c r="D327" s="357" t="s">
        <v>9243</v>
      </c>
      <c r="E327" s="357" t="s">
        <v>8942</v>
      </c>
      <c r="F327" s="357" t="s">
        <v>8942</v>
      </c>
      <c r="G327" s="359">
        <v>0</v>
      </c>
      <c r="H327" s="180">
        <v>0</v>
      </c>
      <c r="I327" s="371"/>
      <c r="J327" s="359">
        <v>7500000</v>
      </c>
      <c r="K327" s="359"/>
      <c r="L327" s="359"/>
      <c r="M327" s="359"/>
      <c r="N327" s="359">
        <v>7500000</v>
      </c>
      <c r="O327" s="359"/>
      <c r="P327" s="359"/>
      <c r="Q327" s="252"/>
      <c r="R327" s="359"/>
      <c r="S327" s="359"/>
      <c r="T327" s="359"/>
      <c r="U327" s="359"/>
      <c r="V327" s="359"/>
      <c r="W327" s="359"/>
      <c r="X327" s="359"/>
      <c r="Y327" s="359"/>
      <c r="Z327" s="359">
        <f>IF(SUM(K327:N327)&lt;SUM(J327),SUM(J327)-SUM(K327:N327),)</f>
        <v>0</v>
      </c>
      <c r="AA327" s="359"/>
      <c r="AB327" s="219">
        <v>8450000</v>
      </c>
      <c r="AC327" s="219">
        <v>8450000</v>
      </c>
      <c r="AD327" s="219"/>
      <c r="AE327" s="219"/>
      <c r="AF327" s="219"/>
      <c r="AG327" s="219"/>
      <c r="AH327" s="219"/>
      <c r="AI327" s="219"/>
      <c r="AJ327" s="359">
        <f t="shared" si="58"/>
        <v>0</v>
      </c>
      <c r="AK327" s="180">
        <f t="shared" si="59"/>
        <v>0</v>
      </c>
      <c r="AL327" s="28"/>
      <c r="AM327" s="89"/>
      <c r="AN327" s="89"/>
      <c r="AO327" s="89"/>
      <c r="AP327" s="89"/>
      <c r="AQ327" s="89"/>
      <c r="AR327" s="89"/>
      <c r="AS327" s="89"/>
      <c r="AT327" s="89"/>
      <c r="AU327" s="89"/>
      <c r="AV327" s="220"/>
      <c r="AW327" s="89"/>
      <c r="AX327" s="89"/>
    </row>
    <row r="328" spans="1:50" ht="15.75">
      <c r="A328" s="356">
        <f>SUBTOTAL(3,$AK$7:AK328)</f>
        <v>322</v>
      </c>
      <c r="B328" s="357" t="s">
        <v>38</v>
      </c>
      <c r="C328" s="358" t="s">
        <v>6793</v>
      </c>
      <c r="D328" s="357" t="s">
        <v>9244</v>
      </c>
      <c r="E328" s="357" t="s">
        <v>8942</v>
      </c>
      <c r="F328" s="357" t="s">
        <v>8942</v>
      </c>
      <c r="G328" s="359">
        <v>0</v>
      </c>
      <c r="H328" s="180">
        <v>0</v>
      </c>
      <c r="I328" s="371"/>
      <c r="J328" s="359">
        <v>7500000</v>
      </c>
      <c r="K328" s="359"/>
      <c r="L328" s="359"/>
      <c r="M328" s="359"/>
      <c r="N328" s="359">
        <v>7500000</v>
      </c>
      <c r="O328" s="359"/>
      <c r="P328" s="359"/>
      <c r="Q328" s="252"/>
      <c r="R328" s="359"/>
      <c r="S328" s="359"/>
      <c r="T328" s="359"/>
      <c r="U328" s="359"/>
      <c r="V328" s="359"/>
      <c r="W328" s="359"/>
      <c r="X328" s="359"/>
      <c r="Y328" s="359"/>
      <c r="Z328" s="359">
        <f>IF(SUM(K328:N328)&lt;SUM(J328),SUM(J328)-SUM(K328:N328),)</f>
        <v>0</v>
      </c>
      <c r="AA328" s="359"/>
      <c r="AB328" s="219">
        <v>8450000</v>
      </c>
      <c r="AC328" s="219">
        <v>8450000</v>
      </c>
      <c r="AD328" s="219"/>
      <c r="AE328" s="219"/>
      <c r="AF328" s="219"/>
      <c r="AG328" s="219"/>
      <c r="AH328" s="219"/>
      <c r="AI328" s="219"/>
      <c r="AJ328" s="359">
        <f t="shared" si="58"/>
        <v>0</v>
      </c>
      <c r="AK328" s="180">
        <f t="shared" si="59"/>
        <v>0</v>
      </c>
      <c r="AL328" s="28"/>
      <c r="AM328" s="89"/>
      <c r="AN328" s="89"/>
      <c r="AO328" s="89"/>
      <c r="AP328" s="89"/>
      <c r="AQ328" s="89"/>
      <c r="AR328" s="89"/>
      <c r="AS328" s="89"/>
      <c r="AT328" s="89"/>
      <c r="AU328" s="89"/>
      <c r="AV328" s="220"/>
      <c r="AW328" s="89"/>
      <c r="AX328" s="89"/>
    </row>
    <row r="329" spans="1:50" ht="15.75">
      <c r="A329" s="356">
        <f>SUBTOTAL(3,$AK$7:AK329)</f>
        <v>323</v>
      </c>
      <c r="B329" s="357" t="s">
        <v>38</v>
      </c>
      <c r="C329" s="358" t="s">
        <v>9245</v>
      </c>
      <c r="D329" s="357" t="s">
        <v>9246</v>
      </c>
      <c r="E329" s="357" t="s">
        <v>8942</v>
      </c>
      <c r="F329" s="357" t="s">
        <v>8942</v>
      </c>
      <c r="G329" s="359">
        <v>0</v>
      </c>
      <c r="H329" s="180">
        <v>0</v>
      </c>
      <c r="I329" s="371">
        <v>0</v>
      </c>
      <c r="J329" s="359">
        <v>7500000</v>
      </c>
      <c r="K329" s="359"/>
      <c r="L329" s="359"/>
      <c r="M329" s="359"/>
      <c r="N329" s="359"/>
      <c r="O329" s="359"/>
      <c r="P329" s="359">
        <v>7500000</v>
      </c>
      <c r="Q329" s="252"/>
      <c r="R329" s="359"/>
      <c r="S329" s="359"/>
      <c r="T329" s="359"/>
      <c r="U329" s="359"/>
      <c r="V329" s="359"/>
      <c r="W329" s="359"/>
      <c r="X329" s="359"/>
      <c r="Y329" s="359"/>
      <c r="Z329" s="359">
        <f>IF(SUM(K329:P329)&lt;SUM(J329),SUM(J329)-SUM(K329:P329),)</f>
        <v>0</v>
      </c>
      <c r="AA329" s="359"/>
      <c r="AB329" s="219">
        <v>8450000</v>
      </c>
      <c r="AC329" s="219">
        <v>8450000</v>
      </c>
      <c r="AD329" s="219"/>
      <c r="AE329" s="219"/>
      <c r="AF329" s="219"/>
      <c r="AG329" s="219"/>
      <c r="AH329" s="219"/>
      <c r="AI329" s="219"/>
      <c r="AJ329" s="359">
        <f t="shared" si="58"/>
        <v>0</v>
      </c>
      <c r="AK329" s="180">
        <f t="shared" si="59"/>
        <v>0</v>
      </c>
      <c r="AL329" s="28"/>
      <c r="AM329" s="89"/>
      <c r="AN329" s="89"/>
      <c r="AO329" s="89"/>
      <c r="AP329" s="89"/>
      <c r="AQ329" s="89"/>
      <c r="AR329" s="89"/>
      <c r="AS329" s="89"/>
      <c r="AT329" s="89"/>
      <c r="AU329" s="89"/>
      <c r="AV329" s="220"/>
      <c r="AW329" s="89"/>
      <c r="AX329" s="89"/>
    </row>
    <row r="330" spans="1:50" ht="15.75">
      <c r="A330" s="356">
        <f>SUBTOTAL(3,$AK$7:AK330)</f>
        <v>324</v>
      </c>
      <c r="B330" s="357" t="s">
        <v>38</v>
      </c>
      <c r="C330" s="358" t="s">
        <v>6754</v>
      </c>
      <c r="D330" s="357" t="s">
        <v>9247</v>
      </c>
      <c r="E330" s="357" t="s">
        <v>8942</v>
      </c>
      <c r="F330" s="357" t="s">
        <v>8942</v>
      </c>
      <c r="G330" s="359">
        <v>0</v>
      </c>
      <c r="H330" s="180">
        <v>0</v>
      </c>
      <c r="I330" s="371"/>
      <c r="J330" s="359">
        <v>7500000</v>
      </c>
      <c r="K330" s="359"/>
      <c r="L330" s="359"/>
      <c r="M330" s="359"/>
      <c r="N330" s="359">
        <v>7500000</v>
      </c>
      <c r="O330" s="359"/>
      <c r="P330" s="359"/>
      <c r="Q330" s="252"/>
      <c r="R330" s="359"/>
      <c r="S330" s="359"/>
      <c r="T330" s="359"/>
      <c r="U330" s="359"/>
      <c r="V330" s="359"/>
      <c r="W330" s="359"/>
      <c r="X330" s="359"/>
      <c r="Y330" s="359"/>
      <c r="Z330" s="359">
        <f>IF(SUM(K330:N330)&lt;SUM(J330),SUM(J330)-SUM(K330:N330),)</f>
        <v>0</v>
      </c>
      <c r="AA330" s="359"/>
      <c r="AB330" s="219">
        <v>8450000</v>
      </c>
      <c r="AC330" s="219">
        <v>8450000</v>
      </c>
      <c r="AD330" s="219"/>
      <c r="AE330" s="219"/>
      <c r="AF330" s="219"/>
      <c r="AG330" s="219"/>
      <c r="AH330" s="219"/>
      <c r="AI330" s="219"/>
      <c r="AJ330" s="359">
        <f t="shared" si="58"/>
        <v>0</v>
      </c>
      <c r="AK330" s="180">
        <f t="shared" si="59"/>
        <v>0</v>
      </c>
      <c r="AL330" s="28"/>
      <c r="AM330" s="89"/>
      <c r="AN330" s="89"/>
      <c r="AO330" s="89"/>
      <c r="AP330" s="89"/>
      <c r="AQ330" s="89"/>
      <c r="AR330" s="89"/>
      <c r="AS330" s="89"/>
      <c r="AT330" s="89"/>
      <c r="AU330" s="89"/>
      <c r="AV330" s="220"/>
      <c r="AW330" s="89"/>
      <c r="AX330" s="89"/>
    </row>
    <row r="331" spans="1:50" ht="15.75">
      <c r="A331" s="356">
        <f>SUBTOTAL(3,$AK$7:AK331)</f>
        <v>325</v>
      </c>
      <c r="B331" s="357" t="s">
        <v>38</v>
      </c>
      <c r="C331" s="358" t="s">
        <v>5950</v>
      </c>
      <c r="D331" s="357" t="s">
        <v>9248</v>
      </c>
      <c r="E331" s="357" t="s">
        <v>8942</v>
      </c>
      <c r="F331" s="357" t="s">
        <v>8942</v>
      </c>
      <c r="G331" s="359">
        <v>0</v>
      </c>
      <c r="H331" s="180">
        <v>0</v>
      </c>
      <c r="I331" s="371"/>
      <c r="J331" s="359">
        <v>7500000</v>
      </c>
      <c r="K331" s="359"/>
      <c r="L331" s="359"/>
      <c r="M331" s="359"/>
      <c r="N331" s="359">
        <v>7500000</v>
      </c>
      <c r="O331" s="359"/>
      <c r="P331" s="359"/>
      <c r="Q331" s="252"/>
      <c r="R331" s="359"/>
      <c r="S331" s="359"/>
      <c r="T331" s="359"/>
      <c r="U331" s="359"/>
      <c r="V331" s="359"/>
      <c r="W331" s="359"/>
      <c r="X331" s="359"/>
      <c r="Y331" s="359"/>
      <c r="Z331" s="359">
        <f>IF(SUM(K331:N331)&lt;SUM(J331),SUM(J331)-SUM(K331:N331),)</f>
        <v>0</v>
      </c>
      <c r="AA331" s="359"/>
      <c r="AB331" s="219">
        <v>8450000</v>
      </c>
      <c r="AC331" s="219">
        <v>8450000</v>
      </c>
      <c r="AD331" s="219"/>
      <c r="AE331" s="219"/>
      <c r="AF331" s="219"/>
      <c r="AG331" s="219"/>
      <c r="AH331" s="219"/>
      <c r="AI331" s="219"/>
      <c r="AJ331" s="359">
        <f t="shared" si="58"/>
        <v>0</v>
      </c>
      <c r="AK331" s="180">
        <f t="shared" si="59"/>
        <v>0</v>
      </c>
      <c r="AL331" s="28"/>
      <c r="AM331" s="89"/>
      <c r="AN331" s="89"/>
      <c r="AO331" s="89"/>
      <c r="AP331" s="89"/>
      <c r="AQ331" s="89"/>
      <c r="AR331" s="89"/>
      <c r="AS331" s="89"/>
      <c r="AT331" s="89"/>
      <c r="AU331" s="89"/>
      <c r="AV331" s="220"/>
      <c r="AW331" s="89"/>
      <c r="AX331" s="89"/>
    </row>
    <row r="332" spans="1:50" ht="15.75">
      <c r="A332" s="356">
        <f>SUBTOTAL(3,$AK$7:AK332)</f>
        <v>326</v>
      </c>
      <c r="B332" s="357" t="s">
        <v>38</v>
      </c>
      <c r="C332" s="358" t="s">
        <v>5598</v>
      </c>
      <c r="D332" s="357" t="s">
        <v>9249</v>
      </c>
      <c r="E332" s="357" t="s">
        <v>8942</v>
      </c>
      <c r="F332" s="357" t="s">
        <v>8942</v>
      </c>
      <c r="G332" s="359">
        <v>0</v>
      </c>
      <c r="H332" s="180">
        <v>0</v>
      </c>
      <c r="I332" s="371">
        <v>0</v>
      </c>
      <c r="J332" s="359">
        <v>7500000</v>
      </c>
      <c r="K332" s="359"/>
      <c r="L332" s="359"/>
      <c r="M332" s="359"/>
      <c r="N332" s="359">
        <v>7500000</v>
      </c>
      <c r="O332" s="359"/>
      <c r="P332" s="359"/>
      <c r="Q332" s="252"/>
      <c r="R332" s="359"/>
      <c r="S332" s="359"/>
      <c r="T332" s="359"/>
      <c r="U332" s="359"/>
      <c r="V332" s="359"/>
      <c r="W332" s="359"/>
      <c r="X332" s="359"/>
      <c r="Y332" s="359"/>
      <c r="Z332" s="359">
        <f>IF(SUM(K332:N332)&lt;SUM(J332),SUM(J332)-SUM(K332:N332),)</f>
        <v>0</v>
      </c>
      <c r="AA332" s="359"/>
      <c r="AB332" s="219">
        <v>8450000</v>
      </c>
      <c r="AC332" s="219">
        <v>8450000</v>
      </c>
      <c r="AD332" s="219"/>
      <c r="AE332" s="219"/>
      <c r="AF332" s="219"/>
      <c r="AG332" s="219"/>
      <c r="AH332" s="219"/>
      <c r="AI332" s="219"/>
      <c r="AJ332" s="359">
        <f t="shared" si="58"/>
        <v>0</v>
      </c>
      <c r="AK332" s="180">
        <f t="shared" si="59"/>
        <v>0</v>
      </c>
      <c r="AL332" s="28"/>
      <c r="AM332" s="89"/>
      <c r="AN332" s="89"/>
      <c r="AO332" s="89"/>
      <c r="AP332" s="89"/>
      <c r="AQ332" s="89"/>
      <c r="AR332" s="89"/>
      <c r="AS332" s="89"/>
      <c r="AT332" s="89"/>
      <c r="AU332" s="89"/>
      <c r="AV332" s="220"/>
      <c r="AW332" s="89"/>
      <c r="AX332" s="89"/>
    </row>
    <row r="333" spans="1:50" ht="15.75">
      <c r="A333" s="356">
        <f>SUBTOTAL(3,$AK$7:AK333)</f>
        <v>327</v>
      </c>
      <c r="B333" s="357" t="s">
        <v>38</v>
      </c>
      <c r="C333" s="358" t="s">
        <v>6837</v>
      </c>
      <c r="D333" s="357" t="s">
        <v>9250</v>
      </c>
      <c r="E333" s="357" t="s">
        <v>8942</v>
      </c>
      <c r="F333" s="357" t="s">
        <v>8942</v>
      </c>
      <c r="G333" s="359">
        <v>0</v>
      </c>
      <c r="H333" s="180">
        <v>0</v>
      </c>
      <c r="I333" s="371">
        <v>0</v>
      </c>
      <c r="J333" s="359">
        <v>7500000</v>
      </c>
      <c r="K333" s="359"/>
      <c r="L333" s="359"/>
      <c r="M333" s="359"/>
      <c r="N333" s="359">
        <v>7500000</v>
      </c>
      <c r="O333" s="359"/>
      <c r="P333" s="359"/>
      <c r="Q333" s="252"/>
      <c r="R333" s="359"/>
      <c r="S333" s="359"/>
      <c r="T333" s="359"/>
      <c r="U333" s="359"/>
      <c r="V333" s="359"/>
      <c r="W333" s="359"/>
      <c r="X333" s="359"/>
      <c r="Y333" s="359"/>
      <c r="Z333" s="359">
        <f>IF(SUM(K333:N333)&lt;SUM(J333),SUM(J333)-SUM(K333:N333),)</f>
        <v>0</v>
      </c>
      <c r="AA333" s="359"/>
      <c r="AB333" s="219">
        <v>8450000</v>
      </c>
      <c r="AC333" s="219">
        <v>8450000</v>
      </c>
      <c r="AD333" s="219"/>
      <c r="AE333" s="219"/>
      <c r="AF333" s="219"/>
      <c r="AG333" s="219"/>
      <c r="AH333" s="219"/>
      <c r="AI333" s="219"/>
      <c r="AJ333" s="359">
        <f t="shared" si="58"/>
        <v>0</v>
      </c>
      <c r="AK333" s="180">
        <f t="shared" si="59"/>
        <v>0</v>
      </c>
      <c r="AL333" s="28"/>
      <c r="AM333" s="89"/>
      <c r="AN333" s="89"/>
      <c r="AO333" s="89"/>
      <c r="AP333" s="89"/>
      <c r="AQ333" s="89"/>
      <c r="AR333" s="89"/>
      <c r="AS333" s="89"/>
      <c r="AT333" s="89"/>
      <c r="AU333" s="89"/>
      <c r="AV333" s="220"/>
      <c r="AW333" s="89"/>
      <c r="AX333" s="89"/>
    </row>
    <row r="334" spans="1:50" ht="15.75">
      <c r="A334" s="356">
        <f>SUBTOTAL(3,$AK$7:AK334)</f>
        <v>328</v>
      </c>
      <c r="B334" s="357" t="s">
        <v>38</v>
      </c>
      <c r="C334" s="358" t="s">
        <v>5263</v>
      </c>
      <c r="D334" s="357" t="s">
        <v>9251</v>
      </c>
      <c r="E334" s="357" t="s">
        <v>8968</v>
      </c>
      <c r="F334" s="357" t="s">
        <v>8968</v>
      </c>
      <c r="G334" s="359">
        <v>0</v>
      </c>
      <c r="H334" s="180">
        <v>0</v>
      </c>
      <c r="I334" s="371">
        <v>0</v>
      </c>
      <c r="J334" s="359">
        <v>7500000</v>
      </c>
      <c r="K334" s="359"/>
      <c r="L334" s="359"/>
      <c r="M334" s="359"/>
      <c r="N334" s="359">
        <v>7500000</v>
      </c>
      <c r="O334" s="359"/>
      <c r="P334" s="359"/>
      <c r="Q334" s="252"/>
      <c r="R334" s="359"/>
      <c r="S334" s="359"/>
      <c r="T334" s="359"/>
      <c r="U334" s="359"/>
      <c r="V334" s="359"/>
      <c r="W334" s="359"/>
      <c r="X334" s="359"/>
      <c r="Y334" s="359"/>
      <c r="Z334" s="359">
        <f>IF(SUM(K334:N334)&lt;SUM(J334),SUM(J334)-SUM(K334:N334),)</f>
        <v>0</v>
      </c>
      <c r="AA334" s="359"/>
      <c r="AB334" s="219">
        <v>8450000</v>
      </c>
      <c r="AC334" s="219">
        <v>8450000</v>
      </c>
      <c r="AD334" s="219"/>
      <c r="AE334" s="219"/>
      <c r="AF334" s="219"/>
      <c r="AG334" s="219"/>
      <c r="AH334" s="219"/>
      <c r="AI334" s="219"/>
      <c r="AJ334" s="359">
        <f t="shared" si="58"/>
        <v>0</v>
      </c>
      <c r="AK334" s="180">
        <f t="shared" si="59"/>
        <v>0</v>
      </c>
      <c r="AL334" s="28"/>
      <c r="AM334" s="89"/>
      <c r="AN334" s="89"/>
      <c r="AO334" s="89"/>
      <c r="AP334" s="89"/>
      <c r="AQ334" s="89"/>
      <c r="AR334" s="89"/>
      <c r="AS334" s="89"/>
      <c r="AT334" s="89"/>
      <c r="AU334" s="89"/>
      <c r="AV334" s="220"/>
      <c r="AW334" s="89"/>
      <c r="AX334" s="89"/>
    </row>
    <row r="335" spans="1:50" ht="15.75">
      <c r="A335" s="356">
        <f>SUBTOTAL(3,$AK$7:AK335)</f>
        <v>329</v>
      </c>
      <c r="B335" s="357" t="s">
        <v>38</v>
      </c>
      <c r="C335" s="358" t="s">
        <v>9253</v>
      </c>
      <c r="D335" s="357" t="s">
        <v>9254</v>
      </c>
      <c r="E335" s="357" t="s">
        <v>8968</v>
      </c>
      <c r="F335" s="357" t="s">
        <v>8968</v>
      </c>
      <c r="G335" s="359">
        <v>0</v>
      </c>
      <c r="H335" s="180">
        <v>0</v>
      </c>
      <c r="I335" s="371">
        <v>0</v>
      </c>
      <c r="J335" s="359">
        <v>7500000</v>
      </c>
      <c r="K335" s="359"/>
      <c r="L335" s="359"/>
      <c r="M335" s="359"/>
      <c r="N335" s="359"/>
      <c r="O335" s="359"/>
      <c r="P335" s="359">
        <v>7500000</v>
      </c>
      <c r="Q335" s="252"/>
      <c r="R335" s="359"/>
      <c r="S335" s="359"/>
      <c r="T335" s="359"/>
      <c r="U335" s="359"/>
      <c r="V335" s="359"/>
      <c r="W335" s="359"/>
      <c r="X335" s="359"/>
      <c r="Y335" s="359"/>
      <c r="Z335" s="359">
        <f>IF(SUM(K335:P335)&lt;SUM(J335),SUM(J335)-SUM(K335:P335),)</f>
        <v>0</v>
      </c>
      <c r="AA335" s="359"/>
      <c r="AB335" s="219">
        <v>8450000</v>
      </c>
      <c r="AC335" s="219"/>
      <c r="AD335" s="219"/>
      <c r="AE335" s="219"/>
      <c r="AF335" s="219"/>
      <c r="AG335" s="219"/>
      <c r="AH335" s="219"/>
      <c r="AI335" s="219"/>
      <c r="AJ335" s="359">
        <f t="shared" si="58"/>
        <v>8450000</v>
      </c>
      <c r="AK335" s="180">
        <f t="shared" si="59"/>
        <v>8450000</v>
      </c>
      <c r="AL335" s="28"/>
      <c r="AM335" s="89"/>
      <c r="AN335" s="89"/>
      <c r="AO335" s="89"/>
      <c r="AP335" s="89"/>
      <c r="AQ335" s="89"/>
      <c r="AR335" s="89"/>
      <c r="AS335" s="89"/>
      <c r="AT335" s="89"/>
      <c r="AU335" s="89"/>
      <c r="AV335" s="220"/>
      <c r="AW335" s="89"/>
      <c r="AX335" s="89"/>
    </row>
    <row r="336" spans="1:50" ht="15.75">
      <c r="A336" s="356">
        <f>SUBTOTAL(3,$AK$7:AK336)</f>
        <v>330</v>
      </c>
      <c r="B336" s="357" t="s">
        <v>38</v>
      </c>
      <c r="C336" s="358" t="s">
        <v>9255</v>
      </c>
      <c r="D336" s="357" t="s">
        <v>9256</v>
      </c>
      <c r="E336" s="357" t="s">
        <v>8968</v>
      </c>
      <c r="F336" s="357" t="s">
        <v>8968</v>
      </c>
      <c r="G336" s="359">
        <v>0</v>
      </c>
      <c r="H336" s="180">
        <v>0</v>
      </c>
      <c r="I336" s="371">
        <v>0</v>
      </c>
      <c r="J336" s="359">
        <v>7500000</v>
      </c>
      <c r="K336" s="359"/>
      <c r="L336" s="359"/>
      <c r="M336" s="359"/>
      <c r="N336" s="359"/>
      <c r="O336" s="359"/>
      <c r="P336" s="359">
        <v>7500000</v>
      </c>
      <c r="Q336" s="252"/>
      <c r="R336" s="359"/>
      <c r="S336" s="359"/>
      <c r="T336" s="359"/>
      <c r="U336" s="359"/>
      <c r="V336" s="359"/>
      <c r="W336" s="359"/>
      <c r="X336" s="359"/>
      <c r="Y336" s="359"/>
      <c r="Z336" s="359">
        <f>IF(SUM(K336:P336)&lt;SUM(J336),SUM(J336)-SUM(K336:P336),)</f>
        <v>0</v>
      </c>
      <c r="AA336" s="359"/>
      <c r="AB336" s="219">
        <v>8450000</v>
      </c>
      <c r="AC336" s="219"/>
      <c r="AD336" s="219"/>
      <c r="AE336" s="219"/>
      <c r="AF336" s="219"/>
      <c r="AG336" s="219"/>
      <c r="AH336" s="219"/>
      <c r="AI336" s="219"/>
      <c r="AJ336" s="359">
        <f t="shared" si="58"/>
        <v>8450000</v>
      </c>
      <c r="AK336" s="180">
        <f t="shared" si="59"/>
        <v>8450000</v>
      </c>
      <c r="AL336" s="28"/>
      <c r="AM336" s="89"/>
      <c r="AN336" s="89"/>
      <c r="AO336" s="89"/>
      <c r="AP336" s="89"/>
      <c r="AQ336" s="89"/>
      <c r="AR336" s="89"/>
      <c r="AS336" s="89"/>
      <c r="AT336" s="89"/>
      <c r="AU336" s="89"/>
      <c r="AV336" s="220"/>
      <c r="AW336" s="89"/>
      <c r="AX336" s="89"/>
    </row>
    <row r="337" spans="1:50" ht="15.75">
      <c r="A337" s="356">
        <f>SUBTOTAL(3,$AK$7:AK337)</f>
        <v>331</v>
      </c>
      <c r="B337" s="357" t="s">
        <v>38</v>
      </c>
      <c r="C337" s="358" t="s">
        <v>9257</v>
      </c>
      <c r="D337" s="357" t="s">
        <v>9258</v>
      </c>
      <c r="E337" s="357" t="s">
        <v>8937</v>
      </c>
      <c r="F337" s="357" t="s">
        <v>8937</v>
      </c>
      <c r="G337" s="359">
        <v>0</v>
      </c>
      <c r="H337" s="180">
        <v>34520</v>
      </c>
      <c r="I337" s="371">
        <v>0</v>
      </c>
      <c r="J337" s="359">
        <v>7500000</v>
      </c>
      <c r="K337" s="359"/>
      <c r="L337" s="359"/>
      <c r="M337" s="359"/>
      <c r="N337" s="359"/>
      <c r="O337" s="359"/>
      <c r="P337" s="359"/>
      <c r="Q337" s="252"/>
      <c r="R337" s="359"/>
      <c r="S337" s="359"/>
      <c r="T337" s="359">
        <v>7534520</v>
      </c>
      <c r="U337" s="359"/>
      <c r="V337" s="359"/>
      <c r="W337" s="359"/>
      <c r="X337" s="359"/>
      <c r="Y337" s="359"/>
      <c r="Z337" s="359">
        <f>IF(SUM(K337:Y337)&lt;SUM(J337),SUM(J337)-SUM(K337:Y337),)</f>
        <v>0</v>
      </c>
      <c r="AA337" s="359"/>
      <c r="AB337" s="219">
        <v>8450000</v>
      </c>
      <c r="AC337" s="219"/>
      <c r="AD337" s="219"/>
      <c r="AE337" s="219"/>
      <c r="AF337" s="219"/>
      <c r="AG337" s="219"/>
      <c r="AH337" s="219"/>
      <c r="AI337" s="219"/>
      <c r="AJ337" s="359">
        <f t="shared" si="58"/>
        <v>8450000</v>
      </c>
      <c r="AK337" s="180">
        <f t="shared" si="59"/>
        <v>8450000</v>
      </c>
      <c r="AL337" s="28"/>
      <c r="AM337" s="89"/>
      <c r="AN337" s="89"/>
      <c r="AO337" s="89"/>
      <c r="AP337" s="89"/>
      <c r="AQ337" s="89"/>
      <c r="AR337" s="89"/>
      <c r="AS337" s="89"/>
      <c r="AT337" s="89"/>
      <c r="AU337" s="89"/>
      <c r="AV337" s="220"/>
      <c r="AW337" s="89"/>
      <c r="AX337" s="89"/>
    </row>
    <row r="338" spans="1:50" ht="15.75">
      <c r="A338" s="356">
        <f>SUBTOTAL(3,$AK$7:AK338)</f>
        <v>332</v>
      </c>
      <c r="B338" s="357" t="s">
        <v>38</v>
      </c>
      <c r="C338" s="358" t="s">
        <v>5029</v>
      </c>
      <c r="D338" s="357" t="s">
        <v>9259</v>
      </c>
      <c r="E338" s="357" t="s">
        <v>8968</v>
      </c>
      <c r="F338" s="357" t="s">
        <v>8968</v>
      </c>
      <c r="G338" s="359">
        <v>0</v>
      </c>
      <c r="H338" s="180">
        <v>0</v>
      </c>
      <c r="I338" s="371"/>
      <c r="J338" s="359">
        <v>7500000</v>
      </c>
      <c r="K338" s="359"/>
      <c r="L338" s="359"/>
      <c r="M338" s="359"/>
      <c r="N338" s="359">
        <v>7500000</v>
      </c>
      <c r="O338" s="359"/>
      <c r="P338" s="359"/>
      <c r="Q338" s="252"/>
      <c r="R338" s="359"/>
      <c r="S338" s="359"/>
      <c r="T338" s="359"/>
      <c r="U338" s="359"/>
      <c r="V338" s="359"/>
      <c r="W338" s="359"/>
      <c r="X338" s="359"/>
      <c r="Y338" s="359"/>
      <c r="Z338" s="359">
        <f>IF(SUM(K338:N338)&lt;SUM(J338),SUM(J338)-SUM(K338:N338),)</f>
        <v>0</v>
      </c>
      <c r="AA338" s="359"/>
      <c r="AB338" s="219">
        <v>8450000</v>
      </c>
      <c r="AC338" s="219"/>
      <c r="AD338" s="219"/>
      <c r="AE338" s="219"/>
      <c r="AF338" s="219"/>
      <c r="AG338" s="219"/>
      <c r="AH338" s="219">
        <v>8450000</v>
      </c>
      <c r="AI338" s="219"/>
      <c r="AJ338" s="359">
        <f>IF(SUM(AC338:AH338)&lt;SUM(AB338),SUM(AB338)-SUM(AC338:AD338),)</f>
        <v>0</v>
      </c>
      <c r="AK338" s="359">
        <f>IF(SUM(AD338:AI338)&lt;SUM(AC338),SUM(AC338)-SUM(AD338:AE338),)</f>
        <v>0</v>
      </c>
      <c r="AL338" s="28"/>
      <c r="AM338" s="89"/>
      <c r="AN338" s="89"/>
      <c r="AO338" s="89"/>
      <c r="AP338" s="89"/>
      <c r="AQ338" s="89"/>
      <c r="AR338" s="89"/>
      <c r="AS338" s="89"/>
      <c r="AT338" s="89"/>
      <c r="AU338" s="89"/>
      <c r="AV338" s="220"/>
      <c r="AW338" s="89"/>
      <c r="AX338" s="89"/>
    </row>
    <row r="339" spans="1:50" ht="15.75">
      <c r="A339" s="356">
        <f>SUBTOTAL(3,$AK$7:AK339)</f>
        <v>333</v>
      </c>
      <c r="B339" s="357" t="s">
        <v>38</v>
      </c>
      <c r="C339" s="358" t="s">
        <v>9260</v>
      </c>
      <c r="D339" s="357" t="s">
        <v>9261</v>
      </c>
      <c r="E339" s="357" t="s">
        <v>8968</v>
      </c>
      <c r="F339" s="357" t="s">
        <v>8968</v>
      </c>
      <c r="G339" s="359">
        <v>0</v>
      </c>
      <c r="H339" s="180">
        <v>0</v>
      </c>
      <c r="I339" s="371">
        <v>0</v>
      </c>
      <c r="J339" s="359">
        <v>7500000</v>
      </c>
      <c r="K339" s="359"/>
      <c r="L339" s="359"/>
      <c r="M339" s="359"/>
      <c r="N339" s="359"/>
      <c r="O339" s="359"/>
      <c r="P339" s="359">
        <v>7500000</v>
      </c>
      <c r="Q339" s="252"/>
      <c r="R339" s="359"/>
      <c r="S339" s="359"/>
      <c r="T339" s="359"/>
      <c r="U339" s="359"/>
      <c r="V339" s="359"/>
      <c r="W339" s="359"/>
      <c r="X339" s="359"/>
      <c r="Y339" s="359"/>
      <c r="Z339" s="359">
        <f>IF(SUM(K339:P339)&lt;SUM(J339),SUM(J339)-SUM(K339:P339),)</f>
        <v>0</v>
      </c>
      <c r="AA339" s="359"/>
      <c r="AB339" s="219">
        <v>8450000</v>
      </c>
      <c r="AC339" s="219"/>
      <c r="AD339" s="219"/>
      <c r="AE339" s="219"/>
      <c r="AF339" s="219"/>
      <c r="AG339" s="219">
        <v>8450000</v>
      </c>
      <c r="AH339" s="219"/>
      <c r="AI339" s="219"/>
      <c r="AJ339" s="359">
        <f>IF(SUM(AC339:AH339)&lt;SUM(AB339),SUM(AB339)-SUM(AC339:AH339),)</f>
        <v>0</v>
      </c>
      <c r="AK339" s="180">
        <v>0</v>
      </c>
      <c r="AL339" s="28"/>
      <c r="AM339" s="89"/>
      <c r="AN339" s="89"/>
      <c r="AO339" s="89"/>
      <c r="AP339" s="89"/>
      <c r="AQ339" s="89"/>
      <c r="AR339" s="89"/>
      <c r="AS339" s="89"/>
      <c r="AT339" s="89"/>
      <c r="AU339" s="89"/>
      <c r="AV339" s="220"/>
      <c r="AW339" s="89"/>
      <c r="AX339" s="89"/>
    </row>
    <row r="340" spans="1:50" ht="15.75">
      <c r="A340" s="356">
        <f>SUBTOTAL(3,$AK$7:AK340)</f>
        <v>334</v>
      </c>
      <c r="B340" s="357" t="s">
        <v>38</v>
      </c>
      <c r="C340" s="358" t="s">
        <v>5665</v>
      </c>
      <c r="D340" s="357" t="s">
        <v>9262</v>
      </c>
      <c r="E340" s="357" t="s">
        <v>8968</v>
      </c>
      <c r="F340" s="357" t="s">
        <v>8968</v>
      </c>
      <c r="G340" s="359">
        <v>0</v>
      </c>
      <c r="H340" s="180">
        <v>0</v>
      </c>
      <c r="I340" s="371"/>
      <c r="J340" s="359">
        <v>7500000</v>
      </c>
      <c r="K340" s="359"/>
      <c r="L340" s="359"/>
      <c r="M340" s="359"/>
      <c r="N340" s="359">
        <v>7500000</v>
      </c>
      <c r="O340" s="359"/>
      <c r="P340" s="359"/>
      <c r="Q340" s="252"/>
      <c r="R340" s="359"/>
      <c r="S340" s="359"/>
      <c r="T340" s="359"/>
      <c r="U340" s="359"/>
      <c r="V340" s="359"/>
      <c r="W340" s="359"/>
      <c r="X340" s="359"/>
      <c r="Y340" s="359"/>
      <c r="Z340" s="359">
        <f>IF(SUM(K340:N340)&lt;SUM(J340),SUM(J340)-SUM(K340:N340),)</f>
        <v>0</v>
      </c>
      <c r="AA340" s="359"/>
      <c r="AB340" s="219">
        <v>8450000</v>
      </c>
      <c r="AC340" s="219">
        <v>8450000</v>
      </c>
      <c r="AD340" s="219"/>
      <c r="AE340" s="219"/>
      <c r="AF340" s="219"/>
      <c r="AG340" s="219"/>
      <c r="AH340" s="219"/>
      <c r="AI340" s="219"/>
      <c r="AJ340" s="359">
        <f t="shared" si="58"/>
        <v>0</v>
      </c>
      <c r="AK340" s="180">
        <f t="shared" si="59"/>
        <v>0</v>
      </c>
      <c r="AL340" s="28"/>
      <c r="AM340" s="89"/>
      <c r="AN340" s="89"/>
      <c r="AO340" s="89"/>
      <c r="AP340" s="89"/>
      <c r="AQ340" s="89"/>
      <c r="AR340" s="89"/>
      <c r="AS340" s="89"/>
      <c r="AT340" s="89"/>
      <c r="AU340" s="89"/>
      <c r="AV340" s="220"/>
      <c r="AW340" s="89"/>
      <c r="AX340" s="89"/>
    </row>
    <row r="341" spans="1:50" ht="15.75">
      <c r="A341" s="356">
        <f>SUBTOTAL(3,$AK$7:AK341)</f>
        <v>335</v>
      </c>
      <c r="B341" s="357" t="s">
        <v>38</v>
      </c>
      <c r="C341" s="358" t="s">
        <v>9263</v>
      </c>
      <c r="D341" s="357" t="s">
        <v>9264</v>
      </c>
      <c r="E341" s="357" t="s">
        <v>8968</v>
      </c>
      <c r="F341" s="357" t="s">
        <v>8968</v>
      </c>
      <c r="G341" s="359">
        <v>0</v>
      </c>
      <c r="H341" s="180">
        <v>0</v>
      </c>
      <c r="I341" s="371"/>
      <c r="J341" s="359">
        <v>7500000</v>
      </c>
      <c r="K341" s="359"/>
      <c r="L341" s="359"/>
      <c r="M341" s="359"/>
      <c r="N341" s="359"/>
      <c r="O341" s="359"/>
      <c r="P341" s="359"/>
      <c r="Q341" s="252"/>
      <c r="R341" s="359"/>
      <c r="S341" s="359"/>
      <c r="T341" s="359"/>
      <c r="U341" s="359"/>
      <c r="V341" s="359">
        <v>7500000</v>
      </c>
      <c r="W341" s="359"/>
      <c r="X341" s="359"/>
      <c r="Y341" s="359"/>
      <c r="Z341" s="359">
        <f>IF(SUM(K341:V341)&lt;SUM(J341),SUM(J341)-SUM(K341:V341),)</f>
        <v>0</v>
      </c>
      <c r="AA341" s="359"/>
      <c r="AB341" s="219">
        <v>8450000</v>
      </c>
      <c r="AC341" s="219"/>
      <c r="AD341" s="219"/>
      <c r="AE341" s="219">
        <v>8450000</v>
      </c>
      <c r="AF341" s="219"/>
      <c r="AG341" s="219"/>
      <c r="AH341" s="219"/>
      <c r="AI341" s="219"/>
      <c r="AJ341" s="359">
        <f>IF(SUM(AC341:AF341)&lt;SUM(AB341),SUM(AB341)-SUM(AC341:AF341),)</f>
        <v>0</v>
      </c>
      <c r="AK341" s="180">
        <f>IF(SUM(K341:X341)-I341&lt;SUM(J341+G341,H341),SUM(G341+H341+J341)-SUM(K341:X341),)+IF(SUM(AC341:AF341)&lt;SUM(AB341),SUM(AB341)-SUM(AC341:AF341),)</f>
        <v>0</v>
      </c>
      <c r="AL341" s="28"/>
      <c r="AM341" s="89"/>
      <c r="AN341" s="89"/>
      <c r="AO341" s="89"/>
      <c r="AP341" s="89"/>
      <c r="AQ341" s="89"/>
      <c r="AR341" s="89"/>
      <c r="AS341" s="89"/>
      <c r="AT341" s="89"/>
      <c r="AU341" s="89"/>
      <c r="AV341" s="220"/>
      <c r="AW341" s="89"/>
      <c r="AX341" s="89"/>
    </row>
    <row r="342" spans="1:50" ht="15.75">
      <c r="A342" s="356">
        <f>SUBTOTAL(3,$AK$7:AK342)</f>
        <v>336</v>
      </c>
      <c r="B342" s="357" t="s">
        <v>38</v>
      </c>
      <c r="C342" s="358" t="s">
        <v>6997</v>
      </c>
      <c r="D342" s="357" t="s">
        <v>9265</v>
      </c>
      <c r="E342" s="357" t="s">
        <v>8968</v>
      </c>
      <c r="F342" s="357" t="s">
        <v>8968</v>
      </c>
      <c r="G342" s="359">
        <v>0</v>
      </c>
      <c r="H342" s="180">
        <v>0</v>
      </c>
      <c r="I342" s="371">
        <v>0</v>
      </c>
      <c r="J342" s="359">
        <v>7500000</v>
      </c>
      <c r="K342" s="359"/>
      <c r="L342" s="359"/>
      <c r="M342" s="359"/>
      <c r="N342" s="359">
        <v>7500000</v>
      </c>
      <c r="O342" s="359"/>
      <c r="P342" s="359"/>
      <c r="Q342" s="252"/>
      <c r="R342" s="359"/>
      <c r="S342" s="359"/>
      <c r="T342" s="359"/>
      <c r="U342" s="359"/>
      <c r="V342" s="359"/>
      <c r="W342" s="359"/>
      <c r="X342" s="359"/>
      <c r="Y342" s="359"/>
      <c r="Z342" s="359">
        <f>IF(SUM(K342:N342)&lt;SUM(J342),SUM(J342)-SUM(K342:N342),)</f>
        <v>0</v>
      </c>
      <c r="AA342" s="359">
        <v>1578000</v>
      </c>
      <c r="AB342" s="219">
        <f>8450000-AA342</f>
        <v>6872000</v>
      </c>
      <c r="AC342" s="219">
        <v>6872000</v>
      </c>
      <c r="AD342" s="219"/>
      <c r="AE342" s="219"/>
      <c r="AF342" s="219"/>
      <c r="AG342" s="219"/>
      <c r="AH342" s="219"/>
      <c r="AI342" s="219"/>
      <c r="AJ342" s="359">
        <f>IF(SUM(AC342:AD342)&lt;SUM(AB342),SUM(AB342)-SUM(AC342:AD342),)</f>
        <v>0</v>
      </c>
      <c r="AK342" s="180">
        <f>IF(SUM(K342:X342)-I342&lt;SUM(J342+G342,H342),SUM(G342+H342+J342)-SUM(K342:X342),)+IF(SUM(AC342:AD342)&lt;SUM(AB342),SUM(AB342)-SUM(AC342:AD342),)</f>
        <v>0</v>
      </c>
      <c r="AL342" s="28"/>
      <c r="AM342" s="89"/>
      <c r="AN342" s="89"/>
      <c r="AO342" s="89"/>
      <c r="AP342" s="89"/>
      <c r="AQ342" s="89"/>
      <c r="AR342" s="89"/>
      <c r="AS342" s="89"/>
      <c r="AT342" s="89"/>
      <c r="AU342" s="89"/>
      <c r="AV342" s="220"/>
      <c r="AW342" s="89"/>
      <c r="AX342" s="89"/>
    </row>
    <row r="343" spans="1:50" ht="15.75">
      <c r="A343" s="356">
        <f>SUBTOTAL(3,$AK$7:AK343)</f>
        <v>337</v>
      </c>
      <c r="B343" s="357" t="s">
        <v>38</v>
      </c>
      <c r="C343" s="358" t="s">
        <v>9266</v>
      </c>
      <c r="D343" s="357" t="s">
        <v>9267</v>
      </c>
      <c r="E343" s="357" t="s">
        <v>8968</v>
      </c>
      <c r="F343" s="357" t="s">
        <v>8968</v>
      </c>
      <c r="G343" s="359">
        <v>0</v>
      </c>
      <c r="H343" s="180">
        <v>0</v>
      </c>
      <c r="I343" s="371">
        <v>0</v>
      </c>
      <c r="J343" s="359">
        <v>7500000</v>
      </c>
      <c r="K343" s="359"/>
      <c r="L343" s="359"/>
      <c r="M343" s="359"/>
      <c r="N343" s="359"/>
      <c r="O343" s="359"/>
      <c r="P343" s="359">
        <v>7500000</v>
      </c>
      <c r="Q343" s="252"/>
      <c r="R343" s="359"/>
      <c r="S343" s="359"/>
      <c r="T343" s="359"/>
      <c r="U343" s="359"/>
      <c r="V343" s="359"/>
      <c r="W343" s="359"/>
      <c r="X343" s="359"/>
      <c r="Y343" s="359"/>
      <c r="Z343" s="359">
        <f>IF(SUM(K343:P343)&lt;SUM(J343),SUM(J343)-SUM(K343:P343),)</f>
        <v>0</v>
      </c>
      <c r="AA343" s="359"/>
      <c r="AB343" s="219">
        <v>8450000</v>
      </c>
      <c r="AC343" s="219"/>
      <c r="AD343" s="219"/>
      <c r="AE343" s="219"/>
      <c r="AF343" s="219"/>
      <c r="AG343" s="219"/>
      <c r="AH343" s="219"/>
      <c r="AI343" s="219"/>
      <c r="AJ343" s="359">
        <f>IF(SUM(AC343:AD343)&lt;SUM(AB343),SUM(AB343)-SUM(AC343:AD343),)</f>
        <v>8450000</v>
      </c>
      <c r="AK343" s="180">
        <f>IF(SUM(K343:X343)-I343&lt;SUM(J343+G343,H343),SUM(G343+H343+J343)-SUM(K343:X343),)+IF(SUM(AC343:AD343)&lt;SUM(AB343),SUM(AB343)-SUM(AC343:AD343),)</f>
        <v>8450000</v>
      </c>
      <c r="AL343" s="28"/>
      <c r="AM343" s="89"/>
      <c r="AN343" s="89"/>
      <c r="AO343" s="89"/>
      <c r="AP343" s="89"/>
      <c r="AQ343" s="89"/>
      <c r="AR343" s="89"/>
      <c r="AS343" s="89"/>
      <c r="AT343" s="89"/>
      <c r="AU343" s="89"/>
      <c r="AV343" s="220"/>
      <c r="AW343" s="89"/>
      <c r="AX343" s="89"/>
    </row>
    <row r="344" spans="1:50" ht="15.75">
      <c r="A344" s="356">
        <f>SUBTOTAL(3,$AK$7:AK344)</f>
        <v>338</v>
      </c>
      <c r="B344" s="357" t="s">
        <v>38</v>
      </c>
      <c r="C344" s="358" t="s">
        <v>6018</v>
      </c>
      <c r="D344" s="357" t="s">
        <v>9268</v>
      </c>
      <c r="E344" s="357" t="s">
        <v>9026</v>
      </c>
      <c r="F344" s="357" t="s">
        <v>9026</v>
      </c>
      <c r="G344" s="359">
        <v>0</v>
      </c>
      <c r="H344" s="180">
        <v>0</v>
      </c>
      <c r="I344" s="371">
        <v>0</v>
      </c>
      <c r="J344" s="359">
        <v>7500000</v>
      </c>
      <c r="K344" s="359"/>
      <c r="L344" s="359"/>
      <c r="M344" s="359"/>
      <c r="N344" s="359">
        <v>7500000</v>
      </c>
      <c r="O344" s="359"/>
      <c r="P344" s="359"/>
      <c r="Q344" s="252"/>
      <c r="R344" s="359"/>
      <c r="S344" s="359"/>
      <c r="T344" s="359"/>
      <c r="U344" s="359"/>
      <c r="V344" s="359"/>
      <c r="W344" s="359"/>
      <c r="X344" s="359"/>
      <c r="Y344" s="359"/>
      <c r="Z344" s="359">
        <f>IF(SUM(K344:N344)&lt;SUM(J344),SUM(J344)-SUM(K344:N344),)</f>
        <v>0</v>
      </c>
      <c r="AA344" s="359"/>
      <c r="AB344" s="219">
        <v>8450000</v>
      </c>
      <c r="AC344" s="219">
        <v>8450000</v>
      </c>
      <c r="AD344" s="219"/>
      <c r="AE344" s="219"/>
      <c r="AF344" s="219"/>
      <c r="AG344" s="219"/>
      <c r="AH344" s="219"/>
      <c r="AI344" s="219"/>
      <c r="AJ344" s="359">
        <f>IF(SUM(AC344:AD344)&lt;SUM(AB344),SUM(AB344)-SUM(AC344:AD344),)</f>
        <v>0</v>
      </c>
      <c r="AK344" s="180">
        <f>IF(SUM(K344:X344)-I344&lt;SUM(J344+G344,H344),SUM(G344+H344+J344)-SUM(K344:X344),)+IF(SUM(AC344:AD344)&lt;SUM(AB344),SUM(AB344)-SUM(AC344:AD344),)</f>
        <v>0</v>
      </c>
      <c r="AL344" s="28"/>
      <c r="AM344" s="89"/>
      <c r="AN344" s="89"/>
      <c r="AO344" s="89"/>
      <c r="AP344" s="89"/>
      <c r="AQ344" s="89"/>
      <c r="AR344" s="89"/>
      <c r="AS344" s="89"/>
      <c r="AT344" s="89"/>
      <c r="AU344" s="89"/>
      <c r="AV344" s="220"/>
      <c r="AW344" s="89"/>
      <c r="AX344" s="89"/>
    </row>
    <row r="345" spans="1:50" ht="15.75">
      <c r="A345" s="356">
        <f>SUBTOTAL(3,$AK$7:AK345)</f>
        <v>339</v>
      </c>
      <c r="B345" s="357" t="s">
        <v>54</v>
      </c>
      <c r="C345" s="358" t="s">
        <v>6884</v>
      </c>
      <c r="D345" s="360" t="s">
        <v>9269</v>
      </c>
      <c r="E345" s="360" t="s">
        <v>8838</v>
      </c>
      <c r="F345" s="360" t="s">
        <v>8838</v>
      </c>
      <c r="G345" s="359">
        <v>0</v>
      </c>
      <c r="H345" s="180">
        <v>40000</v>
      </c>
      <c r="I345" s="371">
        <v>0</v>
      </c>
      <c r="J345" s="374">
        <v>8200000</v>
      </c>
      <c r="K345" s="359"/>
      <c r="L345" s="359"/>
      <c r="M345" s="359"/>
      <c r="N345" s="359">
        <v>8200000</v>
      </c>
      <c r="O345" s="359"/>
      <c r="P345" s="359"/>
      <c r="Q345" s="252"/>
      <c r="R345" s="359">
        <v>40000</v>
      </c>
      <c r="S345" s="359"/>
      <c r="T345" s="359"/>
      <c r="U345" s="359"/>
      <c r="V345" s="359"/>
      <c r="W345" s="359"/>
      <c r="X345" s="359"/>
      <c r="Y345" s="359"/>
      <c r="Z345" s="359">
        <f>IF(SUM(K345:R345)&lt;SUM(J345),SUM(J345)-SUM(K345:N=R345),)</f>
        <v>0</v>
      </c>
      <c r="AA345" s="359"/>
      <c r="AB345" s="219">
        <v>9250000</v>
      </c>
      <c r="AC345" s="219"/>
      <c r="AD345" s="219"/>
      <c r="AE345" s="219">
        <v>9250000</v>
      </c>
      <c r="AF345" s="219"/>
      <c r="AG345" s="219"/>
      <c r="AH345" s="219"/>
      <c r="AI345" s="219"/>
      <c r="AJ345" s="359">
        <f>IF(SUM(AC345:AF345)&lt;SUM(AB345),SUM(AB345)-SUM(AC345:AF345),)</f>
        <v>0</v>
      </c>
      <c r="AK345" s="180">
        <f>IF(SUM(K345:X345)-I345&lt;SUM(J345+G345,H345),SUM(G345+H345+J345)-SUM(K345:X345),)+IF(SUM(AC345:AF345)&lt;SUM(AB345),SUM(AB345)-SUM(AC345:AF345),)</f>
        <v>0</v>
      </c>
      <c r="AL345" s="28"/>
      <c r="AM345" s="50"/>
      <c r="AN345" s="50"/>
      <c r="AO345" s="89"/>
      <c r="AP345" s="89"/>
      <c r="AQ345" s="89"/>
      <c r="AR345" s="89"/>
      <c r="AS345" s="89"/>
      <c r="AT345" s="50"/>
      <c r="AU345" s="50"/>
      <c r="AV345" s="220"/>
      <c r="AW345" s="89"/>
      <c r="AX345" s="50"/>
    </row>
    <row r="346" spans="1:50" ht="15.75">
      <c r="A346" s="356">
        <f>SUBTOTAL(3,$AK$7:AK346)</f>
        <v>340</v>
      </c>
      <c r="B346" s="357" t="s">
        <v>38</v>
      </c>
      <c r="C346" s="358" t="s">
        <v>9270</v>
      </c>
      <c r="D346" s="357" t="s">
        <v>9271</v>
      </c>
      <c r="E346" s="357" t="s">
        <v>8968</v>
      </c>
      <c r="F346" s="357" t="s">
        <v>8968</v>
      </c>
      <c r="G346" s="359">
        <v>0</v>
      </c>
      <c r="H346" s="180">
        <v>0</v>
      </c>
      <c r="I346" s="371">
        <v>0</v>
      </c>
      <c r="J346" s="359">
        <v>7500000</v>
      </c>
      <c r="K346" s="359"/>
      <c r="L346" s="359"/>
      <c r="M346" s="359"/>
      <c r="N346" s="359"/>
      <c r="O346" s="359"/>
      <c r="P346" s="359">
        <v>7500000</v>
      </c>
      <c r="Q346" s="252"/>
      <c r="R346" s="359"/>
      <c r="S346" s="359"/>
      <c r="T346" s="359"/>
      <c r="U346" s="359"/>
      <c r="V346" s="359"/>
      <c r="W346" s="359"/>
      <c r="X346" s="359"/>
      <c r="Y346" s="359"/>
      <c r="Z346" s="359">
        <f>IF(SUM(K346:P346)&lt;SUM(J346),SUM(J346)-SUM(K346:P346),)</f>
        <v>0</v>
      </c>
      <c r="AA346" s="359"/>
      <c r="AB346" s="219">
        <v>8450000</v>
      </c>
      <c r="AC346" s="219"/>
      <c r="AD346" s="219"/>
      <c r="AE346" s="219"/>
      <c r="AF346" s="219"/>
      <c r="AG346" s="219"/>
      <c r="AH346" s="219"/>
      <c r="AI346" s="219"/>
      <c r="AJ346" s="359">
        <f>IF(SUM(AC346:AD346)&lt;SUM(AB346),SUM(AB346)-SUM(AC346:AD346),)</f>
        <v>8450000</v>
      </c>
      <c r="AK346" s="180">
        <f>IF(SUM(K346:X346)-I346&lt;SUM(J346+G346,H346),SUM(G346+H346+J346)-SUM(K346:X346),)+IF(SUM(AC346:AD346)&lt;SUM(AB346),SUM(AB346)-SUM(AC346:AD346),)</f>
        <v>8450000</v>
      </c>
      <c r="AL346" s="28"/>
      <c r="AM346" s="89"/>
      <c r="AN346" s="89"/>
      <c r="AO346" s="89"/>
      <c r="AP346" s="89"/>
      <c r="AQ346" s="89"/>
      <c r="AR346" s="89"/>
      <c r="AS346" s="89"/>
      <c r="AT346" s="89"/>
      <c r="AU346" s="89"/>
      <c r="AV346" s="220"/>
      <c r="AW346" s="89"/>
      <c r="AX346" s="89"/>
    </row>
    <row r="347" spans="1:50" ht="15.75">
      <c r="A347" s="356">
        <f>SUBTOTAL(3,$AK$7:AK347)</f>
        <v>341</v>
      </c>
      <c r="B347" s="357" t="s">
        <v>38</v>
      </c>
      <c r="C347" s="358" t="s">
        <v>9272</v>
      </c>
      <c r="D347" s="357" t="s">
        <v>9273</v>
      </c>
      <c r="E347" s="357" t="s">
        <v>8968</v>
      </c>
      <c r="F347" s="357" t="s">
        <v>8968</v>
      </c>
      <c r="G347" s="359">
        <v>0</v>
      </c>
      <c r="H347" s="180">
        <v>0</v>
      </c>
      <c r="I347" s="371">
        <v>0</v>
      </c>
      <c r="J347" s="359">
        <v>7500000</v>
      </c>
      <c r="K347" s="359"/>
      <c r="L347" s="359"/>
      <c r="M347" s="359"/>
      <c r="N347" s="359"/>
      <c r="O347" s="359"/>
      <c r="P347" s="359">
        <v>7500000</v>
      </c>
      <c r="Q347" s="252"/>
      <c r="R347" s="359"/>
      <c r="S347" s="359"/>
      <c r="T347" s="359"/>
      <c r="U347" s="359"/>
      <c r="V347" s="359"/>
      <c r="W347" s="359"/>
      <c r="X347" s="359"/>
      <c r="Y347" s="359"/>
      <c r="Z347" s="359">
        <f>IF(SUM(K347:P347)&lt;SUM(J347),SUM(J347)-SUM(K347:P347),)</f>
        <v>0</v>
      </c>
      <c r="AA347" s="359"/>
      <c r="AB347" s="219">
        <v>8450000</v>
      </c>
      <c r="AC347" s="219">
        <v>8450000</v>
      </c>
      <c r="AD347" s="219"/>
      <c r="AE347" s="219"/>
      <c r="AF347" s="219"/>
      <c r="AG347" s="219"/>
      <c r="AH347" s="219"/>
      <c r="AI347" s="219"/>
      <c r="AJ347" s="359">
        <f>IF(SUM(AC347:AD347)&lt;SUM(AB347),SUM(AB347)-SUM(AC347:AD347),)</f>
        <v>0</v>
      </c>
      <c r="AK347" s="180">
        <f>IF(SUM(K347:X347)-I347&lt;SUM(J347+G347,H347),SUM(G347+H347+J347)-SUM(K347:X347),)+IF(SUM(AC347:AD347)&lt;SUM(AB347),SUM(AB347)-SUM(AC347:AD347),)</f>
        <v>0</v>
      </c>
      <c r="AL347" s="28"/>
      <c r="AM347" s="89"/>
      <c r="AN347" s="89"/>
      <c r="AO347" s="89"/>
      <c r="AP347" s="89"/>
      <c r="AQ347" s="89"/>
      <c r="AR347" s="89"/>
      <c r="AS347" s="89"/>
      <c r="AT347" s="89"/>
      <c r="AU347" s="89"/>
      <c r="AV347" s="220"/>
      <c r="AW347" s="89"/>
      <c r="AX347" s="89"/>
    </row>
    <row r="348" spans="1:50" ht="15.75">
      <c r="A348" s="356">
        <f>SUBTOTAL(3,$AK$7:AK348)</f>
        <v>342</v>
      </c>
      <c r="B348" s="357" t="s">
        <v>38</v>
      </c>
      <c r="C348" s="358" t="s">
        <v>4776</v>
      </c>
      <c r="D348" s="357" t="s">
        <v>9274</v>
      </c>
      <c r="E348" s="357" t="s">
        <v>8968</v>
      </c>
      <c r="F348" s="357" t="s">
        <v>8968</v>
      </c>
      <c r="G348" s="359">
        <v>0</v>
      </c>
      <c r="H348" s="180">
        <v>0</v>
      </c>
      <c r="I348" s="371">
        <v>0</v>
      </c>
      <c r="J348" s="359">
        <v>7500000</v>
      </c>
      <c r="K348" s="359"/>
      <c r="L348" s="359"/>
      <c r="M348" s="359"/>
      <c r="N348" s="359">
        <v>7500000</v>
      </c>
      <c r="O348" s="359"/>
      <c r="P348" s="359"/>
      <c r="Q348" s="252"/>
      <c r="R348" s="359"/>
      <c r="S348" s="359"/>
      <c r="T348" s="359"/>
      <c r="U348" s="359"/>
      <c r="V348" s="359"/>
      <c r="W348" s="359"/>
      <c r="X348" s="359"/>
      <c r="Y348" s="359"/>
      <c r="Z348" s="359">
        <f>IF(SUM(K348:N348)&lt;SUM(J348),SUM(J348)-SUM(K348:N348),)</f>
        <v>0</v>
      </c>
      <c r="AA348" s="359"/>
      <c r="AB348" s="219">
        <v>8450000</v>
      </c>
      <c r="AC348" s="219">
        <v>8450000</v>
      </c>
      <c r="AD348" s="219"/>
      <c r="AE348" s="219"/>
      <c r="AF348" s="219"/>
      <c r="AG348" s="219"/>
      <c r="AH348" s="219"/>
      <c r="AI348" s="219"/>
      <c r="AJ348" s="359">
        <f>IF(SUM(AC348:AD348)&lt;SUM(AB348),SUM(AB348)-SUM(AC348:AD348),)</f>
        <v>0</v>
      </c>
      <c r="AK348" s="180">
        <f>IF(SUM(K348:X348)-I348&lt;SUM(J348+G348,H348),SUM(G348+H348+J348)-SUM(K348:X348),)+IF(SUM(AC348:AD348)&lt;SUM(AB348),SUM(AB348)-SUM(AC348:AD348),)</f>
        <v>0</v>
      </c>
      <c r="AL348" s="28"/>
      <c r="AM348" s="89"/>
      <c r="AN348" s="89"/>
      <c r="AO348" s="89"/>
      <c r="AP348" s="89"/>
      <c r="AQ348" s="89"/>
      <c r="AR348" s="89"/>
      <c r="AS348" s="89"/>
      <c r="AT348" s="89"/>
      <c r="AU348" s="89"/>
      <c r="AV348" s="220"/>
      <c r="AW348" s="89"/>
      <c r="AX348" s="89"/>
    </row>
    <row r="349" spans="1:50" ht="15.75">
      <c r="A349" s="356">
        <f>SUBTOTAL(3,$AK$7:AK349)</f>
        <v>343</v>
      </c>
      <c r="B349" s="357" t="s">
        <v>38</v>
      </c>
      <c r="C349" s="358" t="s">
        <v>5638</v>
      </c>
      <c r="D349" s="357" t="s">
        <v>9275</v>
      </c>
      <c r="E349" s="357" t="s">
        <v>8968</v>
      </c>
      <c r="F349" s="357" t="s">
        <v>8968</v>
      </c>
      <c r="G349" s="359">
        <v>0</v>
      </c>
      <c r="H349" s="180">
        <v>0</v>
      </c>
      <c r="I349" s="371">
        <v>0</v>
      </c>
      <c r="J349" s="359">
        <v>7500000</v>
      </c>
      <c r="K349" s="359"/>
      <c r="L349" s="359"/>
      <c r="M349" s="359"/>
      <c r="N349" s="359">
        <v>7500000</v>
      </c>
      <c r="O349" s="359"/>
      <c r="P349" s="359"/>
      <c r="Q349" s="252"/>
      <c r="R349" s="359"/>
      <c r="S349" s="359"/>
      <c r="T349" s="359"/>
      <c r="U349" s="359"/>
      <c r="V349" s="359"/>
      <c r="W349" s="359"/>
      <c r="X349" s="359"/>
      <c r="Y349" s="359"/>
      <c r="Z349" s="359">
        <f>IF(SUM(K349:N349)&lt;SUM(J349),SUM(J349)-SUM(K349:N349),)</f>
        <v>0</v>
      </c>
      <c r="AA349" s="359"/>
      <c r="AB349" s="219">
        <v>8450000</v>
      </c>
      <c r="AC349" s="219">
        <v>8450000</v>
      </c>
      <c r="AD349" s="219"/>
      <c r="AE349" s="219"/>
      <c r="AF349" s="219"/>
      <c r="AG349" s="219"/>
      <c r="AH349" s="219"/>
      <c r="AI349" s="219"/>
      <c r="AJ349" s="359">
        <f>IF(SUM(AC349:AD349)&lt;SUM(AB349),SUM(AB349)-SUM(AC349:AD349),)</f>
        <v>0</v>
      </c>
      <c r="AK349" s="180">
        <f>IF(SUM(K349:X349)-I349&lt;SUM(J349+G349,H349),SUM(G349+H349+J349)-SUM(K349:X349),)+IF(SUM(AC349:AD349)&lt;SUM(AB349),SUM(AB349)-SUM(AC349:AD349),)</f>
        <v>0</v>
      </c>
      <c r="AL349" s="28"/>
      <c r="AM349" s="89"/>
      <c r="AN349" s="89"/>
      <c r="AO349" s="89"/>
      <c r="AP349" s="89"/>
      <c r="AQ349" s="89"/>
      <c r="AR349" s="89"/>
      <c r="AS349" s="89"/>
      <c r="AT349" s="89"/>
      <c r="AU349" s="89"/>
      <c r="AV349" s="220"/>
      <c r="AW349" s="89"/>
      <c r="AX349" s="89"/>
    </row>
    <row r="350" spans="1:50" ht="15.75">
      <c r="A350" s="356">
        <f>SUBTOTAL(3,$AK$7:AK350)</f>
        <v>344</v>
      </c>
      <c r="B350" s="357" t="s">
        <v>38</v>
      </c>
      <c r="C350" s="358" t="s">
        <v>9279</v>
      </c>
      <c r="D350" s="357" t="s">
        <v>9280</v>
      </c>
      <c r="E350" s="357" t="s">
        <v>9026</v>
      </c>
      <c r="F350" s="357" t="s">
        <v>9026</v>
      </c>
      <c r="G350" s="359">
        <v>0</v>
      </c>
      <c r="H350" s="180">
        <v>0</v>
      </c>
      <c r="I350" s="371">
        <v>0</v>
      </c>
      <c r="J350" s="359">
        <v>7500000</v>
      </c>
      <c r="K350" s="359"/>
      <c r="L350" s="359"/>
      <c r="M350" s="359"/>
      <c r="N350" s="359"/>
      <c r="O350" s="359"/>
      <c r="P350" s="359">
        <v>7500000</v>
      </c>
      <c r="Q350" s="252"/>
      <c r="R350" s="359"/>
      <c r="S350" s="359"/>
      <c r="T350" s="359"/>
      <c r="U350" s="359"/>
      <c r="V350" s="359"/>
      <c r="W350" s="359"/>
      <c r="X350" s="359"/>
      <c r="Y350" s="359"/>
      <c r="Z350" s="359">
        <f>IF(SUM(K350:P350)&lt;SUM(J350),SUM(J350)-SUM(K350:P350),)</f>
        <v>0</v>
      </c>
      <c r="AA350" s="359"/>
      <c r="AB350" s="219">
        <v>8450000</v>
      </c>
      <c r="AC350" s="219"/>
      <c r="AD350" s="219"/>
      <c r="AE350" s="219"/>
      <c r="AF350" s="219"/>
      <c r="AG350" s="219"/>
      <c r="AH350" s="219">
        <v>8450000</v>
      </c>
      <c r="AI350" s="219"/>
      <c r="AJ350" s="359">
        <f>IF(SUM(AC350:AH350)&lt;SUM(AB350),SUM(AB350)-SUM(AC350:AD350),)</f>
        <v>0</v>
      </c>
      <c r="AK350" s="359">
        <f>IF(SUM(AD350:AI350)&lt;SUM(AC350),SUM(AC350)-SUM(AD350:AE350),)</f>
        <v>0</v>
      </c>
      <c r="AL350" s="28"/>
      <c r="AM350" s="89"/>
      <c r="AN350" s="89"/>
      <c r="AO350" s="89"/>
      <c r="AP350" s="89"/>
      <c r="AQ350" s="89"/>
      <c r="AR350" s="89"/>
      <c r="AS350" s="89"/>
      <c r="AT350" s="89"/>
      <c r="AU350" s="89"/>
      <c r="AV350" s="220"/>
      <c r="AW350" s="89"/>
      <c r="AX350" s="89"/>
    </row>
    <row r="351" spans="1:50" ht="15.75">
      <c r="A351" s="356">
        <f>SUBTOTAL(3,$AK$7:AK351)</f>
        <v>345</v>
      </c>
      <c r="B351" s="357" t="s">
        <v>38</v>
      </c>
      <c r="C351" s="358" t="s">
        <v>9282</v>
      </c>
      <c r="D351" s="357" t="s">
        <v>9283</v>
      </c>
      <c r="E351" s="357" t="s">
        <v>9026</v>
      </c>
      <c r="F351" s="357" t="s">
        <v>9026</v>
      </c>
      <c r="G351" s="359">
        <v>0</v>
      </c>
      <c r="H351" s="180">
        <v>0</v>
      </c>
      <c r="I351" s="371">
        <v>0</v>
      </c>
      <c r="J351" s="359">
        <v>7500000</v>
      </c>
      <c r="K351" s="359"/>
      <c r="L351" s="359"/>
      <c r="M351" s="359"/>
      <c r="N351" s="359"/>
      <c r="O351" s="359"/>
      <c r="P351" s="359">
        <v>7500000</v>
      </c>
      <c r="Q351" s="252"/>
      <c r="R351" s="359"/>
      <c r="S351" s="359"/>
      <c r="T351" s="359"/>
      <c r="U351" s="359"/>
      <c r="V351" s="359"/>
      <c r="W351" s="359"/>
      <c r="X351" s="359"/>
      <c r="Y351" s="359"/>
      <c r="Z351" s="359">
        <f>IF(SUM(K351:P351)&lt;SUM(J351),SUM(J351)-SUM(K351:P351),)</f>
        <v>0</v>
      </c>
      <c r="AA351" s="359"/>
      <c r="AB351" s="219">
        <v>8450000</v>
      </c>
      <c r="AC351" s="219"/>
      <c r="AD351" s="219"/>
      <c r="AE351" s="219">
        <v>8450000</v>
      </c>
      <c r="AF351" s="219"/>
      <c r="AG351" s="219"/>
      <c r="AH351" s="219"/>
      <c r="AI351" s="219"/>
      <c r="AJ351" s="359">
        <f>IF(SUM(AC351:AF351)&lt;SUM(AB351),SUM(AB351)-SUM(AC351:AF351),)</f>
        <v>0</v>
      </c>
      <c r="AK351" s="180">
        <f>IF(SUM(K351:X351)-I351&lt;SUM(J351+G351,H351),SUM(G351+H351+J351)-SUM(K351:X351),)+IF(SUM(AC351:AF351)&lt;SUM(AB351),SUM(AB351)-SUM(AC351:AF351),)</f>
        <v>0</v>
      </c>
      <c r="AL351" s="28"/>
      <c r="AM351" s="89"/>
      <c r="AN351" s="89"/>
      <c r="AO351" s="89"/>
      <c r="AP351" s="89"/>
      <c r="AQ351" s="89"/>
      <c r="AR351" s="89"/>
      <c r="AS351" s="89"/>
      <c r="AT351" s="89"/>
      <c r="AU351" s="89"/>
      <c r="AV351" s="220"/>
      <c r="AW351" s="89"/>
      <c r="AX351" s="89"/>
    </row>
    <row r="352" spans="1:50" ht="15.75">
      <c r="A352" s="356">
        <f>SUBTOTAL(3,$AK$7:AK352)</f>
        <v>346</v>
      </c>
      <c r="B352" s="357" t="s">
        <v>38</v>
      </c>
      <c r="C352" s="358" t="s">
        <v>9284</v>
      </c>
      <c r="D352" s="357" t="s">
        <v>9285</v>
      </c>
      <c r="E352" s="357" t="s">
        <v>8968</v>
      </c>
      <c r="F352" s="357" t="s">
        <v>8968</v>
      </c>
      <c r="G352" s="359">
        <v>0</v>
      </c>
      <c r="H352" s="180">
        <v>0</v>
      </c>
      <c r="I352" s="371"/>
      <c r="J352" s="359">
        <v>7500000</v>
      </c>
      <c r="K352" s="359"/>
      <c r="L352" s="359"/>
      <c r="M352" s="359"/>
      <c r="N352" s="359"/>
      <c r="O352" s="359"/>
      <c r="P352" s="359">
        <v>7500000</v>
      </c>
      <c r="Q352" s="252"/>
      <c r="R352" s="359"/>
      <c r="S352" s="359"/>
      <c r="T352" s="359"/>
      <c r="U352" s="359"/>
      <c r="V352" s="359"/>
      <c r="W352" s="359"/>
      <c r="X352" s="359"/>
      <c r="Y352" s="359"/>
      <c r="Z352" s="359">
        <f>IF(SUM(K352:P352)&lt;SUM(J352),SUM(J352)-SUM(K352:P352),)</f>
        <v>0</v>
      </c>
      <c r="AA352" s="359"/>
      <c r="AB352" s="219">
        <v>8450000</v>
      </c>
      <c r="AC352" s="219"/>
      <c r="AD352" s="219"/>
      <c r="AE352" s="219"/>
      <c r="AF352" s="219"/>
      <c r="AG352" s="219"/>
      <c r="AH352" s="219">
        <v>8450000</v>
      </c>
      <c r="AI352" s="219"/>
      <c r="AJ352" s="359">
        <f>IF(SUM(AC352:AH352)&lt;SUM(AB352),SUM(AB352)-SUM(AC352:AD352),)</f>
        <v>0</v>
      </c>
      <c r="AK352" s="359">
        <f>IF(SUM(AD352:AI352)&lt;SUM(AC352),SUM(AC352)-SUM(AD352:AE352),)</f>
        <v>0</v>
      </c>
      <c r="AL352" s="28"/>
      <c r="AM352" s="89"/>
      <c r="AN352" s="89"/>
      <c r="AO352" s="89"/>
      <c r="AP352" s="89"/>
      <c r="AQ352" s="89"/>
      <c r="AR352" s="89"/>
      <c r="AS352" s="89"/>
      <c r="AT352" s="89"/>
      <c r="AU352" s="89"/>
      <c r="AV352" s="220"/>
      <c r="AW352" s="89"/>
      <c r="AX352" s="89"/>
    </row>
    <row r="353" spans="1:50" ht="15.75">
      <c r="A353" s="356">
        <f>SUBTOTAL(3,$AK$7:AK353)</f>
        <v>347</v>
      </c>
      <c r="B353" s="357" t="s">
        <v>38</v>
      </c>
      <c r="C353" s="358" t="s">
        <v>9286</v>
      </c>
      <c r="D353" s="357" t="s">
        <v>9287</v>
      </c>
      <c r="E353" s="357" t="s">
        <v>8968</v>
      </c>
      <c r="F353" s="357" t="s">
        <v>8968</v>
      </c>
      <c r="G353" s="359">
        <v>0</v>
      </c>
      <c r="H353" s="180">
        <v>0</v>
      </c>
      <c r="I353" s="371">
        <v>0</v>
      </c>
      <c r="J353" s="359">
        <v>7500000</v>
      </c>
      <c r="K353" s="359"/>
      <c r="L353" s="359"/>
      <c r="M353" s="359"/>
      <c r="N353" s="359"/>
      <c r="O353" s="359"/>
      <c r="P353" s="359"/>
      <c r="Q353" s="252"/>
      <c r="R353" s="359"/>
      <c r="S353" s="359"/>
      <c r="T353" s="359">
        <v>7500000</v>
      </c>
      <c r="U353" s="359"/>
      <c r="V353" s="359"/>
      <c r="W353" s="359"/>
      <c r="X353" s="359"/>
      <c r="Y353" s="359"/>
      <c r="Z353" s="359">
        <f>IF(SUM(K353:Y353)&lt;SUM(J353),SUM(J353)-SUM(K353:Y353),)</f>
        <v>0</v>
      </c>
      <c r="AA353" s="359"/>
      <c r="AB353" s="219">
        <v>8450000</v>
      </c>
      <c r="AC353" s="219"/>
      <c r="AD353" s="219"/>
      <c r="AE353" s="219"/>
      <c r="AF353" s="219"/>
      <c r="AG353" s="219"/>
      <c r="AH353" s="219"/>
      <c r="AI353" s="219"/>
      <c r="AJ353" s="359">
        <f>IF(SUM(AC353:AD353)&lt;SUM(AB353),SUM(AB353)-SUM(AC353:AD353),)</f>
        <v>8450000</v>
      </c>
      <c r="AK353" s="180">
        <f>IF(SUM(K353:X353)-I353&lt;SUM(J353+G353,H353),SUM(G353+H353+J353)-SUM(K353:X353),)+IF(SUM(AC353:AD353)&lt;SUM(AB353),SUM(AB353)-SUM(AC353:AD353),)</f>
        <v>8450000</v>
      </c>
      <c r="AL353" s="28"/>
      <c r="AM353" s="89"/>
      <c r="AN353" s="89"/>
      <c r="AO353" s="89"/>
      <c r="AP353" s="89"/>
      <c r="AQ353" s="89"/>
      <c r="AR353" s="89"/>
      <c r="AS353" s="89"/>
      <c r="AT353" s="89"/>
      <c r="AU353" s="89"/>
      <c r="AV353" s="220"/>
      <c r="AW353" s="89"/>
      <c r="AX353" s="89"/>
    </row>
    <row r="354" spans="1:50" ht="15.75">
      <c r="A354" s="356">
        <f>SUBTOTAL(3,$AK$7:AK354)</f>
        <v>348</v>
      </c>
      <c r="B354" s="357" t="s">
        <v>7044</v>
      </c>
      <c r="C354" s="358" t="s">
        <v>9288</v>
      </c>
      <c r="D354" s="357" t="s">
        <v>9289</v>
      </c>
      <c r="E354" s="357" t="s">
        <v>9290</v>
      </c>
      <c r="F354" s="357" t="s">
        <v>9291</v>
      </c>
      <c r="G354" s="359">
        <v>0</v>
      </c>
      <c r="H354" s="180">
        <v>0</v>
      </c>
      <c r="I354" s="371"/>
      <c r="J354" s="359">
        <v>7050000</v>
      </c>
      <c r="K354" s="359"/>
      <c r="L354" s="359"/>
      <c r="M354" s="359"/>
      <c r="N354" s="359"/>
      <c r="O354" s="359"/>
      <c r="P354" s="359">
        <v>7050000</v>
      </c>
      <c r="Q354" s="252"/>
      <c r="R354" s="359"/>
      <c r="S354" s="359"/>
      <c r="T354" s="359"/>
      <c r="U354" s="359"/>
      <c r="V354" s="359"/>
      <c r="W354" s="359"/>
      <c r="X354" s="359"/>
      <c r="Y354" s="359"/>
      <c r="Z354" s="359">
        <f>IF(SUM(K354:P354)&lt;SUM(J354),SUM(J354)-SUM(K354:P354),)</f>
        <v>0</v>
      </c>
      <c r="AA354" s="359"/>
      <c r="AB354" s="219">
        <v>7950000</v>
      </c>
      <c r="AC354" s="219"/>
      <c r="AD354" s="219"/>
      <c r="AE354" s="219">
        <v>7950000</v>
      </c>
      <c r="AF354" s="219"/>
      <c r="AG354" s="219"/>
      <c r="AH354" s="219"/>
      <c r="AI354" s="219"/>
      <c r="AJ354" s="359">
        <f>IF(SUM(AC354:AF354)&lt;SUM(AB354),SUM(AB354)-SUM(AC354:AF354),)</f>
        <v>0</v>
      </c>
      <c r="AK354" s="180">
        <f>IF(SUM(K354:X354)-I354&lt;SUM(J354+G354,H354),SUM(G354+H354+J354)-SUM(K354:X354),)+IF(SUM(AC354:AF354)&lt;SUM(AB354),SUM(AB354)-SUM(AC354:AF354),)</f>
        <v>0</v>
      </c>
      <c r="AL354" s="28"/>
      <c r="AM354" s="89"/>
      <c r="AN354" s="89"/>
      <c r="AO354" s="89"/>
      <c r="AP354" s="89"/>
      <c r="AQ354" s="89"/>
      <c r="AR354" s="89"/>
      <c r="AS354" s="89"/>
      <c r="AT354" s="89"/>
      <c r="AU354" s="89"/>
      <c r="AV354" s="220"/>
      <c r="AW354" s="89"/>
      <c r="AX354" s="89"/>
    </row>
    <row r="355" spans="1:50" ht="15.75">
      <c r="A355" s="356">
        <f>SUBTOTAL(3,$AK$7:AK355)</f>
        <v>349</v>
      </c>
      <c r="B355" s="357" t="s">
        <v>38</v>
      </c>
      <c r="C355" s="358" t="s">
        <v>5841</v>
      </c>
      <c r="D355" s="357" t="s">
        <v>9292</v>
      </c>
      <c r="E355" s="357" t="s">
        <v>8968</v>
      </c>
      <c r="F355" s="357" t="s">
        <v>8968</v>
      </c>
      <c r="G355" s="359">
        <v>0</v>
      </c>
      <c r="H355" s="180">
        <v>0</v>
      </c>
      <c r="I355" s="371"/>
      <c r="J355" s="359">
        <v>7500000</v>
      </c>
      <c r="K355" s="359"/>
      <c r="L355" s="359"/>
      <c r="M355" s="359"/>
      <c r="N355" s="359">
        <v>7500000</v>
      </c>
      <c r="O355" s="359"/>
      <c r="P355" s="359"/>
      <c r="Q355" s="252"/>
      <c r="R355" s="359"/>
      <c r="S355" s="359"/>
      <c r="T355" s="359"/>
      <c r="U355" s="359"/>
      <c r="V355" s="359"/>
      <c r="W355" s="359"/>
      <c r="X355" s="359"/>
      <c r="Y355" s="359"/>
      <c r="Z355" s="359">
        <f>IF(SUM(K355:N355)&lt;SUM(J355),SUM(J355)-SUM(K355:N355),)</f>
        <v>0</v>
      </c>
      <c r="AA355" s="359"/>
      <c r="AB355" s="219">
        <v>8450000</v>
      </c>
      <c r="AC355" s="219">
        <v>8450000</v>
      </c>
      <c r="AD355" s="219"/>
      <c r="AE355" s="219"/>
      <c r="AF355" s="219"/>
      <c r="AG355" s="219"/>
      <c r="AH355" s="219"/>
      <c r="AI355" s="219"/>
      <c r="AJ355" s="359">
        <f t="shared" ref="AJ355:AJ361" si="60">IF(SUM(AC355:AD355)&lt;SUM(AB355),SUM(AB355)-SUM(AC355:AD355),)</f>
        <v>0</v>
      </c>
      <c r="AK355" s="180">
        <f t="shared" ref="AK355:AK361" si="61">IF(SUM(K355:X355)-I355&lt;SUM(J355+G355,H355),SUM(G355+H355+J355)-SUM(K355:X355),)+IF(SUM(AC355:AD355)&lt;SUM(AB355),SUM(AB355)-SUM(AC355:AD355),)</f>
        <v>0</v>
      </c>
      <c r="AL355" s="28"/>
      <c r="AM355" s="89"/>
      <c r="AN355" s="89"/>
      <c r="AO355" s="89"/>
      <c r="AP355" s="89"/>
      <c r="AQ355" s="89"/>
      <c r="AR355" s="89"/>
      <c r="AS355" s="89"/>
      <c r="AT355" s="89"/>
      <c r="AU355" s="89"/>
      <c r="AV355" s="220"/>
      <c r="AW355" s="89"/>
      <c r="AX355" s="89"/>
    </row>
    <row r="356" spans="1:50" ht="15.75">
      <c r="A356" s="356">
        <f>SUBTOTAL(3,$AK$7:AK356)</f>
        <v>350</v>
      </c>
      <c r="B356" s="357" t="s">
        <v>38</v>
      </c>
      <c r="C356" s="358" t="s">
        <v>9293</v>
      </c>
      <c r="D356" s="357" t="s">
        <v>9294</v>
      </c>
      <c r="E356" s="357" t="s">
        <v>8968</v>
      </c>
      <c r="F356" s="357" t="s">
        <v>8968</v>
      </c>
      <c r="G356" s="359">
        <v>0</v>
      </c>
      <c r="H356" s="180">
        <v>0</v>
      </c>
      <c r="I356" s="371">
        <v>0</v>
      </c>
      <c r="J356" s="359">
        <v>7500000</v>
      </c>
      <c r="K356" s="359"/>
      <c r="L356" s="359"/>
      <c r="M356" s="359"/>
      <c r="N356" s="359"/>
      <c r="O356" s="359"/>
      <c r="P356" s="359">
        <v>7500000</v>
      </c>
      <c r="Q356" s="252"/>
      <c r="R356" s="359"/>
      <c r="S356" s="359"/>
      <c r="T356" s="359"/>
      <c r="U356" s="359"/>
      <c r="V356" s="359"/>
      <c r="W356" s="359"/>
      <c r="X356" s="359"/>
      <c r="Y356" s="359"/>
      <c r="Z356" s="359">
        <f>IF(SUM(K356:P356)&lt;SUM(J356),SUM(J356)-SUM(K356:P356),)</f>
        <v>0</v>
      </c>
      <c r="AA356" s="359"/>
      <c r="AB356" s="219">
        <v>8450000</v>
      </c>
      <c r="AC356" s="219"/>
      <c r="AD356" s="219"/>
      <c r="AE356" s="219"/>
      <c r="AF356" s="219"/>
      <c r="AG356" s="219"/>
      <c r="AH356" s="219"/>
      <c r="AI356" s="219"/>
      <c r="AJ356" s="359">
        <f t="shared" si="60"/>
        <v>8450000</v>
      </c>
      <c r="AK356" s="180">
        <f t="shared" si="61"/>
        <v>8450000</v>
      </c>
      <c r="AL356" s="28"/>
      <c r="AM356" s="89"/>
      <c r="AN356" s="89"/>
      <c r="AO356" s="89"/>
      <c r="AP356" s="89"/>
      <c r="AQ356" s="89"/>
      <c r="AR356" s="89"/>
      <c r="AS356" s="89"/>
      <c r="AT356" s="89"/>
      <c r="AU356" s="89"/>
      <c r="AV356" s="220"/>
      <c r="AW356" s="89"/>
      <c r="AX356" s="89"/>
    </row>
    <row r="357" spans="1:50" ht="15.75">
      <c r="A357" s="356">
        <f>SUBTOTAL(3,$AK$7:AK357)</f>
        <v>351</v>
      </c>
      <c r="B357" s="357" t="s">
        <v>38</v>
      </c>
      <c r="C357" s="358" t="s">
        <v>6089</v>
      </c>
      <c r="D357" s="357" t="s">
        <v>9295</v>
      </c>
      <c r="E357" s="357" t="s">
        <v>8968</v>
      </c>
      <c r="F357" s="357" t="s">
        <v>8968</v>
      </c>
      <c r="G357" s="359">
        <v>0</v>
      </c>
      <c r="H357" s="180">
        <v>0</v>
      </c>
      <c r="I357" s="371"/>
      <c r="J357" s="359">
        <v>7500000</v>
      </c>
      <c r="K357" s="359"/>
      <c r="L357" s="359"/>
      <c r="M357" s="359"/>
      <c r="N357" s="359">
        <v>7500000</v>
      </c>
      <c r="O357" s="359"/>
      <c r="P357" s="359"/>
      <c r="Q357" s="252"/>
      <c r="R357" s="359"/>
      <c r="S357" s="359"/>
      <c r="T357" s="359"/>
      <c r="U357" s="359"/>
      <c r="V357" s="359"/>
      <c r="W357" s="359"/>
      <c r="X357" s="359"/>
      <c r="Y357" s="359"/>
      <c r="Z357" s="359">
        <f>IF(SUM(K357:N357)&lt;SUM(J357),SUM(J357)-SUM(K357:N357),)</f>
        <v>0</v>
      </c>
      <c r="AA357" s="359"/>
      <c r="AB357" s="219">
        <v>8450000</v>
      </c>
      <c r="AC357" s="219"/>
      <c r="AD357" s="219"/>
      <c r="AE357" s="219"/>
      <c r="AF357" s="219"/>
      <c r="AG357" s="219"/>
      <c r="AH357" s="219">
        <v>8450000</v>
      </c>
      <c r="AI357" s="219"/>
      <c r="AJ357" s="359">
        <f>IF(SUM(AC357:AH357)&lt;SUM(AB357),SUM(AB357)-SUM(AC357:AD357),)</f>
        <v>0</v>
      </c>
      <c r="AK357" s="359">
        <f>IF(SUM(AD357:AI357)&lt;SUM(AC357),SUM(AC357)-SUM(AD357:AE357),)</f>
        <v>0</v>
      </c>
      <c r="AL357" s="28"/>
      <c r="AM357" s="89"/>
      <c r="AN357" s="89"/>
      <c r="AO357" s="89"/>
      <c r="AP357" s="89"/>
      <c r="AQ357" s="89"/>
      <c r="AR357" s="89"/>
      <c r="AS357" s="89"/>
      <c r="AT357" s="89"/>
      <c r="AU357" s="89"/>
      <c r="AV357" s="220"/>
      <c r="AW357" s="89"/>
      <c r="AX357" s="89"/>
    </row>
    <row r="358" spans="1:50" ht="15.75">
      <c r="A358" s="356">
        <f>SUBTOTAL(3,$AK$7:AK358)</f>
        <v>352</v>
      </c>
      <c r="B358" s="357" t="s">
        <v>38</v>
      </c>
      <c r="C358" s="358" t="s">
        <v>9296</v>
      </c>
      <c r="D358" s="357" t="s">
        <v>9297</v>
      </c>
      <c r="E358" s="357" t="s">
        <v>8968</v>
      </c>
      <c r="F358" s="357" t="s">
        <v>8968</v>
      </c>
      <c r="G358" s="359">
        <v>0</v>
      </c>
      <c r="H358" s="180">
        <v>0</v>
      </c>
      <c r="I358" s="371">
        <v>0</v>
      </c>
      <c r="J358" s="359">
        <v>7500000</v>
      </c>
      <c r="K358" s="359"/>
      <c r="L358" s="359"/>
      <c r="M358" s="359"/>
      <c r="N358" s="359"/>
      <c r="O358" s="359"/>
      <c r="P358" s="359">
        <v>7500000</v>
      </c>
      <c r="Q358" s="252"/>
      <c r="R358" s="359"/>
      <c r="S358" s="359"/>
      <c r="T358" s="359"/>
      <c r="U358" s="359"/>
      <c r="V358" s="359"/>
      <c r="W358" s="359"/>
      <c r="X358" s="359"/>
      <c r="Y358" s="359"/>
      <c r="Z358" s="359">
        <f>IF(SUM(K358:P358)&lt;SUM(J358),SUM(J358)-SUM(K358:P358),)</f>
        <v>0</v>
      </c>
      <c r="AA358" s="359"/>
      <c r="AB358" s="219">
        <v>8450000</v>
      </c>
      <c r="AC358" s="219"/>
      <c r="AD358" s="219"/>
      <c r="AE358" s="219"/>
      <c r="AF358" s="219"/>
      <c r="AG358" s="219">
        <v>8450000</v>
      </c>
      <c r="AH358" s="219"/>
      <c r="AI358" s="219"/>
      <c r="AJ358" s="359">
        <f>IF(SUM(AC358:AH358)&lt;SUM(AB358),SUM(AB358)-SUM(AC358:AH358),)</f>
        <v>0</v>
      </c>
      <c r="AK358" s="180">
        <v>0</v>
      </c>
      <c r="AL358" s="28"/>
      <c r="AM358" s="89"/>
      <c r="AN358" s="89"/>
      <c r="AO358" s="89"/>
      <c r="AP358" s="89"/>
      <c r="AQ358" s="89"/>
      <c r="AR358" s="89"/>
      <c r="AS358" s="89"/>
      <c r="AT358" s="89"/>
      <c r="AU358" s="89"/>
      <c r="AV358" s="220"/>
      <c r="AW358" s="89"/>
      <c r="AX358" s="89"/>
    </row>
    <row r="359" spans="1:50" ht="15.75">
      <c r="A359" s="356">
        <f>SUBTOTAL(3,$AK$7:AK359)</f>
        <v>353</v>
      </c>
      <c r="B359" s="357" t="s">
        <v>38</v>
      </c>
      <c r="C359" s="358" t="s">
        <v>9298</v>
      </c>
      <c r="D359" s="357" t="s">
        <v>9299</v>
      </c>
      <c r="E359" s="357" t="s">
        <v>8968</v>
      </c>
      <c r="F359" s="357" t="s">
        <v>8968</v>
      </c>
      <c r="G359" s="359">
        <v>0</v>
      </c>
      <c r="H359" s="180">
        <v>0</v>
      </c>
      <c r="I359" s="371">
        <v>0</v>
      </c>
      <c r="J359" s="359">
        <v>7500000</v>
      </c>
      <c r="K359" s="359"/>
      <c r="L359" s="359"/>
      <c r="M359" s="359"/>
      <c r="N359" s="359"/>
      <c r="O359" s="359"/>
      <c r="P359" s="359">
        <v>7500000</v>
      </c>
      <c r="Q359" s="252"/>
      <c r="R359" s="359"/>
      <c r="S359" s="359"/>
      <c r="T359" s="359"/>
      <c r="U359" s="359"/>
      <c r="V359" s="359"/>
      <c r="W359" s="359"/>
      <c r="X359" s="359"/>
      <c r="Y359" s="359"/>
      <c r="Z359" s="359">
        <f>IF(SUM(K359:P359)&lt;SUM(J359),SUM(J359)-SUM(K359:P359),)</f>
        <v>0</v>
      </c>
      <c r="AA359" s="359"/>
      <c r="AB359" s="219">
        <v>8450000</v>
      </c>
      <c r="AC359" s="219">
        <v>8450000</v>
      </c>
      <c r="AD359" s="219"/>
      <c r="AE359" s="219"/>
      <c r="AF359" s="219"/>
      <c r="AG359" s="219"/>
      <c r="AH359" s="219"/>
      <c r="AI359" s="219"/>
      <c r="AJ359" s="359">
        <f t="shared" si="60"/>
        <v>0</v>
      </c>
      <c r="AK359" s="180">
        <f t="shared" si="61"/>
        <v>0</v>
      </c>
      <c r="AL359" s="28"/>
      <c r="AM359" s="89"/>
      <c r="AN359" s="89"/>
      <c r="AO359" s="89"/>
      <c r="AP359" s="89"/>
      <c r="AQ359" s="89"/>
      <c r="AR359" s="89"/>
      <c r="AS359" s="89"/>
      <c r="AT359" s="89"/>
      <c r="AU359" s="89"/>
      <c r="AV359" s="220"/>
      <c r="AW359" s="89"/>
      <c r="AX359" s="89"/>
    </row>
    <row r="360" spans="1:50" ht="15.75">
      <c r="A360" s="356">
        <f>SUBTOTAL(3,$AK$7:AK360)</f>
        <v>354</v>
      </c>
      <c r="B360" s="357" t="s">
        <v>38</v>
      </c>
      <c r="C360" s="358" t="s">
        <v>9301</v>
      </c>
      <c r="D360" s="357" t="s">
        <v>9302</v>
      </c>
      <c r="E360" s="357" t="s">
        <v>8917</v>
      </c>
      <c r="F360" s="357" t="s">
        <v>8917</v>
      </c>
      <c r="G360" s="359">
        <v>0</v>
      </c>
      <c r="H360" s="180">
        <v>0</v>
      </c>
      <c r="I360" s="371"/>
      <c r="J360" s="359">
        <v>7500000</v>
      </c>
      <c r="K360" s="359"/>
      <c r="L360" s="359"/>
      <c r="M360" s="359"/>
      <c r="N360" s="359"/>
      <c r="O360" s="359"/>
      <c r="P360" s="359">
        <v>7500000</v>
      </c>
      <c r="Q360" s="252"/>
      <c r="R360" s="359"/>
      <c r="S360" s="359"/>
      <c r="T360" s="359"/>
      <c r="U360" s="359"/>
      <c r="V360" s="359"/>
      <c r="W360" s="359"/>
      <c r="X360" s="359"/>
      <c r="Y360" s="359"/>
      <c r="Z360" s="359">
        <f>IF(SUM(K360:P360)&lt;SUM(J360),SUM(J360)-SUM(K360:P360),)</f>
        <v>0</v>
      </c>
      <c r="AA360" s="359"/>
      <c r="AB360" s="219">
        <v>8450000</v>
      </c>
      <c r="AC360" s="219">
        <v>8450000</v>
      </c>
      <c r="AD360" s="219"/>
      <c r="AE360" s="219"/>
      <c r="AF360" s="219"/>
      <c r="AG360" s="219"/>
      <c r="AH360" s="219"/>
      <c r="AI360" s="219"/>
      <c r="AJ360" s="359">
        <f t="shared" si="60"/>
        <v>0</v>
      </c>
      <c r="AK360" s="180">
        <f t="shared" si="61"/>
        <v>0</v>
      </c>
      <c r="AL360" s="28"/>
      <c r="AM360" s="89"/>
      <c r="AN360" s="89"/>
      <c r="AO360" s="89"/>
      <c r="AP360" s="89"/>
      <c r="AQ360" s="89"/>
      <c r="AR360" s="89"/>
      <c r="AS360" s="89"/>
      <c r="AT360" s="89"/>
      <c r="AU360" s="89"/>
      <c r="AV360" s="220"/>
      <c r="AW360" s="89"/>
      <c r="AX360" s="89"/>
    </row>
    <row r="361" spans="1:50" ht="15.75">
      <c r="A361" s="356">
        <f>SUBTOTAL(3,$AK$7:AK361)</f>
        <v>355</v>
      </c>
      <c r="B361" s="357" t="s">
        <v>38</v>
      </c>
      <c r="C361" s="358" t="s">
        <v>9303</v>
      </c>
      <c r="D361" s="357" t="s">
        <v>9304</v>
      </c>
      <c r="E361" s="357" t="s">
        <v>8968</v>
      </c>
      <c r="F361" s="357" t="s">
        <v>8968</v>
      </c>
      <c r="G361" s="359">
        <v>0</v>
      </c>
      <c r="H361" s="180">
        <v>0</v>
      </c>
      <c r="I361" s="371">
        <v>0</v>
      </c>
      <c r="J361" s="359">
        <v>7500000</v>
      </c>
      <c r="K361" s="359"/>
      <c r="L361" s="359"/>
      <c r="M361" s="359"/>
      <c r="N361" s="359"/>
      <c r="O361" s="359"/>
      <c r="P361" s="359"/>
      <c r="Q361" s="252"/>
      <c r="R361" s="359">
        <v>7500000</v>
      </c>
      <c r="S361" s="359"/>
      <c r="T361" s="359"/>
      <c r="U361" s="359"/>
      <c r="V361" s="359"/>
      <c r="W361" s="359"/>
      <c r="X361" s="359"/>
      <c r="Y361" s="359"/>
      <c r="Z361" s="359">
        <f>IF(SUM(K361:R361)&lt;SUM(J361),SUM(J361)-SUM(K361:N=R361),)</f>
        <v>0</v>
      </c>
      <c r="AA361" s="359"/>
      <c r="AB361" s="219">
        <v>8450000</v>
      </c>
      <c r="AC361" s="219"/>
      <c r="AD361" s="219"/>
      <c r="AE361" s="219"/>
      <c r="AF361" s="219"/>
      <c r="AG361" s="219"/>
      <c r="AH361" s="219"/>
      <c r="AI361" s="219"/>
      <c r="AJ361" s="359">
        <f t="shared" si="60"/>
        <v>8450000</v>
      </c>
      <c r="AK361" s="180">
        <f t="shared" si="61"/>
        <v>8450000</v>
      </c>
      <c r="AL361" s="28"/>
      <c r="AM361" s="89"/>
      <c r="AN361" s="89"/>
      <c r="AO361" s="89"/>
      <c r="AP361" s="89"/>
      <c r="AQ361" s="89"/>
      <c r="AR361" s="89"/>
      <c r="AS361" s="89"/>
      <c r="AT361" s="89"/>
      <c r="AU361" s="89"/>
      <c r="AV361" s="220"/>
      <c r="AW361" s="89"/>
      <c r="AX361" s="89"/>
    </row>
    <row r="362" spans="1:50" ht="15.75">
      <c r="A362" s="356">
        <f>SUBTOTAL(3,$AK$7:AK362)</f>
        <v>356</v>
      </c>
      <c r="B362" s="357" t="s">
        <v>54</v>
      </c>
      <c r="C362" s="358" t="s">
        <v>9305</v>
      </c>
      <c r="D362" s="360" t="s">
        <v>9306</v>
      </c>
      <c r="E362" s="360" t="s">
        <v>8747</v>
      </c>
      <c r="F362" s="360" t="s">
        <v>8747</v>
      </c>
      <c r="G362" s="359">
        <v>0</v>
      </c>
      <c r="H362" s="180">
        <v>0</v>
      </c>
      <c r="I362" s="371">
        <v>0</v>
      </c>
      <c r="J362" s="374">
        <v>8200000</v>
      </c>
      <c r="K362" s="359"/>
      <c r="L362" s="359"/>
      <c r="M362" s="359"/>
      <c r="N362" s="359"/>
      <c r="O362" s="359"/>
      <c r="P362" s="359">
        <v>8200000</v>
      </c>
      <c r="Q362" s="252"/>
      <c r="R362" s="359"/>
      <c r="S362" s="359"/>
      <c r="T362" s="359"/>
      <c r="U362" s="359"/>
      <c r="V362" s="359"/>
      <c r="W362" s="359"/>
      <c r="X362" s="359"/>
      <c r="Y362" s="359"/>
      <c r="Z362" s="359">
        <f>IF(SUM(K362:P362)&lt;SUM(J362),SUM(J362)-SUM(K362:P362),)</f>
        <v>0</v>
      </c>
      <c r="AA362" s="359"/>
      <c r="AB362" s="219">
        <v>9250000</v>
      </c>
      <c r="AC362" s="219"/>
      <c r="AD362" s="219"/>
      <c r="AE362" s="219">
        <v>9250000</v>
      </c>
      <c r="AF362" s="219"/>
      <c r="AG362" s="219"/>
      <c r="AH362" s="219"/>
      <c r="AI362" s="219"/>
      <c r="AJ362" s="359">
        <f>IF(SUM(AC362:AF362)&lt;SUM(AB362),SUM(AB362)-SUM(AC362:AF362),)</f>
        <v>0</v>
      </c>
      <c r="AK362" s="180">
        <f>IF(SUM(K362:X362)-I362&lt;SUM(J362+G362,H362),SUM(G362+H362+J362)-SUM(K362:X362),)+IF(SUM(AC362:AF362)&lt;SUM(AB362),SUM(AB362)-SUM(AC362:AF362),)</f>
        <v>0</v>
      </c>
      <c r="AL362" s="28"/>
      <c r="AM362" s="50"/>
      <c r="AN362" s="50"/>
      <c r="AO362" s="89"/>
      <c r="AP362" s="89"/>
      <c r="AQ362" s="89"/>
      <c r="AR362" s="89"/>
      <c r="AS362" s="89"/>
      <c r="AT362" s="50"/>
      <c r="AU362" s="50"/>
      <c r="AV362" s="220"/>
      <c r="AW362" s="89"/>
      <c r="AX362" s="50"/>
    </row>
    <row r="363" spans="1:50" ht="15.75">
      <c r="A363" s="356">
        <f>SUBTOTAL(3,$AK$7:AK363)</f>
        <v>357</v>
      </c>
      <c r="B363" s="357" t="s">
        <v>38</v>
      </c>
      <c r="C363" s="358" t="s">
        <v>6052</v>
      </c>
      <c r="D363" s="357" t="s">
        <v>9307</v>
      </c>
      <c r="E363" s="357" t="s">
        <v>8968</v>
      </c>
      <c r="F363" s="357" t="s">
        <v>8968</v>
      </c>
      <c r="G363" s="359">
        <v>0</v>
      </c>
      <c r="H363" s="180">
        <v>0</v>
      </c>
      <c r="I363" s="371"/>
      <c r="J363" s="359">
        <v>7500000</v>
      </c>
      <c r="K363" s="359"/>
      <c r="L363" s="359"/>
      <c r="M363" s="359"/>
      <c r="N363" s="359">
        <v>7500000</v>
      </c>
      <c r="O363" s="359"/>
      <c r="P363" s="359"/>
      <c r="Q363" s="252"/>
      <c r="R363" s="359"/>
      <c r="S363" s="359"/>
      <c r="T363" s="359"/>
      <c r="U363" s="359"/>
      <c r="V363" s="359"/>
      <c r="W363" s="359"/>
      <c r="X363" s="359"/>
      <c r="Y363" s="359"/>
      <c r="Z363" s="359">
        <f>IF(SUM(K363:N363)&lt;SUM(J363),SUM(J363)-SUM(K363:N363),)</f>
        <v>0</v>
      </c>
      <c r="AA363" s="359"/>
      <c r="AB363" s="219">
        <v>8450000</v>
      </c>
      <c r="AC363" s="219"/>
      <c r="AD363" s="219"/>
      <c r="AE363" s="219"/>
      <c r="AF363" s="219"/>
      <c r="AG363" s="219"/>
      <c r="AH363" s="219">
        <v>8450000</v>
      </c>
      <c r="AI363" s="219"/>
      <c r="AJ363" s="359">
        <f>IF(SUM(AC363:AH363)&lt;SUM(AB363),SUM(AB363)-SUM(AC363:AD363),)</f>
        <v>0</v>
      </c>
      <c r="AK363" s="359">
        <f>IF(SUM(AD363:AI363)&lt;SUM(AC363),SUM(AC363)-SUM(AD363:AE363),)</f>
        <v>0</v>
      </c>
      <c r="AL363" s="28"/>
      <c r="AM363" s="89"/>
      <c r="AN363" s="89"/>
      <c r="AO363" s="89"/>
      <c r="AP363" s="89"/>
      <c r="AQ363" s="89"/>
      <c r="AR363" s="89"/>
      <c r="AS363" s="89"/>
      <c r="AT363" s="89"/>
      <c r="AU363" s="89"/>
      <c r="AV363" s="220"/>
      <c r="AW363" s="89"/>
      <c r="AX363" s="89"/>
    </row>
    <row r="364" spans="1:50" ht="15.75">
      <c r="A364" s="356">
        <f>SUBTOTAL(3,$AK$7:AK364)</f>
        <v>358</v>
      </c>
      <c r="B364" s="357" t="s">
        <v>38</v>
      </c>
      <c r="C364" s="358" t="s">
        <v>9308</v>
      </c>
      <c r="D364" s="357" t="s">
        <v>9309</v>
      </c>
      <c r="E364" s="357" t="s">
        <v>8968</v>
      </c>
      <c r="F364" s="357" t="s">
        <v>8968</v>
      </c>
      <c r="G364" s="359">
        <v>0</v>
      </c>
      <c r="H364" s="180">
        <v>0</v>
      </c>
      <c r="I364" s="371"/>
      <c r="J364" s="359">
        <v>7500000</v>
      </c>
      <c r="K364" s="359"/>
      <c r="L364" s="359"/>
      <c r="M364" s="359"/>
      <c r="N364" s="359"/>
      <c r="O364" s="359"/>
      <c r="P364" s="359">
        <v>7500000</v>
      </c>
      <c r="Q364" s="252"/>
      <c r="R364" s="359"/>
      <c r="S364" s="359"/>
      <c r="T364" s="359"/>
      <c r="U364" s="359"/>
      <c r="V364" s="359"/>
      <c r="W364" s="359"/>
      <c r="X364" s="359"/>
      <c r="Y364" s="359"/>
      <c r="Z364" s="359">
        <f>IF(SUM(K364:P364)&lt;SUM(J364),SUM(J364)-SUM(K364:P364),)</f>
        <v>0</v>
      </c>
      <c r="AA364" s="359"/>
      <c r="AB364" s="219">
        <v>8450000</v>
      </c>
      <c r="AC364" s="219"/>
      <c r="AD364" s="219"/>
      <c r="AE364" s="219"/>
      <c r="AF364" s="219"/>
      <c r="AG364" s="219">
        <v>8450000</v>
      </c>
      <c r="AH364" s="219"/>
      <c r="AI364" s="219"/>
      <c r="AJ364" s="359">
        <f>IF(SUM(AC364:AH364)&lt;SUM(AB364),SUM(AB364)-SUM(AC364:AH364),)</f>
        <v>0</v>
      </c>
      <c r="AK364" s="180">
        <v>0</v>
      </c>
      <c r="AL364" s="28"/>
      <c r="AM364" s="89"/>
      <c r="AN364" s="89"/>
      <c r="AO364" s="89"/>
      <c r="AP364" s="89"/>
      <c r="AQ364" s="89"/>
      <c r="AR364" s="89"/>
      <c r="AS364" s="89"/>
      <c r="AT364" s="89"/>
      <c r="AU364" s="89"/>
      <c r="AV364" s="220"/>
      <c r="AW364" s="89"/>
      <c r="AX364" s="89"/>
    </row>
    <row r="365" spans="1:50" ht="15.75">
      <c r="A365" s="356">
        <f>SUBTOTAL(3,$AK$7:AK365)</f>
        <v>359</v>
      </c>
      <c r="B365" s="357" t="s">
        <v>38</v>
      </c>
      <c r="C365" s="358" t="s">
        <v>5391</v>
      </c>
      <c r="D365" s="357" t="s">
        <v>9310</v>
      </c>
      <c r="E365" s="357" t="s">
        <v>8968</v>
      </c>
      <c r="F365" s="357" t="s">
        <v>8968</v>
      </c>
      <c r="G365" s="359">
        <v>0</v>
      </c>
      <c r="H365" s="180">
        <v>0</v>
      </c>
      <c r="I365" s="371">
        <v>0</v>
      </c>
      <c r="J365" s="359">
        <v>7500000</v>
      </c>
      <c r="K365" s="359"/>
      <c r="L365" s="359"/>
      <c r="M365" s="359"/>
      <c r="N365" s="359">
        <v>7500000</v>
      </c>
      <c r="O365" s="359"/>
      <c r="P365" s="359"/>
      <c r="Q365" s="252"/>
      <c r="R365" s="359"/>
      <c r="S365" s="359"/>
      <c r="T365" s="359"/>
      <c r="U365" s="359"/>
      <c r="V365" s="359"/>
      <c r="W365" s="359"/>
      <c r="X365" s="359"/>
      <c r="Y365" s="359"/>
      <c r="Z365" s="359">
        <f>IF(SUM(K365:N365)&lt;SUM(J365),SUM(J365)-SUM(K365:N365),)</f>
        <v>0</v>
      </c>
      <c r="AA365" s="359"/>
      <c r="AB365" s="219">
        <v>8450000</v>
      </c>
      <c r="AC365" s="219"/>
      <c r="AD365" s="219"/>
      <c r="AE365" s="219"/>
      <c r="AF365" s="219"/>
      <c r="AG365" s="219"/>
      <c r="AH365" s="219">
        <v>8450000</v>
      </c>
      <c r="AI365" s="219"/>
      <c r="AJ365" s="359">
        <f>IF(SUM(AC365:AH365)&lt;SUM(AB365),SUM(AB365)-SUM(AC365:AD365),)</f>
        <v>0</v>
      </c>
      <c r="AK365" s="359">
        <f>IF(SUM(AD365:AI365)&lt;SUM(AC365),SUM(AC365)-SUM(AD365:AE365),)</f>
        <v>0</v>
      </c>
      <c r="AL365" s="28"/>
      <c r="AM365" s="89"/>
      <c r="AN365" s="89"/>
      <c r="AO365" s="89"/>
      <c r="AP365" s="89"/>
      <c r="AQ365" s="89"/>
      <c r="AR365" s="89"/>
      <c r="AS365" s="89"/>
      <c r="AT365" s="89"/>
      <c r="AU365" s="89"/>
      <c r="AV365" s="220"/>
      <c r="AW365" s="89"/>
      <c r="AX365" s="89"/>
    </row>
    <row r="366" spans="1:50" ht="15.75">
      <c r="A366" s="356">
        <f>SUBTOTAL(3,$AK$7:AK366)</f>
        <v>360</v>
      </c>
      <c r="B366" s="357" t="s">
        <v>38</v>
      </c>
      <c r="C366" s="358" t="s">
        <v>5755</v>
      </c>
      <c r="D366" s="357" t="s">
        <v>9311</v>
      </c>
      <c r="E366" s="357" t="s">
        <v>8968</v>
      </c>
      <c r="F366" s="357" t="s">
        <v>8968</v>
      </c>
      <c r="G366" s="359">
        <v>0</v>
      </c>
      <c r="H366" s="180">
        <v>0</v>
      </c>
      <c r="I366" s="371">
        <v>0</v>
      </c>
      <c r="J366" s="359">
        <v>7500000</v>
      </c>
      <c r="K366" s="359"/>
      <c r="L366" s="359"/>
      <c r="M366" s="359"/>
      <c r="N366" s="359">
        <v>7500000</v>
      </c>
      <c r="O366" s="359"/>
      <c r="P366" s="359"/>
      <c r="Q366" s="252"/>
      <c r="R366" s="359"/>
      <c r="S366" s="359"/>
      <c r="T366" s="359"/>
      <c r="U366" s="359"/>
      <c r="V366" s="359"/>
      <c r="W366" s="359"/>
      <c r="X366" s="359"/>
      <c r="Y366" s="359"/>
      <c r="Z366" s="359">
        <f>IF(SUM(K366:N366)&lt;SUM(J366),SUM(J366)-SUM(K366:N366),)</f>
        <v>0</v>
      </c>
      <c r="AA366" s="359"/>
      <c r="AB366" s="219">
        <v>8450000</v>
      </c>
      <c r="AC366" s="219">
        <v>8450000</v>
      </c>
      <c r="AD366" s="219"/>
      <c r="AE366" s="219"/>
      <c r="AF366" s="219"/>
      <c r="AG366" s="219"/>
      <c r="AH366" s="219"/>
      <c r="AI366" s="219"/>
      <c r="AJ366" s="359">
        <f t="shared" ref="AJ364:AJ373" si="62">IF(SUM(AC366:AD366)&lt;SUM(AB366),SUM(AB366)-SUM(AC366:AD366),)</f>
        <v>0</v>
      </c>
      <c r="AK366" s="180">
        <f t="shared" ref="AK364:AK373" si="63">IF(SUM(K366:X366)-I366&lt;SUM(J366+G366,H366),SUM(G366+H366+J366)-SUM(K366:X366),)+IF(SUM(AC366:AD366)&lt;SUM(AB366),SUM(AB366)-SUM(AC366:AD366),)</f>
        <v>0</v>
      </c>
      <c r="AL366" s="28"/>
      <c r="AM366" s="89"/>
      <c r="AN366" s="89"/>
      <c r="AO366" s="89"/>
      <c r="AP366" s="89"/>
      <c r="AQ366" s="89"/>
      <c r="AR366" s="89"/>
      <c r="AS366" s="89"/>
      <c r="AT366" s="89"/>
      <c r="AU366" s="89"/>
      <c r="AV366" s="220"/>
      <c r="AW366" s="89"/>
      <c r="AX366" s="89"/>
    </row>
    <row r="367" spans="1:50" ht="15.75">
      <c r="A367" s="356">
        <f>SUBTOTAL(3,$AK$7:AK367)</f>
        <v>361</v>
      </c>
      <c r="B367" s="357" t="s">
        <v>38</v>
      </c>
      <c r="C367" s="358" t="s">
        <v>9312</v>
      </c>
      <c r="D367" s="357" t="s">
        <v>9313</v>
      </c>
      <c r="E367" s="357" t="s">
        <v>8968</v>
      </c>
      <c r="F367" s="357" t="s">
        <v>8968</v>
      </c>
      <c r="G367" s="359">
        <v>0</v>
      </c>
      <c r="H367" s="180">
        <v>0</v>
      </c>
      <c r="I367" s="371">
        <v>0</v>
      </c>
      <c r="J367" s="359">
        <v>7500000</v>
      </c>
      <c r="K367" s="359"/>
      <c r="L367" s="359"/>
      <c r="M367" s="359"/>
      <c r="N367" s="359"/>
      <c r="O367" s="359"/>
      <c r="P367" s="359"/>
      <c r="Q367" s="252"/>
      <c r="R367" s="359"/>
      <c r="S367" s="359"/>
      <c r="T367" s="359"/>
      <c r="U367" s="359"/>
      <c r="V367" s="359">
        <v>7500000</v>
      </c>
      <c r="W367" s="359"/>
      <c r="X367" s="359"/>
      <c r="Y367" s="359"/>
      <c r="Z367" s="359">
        <f>IF(SUM(K367:V367)&lt;SUM(J367),SUM(J367)-SUM(K367:V367),)</f>
        <v>0</v>
      </c>
      <c r="AA367" s="359"/>
      <c r="AB367" s="219">
        <v>8450000</v>
      </c>
      <c r="AC367" s="219"/>
      <c r="AD367" s="219"/>
      <c r="AE367" s="219"/>
      <c r="AF367" s="219"/>
      <c r="AG367" s="219"/>
      <c r="AH367" s="219"/>
      <c r="AI367" s="219"/>
      <c r="AJ367" s="359">
        <f t="shared" si="62"/>
        <v>8450000</v>
      </c>
      <c r="AK367" s="180">
        <f t="shared" si="63"/>
        <v>8450000</v>
      </c>
      <c r="AL367" s="28"/>
      <c r="AM367" s="89"/>
      <c r="AN367" s="89"/>
      <c r="AO367" s="89"/>
      <c r="AP367" s="89"/>
      <c r="AQ367" s="89"/>
      <c r="AR367" s="89"/>
      <c r="AS367" s="89"/>
      <c r="AT367" s="89"/>
      <c r="AU367" s="89"/>
      <c r="AV367" s="220"/>
      <c r="AW367" s="89"/>
      <c r="AX367" s="89"/>
    </row>
    <row r="368" spans="1:50" ht="15.75">
      <c r="A368" s="356">
        <f>SUBTOTAL(3,$AK$7:AK368)</f>
        <v>362</v>
      </c>
      <c r="B368" s="357" t="s">
        <v>7044</v>
      </c>
      <c r="C368" s="358" t="s">
        <v>5067</v>
      </c>
      <c r="D368" s="357" t="s">
        <v>9314</v>
      </c>
      <c r="E368" s="357" t="s">
        <v>9315</v>
      </c>
      <c r="F368" s="357" t="s">
        <v>9316</v>
      </c>
      <c r="G368" s="359">
        <v>0</v>
      </c>
      <c r="H368" s="180">
        <v>0</v>
      </c>
      <c r="I368" s="371">
        <v>0</v>
      </c>
      <c r="J368" s="359">
        <v>7050000</v>
      </c>
      <c r="K368" s="359"/>
      <c r="L368" s="359"/>
      <c r="M368" s="359"/>
      <c r="N368" s="359">
        <v>7050000</v>
      </c>
      <c r="O368" s="359"/>
      <c r="P368" s="359"/>
      <c r="Q368" s="252"/>
      <c r="R368" s="359"/>
      <c r="S368" s="359"/>
      <c r="T368" s="359"/>
      <c r="U368" s="359"/>
      <c r="V368" s="359"/>
      <c r="W368" s="359"/>
      <c r="X368" s="359"/>
      <c r="Y368" s="359"/>
      <c r="Z368" s="359">
        <f>IF(SUM(K368:N368)&lt;SUM(J368),SUM(J368)-SUM(K368:N368),)</f>
        <v>0</v>
      </c>
      <c r="AA368" s="359"/>
      <c r="AB368" s="219">
        <v>7950000</v>
      </c>
      <c r="AC368" s="219">
        <v>7950000</v>
      </c>
      <c r="AD368" s="219"/>
      <c r="AE368" s="219"/>
      <c r="AF368" s="219"/>
      <c r="AG368" s="219"/>
      <c r="AH368" s="219"/>
      <c r="AI368" s="219"/>
      <c r="AJ368" s="359">
        <f t="shared" si="62"/>
        <v>0</v>
      </c>
      <c r="AK368" s="180">
        <f t="shared" si="63"/>
        <v>0</v>
      </c>
      <c r="AL368" s="28"/>
      <c r="AM368" s="89"/>
      <c r="AN368" s="89"/>
      <c r="AO368" s="89"/>
      <c r="AP368" s="89"/>
      <c r="AQ368" s="89"/>
      <c r="AR368" s="89"/>
      <c r="AS368" s="89"/>
      <c r="AT368" s="89"/>
      <c r="AU368" s="89"/>
      <c r="AV368" s="220"/>
      <c r="AW368" s="89"/>
      <c r="AX368" s="89"/>
    </row>
    <row r="369" spans="1:50" ht="15.75">
      <c r="A369" s="356">
        <f>SUBTOTAL(3,$AK$7:AK369)</f>
        <v>363</v>
      </c>
      <c r="B369" s="357" t="s">
        <v>38</v>
      </c>
      <c r="C369" s="358" t="s">
        <v>9317</v>
      </c>
      <c r="D369" s="357" t="s">
        <v>9318</v>
      </c>
      <c r="E369" s="357" t="s">
        <v>9026</v>
      </c>
      <c r="F369" s="357" t="s">
        <v>9026</v>
      </c>
      <c r="G369" s="359">
        <v>0</v>
      </c>
      <c r="H369" s="180">
        <v>0</v>
      </c>
      <c r="I369" s="371">
        <v>0</v>
      </c>
      <c r="J369" s="359">
        <v>7500000</v>
      </c>
      <c r="K369" s="359"/>
      <c r="L369" s="359"/>
      <c r="M369" s="359"/>
      <c r="N369" s="359"/>
      <c r="O369" s="359"/>
      <c r="P369" s="359">
        <v>7500000</v>
      </c>
      <c r="Q369" s="252"/>
      <c r="R369" s="359"/>
      <c r="S369" s="359"/>
      <c r="T369" s="359"/>
      <c r="U369" s="359"/>
      <c r="V369" s="359"/>
      <c r="W369" s="359"/>
      <c r="X369" s="359"/>
      <c r="Y369" s="359"/>
      <c r="Z369" s="359">
        <f>IF(SUM(K369:P369)&lt;SUM(J369),SUM(J369)-SUM(K369:P369),)</f>
        <v>0</v>
      </c>
      <c r="AA369" s="359"/>
      <c r="AB369" s="219">
        <v>8450000</v>
      </c>
      <c r="AC369" s="219"/>
      <c r="AD369" s="219"/>
      <c r="AE369" s="219"/>
      <c r="AF369" s="219"/>
      <c r="AG369" s="219"/>
      <c r="AH369" s="219"/>
      <c r="AI369" s="219"/>
      <c r="AJ369" s="359">
        <f t="shared" si="62"/>
        <v>8450000</v>
      </c>
      <c r="AK369" s="180">
        <f t="shared" si="63"/>
        <v>8450000</v>
      </c>
      <c r="AL369" s="28"/>
      <c r="AM369" s="89"/>
      <c r="AN369" s="89"/>
      <c r="AO369" s="89"/>
      <c r="AP369" s="89"/>
      <c r="AQ369" s="89"/>
      <c r="AR369" s="89"/>
      <c r="AS369" s="89"/>
      <c r="AT369" s="89"/>
      <c r="AU369" s="89"/>
      <c r="AV369" s="220"/>
      <c r="AW369" s="89"/>
      <c r="AX369" s="89"/>
    </row>
    <row r="370" spans="1:50" ht="15.75">
      <c r="A370" s="356">
        <f>SUBTOTAL(3,$AK$7:AK370)</f>
        <v>364</v>
      </c>
      <c r="B370" s="357" t="s">
        <v>38</v>
      </c>
      <c r="C370" s="358" t="s">
        <v>6468</v>
      </c>
      <c r="D370" s="357" t="s">
        <v>9319</v>
      </c>
      <c r="E370" s="357" t="s">
        <v>8942</v>
      </c>
      <c r="F370" s="357" t="s">
        <v>8942</v>
      </c>
      <c r="G370" s="359">
        <v>0</v>
      </c>
      <c r="H370" s="180">
        <v>0</v>
      </c>
      <c r="I370" s="371">
        <v>0</v>
      </c>
      <c r="J370" s="359">
        <v>7500000</v>
      </c>
      <c r="K370" s="359"/>
      <c r="L370" s="359"/>
      <c r="M370" s="359"/>
      <c r="N370" s="359">
        <v>7500000</v>
      </c>
      <c r="O370" s="359"/>
      <c r="P370" s="359"/>
      <c r="Q370" s="252"/>
      <c r="R370" s="359"/>
      <c r="S370" s="359"/>
      <c r="T370" s="359"/>
      <c r="U370" s="359"/>
      <c r="V370" s="359"/>
      <c r="W370" s="359"/>
      <c r="X370" s="359"/>
      <c r="Y370" s="359"/>
      <c r="Z370" s="359">
        <f>IF(SUM(K370:N370)&lt;SUM(J370),SUM(J370)-SUM(K370:N370),)</f>
        <v>0</v>
      </c>
      <c r="AA370" s="359"/>
      <c r="AB370" s="219">
        <v>8450000</v>
      </c>
      <c r="AC370" s="219">
        <v>8450000</v>
      </c>
      <c r="AD370" s="219"/>
      <c r="AE370" s="219"/>
      <c r="AF370" s="219"/>
      <c r="AG370" s="219"/>
      <c r="AH370" s="219"/>
      <c r="AI370" s="219"/>
      <c r="AJ370" s="359">
        <f t="shared" si="62"/>
        <v>0</v>
      </c>
      <c r="AK370" s="180">
        <f t="shared" si="63"/>
        <v>0</v>
      </c>
      <c r="AL370" s="28"/>
      <c r="AM370" s="89"/>
      <c r="AN370" s="89"/>
      <c r="AO370" s="89"/>
      <c r="AP370" s="89"/>
      <c r="AQ370" s="89"/>
      <c r="AR370" s="89"/>
      <c r="AS370" s="89"/>
      <c r="AT370" s="89"/>
      <c r="AU370" s="89"/>
      <c r="AV370" s="220"/>
      <c r="AW370" s="89"/>
      <c r="AX370" s="89"/>
    </row>
    <row r="371" spans="1:50" ht="15.75">
      <c r="A371" s="356">
        <f>SUBTOTAL(3,$AK$7:AK371)</f>
        <v>365</v>
      </c>
      <c r="B371" s="357" t="s">
        <v>38</v>
      </c>
      <c r="C371" s="358" t="s">
        <v>5795</v>
      </c>
      <c r="D371" s="357" t="s">
        <v>9320</v>
      </c>
      <c r="E371" s="357" t="s">
        <v>8917</v>
      </c>
      <c r="F371" s="357" t="s">
        <v>8917</v>
      </c>
      <c r="G371" s="359">
        <v>0</v>
      </c>
      <c r="H371" s="180">
        <v>0</v>
      </c>
      <c r="I371" s="371"/>
      <c r="J371" s="359">
        <v>7500000</v>
      </c>
      <c r="K371" s="359"/>
      <c r="L371" s="359"/>
      <c r="M371" s="359"/>
      <c r="N371" s="359">
        <v>7500000</v>
      </c>
      <c r="O371" s="359"/>
      <c r="P371" s="359"/>
      <c r="Q371" s="252"/>
      <c r="R371" s="359"/>
      <c r="S371" s="359"/>
      <c r="T371" s="359"/>
      <c r="U371" s="359"/>
      <c r="V371" s="359"/>
      <c r="W371" s="359"/>
      <c r="X371" s="359"/>
      <c r="Y371" s="359"/>
      <c r="Z371" s="359">
        <f>IF(SUM(K371:N371)&lt;SUM(J371),SUM(J371)-SUM(K371:N371),)</f>
        <v>0</v>
      </c>
      <c r="AA371" s="359"/>
      <c r="AB371" s="219">
        <v>8450000</v>
      </c>
      <c r="AC371" s="219">
        <v>8450000</v>
      </c>
      <c r="AD371" s="219"/>
      <c r="AE371" s="219"/>
      <c r="AF371" s="219"/>
      <c r="AG371" s="219"/>
      <c r="AH371" s="219"/>
      <c r="AI371" s="219"/>
      <c r="AJ371" s="359">
        <f t="shared" si="62"/>
        <v>0</v>
      </c>
      <c r="AK371" s="180">
        <f t="shared" si="63"/>
        <v>0</v>
      </c>
      <c r="AL371" s="28"/>
      <c r="AM371" s="89"/>
      <c r="AN371" s="89"/>
      <c r="AO371" s="89"/>
      <c r="AP371" s="89"/>
      <c r="AQ371" s="89"/>
      <c r="AR371" s="89"/>
      <c r="AS371" s="89"/>
      <c r="AT371" s="89"/>
      <c r="AU371" s="89"/>
      <c r="AV371" s="220"/>
      <c r="AW371" s="89"/>
      <c r="AX371" s="89"/>
    </row>
    <row r="372" spans="1:50" ht="15.75">
      <c r="A372" s="356">
        <f>SUBTOTAL(3,$AK$7:AK372)</f>
        <v>366</v>
      </c>
      <c r="B372" s="357" t="s">
        <v>7049</v>
      </c>
      <c r="C372" s="358" t="s">
        <v>5543</v>
      </c>
      <c r="D372" s="357" t="s">
        <v>9323</v>
      </c>
      <c r="E372" s="357" t="s">
        <v>9322</v>
      </c>
      <c r="F372" s="357" t="s">
        <v>9322</v>
      </c>
      <c r="G372" s="359">
        <v>0</v>
      </c>
      <c r="H372" s="180">
        <v>0</v>
      </c>
      <c r="I372" s="371">
        <v>0</v>
      </c>
      <c r="J372" s="359">
        <v>7600000</v>
      </c>
      <c r="K372" s="359"/>
      <c r="L372" s="359"/>
      <c r="M372" s="359"/>
      <c r="N372" s="359">
        <v>7600000</v>
      </c>
      <c r="O372" s="359"/>
      <c r="P372" s="359"/>
      <c r="Q372" s="252"/>
      <c r="R372" s="359"/>
      <c r="S372" s="359"/>
      <c r="T372" s="359"/>
      <c r="U372" s="359"/>
      <c r="V372" s="359"/>
      <c r="W372" s="359"/>
      <c r="X372" s="359"/>
      <c r="Y372" s="359"/>
      <c r="Z372" s="359">
        <f>IF(SUM(K372:N372)&lt;SUM(J372),SUM(J372)-SUM(K372:N372),)</f>
        <v>0</v>
      </c>
      <c r="AA372" s="359"/>
      <c r="AB372" s="219">
        <v>8550000</v>
      </c>
      <c r="AC372" s="219">
        <v>8550000</v>
      </c>
      <c r="AD372" s="219"/>
      <c r="AE372" s="219"/>
      <c r="AF372" s="219"/>
      <c r="AG372" s="219"/>
      <c r="AH372" s="219"/>
      <c r="AI372" s="219"/>
      <c r="AJ372" s="359">
        <f t="shared" si="62"/>
        <v>0</v>
      </c>
      <c r="AK372" s="180">
        <f t="shared" si="63"/>
        <v>0</v>
      </c>
      <c r="AL372" s="28"/>
      <c r="AM372" s="89"/>
      <c r="AN372" s="89"/>
      <c r="AO372" s="89"/>
      <c r="AP372" s="89"/>
      <c r="AQ372" s="89"/>
      <c r="AR372" s="89"/>
      <c r="AS372" s="89"/>
      <c r="AT372" s="89"/>
      <c r="AU372" s="89"/>
      <c r="AV372" s="220"/>
      <c r="AW372" s="89"/>
      <c r="AX372" s="89"/>
    </row>
    <row r="373" spans="1:50" ht="15.75">
      <c r="A373" s="356">
        <f>SUBTOTAL(3,$AK$7:AK373)</f>
        <v>367</v>
      </c>
      <c r="B373" s="357" t="s">
        <v>7049</v>
      </c>
      <c r="C373" s="358" t="s">
        <v>9324</v>
      </c>
      <c r="D373" s="357" t="s">
        <v>9325</v>
      </c>
      <c r="E373" s="357" t="s">
        <v>9322</v>
      </c>
      <c r="F373" s="357" t="s">
        <v>9322</v>
      </c>
      <c r="G373" s="359">
        <v>0</v>
      </c>
      <c r="H373" s="180">
        <v>0</v>
      </c>
      <c r="I373" s="371">
        <v>0</v>
      </c>
      <c r="J373" s="359">
        <v>7600000</v>
      </c>
      <c r="K373" s="359"/>
      <c r="L373" s="359"/>
      <c r="M373" s="359"/>
      <c r="N373" s="359"/>
      <c r="O373" s="359"/>
      <c r="P373" s="359">
        <v>7600000</v>
      </c>
      <c r="Q373" s="252"/>
      <c r="R373" s="359"/>
      <c r="S373" s="359"/>
      <c r="T373" s="359"/>
      <c r="U373" s="359"/>
      <c r="V373" s="359"/>
      <c r="W373" s="359"/>
      <c r="X373" s="359"/>
      <c r="Y373" s="359"/>
      <c r="Z373" s="359">
        <f>IF(SUM(K373:R373)&lt;SUM(J373),SUM(J373)-SUM(K373:R373),)</f>
        <v>0</v>
      </c>
      <c r="AA373" s="359"/>
      <c r="AB373" s="219">
        <v>8550000</v>
      </c>
      <c r="AC373" s="219">
        <v>8550000</v>
      </c>
      <c r="AD373" s="219"/>
      <c r="AE373" s="219"/>
      <c r="AF373" s="219"/>
      <c r="AG373" s="219"/>
      <c r="AH373" s="219"/>
      <c r="AI373" s="219"/>
      <c r="AJ373" s="359">
        <f t="shared" si="62"/>
        <v>0</v>
      </c>
      <c r="AK373" s="180">
        <f t="shared" si="63"/>
        <v>0</v>
      </c>
      <c r="AL373" s="28"/>
      <c r="AM373" s="89"/>
      <c r="AN373" s="89"/>
      <c r="AO373" s="89"/>
      <c r="AP373" s="89"/>
      <c r="AQ373" s="89"/>
      <c r="AR373" s="89"/>
      <c r="AS373" s="89"/>
      <c r="AT373" s="89"/>
      <c r="AU373" s="89"/>
      <c r="AV373" s="220"/>
      <c r="AW373" s="89"/>
      <c r="AX373" s="89"/>
    </row>
    <row r="374" spans="1:50" ht="15.75">
      <c r="A374" s="356">
        <f>SUBTOTAL(3,$AK$7:AK374)</f>
        <v>368</v>
      </c>
      <c r="B374" s="357" t="s">
        <v>7049</v>
      </c>
      <c r="C374" s="358" t="s">
        <v>9326</v>
      </c>
      <c r="D374" s="357" t="s">
        <v>9327</v>
      </c>
      <c r="E374" s="357" t="s">
        <v>9322</v>
      </c>
      <c r="F374" s="357" t="s">
        <v>9322</v>
      </c>
      <c r="G374" s="359">
        <v>0</v>
      </c>
      <c r="H374" s="180">
        <v>0</v>
      </c>
      <c r="I374" s="371">
        <v>0</v>
      </c>
      <c r="J374" s="359">
        <v>7600000</v>
      </c>
      <c r="K374" s="359"/>
      <c r="L374" s="359"/>
      <c r="M374" s="359"/>
      <c r="N374" s="359"/>
      <c r="O374" s="359"/>
      <c r="P374" s="359"/>
      <c r="Q374" s="252"/>
      <c r="R374" s="359">
        <v>7600000</v>
      </c>
      <c r="S374" s="359"/>
      <c r="T374" s="359"/>
      <c r="U374" s="359"/>
      <c r="V374" s="359"/>
      <c r="W374" s="359"/>
      <c r="X374" s="359"/>
      <c r="Y374" s="359"/>
      <c r="Z374" s="359">
        <f>IF(SUM(K374:R374)&lt;SUM(J374),SUM(J374)-SUM(K374:R374),)</f>
        <v>0</v>
      </c>
      <c r="AA374" s="359"/>
      <c r="AB374" s="219">
        <v>8550000</v>
      </c>
      <c r="AC374" s="219"/>
      <c r="AD374" s="219"/>
      <c r="AE374" s="219">
        <v>8550000</v>
      </c>
      <c r="AF374" s="219"/>
      <c r="AG374" s="219"/>
      <c r="AH374" s="219"/>
      <c r="AI374" s="219"/>
      <c r="AJ374" s="359">
        <f>IF(SUM(AC374:AF374)&lt;SUM(AB374),SUM(AB374)-SUM(AC374:AF374),)</f>
        <v>0</v>
      </c>
      <c r="AK374" s="180">
        <f>IF(SUM(K374:X374)-I374&lt;SUM(J374+G374,H374),SUM(G374+H374+J374)-SUM(K374:X374),)+IF(SUM(AC374:AF374)&lt;SUM(AB374),SUM(AB374)-SUM(AC374:AF374),)</f>
        <v>0</v>
      </c>
      <c r="AL374" s="28"/>
      <c r="AM374" s="89"/>
      <c r="AN374" s="89"/>
      <c r="AO374" s="89"/>
      <c r="AP374" s="89"/>
      <c r="AQ374" s="89"/>
      <c r="AR374" s="89"/>
      <c r="AS374" s="89"/>
      <c r="AT374" s="89"/>
      <c r="AU374" s="89"/>
      <c r="AV374" s="220"/>
      <c r="AW374" s="89"/>
      <c r="AX374" s="89"/>
    </row>
    <row r="375" spans="1:50" ht="15.75">
      <c r="A375" s="356">
        <f>SUBTOTAL(3,$AK$7:AK375)</f>
        <v>369</v>
      </c>
      <c r="B375" s="357" t="s">
        <v>7049</v>
      </c>
      <c r="C375" s="358" t="s">
        <v>5745</v>
      </c>
      <c r="D375" s="357" t="s">
        <v>9328</v>
      </c>
      <c r="E375" s="357" t="s">
        <v>9322</v>
      </c>
      <c r="F375" s="357" t="s">
        <v>9322</v>
      </c>
      <c r="G375" s="359">
        <v>0</v>
      </c>
      <c r="H375" s="180">
        <v>0</v>
      </c>
      <c r="I375" s="371">
        <v>0</v>
      </c>
      <c r="J375" s="359">
        <v>7600000</v>
      </c>
      <c r="K375" s="359"/>
      <c r="L375" s="359"/>
      <c r="M375" s="359"/>
      <c r="N375" s="359">
        <v>7600000</v>
      </c>
      <c r="O375" s="359"/>
      <c r="P375" s="359"/>
      <c r="Q375" s="252"/>
      <c r="R375" s="359"/>
      <c r="S375" s="359"/>
      <c r="T375" s="359"/>
      <c r="U375" s="359"/>
      <c r="V375" s="359"/>
      <c r="W375" s="359"/>
      <c r="X375" s="359"/>
      <c r="Y375" s="359"/>
      <c r="Z375" s="359">
        <f>IF(SUM(K375:N375)&lt;SUM(J375),SUM(J375)-SUM(K375:N375),)</f>
        <v>0</v>
      </c>
      <c r="AA375" s="359"/>
      <c r="AB375" s="219">
        <v>8550000</v>
      </c>
      <c r="AC375" s="219">
        <v>8550000</v>
      </c>
      <c r="AD375" s="219"/>
      <c r="AE375" s="219"/>
      <c r="AF375" s="219"/>
      <c r="AG375" s="219"/>
      <c r="AH375" s="219"/>
      <c r="AI375" s="219"/>
      <c r="AJ375" s="359">
        <f>IF(SUM(AC375:AD375)&lt;SUM(AB375),SUM(AB375)-SUM(AC375:AD375),)</f>
        <v>0</v>
      </c>
      <c r="AK375" s="180">
        <f>IF(SUM(K375:X375)-I375&lt;SUM(J375+G375,H375),SUM(G375+H375+J375)-SUM(K375:X375),)+IF(SUM(AC375:AD375)&lt;SUM(AB375),SUM(AB375)-SUM(AC375:AD375),)</f>
        <v>0</v>
      </c>
      <c r="AL375" s="28"/>
      <c r="AM375" s="89"/>
      <c r="AN375" s="89"/>
      <c r="AO375" s="89"/>
      <c r="AP375" s="89"/>
      <c r="AQ375" s="89"/>
      <c r="AR375" s="89"/>
      <c r="AS375" s="89"/>
      <c r="AT375" s="89"/>
      <c r="AU375" s="89"/>
      <c r="AV375" s="220"/>
      <c r="AW375" s="89"/>
      <c r="AX375" s="89"/>
    </row>
    <row r="376" spans="1:50" ht="15.75">
      <c r="A376" s="356">
        <f>SUBTOTAL(3,$AK$7:AK376)</f>
        <v>370</v>
      </c>
      <c r="B376" s="357" t="s">
        <v>7050</v>
      </c>
      <c r="C376" s="358" t="s">
        <v>5520</v>
      </c>
      <c r="D376" s="357" t="s">
        <v>9330</v>
      </c>
      <c r="E376" s="357" t="s">
        <v>9331</v>
      </c>
      <c r="F376" s="357" t="s">
        <v>9331</v>
      </c>
      <c r="G376" s="359">
        <v>0</v>
      </c>
      <c r="H376" s="180">
        <v>0</v>
      </c>
      <c r="I376" s="371">
        <v>0</v>
      </c>
      <c r="J376" s="359">
        <v>8200000</v>
      </c>
      <c r="K376" s="359"/>
      <c r="L376" s="359"/>
      <c r="M376" s="359"/>
      <c r="N376" s="359">
        <v>8200000</v>
      </c>
      <c r="O376" s="359"/>
      <c r="P376" s="359"/>
      <c r="Q376" s="252"/>
      <c r="R376" s="359"/>
      <c r="S376" s="359"/>
      <c r="T376" s="359"/>
      <c r="U376" s="359"/>
      <c r="V376" s="359"/>
      <c r="W376" s="359"/>
      <c r="X376" s="359"/>
      <c r="Y376" s="359"/>
      <c r="Z376" s="359">
        <f>IF(SUM(K376:N376)&lt;SUM(J376),SUM(J376)-SUM(K376:N376),)</f>
        <v>0</v>
      </c>
      <c r="AA376" s="359"/>
      <c r="AB376" s="219">
        <v>9250000</v>
      </c>
      <c r="AC376" s="219">
        <v>9250000</v>
      </c>
      <c r="AD376" s="219"/>
      <c r="AE376" s="219"/>
      <c r="AF376" s="219"/>
      <c r="AG376" s="219"/>
      <c r="AH376" s="219"/>
      <c r="AI376" s="219"/>
      <c r="AJ376" s="359">
        <f>IF(SUM(AC376:AD376)&lt;SUM(AB376),SUM(AB376)-SUM(AC376:AD376),)</f>
        <v>0</v>
      </c>
      <c r="AK376" s="180">
        <f>IF(SUM(K376:X376)-I376&lt;SUM(J376+G376,H376),SUM(G376+H376+J376)-SUM(K376:X376),)+IF(SUM(AC376:AD376)&lt;SUM(AB376),SUM(AB376)-SUM(AC376:AD376),)</f>
        <v>0</v>
      </c>
      <c r="AL376" s="28"/>
      <c r="AM376" s="89"/>
      <c r="AN376" s="89"/>
      <c r="AO376" s="89"/>
      <c r="AP376" s="89"/>
      <c r="AQ376" s="89"/>
      <c r="AR376" s="89"/>
      <c r="AS376" s="89"/>
      <c r="AT376" s="89"/>
      <c r="AU376" s="89"/>
      <c r="AV376" s="220"/>
      <c r="AW376" s="89"/>
      <c r="AX376" s="89"/>
    </row>
    <row r="377" spans="1:50" ht="15.75">
      <c r="A377" s="356">
        <f>SUBTOTAL(3,$AK$7:AK377)</f>
        <v>371</v>
      </c>
      <c r="B377" s="357" t="s">
        <v>7050</v>
      </c>
      <c r="C377" s="358" t="s">
        <v>9332</v>
      </c>
      <c r="D377" s="357" t="s">
        <v>9333</v>
      </c>
      <c r="E377" s="357" t="s">
        <v>9331</v>
      </c>
      <c r="F377" s="357" t="s">
        <v>9331</v>
      </c>
      <c r="G377" s="359">
        <v>0</v>
      </c>
      <c r="H377" s="180">
        <v>0</v>
      </c>
      <c r="I377" s="371"/>
      <c r="J377" s="359">
        <v>8200000</v>
      </c>
      <c r="K377" s="359"/>
      <c r="L377" s="359"/>
      <c r="M377" s="359"/>
      <c r="N377" s="359"/>
      <c r="O377" s="359"/>
      <c r="P377" s="359">
        <v>8200000</v>
      </c>
      <c r="Q377" s="252"/>
      <c r="R377" s="359"/>
      <c r="S377" s="359"/>
      <c r="T377" s="359"/>
      <c r="U377" s="359"/>
      <c r="V377" s="359"/>
      <c r="W377" s="359"/>
      <c r="X377" s="359"/>
      <c r="Y377" s="359"/>
      <c r="Z377" s="359">
        <f>IF(SUM(K377:P377)&lt;SUM(J377),SUM(J377)-SUM(K377:P377),)</f>
        <v>0</v>
      </c>
      <c r="AA377" s="359"/>
      <c r="AB377" s="219">
        <v>9250000</v>
      </c>
      <c r="AC377" s="219"/>
      <c r="AD377" s="219"/>
      <c r="AE377" s="219"/>
      <c r="AF377" s="219"/>
      <c r="AG377" s="219">
        <v>9250000</v>
      </c>
      <c r="AH377" s="219"/>
      <c r="AI377" s="219"/>
      <c r="AJ377" s="359">
        <f>IF(SUM(AC377:AH377)&lt;SUM(AB377),SUM(AB377)-SUM(AC377:AH377),)</f>
        <v>0</v>
      </c>
      <c r="AK377" s="180">
        <v>0</v>
      </c>
      <c r="AL377" s="28"/>
      <c r="AM377" s="89"/>
      <c r="AN377" s="89"/>
      <c r="AO377" s="89"/>
      <c r="AP377" s="89"/>
      <c r="AQ377" s="89"/>
      <c r="AR377" s="89"/>
      <c r="AS377" s="89"/>
      <c r="AT377" s="89"/>
      <c r="AU377" s="89"/>
      <c r="AV377" s="220"/>
      <c r="AW377" s="89"/>
      <c r="AX377" s="89"/>
    </row>
    <row r="378" spans="1:50" ht="15.75">
      <c r="A378" s="356">
        <f>SUBTOTAL(3,$AK$7:AK378)</f>
        <v>372</v>
      </c>
      <c r="B378" s="357" t="s">
        <v>7050</v>
      </c>
      <c r="C378" s="358" t="s">
        <v>6833</v>
      </c>
      <c r="D378" s="357" t="s">
        <v>9334</v>
      </c>
      <c r="E378" s="357" t="s">
        <v>9331</v>
      </c>
      <c r="F378" s="357" t="s">
        <v>9331</v>
      </c>
      <c r="G378" s="359">
        <v>0</v>
      </c>
      <c r="H378" s="180">
        <v>0</v>
      </c>
      <c r="I378" s="371">
        <v>0</v>
      </c>
      <c r="J378" s="359">
        <v>8200000</v>
      </c>
      <c r="K378" s="359"/>
      <c r="L378" s="359"/>
      <c r="M378" s="359"/>
      <c r="N378" s="359">
        <v>8200000</v>
      </c>
      <c r="O378" s="359"/>
      <c r="P378" s="359"/>
      <c r="Q378" s="252"/>
      <c r="R378" s="359"/>
      <c r="S378" s="359"/>
      <c r="T378" s="359"/>
      <c r="U378" s="359"/>
      <c r="V378" s="359"/>
      <c r="W378" s="359"/>
      <c r="X378" s="359"/>
      <c r="Y378" s="359"/>
      <c r="Z378" s="359">
        <f>IF(SUM(K378:N378)&lt;SUM(J378),SUM(J378)-SUM(K378:N378),)</f>
        <v>0</v>
      </c>
      <c r="AA378" s="359"/>
      <c r="AB378" s="219">
        <v>9250000</v>
      </c>
      <c r="AC378" s="219"/>
      <c r="AD378" s="219"/>
      <c r="AE378" s="219">
        <v>9250000</v>
      </c>
      <c r="AF378" s="219"/>
      <c r="AG378" s="219"/>
      <c r="AH378" s="219"/>
      <c r="AI378" s="219"/>
      <c r="AJ378" s="359">
        <f>IF(SUM(AC378:AF378)&lt;SUM(AB378),SUM(AB378)-SUM(AC378:AF378),)</f>
        <v>0</v>
      </c>
      <c r="AK378" s="180">
        <f>IF(SUM(K378:X378)-I378&lt;SUM(J378+G378,H378),SUM(G378+H378+J378)-SUM(K378:X378),)+IF(SUM(AC378:AF378)&lt;SUM(AB378),SUM(AB378)-SUM(AC378:AF378),)</f>
        <v>0</v>
      </c>
      <c r="AL378" s="28"/>
      <c r="AM378" s="89"/>
      <c r="AN378" s="89"/>
      <c r="AO378" s="89"/>
      <c r="AP378" s="89"/>
      <c r="AQ378" s="89"/>
      <c r="AR378" s="89"/>
      <c r="AS378" s="89"/>
      <c r="AT378" s="89"/>
      <c r="AU378" s="89"/>
      <c r="AV378" s="220"/>
      <c r="AW378" s="89"/>
      <c r="AX378" s="89"/>
    </row>
    <row r="379" spans="1:50" ht="15.75">
      <c r="A379" s="356">
        <f>SUBTOTAL(3,$AK$7:AK379)</f>
        <v>373</v>
      </c>
      <c r="B379" s="357" t="s">
        <v>7050</v>
      </c>
      <c r="C379" s="358" t="s">
        <v>5139</v>
      </c>
      <c r="D379" s="357" t="s">
        <v>9335</v>
      </c>
      <c r="E379" s="357" t="s">
        <v>9331</v>
      </c>
      <c r="F379" s="357" t="s">
        <v>9331</v>
      </c>
      <c r="G379" s="359">
        <v>0</v>
      </c>
      <c r="H379" s="180">
        <v>0</v>
      </c>
      <c r="I379" s="371">
        <v>49500</v>
      </c>
      <c r="J379" s="359">
        <v>8200000</v>
      </c>
      <c r="K379" s="359"/>
      <c r="L379" s="359"/>
      <c r="M379" s="359"/>
      <c r="N379" s="359">
        <v>8200000</v>
      </c>
      <c r="O379" s="359"/>
      <c r="P379" s="359"/>
      <c r="Q379" s="252"/>
      <c r="R379" s="359"/>
      <c r="S379" s="359"/>
      <c r="T379" s="359"/>
      <c r="U379" s="359"/>
      <c r="V379" s="359"/>
      <c r="W379" s="359"/>
      <c r="X379" s="359"/>
      <c r="Y379" s="359">
        <f>I379</f>
        <v>49500</v>
      </c>
      <c r="Z379" s="359">
        <f>IF(SUM(K379:N379)&lt;SUM(J379),SUM(J379)-SUM(K379:N379),)</f>
        <v>0</v>
      </c>
      <c r="AA379" s="359"/>
      <c r="AB379" s="219">
        <f>9250000-Y379</f>
        <v>9200500</v>
      </c>
      <c r="AC379" s="219">
        <v>9200500</v>
      </c>
      <c r="AD379" s="219"/>
      <c r="AE379" s="219"/>
      <c r="AF379" s="219"/>
      <c r="AG379" s="219"/>
      <c r="AH379" s="219"/>
      <c r="AI379" s="219"/>
      <c r="AJ379" s="359">
        <f t="shared" ref="AJ379:AJ386" si="64">IF(SUM(AC379:AD379)&lt;SUM(AB379),SUM(AB379)-SUM(AC379:AD379),)</f>
        <v>0</v>
      </c>
      <c r="AK379" s="180">
        <f t="shared" ref="AK379:AK386" si="65">IF(SUM(K379:X379)-I379&lt;SUM(J379+G379,H379),SUM(G379+H379+J379)-SUM(K379:X379),)+IF(SUM(AC379:AD379)&lt;SUM(AB379),SUM(AB379)-SUM(AC379:AD379),)</f>
        <v>0</v>
      </c>
      <c r="AL379" s="27">
        <f>IF(SUM(K379:L379)&lt;SUM(J379:J379),SUM(J379:J379)-SUM(K379:L379),)</f>
        <v>8200000</v>
      </c>
      <c r="AM379" s="89"/>
      <c r="AN379" s="89"/>
      <c r="AO379" s="89"/>
      <c r="AP379" s="89"/>
      <c r="AQ379" s="89"/>
      <c r="AR379" s="89"/>
      <c r="AS379" s="89"/>
      <c r="AT379" s="89"/>
      <c r="AU379" s="89"/>
      <c r="AV379" s="220"/>
      <c r="AW379" s="89"/>
      <c r="AX379" s="89"/>
    </row>
    <row r="380" spans="1:50" ht="15.75">
      <c r="A380" s="356">
        <f>SUBTOTAL(3,$AK$7:AK380)</f>
        <v>374</v>
      </c>
      <c r="B380" s="357" t="s">
        <v>7050</v>
      </c>
      <c r="C380" s="358" t="s">
        <v>9336</v>
      </c>
      <c r="D380" s="357" t="s">
        <v>9337</v>
      </c>
      <c r="E380" s="357" t="s">
        <v>9331</v>
      </c>
      <c r="F380" s="357" t="s">
        <v>9331</v>
      </c>
      <c r="G380" s="359">
        <v>0</v>
      </c>
      <c r="H380" s="180">
        <v>0</v>
      </c>
      <c r="I380" s="371"/>
      <c r="J380" s="359">
        <v>8200000</v>
      </c>
      <c r="K380" s="359"/>
      <c r="L380" s="359"/>
      <c r="M380" s="359"/>
      <c r="N380" s="359"/>
      <c r="O380" s="359"/>
      <c r="P380" s="359">
        <v>8200000</v>
      </c>
      <c r="Q380" s="252"/>
      <c r="R380" s="359"/>
      <c r="S380" s="359"/>
      <c r="T380" s="359"/>
      <c r="U380" s="359"/>
      <c r="V380" s="359"/>
      <c r="W380" s="359"/>
      <c r="X380" s="359"/>
      <c r="Y380" s="359"/>
      <c r="Z380" s="359">
        <f>IF(SUM(K380:P380)&lt;SUM(J380),SUM(J380)-SUM(K380:P380),)</f>
        <v>0</v>
      </c>
      <c r="AA380" s="359"/>
      <c r="AB380" s="219">
        <v>9250000</v>
      </c>
      <c r="AC380" s="219"/>
      <c r="AD380" s="219"/>
      <c r="AE380" s="219"/>
      <c r="AF380" s="219"/>
      <c r="AG380" s="219">
        <v>9250000</v>
      </c>
      <c r="AH380" s="219"/>
      <c r="AI380" s="219"/>
      <c r="AJ380" s="359">
        <f t="shared" ref="AJ380:AJ381" si="66">IF(SUM(AC380:AH380)&lt;SUM(AB380),SUM(AB380)-SUM(AC380:AH380),)</f>
        <v>0</v>
      </c>
      <c r="AK380" s="180">
        <v>0</v>
      </c>
      <c r="AL380" s="28"/>
      <c r="AM380" s="89"/>
      <c r="AN380" s="89"/>
      <c r="AO380" s="89"/>
      <c r="AP380" s="89"/>
      <c r="AQ380" s="89"/>
      <c r="AR380" s="89"/>
      <c r="AS380" s="89"/>
      <c r="AT380" s="89"/>
      <c r="AU380" s="89"/>
      <c r="AV380" s="220"/>
      <c r="AW380" s="89"/>
      <c r="AX380" s="89"/>
    </row>
    <row r="381" spans="1:50" ht="15.75">
      <c r="A381" s="356">
        <f>SUBTOTAL(3,$AK$7:AK381)</f>
        <v>375</v>
      </c>
      <c r="B381" s="357" t="s">
        <v>7050</v>
      </c>
      <c r="C381" s="358" t="s">
        <v>9340</v>
      </c>
      <c r="D381" s="357" t="s">
        <v>9341</v>
      </c>
      <c r="E381" s="357" t="s">
        <v>9331</v>
      </c>
      <c r="F381" s="357" t="s">
        <v>9331</v>
      </c>
      <c r="G381" s="359">
        <v>0</v>
      </c>
      <c r="H381" s="180">
        <v>0</v>
      </c>
      <c r="I381" s="371"/>
      <c r="J381" s="359">
        <v>8200000</v>
      </c>
      <c r="K381" s="359"/>
      <c r="L381" s="359"/>
      <c r="M381" s="359"/>
      <c r="N381" s="359"/>
      <c r="O381" s="359"/>
      <c r="P381" s="359"/>
      <c r="Q381" s="252"/>
      <c r="R381" s="359">
        <v>8200000</v>
      </c>
      <c r="S381" s="359"/>
      <c r="T381" s="359"/>
      <c r="U381" s="359"/>
      <c r="V381" s="359"/>
      <c r="W381" s="359"/>
      <c r="X381" s="359"/>
      <c r="Y381" s="359"/>
      <c r="Z381" s="359">
        <f>IF(SUM(K381:R381)&lt;SUM(J381),SUM(J381)-SUM(K381:N=R381),)</f>
        <v>0</v>
      </c>
      <c r="AA381" s="359"/>
      <c r="AB381" s="219">
        <v>9250000</v>
      </c>
      <c r="AC381" s="219"/>
      <c r="AD381" s="219"/>
      <c r="AE381" s="219"/>
      <c r="AF381" s="219"/>
      <c r="AG381" s="219">
        <v>9250000</v>
      </c>
      <c r="AH381" s="219"/>
      <c r="AI381" s="219"/>
      <c r="AJ381" s="359">
        <f t="shared" si="66"/>
        <v>0</v>
      </c>
      <c r="AK381" s="180">
        <v>0</v>
      </c>
      <c r="AL381" s="28"/>
      <c r="AM381" s="89"/>
      <c r="AN381" s="89"/>
      <c r="AO381" s="89"/>
      <c r="AP381" s="89"/>
      <c r="AQ381" s="89"/>
      <c r="AR381" s="89"/>
      <c r="AS381" s="89"/>
      <c r="AT381" s="89"/>
      <c r="AU381" s="89"/>
      <c r="AV381" s="220"/>
      <c r="AW381" s="89"/>
      <c r="AX381" s="89"/>
    </row>
    <row r="382" spans="1:50" ht="15.75">
      <c r="A382" s="356">
        <f>SUBTOTAL(3,$AK$7:AK382)</f>
        <v>376</v>
      </c>
      <c r="B382" s="357" t="s">
        <v>7050</v>
      </c>
      <c r="C382" s="358" t="s">
        <v>9342</v>
      </c>
      <c r="D382" s="357" t="s">
        <v>9343</v>
      </c>
      <c r="E382" s="357" t="s">
        <v>9331</v>
      </c>
      <c r="F382" s="357" t="s">
        <v>9331</v>
      </c>
      <c r="G382" s="359">
        <v>0</v>
      </c>
      <c r="H382" s="180">
        <v>0</v>
      </c>
      <c r="I382" s="371">
        <v>0</v>
      </c>
      <c r="J382" s="359">
        <v>8200000</v>
      </c>
      <c r="K382" s="359"/>
      <c r="L382" s="359"/>
      <c r="M382" s="359"/>
      <c r="N382" s="359"/>
      <c r="O382" s="359"/>
      <c r="P382" s="359">
        <v>8200000</v>
      </c>
      <c r="Q382" s="252"/>
      <c r="R382" s="359"/>
      <c r="S382" s="359"/>
      <c r="T382" s="359"/>
      <c r="U382" s="359"/>
      <c r="V382" s="359"/>
      <c r="W382" s="359"/>
      <c r="X382" s="359"/>
      <c r="Y382" s="359"/>
      <c r="Z382" s="359">
        <f>IF(SUM(K382:P382)&lt;SUM(J382),SUM(J382)-SUM(K382:P382),)</f>
        <v>0</v>
      </c>
      <c r="AA382" s="359"/>
      <c r="AB382" s="219">
        <v>9250000</v>
      </c>
      <c r="AC382" s="219">
        <v>9250000</v>
      </c>
      <c r="AD382" s="219"/>
      <c r="AE382" s="219"/>
      <c r="AF382" s="219"/>
      <c r="AG382" s="219"/>
      <c r="AH382" s="219"/>
      <c r="AI382" s="219"/>
      <c r="AJ382" s="359">
        <f t="shared" si="64"/>
        <v>0</v>
      </c>
      <c r="AK382" s="180">
        <f t="shared" si="65"/>
        <v>0</v>
      </c>
      <c r="AL382" s="28"/>
      <c r="AM382" s="89"/>
      <c r="AN382" s="89"/>
      <c r="AO382" s="89"/>
      <c r="AP382" s="89"/>
      <c r="AQ382" s="89"/>
      <c r="AR382" s="89"/>
      <c r="AS382" s="89"/>
      <c r="AT382" s="89"/>
      <c r="AU382" s="89"/>
      <c r="AV382" s="220"/>
      <c r="AW382" s="89"/>
      <c r="AX382" s="89"/>
    </row>
    <row r="383" spans="1:50" ht="15.75">
      <c r="A383" s="356">
        <f>SUBTOTAL(3,$AK$7:AK383)</f>
        <v>377</v>
      </c>
      <c r="B383" s="357" t="s">
        <v>7050</v>
      </c>
      <c r="C383" s="358" t="s">
        <v>5477</v>
      </c>
      <c r="D383" s="357" t="s">
        <v>9344</v>
      </c>
      <c r="E383" s="357" t="s">
        <v>9331</v>
      </c>
      <c r="F383" s="357" t="s">
        <v>9331</v>
      </c>
      <c r="G383" s="359">
        <v>0</v>
      </c>
      <c r="H383" s="180">
        <v>0</v>
      </c>
      <c r="I383" s="371">
        <v>0</v>
      </c>
      <c r="J383" s="359">
        <v>8200000</v>
      </c>
      <c r="K383" s="359"/>
      <c r="L383" s="359"/>
      <c r="M383" s="359"/>
      <c r="N383" s="359">
        <v>8200000</v>
      </c>
      <c r="O383" s="359"/>
      <c r="P383" s="359"/>
      <c r="Q383" s="252"/>
      <c r="R383" s="359"/>
      <c r="S383" s="359"/>
      <c r="T383" s="359"/>
      <c r="U383" s="359"/>
      <c r="V383" s="359"/>
      <c r="W383" s="359"/>
      <c r="X383" s="359"/>
      <c r="Y383" s="359"/>
      <c r="Z383" s="359">
        <f>IF(SUM(K383:N383)&lt;SUM(J383),SUM(J383)-SUM(K383:N383),)</f>
        <v>0</v>
      </c>
      <c r="AA383" s="359"/>
      <c r="AB383" s="219">
        <v>9250000</v>
      </c>
      <c r="AC383" s="219"/>
      <c r="AD383" s="219"/>
      <c r="AE383" s="219"/>
      <c r="AF383" s="219"/>
      <c r="AG383" s="219"/>
      <c r="AH383" s="219"/>
      <c r="AI383" s="219"/>
      <c r="AJ383" s="359">
        <f t="shared" si="64"/>
        <v>9250000</v>
      </c>
      <c r="AK383" s="180">
        <f t="shared" si="65"/>
        <v>9250000</v>
      </c>
      <c r="AL383" s="28"/>
      <c r="AM383" s="89"/>
      <c r="AN383" s="89"/>
      <c r="AO383" s="89"/>
      <c r="AP383" s="89"/>
      <c r="AQ383" s="89"/>
      <c r="AR383" s="89"/>
      <c r="AS383" s="89"/>
      <c r="AT383" s="89"/>
      <c r="AU383" s="89"/>
      <c r="AV383" s="220"/>
      <c r="AW383" s="89"/>
      <c r="AX383" s="89"/>
    </row>
    <row r="384" spans="1:50" ht="15.75">
      <c r="A384" s="356">
        <f>SUBTOTAL(3,$AK$7:AK384)</f>
        <v>378</v>
      </c>
      <c r="B384" s="357" t="s">
        <v>7050</v>
      </c>
      <c r="C384" s="358" t="s">
        <v>6259</v>
      </c>
      <c r="D384" s="357" t="s">
        <v>9345</v>
      </c>
      <c r="E384" s="357" t="s">
        <v>9331</v>
      </c>
      <c r="F384" s="357" t="s">
        <v>9331</v>
      </c>
      <c r="G384" s="359">
        <v>0</v>
      </c>
      <c r="H384" s="180">
        <v>0</v>
      </c>
      <c r="I384" s="371">
        <v>0</v>
      </c>
      <c r="J384" s="359">
        <v>8200000</v>
      </c>
      <c r="K384" s="359"/>
      <c r="L384" s="359"/>
      <c r="M384" s="359"/>
      <c r="N384" s="359">
        <v>8200000</v>
      </c>
      <c r="O384" s="359"/>
      <c r="P384" s="359"/>
      <c r="Q384" s="252"/>
      <c r="R384" s="359"/>
      <c r="S384" s="359"/>
      <c r="T384" s="359"/>
      <c r="U384" s="359"/>
      <c r="V384" s="359"/>
      <c r="W384" s="359"/>
      <c r="X384" s="359"/>
      <c r="Y384" s="359"/>
      <c r="Z384" s="359">
        <f>IF(SUM(K384:N384)&lt;SUM(J384),SUM(J384)-SUM(K384:N384),)</f>
        <v>0</v>
      </c>
      <c r="AA384" s="359"/>
      <c r="AB384" s="219">
        <v>9250000</v>
      </c>
      <c r="AC384" s="219">
        <v>9250000</v>
      </c>
      <c r="AD384" s="219"/>
      <c r="AE384" s="219"/>
      <c r="AF384" s="219"/>
      <c r="AG384" s="219"/>
      <c r="AH384" s="219"/>
      <c r="AI384" s="219"/>
      <c r="AJ384" s="359">
        <f t="shared" si="64"/>
        <v>0</v>
      </c>
      <c r="AK384" s="180">
        <f t="shared" si="65"/>
        <v>0</v>
      </c>
      <c r="AL384" s="28"/>
      <c r="AM384" s="89"/>
      <c r="AN384" s="89"/>
      <c r="AO384" s="89"/>
      <c r="AP384" s="89"/>
      <c r="AQ384" s="89"/>
      <c r="AR384" s="89"/>
      <c r="AS384" s="89"/>
      <c r="AT384" s="89"/>
      <c r="AU384" s="89"/>
      <c r="AV384" s="220"/>
      <c r="AW384" s="89"/>
      <c r="AX384" s="89"/>
    </row>
    <row r="385" spans="1:50" ht="15.75">
      <c r="A385" s="356">
        <f>SUBTOTAL(3,$AK$7:AK385)</f>
        <v>379</v>
      </c>
      <c r="B385" s="357" t="s">
        <v>7050</v>
      </c>
      <c r="C385" s="358" t="s">
        <v>5525</v>
      </c>
      <c r="D385" s="357" t="s">
        <v>9346</v>
      </c>
      <c r="E385" s="357" t="s">
        <v>9331</v>
      </c>
      <c r="F385" s="357" t="s">
        <v>9331</v>
      </c>
      <c r="G385" s="359">
        <v>0</v>
      </c>
      <c r="H385" s="180">
        <v>0</v>
      </c>
      <c r="I385" s="371">
        <v>0</v>
      </c>
      <c r="J385" s="359">
        <v>8200000</v>
      </c>
      <c r="K385" s="359"/>
      <c r="L385" s="359"/>
      <c r="M385" s="359"/>
      <c r="N385" s="359">
        <v>8200000</v>
      </c>
      <c r="O385" s="359"/>
      <c r="P385" s="359"/>
      <c r="Q385" s="252"/>
      <c r="R385" s="359"/>
      <c r="S385" s="359"/>
      <c r="T385" s="359"/>
      <c r="U385" s="359"/>
      <c r="V385" s="359"/>
      <c r="W385" s="359"/>
      <c r="X385" s="359"/>
      <c r="Y385" s="359"/>
      <c r="Z385" s="359">
        <f>IF(SUM(K385:N385)&lt;SUM(J385),SUM(J385)-SUM(K385:N385),)</f>
        <v>0</v>
      </c>
      <c r="AA385" s="359"/>
      <c r="AB385" s="219">
        <v>9250000</v>
      </c>
      <c r="AC385" s="219">
        <v>9250000</v>
      </c>
      <c r="AD385" s="219"/>
      <c r="AE385" s="219"/>
      <c r="AF385" s="219"/>
      <c r="AG385" s="219"/>
      <c r="AH385" s="219"/>
      <c r="AI385" s="219"/>
      <c r="AJ385" s="359">
        <f t="shared" si="64"/>
        <v>0</v>
      </c>
      <c r="AK385" s="180">
        <f t="shared" si="65"/>
        <v>0</v>
      </c>
      <c r="AL385" s="28"/>
      <c r="AM385" s="89"/>
      <c r="AN385" s="89"/>
      <c r="AO385" s="89"/>
      <c r="AP385" s="89"/>
      <c r="AQ385" s="89"/>
      <c r="AR385" s="89"/>
      <c r="AS385" s="89"/>
      <c r="AT385" s="89" t="s">
        <v>9347</v>
      </c>
      <c r="AU385" s="89"/>
      <c r="AV385" s="220"/>
      <c r="AW385" s="89">
        <f>VLOOKUP(C385,'[1]HG chuyen qua+hoan bhyt'!$A$49:$E$85,4,0)</f>
        <v>884520</v>
      </c>
      <c r="AX385" s="89"/>
    </row>
    <row r="386" spans="1:50" ht="15.75">
      <c r="A386" s="356">
        <f>SUBTOTAL(3,$AK$7:AK386)</f>
        <v>380</v>
      </c>
      <c r="B386" s="357" t="s">
        <v>7050</v>
      </c>
      <c r="C386" s="358" t="s">
        <v>5385</v>
      </c>
      <c r="D386" s="357" t="s">
        <v>9348</v>
      </c>
      <c r="E386" s="357" t="s">
        <v>9331</v>
      </c>
      <c r="F386" s="357" t="s">
        <v>9331</v>
      </c>
      <c r="G386" s="359">
        <v>0</v>
      </c>
      <c r="H386" s="180">
        <v>0</v>
      </c>
      <c r="I386" s="371">
        <v>0</v>
      </c>
      <c r="J386" s="359">
        <v>8200000</v>
      </c>
      <c r="K386" s="359"/>
      <c r="L386" s="359"/>
      <c r="M386" s="359"/>
      <c r="N386" s="359">
        <v>8200000</v>
      </c>
      <c r="O386" s="359"/>
      <c r="P386" s="359"/>
      <c r="Q386" s="252"/>
      <c r="R386" s="359"/>
      <c r="S386" s="359"/>
      <c r="T386" s="359"/>
      <c r="U386" s="359"/>
      <c r="V386" s="359"/>
      <c r="W386" s="359"/>
      <c r="X386" s="359"/>
      <c r="Y386" s="359"/>
      <c r="Z386" s="359">
        <f>IF(SUM(K386:N386)&lt;SUM(J386),SUM(J386)-SUM(K386:N386),)</f>
        <v>0</v>
      </c>
      <c r="AA386" s="359"/>
      <c r="AB386" s="219">
        <v>9250000</v>
      </c>
      <c r="AC386" s="219"/>
      <c r="AD386" s="219"/>
      <c r="AE386" s="219"/>
      <c r="AF386" s="219"/>
      <c r="AG386" s="219"/>
      <c r="AH386" s="219"/>
      <c r="AI386" s="219"/>
      <c r="AJ386" s="359">
        <f t="shared" si="64"/>
        <v>9250000</v>
      </c>
      <c r="AK386" s="180">
        <f t="shared" si="65"/>
        <v>9250000</v>
      </c>
      <c r="AL386" s="28"/>
      <c r="AM386" s="89"/>
      <c r="AN386" s="89"/>
      <c r="AO386" s="89"/>
      <c r="AP386" s="89"/>
      <c r="AQ386" s="89"/>
      <c r="AR386" s="89"/>
      <c r="AS386" s="89"/>
      <c r="AT386" s="89"/>
      <c r="AU386" s="89"/>
      <c r="AV386" s="220"/>
      <c r="AW386" s="89"/>
      <c r="AX386" s="89"/>
    </row>
    <row r="387" spans="1:50" ht="15.75">
      <c r="A387" s="356">
        <f>SUBTOTAL(3,$AK$7:AK387)</f>
        <v>381</v>
      </c>
      <c r="B387" s="375" t="s">
        <v>7050</v>
      </c>
      <c r="C387" s="358" t="s">
        <v>9352</v>
      </c>
      <c r="D387" s="357" t="s">
        <v>9353</v>
      </c>
      <c r="E387" s="357" t="s">
        <v>9331</v>
      </c>
      <c r="F387" s="357" t="s">
        <v>9331</v>
      </c>
      <c r="G387" s="359">
        <v>0</v>
      </c>
      <c r="H387" s="180">
        <v>0</v>
      </c>
      <c r="I387" s="371">
        <v>0</v>
      </c>
      <c r="J387" s="359">
        <v>8200000</v>
      </c>
      <c r="K387" s="359"/>
      <c r="L387" s="359"/>
      <c r="M387" s="359"/>
      <c r="N387" s="359"/>
      <c r="O387" s="359"/>
      <c r="P387" s="359">
        <v>8200000</v>
      </c>
      <c r="Q387" s="252"/>
      <c r="R387" s="359"/>
      <c r="S387" s="359"/>
      <c r="T387" s="359"/>
      <c r="U387" s="359"/>
      <c r="V387" s="359"/>
      <c r="W387" s="359"/>
      <c r="X387" s="359"/>
      <c r="Y387" s="359"/>
      <c r="Z387" s="359">
        <f>IF(SUM(K387:P387)&lt;SUM(J387),SUM(J387)-SUM(K387:P387),)</f>
        <v>0</v>
      </c>
      <c r="AA387" s="359"/>
      <c r="AB387" s="219">
        <v>9250000</v>
      </c>
      <c r="AC387" s="219"/>
      <c r="AD387" s="219"/>
      <c r="AE387" s="219">
        <v>9250000</v>
      </c>
      <c r="AF387" s="219"/>
      <c r="AG387" s="219"/>
      <c r="AH387" s="219"/>
      <c r="AI387" s="219"/>
      <c r="AJ387" s="359">
        <f>IF(SUM(AC387:AF387)&lt;SUM(AB387),SUM(AB387)-SUM(AC387:AF387),)</f>
        <v>0</v>
      </c>
      <c r="AK387" s="180">
        <f>IF(SUM(K387:X387)-I387&lt;SUM(J387+G387,H387),SUM(G387+H387+J387)-SUM(K387:X387),)+IF(SUM(AC387:AF387)&lt;SUM(AB387),SUM(AB387)-SUM(AC387:AF387),)</f>
        <v>0</v>
      </c>
      <c r="AL387" s="28"/>
      <c r="AM387" s="89"/>
      <c r="AN387" s="89"/>
      <c r="AO387" s="89"/>
      <c r="AP387" s="89"/>
      <c r="AQ387" s="89"/>
      <c r="AR387" s="89"/>
      <c r="AS387" s="89"/>
      <c r="AT387" s="89"/>
      <c r="AU387" s="89"/>
      <c r="AV387" s="220"/>
      <c r="AW387" s="89"/>
      <c r="AX387" s="89"/>
    </row>
    <row r="388" spans="1:50" ht="15.75">
      <c r="A388" s="356">
        <f>SUBTOTAL(3,$AK$7:AK388)</f>
        <v>382</v>
      </c>
      <c r="B388" s="357" t="s">
        <v>7050</v>
      </c>
      <c r="C388" s="358" t="s">
        <v>9354</v>
      </c>
      <c r="D388" s="357" t="s">
        <v>9355</v>
      </c>
      <c r="E388" s="357" t="s">
        <v>9331</v>
      </c>
      <c r="F388" s="357" t="s">
        <v>9331</v>
      </c>
      <c r="G388" s="359">
        <v>0</v>
      </c>
      <c r="H388" s="180">
        <v>0</v>
      </c>
      <c r="I388" s="371">
        <v>0</v>
      </c>
      <c r="J388" s="359">
        <v>8200000</v>
      </c>
      <c r="K388" s="359"/>
      <c r="L388" s="359"/>
      <c r="M388" s="359"/>
      <c r="N388" s="359"/>
      <c r="O388" s="359"/>
      <c r="P388" s="359"/>
      <c r="Q388" s="252"/>
      <c r="R388" s="359">
        <v>8200000</v>
      </c>
      <c r="S388" s="359"/>
      <c r="T388" s="359"/>
      <c r="U388" s="359"/>
      <c r="V388" s="359"/>
      <c r="W388" s="359"/>
      <c r="X388" s="359"/>
      <c r="Y388" s="359"/>
      <c r="Z388" s="359">
        <f>IF(SUM(K388:R388)&lt;SUM(J388),SUM(J388)-SUM(K388:N=R388),)</f>
        <v>0</v>
      </c>
      <c r="AA388" s="359"/>
      <c r="AB388" s="219">
        <v>9250000</v>
      </c>
      <c r="AC388" s="219"/>
      <c r="AD388" s="219"/>
      <c r="AE388" s="219"/>
      <c r="AF388" s="219"/>
      <c r="AG388" s="219">
        <v>9250000</v>
      </c>
      <c r="AH388" s="219"/>
      <c r="AI388" s="219"/>
      <c r="AJ388" s="359">
        <f>IF(SUM(AC388:AH388)&lt;SUM(AB388),SUM(AB388)-SUM(AC388:AH388),)</f>
        <v>0</v>
      </c>
      <c r="AK388" s="180">
        <v>0</v>
      </c>
      <c r="AL388" s="28"/>
      <c r="AM388" s="89"/>
      <c r="AN388" s="89"/>
      <c r="AO388" s="89"/>
      <c r="AP388" s="89"/>
      <c r="AQ388" s="89"/>
      <c r="AR388" s="89"/>
      <c r="AS388" s="89"/>
      <c r="AT388" s="89"/>
      <c r="AU388" s="89"/>
      <c r="AV388" s="220"/>
      <c r="AW388" s="89"/>
      <c r="AX388" s="89"/>
    </row>
    <row r="389" spans="1:50" ht="15.75">
      <c r="A389" s="356">
        <f>SUBTOTAL(3,$AK$7:AK389)</f>
        <v>383</v>
      </c>
      <c r="B389" s="357" t="s">
        <v>7050</v>
      </c>
      <c r="C389" s="358" t="s">
        <v>6644</v>
      </c>
      <c r="D389" s="357" t="s">
        <v>9356</v>
      </c>
      <c r="E389" s="357" t="s">
        <v>9331</v>
      </c>
      <c r="F389" s="357" t="s">
        <v>9331</v>
      </c>
      <c r="G389" s="359">
        <v>0</v>
      </c>
      <c r="H389" s="180">
        <v>0</v>
      </c>
      <c r="I389" s="371">
        <v>0</v>
      </c>
      <c r="J389" s="359">
        <v>8200000</v>
      </c>
      <c r="K389" s="359"/>
      <c r="L389" s="359"/>
      <c r="M389" s="359"/>
      <c r="N389" s="359">
        <v>8200000</v>
      </c>
      <c r="O389" s="359"/>
      <c r="P389" s="359"/>
      <c r="Q389" s="252"/>
      <c r="R389" s="359"/>
      <c r="S389" s="359"/>
      <c r="T389" s="359"/>
      <c r="U389" s="359"/>
      <c r="V389" s="359"/>
      <c r="W389" s="359"/>
      <c r="X389" s="359"/>
      <c r="Y389" s="359"/>
      <c r="Z389" s="359">
        <f>IF(SUM(K389:N389)&lt;SUM(J389),SUM(J389)-SUM(K389:N389),)</f>
        <v>0</v>
      </c>
      <c r="AA389" s="359"/>
      <c r="AB389" s="219">
        <v>9250000</v>
      </c>
      <c r="AC389" s="219">
        <v>9250000</v>
      </c>
      <c r="AD389" s="219"/>
      <c r="AE389" s="219"/>
      <c r="AF389" s="219"/>
      <c r="AG389" s="219"/>
      <c r="AH389" s="219"/>
      <c r="AI389" s="219"/>
      <c r="AJ389" s="359">
        <f t="shared" ref="AJ388:AJ394" si="67">IF(SUM(AC389:AD389)&lt;SUM(AB389),SUM(AB389)-SUM(AC389:AD389),)</f>
        <v>0</v>
      </c>
      <c r="AK389" s="180">
        <f t="shared" ref="AK388:AK394" si="68">IF(SUM(K389:X389)-I389&lt;SUM(J389+G389,H389),SUM(G389+H389+J389)-SUM(K389:X389),)+IF(SUM(AC389:AD389)&lt;SUM(AB389),SUM(AB389)-SUM(AC389:AD389),)</f>
        <v>0</v>
      </c>
      <c r="AL389" s="28"/>
      <c r="AM389" s="89"/>
      <c r="AN389" s="89"/>
      <c r="AO389" s="89"/>
      <c r="AP389" s="89"/>
      <c r="AQ389" s="89"/>
      <c r="AR389" s="89"/>
      <c r="AS389" s="89"/>
      <c r="AT389" s="89"/>
      <c r="AU389" s="89"/>
      <c r="AV389" s="220"/>
      <c r="AW389" s="89"/>
      <c r="AX389" s="89"/>
    </row>
    <row r="390" spans="1:50" ht="15.75">
      <c r="A390" s="356">
        <f>SUBTOTAL(3,$AK$7:AK390)</f>
        <v>384</v>
      </c>
      <c r="B390" s="357" t="s">
        <v>7050</v>
      </c>
      <c r="C390" s="358" t="s">
        <v>9357</v>
      </c>
      <c r="D390" s="357" t="s">
        <v>9358</v>
      </c>
      <c r="E390" s="357" t="s">
        <v>9331</v>
      </c>
      <c r="F390" s="357" t="s">
        <v>9331</v>
      </c>
      <c r="G390" s="359">
        <v>0</v>
      </c>
      <c r="H390" s="180">
        <v>0</v>
      </c>
      <c r="I390" s="371">
        <v>0</v>
      </c>
      <c r="J390" s="359">
        <v>8200000</v>
      </c>
      <c r="K390" s="359"/>
      <c r="L390" s="359"/>
      <c r="M390" s="359"/>
      <c r="N390" s="359"/>
      <c r="O390" s="359"/>
      <c r="P390" s="359">
        <v>8200000</v>
      </c>
      <c r="Q390" s="252"/>
      <c r="R390" s="359"/>
      <c r="S390" s="359"/>
      <c r="T390" s="359"/>
      <c r="U390" s="359"/>
      <c r="V390" s="359"/>
      <c r="W390" s="359"/>
      <c r="X390" s="359"/>
      <c r="Y390" s="359"/>
      <c r="Z390" s="359">
        <f>IF(SUM(K390:P390)&lt;SUM(J390),SUM(J390)-SUM(K390:P390),)</f>
        <v>0</v>
      </c>
      <c r="AA390" s="359"/>
      <c r="AB390" s="219">
        <v>9250000</v>
      </c>
      <c r="AC390" s="219"/>
      <c r="AD390" s="219"/>
      <c r="AE390" s="219"/>
      <c r="AF390" s="219"/>
      <c r="AG390" s="219">
        <v>9250000</v>
      </c>
      <c r="AH390" s="219"/>
      <c r="AI390" s="219"/>
      <c r="AJ390" s="359">
        <f>IF(SUM(AC390:AH390)&lt;SUM(AB390),SUM(AB390)-SUM(AC390:AH390),)</f>
        <v>0</v>
      </c>
      <c r="AK390" s="180">
        <v>0</v>
      </c>
      <c r="AL390" s="28"/>
      <c r="AM390" s="89"/>
      <c r="AN390" s="89"/>
      <c r="AO390" s="89"/>
      <c r="AP390" s="89"/>
      <c r="AQ390" s="89"/>
      <c r="AR390" s="89"/>
      <c r="AS390" s="89"/>
      <c r="AT390" s="89"/>
      <c r="AU390" s="89"/>
      <c r="AV390" s="220"/>
      <c r="AW390" s="89"/>
      <c r="AX390" s="89"/>
    </row>
    <row r="391" spans="1:50" ht="15.75">
      <c r="A391" s="356">
        <f>SUBTOTAL(3,$AK$7:AK391)</f>
        <v>385</v>
      </c>
      <c r="B391" s="357" t="s">
        <v>7050</v>
      </c>
      <c r="C391" s="358" t="s">
        <v>9359</v>
      </c>
      <c r="D391" s="357" t="s">
        <v>9360</v>
      </c>
      <c r="E391" s="357" t="s">
        <v>9331</v>
      </c>
      <c r="F391" s="357" t="s">
        <v>9331</v>
      </c>
      <c r="G391" s="359">
        <v>0</v>
      </c>
      <c r="H391" s="180">
        <v>0</v>
      </c>
      <c r="I391" s="371"/>
      <c r="J391" s="359">
        <v>8200000</v>
      </c>
      <c r="K391" s="359"/>
      <c r="L391" s="359"/>
      <c r="M391" s="359"/>
      <c r="N391" s="359"/>
      <c r="O391" s="359"/>
      <c r="P391" s="359">
        <v>8200000</v>
      </c>
      <c r="Q391" s="252"/>
      <c r="R391" s="359"/>
      <c r="S391" s="359"/>
      <c r="T391" s="359"/>
      <c r="U391" s="359"/>
      <c r="V391" s="359"/>
      <c r="W391" s="359"/>
      <c r="X391" s="359"/>
      <c r="Y391" s="359"/>
      <c r="Z391" s="359">
        <f>IF(SUM(K391:P391)&lt;SUM(J391),SUM(J391)-SUM(K391:P391),)</f>
        <v>0</v>
      </c>
      <c r="AA391" s="359"/>
      <c r="AB391" s="219">
        <v>9250000</v>
      </c>
      <c r="AC391" s="219">
        <v>9250000</v>
      </c>
      <c r="AD391" s="219"/>
      <c r="AE391" s="219"/>
      <c r="AF391" s="219"/>
      <c r="AG391" s="219"/>
      <c r="AH391" s="219"/>
      <c r="AI391" s="219"/>
      <c r="AJ391" s="359">
        <f t="shared" si="67"/>
        <v>0</v>
      </c>
      <c r="AK391" s="180">
        <f t="shared" si="68"/>
        <v>0</v>
      </c>
      <c r="AL391" s="28"/>
      <c r="AM391" s="89"/>
      <c r="AN391" s="89"/>
      <c r="AO391" s="89"/>
      <c r="AP391" s="89"/>
      <c r="AQ391" s="89"/>
      <c r="AR391" s="89"/>
      <c r="AS391" s="89"/>
      <c r="AT391" s="89"/>
      <c r="AU391" s="89"/>
      <c r="AV391" s="220"/>
      <c r="AW391" s="89"/>
      <c r="AX391" s="89"/>
    </row>
    <row r="392" spans="1:50" ht="15.75">
      <c r="A392" s="356">
        <f>SUBTOTAL(3,$AK$7:AK392)</f>
        <v>386</v>
      </c>
      <c r="B392" s="357" t="s">
        <v>7050</v>
      </c>
      <c r="C392" s="358" t="s">
        <v>5380</v>
      </c>
      <c r="D392" s="357" t="s">
        <v>9361</v>
      </c>
      <c r="E392" s="357" t="s">
        <v>9331</v>
      </c>
      <c r="F392" s="357" t="s">
        <v>9331</v>
      </c>
      <c r="G392" s="359">
        <v>0</v>
      </c>
      <c r="H392" s="180">
        <v>0</v>
      </c>
      <c r="I392" s="371"/>
      <c r="J392" s="359">
        <v>8200000</v>
      </c>
      <c r="K392" s="359"/>
      <c r="L392" s="359"/>
      <c r="M392" s="359"/>
      <c r="N392" s="359">
        <v>8200000</v>
      </c>
      <c r="O392" s="359"/>
      <c r="P392" s="359"/>
      <c r="Q392" s="252"/>
      <c r="R392" s="359"/>
      <c r="S392" s="359"/>
      <c r="T392" s="359"/>
      <c r="U392" s="359"/>
      <c r="V392" s="359"/>
      <c r="W392" s="359"/>
      <c r="X392" s="359"/>
      <c r="Y392" s="359"/>
      <c r="Z392" s="359">
        <f>IF(SUM(K392:N392)&lt;SUM(J392),SUM(J392)-SUM(K392:N392),)</f>
        <v>0</v>
      </c>
      <c r="AA392" s="359"/>
      <c r="AB392" s="219">
        <v>9250000</v>
      </c>
      <c r="AC392" s="219">
        <v>9250000</v>
      </c>
      <c r="AD392" s="219"/>
      <c r="AE392" s="219"/>
      <c r="AF392" s="219"/>
      <c r="AG392" s="219"/>
      <c r="AH392" s="219"/>
      <c r="AI392" s="219"/>
      <c r="AJ392" s="359">
        <f t="shared" si="67"/>
        <v>0</v>
      </c>
      <c r="AK392" s="180">
        <f t="shared" si="68"/>
        <v>0</v>
      </c>
      <c r="AL392" s="28"/>
      <c r="AM392" s="89"/>
      <c r="AN392" s="89"/>
      <c r="AO392" s="89"/>
      <c r="AP392" s="89"/>
      <c r="AQ392" s="89"/>
      <c r="AR392" s="89"/>
      <c r="AS392" s="89"/>
      <c r="AT392" s="89"/>
      <c r="AU392" s="89"/>
      <c r="AV392" s="220"/>
      <c r="AW392" s="89"/>
      <c r="AX392" s="89"/>
    </row>
    <row r="393" spans="1:50" ht="15.75">
      <c r="A393" s="356">
        <f>SUBTOTAL(3,$AK$7:AK393)</f>
        <v>387</v>
      </c>
      <c r="B393" s="357" t="s">
        <v>7050</v>
      </c>
      <c r="C393" s="358" t="s">
        <v>4933</v>
      </c>
      <c r="D393" s="357" t="s">
        <v>9362</v>
      </c>
      <c r="E393" s="357" t="s">
        <v>9331</v>
      </c>
      <c r="F393" s="357" t="s">
        <v>9331</v>
      </c>
      <c r="G393" s="359">
        <v>0</v>
      </c>
      <c r="H393" s="180">
        <v>0</v>
      </c>
      <c r="I393" s="371">
        <v>0</v>
      </c>
      <c r="J393" s="359">
        <v>8200000</v>
      </c>
      <c r="K393" s="359"/>
      <c r="L393" s="359"/>
      <c r="M393" s="359"/>
      <c r="N393" s="359">
        <v>8200000</v>
      </c>
      <c r="O393" s="359"/>
      <c r="P393" s="359"/>
      <c r="Q393" s="252"/>
      <c r="R393" s="359"/>
      <c r="S393" s="359"/>
      <c r="T393" s="359"/>
      <c r="U393" s="359"/>
      <c r="V393" s="359"/>
      <c r="W393" s="359"/>
      <c r="X393" s="359"/>
      <c r="Y393" s="359"/>
      <c r="Z393" s="359">
        <f>IF(SUM(K393:N393)&lt;SUM(J393),SUM(J393)-SUM(K393:N393),)</f>
        <v>0</v>
      </c>
      <c r="AA393" s="359"/>
      <c r="AB393" s="219">
        <v>9250000</v>
      </c>
      <c r="AC393" s="219">
        <v>9250000</v>
      </c>
      <c r="AD393" s="219"/>
      <c r="AE393" s="219"/>
      <c r="AF393" s="219"/>
      <c r="AG393" s="219"/>
      <c r="AH393" s="219"/>
      <c r="AI393" s="219"/>
      <c r="AJ393" s="359">
        <f t="shared" si="67"/>
        <v>0</v>
      </c>
      <c r="AK393" s="180">
        <f t="shared" si="68"/>
        <v>0</v>
      </c>
      <c r="AL393" s="28"/>
      <c r="AM393" s="89"/>
      <c r="AN393" s="89"/>
      <c r="AO393" s="89"/>
      <c r="AP393" s="89"/>
      <c r="AQ393" s="89"/>
      <c r="AR393" s="89"/>
      <c r="AS393" s="89"/>
      <c r="AT393" s="89"/>
      <c r="AU393" s="89"/>
      <c r="AV393" s="220"/>
      <c r="AW393" s="89"/>
      <c r="AX393" s="89"/>
    </row>
    <row r="394" spans="1:50" ht="15.75">
      <c r="A394" s="356">
        <f>SUBTOTAL(3,$AK$7:AK394)</f>
        <v>388</v>
      </c>
      <c r="B394" s="357" t="s">
        <v>7050</v>
      </c>
      <c r="C394" s="358" t="s">
        <v>9363</v>
      </c>
      <c r="D394" s="357" t="s">
        <v>9364</v>
      </c>
      <c r="E394" s="357" t="s">
        <v>9331</v>
      </c>
      <c r="F394" s="357" t="s">
        <v>9331</v>
      </c>
      <c r="G394" s="359">
        <v>0</v>
      </c>
      <c r="H394" s="180">
        <v>0</v>
      </c>
      <c r="I394" s="371"/>
      <c r="J394" s="359">
        <v>8200000</v>
      </c>
      <c r="K394" s="359"/>
      <c r="L394" s="359"/>
      <c r="M394" s="359"/>
      <c r="N394" s="359"/>
      <c r="O394" s="359"/>
      <c r="P394" s="359">
        <v>8200000</v>
      </c>
      <c r="Q394" s="252"/>
      <c r="R394" s="359"/>
      <c r="S394" s="359"/>
      <c r="T394" s="359"/>
      <c r="U394" s="359"/>
      <c r="V394" s="359"/>
      <c r="W394" s="359"/>
      <c r="X394" s="359"/>
      <c r="Y394" s="359"/>
      <c r="Z394" s="359">
        <f>IF(SUM(K394:P394)&lt;SUM(J394),SUM(J394)-SUM(K394:P394),)</f>
        <v>0</v>
      </c>
      <c r="AA394" s="359"/>
      <c r="AB394" s="219">
        <v>9250000</v>
      </c>
      <c r="AC394" s="219"/>
      <c r="AD394" s="219"/>
      <c r="AE394" s="219"/>
      <c r="AF394" s="219"/>
      <c r="AG394" s="219"/>
      <c r="AH394" s="219"/>
      <c r="AI394" s="219"/>
      <c r="AJ394" s="359">
        <f t="shared" si="67"/>
        <v>9250000</v>
      </c>
      <c r="AK394" s="180">
        <f t="shared" si="68"/>
        <v>9250000</v>
      </c>
      <c r="AL394" s="28"/>
      <c r="AM394" s="89"/>
      <c r="AN394" s="89"/>
      <c r="AO394" s="89"/>
      <c r="AP394" s="89"/>
      <c r="AQ394" s="89"/>
      <c r="AR394" s="89"/>
      <c r="AS394" s="89"/>
      <c r="AT394" s="89"/>
      <c r="AU394" s="89"/>
      <c r="AV394" s="220"/>
      <c r="AW394" s="89"/>
      <c r="AX394" s="89"/>
    </row>
    <row r="395" spans="1:50" ht="15.75">
      <c r="A395" s="356">
        <f>SUBTOTAL(3,$AK$7:AK395)</f>
        <v>389</v>
      </c>
      <c r="B395" s="357" t="s">
        <v>7050</v>
      </c>
      <c r="C395" s="358" t="s">
        <v>5947</v>
      </c>
      <c r="D395" s="357" t="s">
        <v>9365</v>
      </c>
      <c r="E395" s="357" t="s">
        <v>9331</v>
      </c>
      <c r="F395" s="357" t="s">
        <v>9331</v>
      </c>
      <c r="G395" s="359">
        <v>0</v>
      </c>
      <c r="H395" s="180">
        <v>0</v>
      </c>
      <c r="I395" s="371">
        <v>0</v>
      </c>
      <c r="J395" s="359">
        <v>8200000</v>
      </c>
      <c r="K395" s="359"/>
      <c r="L395" s="359"/>
      <c r="M395" s="359"/>
      <c r="N395" s="359">
        <v>8200000</v>
      </c>
      <c r="O395" s="359"/>
      <c r="P395" s="359"/>
      <c r="Q395" s="252"/>
      <c r="R395" s="359"/>
      <c r="S395" s="359"/>
      <c r="T395" s="359"/>
      <c r="U395" s="359"/>
      <c r="V395" s="359"/>
      <c r="W395" s="359"/>
      <c r="X395" s="359"/>
      <c r="Y395" s="359"/>
      <c r="Z395" s="359">
        <f>IF(SUM(K395:N395)&lt;SUM(J395),SUM(J395)-SUM(K395:N395),)</f>
        <v>0</v>
      </c>
      <c r="AA395" s="359"/>
      <c r="AB395" s="219">
        <v>9250000</v>
      </c>
      <c r="AC395" s="219"/>
      <c r="AD395" s="219"/>
      <c r="AE395" s="219">
        <v>9250000</v>
      </c>
      <c r="AF395" s="219"/>
      <c r="AG395" s="219"/>
      <c r="AH395" s="219"/>
      <c r="AI395" s="219"/>
      <c r="AJ395" s="359">
        <f t="shared" ref="AJ395:AJ396" si="69">IF(SUM(AC395:AF395)&lt;SUM(AB395),SUM(AB395)-SUM(AC395:AF395),)</f>
        <v>0</v>
      </c>
      <c r="AK395" s="180">
        <f t="shared" ref="AK395:AK396" si="70">IF(SUM(K395:X395)-I395&lt;SUM(J395+G395,H395),SUM(G395+H395+J395)-SUM(K395:X395),)+IF(SUM(AC395:AF395)&lt;SUM(AB395),SUM(AB395)-SUM(AC395:AF395),)</f>
        <v>0</v>
      </c>
      <c r="AL395" s="28"/>
      <c r="AM395" s="89"/>
      <c r="AN395" s="89"/>
      <c r="AO395" s="89"/>
      <c r="AP395" s="89"/>
      <c r="AQ395" s="89"/>
      <c r="AR395" s="89"/>
      <c r="AS395" s="89"/>
      <c r="AT395" s="89"/>
      <c r="AU395" s="89"/>
      <c r="AV395" s="220"/>
      <c r="AW395" s="89"/>
      <c r="AX395" s="89"/>
    </row>
    <row r="396" spans="1:50" ht="15.75">
      <c r="A396" s="356">
        <f>SUBTOTAL(3,$AK$7:AK396)</f>
        <v>390</v>
      </c>
      <c r="B396" s="357" t="s">
        <v>7050</v>
      </c>
      <c r="C396" s="358" t="s">
        <v>9366</v>
      </c>
      <c r="D396" s="357" t="s">
        <v>9367</v>
      </c>
      <c r="E396" s="357" t="s">
        <v>9331</v>
      </c>
      <c r="F396" s="357" t="s">
        <v>9331</v>
      </c>
      <c r="G396" s="359">
        <v>0</v>
      </c>
      <c r="H396" s="180">
        <v>0</v>
      </c>
      <c r="I396" s="371">
        <v>0</v>
      </c>
      <c r="J396" s="359">
        <v>8200000</v>
      </c>
      <c r="K396" s="359"/>
      <c r="L396" s="359"/>
      <c r="M396" s="359"/>
      <c r="N396" s="359"/>
      <c r="O396" s="359"/>
      <c r="P396" s="359"/>
      <c r="Q396" s="252"/>
      <c r="R396" s="359">
        <v>8200000</v>
      </c>
      <c r="S396" s="359"/>
      <c r="T396" s="359"/>
      <c r="U396" s="359"/>
      <c r="V396" s="359"/>
      <c r="W396" s="359"/>
      <c r="X396" s="359"/>
      <c r="Y396" s="359"/>
      <c r="Z396" s="359">
        <f>IF(SUM(K396:R396)&lt;SUM(J396),SUM(J396)-SUM(K396:N=R396),)</f>
        <v>0</v>
      </c>
      <c r="AA396" s="359"/>
      <c r="AB396" s="219">
        <v>9250000</v>
      </c>
      <c r="AC396" s="219"/>
      <c r="AD396" s="219"/>
      <c r="AE396" s="219">
        <v>9250000</v>
      </c>
      <c r="AF396" s="219"/>
      <c r="AG396" s="219"/>
      <c r="AH396" s="219"/>
      <c r="AI396" s="219"/>
      <c r="AJ396" s="359">
        <f t="shared" si="69"/>
        <v>0</v>
      </c>
      <c r="AK396" s="180">
        <f t="shared" si="70"/>
        <v>0</v>
      </c>
      <c r="AL396" s="28"/>
      <c r="AM396" s="89"/>
      <c r="AN396" s="89"/>
      <c r="AO396" s="89"/>
      <c r="AP396" s="89"/>
      <c r="AQ396" s="89"/>
      <c r="AR396" s="89"/>
      <c r="AS396" s="89"/>
      <c r="AT396" s="89"/>
      <c r="AU396" s="89"/>
      <c r="AV396" s="220"/>
      <c r="AW396" s="89"/>
      <c r="AX396" s="89"/>
    </row>
    <row r="397" spans="1:50" ht="15.75">
      <c r="A397" s="356">
        <f>SUBTOTAL(3,$AK$7:AK397)</f>
        <v>391</v>
      </c>
      <c r="B397" s="357" t="s">
        <v>7050</v>
      </c>
      <c r="C397" s="358" t="s">
        <v>5699</v>
      </c>
      <c r="D397" s="357" t="s">
        <v>9368</v>
      </c>
      <c r="E397" s="357" t="s">
        <v>9331</v>
      </c>
      <c r="F397" s="357" t="s">
        <v>9331</v>
      </c>
      <c r="G397" s="359">
        <v>0</v>
      </c>
      <c r="H397" s="180">
        <v>0</v>
      </c>
      <c r="I397" s="371">
        <v>0</v>
      </c>
      <c r="J397" s="359">
        <v>8200000</v>
      </c>
      <c r="K397" s="359"/>
      <c r="L397" s="359"/>
      <c r="M397" s="359"/>
      <c r="N397" s="359">
        <v>8200000</v>
      </c>
      <c r="O397" s="359"/>
      <c r="P397" s="359"/>
      <c r="Q397" s="252"/>
      <c r="R397" s="359"/>
      <c r="S397" s="359"/>
      <c r="T397" s="359"/>
      <c r="U397" s="359"/>
      <c r="V397" s="359"/>
      <c r="W397" s="359"/>
      <c r="X397" s="359"/>
      <c r="Y397" s="359"/>
      <c r="Z397" s="359">
        <f>IF(SUM(K397:N397)&lt;SUM(J397),SUM(J397)-SUM(K397:N397),)</f>
        <v>0</v>
      </c>
      <c r="AA397" s="359"/>
      <c r="AB397" s="219">
        <v>9250000</v>
      </c>
      <c r="AC397" s="219">
        <v>9250000</v>
      </c>
      <c r="AD397" s="219"/>
      <c r="AE397" s="219"/>
      <c r="AF397" s="219"/>
      <c r="AG397" s="219"/>
      <c r="AH397" s="219"/>
      <c r="AI397" s="219"/>
      <c r="AJ397" s="359">
        <f>IF(SUM(AC397:AD397)&lt;SUM(AB397),SUM(AB397)-SUM(AC397:AD397),)</f>
        <v>0</v>
      </c>
      <c r="AK397" s="180">
        <f>IF(SUM(K397:X397)-I397&lt;SUM(J397+G397,H397),SUM(G397+H397+J397)-SUM(K397:X397),)+IF(SUM(AC397:AD397)&lt;SUM(AB397),SUM(AB397)-SUM(AC397:AD397),)</f>
        <v>0</v>
      </c>
      <c r="AL397" s="28"/>
      <c r="AM397" s="89"/>
      <c r="AN397" s="89"/>
      <c r="AO397" s="89"/>
      <c r="AP397" s="89"/>
      <c r="AQ397" s="89"/>
      <c r="AR397" s="89"/>
      <c r="AS397" s="89"/>
      <c r="AT397" s="89"/>
      <c r="AU397" s="89"/>
      <c r="AV397" s="220"/>
      <c r="AW397" s="89"/>
      <c r="AX397" s="89"/>
    </row>
    <row r="398" spans="1:50" ht="15.75">
      <c r="A398" s="356">
        <f>SUBTOTAL(3,$AK$7:AK398)</f>
        <v>392</v>
      </c>
      <c r="B398" s="357" t="s">
        <v>7050</v>
      </c>
      <c r="C398" s="358" t="s">
        <v>9369</v>
      </c>
      <c r="D398" s="357" t="s">
        <v>9370</v>
      </c>
      <c r="E398" s="357" t="s">
        <v>9331</v>
      </c>
      <c r="F398" s="357" t="s">
        <v>9331</v>
      </c>
      <c r="G398" s="359">
        <v>0</v>
      </c>
      <c r="H398" s="180">
        <v>0</v>
      </c>
      <c r="I398" s="371"/>
      <c r="J398" s="359">
        <v>8200000</v>
      </c>
      <c r="K398" s="359"/>
      <c r="L398" s="359"/>
      <c r="M398" s="359"/>
      <c r="N398" s="359"/>
      <c r="O398" s="359"/>
      <c r="P398" s="359">
        <v>8200000</v>
      </c>
      <c r="Q398" s="252"/>
      <c r="R398" s="359"/>
      <c r="S398" s="359"/>
      <c r="T398" s="359"/>
      <c r="U398" s="359"/>
      <c r="V398" s="359"/>
      <c r="W398" s="359"/>
      <c r="X398" s="359"/>
      <c r="Y398" s="359"/>
      <c r="Z398" s="359">
        <f>IF(SUM(K398:P398)&lt;SUM(J398),SUM(J398)-SUM(K398:P398),)</f>
        <v>0</v>
      </c>
      <c r="AA398" s="359"/>
      <c r="AB398" s="219">
        <v>9250000</v>
      </c>
      <c r="AC398" s="219">
        <v>9250000</v>
      </c>
      <c r="AD398" s="219"/>
      <c r="AE398" s="219"/>
      <c r="AF398" s="219"/>
      <c r="AG398" s="219"/>
      <c r="AH398" s="219"/>
      <c r="AI398" s="219"/>
      <c r="AJ398" s="359">
        <f>IF(SUM(AC398:AD398)&lt;SUM(AB398),SUM(AB398)-SUM(AC398:AD398),)</f>
        <v>0</v>
      </c>
      <c r="AK398" s="180">
        <f>IF(SUM(K398:X398)-I398&lt;SUM(J398+G398,H398),SUM(G398+H398+J398)-SUM(K398:X398),)+IF(SUM(AC398:AD398)&lt;SUM(AB398),SUM(AB398)-SUM(AC398:AD398),)</f>
        <v>0</v>
      </c>
      <c r="AL398" s="28"/>
      <c r="AM398" s="89"/>
      <c r="AN398" s="89"/>
      <c r="AO398" s="89"/>
      <c r="AP398" s="89"/>
      <c r="AQ398" s="89"/>
      <c r="AR398" s="89"/>
      <c r="AS398" s="89"/>
      <c r="AT398" s="89"/>
      <c r="AU398" s="89"/>
      <c r="AV398" s="220"/>
      <c r="AW398" s="89"/>
      <c r="AX398" s="89"/>
    </row>
    <row r="399" spans="1:50" ht="15.75">
      <c r="A399" s="356">
        <f>SUBTOTAL(3,$AK$7:AK399)</f>
        <v>393</v>
      </c>
      <c r="B399" s="357" t="s">
        <v>7050</v>
      </c>
      <c r="C399" s="358" t="s">
        <v>9371</v>
      </c>
      <c r="D399" s="357" t="s">
        <v>9372</v>
      </c>
      <c r="E399" s="357" t="s">
        <v>9331</v>
      </c>
      <c r="F399" s="357" t="s">
        <v>9331</v>
      </c>
      <c r="G399" s="359">
        <v>0</v>
      </c>
      <c r="H399" s="180">
        <v>0</v>
      </c>
      <c r="I399" s="371">
        <v>0</v>
      </c>
      <c r="J399" s="359">
        <v>8200000</v>
      </c>
      <c r="K399" s="359"/>
      <c r="L399" s="359"/>
      <c r="M399" s="359"/>
      <c r="N399" s="359"/>
      <c r="O399" s="359"/>
      <c r="P399" s="359">
        <v>8200000</v>
      </c>
      <c r="Q399" s="252"/>
      <c r="R399" s="359"/>
      <c r="S399" s="359"/>
      <c r="T399" s="359"/>
      <c r="U399" s="359"/>
      <c r="V399" s="359"/>
      <c r="W399" s="359"/>
      <c r="X399" s="359"/>
      <c r="Y399" s="359"/>
      <c r="Z399" s="359">
        <f>IF(SUM(K399:P399)&lt;SUM(J399),SUM(J399)-SUM(K399:P399),)</f>
        <v>0</v>
      </c>
      <c r="AA399" s="359"/>
      <c r="AB399" s="219">
        <v>9250000</v>
      </c>
      <c r="AC399" s="219"/>
      <c r="AD399" s="219"/>
      <c r="AE399" s="219"/>
      <c r="AF399" s="219"/>
      <c r="AG399" s="219"/>
      <c r="AH399" s="219"/>
      <c r="AI399" s="219"/>
      <c r="AJ399" s="359">
        <f>IF(SUM(AC399:AD399)&lt;SUM(AB399),SUM(AB399)-SUM(AC399:AD399),)</f>
        <v>9250000</v>
      </c>
      <c r="AK399" s="180">
        <f>IF(SUM(K399:X399)-I399&lt;SUM(J399+G399,H399),SUM(G399+H399+J399)-SUM(K399:X399),)+IF(SUM(AC399:AD399)&lt;SUM(AB399),SUM(AB399)-SUM(AC399:AD399),)</f>
        <v>9250000</v>
      </c>
      <c r="AL399" s="28"/>
      <c r="AM399" s="89"/>
      <c r="AN399" s="89"/>
      <c r="AO399" s="89"/>
      <c r="AP399" s="89"/>
      <c r="AQ399" s="89"/>
      <c r="AR399" s="89"/>
      <c r="AS399" s="89"/>
      <c r="AT399" s="89"/>
      <c r="AU399" s="89"/>
      <c r="AV399" s="220"/>
      <c r="AW399" s="89"/>
      <c r="AX399" s="89"/>
    </row>
    <row r="400" spans="1:50" ht="15.75">
      <c r="A400" s="356">
        <f>SUBTOTAL(3,$AK$7:AK400)</f>
        <v>394</v>
      </c>
      <c r="B400" s="357" t="s">
        <v>4682</v>
      </c>
      <c r="C400" s="358" t="s">
        <v>6155</v>
      </c>
      <c r="D400" s="357" t="s">
        <v>9373</v>
      </c>
      <c r="E400" s="357" t="s">
        <v>9374</v>
      </c>
      <c r="F400" s="357" t="s">
        <v>9374</v>
      </c>
      <c r="G400" s="359">
        <v>0</v>
      </c>
      <c r="H400" s="180">
        <v>0</v>
      </c>
      <c r="I400" s="371">
        <v>0</v>
      </c>
      <c r="J400" s="359">
        <v>8200000</v>
      </c>
      <c r="K400" s="359"/>
      <c r="L400" s="359"/>
      <c r="M400" s="359"/>
      <c r="N400" s="359">
        <v>8200000</v>
      </c>
      <c r="O400" s="359"/>
      <c r="P400" s="359"/>
      <c r="Q400" s="252"/>
      <c r="R400" s="359"/>
      <c r="S400" s="359"/>
      <c r="T400" s="359"/>
      <c r="U400" s="359"/>
      <c r="V400" s="359"/>
      <c r="W400" s="359"/>
      <c r="X400" s="359"/>
      <c r="Y400" s="359"/>
      <c r="Z400" s="359">
        <f>IF(SUM(K400:N400)&lt;SUM(J400),SUM(J400)-SUM(K400:N400),)</f>
        <v>0</v>
      </c>
      <c r="AA400" s="359"/>
      <c r="AB400" s="219">
        <v>9250000</v>
      </c>
      <c r="AC400" s="219">
        <v>9250000</v>
      </c>
      <c r="AD400" s="219"/>
      <c r="AE400" s="219"/>
      <c r="AF400" s="219"/>
      <c r="AG400" s="219"/>
      <c r="AH400" s="219"/>
      <c r="AI400" s="219"/>
      <c r="AJ400" s="359">
        <f>IF(SUM(AC400:AD400)&lt;SUM(AB400),SUM(AB400)-SUM(AC400:AD400),)</f>
        <v>0</v>
      </c>
      <c r="AK400" s="180">
        <f>IF(SUM(K400:X400)-I400&lt;SUM(J400+G400,H400),SUM(G400+H400+J400)-SUM(K400:X400),)+IF(SUM(AC400:AD400)&lt;SUM(AB400),SUM(AB400)-SUM(AC400:AD400),)</f>
        <v>0</v>
      </c>
      <c r="AL400" s="28"/>
      <c r="AM400" s="89"/>
      <c r="AN400" s="89"/>
      <c r="AO400" s="89"/>
      <c r="AP400" s="89"/>
      <c r="AQ400" s="89"/>
      <c r="AR400" s="89"/>
      <c r="AS400" s="89"/>
      <c r="AT400" s="89"/>
      <c r="AU400" s="89"/>
      <c r="AV400" s="220"/>
      <c r="AW400" s="89"/>
      <c r="AX400" s="89"/>
    </row>
    <row r="401" spans="1:50" ht="15.75">
      <c r="A401" s="356">
        <f>SUBTOTAL(3,$AK$7:AK401)</f>
        <v>395</v>
      </c>
      <c r="B401" s="357" t="s">
        <v>4682</v>
      </c>
      <c r="C401" s="358" t="s">
        <v>9375</v>
      </c>
      <c r="D401" s="357" t="s">
        <v>9376</v>
      </c>
      <c r="E401" s="357" t="s">
        <v>9374</v>
      </c>
      <c r="F401" s="357" t="s">
        <v>9374</v>
      </c>
      <c r="G401" s="359">
        <v>0</v>
      </c>
      <c r="H401" s="180">
        <v>0</v>
      </c>
      <c r="I401" s="371">
        <v>0</v>
      </c>
      <c r="J401" s="359">
        <v>8200000</v>
      </c>
      <c r="K401" s="359"/>
      <c r="L401" s="359"/>
      <c r="M401" s="359"/>
      <c r="N401" s="359"/>
      <c r="O401" s="359"/>
      <c r="P401" s="359">
        <v>8200000</v>
      </c>
      <c r="Q401" s="252"/>
      <c r="R401" s="359"/>
      <c r="S401" s="359"/>
      <c r="T401" s="359"/>
      <c r="U401" s="359"/>
      <c r="V401" s="359"/>
      <c r="W401" s="359"/>
      <c r="X401" s="359"/>
      <c r="Y401" s="359"/>
      <c r="Z401" s="359">
        <f>IF(SUM(K401:P401)&lt;SUM(J401),SUM(J401)-SUM(K401:P401),)</f>
        <v>0</v>
      </c>
      <c r="AA401" s="359"/>
      <c r="AB401" s="219">
        <v>9250000</v>
      </c>
      <c r="AC401" s="219"/>
      <c r="AD401" s="219"/>
      <c r="AE401" s="219">
        <v>9250000</v>
      </c>
      <c r="AF401" s="219"/>
      <c r="AG401" s="219"/>
      <c r="AH401" s="219"/>
      <c r="AI401" s="219"/>
      <c r="AJ401" s="359">
        <f>IF(SUM(AC401:AF401)&lt;SUM(AB401),SUM(AB401)-SUM(AC401:AF401),)</f>
        <v>0</v>
      </c>
      <c r="AK401" s="180">
        <f>IF(SUM(K401:X401)-I401&lt;SUM(J401+G401,H401),SUM(G401+H401+J401)-SUM(K401:X401),)+IF(SUM(AC401:AF401)&lt;SUM(AB401),SUM(AB401)-SUM(AC401:AF401),)</f>
        <v>0</v>
      </c>
      <c r="AL401" s="28"/>
      <c r="AM401" s="89"/>
      <c r="AN401" s="89"/>
      <c r="AO401" s="89"/>
      <c r="AP401" s="89"/>
      <c r="AQ401" s="89"/>
      <c r="AR401" s="89"/>
      <c r="AS401" s="89"/>
      <c r="AT401" s="89"/>
      <c r="AU401" s="89"/>
      <c r="AV401" s="220"/>
      <c r="AW401" s="89"/>
      <c r="AX401" s="89"/>
    </row>
    <row r="402" spans="1:50" ht="15.75">
      <c r="A402" s="356">
        <f>SUBTOTAL(3,$AK$7:AK402)</f>
        <v>396</v>
      </c>
      <c r="B402" s="357" t="s">
        <v>4682</v>
      </c>
      <c r="C402" s="358" t="s">
        <v>5008</v>
      </c>
      <c r="D402" s="357" t="s">
        <v>9379</v>
      </c>
      <c r="E402" s="357" t="s">
        <v>9374</v>
      </c>
      <c r="F402" s="357" t="s">
        <v>9374</v>
      </c>
      <c r="G402" s="359">
        <v>0</v>
      </c>
      <c r="H402" s="180">
        <v>0</v>
      </c>
      <c r="I402" s="371">
        <v>0</v>
      </c>
      <c r="J402" s="359">
        <v>8200000</v>
      </c>
      <c r="K402" s="359"/>
      <c r="L402" s="359"/>
      <c r="M402" s="359"/>
      <c r="N402" s="359">
        <v>8200000</v>
      </c>
      <c r="O402" s="359"/>
      <c r="P402" s="359"/>
      <c r="Q402" s="252"/>
      <c r="R402" s="359"/>
      <c r="S402" s="359"/>
      <c r="T402" s="359"/>
      <c r="U402" s="359"/>
      <c r="V402" s="359"/>
      <c r="W402" s="359"/>
      <c r="X402" s="359"/>
      <c r="Y402" s="359"/>
      <c r="Z402" s="359">
        <f>IF(SUM(K402:N402)&lt;SUM(J402),SUM(J402)-SUM(K402:N402),)</f>
        <v>0</v>
      </c>
      <c r="AA402" s="359"/>
      <c r="AB402" s="219">
        <v>9250000</v>
      </c>
      <c r="AC402" s="219">
        <v>9250000</v>
      </c>
      <c r="AD402" s="219"/>
      <c r="AE402" s="219"/>
      <c r="AF402" s="219"/>
      <c r="AG402" s="219"/>
      <c r="AH402" s="219"/>
      <c r="AI402" s="219"/>
      <c r="AJ402" s="359">
        <f t="shared" ref="AJ402:AJ418" si="71">IF(SUM(AC402:AD402)&lt;SUM(AB402),SUM(AB402)-SUM(AC402:AD402),)</f>
        <v>0</v>
      </c>
      <c r="AK402" s="180">
        <f t="shared" ref="AK402:AK418" si="72">IF(SUM(K402:X402)-I402&lt;SUM(J402+G402,H402),SUM(G402+H402+J402)-SUM(K402:X402),)+IF(SUM(AC402:AD402)&lt;SUM(AB402),SUM(AB402)-SUM(AC402:AD402),)</f>
        <v>0</v>
      </c>
      <c r="AL402" s="28"/>
      <c r="AM402" s="89"/>
      <c r="AN402" s="89"/>
      <c r="AO402" s="89"/>
      <c r="AP402" s="89"/>
      <c r="AQ402" s="89"/>
      <c r="AR402" s="89"/>
      <c r="AS402" s="89"/>
      <c r="AT402" s="89"/>
      <c r="AU402" s="89"/>
      <c r="AV402" s="220"/>
      <c r="AW402" s="89"/>
      <c r="AX402" s="89"/>
    </row>
    <row r="403" spans="1:50" ht="15.75">
      <c r="A403" s="356">
        <f>SUBTOTAL(3,$AK$7:AK403)</f>
        <v>397</v>
      </c>
      <c r="B403" s="357" t="s">
        <v>4682</v>
      </c>
      <c r="C403" s="358" t="s">
        <v>4898</v>
      </c>
      <c r="D403" s="357" t="s">
        <v>9380</v>
      </c>
      <c r="E403" s="357" t="s">
        <v>9374</v>
      </c>
      <c r="F403" s="357" t="s">
        <v>9374</v>
      </c>
      <c r="G403" s="359">
        <v>0</v>
      </c>
      <c r="H403" s="180">
        <v>0</v>
      </c>
      <c r="I403" s="371">
        <v>0</v>
      </c>
      <c r="J403" s="359">
        <v>8200000</v>
      </c>
      <c r="K403" s="359"/>
      <c r="L403" s="359"/>
      <c r="M403" s="359"/>
      <c r="N403" s="359">
        <v>8200000</v>
      </c>
      <c r="O403" s="359"/>
      <c r="P403" s="359"/>
      <c r="Q403" s="252"/>
      <c r="R403" s="359"/>
      <c r="S403" s="359"/>
      <c r="T403" s="359"/>
      <c r="U403" s="359"/>
      <c r="V403" s="359"/>
      <c r="W403" s="359"/>
      <c r="X403" s="359"/>
      <c r="Y403" s="359"/>
      <c r="Z403" s="359">
        <f>IF(SUM(K403:N403)&lt;SUM(J403),SUM(J403)-SUM(K403:N403),)</f>
        <v>0</v>
      </c>
      <c r="AA403" s="359"/>
      <c r="AB403" s="219">
        <v>9250000</v>
      </c>
      <c r="AC403" s="219">
        <v>9250000</v>
      </c>
      <c r="AD403" s="219"/>
      <c r="AE403" s="219"/>
      <c r="AF403" s="219"/>
      <c r="AG403" s="219"/>
      <c r="AH403" s="219"/>
      <c r="AI403" s="219"/>
      <c r="AJ403" s="359">
        <f t="shared" si="71"/>
        <v>0</v>
      </c>
      <c r="AK403" s="180">
        <f t="shared" si="72"/>
        <v>0</v>
      </c>
      <c r="AL403" s="28"/>
      <c r="AM403" s="89"/>
      <c r="AN403" s="89"/>
      <c r="AO403" s="89"/>
      <c r="AP403" s="89"/>
      <c r="AQ403" s="89"/>
      <c r="AR403" s="89"/>
      <c r="AS403" s="89"/>
      <c r="AT403" s="89"/>
      <c r="AU403" s="89"/>
      <c r="AV403" s="220"/>
      <c r="AW403" s="89"/>
      <c r="AX403" s="89"/>
    </row>
    <row r="404" spans="1:50" ht="15.75">
      <c r="A404" s="356">
        <f>SUBTOTAL(3,$AK$7:AK404)</f>
        <v>398</v>
      </c>
      <c r="B404" s="357" t="s">
        <v>4682</v>
      </c>
      <c r="C404" s="358" t="s">
        <v>9381</v>
      </c>
      <c r="D404" s="357" t="s">
        <v>9382</v>
      </c>
      <c r="E404" s="357" t="s">
        <v>9374</v>
      </c>
      <c r="F404" s="357" t="s">
        <v>9374</v>
      </c>
      <c r="G404" s="359">
        <v>0</v>
      </c>
      <c r="H404" s="180">
        <v>0</v>
      </c>
      <c r="I404" s="371">
        <v>0</v>
      </c>
      <c r="J404" s="359">
        <v>8200000</v>
      </c>
      <c r="K404" s="359"/>
      <c r="L404" s="359"/>
      <c r="M404" s="359"/>
      <c r="N404" s="359"/>
      <c r="O404" s="359"/>
      <c r="P404" s="359">
        <v>8200000</v>
      </c>
      <c r="Q404" s="252"/>
      <c r="R404" s="359"/>
      <c r="S404" s="359"/>
      <c r="T404" s="359"/>
      <c r="U404" s="359"/>
      <c r="V404" s="359"/>
      <c r="W404" s="359"/>
      <c r="X404" s="359"/>
      <c r="Y404" s="359"/>
      <c r="Z404" s="359">
        <f>IF(SUM(K404:P404)&lt;SUM(J404),SUM(J404)-SUM(K404:P404),)</f>
        <v>0</v>
      </c>
      <c r="AA404" s="359"/>
      <c r="AB404" s="219">
        <v>9250000</v>
      </c>
      <c r="AC404" s="219">
        <v>9250000</v>
      </c>
      <c r="AD404" s="219"/>
      <c r="AE404" s="219"/>
      <c r="AF404" s="219"/>
      <c r="AG404" s="219"/>
      <c r="AH404" s="219"/>
      <c r="AI404" s="219"/>
      <c r="AJ404" s="359">
        <f t="shared" si="71"/>
        <v>0</v>
      </c>
      <c r="AK404" s="180">
        <f t="shared" si="72"/>
        <v>0</v>
      </c>
      <c r="AL404" s="28"/>
      <c r="AM404" s="89"/>
      <c r="AN404" s="89"/>
      <c r="AO404" s="89"/>
      <c r="AP404" s="89"/>
      <c r="AQ404" s="89"/>
      <c r="AR404" s="89"/>
      <c r="AS404" s="89"/>
      <c r="AT404" s="89"/>
      <c r="AU404" s="89"/>
      <c r="AV404" s="220"/>
      <c r="AW404" s="89"/>
      <c r="AX404" s="89"/>
    </row>
    <row r="405" spans="1:50" ht="15.75">
      <c r="A405" s="356">
        <f>SUBTOTAL(3,$AK$7:AK405)</f>
        <v>399</v>
      </c>
      <c r="B405" s="357" t="s">
        <v>4682</v>
      </c>
      <c r="C405" s="358" t="s">
        <v>6605</v>
      </c>
      <c r="D405" s="357" t="s">
        <v>9385</v>
      </c>
      <c r="E405" s="357" t="s">
        <v>9374</v>
      </c>
      <c r="F405" s="357" t="s">
        <v>9374</v>
      </c>
      <c r="G405" s="359">
        <v>0</v>
      </c>
      <c r="H405" s="180">
        <v>0</v>
      </c>
      <c r="I405" s="371">
        <v>0</v>
      </c>
      <c r="J405" s="359">
        <v>8200000</v>
      </c>
      <c r="K405" s="359"/>
      <c r="L405" s="359"/>
      <c r="M405" s="359"/>
      <c r="N405" s="359">
        <v>8200000</v>
      </c>
      <c r="O405" s="359"/>
      <c r="P405" s="359"/>
      <c r="Q405" s="252"/>
      <c r="R405" s="359"/>
      <c r="S405" s="359"/>
      <c r="T405" s="359"/>
      <c r="U405" s="359"/>
      <c r="V405" s="359"/>
      <c r="W405" s="359"/>
      <c r="X405" s="359"/>
      <c r="Y405" s="359"/>
      <c r="Z405" s="359">
        <f>IF(SUM(K405:N405)&lt;SUM(J405),SUM(J405)-SUM(K405:N405),)</f>
        <v>0</v>
      </c>
      <c r="AA405" s="359"/>
      <c r="AB405" s="219">
        <v>9250000</v>
      </c>
      <c r="AC405" s="219">
        <v>9250000</v>
      </c>
      <c r="AD405" s="219"/>
      <c r="AE405" s="219"/>
      <c r="AF405" s="219"/>
      <c r="AG405" s="219"/>
      <c r="AH405" s="219"/>
      <c r="AI405" s="219"/>
      <c r="AJ405" s="359">
        <f t="shared" si="71"/>
        <v>0</v>
      </c>
      <c r="AK405" s="180">
        <f t="shared" si="72"/>
        <v>0</v>
      </c>
      <c r="AL405" s="28"/>
      <c r="AM405" s="89"/>
      <c r="AN405" s="89"/>
      <c r="AO405" s="89"/>
      <c r="AP405" s="89"/>
      <c r="AQ405" s="89"/>
      <c r="AR405" s="89"/>
      <c r="AS405" s="89"/>
      <c r="AT405" s="89"/>
      <c r="AU405" s="89"/>
      <c r="AV405" s="220"/>
      <c r="AW405" s="89"/>
      <c r="AX405" s="89"/>
    </row>
    <row r="406" spans="1:50" ht="15.75">
      <c r="A406" s="356">
        <f>SUBTOTAL(3,$AK$7:AK406)</f>
        <v>400</v>
      </c>
      <c r="B406" s="357" t="s">
        <v>4682</v>
      </c>
      <c r="C406" s="358" t="s">
        <v>9386</v>
      </c>
      <c r="D406" s="357" t="s">
        <v>8752</v>
      </c>
      <c r="E406" s="357" t="s">
        <v>9374</v>
      </c>
      <c r="F406" s="357" t="s">
        <v>9374</v>
      </c>
      <c r="G406" s="359">
        <v>0</v>
      </c>
      <c r="H406" s="180">
        <v>0</v>
      </c>
      <c r="I406" s="371">
        <v>0</v>
      </c>
      <c r="J406" s="359">
        <v>8200000</v>
      </c>
      <c r="K406" s="359"/>
      <c r="L406" s="359"/>
      <c r="M406" s="359"/>
      <c r="N406" s="359"/>
      <c r="O406" s="359"/>
      <c r="P406" s="359">
        <v>8200000</v>
      </c>
      <c r="Q406" s="252"/>
      <c r="R406" s="359"/>
      <c r="S406" s="359"/>
      <c r="T406" s="359"/>
      <c r="U406" s="359"/>
      <c r="V406" s="359"/>
      <c r="W406" s="359"/>
      <c r="X406" s="359"/>
      <c r="Y406" s="359"/>
      <c r="Z406" s="359">
        <f>IF(SUM(K406:P406)&lt;SUM(J406),SUM(J406)-SUM(K406:P406),)</f>
        <v>0</v>
      </c>
      <c r="AA406" s="359"/>
      <c r="AB406" s="219">
        <v>9250000</v>
      </c>
      <c r="AC406" s="219">
        <v>9250000</v>
      </c>
      <c r="AD406" s="219"/>
      <c r="AE406" s="219"/>
      <c r="AF406" s="219"/>
      <c r="AG406" s="219"/>
      <c r="AH406" s="219"/>
      <c r="AI406" s="219"/>
      <c r="AJ406" s="359">
        <f t="shared" si="71"/>
        <v>0</v>
      </c>
      <c r="AK406" s="180">
        <f t="shared" si="72"/>
        <v>0</v>
      </c>
      <c r="AL406" s="28"/>
      <c r="AM406" s="89"/>
      <c r="AN406" s="89"/>
      <c r="AO406" s="89"/>
      <c r="AP406" s="89"/>
      <c r="AQ406" s="89"/>
      <c r="AR406" s="89"/>
      <c r="AS406" s="89"/>
      <c r="AT406" s="89"/>
      <c r="AU406" s="89"/>
      <c r="AV406" s="220"/>
      <c r="AW406" s="89"/>
      <c r="AX406" s="89"/>
    </row>
    <row r="407" spans="1:50" ht="15.75">
      <c r="A407" s="356">
        <f>SUBTOTAL(3,$AK$7:AK407)</f>
        <v>401</v>
      </c>
      <c r="B407" s="357" t="s">
        <v>7044</v>
      </c>
      <c r="C407" s="358" t="s">
        <v>4762</v>
      </c>
      <c r="D407" s="357" t="s">
        <v>9387</v>
      </c>
      <c r="E407" s="357" t="s">
        <v>9315</v>
      </c>
      <c r="F407" s="357" t="s">
        <v>9316</v>
      </c>
      <c r="G407" s="359">
        <v>0</v>
      </c>
      <c r="H407" s="180">
        <v>0</v>
      </c>
      <c r="I407" s="371">
        <v>0</v>
      </c>
      <c r="J407" s="359">
        <v>7050000</v>
      </c>
      <c r="K407" s="359"/>
      <c r="L407" s="359"/>
      <c r="M407" s="359"/>
      <c r="N407" s="359">
        <v>7050000</v>
      </c>
      <c r="O407" s="359"/>
      <c r="P407" s="359"/>
      <c r="Q407" s="252"/>
      <c r="R407" s="359"/>
      <c r="S407" s="359"/>
      <c r="T407" s="359"/>
      <c r="U407" s="359"/>
      <c r="V407" s="359"/>
      <c r="W407" s="359"/>
      <c r="X407" s="359"/>
      <c r="Y407" s="359"/>
      <c r="Z407" s="359">
        <f>IF(SUM(K407:N407)&lt;SUM(J407),SUM(J407)-SUM(K407:N407),)</f>
        <v>0</v>
      </c>
      <c r="AA407" s="359"/>
      <c r="AB407" s="219">
        <v>7950000</v>
      </c>
      <c r="AC407" s="219">
        <v>7950000</v>
      </c>
      <c r="AD407" s="219"/>
      <c r="AE407" s="219"/>
      <c r="AF407" s="219"/>
      <c r="AG407" s="219"/>
      <c r="AH407" s="219"/>
      <c r="AI407" s="219"/>
      <c r="AJ407" s="359">
        <f t="shared" si="71"/>
        <v>0</v>
      </c>
      <c r="AK407" s="180">
        <f t="shared" si="72"/>
        <v>0</v>
      </c>
      <c r="AL407" s="28"/>
      <c r="AM407" s="89"/>
      <c r="AN407" s="89"/>
      <c r="AO407" s="89"/>
      <c r="AP407" s="89"/>
      <c r="AQ407" s="89"/>
      <c r="AR407" s="89"/>
      <c r="AS407" s="89"/>
      <c r="AT407" s="89"/>
      <c r="AU407" s="89"/>
      <c r="AV407" s="220"/>
      <c r="AW407" s="89"/>
      <c r="AX407" s="89"/>
    </row>
    <row r="408" spans="1:50" ht="15.75">
      <c r="A408" s="356">
        <f>SUBTOTAL(3,$AK$7:AK408)</f>
        <v>402</v>
      </c>
      <c r="B408" s="357" t="s">
        <v>4682</v>
      </c>
      <c r="C408" s="358" t="s">
        <v>9388</v>
      </c>
      <c r="D408" s="357" t="s">
        <v>9389</v>
      </c>
      <c r="E408" s="357" t="s">
        <v>9374</v>
      </c>
      <c r="F408" s="357" t="s">
        <v>9374</v>
      </c>
      <c r="G408" s="359">
        <v>0</v>
      </c>
      <c r="H408" s="180">
        <v>0</v>
      </c>
      <c r="I408" s="371">
        <v>0</v>
      </c>
      <c r="J408" s="359">
        <v>8200000</v>
      </c>
      <c r="K408" s="359"/>
      <c r="L408" s="359"/>
      <c r="M408" s="359"/>
      <c r="N408" s="359"/>
      <c r="O408" s="359"/>
      <c r="P408" s="359"/>
      <c r="Q408" s="252"/>
      <c r="R408" s="359"/>
      <c r="S408" s="359"/>
      <c r="T408" s="359"/>
      <c r="U408" s="359"/>
      <c r="V408" s="359"/>
      <c r="W408" s="359"/>
      <c r="X408" s="359"/>
      <c r="Y408" s="359"/>
      <c r="Z408" s="359">
        <f>IF(SUM(K408:N408)&lt;SUM(J408),SUM(J408)-SUM(K408:N408),)</f>
        <v>8200000</v>
      </c>
      <c r="AA408" s="359"/>
      <c r="AB408" s="219">
        <v>9250000</v>
      </c>
      <c r="AC408" s="219"/>
      <c r="AD408" s="219"/>
      <c r="AE408" s="219"/>
      <c r="AF408" s="219"/>
      <c r="AG408" s="219"/>
      <c r="AH408" s="219"/>
      <c r="AI408" s="219"/>
      <c r="AJ408" s="359">
        <f t="shared" si="71"/>
        <v>9250000</v>
      </c>
      <c r="AK408" s="180">
        <f t="shared" si="72"/>
        <v>17450000</v>
      </c>
      <c r="AL408" s="28"/>
      <c r="AM408" s="89"/>
      <c r="AN408" s="89"/>
      <c r="AO408" s="89"/>
      <c r="AP408" s="89"/>
      <c r="AQ408" s="89"/>
      <c r="AR408" s="89"/>
      <c r="AS408" s="89"/>
      <c r="AT408" s="89"/>
      <c r="AU408" s="89"/>
      <c r="AV408" s="220"/>
      <c r="AW408" s="89"/>
      <c r="AX408" s="89"/>
    </row>
    <row r="409" spans="1:50" ht="15.75">
      <c r="A409" s="356">
        <f>SUBTOTAL(3,$AK$7:AK409)</f>
        <v>403</v>
      </c>
      <c r="B409" s="357" t="s">
        <v>4682</v>
      </c>
      <c r="C409" s="358" t="s">
        <v>5419</v>
      </c>
      <c r="D409" s="357" t="s">
        <v>9391</v>
      </c>
      <c r="E409" s="357" t="s">
        <v>9374</v>
      </c>
      <c r="F409" s="357" t="s">
        <v>9374</v>
      </c>
      <c r="G409" s="359">
        <v>0</v>
      </c>
      <c r="H409" s="180">
        <v>0</v>
      </c>
      <c r="I409" s="371">
        <v>0</v>
      </c>
      <c r="J409" s="359">
        <v>8200000</v>
      </c>
      <c r="K409" s="359"/>
      <c r="L409" s="359"/>
      <c r="M409" s="359"/>
      <c r="N409" s="359">
        <v>8200000</v>
      </c>
      <c r="O409" s="359"/>
      <c r="P409" s="359"/>
      <c r="Q409" s="252"/>
      <c r="R409" s="359"/>
      <c r="S409" s="359"/>
      <c r="T409" s="359"/>
      <c r="U409" s="359"/>
      <c r="V409" s="359"/>
      <c r="W409" s="359"/>
      <c r="X409" s="359"/>
      <c r="Y409" s="359"/>
      <c r="Z409" s="359">
        <f>IF(SUM(K409:N409)&lt;SUM(J409),SUM(J409)-SUM(K409:N409),)</f>
        <v>0</v>
      </c>
      <c r="AA409" s="359"/>
      <c r="AB409" s="219">
        <v>9250000</v>
      </c>
      <c r="AC409" s="219">
        <v>9250000</v>
      </c>
      <c r="AD409" s="219"/>
      <c r="AE409" s="219"/>
      <c r="AF409" s="219"/>
      <c r="AG409" s="219"/>
      <c r="AH409" s="219"/>
      <c r="AI409" s="219"/>
      <c r="AJ409" s="359">
        <f t="shared" si="71"/>
        <v>0</v>
      </c>
      <c r="AK409" s="180">
        <f t="shared" si="72"/>
        <v>0</v>
      </c>
      <c r="AL409" s="28"/>
      <c r="AM409" s="89"/>
      <c r="AN409" s="89"/>
      <c r="AO409" s="89"/>
      <c r="AP409" s="89"/>
      <c r="AQ409" s="89"/>
      <c r="AR409" s="89"/>
      <c r="AS409" s="89"/>
      <c r="AT409" s="89"/>
      <c r="AU409" s="89"/>
      <c r="AV409" s="220"/>
      <c r="AW409" s="89"/>
      <c r="AX409" s="89"/>
    </row>
    <row r="410" spans="1:50" ht="15.75">
      <c r="A410" s="356">
        <f>SUBTOTAL(3,$AK$7:AK410)</f>
        <v>404</v>
      </c>
      <c r="B410" s="357" t="s">
        <v>4682</v>
      </c>
      <c r="C410" s="358" t="s">
        <v>9392</v>
      </c>
      <c r="D410" s="357" t="s">
        <v>9393</v>
      </c>
      <c r="E410" s="357" t="s">
        <v>9374</v>
      </c>
      <c r="F410" s="357" t="s">
        <v>9374</v>
      </c>
      <c r="G410" s="359">
        <v>0</v>
      </c>
      <c r="H410" s="180">
        <v>0</v>
      </c>
      <c r="I410" s="371">
        <v>0</v>
      </c>
      <c r="J410" s="359">
        <v>8200000</v>
      </c>
      <c r="K410" s="359"/>
      <c r="L410" s="359"/>
      <c r="M410" s="359"/>
      <c r="N410" s="359"/>
      <c r="O410" s="359"/>
      <c r="P410" s="359">
        <v>8200000</v>
      </c>
      <c r="Q410" s="252"/>
      <c r="R410" s="359"/>
      <c r="S410" s="359"/>
      <c r="T410" s="359"/>
      <c r="U410" s="359"/>
      <c r="V410" s="359"/>
      <c r="W410" s="359"/>
      <c r="X410" s="359"/>
      <c r="Y410" s="359"/>
      <c r="Z410" s="359">
        <f>IF(SUM(K410:P410)&lt;SUM(J410),SUM(J410)-SUM(K410:P410),)</f>
        <v>0</v>
      </c>
      <c r="AA410" s="359"/>
      <c r="AB410" s="219">
        <v>9250000</v>
      </c>
      <c r="AC410" s="219">
        <v>9250000</v>
      </c>
      <c r="AD410" s="219"/>
      <c r="AE410" s="219"/>
      <c r="AF410" s="219"/>
      <c r="AG410" s="219"/>
      <c r="AH410" s="219"/>
      <c r="AI410" s="219"/>
      <c r="AJ410" s="359">
        <f t="shared" si="71"/>
        <v>0</v>
      </c>
      <c r="AK410" s="180">
        <f t="shared" si="72"/>
        <v>0</v>
      </c>
      <c r="AL410" s="28"/>
      <c r="AM410" s="89"/>
      <c r="AN410" s="89"/>
      <c r="AO410" s="89"/>
      <c r="AP410" s="89"/>
      <c r="AQ410" s="89"/>
      <c r="AR410" s="89"/>
      <c r="AS410" s="89"/>
      <c r="AT410" s="89"/>
      <c r="AU410" s="89"/>
      <c r="AV410" s="220"/>
      <c r="AW410" s="89"/>
      <c r="AX410" s="89"/>
    </row>
    <row r="411" spans="1:50" ht="15.75">
      <c r="A411" s="356">
        <f>SUBTOTAL(3,$AK$7:AK411)</f>
        <v>405</v>
      </c>
      <c r="B411" s="357" t="s">
        <v>4682</v>
      </c>
      <c r="C411" s="358" t="s">
        <v>6701</v>
      </c>
      <c r="D411" s="357" t="s">
        <v>9153</v>
      </c>
      <c r="E411" s="357" t="s">
        <v>9374</v>
      </c>
      <c r="F411" s="357" t="s">
        <v>9374</v>
      </c>
      <c r="G411" s="359">
        <v>0</v>
      </c>
      <c r="H411" s="180">
        <v>0</v>
      </c>
      <c r="I411" s="371">
        <v>0</v>
      </c>
      <c r="J411" s="359">
        <v>8200000</v>
      </c>
      <c r="K411" s="359"/>
      <c r="L411" s="359"/>
      <c r="M411" s="359"/>
      <c r="N411" s="359">
        <v>8200000</v>
      </c>
      <c r="O411" s="359"/>
      <c r="P411" s="359"/>
      <c r="Q411" s="252"/>
      <c r="R411" s="359"/>
      <c r="S411" s="359"/>
      <c r="T411" s="359"/>
      <c r="U411" s="359"/>
      <c r="V411" s="359"/>
      <c r="W411" s="359"/>
      <c r="X411" s="359"/>
      <c r="Y411" s="359"/>
      <c r="Z411" s="359">
        <f t="shared" ref="Z411:Z418" si="73">IF(SUM(K411:N411)&lt;SUM(J411),SUM(J411)-SUM(K411:N411),)</f>
        <v>0</v>
      </c>
      <c r="AA411" s="359"/>
      <c r="AB411" s="219">
        <v>9250000</v>
      </c>
      <c r="AC411" s="219">
        <v>9250000</v>
      </c>
      <c r="AD411" s="219"/>
      <c r="AE411" s="219"/>
      <c r="AF411" s="219"/>
      <c r="AG411" s="219"/>
      <c r="AH411" s="219"/>
      <c r="AI411" s="219"/>
      <c r="AJ411" s="359">
        <f t="shared" si="71"/>
        <v>0</v>
      </c>
      <c r="AK411" s="180">
        <f t="shared" si="72"/>
        <v>0</v>
      </c>
      <c r="AL411" s="28"/>
      <c r="AM411" s="89"/>
      <c r="AN411" s="89"/>
      <c r="AO411" s="89"/>
      <c r="AP411" s="89"/>
      <c r="AQ411" s="89"/>
      <c r="AR411" s="89"/>
      <c r="AS411" s="89"/>
      <c r="AT411" s="89"/>
      <c r="AU411" s="89"/>
      <c r="AV411" s="220"/>
      <c r="AW411" s="89"/>
      <c r="AX411" s="89"/>
    </row>
    <row r="412" spans="1:50" ht="15.75">
      <c r="A412" s="356">
        <f>SUBTOTAL(3,$AK$7:AK412)</f>
        <v>406</v>
      </c>
      <c r="B412" s="357" t="s">
        <v>4682</v>
      </c>
      <c r="C412" s="358" t="s">
        <v>6130</v>
      </c>
      <c r="D412" s="357" t="s">
        <v>9396</v>
      </c>
      <c r="E412" s="357" t="s">
        <v>9374</v>
      </c>
      <c r="F412" s="357" t="s">
        <v>9374</v>
      </c>
      <c r="G412" s="359">
        <v>0</v>
      </c>
      <c r="H412" s="180">
        <v>0</v>
      </c>
      <c r="I412" s="371">
        <v>0</v>
      </c>
      <c r="J412" s="359">
        <v>8200000</v>
      </c>
      <c r="K412" s="359"/>
      <c r="L412" s="359"/>
      <c r="M412" s="359"/>
      <c r="N412" s="359">
        <v>8200000</v>
      </c>
      <c r="O412" s="359"/>
      <c r="P412" s="359"/>
      <c r="Q412" s="252"/>
      <c r="R412" s="359"/>
      <c r="S412" s="359"/>
      <c r="T412" s="359"/>
      <c r="U412" s="359"/>
      <c r="V412" s="359"/>
      <c r="W412" s="359"/>
      <c r="X412" s="359"/>
      <c r="Y412" s="359"/>
      <c r="Z412" s="359">
        <f t="shared" si="73"/>
        <v>0</v>
      </c>
      <c r="AA412" s="359"/>
      <c r="AB412" s="219">
        <v>9250000</v>
      </c>
      <c r="AC412" s="219">
        <v>9250000</v>
      </c>
      <c r="AD412" s="219"/>
      <c r="AE412" s="219"/>
      <c r="AF412" s="219"/>
      <c r="AG412" s="219"/>
      <c r="AH412" s="219"/>
      <c r="AI412" s="219"/>
      <c r="AJ412" s="359">
        <f t="shared" si="71"/>
        <v>0</v>
      </c>
      <c r="AK412" s="180">
        <f t="shared" si="72"/>
        <v>0</v>
      </c>
      <c r="AL412" s="28"/>
      <c r="AM412" s="89"/>
      <c r="AN412" s="89"/>
      <c r="AO412" s="89"/>
      <c r="AP412" s="89"/>
      <c r="AQ412" s="89"/>
      <c r="AR412" s="89"/>
      <c r="AS412" s="89"/>
      <c r="AT412" s="89"/>
      <c r="AU412" s="89"/>
      <c r="AV412" s="220"/>
      <c r="AW412" s="89"/>
      <c r="AX412" s="89"/>
    </row>
    <row r="413" spans="1:50" ht="15.75">
      <c r="A413" s="356">
        <f>SUBTOTAL(3,$AK$7:AK413)</f>
        <v>407</v>
      </c>
      <c r="B413" s="357" t="s">
        <v>4682</v>
      </c>
      <c r="C413" s="358" t="s">
        <v>6588</v>
      </c>
      <c r="D413" s="357" t="s">
        <v>9399</v>
      </c>
      <c r="E413" s="357" t="s">
        <v>9374</v>
      </c>
      <c r="F413" s="357" t="s">
        <v>9374</v>
      </c>
      <c r="G413" s="359">
        <v>0</v>
      </c>
      <c r="H413" s="180">
        <v>0</v>
      </c>
      <c r="I413" s="371">
        <v>0</v>
      </c>
      <c r="J413" s="359">
        <v>8200000</v>
      </c>
      <c r="K413" s="359"/>
      <c r="L413" s="359"/>
      <c r="M413" s="359"/>
      <c r="N413" s="359">
        <v>8200000</v>
      </c>
      <c r="O413" s="359"/>
      <c r="P413" s="359"/>
      <c r="Q413" s="252"/>
      <c r="R413" s="359"/>
      <c r="S413" s="359"/>
      <c r="T413" s="359"/>
      <c r="U413" s="359"/>
      <c r="V413" s="359"/>
      <c r="W413" s="359"/>
      <c r="X413" s="359"/>
      <c r="Y413" s="359"/>
      <c r="Z413" s="359">
        <f t="shared" si="73"/>
        <v>0</v>
      </c>
      <c r="AA413" s="359"/>
      <c r="AB413" s="219">
        <v>9250000</v>
      </c>
      <c r="AC413" s="219">
        <v>9250000</v>
      </c>
      <c r="AD413" s="219"/>
      <c r="AE413" s="219"/>
      <c r="AF413" s="219"/>
      <c r="AG413" s="219"/>
      <c r="AH413" s="219"/>
      <c r="AI413" s="219"/>
      <c r="AJ413" s="359">
        <f t="shared" si="71"/>
        <v>0</v>
      </c>
      <c r="AK413" s="180">
        <f t="shared" si="72"/>
        <v>0</v>
      </c>
      <c r="AL413" s="28"/>
      <c r="AM413" s="89"/>
      <c r="AN413" s="89"/>
      <c r="AO413" s="89"/>
      <c r="AP413" s="89"/>
      <c r="AQ413" s="89"/>
      <c r="AR413" s="89"/>
      <c r="AS413" s="89"/>
      <c r="AT413" s="89"/>
      <c r="AU413" s="89"/>
      <c r="AV413" s="220"/>
      <c r="AW413" s="89"/>
      <c r="AX413" s="89"/>
    </row>
    <row r="414" spans="1:50" ht="15.75">
      <c r="A414" s="356">
        <f>SUBTOTAL(3,$AK$7:AK414)</f>
        <v>408</v>
      </c>
      <c r="B414" s="357" t="s">
        <v>4682</v>
      </c>
      <c r="C414" s="358" t="s">
        <v>5435</v>
      </c>
      <c r="D414" s="357" t="s">
        <v>9400</v>
      </c>
      <c r="E414" s="357" t="s">
        <v>9374</v>
      </c>
      <c r="F414" s="357" t="s">
        <v>9374</v>
      </c>
      <c r="G414" s="359">
        <v>0</v>
      </c>
      <c r="H414" s="180">
        <v>0</v>
      </c>
      <c r="I414" s="371">
        <v>0</v>
      </c>
      <c r="J414" s="359">
        <v>8200000</v>
      </c>
      <c r="K414" s="359"/>
      <c r="L414" s="359"/>
      <c r="M414" s="359"/>
      <c r="N414" s="359">
        <v>8200000</v>
      </c>
      <c r="O414" s="359"/>
      <c r="P414" s="359"/>
      <c r="Q414" s="252"/>
      <c r="R414" s="359"/>
      <c r="S414" s="359"/>
      <c r="T414" s="359"/>
      <c r="U414" s="359"/>
      <c r="V414" s="359"/>
      <c r="W414" s="359"/>
      <c r="X414" s="359"/>
      <c r="Y414" s="359"/>
      <c r="Z414" s="359">
        <f t="shared" si="73"/>
        <v>0</v>
      </c>
      <c r="AA414" s="359"/>
      <c r="AB414" s="219">
        <v>9250000</v>
      </c>
      <c r="AC414" s="219">
        <v>9250000</v>
      </c>
      <c r="AD414" s="219"/>
      <c r="AE414" s="219"/>
      <c r="AF414" s="219"/>
      <c r="AG414" s="219"/>
      <c r="AH414" s="219"/>
      <c r="AI414" s="219"/>
      <c r="AJ414" s="359">
        <f t="shared" si="71"/>
        <v>0</v>
      </c>
      <c r="AK414" s="180">
        <f t="shared" si="72"/>
        <v>0</v>
      </c>
      <c r="AL414" s="28"/>
      <c r="AM414" s="89"/>
      <c r="AN414" s="89"/>
      <c r="AO414" s="89"/>
      <c r="AP414" s="89"/>
      <c r="AQ414" s="89"/>
      <c r="AR414" s="89"/>
      <c r="AS414" s="89"/>
      <c r="AT414" s="89"/>
      <c r="AU414" s="89"/>
      <c r="AV414" s="220"/>
      <c r="AW414" s="89"/>
      <c r="AX414" s="89"/>
    </row>
    <row r="415" spans="1:50" ht="15.75">
      <c r="A415" s="356">
        <f>SUBTOTAL(3,$AK$7:AK415)</f>
        <v>409</v>
      </c>
      <c r="B415" s="357" t="s">
        <v>4682</v>
      </c>
      <c r="C415" s="358" t="s">
        <v>5485</v>
      </c>
      <c r="D415" s="357" t="s">
        <v>9401</v>
      </c>
      <c r="E415" s="357" t="s">
        <v>9374</v>
      </c>
      <c r="F415" s="357" t="s">
        <v>9374</v>
      </c>
      <c r="G415" s="359">
        <v>0</v>
      </c>
      <c r="H415" s="180">
        <v>0</v>
      </c>
      <c r="I415" s="371">
        <v>0</v>
      </c>
      <c r="J415" s="359">
        <v>8200000</v>
      </c>
      <c r="K415" s="359"/>
      <c r="L415" s="359"/>
      <c r="M415" s="359"/>
      <c r="N415" s="359">
        <v>8200000</v>
      </c>
      <c r="O415" s="359"/>
      <c r="P415" s="359"/>
      <c r="Q415" s="252"/>
      <c r="R415" s="359"/>
      <c r="S415" s="359"/>
      <c r="T415" s="359"/>
      <c r="U415" s="359"/>
      <c r="V415" s="359"/>
      <c r="W415" s="359"/>
      <c r="X415" s="359"/>
      <c r="Y415" s="359"/>
      <c r="Z415" s="359">
        <f t="shared" si="73"/>
        <v>0</v>
      </c>
      <c r="AA415" s="359"/>
      <c r="AB415" s="219">
        <v>9250000</v>
      </c>
      <c r="AC415" s="219">
        <v>9250000</v>
      </c>
      <c r="AD415" s="219"/>
      <c r="AE415" s="219"/>
      <c r="AF415" s="219"/>
      <c r="AG415" s="219"/>
      <c r="AH415" s="219"/>
      <c r="AI415" s="219"/>
      <c r="AJ415" s="359">
        <f t="shared" si="71"/>
        <v>0</v>
      </c>
      <c r="AK415" s="180">
        <f t="shared" si="72"/>
        <v>0</v>
      </c>
      <c r="AL415" s="28"/>
      <c r="AM415" s="89"/>
      <c r="AN415" s="89"/>
      <c r="AO415" s="89"/>
      <c r="AP415" s="89"/>
      <c r="AQ415" s="89"/>
      <c r="AR415" s="89"/>
      <c r="AS415" s="89"/>
      <c r="AT415" s="89"/>
      <c r="AU415" s="89"/>
      <c r="AV415" s="220"/>
      <c r="AW415" s="89"/>
      <c r="AX415" s="89"/>
    </row>
    <row r="416" spans="1:50" ht="15.75">
      <c r="A416" s="356">
        <f>SUBTOTAL(3,$AK$7:AK416)</f>
        <v>410</v>
      </c>
      <c r="B416" s="357" t="s">
        <v>4682</v>
      </c>
      <c r="C416" s="358" t="s">
        <v>6454</v>
      </c>
      <c r="D416" s="357" t="s">
        <v>9404</v>
      </c>
      <c r="E416" s="357" t="s">
        <v>9374</v>
      </c>
      <c r="F416" s="357" t="s">
        <v>9374</v>
      </c>
      <c r="G416" s="359">
        <v>0</v>
      </c>
      <c r="H416" s="180">
        <v>0</v>
      </c>
      <c r="I416" s="371">
        <v>0</v>
      </c>
      <c r="J416" s="359">
        <v>8200000</v>
      </c>
      <c r="K416" s="359"/>
      <c r="L416" s="359"/>
      <c r="M416" s="359"/>
      <c r="N416" s="359">
        <v>8200000</v>
      </c>
      <c r="O416" s="359"/>
      <c r="P416" s="359"/>
      <c r="Q416" s="252"/>
      <c r="R416" s="359"/>
      <c r="S416" s="359"/>
      <c r="T416" s="359"/>
      <c r="U416" s="359"/>
      <c r="V416" s="359"/>
      <c r="W416" s="359"/>
      <c r="X416" s="359"/>
      <c r="Y416" s="359"/>
      <c r="Z416" s="359">
        <f t="shared" si="73"/>
        <v>0</v>
      </c>
      <c r="AA416" s="359"/>
      <c r="AB416" s="219">
        <v>9250000</v>
      </c>
      <c r="AC416" s="219"/>
      <c r="AD416" s="219"/>
      <c r="AE416" s="219"/>
      <c r="AF416" s="219"/>
      <c r="AG416" s="219"/>
      <c r="AH416" s="219"/>
      <c r="AI416" s="219"/>
      <c r="AJ416" s="359">
        <f t="shared" si="71"/>
        <v>9250000</v>
      </c>
      <c r="AK416" s="180">
        <f t="shared" si="72"/>
        <v>9250000</v>
      </c>
      <c r="AL416" s="28"/>
      <c r="AM416" s="89"/>
      <c r="AN416" s="89"/>
      <c r="AO416" s="89"/>
      <c r="AP416" s="89"/>
      <c r="AQ416" s="89"/>
      <c r="AR416" s="89"/>
      <c r="AS416" s="89"/>
      <c r="AT416" s="89"/>
      <c r="AU416" s="89"/>
      <c r="AV416" s="220"/>
      <c r="AW416" s="89"/>
      <c r="AX416" s="89"/>
    </row>
    <row r="417" spans="1:50" ht="15.75">
      <c r="A417" s="356">
        <f>SUBTOTAL(3,$AK$7:AK417)</f>
        <v>411</v>
      </c>
      <c r="B417" s="357" t="s">
        <v>4682</v>
      </c>
      <c r="C417" s="358" t="s">
        <v>6840</v>
      </c>
      <c r="D417" s="357" t="s">
        <v>9405</v>
      </c>
      <c r="E417" s="357" t="s">
        <v>9374</v>
      </c>
      <c r="F417" s="357" t="s">
        <v>9374</v>
      </c>
      <c r="G417" s="359">
        <v>0</v>
      </c>
      <c r="H417" s="180">
        <v>0</v>
      </c>
      <c r="I417" s="371">
        <v>0</v>
      </c>
      <c r="J417" s="359">
        <v>8200000</v>
      </c>
      <c r="K417" s="359"/>
      <c r="L417" s="359"/>
      <c r="M417" s="359"/>
      <c r="N417" s="359">
        <v>8200000</v>
      </c>
      <c r="O417" s="359"/>
      <c r="P417" s="359"/>
      <c r="Q417" s="252"/>
      <c r="R417" s="359"/>
      <c r="S417" s="359"/>
      <c r="T417" s="359"/>
      <c r="U417" s="359"/>
      <c r="V417" s="359"/>
      <c r="W417" s="359"/>
      <c r="X417" s="359"/>
      <c r="Y417" s="359"/>
      <c r="Z417" s="359">
        <f t="shared" si="73"/>
        <v>0</v>
      </c>
      <c r="AA417" s="359"/>
      <c r="AB417" s="219">
        <v>9250000</v>
      </c>
      <c r="AC417" s="219">
        <v>9250000</v>
      </c>
      <c r="AD417" s="219"/>
      <c r="AE417" s="219"/>
      <c r="AF417" s="219"/>
      <c r="AG417" s="219"/>
      <c r="AH417" s="219"/>
      <c r="AI417" s="219"/>
      <c r="AJ417" s="359">
        <f t="shared" si="71"/>
        <v>0</v>
      </c>
      <c r="AK417" s="180">
        <f t="shared" si="72"/>
        <v>0</v>
      </c>
      <c r="AL417" s="28"/>
      <c r="AM417" s="89"/>
      <c r="AN417" s="89"/>
      <c r="AO417" s="89"/>
      <c r="AP417" s="89"/>
      <c r="AQ417" s="89"/>
      <c r="AR417" s="89"/>
      <c r="AS417" s="89"/>
      <c r="AT417" s="89"/>
      <c r="AU417" s="89"/>
      <c r="AV417" s="220"/>
      <c r="AW417" s="89"/>
      <c r="AX417" s="89"/>
    </row>
    <row r="418" spans="1:50" ht="15.75">
      <c r="A418" s="356">
        <f>SUBTOTAL(3,$AK$7:AK418)</f>
        <v>412</v>
      </c>
      <c r="B418" s="357" t="s">
        <v>54</v>
      </c>
      <c r="C418" s="358" t="s">
        <v>6260</v>
      </c>
      <c r="D418" s="360" t="s">
        <v>8916</v>
      </c>
      <c r="E418" s="360" t="s">
        <v>9406</v>
      </c>
      <c r="F418" s="360" t="s">
        <v>9406</v>
      </c>
      <c r="G418" s="359">
        <v>0</v>
      </c>
      <c r="H418" s="180">
        <v>0</v>
      </c>
      <c r="I418" s="371">
        <v>0</v>
      </c>
      <c r="J418" s="374">
        <v>8200000</v>
      </c>
      <c r="K418" s="359"/>
      <c r="L418" s="359"/>
      <c r="M418" s="359"/>
      <c r="N418" s="359">
        <v>8200000</v>
      </c>
      <c r="O418" s="359"/>
      <c r="P418" s="359"/>
      <c r="Q418" s="252"/>
      <c r="R418" s="359"/>
      <c r="S418" s="359"/>
      <c r="T418" s="359"/>
      <c r="U418" s="359"/>
      <c r="V418" s="359"/>
      <c r="W418" s="359"/>
      <c r="X418" s="359"/>
      <c r="Y418" s="359"/>
      <c r="Z418" s="359">
        <f t="shared" si="73"/>
        <v>0</v>
      </c>
      <c r="AA418" s="359"/>
      <c r="AB418" s="219">
        <v>9250000</v>
      </c>
      <c r="AC418" s="219">
        <v>9250000</v>
      </c>
      <c r="AD418" s="219"/>
      <c r="AE418" s="219"/>
      <c r="AF418" s="219"/>
      <c r="AG418" s="219"/>
      <c r="AH418" s="219"/>
      <c r="AI418" s="219"/>
      <c r="AJ418" s="359">
        <f t="shared" si="71"/>
        <v>0</v>
      </c>
      <c r="AK418" s="180">
        <f t="shared" si="72"/>
        <v>0</v>
      </c>
      <c r="AL418" s="28"/>
      <c r="AM418" s="50"/>
      <c r="AN418" s="50"/>
      <c r="AO418" s="89"/>
      <c r="AP418" s="89"/>
      <c r="AQ418" s="89"/>
      <c r="AR418" s="89"/>
      <c r="AS418" s="89"/>
      <c r="AT418" s="50"/>
      <c r="AU418" s="50"/>
      <c r="AV418" s="220"/>
      <c r="AW418" s="89"/>
      <c r="AX418" s="50"/>
    </row>
    <row r="419" spans="1:50" ht="15.75">
      <c r="A419" s="356">
        <f>SUBTOTAL(3,$AK$7:AK419)</f>
        <v>413</v>
      </c>
      <c r="B419" s="357" t="s">
        <v>54</v>
      </c>
      <c r="C419" s="358" t="s">
        <v>9407</v>
      </c>
      <c r="D419" s="360" t="s">
        <v>9408</v>
      </c>
      <c r="E419" s="360" t="s">
        <v>9406</v>
      </c>
      <c r="F419" s="360" t="s">
        <v>9406</v>
      </c>
      <c r="G419" s="359">
        <v>0</v>
      </c>
      <c r="H419" s="180">
        <v>0</v>
      </c>
      <c r="I419" s="371">
        <v>0</v>
      </c>
      <c r="J419" s="374">
        <v>8200000</v>
      </c>
      <c r="K419" s="359"/>
      <c r="L419" s="359"/>
      <c r="M419" s="359"/>
      <c r="N419" s="359"/>
      <c r="O419" s="359"/>
      <c r="P419" s="359">
        <v>8200000</v>
      </c>
      <c r="Q419" s="252"/>
      <c r="R419" s="359"/>
      <c r="S419" s="359"/>
      <c r="T419" s="359"/>
      <c r="U419" s="359"/>
      <c r="V419" s="359"/>
      <c r="W419" s="359"/>
      <c r="X419" s="359"/>
      <c r="Y419" s="359"/>
      <c r="Z419" s="359">
        <f>IF(SUM(K419:P419)&lt;SUM(J419),SUM(J419)-SUM(K419:P419),)</f>
        <v>0</v>
      </c>
      <c r="AA419" s="359"/>
      <c r="AB419" s="219">
        <v>9250000</v>
      </c>
      <c r="AC419" s="219"/>
      <c r="AD419" s="219"/>
      <c r="AE419" s="219">
        <v>9250000</v>
      </c>
      <c r="AF419" s="219"/>
      <c r="AG419" s="219"/>
      <c r="AH419" s="219"/>
      <c r="AI419" s="219"/>
      <c r="AJ419" s="359">
        <f t="shared" ref="AJ419:AJ420" si="74">IF(SUM(AC419:AF419)&lt;SUM(AB419),SUM(AB419)-SUM(AC419:AF419),)</f>
        <v>0</v>
      </c>
      <c r="AK419" s="180">
        <f t="shared" ref="AK419:AK420" si="75">IF(SUM(K419:X419)-I419&lt;SUM(J419+G419,H419),SUM(G419+H419+J419)-SUM(K419:X419),)+IF(SUM(AC419:AF419)&lt;SUM(AB419),SUM(AB419)-SUM(AC419:AF419),)</f>
        <v>0</v>
      </c>
      <c r="AL419" s="28"/>
      <c r="AM419" s="50"/>
      <c r="AN419" s="50"/>
      <c r="AO419" s="89"/>
      <c r="AP419" s="89"/>
      <c r="AQ419" s="89"/>
      <c r="AR419" s="89"/>
      <c r="AS419" s="89"/>
      <c r="AT419" s="50"/>
      <c r="AU419" s="50"/>
      <c r="AV419" s="220"/>
      <c r="AW419" s="89"/>
      <c r="AX419" s="50"/>
    </row>
    <row r="420" spans="1:50" ht="15.75">
      <c r="A420" s="356">
        <f>SUBTOTAL(3,$AK$7:AK420)</f>
        <v>414</v>
      </c>
      <c r="B420" s="357" t="s">
        <v>54</v>
      </c>
      <c r="C420" s="358" t="s">
        <v>9409</v>
      </c>
      <c r="D420" s="360" t="s">
        <v>9410</v>
      </c>
      <c r="E420" s="360" t="s">
        <v>9406</v>
      </c>
      <c r="F420" s="360" t="s">
        <v>9406</v>
      </c>
      <c r="G420" s="359">
        <v>0</v>
      </c>
      <c r="H420" s="180">
        <v>0</v>
      </c>
      <c r="I420" s="371">
        <v>0</v>
      </c>
      <c r="J420" s="374">
        <v>8200000</v>
      </c>
      <c r="K420" s="359"/>
      <c r="L420" s="359"/>
      <c r="M420" s="359"/>
      <c r="N420" s="359"/>
      <c r="O420" s="359"/>
      <c r="P420" s="359">
        <v>8200000</v>
      </c>
      <c r="Q420" s="252"/>
      <c r="R420" s="359"/>
      <c r="S420" s="359"/>
      <c r="T420" s="359"/>
      <c r="U420" s="359"/>
      <c r="V420" s="359"/>
      <c r="W420" s="359"/>
      <c r="X420" s="359"/>
      <c r="Y420" s="359"/>
      <c r="Z420" s="359">
        <f>IF(SUM(K420:P420)&lt;SUM(J420),SUM(J420)-SUM(K420:P420),)</f>
        <v>0</v>
      </c>
      <c r="AA420" s="359"/>
      <c r="AB420" s="219">
        <v>9250000</v>
      </c>
      <c r="AC420" s="219"/>
      <c r="AD420" s="219"/>
      <c r="AE420" s="219">
        <v>9250000</v>
      </c>
      <c r="AF420" s="219"/>
      <c r="AG420" s="219"/>
      <c r="AH420" s="219"/>
      <c r="AI420" s="219"/>
      <c r="AJ420" s="359">
        <f t="shared" si="74"/>
        <v>0</v>
      </c>
      <c r="AK420" s="180">
        <f t="shared" si="75"/>
        <v>0</v>
      </c>
      <c r="AL420" s="28"/>
      <c r="AM420" s="50"/>
      <c r="AN420" s="50"/>
      <c r="AO420" s="89"/>
      <c r="AP420" s="89"/>
      <c r="AQ420" s="89"/>
      <c r="AR420" s="89"/>
      <c r="AS420" s="89"/>
      <c r="AT420" s="50"/>
      <c r="AU420" s="50"/>
      <c r="AV420" s="220"/>
      <c r="AW420" s="89"/>
      <c r="AX420" s="50"/>
    </row>
    <row r="421" spans="1:50" ht="15.75">
      <c r="A421" s="356">
        <f>SUBTOTAL(3,$AK$7:AK421)</f>
        <v>415</v>
      </c>
      <c r="B421" s="357" t="s">
        <v>54</v>
      </c>
      <c r="C421" s="358" t="s">
        <v>9411</v>
      </c>
      <c r="D421" s="360" t="s">
        <v>9412</v>
      </c>
      <c r="E421" s="360" t="s">
        <v>9406</v>
      </c>
      <c r="F421" s="360" t="s">
        <v>9406</v>
      </c>
      <c r="G421" s="359">
        <v>0</v>
      </c>
      <c r="H421" s="180">
        <v>0</v>
      </c>
      <c r="I421" s="371">
        <v>0</v>
      </c>
      <c r="J421" s="374">
        <v>8200000</v>
      </c>
      <c r="K421" s="359"/>
      <c r="L421" s="359"/>
      <c r="M421" s="359"/>
      <c r="N421" s="359"/>
      <c r="O421" s="359"/>
      <c r="P421" s="359">
        <v>8200000</v>
      </c>
      <c r="Q421" s="252"/>
      <c r="R421" s="359"/>
      <c r="S421" s="359"/>
      <c r="T421" s="359"/>
      <c r="U421" s="359"/>
      <c r="V421" s="359"/>
      <c r="W421" s="359"/>
      <c r="X421" s="359"/>
      <c r="Y421" s="359"/>
      <c r="Z421" s="359">
        <f>IF(SUM(K421:P421)&lt;SUM(J421),SUM(J421)-SUM(K421:P421),)</f>
        <v>0</v>
      </c>
      <c r="AA421" s="359"/>
      <c r="AB421" s="219">
        <v>9250000</v>
      </c>
      <c r="AC421" s="219"/>
      <c r="AD421" s="219"/>
      <c r="AE421" s="219"/>
      <c r="AF421" s="219"/>
      <c r="AG421" s="219"/>
      <c r="AH421" s="219"/>
      <c r="AI421" s="219"/>
      <c r="AJ421" s="359">
        <f>IF(SUM(AC421:AD421)&lt;SUM(AB421),SUM(AB421)-SUM(AC421:AD421),)</f>
        <v>9250000</v>
      </c>
      <c r="AK421" s="180">
        <f>IF(SUM(K421:X421)-I421&lt;SUM(J421+G421,H421),SUM(G421+H421+J421)-SUM(K421:X421),)+IF(SUM(AC421:AD421)&lt;SUM(AB421),SUM(AB421)-SUM(AC421:AD421),)</f>
        <v>9250000</v>
      </c>
      <c r="AL421" s="28"/>
      <c r="AM421" s="50"/>
      <c r="AN421" s="50"/>
      <c r="AO421" s="89"/>
      <c r="AP421" s="89"/>
      <c r="AQ421" s="89"/>
      <c r="AR421" s="89"/>
      <c r="AS421" s="89"/>
      <c r="AT421" s="50"/>
      <c r="AU421" s="50"/>
      <c r="AV421" s="220"/>
      <c r="AW421" s="89"/>
      <c r="AX421" s="50"/>
    </row>
    <row r="422" spans="1:50" ht="15.75">
      <c r="A422" s="356">
        <f>SUBTOTAL(3,$AK$7:AK422)</f>
        <v>416</v>
      </c>
      <c r="B422" s="357" t="s">
        <v>54</v>
      </c>
      <c r="C422" s="358" t="s">
        <v>4750</v>
      </c>
      <c r="D422" s="360" t="s">
        <v>4359</v>
      </c>
      <c r="E422" s="360" t="s">
        <v>9406</v>
      </c>
      <c r="F422" s="360" t="s">
        <v>9406</v>
      </c>
      <c r="G422" s="359">
        <v>0</v>
      </c>
      <c r="H422" s="180">
        <v>0</v>
      </c>
      <c r="I422" s="371">
        <v>0</v>
      </c>
      <c r="J422" s="374">
        <v>8200000</v>
      </c>
      <c r="K422" s="359"/>
      <c r="L422" s="359"/>
      <c r="M422" s="359"/>
      <c r="N422" s="359">
        <v>8200000</v>
      </c>
      <c r="O422" s="359"/>
      <c r="P422" s="359"/>
      <c r="Q422" s="252"/>
      <c r="R422" s="359"/>
      <c r="S422" s="359"/>
      <c r="T422" s="359"/>
      <c r="U422" s="359"/>
      <c r="V422" s="359"/>
      <c r="W422" s="359"/>
      <c r="X422" s="359"/>
      <c r="Y422" s="359"/>
      <c r="Z422" s="359">
        <f>IF(SUM(K422:N422)&lt;SUM(J422),SUM(J422)-SUM(K422:N422),)</f>
        <v>0</v>
      </c>
      <c r="AA422" s="359"/>
      <c r="AB422" s="219">
        <v>9250000</v>
      </c>
      <c r="AC422" s="219">
        <v>9250000</v>
      </c>
      <c r="AD422" s="219"/>
      <c r="AE422" s="219"/>
      <c r="AF422" s="219"/>
      <c r="AG422" s="219"/>
      <c r="AH422" s="219"/>
      <c r="AI422" s="219"/>
      <c r="AJ422" s="359">
        <f>IF(SUM(AC422:AD422)&lt;SUM(AB422),SUM(AB422)-SUM(AC422:AD422),)</f>
        <v>0</v>
      </c>
      <c r="AK422" s="180">
        <f>IF(SUM(K422:X422)-I422&lt;SUM(J422+G422,H422),SUM(G422+H422+J422)-SUM(K422:X422),)+IF(SUM(AC422:AD422)&lt;SUM(AB422),SUM(AB422)-SUM(AC422:AD422),)</f>
        <v>0</v>
      </c>
      <c r="AL422" s="28"/>
      <c r="AM422" s="50"/>
      <c r="AN422" s="50"/>
      <c r="AO422" s="89"/>
      <c r="AP422" s="89"/>
      <c r="AQ422" s="89"/>
      <c r="AR422" s="89"/>
      <c r="AS422" s="89"/>
      <c r="AT422" s="50"/>
      <c r="AU422" s="50"/>
      <c r="AV422" s="220"/>
      <c r="AW422" s="89"/>
      <c r="AX422" s="50"/>
    </row>
    <row r="423" spans="1:50" ht="15.75">
      <c r="A423" s="356">
        <f>SUBTOTAL(3,$AK$7:AK423)</f>
        <v>417</v>
      </c>
      <c r="B423" s="357" t="s">
        <v>54</v>
      </c>
      <c r="C423" s="358" t="s">
        <v>5574</v>
      </c>
      <c r="D423" s="360" t="s">
        <v>9413</v>
      </c>
      <c r="E423" s="360" t="s">
        <v>9406</v>
      </c>
      <c r="F423" s="360" t="s">
        <v>9406</v>
      </c>
      <c r="G423" s="359">
        <v>0</v>
      </c>
      <c r="H423" s="180">
        <v>0</v>
      </c>
      <c r="I423" s="371">
        <v>0</v>
      </c>
      <c r="J423" s="374">
        <v>8200000</v>
      </c>
      <c r="K423" s="359"/>
      <c r="L423" s="359"/>
      <c r="M423" s="359"/>
      <c r="N423" s="359">
        <v>8200000</v>
      </c>
      <c r="O423" s="359"/>
      <c r="P423" s="359"/>
      <c r="Q423" s="252"/>
      <c r="R423" s="359"/>
      <c r="S423" s="359"/>
      <c r="T423" s="359"/>
      <c r="U423" s="359"/>
      <c r="V423" s="359"/>
      <c r="W423" s="359"/>
      <c r="X423" s="359"/>
      <c r="Y423" s="359"/>
      <c r="Z423" s="359">
        <f>IF(SUM(K423:N423)&lt;SUM(J423),SUM(J423)-SUM(K423:N423),)</f>
        <v>0</v>
      </c>
      <c r="AA423" s="359"/>
      <c r="AB423" s="219">
        <v>9250000</v>
      </c>
      <c r="AC423" s="219"/>
      <c r="AD423" s="219"/>
      <c r="AE423" s="219">
        <v>9250000</v>
      </c>
      <c r="AF423" s="219"/>
      <c r="AG423" s="219"/>
      <c r="AH423" s="219"/>
      <c r="AI423" s="219"/>
      <c r="AJ423" s="359">
        <f>IF(SUM(AC423:AF423)&lt;SUM(AB423),SUM(AB423)-SUM(AC423:AF423),)</f>
        <v>0</v>
      </c>
      <c r="AK423" s="180">
        <f>IF(SUM(K423:X423)-I423&lt;SUM(J423+G423,H423),SUM(G423+H423+J423)-SUM(K423:X423),)+IF(SUM(AC423:AF423)&lt;SUM(AB423),SUM(AB423)-SUM(AC423:AF423),)</f>
        <v>0</v>
      </c>
      <c r="AL423" s="28"/>
      <c r="AM423" s="50"/>
      <c r="AN423" s="50"/>
      <c r="AO423" s="89"/>
      <c r="AP423" s="89"/>
      <c r="AQ423" s="89"/>
      <c r="AR423" s="89"/>
      <c r="AS423" s="89"/>
      <c r="AT423" s="50"/>
      <c r="AU423" s="50"/>
      <c r="AV423" s="220"/>
      <c r="AW423" s="89"/>
      <c r="AX423" s="50"/>
    </row>
    <row r="424" spans="1:50" ht="15.75">
      <c r="A424" s="356">
        <f>SUBTOTAL(3,$AK$7:AK424)</f>
        <v>418</v>
      </c>
      <c r="B424" s="357" t="s">
        <v>7044</v>
      </c>
      <c r="C424" s="358" t="s">
        <v>9414</v>
      </c>
      <c r="D424" s="357" t="s">
        <v>9415</v>
      </c>
      <c r="E424" s="357" t="s">
        <v>9416</v>
      </c>
      <c r="F424" s="357" t="s">
        <v>9417</v>
      </c>
      <c r="G424" s="359">
        <v>0</v>
      </c>
      <c r="H424" s="180">
        <v>0</v>
      </c>
      <c r="I424" s="371"/>
      <c r="J424" s="359">
        <v>7050000</v>
      </c>
      <c r="K424" s="359"/>
      <c r="L424" s="359"/>
      <c r="M424" s="359"/>
      <c r="N424" s="359"/>
      <c r="O424" s="359"/>
      <c r="P424" s="359"/>
      <c r="Q424" s="252"/>
      <c r="R424" s="359"/>
      <c r="S424" s="359"/>
      <c r="T424" s="359"/>
      <c r="U424" s="359"/>
      <c r="V424" s="359"/>
      <c r="W424" s="359"/>
      <c r="X424" s="359"/>
      <c r="Y424" s="359"/>
      <c r="Z424" s="359">
        <f>IF(SUM(K424:N424)&lt;SUM(J424),SUM(J424)-SUM(K424:N424),)</f>
        <v>7050000</v>
      </c>
      <c r="AA424" s="359"/>
      <c r="AB424" s="219">
        <v>7950000</v>
      </c>
      <c r="AC424" s="219"/>
      <c r="AD424" s="219"/>
      <c r="AE424" s="219"/>
      <c r="AF424" s="219"/>
      <c r="AG424" s="219"/>
      <c r="AH424" s="219"/>
      <c r="AI424" s="219"/>
      <c r="AJ424" s="359">
        <f t="shared" ref="AJ424:AJ431" si="76">IF(SUM(AC424:AD424)&lt;SUM(AB424),SUM(AB424)-SUM(AC424:AD424),)</f>
        <v>7950000</v>
      </c>
      <c r="AK424" s="180">
        <f t="shared" ref="AK424:AK431" si="77">IF(SUM(K424:X424)-I424&lt;SUM(J424+G424,H424),SUM(G424+H424+J424)-SUM(K424:X424),)+IF(SUM(AC424:AD424)&lt;SUM(AB424),SUM(AB424)-SUM(AC424:AD424),)</f>
        <v>15000000</v>
      </c>
      <c r="AL424" s="28"/>
      <c r="AM424" s="89"/>
      <c r="AN424" s="89"/>
      <c r="AO424" s="89"/>
      <c r="AP424" s="89"/>
      <c r="AQ424" s="89"/>
      <c r="AR424" s="89"/>
      <c r="AS424" s="89"/>
      <c r="AT424" s="89"/>
      <c r="AU424" s="89"/>
      <c r="AV424" s="220"/>
      <c r="AW424" s="89"/>
      <c r="AX424" s="89"/>
    </row>
    <row r="425" spans="1:50" ht="15.75">
      <c r="A425" s="356">
        <f>SUBTOTAL(3,$AK$7:AK425)</f>
        <v>419</v>
      </c>
      <c r="B425" s="357" t="s">
        <v>54</v>
      </c>
      <c r="C425" s="358" t="s">
        <v>9418</v>
      </c>
      <c r="D425" s="360" t="s">
        <v>9419</v>
      </c>
      <c r="E425" s="360" t="s">
        <v>9406</v>
      </c>
      <c r="F425" s="360" t="s">
        <v>9406</v>
      </c>
      <c r="G425" s="359">
        <v>0</v>
      </c>
      <c r="H425" s="180">
        <v>0</v>
      </c>
      <c r="I425" s="371"/>
      <c r="J425" s="374">
        <v>8200000</v>
      </c>
      <c r="K425" s="359"/>
      <c r="L425" s="359"/>
      <c r="M425" s="359"/>
      <c r="N425" s="359"/>
      <c r="O425" s="359"/>
      <c r="P425" s="359">
        <v>8200000</v>
      </c>
      <c r="Q425" s="252"/>
      <c r="R425" s="359"/>
      <c r="S425" s="359"/>
      <c r="T425" s="359"/>
      <c r="U425" s="359"/>
      <c r="V425" s="359"/>
      <c r="W425" s="359"/>
      <c r="X425" s="359"/>
      <c r="Y425" s="359"/>
      <c r="Z425" s="359">
        <f>IF(SUM(K425:P425)&lt;SUM(J425),SUM(J425)-SUM(K425:P425),)</f>
        <v>0</v>
      </c>
      <c r="AA425" s="359"/>
      <c r="AB425" s="219">
        <v>9250000</v>
      </c>
      <c r="AC425" s="219"/>
      <c r="AD425" s="219"/>
      <c r="AE425" s="219"/>
      <c r="AF425" s="219"/>
      <c r="AG425" s="219"/>
      <c r="AH425" s="219"/>
      <c r="AI425" s="219"/>
      <c r="AJ425" s="359">
        <f t="shared" si="76"/>
        <v>9250000</v>
      </c>
      <c r="AK425" s="180">
        <f t="shared" si="77"/>
        <v>9250000</v>
      </c>
      <c r="AL425" s="28"/>
      <c r="AM425" s="50"/>
      <c r="AN425" s="50"/>
      <c r="AO425" s="89"/>
      <c r="AP425" s="89"/>
      <c r="AQ425" s="89"/>
      <c r="AR425" s="89"/>
      <c r="AS425" s="89"/>
      <c r="AT425" s="50"/>
      <c r="AU425" s="50"/>
      <c r="AV425" s="220"/>
      <c r="AW425" s="89"/>
      <c r="AX425" s="50"/>
    </row>
    <row r="426" spans="1:50" ht="15.75">
      <c r="A426" s="356">
        <f>SUBTOTAL(3,$AK$7:AK426)</f>
        <v>420</v>
      </c>
      <c r="B426" s="357" t="s">
        <v>54</v>
      </c>
      <c r="C426" s="358" t="s">
        <v>5696</v>
      </c>
      <c r="D426" s="360" t="s">
        <v>9420</v>
      </c>
      <c r="E426" s="360" t="s">
        <v>9406</v>
      </c>
      <c r="F426" s="360" t="s">
        <v>9406</v>
      </c>
      <c r="G426" s="359">
        <v>0</v>
      </c>
      <c r="H426" s="180">
        <v>0</v>
      </c>
      <c r="I426" s="371">
        <v>0</v>
      </c>
      <c r="J426" s="374">
        <v>8200000</v>
      </c>
      <c r="K426" s="359"/>
      <c r="L426" s="359"/>
      <c r="M426" s="359"/>
      <c r="N426" s="359">
        <v>8200000</v>
      </c>
      <c r="O426" s="359"/>
      <c r="P426" s="359"/>
      <c r="Q426" s="252"/>
      <c r="R426" s="359"/>
      <c r="S426" s="359"/>
      <c r="T426" s="359"/>
      <c r="U426" s="359"/>
      <c r="V426" s="359"/>
      <c r="W426" s="359"/>
      <c r="X426" s="359"/>
      <c r="Y426" s="359"/>
      <c r="Z426" s="359">
        <f>IF(SUM(K426:N426)&lt;SUM(J426),SUM(J426)-SUM(K426:N426),)</f>
        <v>0</v>
      </c>
      <c r="AA426" s="359"/>
      <c r="AB426" s="219">
        <v>9250000</v>
      </c>
      <c r="AC426" s="219">
        <v>9250000</v>
      </c>
      <c r="AD426" s="219"/>
      <c r="AE426" s="219"/>
      <c r="AF426" s="219"/>
      <c r="AG426" s="219"/>
      <c r="AH426" s="219"/>
      <c r="AI426" s="219"/>
      <c r="AJ426" s="359">
        <f t="shared" si="76"/>
        <v>0</v>
      </c>
      <c r="AK426" s="180">
        <f t="shared" si="77"/>
        <v>0</v>
      </c>
      <c r="AL426" s="28"/>
      <c r="AM426" s="50"/>
      <c r="AN426" s="50"/>
      <c r="AO426" s="89"/>
      <c r="AP426" s="89"/>
      <c r="AQ426" s="89"/>
      <c r="AR426" s="89"/>
      <c r="AS426" s="89"/>
      <c r="AT426" s="50"/>
      <c r="AU426" s="50"/>
      <c r="AV426" s="220"/>
      <c r="AW426" s="89"/>
      <c r="AX426" s="50"/>
    </row>
    <row r="427" spans="1:50" ht="15.75">
      <c r="A427" s="356">
        <f>SUBTOTAL(3,$AK$7:AK427)</f>
        <v>421</v>
      </c>
      <c r="B427" s="357" t="s">
        <v>54</v>
      </c>
      <c r="C427" s="358" t="s">
        <v>5882</v>
      </c>
      <c r="D427" s="360" t="s">
        <v>9421</v>
      </c>
      <c r="E427" s="360" t="s">
        <v>9406</v>
      </c>
      <c r="F427" s="360" t="s">
        <v>9406</v>
      </c>
      <c r="G427" s="359">
        <v>0</v>
      </c>
      <c r="H427" s="180">
        <v>0</v>
      </c>
      <c r="I427" s="371"/>
      <c r="J427" s="374">
        <v>8200000</v>
      </c>
      <c r="K427" s="359"/>
      <c r="L427" s="359"/>
      <c r="M427" s="359"/>
      <c r="N427" s="359">
        <v>8200000</v>
      </c>
      <c r="O427" s="359"/>
      <c r="P427" s="359"/>
      <c r="Q427" s="252"/>
      <c r="R427" s="359"/>
      <c r="S427" s="359"/>
      <c r="T427" s="359"/>
      <c r="U427" s="359"/>
      <c r="V427" s="359"/>
      <c r="W427" s="359"/>
      <c r="X427" s="359"/>
      <c r="Y427" s="359"/>
      <c r="Z427" s="359">
        <f>IF(SUM(K427:N427)&lt;SUM(J427),SUM(J427)-SUM(K427:N427),)</f>
        <v>0</v>
      </c>
      <c r="AA427" s="359"/>
      <c r="AB427" s="219">
        <v>9250000</v>
      </c>
      <c r="AC427" s="219">
        <v>9250000</v>
      </c>
      <c r="AD427" s="219"/>
      <c r="AE427" s="219"/>
      <c r="AF427" s="219"/>
      <c r="AG427" s="219"/>
      <c r="AH427" s="219"/>
      <c r="AI427" s="219"/>
      <c r="AJ427" s="359">
        <f t="shared" si="76"/>
        <v>0</v>
      </c>
      <c r="AK427" s="180">
        <f t="shared" si="77"/>
        <v>0</v>
      </c>
      <c r="AL427" s="28"/>
      <c r="AM427" s="50"/>
      <c r="AN427" s="50"/>
      <c r="AO427" s="89"/>
      <c r="AP427" s="89"/>
      <c r="AQ427" s="89"/>
      <c r="AR427" s="89"/>
      <c r="AS427" s="89"/>
      <c r="AT427" s="50"/>
      <c r="AU427" s="50"/>
      <c r="AV427" s="220"/>
      <c r="AW427" s="89"/>
      <c r="AX427" s="50"/>
    </row>
    <row r="428" spans="1:50" ht="15.75">
      <c r="A428" s="356">
        <f>SUBTOTAL(3,$AK$7:AK428)</f>
        <v>422</v>
      </c>
      <c r="B428" s="357" t="s">
        <v>54</v>
      </c>
      <c r="C428" s="358" t="s">
        <v>6613</v>
      </c>
      <c r="D428" s="360" t="s">
        <v>9422</v>
      </c>
      <c r="E428" s="360" t="s">
        <v>9406</v>
      </c>
      <c r="F428" s="360" t="s">
        <v>9406</v>
      </c>
      <c r="G428" s="359">
        <v>0</v>
      </c>
      <c r="H428" s="180">
        <v>0</v>
      </c>
      <c r="I428" s="371">
        <v>0</v>
      </c>
      <c r="J428" s="374">
        <v>8200000</v>
      </c>
      <c r="K428" s="359"/>
      <c r="L428" s="359"/>
      <c r="M428" s="359"/>
      <c r="N428" s="359">
        <v>8200000</v>
      </c>
      <c r="O428" s="359"/>
      <c r="P428" s="359"/>
      <c r="Q428" s="252"/>
      <c r="R428" s="359"/>
      <c r="S428" s="359"/>
      <c r="T428" s="359"/>
      <c r="U428" s="359"/>
      <c r="V428" s="359"/>
      <c r="W428" s="359"/>
      <c r="X428" s="359"/>
      <c r="Y428" s="359"/>
      <c r="Z428" s="359">
        <f>IF(SUM(K428:N428)&lt;SUM(J428),SUM(J428)-SUM(K428:N428),)</f>
        <v>0</v>
      </c>
      <c r="AA428" s="359"/>
      <c r="AB428" s="219">
        <v>9250000</v>
      </c>
      <c r="AC428" s="219">
        <v>9250000</v>
      </c>
      <c r="AD428" s="219"/>
      <c r="AE428" s="219"/>
      <c r="AF428" s="219"/>
      <c r="AG428" s="219"/>
      <c r="AH428" s="219"/>
      <c r="AI428" s="219"/>
      <c r="AJ428" s="359">
        <f t="shared" si="76"/>
        <v>0</v>
      </c>
      <c r="AK428" s="180">
        <f t="shared" si="77"/>
        <v>0</v>
      </c>
      <c r="AL428" s="28"/>
      <c r="AM428" s="50"/>
      <c r="AN428" s="50"/>
      <c r="AO428" s="89"/>
      <c r="AP428" s="89"/>
      <c r="AQ428" s="89"/>
      <c r="AR428" s="89"/>
      <c r="AS428" s="89"/>
      <c r="AT428" s="50"/>
      <c r="AU428" s="50"/>
      <c r="AV428" s="220"/>
      <c r="AW428" s="89"/>
      <c r="AX428" s="50"/>
    </row>
    <row r="429" spans="1:50" ht="15.75">
      <c r="A429" s="356">
        <f>SUBTOTAL(3,$AK$7:AK429)</f>
        <v>423</v>
      </c>
      <c r="B429" s="357" t="s">
        <v>54</v>
      </c>
      <c r="C429" s="358" t="s">
        <v>9423</v>
      </c>
      <c r="D429" s="360" t="s">
        <v>9424</v>
      </c>
      <c r="E429" s="360" t="s">
        <v>9406</v>
      </c>
      <c r="F429" s="360" t="s">
        <v>9406</v>
      </c>
      <c r="G429" s="359">
        <v>0</v>
      </c>
      <c r="H429" s="180">
        <v>0</v>
      </c>
      <c r="I429" s="371">
        <v>0</v>
      </c>
      <c r="J429" s="374">
        <v>8200000</v>
      </c>
      <c r="K429" s="359"/>
      <c r="L429" s="359"/>
      <c r="M429" s="359"/>
      <c r="N429" s="359"/>
      <c r="O429" s="359"/>
      <c r="P429" s="359">
        <v>8200000</v>
      </c>
      <c r="Q429" s="252"/>
      <c r="R429" s="359"/>
      <c r="S429" s="359"/>
      <c r="T429" s="359"/>
      <c r="U429" s="359"/>
      <c r="V429" s="359"/>
      <c r="W429" s="359"/>
      <c r="X429" s="359"/>
      <c r="Y429" s="359"/>
      <c r="Z429" s="359">
        <f>IF(SUM(K429:P429)&lt;SUM(J429),SUM(J429)-SUM(K429:P429),)</f>
        <v>0</v>
      </c>
      <c r="AA429" s="359"/>
      <c r="AB429" s="219">
        <v>9250000</v>
      </c>
      <c r="AC429" s="219">
        <v>9250000</v>
      </c>
      <c r="AD429" s="219"/>
      <c r="AE429" s="219"/>
      <c r="AF429" s="219"/>
      <c r="AG429" s="219"/>
      <c r="AH429" s="219"/>
      <c r="AI429" s="219"/>
      <c r="AJ429" s="359">
        <f t="shared" si="76"/>
        <v>0</v>
      </c>
      <c r="AK429" s="180">
        <f t="shared" si="77"/>
        <v>0</v>
      </c>
      <c r="AL429" s="28"/>
      <c r="AM429" s="50"/>
      <c r="AN429" s="50"/>
      <c r="AO429" s="89"/>
      <c r="AP429" s="89"/>
      <c r="AQ429" s="89"/>
      <c r="AR429" s="89"/>
      <c r="AS429" s="89"/>
      <c r="AT429" s="50"/>
      <c r="AU429" s="50"/>
      <c r="AV429" s="220"/>
      <c r="AW429" s="89"/>
      <c r="AX429" s="50"/>
    </row>
    <row r="430" spans="1:50" ht="15.75">
      <c r="A430" s="356">
        <f>SUBTOTAL(3,$AK$7:AK430)</f>
        <v>424</v>
      </c>
      <c r="B430" s="357" t="s">
        <v>54</v>
      </c>
      <c r="C430" s="358" t="s">
        <v>5641</v>
      </c>
      <c r="D430" s="360" t="s">
        <v>9425</v>
      </c>
      <c r="E430" s="360" t="s">
        <v>9406</v>
      </c>
      <c r="F430" s="360" t="s">
        <v>9406</v>
      </c>
      <c r="G430" s="359">
        <v>0</v>
      </c>
      <c r="H430" s="180">
        <v>0</v>
      </c>
      <c r="I430" s="371">
        <v>0</v>
      </c>
      <c r="J430" s="374">
        <v>8200000</v>
      </c>
      <c r="K430" s="359"/>
      <c r="L430" s="359"/>
      <c r="M430" s="359"/>
      <c r="N430" s="359">
        <v>8200000</v>
      </c>
      <c r="O430" s="359"/>
      <c r="P430" s="359"/>
      <c r="Q430" s="252"/>
      <c r="R430" s="359"/>
      <c r="S430" s="359"/>
      <c r="T430" s="359"/>
      <c r="U430" s="359"/>
      <c r="V430" s="359"/>
      <c r="W430" s="359"/>
      <c r="X430" s="359"/>
      <c r="Y430" s="359"/>
      <c r="Z430" s="359">
        <f t="shared" ref="Z430:Z435" si="78">IF(SUM(K430:N430)&lt;SUM(J430),SUM(J430)-SUM(K430:N430),)</f>
        <v>0</v>
      </c>
      <c r="AA430" s="359"/>
      <c r="AB430" s="219">
        <v>9250000</v>
      </c>
      <c r="AC430" s="219">
        <v>9250000</v>
      </c>
      <c r="AD430" s="219"/>
      <c r="AE430" s="219"/>
      <c r="AF430" s="219"/>
      <c r="AG430" s="219"/>
      <c r="AH430" s="219"/>
      <c r="AI430" s="219"/>
      <c r="AJ430" s="359">
        <f t="shared" si="76"/>
        <v>0</v>
      </c>
      <c r="AK430" s="180">
        <f t="shared" si="77"/>
        <v>0</v>
      </c>
      <c r="AL430" s="28"/>
      <c r="AM430" s="50"/>
      <c r="AN430" s="50"/>
      <c r="AO430" s="89"/>
      <c r="AP430" s="89"/>
      <c r="AQ430" s="89"/>
      <c r="AR430" s="89"/>
      <c r="AS430" s="89"/>
      <c r="AT430" s="50"/>
      <c r="AU430" s="50"/>
      <c r="AV430" s="220"/>
      <c r="AW430" s="89"/>
      <c r="AX430" s="50"/>
    </row>
    <row r="431" spans="1:50" ht="15.75">
      <c r="A431" s="356">
        <f>SUBTOTAL(3,$AK$7:AK431)</f>
        <v>425</v>
      </c>
      <c r="B431" s="357" t="s">
        <v>54</v>
      </c>
      <c r="C431" s="358" t="s">
        <v>5784</v>
      </c>
      <c r="D431" s="360" t="s">
        <v>9426</v>
      </c>
      <c r="E431" s="360" t="s">
        <v>9406</v>
      </c>
      <c r="F431" s="360" t="s">
        <v>9406</v>
      </c>
      <c r="G431" s="359">
        <v>0</v>
      </c>
      <c r="H431" s="180">
        <v>0</v>
      </c>
      <c r="I431" s="371">
        <v>0</v>
      </c>
      <c r="J431" s="374">
        <v>8200000</v>
      </c>
      <c r="K431" s="359"/>
      <c r="L431" s="359"/>
      <c r="M431" s="359"/>
      <c r="N431" s="359">
        <v>8200000</v>
      </c>
      <c r="O431" s="359"/>
      <c r="P431" s="359"/>
      <c r="Q431" s="252"/>
      <c r="R431" s="359"/>
      <c r="S431" s="359"/>
      <c r="T431" s="359"/>
      <c r="U431" s="359"/>
      <c r="V431" s="359"/>
      <c r="W431" s="359"/>
      <c r="X431" s="359"/>
      <c r="Y431" s="359"/>
      <c r="Z431" s="359">
        <f t="shared" si="78"/>
        <v>0</v>
      </c>
      <c r="AA431" s="359"/>
      <c r="AB431" s="219">
        <v>9250000</v>
      </c>
      <c r="AC431" s="219">
        <v>9250000</v>
      </c>
      <c r="AD431" s="219"/>
      <c r="AE431" s="219"/>
      <c r="AF431" s="219"/>
      <c r="AG431" s="219"/>
      <c r="AH431" s="219"/>
      <c r="AI431" s="219"/>
      <c r="AJ431" s="359">
        <f t="shared" si="76"/>
        <v>0</v>
      </c>
      <c r="AK431" s="180">
        <f t="shared" si="77"/>
        <v>0</v>
      </c>
      <c r="AL431" s="28"/>
      <c r="AM431" s="50"/>
      <c r="AN431" s="50"/>
      <c r="AO431" s="89"/>
      <c r="AP431" s="89"/>
      <c r="AQ431" s="89"/>
      <c r="AR431" s="89"/>
      <c r="AS431" s="89"/>
      <c r="AT431" s="50"/>
      <c r="AU431" s="50"/>
      <c r="AV431" s="220"/>
      <c r="AW431" s="89"/>
      <c r="AX431" s="50"/>
    </row>
    <row r="432" spans="1:50" ht="15.75">
      <c r="A432" s="356">
        <f>SUBTOTAL(3,$AK$7:AK432)</f>
        <v>426</v>
      </c>
      <c r="B432" s="357" t="s">
        <v>54</v>
      </c>
      <c r="C432" s="358" t="s">
        <v>6708</v>
      </c>
      <c r="D432" s="360" t="s">
        <v>9430</v>
      </c>
      <c r="E432" s="360" t="s">
        <v>9406</v>
      </c>
      <c r="F432" s="360" t="s">
        <v>9406</v>
      </c>
      <c r="G432" s="359">
        <v>0</v>
      </c>
      <c r="H432" s="180">
        <v>0</v>
      </c>
      <c r="I432" s="371">
        <v>0</v>
      </c>
      <c r="J432" s="374">
        <v>8200000</v>
      </c>
      <c r="K432" s="359"/>
      <c r="L432" s="359"/>
      <c r="M432" s="359"/>
      <c r="N432" s="359">
        <v>8200000</v>
      </c>
      <c r="O432" s="359"/>
      <c r="P432" s="359"/>
      <c r="Q432" s="252"/>
      <c r="R432" s="359"/>
      <c r="S432" s="359"/>
      <c r="T432" s="359"/>
      <c r="U432" s="359"/>
      <c r="V432" s="359"/>
      <c r="W432" s="359"/>
      <c r="X432" s="359"/>
      <c r="Y432" s="359"/>
      <c r="Z432" s="359">
        <f t="shared" si="78"/>
        <v>0</v>
      </c>
      <c r="AA432" s="359"/>
      <c r="AB432" s="219">
        <v>9250000</v>
      </c>
      <c r="AC432" s="219"/>
      <c r="AD432" s="219"/>
      <c r="AE432" s="219">
        <v>9250000</v>
      </c>
      <c r="AF432" s="219"/>
      <c r="AG432" s="219"/>
      <c r="AH432" s="219"/>
      <c r="AI432" s="219"/>
      <c r="AJ432" s="359">
        <f>IF(SUM(AC432:AF432)&lt;SUM(AB432),SUM(AB432)-SUM(AC432:AF432),)</f>
        <v>0</v>
      </c>
      <c r="AK432" s="180">
        <f>IF(SUM(K432:X432)-I432&lt;SUM(J432+G432,H432),SUM(G432+H432+J432)-SUM(K432:X432),)+IF(SUM(AC432:AF432)&lt;SUM(AB432),SUM(AB432)-SUM(AC432:AF432),)</f>
        <v>0</v>
      </c>
      <c r="AL432" s="28"/>
      <c r="AM432" s="50"/>
      <c r="AN432" s="50"/>
      <c r="AO432" s="89"/>
      <c r="AP432" s="89"/>
      <c r="AQ432" s="89"/>
      <c r="AR432" s="89"/>
      <c r="AS432" s="89"/>
      <c r="AT432" s="50"/>
      <c r="AU432" s="50"/>
      <c r="AV432" s="220"/>
      <c r="AW432" s="89"/>
      <c r="AX432" s="50"/>
    </row>
    <row r="433" spans="1:50" ht="15.75">
      <c r="A433" s="356">
        <f>SUBTOTAL(3,$AK$7:AK433)</f>
        <v>427</v>
      </c>
      <c r="B433" s="357" t="s">
        <v>54</v>
      </c>
      <c r="C433" s="358" t="s">
        <v>4771</v>
      </c>
      <c r="D433" s="360" t="s">
        <v>9431</v>
      </c>
      <c r="E433" s="360" t="s">
        <v>9406</v>
      </c>
      <c r="F433" s="360" t="s">
        <v>9406</v>
      </c>
      <c r="G433" s="359">
        <v>0</v>
      </c>
      <c r="H433" s="180">
        <v>0</v>
      </c>
      <c r="I433" s="371"/>
      <c r="J433" s="374">
        <v>8200000</v>
      </c>
      <c r="K433" s="359"/>
      <c r="L433" s="359"/>
      <c r="M433" s="359"/>
      <c r="N433" s="359">
        <v>8200000</v>
      </c>
      <c r="O433" s="359"/>
      <c r="P433" s="359"/>
      <c r="Q433" s="252"/>
      <c r="R433" s="359"/>
      <c r="S433" s="359"/>
      <c r="T433" s="359"/>
      <c r="U433" s="359"/>
      <c r="V433" s="359"/>
      <c r="W433" s="359"/>
      <c r="X433" s="359"/>
      <c r="Y433" s="359"/>
      <c r="Z433" s="359">
        <f t="shared" si="78"/>
        <v>0</v>
      </c>
      <c r="AA433" s="359"/>
      <c r="AB433" s="219">
        <v>9250000</v>
      </c>
      <c r="AC433" s="219">
        <v>9250000</v>
      </c>
      <c r="AD433" s="219"/>
      <c r="AE433" s="219"/>
      <c r="AF433" s="219"/>
      <c r="AG433" s="219"/>
      <c r="AH433" s="219"/>
      <c r="AI433" s="219"/>
      <c r="AJ433" s="359">
        <f>IF(SUM(AC433:AD433)&lt;SUM(AB433),SUM(AB433)-SUM(AC433:AD433),)</f>
        <v>0</v>
      </c>
      <c r="AK433" s="180">
        <f>IF(SUM(K433:X433)-I433&lt;SUM(J433+G433,H433),SUM(G433+H433+J433)-SUM(K433:X433),)+IF(SUM(AC433:AD433)&lt;SUM(AB433),SUM(AB433)-SUM(AC433:AD433),)</f>
        <v>0</v>
      </c>
      <c r="AL433" s="28"/>
      <c r="AM433" s="50"/>
      <c r="AN433" s="50"/>
      <c r="AO433" s="89"/>
      <c r="AP433" s="89"/>
      <c r="AQ433" s="89"/>
      <c r="AR433" s="89"/>
      <c r="AS433" s="89"/>
      <c r="AT433" s="50"/>
      <c r="AU433" s="50"/>
      <c r="AV433" s="220"/>
      <c r="AW433" s="89"/>
      <c r="AX433" s="50"/>
    </row>
    <row r="434" spans="1:50" ht="15.75">
      <c r="A434" s="356">
        <f>SUBTOTAL(3,$AK$7:AK434)</f>
        <v>428</v>
      </c>
      <c r="B434" s="357" t="s">
        <v>54</v>
      </c>
      <c r="C434" s="358" t="s">
        <v>6665</v>
      </c>
      <c r="D434" s="360" t="s">
        <v>9432</v>
      </c>
      <c r="E434" s="360" t="s">
        <v>9406</v>
      </c>
      <c r="F434" s="360" t="s">
        <v>9406</v>
      </c>
      <c r="G434" s="359">
        <v>0</v>
      </c>
      <c r="H434" s="180">
        <v>0</v>
      </c>
      <c r="I434" s="371">
        <v>0</v>
      </c>
      <c r="J434" s="374">
        <v>8200000</v>
      </c>
      <c r="K434" s="359"/>
      <c r="L434" s="359"/>
      <c r="M434" s="359"/>
      <c r="N434" s="359">
        <v>8200000</v>
      </c>
      <c r="O434" s="359"/>
      <c r="P434" s="359"/>
      <c r="Q434" s="252"/>
      <c r="R434" s="359"/>
      <c r="S434" s="359"/>
      <c r="T434" s="359"/>
      <c r="U434" s="359"/>
      <c r="V434" s="359"/>
      <c r="W434" s="359"/>
      <c r="X434" s="359"/>
      <c r="Y434" s="359"/>
      <c r="Z434" s="359">
        <f t="shared" si="78"/>
        <v>0</v>
      </c>
      <c r="AA434" s="359"/>
      <c r="AB434" s="219">
        <v>9250000</v>
      </c>
      <c r="AC434" s="219">
        <v>9250000</v>
      </c>
      <c r="AD434" s="219"/>
      <c r="AE434" s="219"/>
      <c r="AF434" s="219"/>
      <c r="AG434" s="219"/>
      <c r="AH434" s="219"/>
      <c r="AI434" s="219"/>
      <c r="AJ434" s="359">
        <f>IF(SUM(AC434:AD434)&lt;SUM(AB434),SUM(AB434)-SUM(AC434:AD434),)</f>
        <v>0</v>
      </c>
      <c r="AK434" s="180">
        <f>IF(SUM(K434:X434)-I434&lt;SUM(J434+G434,H434),SUM(G434+H434+J434)-SUM(K434:X434),)+IF(SUM(AC434:AD434)&lt;SUM(AB434),SUM(AB434)-SUM(AC434:AD434),)</f>
        <v>0</v>
      </c>
      <c r="AL434" s="28"/>
      <c r="AM434" s="50"/>
      <c r="AN434" s="50"/>
      <c r="AO434" s="89"/>
      <c r="AP434" s="89"/>
      <c r="AQ434" s="89"/>
      <c r="AR434" s="89"/>
      <c r="AS434" s="89"/>
      <c r="AT434" s="50"/>
      <c r="AU434" s="50"/>
      <c r="AV434" s="220"/>
      <c r="AW434" s="89"/>
      <c r="AX434" s="50"/>
    </row>
    <row r="435" spans="1:50" ht="15.75">
      <c r="A435" s="356">
        <f>SUBTOTAL(3,$AK$7:AK435)</f>
        <v>429</v>
      </c>
      <c r="B435" s="357" t="s">
        <v>54</v>
      </c>
      <c r="C435" s="358" t="s">
        <v>5427</v>
      </c>
      <c r="D435" s="360" t="s">
        <v>9435</v>
      </c>
      <c r="E435" s="360" t="s">
        <v>9406</v>
      </c>
      <c r="F435" s="360" t="s">
        <v>9406</v>
      </c>
      <c r="G435" s="359">
        <v>0</v>
      </c>
      <c r="H435" s="180">
        <v>0</v>
      </c>
      <c r="I435" s="371">
        <v>0</v>
      </c>
      <c r="J435" s="374">
        <v>8200000</v>
      </c>
      <c r="K435" s="359"/>
      <c r="L435" s="359"/>
      <c r="M435" s="359"/>
      <c r="N435" s="359">
        <v>8200000</v>
      </c>
      <c r="O435" s="359"/>
      <c r="P435" s="359"/>
      <c r="Q435" s="252"/>
      <c r="R435" s="359"/>
      <c r="S435" s="359"/>
      <c r="T435" s="359"/>
      <c r="U435" s="359"/>
      <c r="V435" s="359"/>
      <c r="W435" s="359"/>
      <c r="X435" s="359"/>
      <c r="Y435" s="359"/>
      <c r="Z435" s="359">
        <f t="shared" si="78"/>
        <v>0</v>
      </c>
      <c r="AA435" s="359"/>
      <c r="AB435" s="219">
        <v>9250000</v>
      </c>
      <c r="AC435" s="219">
        <v>9250000</v>
      </c>
      <c r="AD435" s="219"/>
      <c r="AE435" s="219"/>
      <c r="AF435" s="219"/>
      <c r="AG435" s="219"/>
      <c r="AH435" s="219"/>
      <c r="AI435" s="219"/>
      <c r="AJ435" s="359">
        <f>IF(SUM(AC435:AD435)&lt;SUM(AB435),SUM(AB435)-SUM(AC435:AD435),)</f>
        <v>0</v>
      </c>
      <c r="AK435" s="180">
        <f>IF(SUM(K435:X435)-I435&lt;SUM(J435+G435,H435),SUM(G435+H435+J435)-SUM(K435:X435),)+IF(SUM(AC435:AD435)&lt;SUM(AB435),SUM(AB435)-SUM(AC435:AD435),)</f>
        <v>0</v>
      </c>
      <c r="AL435" s="28"/>
      <c r="AM435" s="50"/>
      <c r="AN435" s="50"/>
      <c r="AO435" s="89"/>
      <c r="AP435" s="89"/>
      <c r="AQ435" s="89"/>
      <c r="AR435" s="89"/>
      <c r="AS435" s="89"/>
      <c r="AT435" s="50"/>
      <c r="AU435" s="50"/>
      <c r="AV435" s="220"/>
      <c r="AW435" s="89"/>
      <c r="AX435" s="50"/>
    </row>
    <row r="436" spans="1:50" ht="15.75">
      <c r="A436" s="356">
        <f>SUBTOTAL(3,$AK$7:AK436)</f>
        <v>430</v>
      </c>
      <c r="B436" s="357" t="s">
        <v>54</v>
      </c>
      <c r="C436" s="358" t="s">
        <v>9436</v>
      </c>
      <c r="D436" s="360" t="s">
        <v>9437</v>
      </c>
      <c r="E436" s="360" t="s">
        <v>9406</v>
      </c>
      <c r="F436" s="360" t="s">
        <v>9406</v>
      </c>
      <c r="G436" s="359">
        <v>0</v>
      </c>
      <c r="H436" s="180">
        <v>0</v>
      </c>
      <c r="I436" s="371">
        <v>0</v>
      </c>
      <c r="J436" s="374">
        <v>8200000</v>
      </c>
      <c r="K436" s="359"/>
      <c r="L436" s="359"/>
      <c r="M436" s="359"/>
      <c r="N436" s="359"/>
      <c r="O436" s="359"/>
      <c r="P436" s="359">
        <v>8200000</v>
      </c>
      <c r="Q436" s="252"/>
      <c r="R436" s="359"/>
      <c r="S436" s="359"/>
      <c r="T436" s="359"/>
      <c r="U436" s="359"/>
      <c r="V436" s="359"/>
      <c r="W436" s="359"/>
      <c r="X436" s="359"/>
      <c r="Y436" s="359"/>
      <c r="Z436" s="359">
        <f>IF(SUM(K436:P436)&lt;SUM(J436),SUM(J436)-SUM(K436:P436),)</f>
        <v>0</v>
      </c>
      <c r="AA436" s="359"/>
      <c r="AB436" s="219">
        <v>9250000</v>
      </c>
      <c r="AC436" s="219">
        <v>9250000</v>
      </c>
      <c r="AD436" s="219"/>
      <c r="AE436" s="219"/>
      <c r="AF436" s="219"/>
      <c r="AG436" s="219"/>
      <c r="AH436" s="219"/>
      <c r="AI436" s="219"/>
      <c r="AJ436" s="359">
        <f>IF(SUM(AC436:AD436)&lt;SUM(AB436),SUM(AB436)-SUM(AC436:AD436),)</f>
        <v>0</v>
      </c>
      <c r="AK436" s="180">
        <f>IF(SUM(K436:X436)-I436&lt;SUM(J436+G436,H436),SUM(G436+H436+J436)-SUM(K436:X436),)+IF(SUM(AC436:AD436)&lt;SUM(AB436),SUM(AB436)-SUM(AC436:AD436),)</f>
        <v>0</v>
      </c>
      <c r="AL436" s="28"/>
      <c r="AM436" s="50"/>
      <c r="AN436" s="50"/>
      <c r="AO436" s="89"/>
      <c r="AP436" s="89"/>
      <c r="AQ436" s="89"/>
      <c r="AR436" s="89"/>
      <c r="AS436" s="89"/>
      <c r="AT436" s="50"/>
      <c r="AU436" s="50"/>
      <c r="AV436" s="220"/>
      <c r="AW436" s="89"/>
      <c r="AX436" s="50"/>
    </row>
    <row r="437" spans="1:50" ht="15.75">
      <c r="A437" s="356">
        <f>SUBTOTAL(3,$AK$7:AK437)</f>
        <v>431</v>
      </c>
      <c r="B437" s="357" t="s">
        <v>54</v>
      </c>
      <c r="C437" s="358" t="s">
        <v>9438</v>
      </c>
      <c r="D437" s="360" t="s">
        <v>9439</v>
      </c>
      <c r="E437" s="360" t="s">
        <v>9406</v>
      </c>
      <c r="F437" s="360" t="s">
        <v>9406</v>
      </c>
      <c r="G437" s="359">
        <v>0</v>
      </c>
      <c r="H437" s="180">
        <v>0</v>
      </c>
      <c r="I437" s="371"/>
      <c r="J437" s="374">
        <v>8200000</v>
      </c>
      <c r="K437" s="359"/>
      <c r="L437" s="359"/>
      <c r="M437" s="359"/>
      <c r="N437" s="359"/>
      <c r="O437" s="359"/>
      <c r="P437" s="359">
        <v>8200000</v>
      </c>
      <c r="Q437" s="252"/>
      <c r="R437" s="359"/>
      <c r="S437" s="359"/>
      <c r="T437" s="359"/>
      <c r="U437" s="359"/>
      <c r="V437" s="359"/>
      <c r="W437" s="359"/>
      <c r="X437" s="359"/>
      <c r="Y437" s="359"/>
      <c r="Z437" s="359">
        <f>IF(SUM(K437:P437)&lt;SUM(J437),SUM(J437)-SUM(K437:P437),)</f>
        <v>0</v>
      </c>
      <c r="AA437" s="359"/>
      <c r="AB437" s="219">
        <v>9250000</v>
      </c>
      <c r="AC437" s="219"/>
      <c r="AD437" s="219"/>
      <c r="AE437" s="219">
        <v>9250000</v>
      </c>
      <c r="AF437" s="219"/>
      <c r="AG437" s="219"/>
      <c r="AH437" s="219"/>
      <c r="AI437" s="219"/>
      <c r="AJ437" s="359">
        <f t="shared" ref="AJ437:AJ438" si="79">IF(SUM(AC437:AF437)&lt;SUM(AB437),SUM(AB437)-SUM(AC437:AF437),)</f>
        <v>0</v>
      </c>
      <c r="AK437" s="180">
        <f t="shared" ref="AK437:AK438" si="80">IF(SUM(K437:X437)-I437&lt;SUM(J437+G437,H437),SUM(G437+H437+J437)-SUM(K437:X437),)+IF(SUM(AC437:AF437)&lt;SUM(AB437),SUM(AB437)-SUM(AC437:AF437),)</f>
        <v>0</v>
      </c>
      <c r="AL437" s="28"/>
      <c r="AM437" s="50"/>
      <c r="AN437" s="50"/>
      <c r="AO437" s="89"/>
      <c r="AP437" s="89"/>
      <c r="AQ437" s="89"/>
      <c r="AR437" s="89"/>
      <c r="AS437" s="89"/>
      <c r="AT437" s="50"/>
      <c r="AU437" s="50"/>
      <c r="AV437" s="220"/>
      <c r="AW437" s="89"/>
      <c r="AX437" s="50"/>
    </row>
    <row r="438" spans="1:50" ht="15.75">
      <c r="A438" s="356">
        <f>SUBTOTAL(3,$AK$7:AK438)</f>
        <v>432</v>
      </c>
      <c r="B438" s="357" t="s">
        <v>54</v>
      </c>
      <c r="C438" s="358" t="s">
        <v>9440</v>
      </c>
      <c r="D438" s="360" t="s">
        <v>9441</v>
      </c>
      <c r="E438" s="360" t="s">
        <v>9406</v>
      </c>
      <c r="F438" s="360" t="s">
        <v>9406</v>
      </c>
      <c r="G438" s="359">
        <v>0</v>
      </c>
      <c r="H438" s="180">
        <v>0</v>
      </c>
      <c r="I438" s="371">
        <v>0</v>
      </c>
      <c r="J438" s="374">
        <v>8200000</v>
      </c>
      <c r="K438" s="359"/>
      <c r="L438" s="359"/>
      <c r="M438" s="359"/>
      <c r="N438" s="359"/>
      <c r="O438" s="359"/>
      <c r="P438" s="359">
        <v>8200000</v>
      </c>
      <c r="Q438" s="252"/>
      <c r="R438" s="359"/>
      <c r="S438" s="359"/>
      <c r="T438" s="359"/>
      <c r="U438" s="359"/>
      <c r="V438" s="359"/>
      <c r="W438" s="359"/>
      <c r="X438" s="359"/>
      <c r="Y438" s="359"/>
      <c r="Z438" s="359">
        <f>IF(SUM(K438:P438)&lt;SUM(J438),SUM(J438)-SUM(K438:P438),)</f>
        <v>0</v>
      </c>
      <c r="AA438" s="359"/>
      <c r="AB438" s="219">
        <v>9250000</v>
      </c>
      <c r="AC438" s="219"/>
      <c r="AD438" s="219"/>
      <c r="AE438" s="219">
        <v>9250000</v>
      </c>
      <c r="AF438" s="219"/>
      <c r="AG438" s="219"/>
      <c r="AH438" s="219"/>
      <c r="AI438" s="219"/>
      <c r="AJ438" s="359">
        <f t="shared" si="79"/>
        <v>0</v>
      </c>
      <c r="AK438" s="180">
        <f t="shared" si="80"/>
        <v>0</v>
      </c>
      <c r="AL438" s="28"/>
      <c r="AM438" s="50"/>
      <c r="AN438" s="50"/>
      <c r="AO438" s="89"/>
      <c r="AP438" s="89"/>
      <c r="AQ438" s="89"/>
      <c r="AR438" s="89"/>
      <c r="AS438" s="89"/>
      <c r="AT438" s="50"/>
      <c r="AU438" s="50"/>
      <c r="AV438" s="220"/>
      <c r="AW438" s="89"/>
      <c r="AX438" s="50"/>
    </row>
    <row r="439" spans="1:50" ht="15.75">
      <c r="A439" s="356">
        <f>SUBTOTAL(3,$AK$7:AK439)</f>
        <v>433</v>
      </c>
      <c r="B439" s="357" t="s">
        <v>54</v>
      </c>
      <c r="C439" s="358" t="s">
        <v>4888</v>
      </c>
      <c r="D439" s="360" t="s">
        <v>9442</v>
      </c>
      <c r="E439" s="360" t="s">
        <v>9406</v>
      </c>
      <c r="F439" s="360" t="s">
        <v>9406</v>
      </c>
      <c r="G439" s="359">
        <v>0</v>
      </c>
      <c r="H439" s="180">
        <v>0</v>
      </c>
      <c r="I439" s="371">
        <v>0</v>
      </c>
      <c r="J439" s="374">
        <v>8200000</v>
      </c>
      <c r="K439" s="359"/>
      <c r="L439" s="359"/>
      <c r="M439" s="359"/>
      <c r="N439" s="359">
        <v>8200000</v>
      </c>
      <c r="O439" s="359"/>
      <c r="P439" s="359"/>
      <c r="Q439" s="252"/>
      <c r="R439" s="359"/>
      <c r="S439" s="359"/>
      <c r="T439" s="359"/>
      <c r="U439" s="359"/>
      <c r="V439" s="359"/>
      <c r="W439" s="359"/>
      <c r="X439" s="359"/>
      <c r="Y439" s="359"/>
      <c r="Z439" s="359">
        <f>IF(SUM(K439:N439)&lt;SUM(J439),SUM(J439)-SUM(K439:N439),)</f>
        <v>0</v>
      </c>
      <c r="AA439" s="359"/>
      <c r="AB439" s="219">
        <v>9250000</v>
      </c>
      <c r="AC439" s="219">
        <v>9250000</v>
      </c>
      <c r="AD439" s="219"/>
      <c r="AE439" s="219"/>
      <c r="AF439" s="219"/>
      <c r="AG439" s="219"/>
      <c r="AH439" s="219"/>
      <c r="AI439" s="219"/>
      <c r="AJ439" s="359">
        <f>IF(SUM(AC439:AD439)&lt;SUM(AB439),SUM(AB439)-SUM(AC439:AD439),)</f>
        <v>0</v>
      </c>
      <c r="AK439" s="180">
        <f>IF(SUM(K439:X439)-I439&lt;SUM(J439+G439,H439),SUM(G439+H439+J439)-SUM(K439:X439),)+IF(SUM(AC439:AD439)&lt;SUM(AB439),SUM(AB439)-SUM(AC439:AD439),)</f>
        <v>0</v>
      </c>
      <c r="AL439" s="28"/>
      <c r="AM439" s="50"/>
      <c r="AN439" s="50"/>
      <c r="AO439" s="89"/>
      <c r="AP439" s="89"/>
      <c r="AQ439" s="89"/>
      <c r="AR439" s="89"/>
      <c r="AS439" s="89"/>
      <c r="AT439" s="50"/>
      <c r="AU439" s="50"/>
      <c r="AV439" s="220"/>
      <c r="AW439" s="89"/>
      <c r="AX439" s="50"/>
    </row>
    <row r="440" spans="1:50" ht="15.75">
      <c r="A440" s="356">
        <f>SUBTOTAL(3,$AK$7:AK440)</f>
        <v>434</v>
      </c>
      <c r="B440" s="357" t="s">
        <v>54</v>
      </c>
      <c r="C440" s="358" t="s">
        <v>9443</v>
      </c>
      <c r="D440" s="360" t="s">
        <v>9444</v>
      </c>
      <c r="E440" s="360" t="s">
        <v>9406</v>
      </c>
      <c r="F440" s="360" t="s">
        <v>9406</v>
      </c>
      <c r="G440" s="359">
        <v>0</v>
      </c>
      <c r="H440" s="180">
        <v>0</v>
      </c>
      <c r="I440" s="371">
        <v>0</v>
      </c>
      <c r="J440" s="374">
        <v>8200000</v>
      </c>
      <c r="K440" s="359"/>
      <c r="L440" s="359"/>
      <c r="M440" s="359"/>
      <c r="N440" s="359"/>
      <c r="O440" s="359"/>
      <c r="P440" s="359">
        <v>8200000</v>
      </c>
      <c r="Q440" s="252"/>
      <c r="R440" s="359"/>
      <c r="S440" s="359"/>
      <c r="T440" s="359"/>
      <c r="U440" s="359"/>
      <c r="V440" s="359"/>
      <c r="W440" s="359"/>
      <c r="X440" s="359"/>
      <c r="Y440" s="359"/>
      <c r="Z440" s="359">
        <f>IF(SUM(K440:P440)&lt;SUM(J440),SUM(J440)-SUM(K440:P440),)</f>
        <v>0</v>
      </c>
      <c r="AA440" s="359"/>
      <c r="AB440" s="219">
        <v>9250000</v>
      </c>
      <c r="AC440" s="219"/>
      <c r="AD440" s="219"/>
      <c r="AE440" s="219"/>
      <c r="AF440" s="219">
        <v>9250000</v>
      </c>
      <c r="AG440" s="219"/>
      <c r="AH440" s="219"/>
      <c r="AI440" s="219"/>
      <c r="AJ440" s="359">
        <f>IF(SUM(AC440:AF440)&lt;SUM(AB440),SUM(AB440)-SUM(AC440:AF440),)</f>
        <v>0</v>
      </c>
      <c r="AK440" s="180">
        <f>IF(SUM(K440:X440)-I440&lt;SUM(J440+G440,H440),SUM(G440+H440+J440)-SUM(K440:X440),)+IF(SUM(AC440:AF440)&lt;SUM(AB440),SUM(AB440)-SUM(AC440:AF440),)</f>
        <v>0</v>
      </c>
      <c r="AL440" s="28"/>
      <c r="AM440" s="50"/>
      <c r="AN440" s="50"/>
      <c r="AO440" s="89"/>
      <c r="AP440" s="89"/>
      <c r="AQ440" s="89"/>
      <c r="AR440" s="89"/>
      <c r="AS440" s="89"/>
      <c r="AT440" s="50"/>
      <c r="AU440" s="50"/>
      <c r="AV440" s="220"/>
      <c r="AW440" s="89"/>
      <c r="AX440" s="50"/>
    </row>
    <row r="441" spans="1:50" ht="15.75">
      <c r="A441" s="356">
        <f>SUBTOTAL(3,$AK$7:AK441)</f>
        <v>435</v>
      </c>
      <c r="B441" s="357" t="s">
        <v>54</v>
      </c>
      <c r="C441" s="358" t="s">
        <v>9445</v>
      </c>
      <c r="D441" s="360" t="s">
        <v>9446</v>
      </c>
      <c r="E441" s="360" t="s">
        <v>9406</v>
      </c>
      <c r="F441" s="360" t="s">
        <v>9406</v>
      </c>
      <c r="G441" s="359">
        <v>0</v>
      </c>
      <c r="H441" s="180">
        <v>0</v>
      </c>
      <c r="I441" s="371">
        <v>0</v>
      </c>
      <c r="J441" s="374">
        <v>8200000</v>
      </c>
      <c r="K441" s="359"/>
      <c r="L441" s="359"/>
      <c r="M441" s="359"/>
      <c r="N441" s="359"/>
      <c r="O441" s="359">
        <v>8200000</v>
      </c>
      <c r="P441" s="359"/>
      <c r="Q441" s="252"/>
      <c r="R441" s="359"/>
      <c r="S441" s="359"/>
      <c r="T441" s="359"/>
      <c r="U441" s="359"/>
      <c r="V441" s="359"/>
      <c r="W441" s="359"/>
      <c r="X441" s="359"/>
      <c r="Y441" s="359"/>
      <c r="Z441" s="359">
        <f>IF(SUM(K441:P441)&lt;SUM(J441),SUM(J441)-SUM(K441:P441),)</f>
        <v>0</v>
      </c>
      <c r="AA441" s="359"/>
      <c r="AB441" s="219">
        <v>9250000</v>
      </c>
      <c r="AC441" s="219"/>
      <c r="AD441" s="219"/>
      <c r="AE441" s="219">
        <v>9250000</v>
      </c>
      <c r="AF441" s="219"/>
      <c r="AG441" s="219"/>
      <c r="AH441" s="219"/>
      <c r="AI441" s="219"/>
      <c r="AJ441" s="359">
        <f>IF(SUM(AC441:AF441)&lt;SUM(AB441),SUM(AB441)-SUM(AC441:AF441),)</f>
        <v>0</v>
      </c>
      <c r="AK441" s="180">
        <f>IF(SUM(K441:X441)-I441&lt;SUM(J441+G441,H441),SUM(G441+H441+J441)-SUM(K441:X441),)+IF(SUM(AC441:AF441)&lt;SUM(AB441),SUM(AB441)-SUM(AC441:AF441),)</f>
        <v>0</v>
      </c>
      <c r="AL441" s="28"/>
      <c r="AM441" s="50"/>
      <c r="AN441" s="50"/>
      <c r="AO441" s="89"/>
      <c r="AP441" s="89"/>
      <c r="AQ441" s="89"/>
      <c r="AR441" s="89"/>
      <c r="AS441" s="89"/>
      <c r="AT441" s="50"/>
      <c r="AU441" s="50"/>
      <c r="AV441" s="220"/>
      <c r="AW441" s="89"/>
      <c r="AX441" s="50"/>
    </row>
    <row r="442" spans="1:50" ht="15.75">
      <c r="A442" s="356">
        <f>SUBTOTAL(3,$AK$7:AK442)</f>
        <v>436</v>
      </c>
      <c r="B442" s="357" t="s">
        <v>54</v>
      </c>
      <c r="C442" s="358" t="s">
        <v>9447</v>
      </c>
      <c r="D442" s="360" t="s">
        <v>9448</v>
      </c>
      <c r="E442" s="360" t="s">
        <v>9406</v>
      </c>
      <c r="F442" s="360" t="s">
        <v>9406</v>
      </c>
      <c r="G442" s="359">
        <v>0</v>
      </c>
      <c r="H442" s="180">
        <v>0</v>
      </c>
      <c r="I442" s="371">
        <v>0</v>
      </c>
      <c r="J442" s="374">
        <v>8200000</v>
      </c>
      <c r="K442" s="359"/>
      <c r="L442" s="359"/>
      <c r="M442" s="359"/>
      <c r="N442" s="359"/>
      <c r="O442" s="359"/>
      <c r="P442" s="359">
        <v>8200000</v>
      </c>
      <c r="Q442" s="252"/>
      <c r="R442" s="359"/>
      <c r="S442" s="359"/>
      <c r="T442" s="359"/>
      <c r="U442" s="359"/>
      <c r="V442" s="359"/>
      <c r="W442" s="359"/>
      <c r="X442" s="359"/>
      <c r="Y442" s="359"/>
      <c r="Z442" s="359">
        <f>IF(SUM(K442:P442)&lt;SUM(J442),SUM(J442)-SUM(K442:P442),)</f>
        <v>0</v>
      </c>
      <c r="AA442" s="359"/>
      <c r="AB442" s="219">
        <v>9250000</v>
      </c>
      <c r="AC442" s="219">
        <v>9250000</v>
      </c>
      <c r="AD442" s="219"/>
      <c r="AE442" s="219"/>
      <c r="AF442" s="219"/>
      <c r="AG442" s="219"/>
      <c r="AH442" s="219"/>
      <c r="AI442" s="219"/>
      <c r="AJ442" s="359">
        <f>IF(SUM(AC442:AD442)&lt;SUM(AB442),SUM(AB442)-SUM(AC442:AD442),)</f>
        <v>0</v>
      </c>
      <c r="AK442" s="180">
        <f>IF(SUM(K442:X442)-I442&lt;SUM(J442+G442,H442),SUM(G442+H442+J442)-SUM(K442:X442),)+IF(SUM(AC442:AD442)&lt;SUM(AB442),SUM(AB442)-SUM(AC442:AD442),)</f>
        <v>0</v>
      </c>
      <c r="AL442" s="28"/>
      <c r="AM442" s="50"/>
      <c r="AN442" s="50"/>
      <c r="AO442" s="89"/>
      <c r="AP442" s="89"/>
      <c r="AQ442" s="89"/>
      <c r="AR442" s="89"/>
      <c r="AS442" s="89"/>
      <c r="AT442" s="50"/>
      <c r="AU442" s="50"/>
      <c r="AV442" s="220"/>
      <c r="AW442" s="89"/>
      <c r="AX442" s="50"/>
    </row>
    <row r="443" spans="1:50" ht="15.75">
      <c r="A443" s="356">
        <f>SUBTOTAL(3,$AK$7:AK443)</f>
        <v>437</v>
      </c>
      <c r="B443" s="357" t="s">
        <v>54</v>
      </c>
      <c r="C443" s="358" t="s">
        <v>5698</v>
      </c>
      <c r="D443" s="360" t="s">
        <v>9449</v>
      </c>
      <c r="E443" s="360" t="s">
        <v>9406</v>
      </c>
      <c r="F443" s="360" t="s">
        <v>9406</v>
      </c>
      <c r="G443" s="359">
        <v>0</v>
      </c>
      <c r="H443" s="180">
        <v>0</v>
      </c>
      <c r="I443" s="371"/>
      <c r="J443" s="374">
        <v>8200000</v>
      </c>
      <c r="K443" s="359"/>
      <c r="L443" s="359"/>
      <c r="M443" s="359"/>
      <c r="N443" s="359">
        <v>8200000</v>
      </c>
      <c r="O443" s="359"/>
      <c r="P443" s="359"/>
      <c r="Q443" s="252"/>
      <c r="R443" s="359"/>
      <c r="S443" s="359"/>
      <c r="T443" s="359"/>
      <c r="U443" s="359"/>
      <c r="V443" s="359"/>
      <c r="W443" s="359"/>
      <c r="X443" s="359"/>
      <c r="Y443" s="359"/>
      <c r="Z443" s="359">
        <f>IF(SUM(K443:N443)&lt;SUM(J443),SUM(J443)-SUM(K443:N443),)</f>
        <v>0</v>
      </c>
      <c r="AA443" s="359"/>
      <c r="AB443" s="219">
        <v>9250000</v>
      </c>
      <c r="AC443" s="219">
        <v>9250000</v>
      </c>
      <c r="AD443" s="219"/>
      <c r="AE443" s="219"/>
      <c r="AF443" s="219"/>
      <c r="AG443" s="219"/>
      <c r="AH443" s="219"/>
      <c r="AI443" s="219"/>
      <c r="AJ443" s="359">
        <f>IF(SUM(AC443:AD443)&lt;SUM(AB443),SUM(AB443)-SUM(AC443:AD443),)</f>
        <v>0</v>
      </c>
      <c r="AK443" s="180">
        <f>IF(SUM(K443:X443)-I443&lt;SUM(J443+G443,H443),SUM(G443+H443+J443)-SUM(K443:X443),)+IF(SUM(AC443:AD443)&lt;SUM(AB443),SUM(AB443)-SUM(AC443:AD443),)</f>
        <v>0</v>
      </c>
      <c r="AL443" s="28"/>
      <c r="AM443" s="50"/>
      <c r="AN443" s="50"/>
      <c r="AO443" s="89"/>
      <c r="AP443" s="89"/>
      <c r="AQ443" s="89"/>
      <c r="AR443" s="89"/>
      <c r="AS443" s="89"/>
      <c r="AT443" s="50"/>
      <c r="AU443" s="50"/>
      <c r="AV443" s="220"/>
      <c r="AW443" s="89"/>
      <c r="AX443" s="50"/>
    </row>
    <row r="444" spans="1:50" ht="15.75">
      <c r="A444" s="356">
        <f>SUBTOTAL(3,$AK$7:AK444)</f>
        <v>438</v>
      </c>
      <c r="B444" s="357" t="s">
        <v>54</v>
      </c>
      <c r="C444" s="358" t="s">
        <v>4843</v>
      </c>
      <c r="D444" s="360" t="s">
        <v>9450</v>
      </c>
      <c r="E444" s="360" t="s">
        <v>9406</v>
      </c>
      <c r="F444" s="360" t="s">
        <v>9406</v>
      </c>
      <c r="G444" s="359">
        <v>0</v>
      </c>
      <c r="H444" s="180">
        <v>0</v>
      </c>
      <c r="I444" s="371">
        <v>0</v>
      </c>
      <c r="J444" s="374">
        <v>8200000</v>
      </c>
      <c r="K444" s="359"/>
      <c r="L444" s="359"/>
      <c r="M444" s="359"/>
      <c r="N444" s="359">
        <v>8200000</v>
      </c>
      <c r="O444" s="359"/>
      <c r="P444" s="359"/>
      <c r="Q444" s="252"/>
      <c r="R444" s="359"/>
      <c r="S444" s="359"/>
      <c r="T444" s="359"/>
      <c r="U444" s="359"/>
      <c r="V444" s="359"/>
      <c r="W444" s="359"/>
      <c r="X444" s="359"/>
      <c r="Y444" s="359"/>
      <c r="Z444" s="359">
        <f>IF(SUM(K444:N444)&lt;SUM(J444),SUM(J444)-SUM(K444:N444),)</f>
        <v>0</v>
      </c>
      <c r="AA444" s="359"/>
      <c r="AB444" s="219">
        <v>9250000</v>
      </c>
      <c r="AC444" s="219"/>
      <c r="AD444" s="219"/>
      <c r="AE444" s="219">
        <v>9250000</v>
      </c>
      <c r="AF444" s="219"/>
      <c r="AG444" s="219"/>
      <c r="AH444" s="219"/>
      <c r="AI444" s="219"/>
      <c r="AJ444" s="359">
        <f>IF(SUM(AC444:AF444)&lt;SUM(AB444),SUM(AB444)-SUM(AC444:AF444),)</f>
        <v>0</v>
      </c>
      <c r="AK444" s="180">
        <f>IF(SUM(K444:X444)-I444&lt;SUM(J444+G444,H444),SUM(G444+H444+J444)-SUM(K444:X444),)+IF(SUM(AC444:AF444)&lt;SUM(AB444),SUM(AB444)-SUM(AC444:AF444),)</f>
        <v>0</v>
      </c>
      <c r="AL444" s="28"/>
      <c r="AM444" s="50"/>
      <c r="AN444" s="50"/>
      <c r="AO444" s="89"/>
      <c r="AP444" s="89"/>
      <c r="AQ444" s="89"/>
      <c r="AR444" s="89"/>
      <c r="AS444" s="89"/>
      <c r="AT444" s="50"/>
      <c r="AU444" s="50"/>
      <c r="AV444" s="220"/>
      <c r="AW444" s="89"/>
      <c r="AX444" s="50"/>
    </row>
    <row r="445" spans="1:50" ht="15.75">
      <c r="A445" s="356">
        <f>SUBTOTAL(3,$AK$7:AK445)</f>
        <v>439</v>
      </c>
      <c r="B445" s="357" t="s">
        <v>54</v>
      </c>
      <c r="C445" s="358" t="s">
        <v>4773</v>
      </c>
      <c r="D445" s="360" t="s">
        <v>9451</v>
      </c>
      <c r="E445" s="360" t="s">
        <v>9406</v>
      </c>
      <c r="F445" s="360" t="s">
        <v>9406</v>
      </c>
      <c r="G445" s="359">
        <v>0</v>
      </c>
      <c r="H445" s="180">
        <v>0</v>
      </c>
      <c r="I445" s="371">
        <v>0</v>
      </c>
      <c r="J445" s="374">
        <v>8200000</v>
      </c>
      <c r="K445" s="359"/>
      <c r="L445" s="359"/>
      <c r="M445" s="359"/>
      <c r="N445" s="359">
        <v>8200000</v>
      </c>
      <c r="O445" s="359"/>
      <c r="P445" s="359"/>
      <c r="Q445" s="252"/>
      <c r="R445" s="359"/>
      <c r="S445" s="359"/>
      <c r="T445" s="359"/>
      <c r="U445" s="359"/>
      <c r="V445" s="359"/>
      <c r="W445" s="359"/>
      <c r="X445" s="359"/>
      <c r="Y445" s="359"/>
      <c r="Z445" s="359">
        <f>IF(SUM(K445:N445)&lt;SUM(J445),SUM(J445)-SUM(K445:N445),)</f>
        <v>0</v>
      </c>
      <c r="AA445" s="359"/>
      <c r="AB445" s="219">
        <v>9250000</v>
      </c>
      <c r="AC445" s="219"/>
      <c r="AD445" s="219"/>
      <c r="AE445" s="219"/>
      <c r="AF445" s="219"/>
      <c r="AG445" s="219"/>
      <c r="AH445" s="219"/>
      <c r="AI445" s="219"/>
      <c r="AJ445" s="359">
        <f>IF(SUM(AC445:AD445)&lt;SUM(AB445),SUM(AB445)-SUM(AC445:AD445),)</f>
        <v>9250000</v>
      </c>
      <c r="AK445" s="180">
        <f>IF(SUM(K445:X445)-I445&lt;SUM(J445+G445,H445),SUM(G445+H445+J445)-SUM(K445:X445),)+IF(SUM(AC445:AD445)&lt;SUM(AB445),SUM(AB445)-SUM(AC445:AD445),)</f>
        <v>9250000</v>
      </c>
      <c r="AL445" s="28"/>
      <c r="AM445" s="50"/>
      <c r="AN445" s="50"/>
      <c r="AO445" s="89"/>
      <c r="AP445" s="89"/>
      <c r="AQ445" s="89"/>
      <c r="AR445" s="89"/>
      <c r="AS445" s="89"/>
      <c r="AT445" s="50"/>
      <c r="AU445" s="50"/>
      <c r="AV445" s="220"/>
      <c r="AW445" s="89"/>
      <c r="AX445" s="50"/>
    </row>
    <row r="446" spans="1:50" ht="15.75">
      <c r="A446" s="356">
        <f>SUBTOTAL(3,$AK$7:AK446)</f>
        <v>440</v>
      </c>
      <c r="B446" s="357" t="s">
        <v>54</v>
      </c>
      <c r="C446" s="358" t="s">
        <v>6280</v>
      </c>
      <c r="D446" s="360" t="s">
        <v>9452</v>
      </c>
      <c r="E446" s="360" t="s">
        <v>9406</v>
      </c>
      <c r="F446" s="360" t="s">
        <v>9406</v>
      </c>
      <c r="G446" s="359">
        <v>0</v>
      </c>
      <c r="H446" s="180">
        <v>0</v>
      </c>
      <c r="I446" s="371">
        <v>0</v>
      </c>
      <c r="J446" s="374">
        <v>8200000</v>
      </c>
      <c r="K446" s="359"/>
      <c r="L446" s="359"/>
      <c r="M446" s="359"/>
      <c r="N446" s="359">
        <v>8200000</v>
      </c>
      <c r="O446" s="359"/>
      <c r="P446" s="359"/>
      <c r="Q446" s="252"/>
      <c r="R446" s="359"/>
      <c r="S446" s="359"/>
      <c r="T446" s="359"/>
      <c r="U446" s="359"/>
      <c r="V446" s="359"/>
      <c r="W446" s="359"/>
      <c r="X446" s="359"/>
      <c r="Y446" s="359"/>
      <c r="Z446" s="359">
        <f>IF(SUM(K446:N446)&lt;SUM(J446),SUM(J446)-SUM(K446:N446),)</f>
        <v>0</v>
      </c>
      <c r="AA446" s="359"/>
      <c r="AB446" s="219">
        <v>9250000</v>
      </c>
      <c r="AC446" s="219">
        <v>9250000</v>
      </c>
      <c r="AD446" s="219"/>
      <c r="AE446" s="219"/>
      <c r="AF446" s="219"/>
      <c r="AG446" s="219"/>
      <c r="AH446" s="219"/>
      <c r="AI446" s="219"/>
      <c r="AJ446" s="359">
        <f>IF(SUM(AC446:AD446)&lt;SUM(AB446),SUM(AB446)-SUM(AC446:AD446),)</f>
        <v>0</v>
      </c>
      <c r="AK446" s="180">
        <f>IF(SUM(K446:X446)-I446&lt;SUM(J446+G446,H446),SUM(G446+H446+J446)-SUM(K446:X446),)+IF(SUM(AC446:AD446)&lt;SUM(AB446),SUM(AB446)-SUM(AC446:AD446),)</f>
        <v>0</v>
      </c>
      <c r="AL446" s="28"/>
      <c r="AM446" s="50"/>
      <c r="AN446" s="50"/>
      <c r="AO446" s="89"/>
      <c r="AP446" s="89"/>
      <c r="AQ446" s="89"/>
      <c r="AR446" s="89"/>
      <c r="AS446" s="89"/>
      <c r="AT446" s="50"/>
      <c r="AU446" s="50"/>
      <c r="AV446" s="220"/>
      <c r="AW446" s="89"/>
      <c r="AX446" s="50"/>
    </row>
    <row r="447" spans="1:50" ht="15.75">
      <c r="A447" s="356">
        <f>SUBTOTAL(3,$AK$7:AK447)</f>
        <v>441</v>
      </c>
      <c r="B447" s="357" t="s">
        <v>54</v>
      </c>
      <c r="C447" s="358" t="s">
        <v>9453</v>
      </c>
      <c r="D447" s="360" t="s">
        <v>9454</v>
      </c>
      <c r="E447" s="360" t="s">
        <v>9406</v>
      </c>
      <c r="F447" s="360" t="s">
        <v>9406</v>
      </c>
      <c r="G447" s="359">
        <v>0</v>
      </c>
      <c r="H447" s="180">
        <v>0</v>
      </c>
      <c r="I447" s="371">
        <v>0</v>
      </c>
      <c r="J447" s="374">
        <v>8200000</v>
      </c>
      <c r="K447" s="359"/>
      <c r="L447" s="359"/>
      <c r="M447" s="359"/>
      <c r="N447" s="359"/>
      <c r="O447" s="359"/>
      <c r="P447" s="359"/>
      <c r="Q447" s="252"/>
      <c r="R447" s="359"/>
      <c r="S447" s="359"/>
      <c r="T447" s="359"/>
      <c r="U447" s="359"/>
      <c r="V447" s="359">
        <v>8200000</v>
      </c>
      <c r="W447" s="359"/>
      <c r="X447" s="359"/>
      <c r="Y447" s="359"/>
      <c r="Z447" s="359">
        <f>IF(SUM(K447:V447)&lt;SUM(J447),SUM(J447)-SUM(K447:V447),)</f>
        <v>0</v>
      </c>
      <c r="AA447" s="359"/>
      <c r="AB447" s="219">
        <v>9250000</v>
      </c>
      <c r="AC447" s="219">
        <v>9250000</v>
      </c>
      <c r="AD447" s="219"/>
      <c r="AE447" s="219"/>
      <c r="AF447" s="219"/>
      <c r="AG447" s="219"/>
      <c r="AH447" s="219"/>
      <c r="AI447" s="219"/>
      <c r="AJ447" s="359">
        <f>IF(SUM(AC447:AD447)&lt;SUM(AB447),SUM(AB447)-SUM(AC447:AD447),)</f>
        <v>0</v>
      </c>
      <c r="AK447" s="180">
        <f>IF(SUM(K447:X447)-I447&lt;SUM(J447+G447,H447),SUM(G447+H447+J447)-SUM(K447:X447),)+IF(SUM(AC447:AD447)&lt;SUM(AB447),SUM(AB447)-SUM(AC447:AD447),)</f>
        <v>0</v>
      </c>
      <c r="AL447" s="28"/>
      <c r="AM447" s="50"/>
      <c r="AN447" s="50"/>
      <c r="AO447" s="89"/>
      <c r="AP447" s="89"/>
      <c r="AQ447" s="89"/>
      <c r="AR447" s="89"/>
      <c r="AS447" s="89"/>
      <c r="AT447" s="50"/>
      <c r="AU447" s="50"/>
      <c r="AV447" s="220"/>
      <c r="AW447" s="89"/>
      <c r="AX447" s="50"/>
    </row>
    <row r="448" spans="1:50" ht="15.75">
      <c r="A448" s="356">
        <f>SUBTOTAL(3,$AK$7:AK448)</f>
        <v>442</v>
      </c>
      <c r="B448" s="357" t="s">
        <v>54</v>
      </c>
      <c r="C448" s="358" t="s">
        <v>6930</v>
      </c>
      <c r="D448" s="360" t="s">
        <v>9455</v>
      </c>
      <c r="E448" s="360" t="s">
        <v>9406</v>
      </c>
      <c r="F448" s="360" t="s">
        <v>9406</v>
      </c>
      <c r="G448" s="359">
        <v>0</v>
      </c>
      <c r="H448" s="180">
        <v>0</v>
      </c>
      <c r="I448" s="371">
        <v>0</v>
      </c>
      <c r="J448" s="374">
        <v>8200000</v>
      </c>
      <c r="K448" s="359"/>
      <c r="L448" s="359"/>
      <c r="M448" s="359"/>
      <c r="N448" s="359">
        <v>8200000</v>
      </c>
      <c r="O448" s="359"/>
      <c r="P448" s="359"/>
      <c r="Q448" s="252"/>
      <c r="R448" s="359"/>
      <c r="S448" s="359"/>
      <c r="T448" s="359"/>
      <c r="U448" s="359"/>
      <c r="V448" s="359"/>
      <c r="W448" s="359"/>
      <c r="X448" s="359"/>
      <c r="Y448" s="359"/>
      <c r="Z448" s="359">
        <f>IF(SUM(K448:N448)&lt;SUM(J448),SUM(J448)-SUM(K448:N448),)</f>
        <v>0</v>
      </c>
      <c r="AA448" s="359"/>
      <c r="AB448" s="219">
        <v>9250000</v>
      </c>
      <c r="AC448" s="219">
        <v>9250000</v>
      </c>
      <c r="AD448" s="219"/>
      <c r="AE448" s="219"/>
      <c r="AF448" s="219"/>
      <c r="AG448" s="219"/>
      <c r="AH448" s="219"/>
      <c r="AI448" s="219"/>
      <c r="AJ448" s="359">
        <f>IF(SUM(AC448:AD448)&lt;SUM(AB448),SUM(AB448)-SUM(AC448:AD448),)</f>
        <v>0</v>
      </c>
      <c r="AK448" s="180">
        <f>IF(SUM(K448:X448)-I448&lt;SUM(J448+G448,H448),SUM(G448+H448+J448)-SUM(K448:X448),)+IF(SUM(AC448:AD448)&lt;SUM(AB448),SUM(AB448)-SUM(AC448:AD448),)</f>
        <v>0</v>
      </c>
      <c r="AL448" s="28"/>
      <c r="AM448" s="50"/>
      <c r="AN448" s="50"/>
      <c r="AO448" s="89"/>
      <c r="AP448" s="89"/>
      <c r="AQ448" s="89"/>
      <c r="AR448" s="89"/>
      <c r="AS448" s="89"/>
      <c r="AT448" s="50"/>
      <c r="AU448" s="50"/>
      <c r="AV448" s="220"/>
      <c r="AW448" s="89"/>
      <c r="AX448" s="50"/>
    </row>
    <row r="449" spans="1:50" ht="15.75">
      <c r="A449" s="356">
        <f>SUBTOTAL(3,$AK$7:AK449)</f>
        <v>443</v>
      </c>
      <c r="B449" s="357" t="s">
        <v>54</v>
      </c>
      <c r="C449" s="358" t="s">
        <v>6128</v>
      </c>
      <c r="D449" s="360" t="s">
        <v>9456</v>
      </c>
      <c r="E449" s="360" t="s">
        <v>9406</v>
      </c>
      <c r="F449" s="360" t="s">
        <v>9406</v>
      </c>
      <c r="G449" s="359">
        <v>0</v>
      </c>
      <c r="H449" s="180">
        <v>0</v>
      </c>
      <c r="I449" s="371">
        <v>0</v>
      </c>
      <c r="J449" s="374">
        <v>8200000</v>
      </c>
      <c r="K449" s="359"/>
      <c r="L449" s="359"/>
      <c r="M449" s="359"/>
      <c r="N449" s="359">
        <v>8200000</v>
      </c>
      <c r="O449" s="359"/>
      <c r="P449" s="359"/>
      <c r="Q449" s="252"/>
      <c r="R449" s="359"/>
      <c r="S449" s="359"/>
      <c r="T449" s="359"/>
      <c r="U449" s="359"/>
      <c r="V449" s="359"/>
      <c r="W449" s="359"/>
      <c r="X449" s="359"/>
      <c r="Y449" s="359"/>
      <c r="Z449" s="359">
        <f>IF(SUM(K449:N449)&lt;SUM(J449),SUM(J449)-SUM(K449:N449),)</f>
        <v>0</v>
      </c>
      <c r="AA449" s="359"/>
      <c r="AB449" s="219">
        <v>9250000</v>
      </c>
      <c r="AC449" s="219"/>
      <c r="AD449" s="219"/>
      <c r="AE449" s="219">
        <v>9250000</v>
      </c>
      <c r="AF449" s="219"/>
      <c r="AG449" s="219"/>
      <c r="AH449" s="219"/>
      <c r="AI449" s="219"/>
      <c r="AJ449" s="359">
        <f>IF(SUM(AC449:AF449)&lt;SUM(AB449),SUM(AB449)-SUM(AC449:AF449),)</f>
        <v>0</v>
      </c>
      <c r="AK449" s="180">
        <f>IF(SUM(K449:X449)-I449&lt;SUM(J449+G449,H449),SUM(G449+H449+J449)-SUM(K449:X449),)+IF(SUM(AC449:AF449)&lt;SUM(AB449),SUM(AB449)-SUM(AC449:AF449),)</f>
        <v>0</v>
      </c>
      <c r="AL449" s="28"/>
      <c r="AM449" s="50"/>
      <c r="AN449" s="50"/>
      <c r="AO449" s="89"/>
      <c r="AP449" s="89"/>
      <c r="AQ449" s="89"/>
      <c r="AR449" s="89"/>
      <c r="AS449" s="89"/>
      <c r="AT449" s="50"/>
      <c r="AU449" s="50"/>
      <c r="AV449" s="220"/>
      <c r="AW449" s="89"/>
      <c r="AX449" s="50"/>
    </row>
    <row r="450" spans="1:50" ht="15.75">
      <c r="A450" s="356">
        <f>SUBTOTAL(3,$AK$7:AK450)</f>
        <v>444</v>
      </c>
      <c r="B450" s="357" t="s">
        <v>54</v>
      </c>
      <c r="C450" s="358" t="s">
        <v>9457</v>
      </c>
      <c r="D450" s="360" t="s">
        <v>9458</v>
      </c>
      <c r="E450" s="360" t="s">
        <v>9406</v>
      </c>
      <c r="F450" s="360" t="s">
        <v>9406</v>
      </c>
      <c r="G450" s="359">
        <v>0</v>
      </c>
      <c r="H450" s="180">
        <v>0</v>
      </c>
      <c r="I450" s="371">
        <v>0</v>
      </c>
      <c r="J450" s="374">
        <v>8200000</v>
      </c>
      <c r="K450" s="359"/>
      <c r="L450" s="359"/>
      <c r="M450" s="359"/>
      <c r="N450" s="359"/>
      <c r="O450" s="359"/>
      <c r="P450" s="359"/>
      <c r="Q450" s="252"/>
      <c r="R450" s="359">
        <v>8200000</v>
      </c>
      <c r="S450" s="359"/>
      <c r="T450" s="359"/>
      <c r="U450" s="359"/>
      <c r="V450" s="359"/>
      <c r="W450" s="359"/>
      <c r="X450" s="359"/>
      <c r="Y450" s="359"/>
      <c r="Z450" s="359">
        <f>IF(SUM(K450:R450)&lt;SUM(J450),SUM(J450)-SUM(K450:N=R450),)</f>
        <v>0</v>
      </c>
      <c r="AA450" s="359"/>
      <c r="AB450" s="219">
        <v>9250000</v>
      </c>
      <c r="AC450" s="219">
        <v>9250000</v>
      </c>
      <c r="AD450" s="219"/>
      <c r="AE450" s="219"/>
      <c r="AF450" s="219"/>
      <c r="AG450" s="219"/>
      <c r="AH450" s="219"/>
      <c r="AI450" s="219"/>
      <c r="AJ450" s="359">
        <f t="shared" ref="AJ450:AJ464" si="81">IF(SUM(AC450:AD450)&lt;SUM(AB450),SUM(AB450)-SUM(AC450:AD450),)</f>
        <v>0</v>
      </c>
      <c r="AK450" s="180">
        <f t="shared" ref="AK450:AK464" si="82">IF(SUM(K450:X450)-I450&lt;SUM(J450+G450,H450),SUM(G450+H450+J450)-SUM(K450:X450),)+IF(SUM(AC450:AD450)&lt;SUM(AB450),SUM(AB450)-SUM(AC450:AD450),)</f>
        <v>0</v>
      </c>
      <c r="AL450" s="28"/>
      <c r="AM450" s="50"/>
      <c r="AN450" s="50"/>
      <c r="AO450" s="89"/>
      <c r="AP450" s="89"/>
      <c r="AQ450" s="89"/>
      <c r="AR450" s="89"/>
      <c r="AS450" s="89"/>
      <c r="AT450" s="50"/>
      <c r="AU450" s="50"/>
      <c r="AV450" s="220"/>
      <c r="AW450" s="89"/>
      <c r="AX450" s="50"/>
    </row>
    <row r="451" spans="1:50" ht="15.75">
      <c r="A451" s="356">
        <f>SUBTOTAL(3,$AK$7:AK451)</f>
        <v>445</v>
      </c>
      <c r="B451" s="357" t="s">
        <v>54</v>
      </c>
      <c r="C451" s="358" t="s">
        <v>6404</v>
      </c>
      <c r="D451" s="360" t="s">
        <v>1201</v>
      </c>
      <c r="E451" s="360" t="s">
        <v>9406</v>
      </c>
      <c r="F451" s="360" t="s">
        <v>9406</v>
      </c>
      <c r="G451" s="359">
        <v>0</v>
      </c>
      <c r="H451" s="180">
        <v>0</v>
      </c>
      <c r="I451" s="371"/>
      <c r="J451" s="374">
        <v>8200000</v>
      </c>
      <c r="K451" s="359"/>
      <c r="L451" s="359"/>
      <c r="M451" s="359"/>
      <c r="N451" s="359">
        <v>8200000</v>
      </c>
      <c r="O451" s="359"/>
      <c r="P451" s="359"/>
      <c r="Q451" s="252"/>
      <c r="R451" s="359"/>
      <c r="S451" s="359"/>
      <c r="T451" s="359"/>
      <c r="U451" s="359"/>
      <c r="V451" s="359"/>
      <c r="W451" s="359"/>
      <c r="X451" s="359"/>
      <c r="Y451" s="359"/>
      <c r="Z451" s="359">
        <f>IF(SUM(K451:N451)&lt;SUM(J451),SUM(J451)-SUM(K451:N451),)</f>
        <v>0</v>
      </c>
      <c r="AA451" s="359"/>
      <c r="AB451" s="219">
        <v>9250000</v>
      </c>
      <c r="AC451" s="219">
        <v>9250000</v>
      </c>
      <c r="AD451" s="219"/>
      <c r="AE451" s="219"/>
      <c r="AF451" s="219"/>
      <c r="AG451" s="219"/>
      <c r="AH451" s="219"/>
      <c r="AI451" s="219"/>
      <c r="AJ451" s="359">
        <f t="shared" si="81"/>
        <v>0</v>
      </c>
      <c r="AK451" s="180">
        <f t="shared" si="82"/>
        <v>0</v>
      </c>
      <c r="AL451" s="28"/>
      <c r="AM451" s="50"/>
      <c r="AN451" s="50"/>
      <c r="AO451" s="89"/>
      <c r="AP451" s="89"/>
      <c r="AQ451" s="89"/>
      <c r="AR451" s="89"/>
      <c r="AS451" s="89"/>
      <c r="AT451" s="50"/>
      <c r="AU451" s="50"/>
      <c r="AV451" s="220"/>
      <c r="AW451" s="89"/>
      <c r="AX451" s="50"/>
    </row>
    <row r="452" spans="1:50" ht="15.75">
      <c r="A452" s="356">
        <f>SUBTOTAL(3,$AK$7:AK452)</f>
        <v>446</v>
      </c>
      <c r="B452" s="357" t="s">
        <v>54</v>
      </c>
      <c r="C452" s="358" t="s">
        <v>9459</v>
      </c>
      <c r="D452" s="360" t="s">
        <v>9460</v>
      </c>
      <c r="E452" s="360" t="s">
        <v>9406</v>
      </c>
      <c r="F452" s="360" t="s">
        <v>9406</v>
      </c>
      <c r="G452" s="359">
        <v>0</v>
      </c>
      <c r="H452" s="180">
        <v>0</v>
      </c>
      <c r="I452" s="371"/>
      <c r="J452" s="374">
        <v>8200000</v>
      </c>
      <c r="K452" s="359"/>
      <c r="L452" s="359"/>
      <c r="M452" s="359"/>
      <c r="N452" s="359"/>
      <c r="O452" s="359"/>
      <c r="P452" s="359">
        <v>8200000</v>
      </c>
      <c r="Q452" s="252"/>
      <c r="R452" s="359"/>
      <c r="S452" s="359"/>
      <c r="T452" s="359"/>
      <c r="U452" s="359"/>
      <c r="V452" s="359"/>
      <c r="W452" s="359"/>
      <c r="X452" s="359"/>
      <c r="Y452" s="359"/>
      <c r="Z452" s="359">
        <f>IF(SUM(K452:P452)&lt;SUM(J452),SUM(J452)-SUM(K452:P452),)</f>
        <v>0</v>
      </c>
      <c r="AA452" s="359"/>
      <c r="AB452" s="219">
        <v>9250000</v>
      </c>
      <c r="AC452" s="219"/>
      <c r="AD452" s="219"/>
      <c r="AE452" s="219"/>
      <c r="AF452" s="219"/>
      <c r="AG452" s="219"/>
      <c r="AH452" s="219"/>
      <c r="AI452" s="219"/>
      <c r="AJ452" s="359">
        <f t="shared" si="81"/>
        <v>9250000</v>
      </c>
      <c r="AK452" s="180">
        <f t="shared" si="82"/>
        <v>9250000</v>
      </c>
      <c r="AL452" s="28"/>
      <c r="AM452" s="50"/>
      <c r="AN452" s="50"/>
      <c r="AO452" s="89"/>
      <c r="AP452" s="89"/>
      <c r="AQ452" s="89"/>
      <c r="AR452" s="89"/>
      <c r="AS452" s="89"/>
      <c r="AT452" s="50"/>
      <c r="AU452" s="50"/>
      <c r="AV452" s="220"/>
      <c r="AW452" s="89"/>
      <c r="AX452" s="50"/>
    </row>
    <row r="453" spans="1:50" ht="15.75">
      <c r="A453" s="356">
        <f>SUBTOTAL(3,$AK$7:AK453)</f>
        <v>447</v>
      </c>
      <c r="B453" s="357" t="s">
        <v>54</v>
      </c>
      <c r="C453" s="358" t="s">
        <v>6294</v>
      </c>
      <c r="D453" s="360" t="s">
        <v>9461</v>
      </c>
      <c r="E453" s="360" t="s">
        <v>9406</v>
      </c>
      <c r="F453" s="360" t="s">
        <v>9406</v>
      </c>
      <c r="G453" s="359">
        <v>0</v>
      </c>
      <c r="H453" s="180">
        <v>0</v>
      </c>
      <c r="I453" s="371">
        <v>0</v>
      </c>
      <c r="J453" s="374">
        <v>8200000</v>
      </c>
      <c r="K453" s="359"/>
      <c r="L453" s="359"/>
      <c r="M453" s="359"/>
      <c r="N453" s="359">
        <v>8200000</v>
      </c>
      <c r="O453" s="359"/>
      <c r="P453" s="359"/>
      <c r="Q453" s="252"/>
      <c r="R453" s="359"/>
      <c r="S453" s="359"/>
      <c r="T453" s="359"/>
      <c r="U453" s="359"/>
      <c r="V453" s="359"/>
      <c r="W453" s="359"/>
      <c r="X453" s="359"/>
      <c r="Y453" s="359"/>
      <c r="Z453" s="359">
        <f>IF(SUM(K453:N453)&lt;SUM(J453),SUM(J453)-SUM(K453:N453),)</f>
        <v>0</v>
      </c>
      <c r="AA453" s="359"/>
      <c r="AB453" s="219">
        <v>9250000</v>
      </c>
      <c r="AC453" s="219">
        <v>9250000</v>
      </c>
      <c r="AD453" s="219"/>
      <c r="AE453" s="219"/>
      <c r="AF453" s="219"/>
      <c r="AG453" s="219"/>
      <c r="AH453" s="219"/>
      <c r="AI453" s="219"/>
      <c r="AJ453" s="359">
        <f t="shared" si="81"/>
        <v>0</v>
      </c>
      <c r="AK453" s="180">
        <f t="shared" si="82"/>
        <v>0</v>
      </c>
      <c r="AL453" s="28"/>
      <c r="AM453" s="50"/>
      <c r="AN453" s="50"/>
      <c r="AO453" s="89"/>
      <c r="AP453" s="89"/>
      <c r="AQ453" s="89"/>
      <c r="AR453" s="89"/>
      <c r="AS453" s="89"/>
      <c r="AT453" s="50"/>
      <c r="AU453" s="50"/>
      <c r="AV453" s="220"/>
      <c r="AW453" s="89"/>
      <c r="AX453" s="50"/>
    </row>
    <row r="454" spans="1:50" ht="15.75">
      <c r="A454" s="356">
        <f>SUBTOTAL(3,$AK$7:AK454)</f>
        <v>448</v>
      </c>
      <c r="B454" s="357" t="s">
        <v>54</v>
      </c>
      <c r="C454" s="358" t="s">
        <v>5548</v>
      </c>
      <c r="D454" s="360" t="s">
        <v>9462</v>
      </c>
      <c r="E454" s="360" t="s">
        <v>9406</v>
      </c>
      <c r="F454" s="360" t="s">
        <v>9406</v>
      </c>
      <c r="G454" s="359">
        <v>0</v>
      </c>
      <c r="H454" s="180">
        <v>0</v>
      </c>
      <c r="I454" s="371">
        <v>0</v>
      </c>
      <c r="J454" s="374">
        <v>8200000</v>
      </c>
      <c r="K454" s="359"/>
      <c r="L454" s="359"/>
      <c r="M454" s="359"/>
      <c r="N454" s="359">
        <v>8200000</v>
      </c>
      <c r="O454" s="359"/>
      <c r="P454" s="359"/>
      <c r="Q454" s="252"/>
      <c r="R454" s="359"/>
      <c r="S454" s="359"/>
      <c r="T454" s="359"/>
      <c r="U454" s="359"/>
      <c r="V454" s="359"/>
      <c r="W454" s="359"/>
      <c r="X454" s="359"/>
      <c r="Y454" s="359"/>
      <c r="Z454" s="359">
        <f>IF(SUM(K454:N454)&lt;SUM(J454),SUM(J454)-SUM(K454:N454),)</f>
        <v>0</v>
      </c>
      <c r="AA454" s="359"/>
      <c r="AB454" s="219">
        <v>9250000</v>
      </c>
      <c r="AC454" s="219">
        <v>9250000</v>
      </c>
      <c r="AD454" s="219"/>
      <c r="AE454" s="219"/>
      <c r="AF454" s="219"/>
      <c r="AG454" s="219"/>
      <c r="AH454" s="219"/>
      <c r="AI454" s="219"/>
      <c r="AJ454" s="359">
        <f t="shared" si="81"/>
        <v>0</v>
      </c>
      <c r="AK454" s="180">
        <f t="shared" si="82"/>
        <v>0</v>
      </c>
      <c r="AL454" s="28"/>
      <c r="AM454" s="50"/>
      <c r="AN454" s="50"/>
      <c r="AO454" s="89"/>
      <c r="AP454" s="89"/>
      <c r="AQ454" s="89"/>
      <c r="AR454" s="89"/>
      <c r="AS454" s="89"/>
      <c r="AT454" s="50"/>
      <c r="AU454" s="50"/>
      <c r="AV454" s="220"/>
      <c r="AW454" s="89"/>
      <c r="AX454" s="50"/>
    </row>
    <row r="455" spans="1:50" ht="15.75">
      <c r="A455" s="356">
        <f>SUBTOTAL(3,$AK$7:AK455)</f>
        <v>449</v>
      </c>
      <c r="B455" s="357" t="s">
        <v>54</v>
      </c>
      <c r="C455" s="358" t="s">
        <v>5044</v>
      </c>
      <c r="D455" s="360" t="s">
        <v>9463</v>
      </c>
      <c r="E455" s="360" t="s">
        <v>9406</v>
      </c>
      <c r="F455" s="360" t="s">
        <v>9406</v>
      </c>
      <c r="G455" s="359">
        <v>0</v>
      </c>
      <c r="H455" s="180">
        <v>0</v>
      </c>
      <c r="I455" s="371">
        <v>0</v>
      </c>
      <c r="J455" s="374">
        <v>8200000</v>
      </c>
      <c r="K455" s="359"/>
      <c r="L455" s="359"/>
      <c r="M455" s="359"/>
      <c r="N455" s="359">
        <v>8200000</v>
      </c>
      <c r="O455" s="359"/>
      <c r="P455" s="359"/>
      <c r="Q455" s="252"/>
      <c r="R455" s="359"/>
      <c r="S455" s="359"/>
      <c r="T455" s="359"/>
      <c r="U455" s="359"/>
      <c r="V455" s="359"/>
      <c r="W455" s="359"/>
      <c r="X455" s="359"/>
      <c r="Y455" s="359"/>
      <c r="Z455" s="359">
        <f>IF(SUM(K455:N455)&lt;SUM(J455),SUM(J455)-SUM(K455:N455),)</f>
        <v>0</v>
      </c>
      <c r="AA455" s="359"/>
      <c r="AB455" s="219">
        <v>9250000</v>
      </c>
      <c r="AC455" s="219">
        <v>9250000</v>
      </c>
      <c r="AD455" s="219"/>
      <c r="AE455" s="219"/>
      <c r="AF455" s="219"/>
      <c r="AG455" s="219"/>
      <c r="AH455" s="219"/>
      <c r="AI455" s="219"/>
      <c r="AJ455" s="359">
        <f t="shared" si="81"/>
        <v>0</v>
      </c>
      <c r="AK455" s="180">
        <f t="shared" si="82"/>
        <v>0</v>
      </c>
      <c r="AL455" s="28"/>
      <c r="AM455" s="50"/>
      <c r="AN455" s="50"/>
      <c r="AO455" s="89"/>
      <c r="AP455" s="89"/>
      <c r="AQ455" s="89"/>
      <c r="AR455" s="89"/>
      <c r="AS455" s="89"/>
      <c r="AT455" s="50"/>
      <c r="AU455" s="50"/>
      <c r="AV455" s="220"/>
      <c r="AW455" s="89"/>
      <c r="AX455" s="50"/>
    </row>
    <row r="456" spans="1:50" ht="15.75">
      <c r="A456" s="356">
        <f>SUBTOTAL(3,$AK$7:AK456)</f>
        <v>450</v>
      </c>
      <c r="B456" s="357" t="s">
        <v>54</v>
      </c>
      <c r="C456" s="358" t="s">
        <v>9464</v>
      </c>
      <c r="D456" s="360" t="s">
        <v>9465</v>
      </c>
      <c r="E456" s="360" t="s">
        <v>9406</v>
      </c>
      <c r="F456" s="360" t="s">
        <v>9406</v>
      </c>
      <c r="G456" s="359">
        <v>0</v>
      </c>
      <c r="H456" s="180">
        <v>0</v>
      </c>
      <c r="I456" s="371"/>
      <c r="J456" s="374">
        <v>8200000</v>
      </c>
      <c r="K456" s="359"/>
      <c r="L456" s="359"/>
      <c r="M456" s="359"/>
      <c r="N456" s="359"/>
      <c r="O456" s="359"/>
      <c r="P456" s="359">
        <v>8200000</v>
      </c>
      <c r="Q456" s="252"/>
      <c r="R456" s="359"/>
      <c r="S456" s="359"/>
      <c r="T456" s="359"/>
      <c r="U456" s="359"/>
      <c r="V456" s="359"/>
      <c r="W456" s="359"/>
      <c r="X456" s="359"/>
      <c r="Y456" s="359"/>
      <c r="Z456" s="359">
        <f>IF(SUM(K456:P456)&lt;SUM(J456),SUM(J456)-SUM(K456:P456),)</f>
        <v>0</v>
      </c>
      <c r="AA456" s="359"/>
      <c r="AB456" s="219">
        <v>9250000</v>
      </c>
      <c r="AC456" s="219">
        <v>9250000</v>
      </c>
      <c r="AD456" s="219"/>
      <c r="AE456" s="219"/>
      <c r="AF456" s="219"/>
      <c r="AG456" s="219"/>
      <c r="AH456" s="219"/>
      <c r="AI456" s="219"/>
      <c r="AJ456" s="359">
        <f t="shared" si="81"/>
        <v>0</v>
      </c>
      <c r="AK456" s="180">
        <f t="shared" si="82"/>
        <v>0</v>
      </c>
      <c r="AL456" s="28"/>
      <c r="AM456" s="50"/>
      <c r="AN456" s="50"/>
      <c r="AO456" s="89"/>
      <c r="AP456" s="89"/>
      <c r="AQ456" s="89"/>
      <c r="AR456" s="89"/>
      <c r="AS456" s="89"/>
      <c r="AT456" s="50"/>
      <c r="AU456" s="50"/>
      <c r="AV456" s="220"/>
      <c r="AW456" s="89"/>
      <c r="AX456" s="50"/>
    </row>
    <row r="457" spans="1:50" ht="15.75">
      <c r="A457" s="356">
        <f>SUBTOTAL(3,$AK$7:AK457)</f>
        <v>451</v>
      </c>
      <c r="B457" s="357" t="s">
        <v>54</v>
      </c>
      <c r="C457" s="358" t="s">
        <v>9467</v>
      </c>
      <c r="D457" s="360" t="s">
        <v>9468</v>
      </c>
      <c r="E457" s="360" t="s">
        <v>9406</v>
      </c>
      <c r="F457" s="360" t="s">
        <v>9406</v>
      </c>
      <c r="G457" s="359">
        <v>0</v>
      </c>
      <c r="H457" s="180">
        <v>0</v>
      </c>
      <c r="I457" s="371"/>
      <c r="J457" s="374">
        <v>8200000</v>
      </c>
      <c r="K457" s="359"/>
      <c r="L457" s="359"/>
      <c r="M457" s="359"/>
      <c r="N457" s="359"/>
      <c r="O457" s="359"/>
      <c r="P457" s="359">
        <v>8200000</v>
      </c>
      <c r="Q457" s="252"/>
      <c r="R457" s="359"/>
      <c r="S457" s="359"/>
      <c r="T457" s="359"/>
      <c r="U457" s="359"/>
      <c r="V457" s="359"/>
      <c r="W457" s="359"/>
      <c r="X457" s="359"/>
      <c r="Y457" s="359"/>
      <c r="Z457" s="359">
        <f>IF(SUM(K457:P457)&lt;SUM(J457),SUM(J457)-SUM(K457:P457),)</f>
        <v>0</v>
      </c>
      <c r="AA457" s="359"/>
      <c r="AB457" s="219">
        <v>9250000</v>
      </c>
      <c r="AC457" s="219">
        <v>9250000</v>
      </c>
      <c r="AD457" s="219"/>
      <c r="AE457" s="219"/>
      <c r="AF457" s="219"/>
      <c r="AG457" s="219"/>
      <c r="AH457" s="219"/>
      <c r="AI457" s="219"/>
      <c r="AJ457" s="359">
        <f t="shared" si="81"/>
        <v>0</v>
      </c>
      <c r="AK457" s="180">
        <f t="shared" si="82"/>
        <v>0</v>
      </c>
      <c r="AL457" s="28"/>
      <c r="AM457" s="50"/>
      <c r="AN457" s="50"/>
      <c r="AO457" s="89"/>
      <c r="AP457" s="89"/>
      <c r="AQ457" s="89"/>
      <c r="AR457" s="89"/>
      <c r="AS457" s="89"/>
      <c r="AT457" s="50"/>
      <c r="AU457" s="50"/>
      <c r="AV457" s="220"/>
      <c r="AW457" s="89"/>
      <c r="AX457" s="50"/>
    </row>
    <row r="458" spans="1:50" ht="15.75">
      <c r="A458" s="356">
        <f>SUBTOTAL(3,$AK$7:AK458)</f>
        <v>452</v>
      </c>
      <c r="B458" s="357" t="s">
        <v>54</v>
      </c>
      <c r="C458" s="358" t="s">
        <v>5164</v>
      </c>
      <c r="D458" s="360" t="s">
        <v>9469</v>
      </c>
      <c r="E458" s="360" t="s">
        <v>9406</v>
      </c>
      <c r="F458" s="360" t="s">
        <v>9406</v>
      </c>
      <c r="G458" s="359">
        <v>0</v>
      </c>
      <c r="H458" s="180">
        <v>0</v>
      </c>
      <c r="I458" s="371"/>
      <c r="J458" s="374">
        <v>8200000</v>
      </c>
      <c r="K458" s="359"/>
      <c r="L458" s="359"/>
      <c r="M458" s="359"/>
      <c r="N458" s="359">
        <v>8200000</v>
      </c>
      <c r="O458" s="359"/>
      <c r="P458" s="359"/>
      <c r="Q458" s="252"/>
      <c r="R458" s="359"/>
      <c r="S458" s="359"/>
      <c r="T458" s="359"/>
      <c r="U458" s="359"/>
      <c r="V458" s="359"/>
      <c r="W458" s="359"/>
      <c r="X458" s="359"/>
      <c r="Y458" s="359"/>
      <c r="Z458" s="359">
        <f>IF(SUM(K458:N458)&lt;SUM(J458),SUM(J458)-SUM(K458:N458),)</f>
        <v>0</v>
      </c>
      <c r="AA458" s="359"/>
      <c r="AB458" s="219">
        <v>9250000</v>
      </c>
      <c r="AC458" s="219">
        <v>9250000</v>
      </c>
      <c r="AD458" s="219"/>
      <c r="AE458" s="219"/>
      <c r="AF458" s="219"/>
      <c r="AG458" s="219"/>
      <c r="AH458" s="219"/>
      <c r="AI458" s="219"/>
      <c r="AJ458" s="359">
        <f t="shared" si="81"/>
        <v>0</v>
      </c>
      <c r="AK458" s="180">
        <f t="shared" si="82"/>
        <v>0</v>
      </c>
      <c r="AL458" s="28"/>
      <c r="AM458" s="50"/>
      <c r="AN458" s="50"/>
      <c r="AO458" s="89"/>
      <c r="AP458" s="89"/>
      <c r="AQ458" s="89"/>
      <c r="AR458" s="89"/>
      <c r="AS458" s="89"/>
      <c r="AT458" s="50"/>
      <c r="AU458" s="50"/>
      <c r="AV458" s="220"/>
      <c r="AW458" s="89"/>
      <c r="AX458" s="50"/>
    </row>
    <row r="459" spans="1:50" ht="15.75">
      <c r="A459" s="356">
        <f>SUBTOTAL(3,$AK$7:AK459)</f>
        <v>453</v>
      </c>
      <c r="B459" s="357" t="s">
        <v>54</v>
      </c>
      <c r="C459" s="358" t="s">
        <v>5099</v>
      </c>
      <c r="D459" s="360" t="s">
        <v>9470</v>
      </c>
      <c r="E459" s="360" t="s">
        <v>9471</v>
      </c>
      <c r="F459" s="360" t="s">
        <v>9471</v>
      </c>
      <c r="G459" s="359">
        <v>0</v>
      </c>
      <c r="H459" s="180">
        <v>0</v>
      </c>
      <c r="I459" s="371">
        <v>0</v>
      </c>
      <c r="J459" s="374">
        <v>8200000</v>
      </c>
      <c r="K459" s="359"/>
      <c r="L459" s="359"/>
      <c r="M459" s="359"/>
      <c r="N459" s="359">
        <v>8200000</v>
      </c>
      <c r="O459" s="359"/>
      <c r="P459" s="359"/>
      <c r="Q459" s="252"/>
      <c r="R459" s="359"/>
      <c r="S459" s="359"/>
      <c r="T459" s="359"/>
      <c r="U459" s="359"/>
      <c r="V459" s="359"/>
      <c r="W459" s="359"/>
      <c r="X459" s="359"/>
      <c r="Y459" s="359"/>
      <c r="Z459" s="359">
        <f>IF(SUM(K459:N459)&lt;SUM(J459),SUM(J459)-SUM(K459:N459),)</f>
        <v>0</v>
      </c>
      <c r="AA459" s="359"/>
      <c r="AB459" s="219">
        <v>9250000</v>
      </c>
      <c r="AC459" s="219">
        <v>9250000</v>
      </c>
      <c r="AD459" s="219"/>
      <c r="AE459" s="219"/>
      <c r="AF459" s="219"/>
      <c r="AG459" s="219"/>
      <c r="AH459" s="219"/>
      <c r="AI459" s="219"/>
      <c r="AJ459" s="359">
        <f t="shared" si="81"/>
        <v>0</v>
      </c>
      <c r="AK459" s="180">
        <f t="shared" si="82"/>
        <v>0</v>
      </c>
      <c r="AL459" s="28"/>
      <c r="AM459" s="50"/>
      <c r="AN459" s="50"/>
      <c r="AO459" s="89"/>
      <c r="AP459" s="89"/>
      <c r="AQ459" s="89"/>
      <c r="AR459" s="89"/>
      <c r="AS459" s="89"/>
      <c r="AT459" s="50"/>
      <c r="AU459" s="50"/>
      <c r="AV459" s="220"/>
      <c r="AW459" s="89"/>
      <c r="AX459" s="50"/>
    </row>
    <row r="460" spans="1:50" ht="15.75">
      <c r="A460" s="356">
        <f>SUBTOTAL(3,$AK$7:AK460)</f>
        <v>454</v>
      </c>
      <c r="B460" s="357" t="s">
        <v>54</v>
      </c>
      <c r="C460" s="358" t="s">
        <v>5375</v>
      </c>
      <c r="D460" s="360" t="s">
        <v>9472</v>
      </c>
      <c r="E460" s="360" t="s">
        <v>9471</v>
      </c>
      <c r="F460" s="360" t="s">
        <v>9471</v>
      </c>
      <c r="G460" s="359">
        <v>0</v>
      </c>
      <c r="H460" s="180">
        <v>0</v>
      </c>
      <c r="I460" s="371">
        <v>0</v>
      </c>
      <c r="J460" s="374">
        <v>8200000</v>
      </c>
      <c r="K460" s="359"/>
      <c r="L460" s="359"/>
      <c r="M460" s="359"/>
      <c r="N460" s="359">
        <v>8200000</v>
      </c>
      <c r="O460" s="359"/>
      <c r="P460" s="359"/>
      <c r="Q460" s="252"/>
      <c r="R460" s="359"/>
      <c r="S460" s="359"/>
      <c r="T460" s="359"/>
      <c r="U460" s="359"/>
      <c r="V460" s="359"/>
      <c r="W460" s="359"/>
      <c r="X460" s="359"/>
      <c r="Y460" s="359"/>
      <c r="Z460" s="359">
        <f>IF(SUM(K460:N460)&lt;SUM(J460),SUM(J460)-SUM(K460:N460),)</f>
        <v>0</v>
      </c>
      <c r="AA460" s="359"/>
      <c r="AB460" s="219">
        <v>9250000</v>
      </c>
      <c r="AC460" s="219">
        <v>9250000</v>
      </c>
      <c r="AD460" s="219"/>
      <c r="AE460" s="219"/>
      <c r="AF460" s="219"/>
      <c r="AG460" s="219"/>
      <c r="AH460" s="219"/>
      <c r="AI460" s="219"/>
      <c r="AJ460" s="359">
        <f t="shared" si="81"/>
        <v>0</v>
      </c>
      <c r="AK460" s="180">
        <f t="shared" si="82"/>
        <v>0</v>
      </c>
      <c r="AL460" s="28"/>
      <c r="AM460" s="50"/>
      <c r="AN460" s="50"/>
      <c r="AO460" s="89"/>
      <c r="AP460" s="89"/>
      <c r="AQ460" s="89"/>
      <c r="AR460" s="89"/>
      <c r="AS460" s="89"/>
      <c r="AT460" s="50"/>
      <c r="AU460" s="50"/>
      <c r="AV460" s="220"/>
      <c r="AW460" s="89"/>
      <c r="AX460" s="50"/>
    </row>
    <row r="461" spans="1:50" ht="15.75">
      <c r="A461" s="356">
        <f>SUBTOTAL(3,$AK$7:AK461)</f>
        <v>455</v>
      </c>
      <c r="B461" s="357" t="s">
        <v>4731</v>
      </c>
      <c r="C461" s="358" t="s">
        <v>6094</v>
      </c>
      <c r="D461" s="357" t="s">
        <v>9473</v>
      </c>
      <c r="E461" s="357" t="s">
        <v>9351</v>
      </c>
      <c r="F461" s="357" t="s">
        <v>9351</v>
      </c>
      <c r="G461" s="359">
        <v>0</v>
      </c>
      <c r="H461" s="180">
        <v>0</v>
      </c>
      <c r="I461" s="371">
        <v>0</v>
      </c>
      <c r="J461" s="359">
        <v>7050000</v>
      </c>
      <c r="K461" s="359"/>
      <c r="L461" s="359"/>
      <c r="M461" s="359"/>
      <c r="N461" s="359">
        <v>7050000</v>
      </c>
      <c r="O461" s="359"/>
      <c r="P461" s="359"/>
      <c r="Q461" s="252"/>
      <c r="R461" s="359"/>
      <c r="S461" s="359"/>
      <c r="T461" s="359"/>
      <c r="U461" s="359"/>
      <c r="V461" s="359"/>
      <c r="W461" s="359"/>
      <c r="X461" s="359"/>
      <c r="Y461" s="359"/>
      <c r="Z461" s="359">
        <f>IF(SUM(K461:N461)&lt;SUM(J461),SUM(J461)-SUM(K461:N461),)</f>
        <v>0</v>
      </c>
      <c r="AA461" s="359"/>
      <c r="AB461" s="219">
        <v>7950000</v>
      </c>
      <c r="AC461" s="219"/>
      <c r="AD461" s="219"/>
      <c r="AE461" s="219"/>
      <c r="AF461" s="219"/>
      <c r="AG461" s="219">
        <v>7950000</v>
      </c>
      <c r="AH461" s="219"/>
      <c r="AI461" s="219"/>
      <c r="AJ461" s="359">
        <f>IF(SUM(AC461:AH461)&lt;SUM(AB461),SUM(AB461)-SUM(AC461:AH461),)</f>
        <v>0</v>
      </c>
      <c r="AK461" s="180">
        <v>0</v>
      </c>
      <c r="AL461" s="28"/>
      <c r="AM461" s="89"/>
      <c r="AN461" s="89"/>
      <c r="AO461" s="89"/>
      <c r="AP461" s="89"/>
      <c r="AQ461" s="89"/>
      <c r="AR461" s="89"/>
      <c r="AS461" s="89"/>
      <c r="AT461" s="89"/>
      <c r="AU461" s="89"/>
      <c r="AV461" s="220"/>
      <c r="AW461" s="89"/>
      <c r="AX461" s="89"/>
    </row>
    <row r="462" spans="1:50" ht="15.75">
      <c r="A462" s="356">
        <f>SUBTOTAL(3,$AK$7:AK462)</f>
        <v>456</v>
      </c>
      <c r="B462" s="357" t="s">
        <v>54</v>
      </c>
      <c r="C462" s="358" t="s">
        <v>5275</v>
      </c>
      <c r="D462" s="360" t="s">
        <v>9474</v>
      </c>
      <c r="E462" s="360" t="s">
        <v>9471</v>
      </c>
      <c r="F462" s="360" t="s">
        <v>9471</v>
      </c>
      <c r="G462" s="359">
        <v>0</v>
      </c>
      <c r="H462" s="180">
        <v>0</v>
      </c>
      <c r="I462" s="371"/>
      <c r="J462" s="374">
        <v>8200000</v>
      </c>
      <c r="K462" s="359"/>
      <c r="L462" s="359"/>
      <c r="M462" s="359"/>
      <c r="N462" s="359">
        <v>8200000</v>
      </c>
      <c r="O462" s="359"/>
      <c r="P462" s="359"/>
      <c r="Q462" s="252"/>
      <c r="R462" s="359"/>
      <c r="S462" s="359"/>
      <c r="T462" s="359"/>
      <c r="U462" s="359"/>
      <c r="V462" s="359"/>
      <c r="W462" s="359"/>
      <c r="X462" s="359"/>
      <c r="Y462" s="359"/>
      <c r="Z462" s="359">
        <f>IF(SUM(K462:N462)&lt;SUM(J462),SUM(J462)-SUM(K462:N462),)</f>
        <v>0</v>
      </c>
      <c r="AA462" s="359"/>
      <c r="AB462" s="219">
        <v>9250000</v>
      </c>
      <c r="AC462" s="219">
        <v>9250000</v>
      </c>
      <c r="AD462" s="219"/>
      <c r="AE462" s="219"/>
      <c r="AF462" s="219"/>
      <c r="AG462" s="219"/>
      <c r="AH462" s="219"/>
      <c r="AI462" s="219"/>
      <c r="AJ462" s="359">
        <f t="shared" si="81"/>
        <v>0</v>
      </c>
      <c r="AK462" s="180">
        <f t="shared" si="82"/>
        <v>0</v>
      </c>
      <c r="AL462" s="28"/>
      <c r="AM462" s="50"/>
      <c r="AN462" s="50"/>
      <c r="AO462" s="89"/>
      <c r="AP462" s="89"/>
      <c r="AQ462" s="89"/>
      <c r="AR462" s="89"/>
      <c r="AS462" s="89"/>
      <c r="AT462" s="50"/>
      <c r="AU462" s="50"/>
      <c r="AV462" s="220"/>
      <c r="AW462" s="89"/>
      <c r="AX462" s="50"/>
    </row>
    <row r="463" spans="1:50" ht="15.75">
      <c r="A463" s="356">
        <f>SUBTOTAL(3,$AK$7:AK463)</f>
        <v>457</v>
      </c>
      <c r="B463" s="357" t="s">
        <v>54</v>
      </c>
      <c r="C463" s="358" t="s">
        <v>9475</v>
      </c>
      <c r="D463" s="360" t="s">
        <v>9476</v>
      </c>
      <c r="E463" s="360" t="s">
        <v>9471</v>
      </c>
      <c r="F463" s="360" t="s">
        <v>9471</v>
      </c>
      <c r="G463" s="359">
        <v>0</v>
      </c>
      <c r="H463" s="180">
        <v>0</v>
      </c>
      <c r="I463" s="371">
        <v>0</v>
      </c>
      <c r="J463" s="374">
        <v>8200000</v>
      </c>
      <c r="K463" s="359"/>
      <c r="L463" s="359"/>
      <c r="M463" s="359"/>
      <c r="N463" s="359"/>
      <c r="O463" s="359"/>
      <c r="P463" s="359">
        <v>8200000</v>
      </c>
      <c r="Q463" s="252"/>
      <c r="R463" s="359"/>
      <c r="S463" s="359"/>
      <c r="T463" s="359"/>
      <c r="U463" s="359"/>
      <c r="V463" s="359"/>
      <c r="W463" s="359"/>
      <c r="X463" s="359"/>
      <c r="Y463" s="359"/>
      <c r="Z463" s="359">
        <f>IF(SUM(K463:P463)&lt;SUM(J463),SUM(J463)-SUM(K463:P463),)</f>
        <v>0</v>
      </c>
      <c r="AA463" s="359"/>
      <c r="AB463" s="219">
        <v>9250000</v>
      </c>
      <c r="AC463" s="219">
        <v>9250000</v>
      </c>
      <c r="AD463" s="219"/>
      <c r="AE463" s="219"/>
      <c r="AF463" s="219"/>
      <c r="AG463" s="219"/>
      <c r="AH463" s="219"/>
      <c r="AI463" s="219"/>
      <c r="AJ463" s="359">
        <f t="shared" si="81"/>
        <v>0</v>
      </c>
      <c r="AK463" s="180">
        <f t="shared" si="82"/>
        <v>0</v>
      </c>
      <c r="AL463" s="28"/>
      <c r="AM463" s="50"/>
      <c r="AN463" s="50"/>
      <c r="AO463" s="89"/>
      <c r="AP463" s="89"/>
      <c r="AQ463" s="89"/>
      <c r="AR463" s="89"/>
      <c r="AS463" s="89"/>
      <c r="AT463" s="50"/>
      <c r="AU463" s="50"/>
      <c r="AV463" s="220"/>
      <c r="AW463" s="89"/>
      <c r="AX463" s="50"/>
    </row>
    <row r="464" spans="1:50" ht="15.75">
      <c r="A464" s="356">
        <f>SUBTOTAL(3,$AK$7:AK464)</f>
        <v>458</v>
      </c>
      <c r="B464" s="357" t="s">
        <v>54</v>
      </c>
      <c r="C464" s="358" t="s">
        <v>9477</v>
      </c>
      <c r="D464" s="360" t="s">
        <v>9478</v>
      </c>
      <c r="E464" s="360" t="s">
        <v>9471</v>
      </c>
      <c r="F464" s="360" t="s">
        <v>9471</v>
      </c>
      <c r="G464" s="359">
        <v>0</v>
      </c>
      <c r="H464" s="180">
        <v>0</v>
      </c>
      <c r="I464" s="371">
        <v>0</v>
      </c>
      <c r="J464" s="374">
        <v>8200000</v>
      </c>
      <c r="K464" s="359"/>
      <c r="L464" s="359"/>
      <c r="M464" s="359"/>
      <c r="N464" s="359"/>
      <c r="O464" s="359"/>
      <c r="P464" s="359"/>
      <c r="Q464" s="252"/>
      <c r="R464" s="359"/>
      <c r="S464" s="359"/>
      <c r="T464" s="359"/>
      <c r="U464" s="359">
        <v>8200000</v>
      </c>
      <c r="Y464" s="359"/>
      <c r="Z464" s="359">
        <f>IF(SUM(K464:V464)&lt;SUM(J464),SUM(J464)-SUM(K464:V464),)</f>
        <v>0</v>
      </c>
      <c r="AA464" s="359"/>
      <c r="AB464" s="219">
        <v>9250000</v>
      </c>
      <c r="AC464" s="219">
        <v>9250000</v>
      </c>
      <c r="AD464" s="219"/>
      <c r="AE464" s="219"/>
      <c r="AF464" s="219"/>
      <c r="AG464" s="219"/>
      <c r="AH464" s="219"/>
      <c r="AI464" s="219"/>
      <c r="AJ464" s="359">
        <f t="shared" si="81"/>
        <v>0</v>
      </c>
      <c r="AK464" s="180">
        <f t="shared" si="82"/>
        <v>0</v>
      </c>
      <c r="AL464" s="28"/>
      <c r="AM464" s="50"/>
      <c r="AN464" s="50"/>
      <c r="AO464" s="89"/>
      <c r="AP464" s="89"/>
      <c r="AQ464" s="89"/>
      <c r="AR464" s="89"/>
      <c r="AS464" s="89"/>
      <c r="AT464" s="50"/>
      <c r="AU464" s="50"/>
      <c r="AV464" s="220"/>
      <c r="AW464" s="89"/>
      <c r="AX464" s="50"/>
    </row>
    <row r="465" spans="1:50" ht="15.75">
      <c r="A465" s="356">
        <f>SUBTOTAL(3,$AK$7:AK465)</f>
        <v>459</v>
      </c>
      <c r="B465" s="357" t="s">
        <v>54</v>
      </c>
      <c r="C465" s="358" t="s">
        <v>9479</v>
      </c>
      <c r="D465" s="360" t="s">
        <v>9480</v>
      </c>
      <c r="E465" s="360" t="s">
        <v>9471</v>
      </c>
      <c r="F465" s="360" t="s">
        <v>9471</v>
      </c>
      <c r="G465" s="359">
        <v>0</v>
      </c>
      <c r="H465" s="180">
        <v>0</v>
      </c>
      <c r="I465" s="371">
        <v>0</v>
      </c>
      <c r="J465" s="374">
        <v>8200000</v>
      </c>
      <c r="K465" s="359"/>
      <c r="L465" s="359"/>
      <c r="M465" s="359"/>
      <c r="N465" s="359"/>
      <c r="O465" s="359"/>
      <c r="P465" s="359">
        <v>8200000</v>
      </c>
      <c r="Q465" s="252"/>
      <c r="R465" s="359"/>
      <c r="S465" s="359"/>
      <c r="T465" s="359"/>
      <c r="U465" s="359"/>
      <c r="V465" s="359"/>
      <c r="W465" s="359"/>
      <c r="X465" s="359"/>
      <c r="Y465" s="359"/>
      <c r="Z465" s="359">
        <f>IF(SUM(K465:P465)&lt;SUM(J465),SUM(J465)-SUM(K465:P465),)</f>
        <v>0</v>
      </c>
      <c r="AA465" s="359"/>
      <c r="AB465" s="219">
        <v>9250000</v>
      </c>
      <c r="AC465" s="219"/>
      <c r="AD465" s="219"/>
      <c r="AE465" s="219">
        <v>9250000</v>
      </c>
      <c r="AF465" s="219"/>
      <c r="AG465" s="219"/>
      <c r="AH465" s="219"/>
      <c r="AI465" s="219"/>
      <c r="AJ465" s="359">
        <f>IF(SUM(AC465:AF465)&lt;SUM(AB465),SUM(AB465)-SUM(AC465:AF465),)</f>
        <v>0</v>
      </c>
      <c r="AK465" s="180">
        <f>IF(SUM(K465:X465)-I465&lt;SUM(J465+G465,H465),SUM(G465+H465+J465)-SUM(K465:X465),)+IF(SUM(AC465:AF465)&lt;SUM(AB465),SUM(AB465)-SUM(AC465:AF465),)</f>
        <v>0</v>
      </c>
      <c r="AL465" s="28"/>
      <c r="AM465" s="50"/>
      <c r="AN465" s="50"/>
      <c r="AO465" s="89"/>
      <c r="AP465" s="89"/>
      <c r="AQ465" s="89"/>
      <c r="AR465" s="89"/>
      <c r="AS465" s="89"/>
      <c r="AT465" s="50"/>
      <c r="AU465" s="50"/>
      <c r="AV465" s="220"/>
      <c r="AW465" s="89"/>
      <c r="AX465" s="50"/>
    </row>
    <row r="466" spans="1:50" ht="15.75">
      <c r="A466" s="356">
        <f>SUBTOTAL(3,$AK$7:AK466)</f>
        <v>460</v>
      </c>
      <c r="B466" s="357" t="s">
        <v>54</v>
      </c>
      <c r="C466" s="358" t="s">
        <v>9481</v>
      </c>
      <c r="D466" s="360" t="s">
        <v>9482</v>
      </c>
      <c r="E466" s="360" t="s">
        <v>9471</v>
      </c>
      <c r="F466" s="360" t="s">
        <v>9471</v>
      </c>
      <c r="G466" s="359">
        <v>0</v>
      </c>
      <c r="H466" s="180">
        <v>0</v>
      </c>
      <c r="I466" s="371">
        <v>0</v>
      </c>
      <c r="J466" s="374">
        <v>8200000</v>
      </c>
      <c r="K466" s="359"/>
      <c r="L466" s="359"/>
      <c r="M466" s="359"/>
      <c r="N466" s="359"/>
      <c r="O466" s="359"/>
      <c r="P466" s="359">
        <v>8200000</v>
      </c>
      <c r="Q466" s="252"/>
      <c r="R466" s="359"/>
      <c r="S466" s="359"/>
      <c r="T466" s="359"/>
      <c r="U466" s="359"/>
      <c r="V466" s="359"/>
      <c r="W466" s="359"/>
      <c r="X466" s="359"/>
      <c r="Y466" s="359"/>
      <c r="Z466" s="359">
        <f>IF(SUM(K466:P466)&lt;SUM(J466),SUM(J466)-SUM(K466:P466),)</f>
        <v>0</v>
      </c>
      <c r="AA466" s="359"/>
      <c r="AB466" s="219">
        <v>9250000</v>
      </c>
      <c r="AC466" s="219">
        <v>9250000</v>
      </c>
      <c r="AD466" s="219"/>
      <c r="AE466" s="219"/>
      <c r="AF466" s="219"/>
      <c r="AG466" s="219"/>
      <c r="AH466" s="219"/>
      <c r="AI466" s="219"/>
      <c r="AJ466" s="359">
        <f t="shared" ref="AJ466:AJ475" si="83">IF(SUM(AC466:AD466)&lt;SUM(AB466),SUM(AB466)-SUM(AC466:AD466),)</f>
        <v>0</v>
      </c>
      <c r="AK466" s="180">
        <f t="shared" ref="AK466:AK475" si="84">IF(SUM(K466:X466)-I466&lt;SUM(J466+G466,H466),SUM(G466+H466+J466)-SUM(K466:X466),)+IF(SUM(AC466:AD466)&lt;SUM(AB466),SUM(AB466)-SUM(AC466:AD466),)</f>
        <v>0</v>
      </c>
      <c r="AL466" s="28"/>
      <c r="AM466" s="50"/>
      <c r="AN466" s="50"/>
      <c r="AO466" s="89"/>
      <c r="AP466" s="89"/>
      <c r="AQ466" s="89"/>
      <c r="AR466" s="89"/>
      <c r="AS466" s="89"/>
      <c r="AT466" s="50"/>
      <c r="AU466" s="50"/>
      <c r="AV466" s="220"/>
      <c r="AW466" s="89"/>
      <c r="AX466" s="50"/>
    </row>
    <row r="467" spans="1:50" ht="15.75">
      <c r="A467" s="356">
        <f>SUBTOTAL(3,$AK$7:AK467)</f>
        <v>461</v>
      </c>
      <c r="B467" s="357" t="s">
        <v>54</v>
      </c>
      <c r="C467" s="358" t="s">
        <v>4932</v>
      </c>
      <c r="D467" s="360" t="s">
        <v>9483</v>
      </c>
      <c r="E467" s="360" t="s">
        <v>9471</v>
      </c>
      <c r="F467" s="360" t="s">
        <v>9471</v>
      </c>
      <c r="G467" s="359">
        <v>0</v>
      </c>
      <c r="H467" s="180">
        <v>0</v>
      </c>
      <c r="I467" s="371">
        <v>0</v>
      </c>
      <c r="J467" s="374">
        <v>8200000</v>
      </c>
      <c r="K467" s="359"/>
      <c r="L467" s="359"/>
      <c r="M467" s="359"/>
      <c r="N467" s="359">
        <v>8200000</v>
      </c>
      <c r="O467" s="359"/>
      <c r="P467" s="359"/>
      <c r="Q467" s="252"/>
      <c r="R467" s="359"/>
      <c r="S467" s="359"/>
      <c r="T467" s="359"/>
      <c r="U467" s="359"/>
      <c r="V467" s="359"/>
      <c r="W467" s="359"/>
      <c r="X467" s="359"/>
      <c r="Y467" s="359"/>
      <c r="Z467" s="359">
        <f>IF(SUM(K467:N467)&lt;SUM(J467),SUM(J467)-SUM(K467:N467),)</f>
        <v>0</v>
      </c>
      <c r="AA467" s="359"/>
      <c r="AB467" s="219">
        <v>9250000</v>
      </c>
      <c r="AC467" s="219">
        <v>9250000</v>
      </c>
      <c r="AD467" s="219"/>
      <c r="AE467" s="219"/>
      <c r="AF467" s="219"/>
      <c r="AG467" s="219"/>
      <c r="AH467" s="219"/>
      <c r="AI467" s="219"/>
      <c r="AJ467" s="359">
        <f t="shared" si="83"/>
        <v>0</v>
      </c>
      <c r="AK467" s="180">
        <f t="shared" si="84"/>
        <v>0</v>
      </c>
      <c r="AL467" s="28"/>
      <c r="AM467" s="50"/>
      <c r="AN467" s="50"/>
      <c r="AO467" s="89"/>
      <c r="AP467" s="89"/>
      <c r="AQ467" s="89"/>
      <c r="AR467" s="89"/>
      <c r="AS467" s="89"/>
      <c r="AT467" s="50"/>
      <c r="AU467" s="50"/>
      <c r="AV467" s="220"/>
      <c r="AW467" s="89"/>
      <c r="AX467" s="50"/>
    </row>
    <row r="468" spans="1:50" ht="15.75">
      <c r="A468" s="356">
        <f>SUBTOTAL(3,$AK$7:AK468)</f>
        <v>462</v>
      </c>
      <c r="B468" s="357" t="s">
        <v>54</v>
      </c>
      <c r="C468" s="358" t="s">
        <v>6634</v>
      </c>
      <c r="D468" s="360" t="s">
        <v>9484</v>
      </c>
      <c r="E468" s="360" t="s">
        <v>9471</v>
      </c>
      <c r="F468" s="360" t="s">
        <v>9471</v>
      </c>
      <c r="G468" s="359">
        <v>0</v>
      </c>
      <c r="H468" s="180">
        <v>0</v>
      </c>
      <c r="I468" s="371">
        <v>0</v>
      </c>
      <c r="J468" s="374">
        <v>8200000</v>
      </c>
      <c r="K468" s="359"/>
      <c r="L468" s="359"/>
      <c r="M468" s="359"/>
      <c r="N468" s="359">
        <v>8200000</v>
      </c>
      <c r="O468" s="359"/>
      <c r="P468" s="359"/>
      <c r="Q468" s="252"/>
      <c r="R468" s="359"/>
      <c r="S468" s="359"/>
      <c r="T468" s="359"/>
      <c r="U468" s="359"/>
      <c r="V468" s="359"/>
      <c r="W468" s="359"/>
      <c r="X468" s="359"/>
      <c r="Y468" s="359"/>
      <c r="Z468" s="359">
        <f>IF(SUM(K468:N468)&lt;SUM(J468),SUM(J468)-SUM(K468:N468),)</f>
        <v>0</v>
      </c>
      <c r="AA468" s="359"/>
      <c r="AB468" s="219">
        <v>9250000</v>
      </c>
      <c r="AC468" s="219">
        <v>9250000</v>
      </c>
      <c r="AD468" s="219"/>
      <c r="AE468" s="219"/>
      <c r="AF468" s="219"/>
      <c r="AG468" s="219"/>
      <c r="AH468" s="219"/>
      <c r="AI468" s="219"/>
      <c r="AJ468" s="359">
        <f t="shared" si="83"/>
        <v>0</v>
      </c>
      <c r="AK468" s="180">
        <f t="shared" si="84"/>
        <v>0</v>
      </c>
      <c r="AL468" s="28"/>
      <c r="AM468" s="50"/>
      <c r="AN468" s="50"/>
      <c r="AO468" s="89"/>
      <c r="AP468" s="89"/>
      <c r="AQ468" s="89"/>
      <c r="AR468" s="89"/>
      <c r="AS468" s="89"/>
      <c r="AT468" s="50"/>
      <c r="AU468" s="50"/>
      <c r="AV468" s="220"/>
      <c r="AW468" s="89"/>
      <c r="AX468" s="50"/>
    </row>
    <row r="469" spans="1:50" ht="15.75">
      <c r="A469" s="356">
        <f>SUBTOTAL(3,$AK$7:AK469)</f>
        <v>463</v>
      </c>
      <c r="B469" s="357" t="s">
        <v>54</v>
      </c>
      <c r="C469" s="358" t="s">
        <v>9485</v>
      </c>
      <c r="D469" s="360" t="s">
        <v>9486</v>
      </c>
      <c r="E469" s="360" t="s">
        <v>9471</v>
      </c>
      <c r="F469" s="360" t="s">
        <v>9471</v>
      </c>
      <c r="G469" s="359">
        <v>0</v>
      </c>
      <c r="H469" s="180">
        <v>0</v>
      </c>
      <c r="I469" s="371">
        <v>0</v>
      </c>
      <c r="J469" s="374">
        <v>8200000</v>
      </c>
      <c r="K469" s="359"/>
      <c r="L469" s="359"/>
      <c r="M469" s="359"/>
      <c r="N469" s="359"/>
      <c r="O469" s="359"/>
      <c r="P469" s="359">
        <v>8200000</v>
      </c>
      <c r="Q469" s="252"/>
      <c r="R469" s="359"/>
      <c r="S469" s="359"/>
      <c r="T469" s="359"/>
      <c r="U469" s="359"/>
      <c r="V469" s="359"/>
      <c r="W469" s="359"/>
      <c r="X469" s="359"/>
      <c r="Y469" s="359"/>
      <c r="Z469" s="359">
        <f>IF(SUM(K469:P469)&lt;SUM(J469),SUM(J469)-SUM(K469:P469),)</f>
        <v>0</v>
      </c>
      <c r="AA469" s="359"/>
      <c r="AB469" s="219">
        <v>9250000</v>
      </c>
      <c r="AC469" s="219">
        <v>9250000</v>
      </c>
      <c r="AD469" s="219"/>
      <c r="AE469" s="219"/>
      <c r="AF469" s="219"/>
      <c r="AG469" s="219"/>
      <c r="AH469" s="219"/>
      <c r="AI469" s="219"/>
      <c r="AJ469" s="359">
        <f t="shared" si="83"/>
        <v>0</v>
      </c>
      <c r="AK469" s="180">
        <f t="shared" si="84"/>
        <v>0</v>
      </c>
      <c r="AL469" s="28"/>
      <c r="AM469" s="50"/>
      <c r="AN469" s="50"/>
      <c r="AO469" s="89"/>
      <c r="AP469" s="89"/>
      <c r="AQ469" s="89"/>
      <c r="AR469" s="89"/>
      <c r="AS469" s="89"/>
      <c r="AT469" s="50"/>
      <c r="AU469" s="50"/>
      <c r="AV469" s="220"/>
      <c r="AW469" s="89"/>
      <c r="AX469" s="50"/>
    </row>
    <row r="470" spans="1:50" ht="15.75">
      <c r="A470" s="356">
        <f>SUBTOTAL(3,$AK$7:AK470)</f>
        <v>464</v>
      </c>
      <c r="B470" s="357" t="s">
        <v>54</v>
      </c>
      <c r="C470" s="358" t="s">
        <v>9487</v>
      </c>
      <c r="D470" s="360" t="s">
        <v>9488</v>
      </c>
      <c r="E470" s="360" t="s">
        <v>9471</v>
      </c>
      <c r="F470" s="360" t="s">
        <v>9471</v>
      </c>
      <c r="G470" s="359">
        <v>0</v>
      </c>
      <c r="H470" s="180">
        <v>0</v>
      </c>
      <c r="I470" s="371">
        <v>0</v>
      </c>
      <c r="J470" s="374">
        <v>8200000</v>
      </c>
      <c r="K470" s="359"/>
      <c r="L470" s="359"/>
      <c r="M470" s="359"/>
      <c r="N470" s="359"/>
      <c r="O470" s="359"/>
      <c r="P470" s="359">
        <v>8200000</v>
      </c>
      <c r="Q470" s="252"/>
      <c r="R470" s="359"/>
      <c r="S470" s="359"/>
      <c r="T470" s="359"/>
      <c r="U470" s="359"/>
      <c r="V470" s="359"/>
      <c r="W470" s="359"/>
      <c r="X470" s="359"/>
      <c r="Y470" s="359"/>
      <c r="Z470" s="359">
        <f>IF(SUM(K470:P470)&lt;SUM(J470),SUM(J470)-SUM(K470:P470),)</f>
        <v>0</v>
      </c>
      <c r="AA470" s="359"/>
      <c r="AB470" s="219">
        <v>9250000</v>
      </c>
      <c r="AC470" s="219"/>
      <c r="AD470" s="219"/>
      <c r="AE470" s="219"/>
      <c r="AF470" s="219"/>
      <c r="AG470" s="219">
        <v>9250000</v>
      </c>
      <c r="AH470" s="219"/>
      <c r="AI470" s="219"/>
      <c r="AJ470" s="359">
        <f t="shared" ref="AJ470:AJ471" si="85">IF(SUM(AC470:AH470)&lt;SUM(AB470),SUM(AB470)-SUM(AC470:AH470),)</f>
        <v>0</v>
      </c>
      <c r="AK470" s="180">
        <v>0</v>
      </c>
      <c r="AL470" s="28"/>
      <c r="AM470" s="50"/>
      <c r="AN470" s="50"/>
      <c r="AO470" s="89"/>
      <c r="AP470" s="89"/>
      <c r="AQ470" s="89"/>
      <c r="AR470" s="89"/>
      <c r="AS470" s="89"/>
      <c r="AT470" s="50"/>
      <c r="AU470" s="50"/>
      <c r="AV470" s="220"/>
      <c r="AW470" s="89"/>
      <c r="AX470" s="50"/>
    </row>
    <row r="471" spans="1:50" ht="15.75">
      <c r="A471" s="356">
        <f>SUBTOTAL(3,$AK$7:AK471)</f>
        <v>465</v>
      </c>
      <c r="B471" s="357" t="s">
        <v>54</v>
      </c>
      <c r="C471" s="358" t="s">
        <v>9489</v>
      </c>
      <c r="D471" s="360" t="s">
        <v>9020</v>
      </c>
      <c r="E471" s="360" t="s">
        <v>9471</v>
      </c>
      <c r="F471" s="360" t="s">
        <v>9471</v>
      </c>
      <c r="G471" s="359">
        <v>0</v>
      </c>
      <c r="H471" s="180">
        <v>0</v>
      </c>
      <c r="I471" s="371">
        <v>0</v>
      </c>
      <c r="J471" s="374">
        <v>8200000</v>
      </c>
      <c r="K471" s="359"/>
      <c r="L471" s="359"/>
      <c r="M471" s="359"/>
      <c r="N471" s="359"/>
      <c r="O471" s="359"/>
      <c r="P471" s="359">
        <v>8200000</v>
      </c>
      <c r="Q471" s="252"/>
      <c r="R471" s="359"/>
      <c r="S471" s="359"/>
      <c r="T471" s="359"/>
      <c r="U471" s="359"/>
      <c r="V471" s="359"/>
      <c r="W471" s="359"/>
      <c r="X471" s="359"/>
      <c r="Y471" s="359"/>
      <c r="Z471" s="359">
        <f>IF(SUM(K471:P471)&lt;SUM(J471),SUM(J471)-SUM(K471:P471),)</f>
        <v>0</v>
      </c>
      <c r="AA471" s="359"/>
      <c r="AB471" s="219">
        <v>9250000</v>
      </c>
      <c r="AC471" s="219"/>
      <c r="AD471" s="219"/>
      <c r="AE471" s="219"/>
      <c r="AF471" s="219"/>
      <c r="AG471" s="219">
        <v>9250000</v>
      </c>
      <c r="AH471" s="219"/>
      <c r="AI471" s="219"/>
      <c r="AJ471" s="359">
        <f t="shared" si="85"/>
        <v>0</v>
      </c>
      <c r="AK471" s="180">
        <v>0</v>
      </c>
      <c r="AL471" s="28"/>
      <c r="AM471" s="50"/>
      <c r="AN471" s="50"/>
      <c r="AO471" s="89"/>
      <c r="AP471" s="89"/>
      <c r="AQ471" s="89"/>
      <c r="AR471" s="89"/>
      <c r="AS471" s="89"/>
      <c r="AT471" s="50"/>
      <c r="AU471" s="50"/>
      <c r="AV471" s="220"/>
      <c r="AW471" s="89"/>
      <c r="AX471" s="50"/>
    </row>
    <row r="472" spans="1:50" ht="15.75">
      <c r="A472" s="356">
        <f>SUBTOTAL(3,$AK$7:AK472)</f>
        <v>466</v>
      </c>
      <c r="B472" s="357" t="s">
        <v>54</v>
      </c>
      <c r="C472" s="358" t="s">
        <v>9490</v>
      </c>
      <c r="D472" s="360" t="s">
        <v>9020</v>
      </c>
      <c r="E472" s="360" t="s">
        <v>8997</v>
      </c>
      <c r="F472" s="360" t="s">
        <v>8997</v>
      </c>
      <c r="G472" s="359">
        <v>0</v>
      </c>
      <c r="H472" s="180">
        <v>0</v>
      </c>
      <c r="I472" s="371">
        <v>0</v>
      </c>
      <c r="J472" s="374">
        <v>8200000</v>
      </c>
      <c r="K472" s="359"/>
      <c r="L472" s="359"/>
      <c r="M472" s="359"/>
      <c r="N472" s="359"/>
      <c r="O472" s="359"/>
      <c r="P472" s="359"/>
      <c r="Q472" s="252"/>
      <c r="R472" s="359">
        <v>8200000</v>
      </c>
      <c r="S472" s="359"/>
      <c r="T472" s="359"/>
      <c r="U472" s="359"/>
      <c r="V472" s="359"/>
      <c r="W472" s="359"/>
      <c r="X472" s="359"/>
      <c r="Y472" s="359"/>
      <c r="Z472" s="359">
        <f>IF(SUM(K472:R472)&lt;SUM(J472),SUM(J472)-SUM(K472:N=R472),)</f>
        <v>0</v>
      </c>
      <c r="AA472" s="359"/>
      <c r="AB472" s="219">
        <v>9250000</v>
      </c>
      <c r="AC472" s="219">
        <v>9250000</v>
      </c>
      <c r="AD472" s="219"/>
      <c r="AE472" s="219"/>
      <c r="AF472" s="219"/>
      <c r="AG472" s="219"/>
      <c r="AH472" s="219"/>
      <c r="AI472" s="219"/>
      <c r="AJ472" s="359">
        <f t="shared" si="83"/>
        <v>0</v>
      </c>
      <c r="AK472" s="180">
        <f t="shared" si="84"/>
        <v>0</v>
      </c>
      <c r="AL472" s="28"/>
      <c r="AM472" s="50"/>
      <c r="AN472" s="50"/>
      <c r="AO472" s="89"/>
      <c r="AP472" s="89"/>
      <c r="AQ472" s="89"/>
      <c r="AR472" s="89"/>
      <c r="AS472" s="89"/>
      <c r="AT472" s="50"/>
      <c r="AU472" s="50"/>
      <c r="AV472" s="220"/>
      <c r="AW472" s="89"/>
      <c r="AX472" s="50"/>
    </row>
    <row r="473" spans="1:50" ht="15.75">
      <c r="A473" s="356">
        <f>SUBTOTAL(3,$AK$7:AK473)</f>
        <v>467</v>
      </c>
      <c r="B473" s="357" t="s">
        <v>54</v>
      </c>
      <c r="C473" s="358" t="s">
        <v>4850</v>
      </c>
      <c r="D473" s="360" t="s">
        <v>9491</v>
      </c>
      <c r="E473" s="360" t="s">
        <v>9471</v>
      </c>
      <c r="F473" s="360" t="s">
        <v>9471</v>
      </c>
      <c r="G473" s="359">
        <v>0</v>
      </c>
      <c r="H473" s="180">
        <v>0</v>
      </c>
      <c r="I473" s="371"/>
      <c r="J473" s="374">
        <v>8200000</v>
      </c>
      <c r="K473" s="359"/>
      <c r="L473" s="359"/>
      <c r="M473" s="359"/>
      <c r="N473" s="359">
        <v>8200000</v>
      </c>
      <c r="O473" s="359"/>
      <c r="P473" s="359"/>
      <c r="Q473" s="252"/>
      <c r="R473" s="359"/>
      <c r="S473" s="359"/>
      <c r="T473" s="359"/>
      <c r="U473" s="359"/>
      <c r="V473" s="359"/>
      <c r="W473" s="359"/>
      <c r="X473" s="359"/>
      <c r="Y473" s="359"/>
      <c r="Z473" s="359">
        <f>IF(SUM(K473:N473)&lt;SUM(J473),SUM(J473)-SUM(K473:N473),)</f>
        <v>0</v>
      </c>
      <c r="AA473" s="359"/>
      <c r="AB473" s="219">
        <v>9250000</v>
      </c>
      <c r="AC473" s="219">
        <v>9250000</v>
      </c>
      <c r="AD473" s="219"/>
      <c r="AE473" s="219"/>
      <c r="AF473" s="219"/>
      <c r="AG473" s="219"/>
      <c r="AH473" s="219"/>
      <c r="AI473" s="219"/>
      <c r="AJ473" s="359">
        <f t="shared" si="83"/>
        <v>0</v>
      </c>
      <c r="AK473" s="180">
        <f t="shared" si="84"/>
        <v>0</v>
      </c>
      <c r="AL473" s="28"/>
      <c r="AM473" s="50"/>
      <c r="AN473" s="50"/>
      <c r="AO473" s="89"/>
      <c r="AP473" s="89"/>
      <c r="AQ473" s="89"/>
      <c r="AR473" s="89"/>
      <c r="AS473" s="89"/>
      <c r="AT473" s="50"/>
      <c r="AU473" s="50"/>
      <c r="AV473" s="220"/>
      <c r="AW473" s="89"/>
      <c r="AX473" s="50"/>
    </row>
    <row r="474" spans="1:50" ht="15.75">
      <c r="A474" s="356">
        <f>SUBTOTAL(3,$AK$7:AK474)</f>
        <v>468</v>
      </c>
      <c r="B474" s="357" t="s">
        <v>54</v>
      </c>
      <c r="C474" s="358" t="s">
        <v>6994</v>
      </c>
      <c r="D474" s="360" t="s">
        <v>9493</v>
      </c>
      <c r="E474" s="360" t="s">
        <v>9471</v>
      </c>
      <c r="F474" s="360" t="s">
        <v>9471</v>
      </c>
      <c r="G474" s="359">
        <v>0</v>
      </c>
      <c r="H474" s="180">
        <v>0</v>
      </c>
      <c r="I474" s="371">
        <v>0</v>
      </c>
      <c r="J474" s="374">
        <v>8200000</v>
      </c>
      <c r="K474" s="359"/>
      <c r="L474" s="359"/>
      <c r="M474" s="359"/>
      <c r="N474" s="359">
        <v>8200000</v>
      </c>
      <c r="O474" s="359"/>
      <c r="P474" s="359"/>
      <c r="Q474" s="252"/>
      <c r="R474" s="359"/>
      <c r="S474" s="359"/>
      <c r="T474" s="359"/>
      <c r="U474" s="359"/>
      <c r="V474" s="359"/>
      <c r="W474" s="359"/>
      <c r="X474" s="359"/>
      <c r="Y474" s="359"/>
      <c r="Z474" s="359">
        <f>IF(SUM(K474:N474)&lt;SUM(J474),SUM(J474)-SUM(K474:N474),)</f>
        <v>0</v>
      </c>
      <c r="AA474" s="359"/>
      <c r="AB474" s="219">
        <v>9250000</v>
      </c>
      <c r="AC474" s="219">
        <v>9250000</v>
      </c>
      <c r="AD474" s="219"/>
      <c r="AE474" s="219"/>
      <c r="AF474" s="219"/>
      <c r="AG474" s="219"/>
      <c r="AH474" s="219"/>
      <c r="AI474" s="219"/>
      <c r="AJ474" s="359">
        <f t="shared" si="83"/>
        <v>0</v>
      </c>
      <c r="AK474" s="180">
        <f t="shared" si="84"/>
        <v>0</v>
      </c>
      <c r="AL474" s="28"/>
      <c r="AM474" s="50"/>
      <c r="AN474" s="50"/>
      <c r="AO474" s="89"/>
      <c r="AP474" s="89"/>
      <c r="AQ474" s="89"/>
      <c r="AR474" s="89"/>
      <c r="AS474" s="89"/>
      <c r="AT474" s="50"/>
      <c r="AU474" s="50"/>
      <c r="AV474" s="220"/>
      <c r="AW474" s="89"/>
      <c r="AX474" s="50"/>
    </row>
    <row r="475" spans="1:50" ht="15.75">
      <c r="A475" s="356">
        <f>SUBTOTAL(3,$AK$7:AK475)</f>
        <v>469</v>
      </c>
      <c r="B475" s="357" t="s">
        <v>54</v>
      </c>
      <c r="C475" s="358" t="s">
        <v>6279</v>
      </c>
      <c r="D475" s="360" t="s">
        <v>9494</v>
      </c>
      <c r="E475" s="360" t="s">
        <v>9471</v>
      </c>
      <c r="F475" s="360" t="s">
        <v>9471</v>
      </c>
      <c r="G475" s="359">
        <v>0</v>
      </c>
      <c r="H475" s="180">
        <v>0</v>
      </c>
      <c r="I475" s="371"/>
      <c r="J475" s="374">
        <v>8200000</v>
      </c>
      <c r="K475" s="359"/>
      <c r="L475" s="359"/>
      <c r="M475" s="359"/>
      <c r="N475" s="359">
        <v>8200000</v>
      </c>
      <c r="O475" s="359"/>
      <c r="P475" s="359"/>
      <c r="Q475" s="252"/>
      <c r="R475" s="359"/>
      <c r="S475" s="359"/>
      <c r="T475" s="359"/>
      <c r="U475" s="359"/>
      <c r="V475" s="359"/>
      <c r="W475" s="359"/>
      <c r="X475" s="359"/>
      <c r="Y475" s="359"/>
      <c r="Z475" s="359">
        <f>IF(SUM(K475:N475)&lt;SUM(J475),SUM(J475)-SUM(K475:N475),)</f>
        <v>0</v>
      </c>
      <c r="AA475" s="359"/>
      <c r="AB475" s="219">
        <v>9250000</v>
      </c>
      <c r="AC475" s="219">
        <v>9250000</v>
      </c>
      <c r="AD475" s="219"/>
      <c r="AE475" s="219"/>
      <c r="AF475" s="219"/>
      <c r="AG475" s="219"/>
      <c r="AH475" s="219"/>
      <c r="AI475" s="219"/>
      <c r="AJ475" s="359">
        <f t="shared" si="83"/>
        <v>0</v>
      </c>
      <c r="AK475" s="180">
        <f t="shared" si="84"/>
        <v>0</v>
      </c>
      <c r="AL475" s="28"/>
      <c r="AM475" s="50"/>
      <c r="AN475" s="50"/>
      <c r="AO475" s="89"/>
      <c r="AP475" s="89"/>
      <c r="AQ475" s="89"/>
      <c r="AR475" s="89"/>
      <c r="AS475" s="89"/>
      <c r="AT475" s="50"/>
      <c r="AU475" s="50"/>
      <c r="AV475" s="220"/>
      <c r="AW475" s="89"/>
      <c r="AX475" s="50"/>
    </row>
    <row r="476" spans="1:50" ht="15.75">
      <c r="A476" s="356">
        <f>SUBTOTAL(3,$AK$7:AK476)</f>
        <v>470</v>
      </c>
      <c r="B476" s="357" t="s">
        <v>54</v>
      </c>
      <c r="C476" s="358" t="s">
        <v>6976</v>
      </c>
      <c r="D476" s="360" t="s">
        <v>9495</v>
      </c>
      <c r="E476" s="360" t="s">
        <v>9471</v>
      </c>
      <c r="F476" s="360" t="s">
        <v>9471</v>
      </c>
      <c r="G476" s="359">
        <v>0</v>
      </c>
      <c r="H476" s="180">
        <v>0</v>
      </c>
      <c r="I476" s="371">
        <v>0</v>
      </c>
      <c r="J476" s="374">
        <v>8200000</v>
      </c>
      <c r="K476" s="359"/>
      <c r="L476" s="359"/>
      <c r="M476" s="359"/>
      <c r="N476" s="359">
        <v>8200000</v>
      </c>
      <c r="O476" s="359"/>
      <c r="P476" s="359"/>
      <c r="Q476" s="252"/>
      <c r="R476" s="359"/>
      <c r="S476" s="359"/>
      <c r="T476" s="359"/>
      <c r="U476" s="359"/>
      <c r="V476" s="359"/>
      <c r="W476" s="359"/>
      <c r="X476" s="359"/>
      <c r="Y476" s="359"/>
      <c r="Z476" s="359">
        <f>IF(SUM(K476:N476)&lt;SUM(J476),SUM(J476)-SUM(K476:N476),)</f>
        <v>0</v>
      </c>
      <c r="AA476" s="359"/>
      <c r="AB476" s="219">
        <v>9250000</v>
      </c>
      <c r="AC476" s="219"/>
      <c r="AD476" s="219"/>
      <c r="AE476" s="219">
        <v>9250000</v>
      </c>
      <c r="AF476" s="219"/>
      <c r="AG476" s="219"/>
      <c r="AH476" s="219"/>
      <c r="AI476" s="219"/>
      <c r="AJ476" s="359">
        <f t="shared" ref="AJ476:AJ477" si="86">IF(SUM(AC476:AF476)&lt;SUM(AB476),SUM(AB476)-SUM(AC476:AF476),)</f>
        <v>0</v>
      </c>
      <c r="AK476" s="180">
        <f t="shared" ref="AK476:AK477" si="87">IF(SUM(K476:X476)-I476&lt;SUM(J476+G476,H476),SUM(G476+H476+J476)-SUM(K476:X476),)+IF(SUM(AC476:AF476)&lt;SUM(AB476),SUM(AB476)-SUM(AC476:AF476),)</f>
        <v>0</v>
      </c>
      <c r="AL476" s="28"/>
      <c r="AM476" s="50"/>
      <c r="AN476" s="50"/>
      <c r="AO476" s="89"/>
      <c r="AP476" s="89"/>
      <c r="AQ476" s="89"/>
      <c r="AR476" s="89"/>
      <c r="AS476" s="89"/>
      <c r="AT476" s="50"/>
      <c r="AU476" s="50"/>
      <c r="AV476" s="220"/>
      <c r="AW476" s="89"/>
      <c r="AX476" s="50"/>
    </row>
    <row r="477" spans="1:50" ht="15.75">
      <c r="A477" s="356">
        <f>SUBTOTAL(3,$AK$7:AK477)</f>
        <v>471</v>
      </c>
      <c r="B477" s="357" t="s">
        <v>54</v>
      </c>
      <c r="C477" s="358" t="s">
        <v>9496</v>
      </c>
      <c r="D477" s="360" t="s">
        <v>9497</v>
      </c>
      <c r="E477" s="360" t="s">
        <v>9471</v>
      </c>
      <c r="F477" s="360" t="s">
        <v>9471</v>
      </c>
      <c r="G477" s="359">
        <v>0</v>
      </c>
      <c r="H477" s="180">
        <v>0</v>
      </c>
      <c r="I477" s="371"/>
      <c r="J477" s="374">
        <v>8200000</v>
      </c>
      <c r="K477" s="359"/>
      <c r="L477" s="359"/>
      <c r="M477" s="359"/>
      <c r="N477" s="359"/>
      <c r="O477" s="359"/>
      <c r="P477" s="359"/>
      <c r="Q477" s="252"/>
      <c r="R477" s="359">
        <v>8200000</v>
      </c>
      <c r="S477" s="359"/>
      <c r="T477" s="359"/>
      <c r="U477" s="359"/>
      <c r="V477" s="359"/>
      <c r="W477" s="359"/>
      <c r="X477" s="359"/>
      <c r="Y477" s="359"/>
      <c r="Z477" s="359">
        <f>IF(SUM(K477:R477)&lt;SUM(J477),SUM(J477)-SUM(K477:N=R477),)</f>
        <v>0</v>
      </c>
      <c r="AA477" s="359"/>
      <c r="AB477" s="219">
        <v>9250000</v>
      </c>
      <c r="AC477" s="219"/>
      <c r="AD477" s="219"/>
      <c r="AE477" s="219">
        <v>9250000</v>
      </c>
      <c r="AF477" s="219"/>
      <c r="AG477" s="219"/>
      <c r="AH477" s="219"/>
      <c r="AI477" s="219"/>
      <c r="AJ477" s="359">
        <f t="shared" si="86"/>
        <v>0</v>
      </c>
      <c r="AK477" s="180">
        <f t="shared" si="87"/>
        <v>0</v>
      </c>
      <c r="AL477" s="28"/>
      <c r="AM477" s="50"/>
      <c r="AN477" s="50"/>
      <c r="AO477" s="89"/>
      <c r="AP477" s="89"/>
      <c r="AQ477" s="89"/>
      <c r="AR477" s="89"/>
      <c r="AS477" s="89"/>
      <c r="AT477" s="50"/>
      <c r="AU477" s="50"/>
      <c r="AV477" s="220"/>
      <c r="AW477" s="89"/>
      <c r="AX477" s="50"/>
    </row>
    <row r="478" spans="1:50" ht="15.75">
      <c r="A478" s="356">
        <f>SUBTOTAL(3,$AK$7:AK478)</f>
        <v>472</v>
      </c>
      <c r="B478" s="357" t="s">
        <v>54</v>
      </c>
      <c r="C478" s="358" t="s">
        <v>9498</v>
      </c>
      <c r="D478" s="360" t="s">
        <v>9499</v>
      </c>
      <c r="E478" s="360" t="s">
        <v>9471</v>
      </c>
      <c r="F478" s="360" t="s">
        <v>9471</v>
      </c>
      <c r="G478" s="359">
        <v>0</v>
      </c>
      <c r="H478" s="180">
        <v>0</v>
      </c>
      <c r="I478" s="371">
        <v>0</v>
      </c>
      <c r="J478" s="374">
        <v>8200000</v>
      </c>
      <c r="K478" s="359"/>
      <c r="L478" s="359"/>
      <c r="M478" s="359"/>
      <c r="N478" s="359"/>
      <c r="O478" s="359"/>
      <c r="P478" s="359">
        <v>8200000</v>
      </c>
      <c r="Q478" s="252"/>
      <c r="R478" s="359"/>
      <c r="S478" s="359"/>
      <c r="T478" s="359"/>
      <c r="U478" s="359"/>
      <c r="V478" s="359"/>
      <c r="W478" s="359"/>
      <c r="X478" s="359"/>
      <c r="Y478" s="359"/>
      <c r="Z478" s="359">
        <f>IF(SUM(K478:P478)&lt;SUM(J478),SUM(J478)-SUM(K478:P478),)</f>
        <v>0</v>
      </c>
      <c r="AA478" s="359"/>
      <c r="AB478" s="219">
        <v>9250000</v>
      </c>
      <c r="AC478" s="219">
        <v>9250000</v>
      </c>
      <c r="AD478" s="219"/>
      <c r="AE478" s="219"/>
      <c r="AF478" s="219"/>
      <c r="AG478" s="219"/>
      <c r="AH478" s="219"/>
      <c r="AI478" s="219"/>
      <c r="AJ478" s="359">
        <f>IF(SUM(AC478:AD478)&lt;SUM(AB478),SUM(AB478)-SUM(AC478:AD478),)</f>
        <v>0</v>
      </c>
      <c r="AK478" s="180">
        <f>IF(SUM(K478:X478)-I478&lt;SUM(J478+G478,H478),SUM(G478+H478+J478)-SUM(K478:X478),)+IF(SUM(AC478:AD478)&lt;SUM(AB478),SUM(AB478)-SUM(AC478:AD478),)</f>
        <v>0</v>
      </c>
      <c r="AL478" s="28"/>
      <c r="AM478" s="50"/>
      <c r="AN478" s="50"/>
      <c r="AO478" s="89"/>
      <c r="AP478" s="89"/>
      <c r="AQ478" s="89"/>
      <c r="AR478" s="89"/>
      <c r="AS478" s="89"/>
      <c r="AT478" s="50"/>
      <c r="AU478" s="50"/>
      <c r="AV478" s="220"/>
      <c r="AW478" s="89"/>
      <c r="AX478" s="50"/>
    </row>
    <row r="479" spans="1:50" ht="15.75">
      <c r="A479" s="356">
        <f>SUBTOTAL(3,$AK$7:AK479)</f>
        <v>473</v>
      </c>
      <c r="B479" s="357" t="s">
        <v>54</v>
      </c>
      <c r="C479" s="358" t="s">
        <v>9500</v>
      </c>
      <c r="D479" s="360" t="s">
        <v>9501</v>
      </c>
      <c r="E479" s="360" t="s">
        <v>9471</v>
      </c>
      <c r="F479" s="360" t="s">
        <v>9471</v>
      </c>
      <c r="G479" s="359">
        <v>0</v>
      </c>
      <c r="H479" s="180">
        <v>0</v>
      </c>
      <c r="I479" s="371">
        <v>0</v>
      </c>
      <c r="J479" s="374">
        <v>8200000</v>
      </c>
      <c r="K479" s="359"/>
      <c r="L479" s="359"/>
      <c r="M479" s="359"/>
      <c r="N479" s="359"/>
      <c r="O479" s="359"/>
      <c r="P479" s="359"/>
      <c r="Q479" s="252"/>
      <c r="R479" s="359">
        <v>8200000</v>
      </c>
      <c r="S479" s="359"/>
      <c r="T479" s="359"/>
      <c r="U479" s="359"/>
      <c r="V479" s="359"/>
      <c r="W479" s="359"/>
      <c r="X479" s="359"/>
      <c r="Y479" s="359"/>
      <c r="Z479" s="359">
        <f>IF(SUM(K479:R479)&lt;SUM(J479),SUM(J479)-SUM(K479:N=R479),)</f>
        <v>0</v>
      </c>
      <c r="AA479" s="359"/>
      <c r="AB479" s="219">
        <v>9250000</v>
      </c>
      <c r="AC479" s="219">
        <v>9250000</v>
      </c>
      <c r="AD479" s="219"/>
      <c r="AE479" s="219"/>
      <c r="AF479" s="219"/>
      <c r="AG479" s="219"/>
      <c r="AH479" s="219"/>
      <c r="AI479" s="219"/>
      <c r="AJ479" s="359">
        <f>IF(SUM(AC479:AD479)&lt;SUM(AB479),SUM(AB479)-SUM(AC479:AD479),)</f>
        <v>0</v>
      </c>
      <c r="AK479" s="180">
        <f>IF(SUM(K479:X479)-I479&lt;SUM(J479+G479,H479),SUM(G479+H479+J479)-SUM(K479:X479),)+IF(SUM(AC479:AD479)&lt;SUM(AB479),SUM(AB479)-SUM(AC479:AD479),)</f>
        <v>0</v>
      </c>
      <c r="AL479" s="28"/>
      <c r="AM479" s="50"/>
      <c r="AN479" s="50"/>
      <c r="AO479" s="89"/>
      <c r="AP479" s="89"/>
      <c r="AQ479" s="89"/>
      <c r="AR479" s="89"/>
      <c r="AS479" s="89"/>
      <c r="AT479" s="50"/>
      <c r="AU479" s="50"/>
      <c r="AV479" s="220"/>
      <c r="AW479" s="89"/>
      <c r="AX479" s="50"/>
    </row>
    <row r="480" spans="1:50" ht="15.75">
      <c r="A480" s="356">
        <f>SUBTOTAL(3,$AK$7:AK480)</f>
        <v>474</v>
      </c>
      <c r="B480" s="357" t="s">
        <v>54</v>
      </c>
      <c r="C480" s="358" t="s">
        <v>9502</v>
      </c>
      <c r="D480" s="360" t="s">
        <v>9503</v>
      </c>
      <c r="E480" s="360" t="s">
        <v>9471</v>
      </c>
      <c r="F480" s="360" t="s">
        <v>9471</v>
      </c>
      <c r="G480" s="359">
        <v>0</v>
      </c>
      <c r="H480" s="180">
        <v>0</v>
      </c>
      <c r="I480" s="371"/>
      <c r="J480" s="374">
        <v>8200000</v>
      </c>
      <c r="K480" s="359"/>
      <c r="L480" s="359"/>
      <c r="M480" s="359"/>
      <c r="N480" s="359"/>
      <c r="O480" s="359"/>
      <c r="P480" s="359">
        <v>8200000</v>
      </c>
      <c r="Q480" s="252"/>
      <c r="R480" s="359"/>
      <c r="S480" s="359"/>
      <c r="T480" s="359"/>
      <c r="U480" s="359"/>
      <c r="V480" s="359"/>
      <c r="W480" s="359"/>
      <c r="X480" s="359"/>
      <c r="Y480" s="359"/>
      <c r="Z480" s="359">
        <f>IF(SUM(K480:P480)&lt;SUM(J480),SUM(J480)-SUM(K480:P480),)</f>
        <v>0</v>
      </c>
      <c r="AA480" s="359"/>
      <c r="AB480" s="219">
        <v>9250000</v>
      </c>
      <c r="AC480" s="219"/>
      <c r="AD480" s="219"/>
      <c r="AE480" s="219">
        <v>9250000</v>
      </c>
      <c r="AF480" s="219"/>
      <c r="AG480" s="219"/>
      <c r="AH480" s="219"/>
      <c r="AI480" s="219"/>
      <c r="AJ480" s="359">
        <f>IF(SUM(AC480:AF480)&lt;SUM(AB480),SUM(AB480)-SUM(AC480:AF480),)</f>
        <v>0</v>
      </c>
      <c r="AK480" s="180">
        <f>IF(SUM(K480:X480)-I480&lt;SUM(J480+G480,H480),SUM(G480+H480+J480)-SUM(K480:X480),)+IF(SUM(AC480:AF480)&lt;SUM(AB480),SUM(AB480)-SUM(AC480:AF480),)</f>
        <v>0</v>
      </c>
      <c r="AL480" s="28"/>
      <c r="AM480" s="50"/>
      <c r="AN480" s="50"/>
      <c r="AO480" s="89"/>
      <c r="AP480" s="89"/>
      <c r="AQ480" s="89"/>
      <c r="AR480" s="89"/>
      <c r="AS480" s="89"/>
      <c r="AT480" s="50"/>
      <c r="AU480" s="50"/>
      <c r="AV480" s="220"/>
      <c r="AW480" s="89"/>
      <c r="AX480" s="50"/>
    </row>
    <row r="481" spans="1:50" ht="15.75">
      <c r="A481" s="356">
        <f>SUBTOTAL(3,$AK$7:AK481)</f>
        <v>475</v>
      </c>
      <c r="B481" s="357" t="s">
        <v>54</v>
      </c>
      <c r="C481" s="358" t="s">
        <v>5024</v>
      </c>
      <c r="D481" s="360" t="s">
        <v>9504</v>
      </c>
      <c r="E481" s="360" t="s">
        <v>9471</v>
      </c>
      <c r="F481" s="360" t="s">
        <v>9471</v>
      </c>
      <c r="G481" s="359">
        <v>0</v>
      </c>
      <c r="H481" s="180">
        <v>0</v>
      </c>
      <c r="I481" s="371">
        <v>0</v>
      </c>
      <c r="J481" s="374">
        <v>8200000</v>
      </c>
      <c r="K481" s="359"/>
      <c r="L481" s="359"/>
      <c r="M481" s="359"/>
      <c r="N481" s="359">
        <v>8200000</v>
      </c>
      <c r="O481" s="359"/>
      <c r="P481" s="359"/>
      <c r="Q481" s="252"/>
      <c r="R481" s="359"/>
      <c r="S481" s="359"/>
      <c r="T481" s="359"/>
      <c r="U481" s="359"/>
      <c r="V481" s="359"/>
      <c r="W481" s="359"/>
      <c r="X481" s="359"/>
      <c r="Y481" s="359"/>
      <c r="Z481" s="359">
        <f>IF(SUM(K481:N481)&lt;SUM(J481),SUM(J481)-SUM(K481:N481),)</f>
        <v>0</v>
      </c>
      <c r="AA481" s="359"/>
      <c r="AB481" s="219">
        <v>9250000</v>
      </c>
      <c r="AC481" s="219">
        <v>9250000</v>
      </c>
      <c r="AD481" s="219"/>
      <c r="AE481" s="219"/>
      <c r="AF481" s="219"/>
      <c r="AG481" s="219"/>
      <c r="AH481" s="219"/>
      <c r="AI481" s="219"/>
      <c r="AJ481" s="359">
        <f>IF(SUM(AC481:AD481)&lt;SUM(AB481),SUM(AB481)-SUM(AC481:AD481),)</f>
        <v>0</v>
      </c>
      <c r="AK481" s="180">
        <f>IF(SUM(K481:X481)-I481&lt;SUM(J481+G481,H481),SUM(G481+H481+J481)-SUM(K481:X481),)+IF(SUM(AC481:AD481)&lt;SUM(AB481),SUM(AB481)-SUM(AC481:AD481),)</f>
        <v>0</v>
      </c>
      <c r="AL481" s="28"/>
      <c r="AM481" s="50"/>
      <c r="AN481" s="50"/>
      <c r="AO481" s="89"/>
      <c r="AP481" s="89"/>
      <c r="AQ481" s="89"/>
      <c r="AR481" s="89"/>
      <c r="AS481" s="89"/>
      <c r="AT481" s="50"/>
      <c r="AU481" s="50"/>
      <c r="AV481" s="220"/>
      <c r="AW481" s="89"/>
      <c r="AX481" s="50"/>
    </row>
    <row r="482" spans="1:50" ht="15.75">
      <c r="A482" s="356">
        <f>SUBTOTAL(3,$AK$7:AK482)</f>
        <v>476</v>
      </c>
      <c r="B482" s="357" t="s">
        <v>54</v>
      </c>
      <c r="C482" s="358" t="s">
        <v>9507</v>
      </c>
      <c r="D482" s="360" t="s">
        <v>9508</v>
      </c>
      <c r="E482" s="360" t="s">
        <v>9471</v>
      </c>
      <c r="F482" s="360" t="s">
        <v>9471</v>
      </c>
      <c r="G482" s="359">
        <v>0</v>
      </c>
      <c r="H482" s="180">
        <v>0</v>
      </c>
      <c r="I482" s="371">
        <v>0</v>
      </c>
      <c r="J482" s="374">
        <v>8200000</v>
      </c>
      <c r="K482" s="359"/>
      <c r="L482" s="359"/>
      <c r="M482" s="359"/>
      <c r="N482" s="359"/>
      <c r="O482" s="359"/>
      <c r="P482" s="359"/>
      <c r="Q482" s="252"/>
      <c r="R482" s="359"/>
      <c r="S482" s="359"/>
      <c r="T482" s="359"/>
      <c r="U482" s="359">
        <v>8200000</v>
      </c>
      <c r="V482" s="359"/>
      <c r="W482" s="359"/>
      <c r="X482" s="359"/>
      <c r="Y482" s="359"/>
      <c r="Z482" s="359">
        <f>IF(SUM(K482:V482)&lt;SUM(J482),SUM(J482)-SUM(K482:V482),)</f>
        <v>0</v>
      </c>
      <c r="AA482" s="359"/>
      <c r="AB482" s="219">
        <v>9250000</v>
      </c>
      <c r="AC482" s="219"/>
      <c r="AD482" s="219"/>
      <c r="AE482" s="219"/>
      <c r="AF482" s="219"/>
      <c r="AG482" s="219"/>
      <c r="AH482" s="219"/>
      <c r="AI482" s="219"/>
      <c r="AJ482" s="359">
        <f>IF(SUM(AC482:AD482)&lt;SUM(AB482),SUM(AB482)-SUM(AC482:AD482),)</f>
        <v>9250000</v>
      </c>
      <c r="AK482" s="180">
        <f>IF(SUM(K482:X482)-I482&lt;SUM(J482+G482,H482),SUM(G482+H482+J482)-SUM(K482:X482),)+IF(SUM(AC482:AD482)&lt;SUM(AB482),SUM(AB482)-SUM(AC482:AD482),)</f>
        <v>9250000</v>
      </c>
      <c r="AL482" s="28"/>
      <c r="AM482" s="50"/>
      <c r="AN482" s="50"/>
      <c r="AO482" s="89"/>
      <c r="AP482" s="89"/>
      <c r="AQ482" s="89"/>
      <c r="AR482" s="89"/>
      <c r="AS482" s="89"/>
      <c r="AT482" s="50"/>
      <c r="AU482" s="50"/>
      <c r="AV482" s="220"/>
      <c r="AW482" s="89"/>
      <c r="AX482" s="50"/>
    </row>
    <row r="483" spans="1:50" ht="15.75">
      <c r="A483" s="356">
        <f>SUBTOTAL(3,$AK$7:AK483)</f>
        <v>477</v>
      </c>
      <c r="B483" s="357" t="s">
        <v>54</v>
      </c>
      <c r="C483" s="358" t="s">
        <v>9511</v>
      </c>
      <c r="D483" s="360" t="s">
        <v>9512</v>
      </c>
      <c r="E483" s="360" t="s">
        <v>9471</v>
      </c>
      <c r="F483" s="360" t="s">
        <v>9471</v>
      </c>
      <c r="G483" s="359">
        <v>0</v>
      </c>
      <c r="H483" s="180">
        <v>0</v>
      </c>
      <c r="I483" s="371">
        <v>0</v>
      </c>
      <c r="J483" s="374">
        <v>8200000</v>
      </c>
      <c r="K483" s="359"/>
      <c r="L483" s="359"/>
      <c r="M483" s="359"/>
      <c r="N483" s="359"/>
      <c r="O483" s="359"/>
      <c r="P483" s="359">
        <v>8200000</v>
      </c>
      <c r="Q483" s="252"/>
      <c r="R483" s="359"/>
      <c r="S483" s="359"/>
      <c r="T483" s="359"/>
      <c r="U483" s="359"/>
      <c r="V483" s="359"/>
      <c r="W483" s="359"/>
      <c r="X483" s="359"/>
      <c r="Y483" s="359"/>
      <c r="Z483" s="359">
        <f>IF(SUM(K483:P483)&lt;SUM(J483),SUM(J483)-SUM(K483:P483),)</f>
        <v>0</v>
      </c>
      <c r="AA483" s="359"/>
      <c r="AB483" s="219">
        <v>9250000</v>
      </c>
      <c r="AC483" s="219">
        <v>9250000</v>
      </c>
      <c r="AD483" s="219"/>
      <c r="AE483" s="219"/>
      <c r="AF483" s="219"/>
      <c r="AG483" s="219"/>
      <c r="AH483" s="219"/>
      <c r="AI483" s="219"/>
      <c r="AJ483" s="359">
        <f>IF(SUM(AC483:AD483)&lt;SUM(AB483),SUM(AB483)-SUM(AC483:AD483),)</f>
        <v>0</v>
      </c>
      <c r="AK483" s="180">
        <f>IF(SUM(K483:X483)-I483&lt;SUM(J483+G483,H483),SUM(G483+H483+J483)-SUM(K483:X483),)+IF(SUM(AC483:AD483)&lt;SUM(AB483),SUM(AB483)-SUM(AC483:AD483),)</f>
        <v>0</v>
      </c>
      <c r="AL483" s="28"/>
      <c r="AM483" s="50"/>
      <c r="AN483" s="50"/>
      <c r="AO483" s="89"/>
      <c r="AP483" s="89"/>
      <c r="AQ483" s="89"/>
      <c r="AR483" s="89"/>
      <c r="AS483" s="89"/>
      <c r="AT483" s="50"/>
      <c r="AU483" s="50"/>
      <c r="AV483" s="220"/>
      <c r="AW483" s="89"/>
      <c r="AX483" s="50"/>
    </row>
    <row r="484" spans="1:50" ht="15.75">
      <c r="A484" s="356">
        <f>SUBTOTAL(3,$AK$7:AK484)</f>
        <v>478</v>
      </c>
      <c r="B484" s="357" t="s">
        <v>54</v>
      </c>
      <c r="C484" s="358" t="s">
        <v>9513</v>
      </c>
      <c r="D484" s="360" t="s">
        <v>9514</v>
      </c>
      <c r="E484" s="360" t="s">
        <v>9471</v>
      </c>
      <c r="F484" s="360" t="s">
        <v>9471</v>
      </c>
      <c r="G484" s="359">
        <v>0</v>
      </c>
      <c r="H484" s="180">
        <v>0</v>
      </c>
      <c r="I484" s="371">
        <v>0</v>
      </c>
      <c r="J484" s="374">
        <v>8200000</v>
      </c>
      <c r="K484" s="359"/>
      <c r="L484" s="359"/>
      <c r="M484" s="359"/>
      <c r="N484" s="359"/>
      <c r="O484" s="359"/>
      <c r="P484" s="359">
        <v>8200000</v>
      </c>
      <c r="Q484" s="252"/>
      <c r="R484" s="359"/>
      <c r="S484" s="359"/>
      <c r="T484" s="359"/>
      <c r="U484" s="359"/>
      <c r="V484" s="359"/>
      <c r="W484" s="359"/>
      <c r="X484" s="359"/>
      <c r="Y484" s="359"/>
      <c r="Z484" s="359">
        <f>IF(SUM(K484:P484)&lt;SUM(J484),SUM(J484)-SUM(K484:P484),)</f>
        <v>0</v>
      </c>
      <c r="AA484" s="359"/>
      <c r="AB484" s="219">
        <v>9250000</v>
      </c>
      <c r="AC484" s="219">
        <v>9250000</v>
      </c>
      <c r="AD484" s="219"/>
      <c r="AE484" s="219"/>
      <c r="AF484" s="219"/>
      <c r="AG484" s="219"/>
      <c r="AH484" s="219"/>
      <c r="AI484" s="219"/>
      <c r="AJ484" s="359">
        <f>IF(SUM(AC484:AD484)&lt;SUM(AB484),SUM(AB484)-SUM(AC484:AD484),)</f>
        <v>0</v>
      </c>
      <c r="AK484" s="180">
        <f>IF(SUM(K484:X484)-I484&lt;SUM(J484+G484,H484),SUM(G484+H484+J484)-SUM(K484:X484),)+IF(SUM(AC484:AD484)&lt;SUM(AB484),SUM(AB484)-SUM(AC484:AD484),)</f>
        <v>0</v>
      </c>
      <c r="AL484" s="28"/>
      <c r="AM484" s="50"/>
      <c r="AN484" s="50"/>
      <c r="AO484" s="89"/>
      <c r="AP484" s="89"/>
      <c r="AQ484" s="89"/>
      <c r="AR484" s="89"/>
      <c r="AS484" s="89"/>
      <c r="AT484" s="50"/>
      <c r="AU484" s="50"/>
      <c r="AV484" s="220"/>
      <c r="AW484" s="89"/>
      <c r="AX484" s="50"/>
    </row>
    <row r="485" spans="1:50" ht="15.75">
      <c r="A485" s="356">
        <f>SUBTOTAL(3,$AK$7:AK485)</f>
        <v>479</v>
      </c>
      <c r="B485" s="357" t="s">
        <v>54</v>
      </c>
      <c r="C485" s="358" t="s">
        <v>9515</v>
      </c>
      <c r="D485" s="360" t="s">
        <v>9516</v>
      </c>
      <c r="E485" s="360" t="s">
        <v>9471</v>
      </c>
      <c r="F485" s="360" t="s">
        <v>9471</v>
      </c>
      <c r="G485" s="359">
        <v>0</v>
      </c>
      <c r="H485" s="180">
        <v>0</v>
      </c>
      <c r="I485" s="371">
        <v>0</v>
      </c>
      <c r="J485" s="374">
        <v>8200000</v>
      </c>
      <c r="K485" s="359"/>
      <c r="L485" s="359"/>
      <c r="M485" s="359"/>
      <c r="N485" s="359"/>
      <c r="O485" s="359"/>
      <c r="P485" s="359"/>
      <c r="Q485" s="252"/>
      <c r="R485" s="359">
        <v>8200000</v>
      </c>
      <c r="S485" s="359"/>
      <c r="T485" s="359"/>
      <c r="U485" s="359"/>
      <c r="V485" s="359"/>
      <c r="W485" s="359"/>
      <c r="X485" s="359"/>
      <c r="Y485" s="359"/>
      <c r="Z485" s="359">
        <f>IF(SUM(K485:R485)&lt;SUM(J485),SUM(J485)-SUM(K485:N=R485),)</f>
        <v>0</v>
      </c>
      <c r="AA485" s="359"/>
      <c r="AB485" s="219">
        <v>9250000</v>
      </c>
      <c r="AC485" s="219"/>
      <c r="AD485" s="219"/>
      <c r="AE485" s="219">
        <v>9250000</v>
      </c>
      <c r="AF485" s="219"/>
      <c r="AG485" s="219"/>
      <c r="AH485" s="219"/>
      <c r="AI485" s="219"/>
      <c r="AJ485" s="359">
        <f>IF(SUM(AC485:AF485)&lt;SUM(AB485),SUM(AB485)-SUM(AC485:AF485),)</f>
        <v>0</v>
      </c>
      <c r="AK485" s="180">
        <f>IF(SUM(K485:X485)-I485&lt;SUM(J485+G485,H485),SUM(G485+H485+J485)-SUM(K485:X485),)+IF(SUM(AC485:AF485)&lt;SUM(AB485),SUM(AB485)-SUM(AC485:AF485),)</f>
        <v>0</v>
      </c>
      <c r="AL485" s="28"/>
      <c r="AM485" s="50"/>
      <c r="AN485" s="50"/>
      <c r="AO485" s="89"/>
      <c r="AP485" s="89"/>
      <c r="AQ485" s="89"/>
      <c r="AR485" s="89"/>
      <c r="AS485" s="89"/>
      <c r="AT485" s="50"/>
      <c r="AU485" s="50"/>
      <c r="AV485" s="220"/>
      <c r="AW485" s="89"/>
      <c r="AX485" s="50"/>
    </row>
    <row r="486" spans="1:50" ht="15.75">
      <c r="A486" s="356">
        <f>SUBTOTAL(3,$AK$7:AK486)</f>
        <v>480</v>
      </c>
      <c r="B486" s="357" t="s">
        <v>54</v>
      </c>
      <c r="C486" s="358" t="s">
        <v>5109</v>
      </c>
      <c r="D486" s="360" t="s">
        <v>9517</v>
      </c>
      <c r="E486" s="360" t="s">
        <v>9471</v>
      </c>
      <c r="F486" s="360" t="s">
        <v>9471</v>
      </c>
      <c r="G486" s="359">
        <v>0</v>
      </c>
      <c r="H486" s="180">
        <v>0</v>
      </c>
      <c r="I486" s="371">
        <v>200480</v>
      </c>
      <c r="J486" s="374">
        <v>8200000</v>
      </c>
      <c r="K486" s="359"/>
      <c r="L486" s="359"/>
      <c r="M486" s="359"/>
      <c r="N486" s="359">
        <v>8200000</v>
      </c>
      <c r="O486" s="359"/>
      <c r="P486" s="359"/>
      <c r="Q486" s="252"/>
      <c r="R486" s="359"/>
      <c r="S486" s="359"/>
      <c r="T486" s="359"/>
      <c r="U486" s="359"/>
      <c r="V486" s="359"/>
      <c r="W486" s="359"/>
      <c r="X486" s="359"/>
      <c r="Y486" s="371">
        <v>200480</v>
      </c>
      <c r="Z486" s="359">
        <f>IF(SUM(K486:N486)&lt;SUM(J486),SUM(J486)-SUM(K486:N486),)</f>
        <v>0</v>
      </c>
      <c r="AA486" s="371"/>
      <c r="AB486" s="219">
        <f>9250000-Y486</f>
        <v>9049520</v>
      </c>
      <c r="AC486" s="219">
        <v>9049520</v>
      </c>
      <c r="AD486" s="219"/>
      <c r="AE486" s="219"/>
      <c r="AF486" s="219"/>
      <c r="AG486" s="219"/>
      <c r="AH486" s="219"/>
      <c r="AI486" s="219"/>
      <c r="AJ486" s="359">
        <f>IF(SUM(AC486:AD486)&lt;SUM(AB486),SUM(AB486)-SUM(AC486:AD486),)</f>
        <v>0</v>
      </c>
      <c r="AK486" s="180">
        <f>IF(SUM(K486:X486)-I486&lt;SUM(J486+G486,H486),SUM(G486+H486+J486)-SUM(K486:X486),)+IF(SUM(AC486:AD486)&lt;SUM(AB486),SUM(AB486)-SUM(AC486:AD486),)</f>
        <v>0</v>
      </c>
      <c r="AL486" s="28"/>
      <c r="AM486" s="50"/>
      <c r="AN486" s="50"/>
      <c r="AO486" s="89"/>
      <c r="AP486" s="89"/>
      <c r="AQ486" s="89"/>
      <c r="AR486" s="89"/>
      <c r="AS486" s="89"/>
      <c r="AT486" s="50"/>
      <c r="AU486" s="50"/>
      <c r="AV486" s="220"/>
      <c r="AW486" s="89"/>
      <c r="AX486" s="50"/>
    </row>
    <row r="487" spans="1:50" ht="15.75">
      <c r="A487" s="356">
        <f>SUBTOTAL(3,$AK$7:AK487)</f>
        <v>481</v>
      </c>
      <c r="B487" s="357" t="s">
        <v>54</v>
      </c>
      <c r="C487" s="358" t="s">
        <v>9518</v>
      </c>
      <c r="D487" s="360" t="s">
        <v>9519</v>
      </c>
      <c r="E487" s="360" t="s">
        <v>9471</v>
      </c>
      <c r="F487" s="360" t="s">
        <v>9471</v>
      </c>
      <c r="G487" s="359">
        <v>0</v>
      </c>
      <c r="H487" s="180">
        <v>0</v>
      </c>
      <c r="I487" s="371">
        <v>0</v>
      </c>
      <c r="J487" s="374">
        <v>8200000</v>
      </c>
      <c r="K487" s="359"/>
      <c r="L487" s="359"/>
      <c r="M487" s="359"/>
      <c r="N487" s="359"/>
      <c r="O487" s="359"/>
      <c r="P487" s="359">
        <v>8200000</v>
      </c>
      <c r="Q487" s="252"/>
      <c r="R487" s="359"/>
      <c r="S487" s="359"/>
      <c r="T487" s="359"/>
      <c r="U487" s="359"/>
      <c r="V487" s="359"/>
      <c r="W487" s="359"/>
      <c r="X487" s="359"/>
      <c r="Y487" s="359"/>
      <c r="Z487" s="359">
        <f>IF(SUM(K487:P487)&lt;SUM(J487),SUM(J487)-SUM(K487:P487),)</f>
        <v>0</v>
      </c>
      <c r="AA487" s="359"/>
      <c r="AB487" s="219">
        <v>9250000</v>
      </c>
      <c r="AC487" s="219">
        <v>9250000</v>
      </c>
      <c r="AD487" s="219"/>
      <c r="AE487" s="219"/>
      <c r="AF487" s="219"/>
      <c r="AG487" s="219"/>
      <c r="AH487" s="219"/>
      <c r="AI487" s="219"/>
      <c r="AJ487" s="359">
        <f>IF(SUM(AC487:AD487)&lt;SUM(AB487),SUM(AB487)-SUM(AC487:AD487),)</f>
        <v>0</v>
      </c>
      <c r="AK487" s="180">
        <f>IF(SUM(K487:X487)-I487&lt;SUM(J487+G487,H487),SUM(G487+H487+J487)-SUM(K487:X487),)+IF(SUM(AC487:AD487)&lt;SUM(AB487),SUM(AB487)-SUM(AC487:AD487),)</f>
        <v>0</v>
      </c>
      <c r="AL487" s="28"/>
      <c r="AM487" s="50"/>
      <c r="AN487" s="50"/>
      <c r="AO487" s="89"/>
      <c r="AP487" s="89"/>
      <c r="AQ487" s="89"/>
      <c r="AR487" s="89"/>
      <c r="AS487" s="89"/>
      <c r="AT487" s="50"/>
      <c r="AU487" s="50"/>
      <c r="AV487" s="220"/>
      <c r="AW487" s="89"/>
      <c r="AX487" s="50"/>
    </row>
    <row r="488" spans="1:50" ht="15.75">
      <c r="A488" s="356">
        <f>SUBTOTAL(3,$AK$7:AK488)</f>
        <v>482</v>
      </c>
      <c r="B488" s="357" t="s">
        <v>54</v>
      </c>
      <c r="C488" s="358" t="s">
        <v>4863</v>
      </c>
      <c r="D488" s="360" t="s">
        <v>9520</v>
      </c>
      <c r="E488" s="360" t="s">
        <v>9471</v>
      </c>
      <c r="F488" s="360" t="s">
        <v>9471</v>
      </c>
      <c r="G488" s="359">
        <v>0</v>
      </c>
      <c r="H488" s="180">
        <v>0</v>
      </c>
      <c r="I488" s="371">
        <v>0</v>
      </c>
      <c r="J488" s="374">
        <v>8200000</v>
      </c>
      <c r="K488" s="359"/>
      <c r="L488" s="359"/>
      <c r="M488" s="359"/>
      <c r="N488" s="359">
        <v>8200000</v>
      </c>
      <c r="O488" s="359"/>
      <c r="P488" s="359"/>
      <c r="Q488" s="252"/>
      <c r="R488" s="359"/>
      <c r="S488" s="359"/>
      <c r="T488" s="359"/>
      <c r="U488" s="359"/>
      <c r="V488" s="359"/>
      <c r="W488" s="359"/>
      <c r="X488" s="359"/>
      <c r="Y488" s="359"/>
      <c r="Z488" s="359">
        <f>IF(SUM(K488:N488)&lt;SUM(J488),SUM(J488)-SUM(K488:N488),)</f>
        <v>0</v>
      </c>
      <c r="AA488" s="359"/>
      <c r="AB488" s="219">
        <v>9250000</v>
      </c>
      <c r="AC488" s="219">
        <v>9250000</v>
      </c>
      <c r="AD488" s="219"/>
      <c r="AE488" s="219"/>
      <c r="AF488" s="219"/>
      <c r="AG488" s="219"/>
      <c r="AH488" s="219"/>
      <c r="AI488" s="219"/>
      <c r="AJ488" s="359">
        <f>IF(SUM(AC488:AD488)&lt;SUM(AB488),SUM(AB488)-SUM(AC488:AD488),)</f>
        <v>0</v>
      </c>
      <c r="AK488" s="180">
        <f>IF(SUM(K488:X488)-I488&lt;SUM(J488+G488,H488),SUM(G488+H488+J488)-SUM(K488:X488),)+IF(SUM(AC488:AD488)&lt;SUM(AB488),SUM(AB488)-SUM(AC488:AD488),)</f>
        <v>0</v>
      </c>
      <c r="AL488" s="28"/>
      <c r="AM488" s="50"/>
      <c r="AN488" s="50"/>
      <c r="AO488" s="89"/>
      <c r="AP488" s="89"/>
      <c r="AQ488" s="89"/>
      <c r="AR488" s="89"/>
      <c r="AS488" s="89"/>
      <c r="AT488" s="50"/>
      <c r="AU488" s="50"/>
      <c r="AV488" s="220"/>
      <c r="AW488" s="89"/>
      <c r="AX488" s="50"/>
    </row>
    <row r="489" spans="1:50" ht="15.75">
      <c r="A489" s="356">
        <f>SUBTOTAL(3,$AK$7:AK489)</f>
        <v>483</v>
      </c>
      <c r="B489" s="357" t="s">
        <v>54</v>
      </c>
      <c r="C489" s="358" t="s">
        <v>9521</v>
      </c>
      <c r="D489" s="360" t="s">
        <v>9522</v>
      </c>
      <c r="E489" s="360" t="s">
        <v>9471</v>
      </c>
      <c r="F489" s="360" t="s">
        <v>9471</v>
      </c>
      <c r="G489" s="359">
        <v>0</v>
      </c>
      <c r="H489" s="180">
        <v>0</v>
      </c>
      <c r="I489" s="371"/>
      <c r="J489" s="374">
        <v>8200000</v>
      </c>
      <c r="K489" s="359"/>
      <c r="L489" s="359"/>
      <c r="M489" s="359"/>
      <c r="N489" s="359"/>
      <c r="O489" s="359"/>
      <c r="P489" s="359"/>
      <c r="Q489" s="252"/>
      <c r="R489" s="359">
        <v>8200000</v>
      </c>
      <c r="S489" s="359"/>
      <c r="T489" s="359"/>
      <c r="U489" s="359"/>
      <c r="V489" s="359"/>
      <c r="W489" s="359"/>
      <c r="X489" s="359"/>
      <c r="Y489" s="359"/>
      <c r="Z489" s="359">
        <f>IF(SUM(K489:R489)&lt;SUM(J489),SUM(J489)-SUM(K489:N=R489),)</f>
        <v>0</v>
      </c>
      <c r="AA489" s="359"/>
      <c r="AB489" s="219">
        <v>9250000</v>
      </c>
      <c r="AC489" s="219"/>
      <c r="AD489" s="219"/>
      <c r="AE489" s="219">
        <v>9250000</v>
      </c>
      <c r="AF489" s="219"/>
      <c r="AG489" s="219"/>
      <c r="AH489" s="219"/>
      <c r="AI489" s="219"/>
      <c r="AJ489" s="359">
        <f>IF(SUM(AC489:AF489)&lt;SUM(AB489),SUM(AB489)-SUM(AC489:AF489),)</f>
        <v>0</v>
      </c>
      <c r="AK489" s="180">
        <f>IF(SUM(K489:X489)-I489&lt;SUM(J489+G489,H489),SUM(G489+H489+J489)-SUM(K489:X489),)+IF(SUM(AC489:AF489)&lt;SUM(AB489),SUM(AB489)-SUM(AC489:AF489),)</f>
        <v>0</v>
      </c>
      <c r="AL489" s="28"/>
      <c r="AM489" s="50"/>
      <c r="AN489" s="50"/>
      <c r="AO489" s="89"/>
      <c r="AP489" s="89"/>
      <c r="AQ489" s="89"/>
      <c r="AR489" s="89"/>
      <c r="AS489" s="89"/>
      <c r="AT489" s="50"/>
      <c r="AU489" s="50"/>
      <c r="AV489" s="220"/>
      <c r="AW489" s="89"/>
      <c r="AX489" s="50"/>
    </row>
    <row r="490" spans="1:50" ht="15.75">
      <c r="A490" s="356">
        <f>SUBTOTAL(3,$AK$7:AK490)</f>
        <v>484</v>
      </c>
      <c r="B490" s="357" t="s">
        <v>54</v>
      </c>
      <c r="C490" s="358" t="s">
        <v>9525</v>
      </c>
      <c r="D490" s="360" t="s">
        <v>9526</v>
      </c>
      <c r="E490" s="360" t="s">
        <v>9471</v>
      </c>
      <c r="F490" s="360" t="s">
        <v>9471</v>
      </c>
      <c r="G490" s="359">
        <v>0</v>
      </c>
      <c r="H490" s="180">
        <v>0</v>
      </c>
      <c r="I490" s="371">
        <v>0</v>
      </c>
      <c r="J490" s="374">
        <v>8200000</v>
      </c>
      <c r="K490" s="359"/>
      <c r="L490" s="359"/>
      <c r="M490" s="359"/>
      <c r="N490" s="359"/>
      <c r="O490" s="359"/>
      <c r="P490" s="359"/>
      <c r="Q490" s="252"/>
      <c r="R490" s="359">
        <v>8200000</v>
      </c>
      <c r="S490" s="359"/>
      <c r="T490" s="359"/>
      <c r="U490" s="359"/>
      <c r="V490" s="359"/>
      <c r="W490" s="359"/>
      <c r="X490" s="359"/>
      <c r="Y490" s="359"/>
      <c r="Z490" s="359">
        <f>IF(SUM(K490:R490)&lt;SUM(J490),SUM(J490)-SUM(K490:N=R490),)</f>
        <v>0</v>
      </c>
      <c r="AA490" s="359"/>
      <c r="AB490" s="219">
        <v>9250000</v>
      </c>
      <c r="AC490" s="219">
        <v>9250000</v>
      </c>
      <c r="AD490" s="219"/>
      <c r="AE490" s="219"/>
      <c r="AF490" s="219"/>
      <c r="AG490" s="219"/>
      <c r="AH490" s="219"/>
      <c r="AI490" s="219"/>
      <c r="AJ490" s="359">
        <f t="shared" ref="AJ490:AJ501" si="88">IF(SUM(AC490:AD490)&lt;SUM(AB490),SUM(AB490)-SUM(AC490:AD490),)</f>
        <v>0</v>
      </c>
      <c r="AK490" s="180">
        <f t="shared" ref="AK490:AK501" si="89">IF(SUM(K490:X490)-I490&lt;SUM(J490+G490,H490),SUM(G490+H490+J490)-SUM(K490:X490),)+IF(SUM(AC490:AD490)&lt;SUM(AB490),SUM(AB490)-SUM(AC490:AD490),)</f>
        <v>0</v>
      </c>
      <c r="AL490" s="28"/>
      <c r="AM490" s="50"/>
      <c r="AN490" s="50"/>
      <c r="AO490" s="89"/>
      <c r="AP490" s="89"/>
      <c r="AQ490" s="89"/>
      <c r="AR490" s="89"/>
      <c r="AS490" s="89"/>
      <c r="AT490" s="50"/>
      <c r="AU490" s="50"/>
      <c r="AV490" s="220"/>
      <c r="AW490" s="89"/>
      <c r="AX490" s="50"/>
    </row>
    <row r="491" spans="1:50" ht="15.75">
      <c r="A491" s="356">
        <f>SUBTOTAL(3,$AK$7:AK491)</f>
        <v>485</v>
      </c>
      <c r="B491" s="357" t="s">
        <v>54</v>
      </c>
      <c r="C491" s="358" t="s">
        <v>4853</v>
      </c>
      <c r="D491" s="360" t="s">
        <v>9527</v>
      </c>
      <c r="E491" s="360" t="s">
        <v>9471</v>
      </c>
      <c r="F491" s="360" t="s">
        <v>9471</v>
      </c>
      <c r="G491" s="359">
        <v>0</v>
      </c>
      <c r="H491" s="180">
        <v>0</v>
      </c>
      <c r="I491" s="371">
        <v>0</v>
      </c>
      <c r="J491" s="374">
        <v>8200000</v>
      </c>
      <c r="K491" s="359"/>
      <c r="L491" s="359"/>
      <c r="M491" s="359"/>
      <c r="N491" s="359">
        <v>8200000</v>
      </c>
      <c r="O491" s="359"/>
      <c r="P491" s="359"/>
      <c r="Q491" s="252"/>
      <c r="R491" s="359"/>
      <c r="S491" s="359"/>
      <c r="T491" s="359"/>
      <c r="U491" s="359"/>
      <c r="V491" s="359"/>
      <c r="W491" s="359"/>
      <c r="X491" s="359"/>
      <c r="Y491" s="359"/>
      <c r="Z491" s="359">
        <f>IF(SUM(K491:N491)&lt;SUM(J491),SUM(J491)-SUM(K491:N491),)</f>
        <v>0</v>
      </c>
      <c r="AA491" s="359"/>
      <c r="AB491" s="219">
        <v>9250000</v>
      </c>
      <c r="AC491" s="219">
        <v>9250000</v>
      </c>
      <c r="AD491" s="219"/>
      <c r="AE491" s="219"/>
      <c r="AF491" s="219"/>
      <c r="AG491" s="219"/>
      <c r="AH491" s="219"/>
      <c r="AI491" s="219"/>
      <c r="AJ491" s="359">
        <f t="shared" si="88"/>
        <v>0</v>
      </c>
      <c r="AK491" s="180">
        <f t="shared" si="89"/>
        <v>0</v>
      </c>
      <c r="AL491" s="28"/>
      <c r="AM491" s="50"/>
      <c r="AN491" s="50"/>
      <c r="AO491" s="89"/>
      <c r="AP491" s="89"/>
      <c r="AQ491" s="89"/>
      <c r="AR491" s="89"/>
      <c r="AS491" s="89"/>
      <c r="AT491" s="50"/>
      <c r="AU491" s="50"/>
      <c r="AV491" s="220"/>
      <c r="AW491" s="89"/>
      <c r="AX491" s="50"/>
    </row>
    <row r="492" spans="1:50" ht="15.75">
      <c r="A492" s="356">
        <f>SUBTOTAL(3,$AK$7:AK492)</f>
        <v>486</v>
      </c>
      <c r="B492" s="357" t="s">
        <v>54</v>
      </c>
      <c r="C492" s="358" t="s">
        <v>9528</v>
      </c>
      <c r="D492" s="360" t="s">
        <v>9529</v>
      </c>
      <c r="E492" s="360" t="s">
        <v>9471</v>
      </c>
      <c r="F492" s="360" t="s">
        <v>9471</v>
      </c>
      <c r="G492" s="359">
        <v>0</v>
      </c>
      <c r="H492" s="180">
        <v>0</v>
      </c>
      <c r="I492" s="371">
        <v>0</v>
      </c>
      <c r="J492" s="374">
        <v>8200000</v>
      </c>
      <c r="K492" s="359"/>
      <c r="L492" s="359"/>
      <c r="M492" s="359"/>
      <c r="N492" s="359"/>
      <c r="O492" s="359"/>
      <c r="P492" s="359">
        <v>8200000</v>
      </c>
      <c r="Q492" s="252"/>
      <c r="R492" s="359"/>
      <c r="S492" s="359"/>
      <c r="T492" s="359"/>
      <c r="U492" s="359"/>
      <c r="V492" s="359"/>
      <c r="W492" s="359"/>
      <c r="X492" s="359"/>
      <c r="Y492" s="359"/>
      <c r="Z492" s="359">
        <f>IF(SUM(K492:P492)&lt;SUM(J492),SUM(J492)-SUM(K492:P492),)</f>
        <v>0</v>
      </c>
      <c r="AA492" s="359"/>
      <c r="AB492" s="219">
        <v>9250000</v>
      </c>
      <c r="AC492" s="219">
        <v>9250000</v>
      </c>
      <c r="AD492" s="219"/>
      <c r="AE492" s="219"/>
      <c r="AF492" s="219"/>
      <c r="AG492" s="219"/>
      <c r="AH492" s="219"/>
      <c r="AI492" s="219"/>
      <c r="AJ492" s="359">
        <f t="shared" si="88"/>
        <v>0</v>
      </c>
      <c r="AK492" s="180">
        <f t="shared" si="89"/>
        <v>0</v>
      </c>
      <c r="AL492" s="28"/>
      <c r="AM492" s="50"/>
      <c r="AN492" s="50"/>
      <c r="AO492" s="89"/>
      <c r="AP492" s="89"/>
      <c r="AQ492" s="89"/>
      <c r="AR492" s="89"/>
      <c r="AS492" s="89"/>
      <c r="AT492" s="50"/>
      <c r="AU492" s="50"/>
      <c r="AV492" s="220"/>
      <c r="AW492" s="89"/>
      <c r="AX492" s="50"/>
    </row>
    <row r="493" spans="1:50" ht="15.75">
      <c r="A493" s="356">
        <f>SUBTOTAL(3,$AK$7:AK493)</f>
        <v>487</v>
      </c>
      <c r="B493" s="357" t="s">
        <v>54</v>
      </c>
      <c r="C493" s="358" t="s">
        <v>6075</v>
      </c>
      <c r="D493" s="360" t="s">
        <v>9531</v>
      </c>
      <c r="E493" s="360" t="s">
        <v>9471</v>
      </c>
      <c r="F493" s="360" t="s">
        <v>9471</v>
      </c>
      <c r="G493" s="359">
        <v>0</v>
      </c>
      <c r="H493" s="180">
        <v>0</v>
      </c>
      <c r="I493" s="371"/>
      <c r="J493" s="374">
        <v>8200000</v>
      </c>
      <c r="K493" s="359"/>
      <c r="L493" s="359"/>
      <c r="M493" s="359"/>
      <c r="N493" s="359">
        <v>8200000</v>
      </c>
      <c r="O493" s="359"/>
      <c r="P493" s="359"/>
      <c r="Q493" s="252"/>
      <c r="R493" s="359"/>
      <c r="S493" s="359"/>
      <c r="T493" s="359"/>
      <c r="U493" s="359"/>
      <c r="V493" s="359"/>
      <c r="W493" s="359"/>
      <c r="X493" s="359"/>
      <c r="Y493" s="359"/>
      <c r="Z493" s="359">
        <f>IF(SUM(K493:N493)&lt;SUM(J493),SUM(J493)-SUM(K493:N493),)</f>
        <v>0</v>
      </c>
      <c r="AA493" s="359"/>
      <c r="AB493" s="219">
        <v>9250000</v>
      </c>
      <c r="AC493" s="219">
        <v>9250000</v>
      </c>
      <c r="AD493" s="219"/>
      <c r="AE493" s="219"/>
      <c r="AF493" s="219"/>
      <c r="AG493" s="219"/>
      <c r="AH493" s="219"/>
      <c r="AI493" s="219"/>
      <c r="AJ493" s="359">
        <f t="shared" si="88"/>
        <v>0</v>
      </c>
      <c r="AK493" s="180">
        <f t="shared" si="89"/>
        <v>0</v>
      </c>
      <c r="AL493" s="28"/>
      <c r="AM493" s="50"/>
      <c r="AN493" s="50"/>
      <c r="AO493" s="89"/>
      <c r="AP493" s="89"/>
      <c r="AQ493" s="89"/>
      <c r="AR493" s="89"/>
      <c r="AS493" s="89"/>
      <c r="AT493" s="50"/>
      <c r="AU493" s="50"/>
      <c r="AV493" s="220"/>
      <c r="AW493" s="89"/>
      <c r="AX493" s="50"/>
    </row>
    <row r="494" spans="1:50" ht="15.75">
      <c r="A494" s="356">
        <f>SUBTOTAL(3,$AK$7:AK494)</f>
        <v>488</v>
      </c>
      <c r="B494" s="357" t="s">
        <v>54</v>
      </c>
      <c r="C494" s="358" t="s">
        <v>9532</v>
      </c>
      <c r="D494" s="360" t="s">
        <v>9533</v>
      </c>
      <c r="E494" s="360" t="s">
        <v>9471</v>
      </c>
      <c r="F494" s="360" t="s">
        <v>9471</v>
      </c>
      <c r="G494" s="359">
        <v>0</v>
      </c>
      <c r="H494" s="180">
        <v>0</v>
      </c>
      <c r="I494" s="371">
        <v>0</v>
      </c>
      <c r="J494" s="374">
        <v>8200000</v>
      </c>
      <c r="K494" s="359"/>
      <c r="L494" s="359"/>
      <c r="M494" s="359"/>
      <c r="N494" s="359"/>
      <c r="O494" s="359"/>
      <c r="P494" s="359">
        <v>8200000</v>
      </c>
      <c r="Q494" s="252"/>
      <c r="R494" s="359"/>
      <c r="S494" s="359"/>
      <c r="T494" s="359"/>
      <c r="U494" s="359"/>
      <c r="V494" s="359"/>
      <c r="W494" s="359"/>
      <c r="X494" s="359"/>
      <c r="Y494" s="359"/>
      <c r="Z494" s="359">
        <f>IF(SUM(K494:P494)&lt;SUM(J494),SUM(J494)-SUM(K494:P494),)</f>
        <v>0</v>
      </c>
      <c r="AA494" s="359"/>
      <c r="AB494" s="219">
        <v>9250000</v>
      </c>
      <c r="AC494" s="219"/>
      <c r="AD494" s="219"/>
      <c r="AE494" s="219"/>
      <c r="AF494" s="219"/>
      <c r="AG494" s="219"/>
      <c r="AH494" s="219"/>
      <c r="AI494" s="219"/>
      <c r="AJ494" s="359">
        <f t="shared" si="88"/>
        <v>9250000</v>
      </c>
      <c r="AK494" s="180">
        <f t="shared" si="89"/>
        <v>9250000</v>
      </c>
      <c r="AL494" s="28"/>
      <c r="AM494" s="50"/>
      <c r="AN494" s="50"/>
      <c r="AO494" s="89"/>
      <c r="AP494" s="89"/>
      <c r="AQ494" s="89"/>
      <c r="AR494" s="89"/>
      <c r="AS494" s="89"/>
      <c r="AT494" s="50"/>
      <c r="AU494" s="50"/>
      <c r="AV494" s="220"/>
      <c r="AW494" s="89"/>
      <c r="AX494" s="50"/>
    </row>
    <row r="495" spans="1:50" ht="15.75">
      <c r="A495" s="356">
        <f>SUBTOTAL(3,$AK$7:AK495)</f>
        <v>489</v>
      </c>
      <c r="B495" s="357" t="s">
        <v>54</v>
      </c>
      <c r="C495" s="358" t="s">
        <v>5606</v>
      </c>
      <c r="D495" s="360" t="s">
        <v>9534</v>
      </c>
      <c r="E495" s="360" t="s">
        <v>9471</v>
      </c>
      <c r="F495" s="360" t="s">
        <v>9471</v>
      </c>
      <c r="G495" s="359">
        <v>0</v>
      </c>
      <c r="H495" s="180">
        <v>0</v>
      </c>
      <c r="I495" s="371">
        <v>0</v>
      </c>
      <c r="J495" s="374">
        <v>8200000</v>
      </c>
      <c r="K495" s="359"/>
      <c r="L495" s="359"/>
      <c r="M495" s="359"/>
      <c r="N495" s="359">
        <v>8200000</v>
      </c>
      <c r="O495" s="359"/>
      <c r="P495" s="359"/>
      <c r="Q495" s="252"/>
      <c r="R495" s="359"/>
      <c r="S495" s="359"/>
      <c r="T495" s="359"/>
      <c r="U495" s="359"/>
      <c r="V495" s="359"/>
      <c r="W495" s="359"/>
      <c r="X495" s="359"/>
      <c r="Y495" s="359"/>
      <c r="Z495" s="359">
        <f>IF(SUM(K495:N495)&lt;SUM(J495),SUM(J495)-SUM(K495:N495),)</f>
        <v>0</v>
      </c>
      <c r="AA495" s="359"/>
      <c r="AB495" s="219">
        <v>9250000</v>
      </c>
      <c r="AC495" s="219">
        <v>9250000</v>
      </c>
      <c r="AD495" s="219"/>
      <c r="AE495" s="219"/>
      <c r="AF495" s="219"/>
      <c r="AG495" s="219"/>
      <c r="AH495" s="219"/>
      <c r="AI495" s="219"/>
      <c r="AJ495" s="359">
        <f t="shared" si="88"/>
        <v>0</v>
      </c>
      <c r="AK495" s="180">
        <f t="shared" si="89"/>
        <v>0</v>
      </c>
      <c r="AL495" s="28"/>
      <c r="AM495" s="50"/>
      <c r="AN495" s="50"/>
      <c r="AO495" s="89"/>
      <c r="AP495" s="89"/>
      <c r="AQ495" s="89"/>
      <c r="AR495" s="89"/>
      <c r="AS495" s="89"/>
      <c r="AT495" s="50"/>
      <c r="AU495" s="50"/>
      <c r="AV495" s="220"/>
      <c r="AW495" s="89"/>
      <c r="AX495" s="50"/>
    </row>
    <row r="496" spans="1:50" ht="15.75">
      <c r="A496" s="356">
        <f>SUBTOTAL(3,$AK$7:AK496)</f>
        <v>490</v>
      </c>
      <c r="B496" s="357" t="s">
        <v>54</v>
      </c>
      <c r="C496" s="358" t="s">
        <v>6048</v>
      </c>
      <c r="D496" s="360" t="s">
        <v>9535</v>
      </c>
      <c r="E496" s="360" t="s">
        <v>9471</v>
      </c>
      <c r="F496" s="360" t="s">
        <v>9471</v>
      </c>
      <c r="G496" s="359">
        <v>0</v>
      </c>
      <c r="H496" s="180">
        <v>0</v>
      </c>
      <c r="I496" s="371">
        <v>0</v>
      </c>
      <c r="J496" s="374">
        <v>8200000</v>
      </c>
      <c r="K496" s="359"/>
      <c r="L496" s="359"/>
      <c r="M496" s="359"/>
      <c r="N496" s="359">
        <v>9084520</v>
      </c>
      <c r="O496" s="359"/>
      <c r="P496" s="359"/>
      <c r="Q496" s="252"/>
      <c r="R496" s="359"/>
      <c r="S496" s="359"/>
      <c r="T496" s="359"/>
      <c r="U496" s="359"/>
      <c r="V496" s="359"/>
      <c r="W496" s="359"/>
      <c r="X496" s="359"/>
      <c r="Y496" s="359">
        <v>884520</v>
      </c>
      <c r="Z496" s="359">
        <f>IF(SUM(K496:N496)&lt;SUM(J496),SUM(J496)-SUM(K496:N496),)</f>
        <v>0</v>
      </c>
      <c r="AA496" s="359"/>
      <c r="AB496" s="219">
        <f>9250000-Y496</f>
        <v>8365480</v>
      </c>
      <c r="AC496" s="219">
        <v>8365480</v>
      </c>
      <c r="AD496" s="219"/>
      <c r="AE496" s="219"/>
      <c r="AF496" s="219"/>
      <c r="AG496" s="219"/>
      <c r="AH496" s="219"/>
      <c r="AI496" s="219"/>
      <c r="AJ496" s="359">
        <f t="shared" si="88"/>
        <v>0</v>
      </c>
      <c r="AK496" s="180">
        <f t="shared" si="89"/>
        <v>0</v>
      </c>
      <c r="AL496" s="62"/>
      <c r="AM496" s="113" t="s">
        <v>14881</v>
      </c>
      <c r="AN496" s="113"/>
      <c r="AO496" s="89"/>
      <c r="AP496" s="89"/>
      <c r="AQ496" s="89"/>
      <c r="AR496" s="89"/>
      <c r="AS496" s="89"/>
      <c r="AT496" s="113"/>
      <c r="AU496" s="113"/>
      <c r="AV496" s="220"/>
      <c r="AW496" s="89"/>
      <c r="AX496" s="50"/>
    </row>
    <row r="497" spans="1:50" ht="15.75">
      <c r="A497" s="356">
        <f>SUBTOTAL(3,$AK$7:AK497)</f>
        <v>491</v>
      </c>
      <c r="B497" s="357" t="s">
        <v>54</v>
      </c>
      <c r="C497" s="358" t="s">
        <v>9536</v>
      </c>
      <c r="D497" s="360" t="s">
        <v>9537</v>
      </c>
      <c r="E497" s="360" t="s">
        <v>9471</v>
      </c>
      <c r="F497" s="360" t="s">
        <v>9471</v>
      </c>
      <c r="G497" s="359">
        <v>0</v>
      </c>
      <c r="H497" s="180">
        <v>0</v>
      </c>
      <c r="I497" s="371">
        <v>0</v>
      </c>
      <c r="J497" s="374">
        <v>8200000</v>
      </c>
      <c r="K497" s="359"/>
      <c r="L497" s="359"/>
      <c r="M497" s="359"/>
      <c r="N497" s="359"/>
      <c r="O497" s="359"/>
      <c r="P497" s="359">
        <v>8200000</v>
      </c>
      <c r="Q497" s="252"/>
      <c r="R497" s="359"/>
      <c r="S497" s="359"/>
      <c r="T497" s="359"/>
      <c r="U497" s="359"/>
      <c r="V497" s="359"/>
      <c r="W497" s="359"/>
      <c r="X497" s="359"/>
      <c r="Y497" s="359"/>
      <c r="Z497" s="359">
        <f>IF(SUM(K497:P497)&lt;SUM(J497),SUM(J497)-SUM(K497:P497),)</f>
        <v>0</v>
      </c>
      <c r="AA497" s="359"/>
      <c r="AB497" s="219">
        <v>9250000</v>
      </c>
      <c r="AC497" s="219"/>
      <c r="AD497" s="219"/>
      <c r="AE497" s="219"/>
      <c r="AF497" s="219"/>
      <c r="AG497" s="219">
        <v>9250000</v>
      </c>
      <c r="AH497" s="219"/>
      <c r="AI497" s="219"/>
      <c r="AJ497" s="359">
        <f>IF(SUM(AC497:AH497)&lt;SUM(AB497),SUM(AB497)-SUM(AC497:AH497),)</f>
        <v>0</v>
      </c>
      <c r="AK497" s="180">
        <v>0</v>
      </c>
      <c r="AL497" s="28"/>
      <c r="AM497" s="50"/>
      <c r="AN497" s="50"/>
      <c r="AO497" s="89"/>
      <c r="AP497" s="89"/>
      <c r="AQ497" s="89"/>
      <c r="AR497" s="89"/>
      <c r="AS497" s="89"/>
      <c r="AT497" s="50"/>
      <c r="AU497" s="50"/>
      <c r="AV497" s="220"/>
      <c r="AW497" s="89"/>
      <c r="AX497" s="50"/>
    </row>
    <row r="498" spans="1:50" ht="15.75">
      <c r="A498" s="356">
        <f>SUBTOTAL(3,$AK$7:AK498)</f>
        <v>492</v>
      </c>
      <c r="B498" s="357" t="s">
        <v>54</v>
      </c>
      <c r="C498" s="358" t="s">
        <v>4989</v>
      </c>
      <c r="D498" s="360" t="s">
        <v>9538</v>
      </c>
      <c r="E498" s="360" t="s">
        <v>9471</v>
      </c>
      <c r="F498" s="360" t="s">
        <v>9471</v>
      </c>
      <c r="G498" s="359">
        <v>0</v>
      </c>
      <c r="H498" s="180">
        <v>0</v>
      </c>
      <c r="I498" s="371">
        <v>0</v>
      </c>
      <c r="J498" s="374">
        <v>8200000</v>
      </c>
      <c r="K498" s="359"/>
      <c r="L498" s="359"/>
      <c r="M498" s="359"/>
      <c r="N498" s="359">
        <v>8200000</v>
      </c>
      <c r="O498" s="359"/>
      <c r="P498" s="359"/>
      <c r="Q498" s="252"/>
      <c r="R498" s="359"/>
      <c r="S498" s="359"/>
      <c r="T498" s="359"/>
      <c r="U498" s="359"/>
      <c r="V498" s="359"/>
      <c r="W498" s="359"/>
      <c r="X498" s="359"/>
      <c r="Y498" s="359"/>
      <c r="Z498" s="359">
        <f>IF(SUM(K498:N498)&lt;SUM(J498),SUM(J498)-SUM(K498:N498),)</f>
        <v>0</v>
      </c>
      <c r="AA498" s="359"/>
      <c r="AB498" s="219">
        <v>9250000</v>
      </c>
      <c r="AC498" s="219">
        <v>9250000</v>
      </c>
      <c r="AD498" s="219"/>
      <c r="AE498" s="219"/>
      <c r="AF498" s="219"/>
      <c r="AG498" s="219"/>
      <c r="AH498" s="219"/>
      <c r="AI498" s="219"/>
      <c r="AJ498" s="359">
        <f t="shared" si="88"/>
        <v>0</v>
      </c>
      <c r="AK498" s="180">
        <f t="shared" si="89"/>
        <v>0</v>
      </c>
      <c r="AL498" s="28"/>
      <c r="AM498" s="50"/>
      <c r="AN498" s="50"/>
      <c r="AO498" s="89"/>
      <c r="AP498" s="89"/>
      <c r="AQ498" s="89"/>
      <c r="AR498" s="89"/>
      <c r="AS498" s="89"/>
      <c r="AT498" s="50"/>
      <c r="AU498" s="50"/>
      <c r="AV498" s="220"/>
      <c r="AW498" s="89"/>
      <c r="AX498" s="50"/>
    </row>
    <row r="499" spans="1:50" ht="15.75">
      <c r="A499" s="356">
        <f>SUBTOTAL(3,$AK$7:AK499)</f>
        <v>493</v>
      </c>
      <c r="B499" s="357" t="s">
        <v>54</v>
      </c>
      <c r="C499" s="358" t="s">
        <v>9541</v>
      </c>
      <c r="D499" s="360" t="s">
        <v>9542</v>
      </c>
      <c r="E499" s="360" t="s">
        <v>8997</v>
      </c>
      <c r="F499" s="360" t="s">
        <v>8997</v>
      </c>
      <c r="G499" s="359">
        <v>0</v>
      </c>
      <c r="H499" s="180">
        <v>0</v>
      </c>
      <c r="I499" s="371">
        <v>0</v>
      </c>
      <c r="J499" s="374">
        <v>8200000</v>
      </c>
      <c r="K499" s="359"/>
      <c r="L499" s="359"/>
      <c r="M499" s="359"/>
      <c r="N499" s="359"/>
      <c r="O499" s="359"/>
      <c r="P499" s="359">
        <v>8200000</v>
      </c>
      <c r="Q499" s="252"/>
      <c r="R499" s="359"/>
      <c r="S499" s="359"/>
      <c r="T499" s="359"/>
      <c r="U499" s="359"/>
      <c r="V499" s="359"/>
      <c r="W499" s="359"/>
      <c r="X499" s="359"/>
      <c r="Y499" s="359"/>
      <c r="Z499" s="359">
        <f>IF(SUM(K499:P499)&lt;SUM(J499),SUM(J499)-SUM(K499:P499),)</f>
        <v>0</v>
      </c>
      <c r="AA499" s="359"/>
      <c r="AB499" s="219">
        <v>9250000</v>
      </c>
      <c r="AC499" s="219">
        <v>9250000</v>
      </c>
      <c r="AD499" s="219"/>
      <c r="AE499" s="219"/>
      <c r="AF499" s="219"/>
      <c r="AG499" s="219"/>
      <c r="AH499" s="219"/>
      <c r="AI499" s="219"/>
      <c r="AJ499" s="359">
        <f t="shared" si="88"/>
        <v>0</v>
      </c>
      <c r="AK499" s="180">
        <f t="shared" si="89"/>
        <v>0</v>
      </c>
      <c r="AL499" s="28"/>
      <c r="AM499" s="50"/>
      <c r="AN499" s="50"/>
      <c r="AO499" s="89"/>
      <c r="AP499" s="89"/>
      <c r="AQ499" s="89"/>
      <c r="AR499" s="89"/>
      <c r="AS499" s="89"/>
      <c r="AT499" s="50"/>
      <c r="AU499" s="50"/>
      <c r="AV499" s="220"/>
      <c r="AW499" s="89"/>
      <c r="AX499" s="50"/>
    </row>
    <row r="500" spans="1:50" ht="15.75">
      <c r="A500" s="356">
        <f>SUBTOTAL(3,$AK$7:AK500)</f>
        <v>494</v>
      </c>
      <c r="B500" s="357" t="s">
        <v>54</v>
      </c>
      <c r="C500" s="358" t="s">
        <v>9543</v>
      </c>
      <c r="D500" s="360" t="s">
        <v>9544</v>
      </c>
      <c r="E500" s="360" t="s">
        <v>8997</v>
      </c>
      <c r="F500" s="360" t="s">
        <v>8997</v>
      </c>
      <c r="G500" s="359">
        <v>0</v>
      </c>
      <c r="H500" s="180">
        <v>0</v>
      </c>
      <c r="I500" s="371">
        <v>0</v>
      </c>
      <c r="J500" s="374">
        <v>8200000</v>
      </c>
      <c r="K500" s="359"/>
      <c r="L500" s="359"/>
      <c r="M500" s="359"/>
      <c r="N500" s="359"/>
      <c r="O500" s="359"/>
      <c r="P500" s="359">
        <v>8200000</v>
      </c>
      <c r="Q500" s="252"/>
      <c r="R500" s="359"/>
      <c r="S500" s="359"/>
      <c r="T500" s="359"/>
      <c r="U500" s="359"/>
      <c r="V500" s="359"/>
      <c r="W500" s="359"/>
      <c r="X500" s="359"/>
      <c r="Y500" s="359"/>
      <c r="Z500" s="359">
        <f>IF(SUM(K500:P500)&lt;SUM(J500),SUM(J500)-SUM(K500:P500),)</f>
        <v>0</v>
      </c>
      <c r="AA500" s="359"/>
      <c r="AB500" s="219">
        <v>9250000</v>
      </c>
      <c r="AC500" s="219"/>
      <c r="AD500" s="219"/>
      <c r="AE500" s="219"/>
      <c r="AF500" s="219"/>
      <c r="AG500" s="219"/>
      <c r="AH500" s="219"/>
      <c r="AI500" s="219"/>
      <c r="AJ500" s="359">
        <f t="shared" si="88"/>
        <v>9250000</v>
      </c>
      <c r="AK500" s="180">
        <f t="shared" si="89"/>
        <v>9250000</v>
      </c>
      <c r="AL500" s="28"/>
      <c r="AM500" s="50"/>
      <c r="AN500" s="50"/>
      <c r="AO500" s="89"/>
      <c r="AP500" s="89"/>
      <c r="AQ500" s="89"/>
      <c r="AR500" s="89"/>
      <c r="AS500" s="89"/>
      <c r="AT500" s="50"/>
      <c r="AU500" s="50"/>
      <c r="AV500" s="220"/>
      <c r="AW500" s="89"/>
      <c r="AX500" s="50"/>
    </row>
    <row r="501" spans="1:50" ht="15.75">
      <c r="A501" s="356">
        <f>SUBTOTAL(3,$AK$7:AK501)</f>
        <v>495</v>
      </c>
      <c r="B501" s="357" t="s">
        <v>54</v>
      </c>
      <c r="C501" s="358" t="s">
        <v>6727</v>
      </c>
      <c r="D501" s="360" t="s">
        <v>9545</v>
      </c>
      <c r="E501" s="360" t="s">
        <v>8997</v>
      </c>
      <c r="F501" s="360" t="s">
        <v>8997</v>
      </c>
      <c r="G501" s="359">
        <v>0</v>
      </c>
      <c r="H501" s="180">
        <v>0</v>
      </c>
      <c r="I501" s="371">
        <v>0</v>
      </c>
      <c r="J501" s="374">
        <v>8200000</v>
      </c>
      <c r="K501" s="359"/>
      <c r="L501" s="359"/>
      <c r="M501" s="359"/>
      <c r="N501" s="359">
        <v>8200000</v>
      </c>
      <c r="O501" s="359"/>
      <c r="P501" s="359"/>
      <c r="Q501" s="252"/>
      <c r="R501" s="359"/>
      <c r="S501" s="359"/>
      <c r="T501" s="359"/>
      <c r="U501" s="359"/>
      <c r="V501" s="359"/>
      <c r="W501" s="359"/>
      <c r="X501" s="359"/>
      <c r="Y501" s="359"/>
      <c r="Z501" s="359">
        <f>IF(SUM(K501:N501)&lt;SUM(J501),SUM(J501)-SUM(K501:N501),)</f>
        <v>0</v>
      </c>
      <c r="AA501" s="359"/>
      <c r="AB501" s="219">
        <v>9250000</v>
      </c>
      <c r="AC501" s="219">
        <v>9250000</v>
      </c>
      <c r="AD501" s="219"/>
      <c r="AE501" s="219"/>
      <c r="AF501" s="219"/>
      <c r="AG501" s="219"/>
      <c r="AH501" s="219"/>
      <c r="AI501" s="219"/>
      <c r="AJ501" s="359">
        <f t="shared" si="88"/>
        <v>0</v>
      </c>
      <c r="AK501" s="180">
        <f t="shared" si="89"/>
        <v>0</v>
      </c>
      <c r="AL501" s="28"/>
      <c r="AM501" s="50"/>
      <c r="AN501" s="50"/>
      <c r="AO501" s="89"/>
      <c r="AP501" s="89"/>
      <c r="AQ501" s="89"/>
      <c r="AR501" s="89"/>
      <c r="AS501" s="89"/>
      <c r="AT501" s="50"/>
      <c r="AU501" s="50"/>
      <c r="AV501" s="220"/>
      <c r="AW501" s="89"/>
      <c r="AX501" s="50"/>
    </row>
    <row r="502" spans="1:50" ht="15.75">
      <c r="A502" s="356">
        <f>SUBTOTAL(3,$AK$7:AK502)</f>
        <v>496</v>
      </c>
      <c r="B502" s="357" t="s">
        <v>54</v>
      </c>
      <c r="C502" s="358" t="s">
        <v>5570</v>
      </c>
      <c r="D502" s="360" t="s">
        <v>4197</v>
      </c>
      <c r="E502" s="360" t="s">
        <v>8997</v>
      </c>
      <c r="F502" s="360" t="s">
        <v>8997</v>
      </c>
      <c r="G502" s="359">
        <v>0</v>
      </c>
      <c r="H502" s="180">
        <v>0</v>
      </c>
      <c r="I502" s="371">
        <v>0</v>
      </c>
      <c r="J502" s="374">
        <v>8200000</v>
      </c>
      <c r="K502" s="359"/>
      <c r="L502" s="359"/>
      <c r="M502" s="359"/>
      <c r="N502" s="359">
        <v>8200000</v>
      </c>
      <c r="O502" s="359"/>
      <c r="P502" s="359"/>
      <c r="Q502" s="252"/>
      <c r="R502" s="359"/>
      <c r="S502" s="359"/>
      <c r="T502" s="359"/>
      <c r="U502" s="359"/>
      <c r="V502" s="359"/>
      <c r="W502" s="359"/>
      <c r="X502" s="359"/>
      <c r="Y502" s="359"/>
      <c r="Z502" s="359">
        <f>IF(SUM(K502:N502)&lt;SUM(J502),SUM(J502)-SUM(K502:N502),)</f>
        <v>0</v>
      </c>
      <c r="AA502" s="359"/>
      <c r="AB502" s="219">
        <v>9250000</v>
      </c>
      <c r="AC502" s="219"/>
      <c r="AD502" s="219"/>
      <c r="AE502" s="219">
        <v>9250000</v>
      </c>
      <c r="AF502" s="219"/>
      <c r="AG502" s="219"/>
      <c r="AH502" s="219"/>
      <c r="AI502" s="219"/>
      <c r="AJ502" s="359">
        <f>IF(SUM(AC502:AF502)&lt;SUM(AB502),SUM(AB502)-SUM(AC502:AF502),)</f>
        <v>0</v>
      </c>
      <c r="AK502" s="180">
        <f>IF(SUM(K502:X502)-I502&lt;SUM(J502+G502,H502),SUM(G502+H502+J502)-SUM(K502:X502),)+IF(SUM(AC502:AF502)&lt;SUM(AB502),SUM(AB502)-SUM(AC502:AF502),)</f>
        <v>0</v>
      </c>
      <c r="AL502" s="28"/>
      <c r="AM502" s="50"/>
      <c r="AN502" s="50"/>
      <c r="AO502" s="89"/>
      <c r="AP502" s="89"/>
      <c r="AQ502" s="89"/>
      <c r="AR502" s="89"/>
      <c r="AS502" s="89"/>
      <c r="AT502" s="50"/>
      <c r="AU502" s="50"/>
      <c r="AV502" s="220"/>
      <c r="AW502" s="89"/>
      <c r="AX502" s="50"/>
    </row>
    <row r="503" spans="1:50" ht="15.75">
      <c r="A503" s="356">
        <f>SUBTOTAL(3,$AK$7:AK503)</f>
        <v>497</v>
      </c>
      <c r="B503" s="357" t="s">
        <v>54</v>
      </c>
      <c r="C503" s="358" t="s">
        <v>9546</v>
      </c>
      <c r="D503" s="360" t="s">
        <v>9547</v>
      </c>
      <c r="E503" s="360" t="s">
        <v>8997</v>
      </c>
      <c r="F503" s="360" t="s">
        <v>8997</v>
      </c>
      <c r="G503" s="359">
        <v>0</v>
      </c>
      <c r="H503" s="180">
        <v>0</v>
      </c>
      <c r="I503" s="371">
        <v>0</v>
      </c>
      <c r="J503" s="374">
        <v>8200000</v>
      </c>
      <c r="K503" s="359"/>
      <c r="L503" s="359"/>
      <c r="M503" s="359"/>
      <c r="N503" s="359"/>
      <c r="O503" s="359"/>
      <c r="P503" s="359">
        <v>8200000</v>
      </c>
      <c r="Q503" s="252"/>
      <c r="R503" s="359"/>
      <c r="S503" s="359"/>
      <c r="T503" s="359"/>
      <c r="U503" s="359"/>
      <c r="V503" s="359"/>
      <c r="W503" s="359"/>
      <c r="X503" s="359"/>
      <c r="Y503" s="359"/>
      <c r="Z503" s="359">
        <f>IF(SUM(K503:P503)&lt;SUM(J503),SUM(J503)-SUM(K503:P503),)</f>
        <v>0</v>
      </c>
      <c r="AA503" s="359"/>
      <c r="AB503" s="219">
        <v>9250000</v>
      </c>
      <c r="AC503" s="219">
        <v>9250000</v>
      </c>
      <c r="AD503" s="219"/>
      <c r="AE503" s="219"/>
      <c r="AF503" s="219"/>
      <c r="AG503" s="219"/>
      <c r="AH503" s="219"/>
      <c r="AI503" s="219"/>
      <c r="AJ503" s="359">
        <f>IF(SUM(AC503:AD503)&lt;SUM(AB503),SUM(AB503)-SUM(AC503:AD503),)</f>
        <v>0</v>
      </c>
      <c r="AK503" s="180">
        <f>IF(SUM(K503:X503)-I503&lt;SUM(J503+G503,H503),SUM(G503+H503+J503)-SUM(K503:X503),)+IF(SUM(AC503:AD503)&lt;SUM(AB503),SUM(AB503)-SUM(AC503:AD503),)</f>
        <v>0</v>
      </c>
      <c r="AL503" s="28"/>
      <c r="AM503" s="50"/>
      <c r="AN503" s="50"/>
      <c r="AO503" s="89"/>
      <c r="AP503" s="89"/>
      <c r="AQ503" s="89"/>
      <c r="AR503" s="89"/>
      <c r="AS503" s="89"/>
      <c r="AT503" s="50"/>
      <c r="AU503" s="50"/>
      <c r="AV503" s="220"/>
      <c r="AW503" s="89"/>
      <c r="AX503" s="50"/>
    </row>
    <row r="504" spans="1:50" ht="15.75">
      <c r="A504" s="356">
        <f>SUBTOTAL(3,$AK$7:AK504)</f>
        <v>498</v>
      </c>
      <c r="B504" s="357" t="s">
        <v>54</v>
      </c>
      <c r="C504" s="358" t="s">
        <v>9548</v>
      </c>
      <c r="D504" s="360" t="s">
        <v>9549</v>
      </c>
      <c r="E504" s="360" t="s">
        <v>8997</v>
      </c>
      <c r="F504" s="360" t="s">
        <v>8997</v>
      </c>
      <c r="G504" s="359">
        <v>0</v>
      </c>
      <c r="H504" s="180">
        <v>0</v>
      </c>
      <c r="I504" s="371">
        <v>0</v>
      </c>
      <c r="J504" s="374">
        <v>8200000</v>
      </c>
      <c r="K504" s="359"/>
      <c r="L504" s="359"/>
      <c r="M504" s="359"/>
      <c r="N504" s="359"/>
      <c r="O504" s="359"/>
      <c r="P504" s="359">
        <v>8200000</v>
      </c>
      <c r="Q504" s="252"/>
      <c r="R504" s="359"/>
      <c r="S504" s="359"/>
      <c r="T504" s="359"/>
      <c r="U504" s="359"/>
      <c r="V504" s="359"/>
      <c r="W504" s="359"/>
      <c r="X504" s="359"/>
      <c r="Y504" s="359"/>
      <c r="Z504" s="359">
        <f>IF(SUM(K504:P504)&lt;SUM(J504),SUM(J504)-SUM(K504:P504),)</f>
        <v>0</v>
      </c>
      <c r="AA504" s="359"/>
      <c r="AB504" s="219">
        <v>9250000</v>
      </c>
      <c r="AC504" s="219">
        <v>9250000</v>
      </c>
      <c r="AD504" s="219"/>
      <c r="AE504" s="219"/>
      <c r="AF504" s="219"/>
      <c r="AG504" s="219"/>
      <c r="AH504" s="219"/>
      <c r="AI504" s="219"/>
      <c r="AJ504" s="359">
        <f>IF(SUM(AC504:AD504)&lt;SUM(AB504),SUM(AB504)-SUM(AC504:AD504),)</f>
        <v>0</v>
      </c>
      <c r="AK504" s="180">
        <f>IF(SUM(K504:X504)-I504&lt;SUM(J504+G504,H504),SUM(G504+H504+J504)-SUM(K504:X504),)+IF(SUM(AC504:AD504)&lt;SUM(AB504),SUM(AB504)-SUM(AC504:AD504),)</f>
        <v>0</v>
      </c>
      <c r="AL504" s="28"/>
      <c r="AM504" s="50"/>
      <c r="AN504" s="50"/>
      <c r="AO504" s="89"/>
      <c r="AP504" s="89"/>
      <c r="AQ504" s="89"/>
      <c r="AR504" s="89"/>
      <c r="AS504" s="89"/>
      <c r="AT504" s="50"/>
      <c r="AU504" s="50"/>
      <c r="AV504" s="220"/>
      <c r="AW504" s="89"/>
      <c r="AX504" s="50"/>
    </row>
    <row r="505" spans="1:50" ht="15.75">
      <c r="A505" s="356">
        <f>SUBTOTAL(3,$AK$7:AK505)</f>
        <v>499</v>
      </c>
      <c r="B505" s="357" t="s">
        <v>54</v>
      </c>
      <c r="C505" s="358" t="s">
        <v>7016</v>
      </c>
      <c r="D505" s="360" t="s">
        <v>9550</v>
      </c>
      <c r="E505" s="360" t="s">
        <v>8997</v>
      </c>
      <c r="F505" s="360" t="s">
        <v>8997</v>
      </c>
      <c r="G505" s="359">
        <v>0</v>
      </c>
      <c r="H505" s="180">
        <v>0</v>
      </c>
      <c r="I505" s="371">
        <v>0</v>
      </c>
      <c r="J505" s="374">
        <v>8200000</v>
      </c>
      <c r="K505" s="359"/>
      <c r="L505" s="359"/>
      <c r="M505" s="359"/>
      <c r="N505" s="359">
        <v>8200000</v>
      </c>
      <c r="O505" s="359"/>
      <c r="P505" s="359"/>
      <c r="Q505" s="252"/>
      <c r="R505" s="359"/>
      <c r="S505" s="359"/>
      <c r="T505" s="359"/>
      <c r="U505" s="359"/>
      <c r="V505" s="359"/>
      <c r="W505" s="359"/>
      <c r="X505" s="359"/>
      <c r="Y505" s="359"/>
      <c r="Z505" s="359">
        <f>IF(SUM(K505:N505)&lt;SUM(J505),SUM(J505)-SUM(K505:N505),)</f>
        <v>0</v>
      </c>
      <c r="AA505" s="359"/>
      <c r="AB505" s="219">
        <v>9250000</v>
      </c>
      <c r="AC505" s="219"/>
      <c r="AD505" s="219"/>
      <c r="AE505" s="219">
        <v>9250000</v>
      </c>
      <c r="AF505" s="219"/>
      <c r="AG505" s="219"/>
      <c r="AH505" s="219"/>
      <c r="AI505" s="219"/>
      <c r="AJ505" s="359">
        <f t="shared" ref="AJ505:AJ506" si="90">IF(SUM(AC505:AF505)&lt;SUM(AB505),SUM(AB505)-SUM(AC505:AF505),)</f>
        <v>0</v>
      </c>
      <c r="AK505" s="180">
        <f t="shared" ref="AK505:AK506" si="91">IF(SUM(K505:X505)-I505&lt;SUM(J505+G505,H505),SUM(G505+H505+J505)-SUM(K505:X505),)+IF(SUM(AC505:AF505)&lt;SUM(AB505),SUM(AB505)-SUM(AC505:AF505),)</f>
        <v>0</v>
      </c>
      <c r="AL505" s="28"/>
      <c r="AM505" s="50"/>
      <c r="AN505" s="50"/>
      <c r="AO505" s="89"/>
      <c r="AP505" s="89"/>
      <c r="AQ505" s="89"/>
      <c r="AR505" s="89"/>
      <c r="AS505" s="89"/>
      <c r="AT505" s="50"/>
      <c r="AU505" s="50"/>
      <c r="AV505" s="220"/>
      <c r="AW505" s="89"/>
      <c r="AX505" s="50"/>
    </row>
    <row r="506" spans="1:50" ht="15.75">
      <c r="A506" s="356">
        <f>SUBTOTAL(3,$AK$7:AK506)</f>
        <v>500</v>
      </c>
      <c r="B506" s="357" t="s">
        <v>54</v>
      </c>
      <c r="C506" s="358" t="s">
        <v>5488</v>
      </c>
      <c r="D506" s="360" t="s">
        <v>9551</v>
      </c>
      <c r="E506" s="360" t="s">
        <v>8997</v>
      </c>
      <c r="F506" s="360" t="s">
        <v>8997</v>
      </c>
      <c r="G506" s="359">
        <v>0</v>
      </c>
      <c r="H506" s="180">
        <v>0</v>
      </c>
      <c r="I506" s="371"/>
      <c r="J506" s="374">
        <v>8200000</v>
      </c>
      <c r="K506" s="359"/>
      <c r="L506" s="359"/>
      <c r="M506" s="359"/>
      <c r="N506" s="359">
        <v>8200000</v>
      </c>
      <c r="O506" s="359"/>
      <c r="P506" s="359"/>
      <c r="Q506" s="252"/>
      <c r="R506" s="359"/>
      <c r="S506" s="359"/>
      <c r="T506" s="359"/>
      <c r="U506" s="359"/>
      <c r="V506" s="359"/>
      <c r="W506" s="359"/>
      <c r="X506" s="359"/>
      <c r="Y506" s="359"/>
      <c r="Z506" s="359">
        <f>IF(SUM(K506:N506)&lt;SUM(J506),SUM(J506)-SUM(K506:N506),)</f>
        <v>0</v>
      </c>
      <c r="AA506" s="359"/>
      <c r="AB506" s="219">
        <v>9250000</v>
      </c>
      <c r="AC506" s="219"/>
      <c r="AD506" s="219"/>
      <c r="AE506" s="219">
        <v>9250000</v>
      </c>
      <c r="AF506" s="219"/>
      <c r="AG506" s="219"/>
      <c r="AH506" s="219"/>
      <c r="AI506" s="219"/>
      <c r="AJ506" s="359">
        <f t="shared" si="90"/>
        <v>0</v>
      </c>
      <c r="AK506" s="180">
        <f t="shared" si="91"/>
        <v>0</v>
      </c>
      <c r="AL506" s="28"/>
      <c r="AM506" s="50"/>
      <c r="AN506" s="50"/>
      <c r="AO506" s="89"/>
      <c r="AP506" s="89"/>
      <c r="AQ506" s="89"/>
      <c r="AR506" s="89"/>
      <c r="AS506" s="89"/>
      <c r="AT506" s="50"/>
      <c r="AU506" s="50"/>
      <c r="AV506" s="220"/>
      <c r="AW506" s="89"/>
      <c r="AX506" s="50"/>
    </row>
    <row r="507" spans="1:50" ht="15.75">
      <c r="A507" s="356">
        <f>SUBTOTAL(3,$AK$7:AK507)</f>
        <v>501</v>
      </c>
      <c r="B507" s="357" t="s">
        <v>54</v>
      </c>
      <c r="C507" s="358" t="s">
        <v>9552</v>
      </c>
      <c r="D507" s="360" t="s">
        <v>9553</v>
      </c>
      <c r="E507" s="360" t="s">
        <v>8997</v>
      </c>
      <c r="F507" s="360" t="s">
        <v>8997</v>
      </c>
      <c r="G507" s="359">
        <v>0</v>
      </c>
      <c r="H507" s="180">
        <v>0</v>
      </c>
      <c r="I507" s="371"/>
      <c r="J507" s="374">
        <v>8200000</v>
      </c>
      <c r="K507" s="359"/>
      <c r="L507" s="359"/>
      <c r="M507" s="359"/>
      <c r="N507" s="359"/>
      <c r="O507" s="359"/>
      <c r="P507" s="359"/>
      <c r="Q507" s="253">
        <v>8200000</v>
      </c>
      <c r="R507" s="359"/>
      <c r="S507" s="359"/>
      <c r="T507" s="359"/>
      <c r="U507" s="359"/>
      <c r="V507" s="359"/>
      <c r="W507" s="359"/>
      <c r="X507" s="359"/>
      <c r="Y507" s="359"/>
      <c r="Z507" s="359">
        <f>IF(SUM(K507:R507)&lt;SUM(J507),SUM(J507)-SUM(K507:R507),)</f>
        <v>0</v>
      </c>
      <c r="AA507" s="359"/>
      <c r="AB507" s="219">
        <v>9250000</v>
      </c>
      <c r="AC507" s="219"/>
      <c r="AD507" s="219"/>
      <c r="AE507" s="219"/>
      <c r="AF507" s="219"/>
      <c r="AG507" s="219"/>
      <c r="AH507" s="219"/>
      <c r="AI507" s="219"/>
      <c r="AJ507" s="359">
        <f>IF(SUM(AC507:AD507)&lt;SUM(AB507),SUM(AB507)-SUM(AC507:AD507),)</f>
        <v>9250000</v>
      </c>
      <c r="AK507" s="180">
        <f>IF(SUM(K507:X507)-I507&lt;SUM(J507+G507,H507),SUM(G507+H507+J507)-SUM(K507:X507),)+IF(SUM(AC507:AD507)&lt;SUM(AB507),SUM(AB507)-SUM(AC507:AD507),)</f>
        <v>9250000</v>
      </c>
      <c r="AL507" s="28"/>
      <c r="AM507" s="50"/>
      <c r="AN507" s="50"/>
      <c r="AO507" s="89"/>
      <c r="AP507" s="89"/>
      <c r="AQ507" s="89"/>
      <c r="AR507" s="89"/>
      <c r="AS507" s="89"/>
      <c r="AT507" s="50"/>
      <c r="AU507" s="50"/>
      <c r="AV507" s="220"/>
      <c r="AW507" s="89"/>
      <c r="AX507" s="50"/>
    </row>
    <row r="508" spans="1:50" ht="15.75">
      <c r="A508" s="356">
        <f>SUBTOTAL(3,$AK$7:AK508)</f>
        <v>502</v>
      </c>
      <c r="B508" s="357" t="s">
        <v>54</v>
      </c>
      <c r="C508" s="358" t="s">
        <v>9556</v>
      </c>
      <c r="D508" s="360" t="s">
        <v>9557</v>
      </c>
      <c r="E508" s="360" t="s">
        <v>8997</v>
      </c>
      <c r="F508" s="360" t="s">
        <v>8997</v>
      </c>
      <c r="G508" s="359">
        <v>0</v>
      </c>
      <c r="H508" s="180">
        <v>0</v>
      </c>
      <c r="I508" s="371">
        <v>0</v>
      </c>
      <c r="J508" s="374">
        <v>8200000</v>
      </c>
      <c r="K508" s="359"/>
      <c r="L508" s="359"/>
      <c r="M508" s="359"/>
      <c r="N508" s="359"/>
      <c r="O508" s="359"/>
      <c r="P508" s="359">
        <v>8200000</v>
      </c>
      <c r="Q508" s="252"/>
      <c r="R508" s="359"/>
      <c r="S508" s="359"/>
      <c r="T508" s="359"/>
      <c r="U508" s="359"/>
      <c r="V508" s="359"/>
      <c r="W508" s="359"/>
      <c r="X508" s="359"/>
      <c r="Y508" s="359"/>
      <c r="Z508" s="359">
        <f>IF(SUM(K508:P508)&lt;SUM(J508),SUM(J508)-SUM(K508:P508),)</f>
        <v>0</v>
      </c>
      <c r="AA508" s="359"/>
      <c r="AB508" s="219">
        <v>9250000</v>
      </c>
      <c r="AC508" s="219"/>
      <c r="AD508" s="219"/>
      <c r="AE508" s="219"/>
      <c r="AF508" s="219"/>
      <c r="AG508" s="219"/>
      <c r="AH508" s="219"/>
      <c r="AI508" s="219"/>
      <c r="AJ508" s="359">
        <f>IF(SUM(AC508:AD508)&lt;SUM(AB508),SUM(AB508)-SUM(AC508:AD508),)</f>
        <v>9250000</v>
      </c>
      <c r="AK508" s="180">
        <f>IF(SUM(K508:X508)-I508&lt;SUM(J508+G508,H508),SUM(G508+H508+J508)-SUM(K508:X508),)+IF(SUM(AC508:AD508)&lt;SUM(AB508),SUM(AB508)-SUM(AC508:AD508),)</f>
        <v>9250000</v>
      </c>
      <c r="AL508" s="28"/>
      <c r="AM508" s="50"/>
      <c r="AN508" s="50"/>
      <c r="AO508" s="89"/>
      <c r="AP508" s="89"/>
      <c r="AQ508" s="89"/>
      <c r="AR508" s="89"/>
      <c r="AS508" s="89"/>
      <c r="AT508" s="50"/>
      <c r="AU508" s="50"/>
      <c r="AV508" s="220"/>
      <c r="AW508" s="89"/>
      <c r="AX508" s="50"/>
    </row>
    <row r="509" spans="1:50" ht="15.75">
      <c r="A509" s="356">
        <f>SUBTOTAL(3,$AK$7:AK509)</f>
        <v>503</v>
      </c>
      <c r="B509" s="357" t="s">
        <v>54</v>
      </c>
      <c r="C509" s="358" t="s">
        <v>5625</v>
      </c>
      <c r="D509" s="360" t="s">
        <v>9558</v>
      </c>
      <c r="E509" s="360" t="s">
        <v>8997</v>
      </c>
      <c r="F509" s="360" t="s">
        <v>8997</v>
      </c>
      <c r="G509" s="359">
        <v>0</v>
      </c>
      <c r="H509" s="180">
        <v>0</v>
      </c>
      <c r="I509" s="371">
        <v>0</v>
      </c>
      <c r="J509" s="374">
        <v>8200000</v>
      </c>
      <c r="K509" s="359"/>
      <c r="L509" s="359"/>
      <c r="M509" s="359"/>
      <c r="N509" s="359">
        <v>8200000</v>
      </c>
      <c r="O509" s="359"/>
      <c r="P509" s="359"/>
      <c r="Q509" s="252"/>
      <c r="R509" s="359"/>
      <c r="S509" s="359"/>
      <c r="T509" s="359"/>
      <c r="U509" s="359"/>
      <c r="V509" s="359"/>
      <c r="W509" s="359"/>
      <c r="X509" s="359"/>
      <c r="Y509" s="359"/>
      <c r="Z509" s="359">
        <f>IF(SUM(K509:N509)&lt;SUM(J509),SUM(J509)-SUM(K509:N509),)</f>
        <v>0</v>
      </c>
      <c r="AA509" s="359"/>
      <c r="AB509" s="219">
        <v>9250000</v>
      </c>
      <c r="AC509" s="219">
        <v>9250000</v>
      </c>
      <c r="AD509" s="219"/>
      <c r="AE509" s="219"/>
      <c r="AF509" s="219"/>
      <c r="AG509" s="219"/>
      <c r="AH509" s="219"/>
      <c r="AI509" s="219"/>
      <c r="AJ509" s="359">
        <f>IF(SUM(AC509:AD509)&lt;SUM(AB509),SUM(AB509)-SUM(AC509:AD509),)</f>
        <v>0</v>
      </c>
      <c r="AK509" s="180">
        <f>IF(SUM(K509:X509)-I509&lt;SUM(J509+G509,H509),SUM(G509+H509+J509)-SUM(K509:X509),)+IF(SUM(AC509:AD509)&lt;SUM(AB509),SUM(AB509)-SUM(AC509:AD509),)</f>
        <v>0</v>
      </c>
      <c r="AL509" s="28"/>
      <c r="AM509" s="50"/>
      <c r="AN509" s="50"/>
      <c r="AO509" s="89"/>
      <c r="AP509" s="89"/>
      <c r="AQ509" s="89"/>
      <c r="AR509" s="89"/>
      <c r="AS509" s="89"/>
      <c r="AT509" s="50"/>
      <c r="AU509" s="50"/>
      <c r="AV509" s="220"/>
      <c r="AW509" s="89"/>
      <c r="AX509" s="50"/>
    </row>
    <row r="510" spans="1:50" ht="15.75">
      <c r="A510" s="356">
        <f>SUBTOTAL(3,$AK$7:AK510)</f>
        <v>504</v>
      </c>
      <c r="B510" s="357" t="s">
        <v>54</v>
      </c>
      <c r="C510" s="358" t="s">
        <v>5205</v>
      </c>
      <c r="D510" s="360" t="s">
        <v>9559</v>
      </c>
      <c r="E510" s="360" t="s">
        <v>8997</v>
      </c>
      <c r="F510" s="360" t="s">
        <v>8997</v>
      </c>
      <c r="G510" s="359">
        <v>0</v>
      </c>
      <c r="H510" s="180">
        <v>0</v>
      </c>
      <c r="I510" s="371">
        <v>0</v>
      </c>
      <c r="J510" s="374">
        <v>8200000</v>
      </c>
      <c r="K510" s="359"/>
      <c r="L510" s="359"/>
      <c r="M510" s="359"/>
      <c r="N510" s="359">
        <v>8200000</v>
      </c>
      <c r="O510" s="359"/>
      <c r="P510" s="359"/>
      <c r="Q510" s="252"/>
      <c r="R510" s="359"/>
      <c r="S510" s="359"/>
      <c r="T510" s="359"/>
      <c r="U510" s="359"/>
      <c r="V510" s="359"/>
      <c r="W510" s="359"/>
      <c r="X510" s="359"/>
      <c r="Y510" s="359"/>
      <c r="Z510" s="359">
        <f>IF(SUM(K510:N510)&lt;SUM(J510),SUM(J510)-SUM(K510:N510),)</f>
        <v>0</v>
      </c>
      <c r="AA510" s="359"/>
      <c r="AB510" s="219">
        <v>9250000</v>
      </c>
      <c r="AC510" s="219">
        <v>9250000</v>
      </c>
      <c r="AD510" s="219"/>
      <c r="AE510" s="219"/>
      <c r="AF510" s="219"/>
      <c r="AG510" s="219"/>
      <c r="AH510" s="219"/>
      <c r="AI510" s="219"/>
      <c r="AJ510" s="359">
        <f>IF(SUM(AC510:AD510)&lt;SUM(AB510),SUM(AB510)-SUM(AC510:AD510),)</f>
        <v>0</v>
      </c>
      <c r="AK510" s="180">
        <f>IF(SUM(K510:X510)-I510&lt;SUM(J510+G510,H510),SUM(G510+H510+J510)-SUM(K510:X510),)+IF(SUM(AC510:AD510)&lt;SUM(AB510),SUM(AB510)-SUM(AC510:AD510),)</f>
        <v>0</v>
      </c>
      <c r="AL510" s="28"/>
      <c r="AM510" s="50"/>
      <c r="AN510" s="50"/>
      <c r="AO510" s="89"/>
      <c r="AP510" s="89"/>
      <c r="AQ510" s="89"/>
      <c r="AR510" s="89"/>
      <c r="AS510" s="89"/>
      <c r="AT510" s="50"/>
      <c r="AU510" s="50"/>
      <c r="AV510" s="220"/>
      <c r="AW510" s="89"/>
      <c r="AX510" s="50"/>
    </row>
    <row r="511" spans="1:50" ht="15.75">
      <c r="A511" s="356">
        <f>SUBTOTAL(3,$AK$7:AK511)</f>
        <v>505</v>
      </c>
      <c r="B511" s="357" t="s">
        <v>54</v>
      </c>
      <c r="C511" s="358" t="s">
        <v>6568</v>
      </c>
      <c r="D511" s="360" t="s">
        <v>9560</v>
      </c>
      <c r="E511" s="360" t="s">
        <v>8997</v>
      </c>
      <c r="F511" s="360" t="s">
        <v>8997</v>
      </c>
      <c r="G511" s="359">
        <v>0</v>
      </c>
      <c r="H511" s="180">
        <v>0</v>
      </c>
      <c r="I511" s="371"/>
      <c r="J511" s="374">
        <v>8200000</v>
      </c>
      <c r="K511" s="359"/>
      <c r="L511" s="359"/>
      <c r="M511" s="359"/>
      <c r="N511" s="359">
        <v>8200000</v>
      </c>
      <c r="O511" s="359"/>
      <c r="P511" s="359"/>
      <c r="Q511" s="252"/>
      <c r="R511" s="359"/>
      <c r="S511" s="359"/>
      <c r="T511" s="359"/>
      <c r="U511" s="359"/>
      <c r="V511" s="359"/>
      <c r="W511" s="359"/>
      <c r="X511" s="359"/>
      <c r="Y511" s="359"/>
      <c r="Z511" s="359">
        <f>IF(SUM(K511:N511)&lt;SUM(J511),SUM(J511)-SUM(K511:N511),)</f>
        <v>0</v>
      </c>
      <c r="AA511" s="359"/>
      <c r="AB511" s="219">
        <v>9250000</v>
      </c>
      <c r="AC511" s="219"/>
      <c r="AD511" s="219"/>
      <c r="AE511" s="219">
        <v>9250000</v>
      </c>
      <c r="AF511" s="219"/>
      <c r="AG511" s="219"/>
      <c r="AH511" s="219"/>
      <c r="AI511" s="219"/>
      <c r="AJ511" s="359">
        <f t="shared" ref="AJ511:AJ512" si="92">IF(SUM(AC511:AF511)&lt;SUM(AB511),SUM(AB511)-SUM(AC511:AF511),)</f>
        <v>0</v>
      </c>
      <c r="AK511" s="180">
        <f t="shared" ref="AK511:AK512" si="93">IF(SUM(K511:X511)-I511&lt;SUM(J511+G511,H511),SUM(G511+H511+J511)-SUM(K511:X511),)+IF(SUM(AC511:AF511)&lt;SUM(AB511),SUM(AB511)-SUM(AC511:AF511),)</f>
        <v>0</v>
      </c>
      <c r="AL511" s="28"/>
      <c r="AM511" s="50"/>
      <c r="AN511" s="50"/>
      <c r="AO511" s="89"/>
      <c r="AP511" s="89"/>
      <c r="AQ511" s="89"/>
      <c r="AR511" s="89"/>
      <c r="AS511" s="89"/>
      <c r="AT511" s="50"/>
      <c r="AU511" s="50"/>
      <c r="AV511" s="220"/>
      <c r="AW511" s="89"/>
      <c r="AX511" s="50"/>
    </row>
    <row r="512" spans="1:50" ht="15.75">
      <c r="A512" s="356">
        <f>SUBTOTAL(3,$AK$7:AK512)</f>
        <v>506</v>
      </c>
      <c r="B512" s="357" t="s">
        <v>54</v>
      </c>
      <c r="C512" s="358" t="s">
        <v>9562</v>
      </c>
      <c r="D512" s="360" t="s">
        <v>9563</v>
      </c>
      <c r="E512" s="360" t="s">
        <v>8997</v>
      </c>
      <c r="F512" s="360" t="s">
        <v>8997</v>
      </c>
      <c r="G512" s="359">
        <v>0</v>
      </c>
      <c r="H512" s="180">
        <v>0</v>
      </c>
      <c r="I512" s="371"/>
      <c r="J512" s="374">
        <v>8200000</v>
      </c>
      <c r="K512" s="359"/>
      <c r="L512" s="359"/>
      <c r="M512" s="359"/>
      <c r="N512" s="359"/>
      <c r="O512" s="359"/>
      <c r="P512" s="359">
        <v>8200000</v>
      </c>
      <c r="Q512" s="252"/>
      <c r="R512" s="359"/>
      <c r="S512" s="359"/>
      <c r="T512" s="359"/>
      <c r="U512" s="359"/>
      <c r="V512" s="359"/>
      <c r="W512" s="359"/>
      <c r="X512" s="359"/>
      <c r="Y512" s="359"/>
      <c r="Z512" s="359">
        <f>IF(SUM(K512:P512)&lt;SUM(J512),SUM(J512)-SUM(K512:P512),)</f>
        <v>0</v>
      </c>
      <c r="AA512" s="359"/>
      <c r="AB512" s="219">
        <v>9250000</v>
      </c>
      <c r="AC512" s="219"/>
      <c r="AD512" s="219"/>
      <c r="AE512" s="219">
        <v>9250000</v>
      </c>
      <c r="AF512" s="219"/>
      <c r="AG512" s="219"/>
      <c r="AH512" s="219"/>
      <c r="AI512" s="219"/>
      <c r="AJ512" s="359">
        <f t="shared" si="92"/>
        <v>0</v>
      </c>
      <c r="AK512" s="180">
        <f t="shared" si="93"/>
        <v>0</v>
      </c>
      <c r="AL512" s="62"/>
      <c r="AM512" s="113"/>
      <c r="AN512" s="113"/>
      <c r="AO512" s="89"/>
      <c r="AP512" s="89"/>
      <c r="AQ512" s="89"/>
      <c r="AR512" s="89"/>
      <c r="AS512" s="89"/>
      <c r="AT512" s="113"/>
      <c r="AU512" s="113"/>
      <c r="AV512" s="220"/>
      <c r="AW512" s="89"/>
      <c r="AX512" s="50"/>
    </row>
    <row r="513" spans="1:50" ht="15.75">
      <c r="A513" s="356">
        <f>SUBTOTAL(3,$AK$7:AK513)</f>
        <v>507</v>
      </c>
      <c r="B513" s="357" t="s">
        <v>54</v>
      </c>
      <c r="C513" s="358" t="s">
        <v>9564</v>
      </c>
      <c r="D513" s="360" t="s">
        <v>9144</v>
      </c>
      <c r="E513" s="360" t="s">
        <v>8997</v>
      </c>
      <c r="F513" s="360" t="s">
        <v>8997</v>
      </c>
      <c r="G513" s="359">
        <v>0</v>
      </c>
      <c r="H513" s="180">
        <v>0</v>
      </c>
      <c r="I513" s="371">
        <v>0</v>
      </c>
      <c r="J513" s="374">
        <v>8200000</v>
      </c>
      <c r="K513" s="359"/>
      <c r="L513" s="359"/>
      <c r="M513" s="359"/>
      <c r="N513" s="359"/>
      <c r="O513" s="359"/>
      <c r="P513" s="359"/>
      <c r="Q513" s="252"/>
      <c r="R513" s="359">
        <v>8200000</v>
      </c>
      <c r="S513" s="359"/>
      <c r="T513" s="359"/>
      <c r="U513" s="359"/>
      <c r="V513" s="359"/>
      <c r="W513" s="359"/>
      <c r="X513" s="359"/>
      <c r="Y513" s="359"/>
      <c r="Z513" s="359">
        <f>IF(SUM(K513:R513)&lt;SUM(J513),SUM(J513)-SUM(K513:N=R513),)</f>
        <v>0</v>
      </c>
      <c r="AA513" s="359"/>
      <c r="AB513" s="219">
        <v>9250000</v>
      </c>
      <c r="AC513" s="219">
        <v>9250000</v>
      </c>
      <c r="AD513" s="219"/>
      <c r="AE513" s="219"/>
      <c r="AF513" s="219"/>
      <c r="AG513" s="219"/>
      <c r="AH513" s="219"/>
      <c r="AI513" s="219"/>
      <c r="AJ513" s="359">
        <f t="shared" ref="AJ513:AJ525" si="94">IF(SUM(AC513:AD513)&lt;SUM(AB513),SUM(AB513)-SUM(AC513:AD513),)</f>
        <v>0</v>
      </c>
      <c r="AK513" s="180">
        <f t="shared" ref="AK513:AK525" si="95">IF(SUM(K513:X513)-I513&lt;SUM(J513+G513,H513),SUM(G513+H513+J513)-SUM(K513:X513),)+IF(SUM(AC513:AD513)&lt;SUM(AB513),SUM(AB513)-SUM(AC513:AD513),)</f>
        <v>0</v>
      </c>
      <c r="AL513" s="28"/>
      <c r="AM513" s="50"/>
      <c r="AN513" s="50"/>
      <c r="AO513" s="89"/>
      <c r="AP513" s="89"/>
      <c r="AQ513" s="89"/>
      <c r="AR513" s="89"/>
      <c r="AS513" s="89"/>
      <c r="AT513" s="50"/>
      <c r="AU513" s="50"/>
      <c r="AV513" s="220"/>
      <c r="AW513" s="89"/>
      <c r="AX513" s="50"/>
    </row>
    <row r="514" spans="1:50" ht="15.75">
      <c r="A514" s="356">
        <f>SUBTOTAL(3,$AK$7:AK514)</f>
        <v>508</v>
      </c>
      <c r="B514" s="357" t="s">
        <v>54</v>
      </c>
      <c r="C514" s="358" t="s">
        <v>7041</v>
      </c>
      <c r="D514" s="360" t="s">
        <v>9565</v>
      </c>
      <c r="E514" s="360" t="s">
        <v>8997</v>
      </c>
      <c r="F514" s="360" t="s">
        <v>8997</v>
      </c>
      <c r="G514" s="359">
        <v>0</v>
      </c>
      <c r="H514" s="180">
        <v>0</v>
      </c>
      <c r="I514" s="371"/>
      <c r="J514" s="374">
        <v>8200000</v>
      </c>
      <c r="K514" s="359"/>
      <c r="L514" s="359"/>
      <c r="M514" s="359"/>
      <c r="N514" s="359">
        <v>8200000</v>
      </c>
      <c r="O514" s="359"/>
      <c r="P514" s="359"/>
      <c r="Q514" s="252"/>
      <c r="R514" s="359"/>
      <c r="S514" s="359"/>
      <c r="T514" s="359"/>
      <c r="U514" s="359"/>
      <c r="V514" s="359"/>
      <c r="W514" s="359"/>
      <c r="X514" s="359"/>
      <c r="Y514" s="359"/>
      <c r="Z514" s="359">
        <f>IF(SUM(K514:N514)&lt;SUM(J514),SUM(J514)-SUM(K514:N514),)</f>
        <v>0</v>
      </c>
      <c r="AA514" s="359"/>
      <c r="AB514" s="219">
        <v>9250000</v>
      </c>
      <c r="AC514" s="219">
        <v>9250000</v>
      </c>
      <c r="AD514" s="219"/>
      <c r="AE514" s="219"/>
      <c r="AF514" s="219"/>
      <c r="AG514" s="219"/>
      <c r="AH514" s="219"/>
      <c r="AI514" s="219"/>
      <c r="AJ514" s="359">
        <f t="shared" si="94"/>
        <v>0</v>
      </c>
      <c r="AK514" s="180">
        <f t="shared" si="95"/>
        <v>0</v>
      </c>
      <c r="AL514" s="28"/>
      <c r="AM514" s="50"/>
      <c r="AN514" s="50"/>
      <c r="AO514" s="89"/>
      <c r="AP514" s="89"/>
      <c r="AQ514" s="89"/>
      <c r="AR514" s="89"/>
      <c r="AS514" s="89"/>
      <c r="AT514" s="50"/>
      <c r="AU514" s="50"/>
      <c r="AV514" s="220"/>
      <c r="AW514" s="89"/>
      <c r="AX514" s="50"/>
    </row>
    <row r="515" spans="1:50" ht="15.75">
      <c r="A515" s="356">
        <f>SUBTOTAL(3,$AK$7:AK515)</f>
        <v>509</v>
      </c>
      <c r="B515" s="357" t="s">
        <v>54</v>
      </c>
      <c r="C515" s="358" t="s">
        <v>9566</v>
      </c>
      <c r="D515" s="360" t="s">
        <v>9567</v>
      </c>
      <c r="E515" s="360" t="s">
        <v>8997</v>
      </c>
      <c r="F515" s="360" t="s">
        <v>8997</v>
      </c>
      <c r="G515" s="359">
        <v>0</v>
      </c>
      <c r="H515" s="180">
        <v>0</v>
      </c>
      <c r="I515" s="371">
        <v>0</v>
      </c>
      <c r="J515" s="374">
        <v>8200000</v>
      </c>
      <c r="K515" s="359"/>
      <c r="L515" s="359"/>
      <c r="M515" s="359"/>
      <c r="N515" s="359"/>
      <c r="O515" s="359"/>
      <c r="P515" s="359"/>
      <c r="Q515" s="252"/>
      <c r="R515" s="359">
        <v>8200000</v>
      </c>
      <c r="S515" s="359"/>
      <c r="T515" s="359"/>
      <c r="U515" s="359"/>
      <c r="V515" s="359"/>
      <c r="W515" s="359"/>
      <c r="X515" s="359"/>
      <c r="Y515" s="359"/>
      <c r="Z515" s="359">
        <f>IF(SUM(K515:R515)&lt;SUM(J515),SUM(J515)-SUM(K515:N=R515),)</f>
        <v>0</v>
      </c>
      <c r="AA515" s="359"/>
      <c r="AB515" s="219">
        <v>9250000</v>
      </c>
      <c r="AC515" s="219"/>
      <c r="AD515" s="219"/>
      <c r="AE515" s="219"/>
      <c r="AF515" s="219"/>
      <c r="AG515" s="219">
        <v>9250000</v>
      </c>
      <c r="AH515" s="219"/>
      <c r="AI515" s="219"/>
      <c r="AJ515" s="359">
        <f>IF(SUM(AC515:AH515)&lt;SUM(AB515),SUM(AB515)-SUM(AC515:AH515),)</f>
        <v>0</v>
      </c>
      <c r="AK515" s="180">
        <v>0</v>
      </c>
      <c r="AL515" s="28"/>
      <c r="AM515" s="50"/>
      <c r="AN515" s="50"/>
      <c r="AO515" s="89"/>
      <c r="AP515" s="89"/>
      <c r="AQ515" s="89"/>
      <c r="AR515" s="89"/>
      <c r="AS515" s="89"/>
      <c r="AT515" s="50"/>
      <c r="AU515" s="50"/>
      <c r="AV515" s="220"/>
      <c r="AW515" s="89"/>
      <c r="AX515" s="50"/>
    </row>
    <row r="516" spans="1:50" ht="15.75">
      <c r="A516" s="356">
        <f>SUBTOTAL(3,$AK$7:AK516)</f>
        <v>510</v>
      </c>
      <c r="B516" s="357" t="s">
        <v>54</v>
      </c>
      <c r="C516" s="358" t="s">
        <v>9568</v>
      </c>
      <c r="D516" s="360" t="s">
        <v>9569</v>
      </c>
      <c r="E516" s="360" t="s">
        <v>8997</v>
      </c>
      <c r="F516" s="360" t="s">
        <v>8997</v>
      </c>
      <c r="G516" s="359">
        <v>0</v>
      </c>
      <c r="H516" s="180">
        <v>0</v>
      </c>
      <c r="I516" s="371">
        <v>0</v>
      </c>
      <c r="J516" s="374">
        <v>8200000</v>
      </c>
      <c r="K516" s="359"/>
      <c r="L516" s="359"/>
      <c r="M516" s="359"/>
      <c r="N516" s="359"/>
      <c r="O516" s="359"/>
      <c r="P516" s="359">
        <v>8200000</v>
      </c>
      <c r="Q516" s="252"/>
      <c r="R516" s="359"/>
      <c r="S516" s="359"/>
      <c r="T516" s="359"/>
      <c r="U516" s="359"/>
      <c r="V516" s="359"/>
      <c r="W516" s="359"/>
      <c r="X516" s="359"/>
      <c r="Y516" s="359"/>
      <c r="Z516" s="359">
        <f>IF(SUM(K516:P516)&lt;SUM(J516),SUM(J516)-SUM(K516:P516),)</f>
        <v>0</v>
      </c>
      <c r="AA516" s="359"/>
      <c r="AB516" s="219">
        <v>9250000</v>
      </c>
      <c r="AC516" s="219">
        <v>9250000</v>
      </c>
      <c r="AD516" s="219"/>
      <c r="AE516" s="219"/>
      <c r="AF516" s="219"/>
      <c r="AG516" s="219"/>
      <c r="AH516" s="219"/>
      <c r="AI516" s="219"/>
      <c r="AJ516" s="359">
        <f t="shared" si="94"/>
        <v>0</v>
      </c>
      <c r="AK516" s="180">
        <f t="shared" si="95"/>
        <v>0</v>
      </c>
      <c r="AL516" s="28"/>
      <c r="AM516" s="50"/>
      <c r="AN516" s="50"/>
      <c r="AO516" s="89"/>
      <c r="AP516" s="89"/>
      <c r="AQ516" s="89"/>
      <c r="AR516" s="89"/>
      <c r="AS516" s="89"/>
      <c r="AT516" s="50"/>
      <c r="AU516" s="50"/>
      <c r="AV516" s="220"/>
      <c r="AW516" s="89"/>
      <c r="AX516" s="50"/>
    </row>
    <row r="517" spans="1:50" ht="15.75">
      <c r="A517" s="356">
        <f>SUBTOTAL(3,$AK$7:AK517)</f>
        <v>511</v>
      </c>
      <c r="B517" s="357" t="s">
        <v>54</v>
      </c>
      <c r="C517" s="358" t="s">
        <v>6507</v>
      </c>
      <c r="D517" s="360" t="s">
        <v>9570</v>
      </c>
      <c r="E517" s="360" t="s">
        <v>8997</v>
      </c>
      <c r="F517" s="360" t="s">
        <v>8997</v>
      </c>
      <c r="G517" s="359">
        <v>0</v>
      </c>
      <c r="H517" s="180">
        <v>0</v>
      </c>
      <c r="I517" s="371">
        <v>0</v>
      </c>
      <c r="J517" s="374">
        <v>8200000</v>
      </c>
      <c r="K517" s="359"/>
      <c r="L517" s="359"/>
      <c r="M517" s="359"/>
      <c r="N517" s="359">
        <v>8200000</v>
      </c>
      <c r="O517" s="359"/>
      <c r="P517" s="359"/>
      <c r="Q517" s="252"/>
      <c r="R517" s="359"/>
      <c r="S517" s="359"/>
      <c r="T517" s="359"/>
      <c r="U517" s="359"/>
      <c r="V517" s="359"/>
      <c r="W517" s="359"/>
      <c r="X517" s="359"/>
      <c r="Y517" s="359"/>
      <c r="Z517" s="359">
        <f>IF(SUM(K517:N517)&lt;SUM(J517),SUM(J517)-SUM(K517:N517),)</f>
        <v>0</v>
      </c>
      <c r="AA517" s="359"/>
      <c r="AB517" s="219">
        <v>9250000</v>
      </c>
      <c r="AC517" s="219">
        <v>9250000</v>
      </c>
      <c r="AD517" s="219"/>
      <c r="AE517" s="219"/>
      <c r="AF517" s="219"/>
      <c r="AG517" s="219"/>
      <c r="AH517" s="219"/>
      <c r="AI517" s="219"/>
      <c r="AJ517" s="359">
        <f t="shared" si="94"/>
        <v>0</v>
      </c>
      <c r="AK517" s="180">
        <f t="shared" si="95"/>
        <v>0</v>
      </c>
      <c r="AL517" s="28"/>
      <c r="AM517" s="50"/>
      <c r="AN517" s="50"/>
      <c r="AO517" s="89"/>
      <c r="AP517" s="89"/>
      <c r="AQ517" s="89"/>
      <c r="AR517" s="89"/>
      <c r="AS517" s="89"/>
      <c r="AT517" s="50"/>
      <c r="AU517" s="50"/>
      <c r="AV517" s="220"/>
      <c r="AW517" s="89"/>
      <c r="AX517" s="50"/>
    </row>
    <row r="518" spans="1:50" ht="15.75">
      <c r="A518" s="356">
        <f>SUBTOTAL(3,$AK$7:AK518)</f>
        <v>512</v>
      </c>
      <c r="B518" s="357" t="s">
        <v>54</v>
      </c>
      <c r="C518" s="358" t="s">
        <v>9571</v>
      </c>
      <c r="D518" s="360" t="s">
        <v>9572</v>
      </c>
      <c r="E518" s="360" t="s">
        <v>8997</v>
      </c>
      <c r="F518" s="360" t="s">
        <v>8997</v>
      </c>
      <c r="G518" s="359">
        <v>0</v>
      </c>
      <c r="H518" s="180">
        <v>0</v>
      </c>
      <c r="I518" s="371"/>
      <c r="J518" s="374">
        <v>8200000</v>
      </c>
      <c r="K518" s="359"/>
      <c r="L518" s="359"/>
      <c r="M518" s="359"/>
      <c r="N518" s="359"/>
      <c r="O518" s="359"/>
      <c r="P518" s="359">
        <v>8200000</v>
      </c>
      <c r="Q518" s="252"/>
      <c r="R518" s="359"/>
      <c r="S518" s="359"/>
      <c r="T518" s="359"/>
      <c r="U518" s="359"/>
      <c r="V518" s="359"/>
      <c r="W518" s="359"/>
      <c r="X518" s="359"/>
      <c r="Y518" s="359"/>
      <c r="Z518" s="359">
        <f>IF(SUM(K518:P518)&lt;SUM(J518),SUM(J518)-SUM(K518:P518),)</f>
        <v>0</v>
      </c>
      <c r="AA518" s="359"/>
      <c r="AB518" s="219">
        <v>9250000</v>
      </c>
      <c r="AC518" s="219">
        <v>9250000</v>
      </c>
      <c r="AD518" s="219"/>
      <c r="AE518" s="219"/>
      <c r="AF518" s="219"/>
      <c r="AG518" s="219"/>
      <c r="AH518" s="219"/>
      <c r="AI518" s="219"/>
      <c r="AJ518" s="359">
        <f t="shared" si="94"/>
        <v>0</v>
      </c>
      <c r="AK518" s="180">
        <f t="shared" si="95"/>
        <v>0</v>
      </c>
      <c r="AL518" s="28"/>
      <c r="AM518" s="50"/>
      <c r="AN518" s="50"/>
      <c r="AO518" s="89"/>
      <c r="AP518" s="89"/>
      <c r="AQ518" s="89"/>
      <c r="AR518" s="89"/>
      <c r="AS518" s="89"/>
      <c r="AT518" s="50"/>
      <c r="AU518" s="50"/>
      <c r="AV518" s="220"/>
      <c r="AW518" s="89"/>
      <c r="AX518" s="50"/>
    </row>
    <row r="519" spans="1:50" ht="15.75">
      <c r="A519" s="356">
        <f>SUBTOTAL(3,$AK$7:AK519)</f>
        <v>513</v>
      </c>
      <c r="B519" s="357" t="s">
        <v>7044</v>
      </c>
      <c r="C519" s="358" t="s">
        <v>6648</v>
      </c>
      <c r="D519" s="357" t="s">
        <v>9573</v>
      </c>
      <c r="E519" s="357" t="s">
        <v>9416</v>
      </c>
      <c r="F519" s="357" t="s">
        <v>9417</v>
      </c>
      <c r="G519" s="359">
        <v>0</v>
      </c>
      <c r="H519" s="180">
        <v>0</v>
      </c>
      <c r="I519" s="371">
        <v>0</v>
      </c>
      <c r="J519" s="359">
        <v>7050000</v>
      </c>
      <c r="K519" s="359"/>
      <c r="L519" s="359"/>
      <c r="M519" s="359"/>
      <c r="N519" s="359">
        <v>7050000</v>
      </c>
      <c r="O519" s="359"/>
      <c r="P519" s="359"/>
      <c r="Q519" s="252"/>
      <c r="R519" s="359"/>
      <c r="S519" s="359"/>
      <c r="T519" s="359"/>
      <c r="U519" s="359"/>
      <c r="V519" s="359"/>
      <c r="W519" s="359"/>
      <c r="X519" s="359"/>
      <c r="Y519" s="359"/>
      <c r="Z519" s="359">
        <f>IF(SUM(K519:N519)&lt;SUM(J519),SUM(J519)-SUM(K519:N519),)</f>
        <v>0</v>
      </c>
      <c r="AA519" s="359"/>
      <c r="AB519" s="219">
        <v>7950000</v>
      </c>
      <c r="AC519" s="219"/>
      <c r="AD519" s="219"/>
      <c r="AE519" s="219"/>
      <c r="AF519" s="219"/>
      <c r="AG519" s="219">
        <v>7950000</v>
      </c>
      <c r="AH519" s="219"/>
      <c r="AI519" s="219"/>
      <c r="AJ519" s="359">
        <f>IF(SUM(AC519:AH519)&lt;SUM(AB519),SUM(AB519)-SUM(AC519:AH519),)</f>
        <v>0</v>
      </c>
      <c r="AK519" s="180">
        <v>0</v>
      </c>
      <c r="AL519" s="28"/>
      <c r="AM519" s="89"/>
      <c r="AN519" s="89"/>
      <c r="AO519" s="89"/>
      <c r="AP519" s="89"/>
      <c r="AQ519" s="89"/>
      <c r="AR519" s="89"/>
      <c r="AS519" s="89"/>
      <c r="AT519" s="89"/>
      <c r="AU519" s="89"/>
      <c r="AV519" s="220"/>
      <c r="AW519" s="89"/>
      <c r="AX519" s="89"/>
    </row>
    <row r="520" spans="1:50" ht="15.75">
      <c r="A520" s="356">
        <f>SUBTOTAL(3,$AK$7:AK520)</f>
        <v>514</v>
      </c>
      <c r="B520" s="357" t="s">
        <v>54</v>
      </c>
      <c r="C520" s="358" t="s">
        <v>9574</v>
      </c>
      <c r="D520" s="360" t="s">
        <v>9575</v>
      </c>
      <c r="E520" s="360" t="s">
        <v>8997</v>
      </c>
      <c r="F520" s="360" t="s">
        <v>8997</v>
      </c>
      <c r="G520" s="359">
        <v>0</v>
      </c>
      <c r="H520" s="180">
        <v>0</v>
      </c>
      <c r="I520" s="371"/>
      <c r="J520" s="374">
        <v>8200000</v>
      </c>
      <c r="K520" s="359"/>
      <c r="L520" s="359"/>
      <c r="M520" s="359"/>
      <c r="N520" s="359"/>
      <c r="O520" s="359"/>
      <c r="P520" s="359">
        <v>8200000</v>
      </c>
      <c r="Q520" s="252"/>
      <c r="R520" s="359"/>
      <c r="S520" s="359"/>
      <c r="T520" s="359"/>
      <c r="U520" s="359"/>
      <c r="V520" s="359"/>
      <c r="W520" s="359"/>
      <c r="X520" s="359"/>
      <c r="Y520" s="359"/>
      <c r="Z520" s="359">
        <f>IF(SUM(K520:P520)&lt;SUM(J520),SUM(J520)-SUM(K520:P520),)</f>
        <v>0</v>
      </c>
      <c r="AA520" s="359"/>
      <c r="AB520" s="219">
        <v>9250000</v>
      </c>
      <c r="AC520" s="219"/>
      <c r="AD520" s="219"/>
      <c r="AE520" s="219"/>
      <c r="AF520" s="219"/>
      <c r="AG520" s="219"/>
      <c r="AH520" s="219"/>
      <c r="AI520" s="219"/>
      <c r="AJ520" s="359">
        <f t="shared" si="94"/>
        <v>9250000</v>
      </c>
      <c r="AK520" s="180">
        <f t="shared" si="95"/>
        <v>9250000</v>
      </c>
      <c r="AL520" s="28"/>
      <c r="AM520" s="50"/>
      <c r="AN520" s="50"/>
      <c r="AO520" s="89"/>
      <c r="AP520" s="89"/>
      <c r="AQ520" s="89"/>
      <c r="AR520" s="89"/>
      <c r="AS520" s="89"/>
      <c r="AT520" s="50"/>
      <c r="AU520" s="50"/>
      <c r="AV520" s="220"/>
      <c r="AW520" s="89"/>
      <c r="AX520" s="50"/>
    </row>
    <row r="521" spans="1:50" ht="15.75">
      <c r="A521" s="356">
        <f>SUBTOTAL(3,$AK$7:AK521)</f>
        <v>515</v>
      </c>
      <c r="B521" s="357" t="s">
        <v>7044</v>
      </c>
      <c r="C521" s="358" t="s">
        <v>9576</v>
      </c>
      <c r="D521" s="357" t="s">
        <v>9577</v>
      </c>
      <c r="E521" s="357" t="s">
        <v>8853</v>
      </c>
      <c r="F521" s="357" t="s">
        <v>8854</v>
      </c>
      <c r="G521" s="359">
        <v>0</v>
      </c>
      <c r="H521" s="180">
        <v>7050000</v>
      </c>
      <c r="I521" s="371">
        <v>0</v>
      </c>
      <c r="J521" s="359">
        <v>7050000</v>
      </c>
      <c r="K521" s="359"/>
      <c r="L521" s="359"/>
      <c r="M521" s="359"/>
      <c r="N521" s="359"/>
      <c r="O521" s="359"/>
      <c r="P521" s="359"/>
      <c r="Q521" s="252"/>
      <c r="R521" s="359"/>
      <c r="S521" s="359"/>
      <c r="T521" s="359"/>
      <c r="U521" s="359"/>
      <c r="V521" s="359"/>
      <c r="W521" s="359"/>
      <c r="X521" s="359"/>
      <c r="Y521" s="359"/>
      <c r="Z521" s="359">
        <f>IF(SUM(K521:N521)&lt;SUM(J521),SUM(J521)-SUM(K521:N521),)</f>
        <v>7050000</v>
      </c>
      <c r="AA521" s="359"/>
      <c r="AB521" s="219">
        <v>7950000</v>
      </c>
      <c r="AC521" s="219"/>
      <c r="AD521" s="219"/>
      <c r="AE521" s="219"/>
      <c r="AF521" s="219"/>
      <c r="AG521" s="219"/>
      <c r="AH521" s="219"/>
      <c r="AI521" s="219"/>
      <c r="AJ521" s="359">
        <f t="shared" si="94"/>
        <v>7950000</v>
      </c>
      <c r="AK521" s="180">
        <f t="shared" si="95"/>
        <v>22050000</v>
      </c>
      <c r="AL521" s="27"/>
      <c r="AM521" s="89"/>
      <c r="AN521" s="89"/>
      <c r="AO521" s="89"/>
      <c r="AP521" s="89"/>
      <c r="AQ521" s="89"/>
      <c r="AR521" s="89"/>
      <c r="AS521" s="89"/>
      <c r="AT521" s="89"/>
      <c r="AU521" s="89"/>
      <c r="AV521" s="220"/>
      <c r="AW521" s="89"/>
      <c r="AX521" s="89"/>
    </row>
    <row r="522" spans="1:50" ht="15.75">
      <c r="A522" s="356">
        <f>SUBTOTAL(3,$AK$7:AK522)</f>
        <v>516</v>
      </c>
      <c r="B522" s="357" t="s">
        <v>54</v>
      </c>
      <c r="C522" s="358" t="s">
        <v>5424</v>
      </c>
      <c r="D522" s="360" t="s">
        <v>9578</v>
      </c>
      <c r="E522" s="360" t="s">
        <v>8997</v>
      </c>
      <c r="F522" s="360" t="s">
        <v>8997</v>
      </c>
      <c r="G522" s="359">
        <v>0</v>
      </c>
      <c r="H522" s="180">
        <v>0</v>
      </c>
      <c r="I522" s="371"/>
      <c r="J522" s="374">
        <v>8200000</v>
      </c>
      <c r="K522" s="359"/>
      <c r="L522" s="359"/>
      <c r="M522" s="359"/>
      <c r="N522" s="359">
        <v>8200000</v>
      </c>
      <c r="O522" s="359"/>
      <c r="P522" s="359"/>
      <c r="Q522" s="252"/>
      <c r="R522" s="359"/>
      <c r="S522" s="359"/>
      <c r="T522" s="359"/>
      <c r="U522" s="359"/>
      <c r="V522" s="359"/>
      <c r="W522" s="359"/>
      <c r="X522" s="359"/>
      <c r="Y522" s="359"/>
      <c r="Z522" s="359">
        <f>IF(SUM(K522:N522)&lt;SUM(J522),SUM(J522)-SUM(K522:N522),)</f>
        <v>0</v>
      </c>
      <c r="AA522" s="359"/>
      <c r="AB522" s="219">
        <v>9250000</v>
      </c>
      <c r="AC522" s="219"/>
      <c r="AD522" s="219"/>
      <c r="AE522" s="219"/>
      <c r="AF522" s="219"/>
      <c r="AG522" s="219">
        <v>9250000</v>
      </c>
      <c r="AH522" s="219"/>
      <c r="AI522" s="219"/>
      <c r="AJ522" s="359">
        <f>IF(SUM(AC522:AH522)&lt;SUM(AB522),SUM(AB522)-SUM(AC522:AH522),)</f>
        <v>0</v>
      </c>
      <c r="AK522" s="180">
        <v>0</v>
      </c>
      <c r="AL522" s="28"/>
      <c r="AM522" s="50"/>
      <c r="AN522" s="50"/>
      <c r="AO522" s="89"/>
      <c r="AP522" s="89"/>
      <c r="AQ522" s="89"/>
      <c r="AR522" s="89"/>
      <c r="AS522" s="89"/>
      <c r="AT522" s="50"/>
      <c r="AU522" s="50"/>
      <c r="AV522" s="220"/>
      <c r="AW522" s="89"/>
      <c r="AX522" s="50"/>
    </row>
    <row r="523" spans="1:50" ht="15.75">
      <c r="A523" s="356">
        <f>SUBTOTAL(3,$AK$7:AK523)</f>
        <v>517</v>
      </c>
      <c r="B523" s="357" t="s">
        <v>38</v>
      </c>
      <c r="C523" s="358" t="s">
        <v>9579</v>
      </c>
      <c r="D523" s="357" t="s">
        <v>9580</v>
      </c>
      <c r="E523" s="357" t="s">
        <v>8968</v>
      </c>
      <c r="F523" s="357" t="s">
        <v>8968</v>
      </c>
      <c r="G523" s="359">
        <v>0</v>
      </c>
      <c r="H523" s="180">
        <v>0</v>
      </c>
      <c r="I523" s="371">
        <v>0</v>
      </c>
      <c r="J523" s="359">
        <v>7500000</v>
      </c>
      <c r="K523" s="359"/>
      <c r="L523" s="359"/>
      <c r="M523" s="359"/>
      <c r="N523" s="359"/>
      <c r="O523" s="359"/>
      <c r="P523" s="359">
        <v>7500000</v>
      </c>
      <c r="Q523" s="252"/>
      <c r="R523" s="359"/>
      <c r="S523" s="359"/>
      <c r="T523" s="359"/>
      <c r="U523" s="359"/>
      <c r="V523" s="359"/>
      <c r="W523" s="359"/>
      <c r="X523" s="359"/>
      <c r="Y523" s="359"/>
      <c r="Z523" s="359">
        <f>IF(SUM(K523:P523)&lt;SUM(J523),SUM(J523)-SUM(K523:P523),)</f>
        <v>0</v>
      </c>
      <c r="AA523" s="359"/>
      <c r="AB523" s="219">
        <v>8450000</v>
      </c>
      <c r="AC523" s="219"/>
      <c r="AD523" s="219"/>
      <c r="AE523" s="219"/>
      <c r="AF523" s="219"/>
      <c r="AG523" s="219"/>
      <c r="AH523" s="219"/>
      <c r="AI523" s="219"/>
      <c r="AJ523" s="359">
        <f t="shared" si="94"/>
        <v>8450000</v>
      </c>
      <c r="AK523" s="180">
        <f t="shared" si="95"/>
        <v>8450000</v>
      </c>
      <c r="AL523" s="28"/>
      <c r="AM523" s="89"/>
      <c r="AN523" s="89"/>
      <c r="AO523" s="89"/>
      <c r="AP523" s="89"/>
      <c r="AQ523" s="89"/>
      <c r="AR523" s="89"/>
      <c r="AS523" s="89"/>
      <c r="AT523" s="89"/>
      <c r="AU523" s="89"/>
      <c r="AV523" s="220"/>
      <c r="AW523" s="89"/>
      <c r="AX523" s="89"/>
    </row>
    <row r="524" spans="1:50" ht="15.75">
      <c r="A524" s="356">
        <f>SUBTOTAL(3,$AK$7:AK524)</f>
        <v>518</v>
      </c>
      <c r="B524" s="357" t="s">
        <v>54</v>
      </c>
      <c r="C524" s="358" t="s">
        <v>9583</v>
      </c>
      <c r="D524" s="360" t="s">
        <v>9584</v>
      </c>
      <c r="E524" s="360" t="s">
        <v>8997</v>
      </c>
      <c r="F524" s="360" t="s">
        <v>8997</v>
      </c>
      <c r="G524" s="359">
        <v>0</v>
      </c>
      <c r="H524" s="180">
        <v>0</v>
      </c>
      <c r="I524" s="371"/>
      <c r="J524" s="374">
        <v>8200000</v>
      </c>
      <c r="K524" s="359"/>
      <c r="L524" s="359"/>
      <c r="M524" s="359"/>
      <c r="N524" s="359"/>
      <c r="O524" s="359"/>
      <c r="P524" s="359">
        <v>8200000</v>
      </c>
      <c r="Q524" s="252"/>
      <c r="R524" s="359"/>
      <c r="S524" s="359"/>
      <c r="T524" s="359"/>
      <c r="U524" s="359"/>
      <c r="V524" s="359"/>
      <c r="W524" s="359"/>
      <c r="X524" s="359"/>
      <c r="Y524" s="359"/>
      <c r="Z524" s="359">
        <f>IF(SUM(K524:P524)&lt;SUM(J524),SUM(J524)-SUM(K524:P524),)</f>
        <v>0</v>
      </c>
      <c r="AA524" s="359"/>
      <c r="AB524" s="219">
        <v>9250000</v>
      </c>
      <c r="AC524" s="219">
        <v>9250000</v>
      </c>
      <c r="AD524" s="219"/>
      <c r="AE524" s="219"/>
      <c r="AF524" s="219"/>
      <c r="AG524" s="219"/>
      <c r="AH524" s="219"/>
      <c r="AI524" s="219"/>
      <c r="AJ524" s="359">
        <f t="shared" si="94"/>
        <v>0</v>
      </c>
      <c r="AK524" s="180">
        <f t="shared" si="95"/>
        <v>0</v>
      </c>
      <c r="AL524" s="28"/>
      <c r="AM524" s="50"/>
      <c r="AN524" s="50"/>
      <c r="AO524" s="89"/>
      <c r="AP524" s="89"/>
      <c r="AQ524" s="89"/>
      <c r="AR524" s="89"/>
      <c r="AS524" s="89"/>
      <c r="AT524" s="50"/>
      <c r="AU524" s="50"/>
      <c r="AV524" s="220"/>
      <c r="AW524" s="89"/>
      <c r="AX524" s="50"/>
    </row>
    <row r="525" spans="1:50" ht="15.75">
      <c r="A525" s="356">
        <f>SUBTOTAL(3,$AK$7:AK525)</f>
        <v>519</v>
      </c>
      <c r="B525" s="357" t="s">
        <v>54</v>
      </c>
      <c r="C525" s="358" t="s">
        <v>5450</v>
      </c>
      <c r="D525" s="360" t="s">
        <v>9585</v>
      </c>
      <c r="E525" s="360" t="s">
        <v>8997</v>
      </c>
      <c r="F525" s="360" t="s">
        <v>8997</v>
      </c>
      <c r="G525" s="359">
        <v>0</v>
      </c>
      <c r="H525" s="180">
        <v>0</v>
      </c>
      <c r="I525" s="371">
        <v>0</v>
      </c>
      <c r="J525" s="374">
        <v>8200000</v>
      </c>
      <c r="K525" s="359"/>
      <c r="L525" s="359"/>
      <c r="M525" s="359"/>
      <c r="N525" s="359">
        <v>8200000</v>
      </c>
      <c r="O525" s="359"/>
      <c r="P525" s="359"/>
      <c r="Q525" s="252"/>
      <c r="R525" s="359"/>
      <c r="S525" s="359"/>
      <c r="T525" s="359"/>
      <c r="U525" s="359"/>
      <c r="V525" s="359"/>
      <c r="W525" s="359"/>
      <c r="X525" s="359"/>
      <c r="Y525" s="359"/>
      <c r="Z525" s="359">
        <f>IF(SUM(K525:N525)&lt;SUM(J525),SUM(J525)-SUM(K525:N525),)</f>
        <v>0</v>
      </c>
      <c r="AA525" s="359"/>
      <c r="AB525" s="219">
        <v>9250000</v>
      </c>
      <c r="AC525" s="219">
        <v>9250000</v>
      </c>
      <c r="AD525" s="219"/>
      <c r="AE525" s="219"/>
      <c r="AF525" s="219"/>
      <c r="AG525" s="219"/>
      <c r="AH525" s="219"/>
      <c r="AI525" s="219"/>
      <c r="AJ525" s="359">
        <f t="shared" si="94"/>
        <v>0</v>
      </c>
      <c r="AK525" s="180">
        <f t="shared" si="95"/>
        <v>0</v>
      </c>
      <c r="AL525" s="28"/>
      <c r="AM525" s="50"/>
      <c r="AN525" s="50"/>
      <c r="AO525" s="89"/>
      <c r="AP525" s="89"/>
      <c r="AQ525" s="89"/>
      <c r="AR525" s="89"/>
      <c r="AS525" s="89"/>
      <c r="AT525" s="50"/>
      <c r="AU525" s="50"/>
      <c r="AV525" s="220"/>
      <c r="AW525" s="89"/>
      <c r="AX525" s="50"/>
    </row>
    <row r="526" spans="1:50" ht="15.75">
      <c r="A526" s="356">
        <f>SUBTOTAL(3,$AK$7:AK526)</f>
        <v>520</v>
      </c>
      <c r="B526" s="357" t="s">
        <v>54</v>
      </c>
      <c r="C526" s="358" t="s">
        <v>9586</v>
      </c>
      <c r="D526" s="360" t="s">
        <v>9587</v>
      </c>
      <c r="E526" s="360" t="s">
        <v>9406</v>
      </c>
      <c r="F526" s="360" t="s">
        <v>9406</v>
      </c>
      <c r="G526" s="359">
        <v>0</v>
      </c>
      <c r="H526" s="180">
        <v>0</v>
      </c>
      <c r="I526" s="371">
        <v>0</v>
      </c>
      <c r="J526" s="374">
        <v>8200000</v>
      </c>
      <c r="K526" s="359"/>
      <c r="L526" s="359"/>
      <c r="M526" s="359"/>
      <c r="N526" s="359"/>
      <c r="O526" s="359"/>
      <c r="P526" s="359">
        <v>8200000</v>
      </c>
      <c r="Q526" s="252"/>
      <c r="R526" s="359"/>
      <c r="S526" s="359"/>
      <c r="T526" s="359"/>
      <c r="U526" s="359"/>
      <c r="V526" s="359"/>
      <c r="W526" s="359"/>
      <c r="X526" s="359"/>
      <c r="Y526" s="359"/>
      <c r="Z526" s="359">
        <f>IF(SUM(K526:P526)&lt;SUM(J526),SUM(J526)-SUM(K526:P526),)</f>
        <v>0</v>
      </c>
      <c r="AA526" s="359"/>
      <c r="AB526" s="219">
        <v>9250000</v>
      </c>
      <c r="AC526" s="219"/>
      <c r="AD526" s="219"/>
      <c r="AE526" s="219">
        <v>9250000</v>
      </c>
      <c r="AF526" s="219"/>
      <c r="AG526" s="219"/>
      <c r="AH526" s="219"/>
      <c r="AI526" s="219"/>
      <c r="AJ526" s="359">
        <f>IF(SUM(AC526:AF526)&lt;SUM(AB526),SUM(AB526)-SUM(AC526:AF526),)</f>
        <v>0</v>
      </c>
      <c r="AK526" s="180">
        <f>IF(SUM(K526:X526)-I526&lt;SUM(J526+G526,H526),SUM(G526+H526+J526)-SUM(K526:X526),)+IF(SUM(AC526:AF526)&lt;SUM(AB526),SUM(AB526)-SUM(AC526:AF526),)</f>
        <v>0</v>
      </c>
      <c r="AL526" s="28"/>
      <c r="AM526" s="50"/>
      <c r="AN526" s="50"/>
      <c r="AO526" s="89"/>
      <c r="AP526" s="89"/>
      <c r="AQ526" s="89"/>
      <c r="AR526" s="89"/>
      <c r="AS526" s="89"/>
      <c r="AT526" s="50"/>
      <c r="AU526" s="50"/>
      <c r="AV526" s="220"/>
      <c r="AW526" s="89"/>
      <c r="AX526" s="50"/>
    </row>
    <row r="527" spans="1:50" ht="15.75">
      <c r="A527" s="356">
        <f>SUBTOTAL(3,$AK$7:AK527)</f>
        <v>521</v>
      </c>
      <c r="B527" s="357" t="s">
        <v>54</v>
      </c>
      <c r="C527" s="358" t="s">
        <v>9588</v>
      </c>
      <c r="D527" s="360" t="s">
        <v>9589</v>
      </c>
      <c r="E527" s="360" t="s">
        <v>8838</v>
      </c>
      <c r="F527" s="360" t="s">
        <v>8838</v>
      </c>
      <c r="G527" s="359">
        <v>0</v>
      </c>
      <c r="H527" s="180">
        <v>0</v>
      </c>
      <c r="I527" s="371"/>
      <c r="J527" s="374">
        <v>8200000</v>
      </c>
      <c r="K527" s="359"/>
      <c r="L527" s="359"/>
      <c r="M527" s="359"/>
      <c r="N527" s="359"/>
      <c r="O527" s="359"/>
      <c r="P527" s="359">
        <v>8200000</v>
      </c>
      <c r="Q527" s="252"/>
      <c r="R527" s="359"/>
      <c r="S527" s="359"/>
      <c r="T527" s="359"/>
      <c r="U527" s="359"/>
      <c r="V527" s="359"/>
      <c r="W527" s="359"/>
      <c r="X527" s="359"/>
      <c r="Y527" s="359"/>
      <c r="Z527" s="359">
        <f>IF(SUM(K527:P527)&lt;SUM(J527),SUM(J527)-SUM(K527:P527),)</f>
        <v>0</v>
      </c>
      <c r="AA527" s="359"/>
      <c r="AB527" s="219">
        <v>9250000</v>
      </c>
      <c r="AC527" s="219"/>
      <c r="AD527" s="219"/>
      <c r="AE527" s="219"/>
      <c r="AF527" s="219"/>
      <c r="AG527" s="219"/>
      <c r="AH527" s="219"/>
      <c r="AI527" s="219"/>
      <c r="AJ527" s="359">
        <f>IF(SUM(AC527:AD527)&lt;SUM(AB527),SUM(AB527)-SUM(AC527:AD527),)</f>
        <v>9250000</v>
      </c>
      <c r="AK527" s="180">
        <f>IF(SUM(K527:X527)-I527&lt;SUM(J527+G527,H527),SUM(G527+H527+J527)-SUM(K527:X527),)+IF(SUM(AC527:AD527)&lt;SUM(AB527),SUM(AB527)-SUM(AC527:AD527),)</f>
        <v>9250000</v>
      </c>
      <c r="AL527" s="28"/>
      <c r="AM527" s="50"/>
      <c r="AN527" s="50"/>
      <c r="AO527" s="89"/>
      <c r="AP527" s="89"/>
      <c r="AQ527" s="89"/>
      <c r="AR527" s="89"/>
      <c r="AS527" s="89"/>
      <c r="AT527" s="50"/>
      <c r="AU527" s="50"/>
      <c r="AV527" s="220"/>
      <c r="AW527" s="89"/>
      <c r="AX527" s="50"/>
    </row>
    <row r="528" spans="1:50" ht="15.75">
      <c r="A528" s="356">
        <f>SUBTOTAL(3,$AK$7:AK528)</f>
        <v>522</v>
      </c>
      <c r="B528" s="357" t="s">
        <v>54</v>
      </c>
      <c r="C528" s="358" t="s">
        <v>9590</v>
      </c>
      <c r="D528" s="360" t="s">
        <v>9591</v>
      </c>
      <c r="E528" s="360" t="s">
        <v>8997</v>
      </c>
      <c r="F528" s="360" t="s">
        <v>8997</v>
      </c>
      <c r="G528" s="359">
        <v>0</v>
      </c>
      <c r="H528" s="180">
        <v>0</v>
      </c>
      <c r="I528" s="371">
        <v>0</v>
      </c>
      <c r="J528" s="374">
        <v>8200000</v>
      </c>
      <c r="K528" s="359"/>
      <c r="L528" s="359"/>
      <c r="M528" s="359"/>
      <c r="N528" s="359"/>
      <c r="O528" s="359"/>
      <c r="P528" s="359"/>
      <c r="Q528" s="252"/>
      <c r="R528" s="359"/>
      <c r="S528" s="359"/>
      <c r="T528" s="359"/>
      <c r="U528" s="359"/>
      <c r="V528" s="359">
        <v>8200000</v>
      </c>
      <c r="W528" s="359"/>
      <c r="X528" s="359"/>
      <c r="Y528" s="359"/>
      <c r="Z528" s="359">
        <f>IF(SUM(K528:V528)&lt;SUM(J528),SUM(J528)-SUM(K528:V528),)</f>
        <v>0</v>
      </c>
      <c r="AA528" s="359"/>
      <c r="AB528" s="219">
        <v>9250000</v>
      </c>
      <c r="AC528" s="219"/>
      <c r="AD528" s="219"/>
      <c r="AE528" s="219"/>
      <c r="AF528" s="219"/>
      <c r="AG528" s="219"/>
      <c r="AH528" s="219"/>
      <c r="AI528" s="219"/>
      <c r="AJ528" s="359">
        <f>IF(SUM(AC528:AD528)&lt;SUM(AB528),SUM(AB528)-SUM(AC528:AD528),)</f>
        <v>9250000</v>
      </c>
      <c r="AK528" s="180">
        <f>IF(SUM(K528:X528)-I528&lt;SUM(J528+G528,H528),SUM(G528+H528+J528)-SUM(K528:X528),)+IF(SUM(AC528:AD528)&lt;SUM(AB528),SUM(AB528)-SUM(AC528:AD528),)</f>
        <v>9250000</v>
      </c>
      <c r="AL528" s="28"/>
      <c r="AM528" s="50"/>
      <c r="AN528" s="50"/>
      <c r="AO528" s="89"/>
      <c r="AP528" s="89"/>
      <c r="AQ528" s="89"/>
      <c r="AR528" s="89"/>
      <c r="AS528" s="89"/>
      <c r="AT528" s="50"/>
      <c r="AU528" s="50"/>
      <c r="AV528" s="220"/>
      <c r="AW528" s="89"/>
      <c r="AX528" s="50"/>
    </row>
    <row r="529" spans="1:50" ht="15.75">
      <c r="A529" s="356">
        <f>SUBTOTAL(3,$AK$7:AK529)</f>
        <v>523</v>
      </c>
      <c r="B529" s="357" t="s">
        <v>54</v>
      </c>
      <c r="C529" s="358" t="s">
        <v>6518</v>
      </c>
      <c r="D529" s="360" t="s">
        <v>9592</v>
      </c>
      <c r="E529" s="360" t="s">
        <v>8997</v>
      </c>
      <c r="F529" s="360" t="s">
        <v>8997</v>
      </c>
      <c r="G529" s="359">
        <v>0</v>
      </c>
      <c r="H529" s="180">
        <v>0</v>
      </c>
      <c r="I529" s="371">
        <v>0</v>
      </c>
      <c r="J529" s="374">
        <v>8200000</v>
      </c>
      <c r="K529" s="359"/>
      <c r="L529" s="359"/>
      <c r="M529" s="359"/>
      <c r="N529" s="359">
        <v>8200000</v>
      </c>
      <c r="O529" s="359"/>
      <c r="P529" s="359"/>
      <c r="Q529" s="252"/>
      <c r="R529" s="359"/>
      <c r="S529" s="359"/>
      <c r="T529" s="359"/>
      <c r="U529" s="359"/>
      <c r="V529" s="359"/>
      <c r="W529" s="359"/>
      <c r="X529" s="359"/>
      <c r="Y529" s="359"/>
      <c r="Z529" s="359">
        <f>IF(SUM(K529:N529)&lt;SUM(J529),SUM(J529)-SUM(K529:N529),)</f>
        <v>0</v>
      </c>
      <c r="AA529" s="359"/>
      <c r="AB529" s="219">
        <v>9250000</v>
      </c>
      <c r="AC529" s="219">
        <v>9250000</v>
      </c>
      <c r="AD529" s="219"/>
      <c r="AE529" s="219"/>
      <c r="AF529" s="219"/>
      <c r="AG529" s="219"/>
      <c r="AH529" s="219"/>
      <c r="AI529" s="219"/>
      <c r="AJ529" s="359">
        <f>IF(SUM(AC529:AD529)&lt;SUM(AB529),SUM(AB529)-SUM(AC529:AD529),)</f>
        <v>0</v>
      </c>
      <c r="AK529" s="180">
        <f>IF(SUM(K529:X529)-I529&lt;SUM(J529+G529,H529),SUM(G529+H529+J529)-SUM(K529:X529),)+IF(SUM(AC529:AD529)&lt;SUM(AB529),SUM(AB529)-SUM(AC529:AD529),)</f>
        <v>0</v>
      </c>
      <c r="AL529" s="28"/>
      <c r="AM529" s="50"/>
      <c r="AN529" s="50"/>
      <c r="AO529" s="89"/>
      <c r="AP529" s="89"/>
      <c r="AQ529" s="89"/>
      <c r="AR529" s="89"/>
      <c r="AS529" s="89"/>
      <c r="AT529" s="50"/>
      <c r="AU529" s="50"/>
      <c r="AV529" s="220"/>
      <c r="AW529" s="89"/>
      <c r="AX529" s="50"/>
    </row>
    <row r="530" spans="1:50" ht="15.75">
      <c r="A530" s="356">
        <f>SUBTOTAL(3,$AK$7:AK530)</f>
        <v>524</v>
      </c>
      <c r="B530" s="357" t="s">
        <v>54</v>
      </c>
      <c r="C530" s="358" t="s">
        <v>9595</v>
      </c>
      <c r="D530" s="360" t="s">
        <v>9596</v>
      </c>
      <c r="E530" s="360" t="s">
        <v>8997</v>
      </c>
      <c r="F530" s="360" t="s">
        <v>8997</v>
      </c>
      <c r="G530" s="359">
        <v>0</v>
      </c>
      <c r="H530" s="180">
        <v>0</v>
      </c>
      <c r="I530" s="371">
        <v>0</v>
      </c>
      <c r="J530" s="374">
        <v>8200000</v>
      </c>
      <c r="K530" s="359"/>
      <c r="L530" s="359"/>
      <c r="M530" s="359"/>
      <c r="N530" s="359"/>
      <c r="O530" s="359"/>
      <c r="P530" s="359">
        <v>8200000</v>
      </c>
      <c r="Q530" s="252"/>
      <c r="R530" s="359"/>
      <c r="S530" s="359"/>
      <c r="T530" s="359"/>
      <c r="U530" s="359"/>
      <c r="V530" s="359"/>
      <c r="W530" s="359"/>
      <c r="X530" s="359"/>
      <c r="Y530" s="359"/>
      <c r="Z530" s="359">
        <f>IF(SUM(K530:P530)&lt;SUM(J530),SUM(J530)-SUM(K530:P530),)</f>
        <v>0</v>
      </c>
      <c r="AA530" s="359"/>
      <c r="AB530" s="219">
        <v>9250000</v>
      </c>
      <c r="AC530" s="219">
        <v>9250000</v>
      </c>
      <c r="AD530" s="219"/>
      <c r="AE530" s="219"/>
      <c r="AF530" s="219"/>
      <c r="AG530" s="219"/>
      <c r="AH530" s="219"/>
      <c r="AI530" s="219"/>
      <c r="AJ530" s="359">
        <f>IF(SUM(AC530:AD530)&lt;SUM(AB530),SUM(AB530)-SUM(AC530:AD530),)</f>
        <v>0</v>
      </c>
      <c r="AK530" s="180">
        <f>IF(SUM(K530:X530)-I530&lt;SUM(J530+G530,H530),SUM(G530+H530+J530)-SUM(K530:X530),)+IF(SUM(AC530:AD530)&lt;SUM(AB530),SUM(AB530)-SUM(AC530:AD530),)</f>
        <v>0</v>
      </c>
      <c r="AL530" s="28"/>
      <c r="AM530" s="50"/>
      <c r="AN530" s="50"/>
      <c r="AO530" s="89"/>
      <c r="AP530" s="89"/>
      <c r="AQ530" s="89"/>
      <c r="AR530" s="89"/>
      <c r="AS530" s="89"/>
      <c r="AT530" s="50"/>
      <c r="AU530" s="50"/>
      <c r="AV530" s="220"/>
      <c r="AW530" s="89"/>
      <c r="AX530" s="50"/>
    </row>
    <row r="531" spans="1:50" ht="15.75">
      <c r="A531" s="356">
        <f>SUBTOTAL(3,$AK$7:AK531)</f>
        <v>525</v>
      </c>
      <c r="B531" s="357" t="s">
        <v>54</v>
      </c>
      <c r="C531" s="358" t="s">
        <v>9597</v>
      </c>
      <c r="D531" s="360" t="s">
        <v>9598</v>
      </c>
      <c r="E531" s="360" t="s">
        <v>8997</v>
      </c>
      <c r="F531" s="360" t="s">
        <v>8997</v>
      </c>
      <c r="G531" s="359">
        <v>0</v>
      </c>
      <c r="H531" s="180">
        <v>0</v>
      </c>
      <c r="I531" s="371">
        <v>0</v>
      </c>
      <c r="J531" s="374">
        <v>8200000</v>
      </c>
      <c r="K531" s="359"/>
      <c r="L531" s="359"/>
      <c r="M531" s="359"/>
      <c r="N531" s="359"/>
      <c r="O531" s="359"/>
      <c r="P531" s="359"/>
      <c r="Q531" s="252"/>
      <c r="R531" s="359"/>
      <c r="S531" s="359"/>
      <c r="T531" s="359"/>
      <c r="U531" s="359"/>
      <c r="V531" s="359"/>
      <c r="W531" s="359"/>
      <c r="X531" s="359"/>
      <c r="Y531" s="359"/>
      <c r="Z531" s="359">
        <f>IF(SUM(K531:N531)&lt;SUM(J531),SUM(J531)-SUM(K531:N531),)</f>
        <v>8200000</v>
      </c>
      <c r="AA531" s="359"/>
      <c r="AB531" s="219">
        <v>9250000</v>
      </c>
      <c r="AC531" s="219"/>
      <c r="AD531" s="219">
        <f>9250000+8200000</f>
        <v>17450000</v>
      </c>
      <c r="AE531" s="219"/>
      <c r="AF531" s="219"/>
      <c r="AG531" s="219"/>
      <c r="AH531" s="219"/>
      <c r="AI531" s="219"/>
      <c r="AJ531" s="359">
        <f>IF(SUM(AC531:AD531)&lt;SUM(AB531),SUM(AB531)-SUM(AC531:AD531),)</f>
        <v>0</v>
      </c>
      <c r="AK531" s="180">
        <v>0</v>
      </c>
      <c r="AL531" s="28"/>
      <c r="AM531" s="50"/>
      <c r="AN531" s="50"/>
      <c r="AO531" s="89"/>
      <c r="AP531" s="89"/>
      <c r="AQ531" s="89"/>
      <c r="AR531" s="89"/>
      <c r="AS531" s="89"/>
      <c r="AT531" s="50"/>
      <c r="AU531" s="50"/>
      <c r="AV531" s="220"/>
      <c r="AW531" s="89"/>
      <c r="AX531" s="50"/>
    </row>
    <row r="532" spans="1:50" ht="15.75">
      <c r="A532" s="356">
        <f>SUBTOTAL(3,$AK$7:AK532)</f>
        <v>526</v>
      </c>
      <c r="B532" s="357" t="s">
        <v>54</v>
      </c>
      <c r="C532" s="358" t="s">
        <v>9599</v>
      </c>
      <c r="D532" s="360" t="s">
        <v>9600</v>
      </c>
      <c r="E532" s="360" t="s">
        <v>8997</v>
      </c>
      <c r="F532" s="360" t="s">
        <v>8997</v>
      </c>
      <c r="G532" s="359">
        <v>0</v>
      </c>
      <c r="H532" s="180">
        <v>0</v>
      </c>
      <c r="I532" s="371">
        <v>0</v>
      </c>
      <c r="J532" s="374">
        <v>8200000</v>
      </c>
      <c r="K532" s="359"/>
      <c r="L532" s="359"/>
      <c r="M532" s="359"/>
      <c r="N532" s="359"/>
      <c r="O532" s="359"/>
      <c r="P532" s="359"/>
      <c r="Q532" s="252"/>
      <c r="R532" s="359">
        <v>8200000</v>
      </c>
      <c r="S532" s="359"/>
      <c r="T532" s="359"/>
      <c r="U532" s="359"/>
      <c r="V532" s="359"/>
      <c r="W532" s="359"/>
      <c r="X532" s="359"/>
      <c r="Y532" s="359"/>
      <c r="Z532" s="359">
        <f>IF(SUM(K532:R532)&lt;SUM(J532),SUM(J532)-SUM(K532:N=R532),)</f>
        <v>0</v>
      </c>
      <c r="AA532" s="359"/>
      <c r="AB532" s="219">
        <v>9250000</v>
      </c>
      <c r="AC532" s="219"/>
      <c r="AD532" s="219"/>
      <c r="AE532" s="219">
        <v>9250000</v>
      </c>
      <c r="AF532" s="219"/>
      <c r="AG532" s="219"/>
      <c r="AH532" s="219"/>
      <c r="AI532" s="219"/>
      <c r="AJ532" s="359">
        <f>IF(SUM(AC532:AF532)&lt;SUM(AB532),SUM(AB532)-SUM(AC532:AF532),)</f>
        <v>0</v>
      </c>
      <c r="AK532" s="180">
        <f>IF(SUM(K532:X532)-I532&lt;SUM(J532+G532,H532),SUM(G532+H532+J532)-SUM(K532:X532),)+IF(SUM(AC532:AF532)&lt;SUM(AB532),SUM(AB532)-SUM(AC532:AF532),)</f>
        <v>0</v>
      </c>
      <c r="AL532" s="28"/>
      <c r="AM532" s="50"/>
      <c r="AN532" s="50"/>
      <c r="AO532" s="89"/>
      <c r="AP532" s="89"/>
      <c r="AQ532" s="89"/>
      <c r="AR532" s="89"/>
      <c r="AS532" s="89"/>
      <c r="AT532" s="50"/>
      <c r="AU532" s="50"/>
      <c r="AV532" s="220"/>
      <c r="AW532" s="89"/>
      <c r="AX532" s="50"/>
    </row>
    <row r="533" spans="1:50" ht="15.75">
      <c r="A533" s="356">
        <f>SUBTOTAL(3,$AK$7:AK533)</f>
        <v>527</v>
      </c>
      <c r="B533" s="357" t="s">
        <v>54</v>
      </c>
      <c r="C533" s="358" t="s">
        <v>5775</v>
      </c>
      <c r="D533" s="360" t="s">
        <v>9601</v>
      </c>
      <c r="E533" s="360" t="s">
        <v>8997</v>
      </c>
      <c r="F533" s="360" t="s">
        <v>8997</v>
      </c>
      <c r="G533" s="359">
        <v>0</v>
      </c>
      <c r="H533" s="180">
        <v>0</v>
      </c>
      <c r="I533" s="371">
        <v>0</v>
      </c>
      <c r="J533" s="374">
        <v>8200000</v>
      </c>
      <c r="K533" s="359"/>
      <c r="L533" s="359"/>
      <c r="M533" s="359"/>
      <c r="N533" s="359">
        <v>8200000</v>
      </c>
      <c r="O533" s="359"/>
      <c r="P533" s="359"/>
      <c r="Q533" s="252"/>
      <c r="R533" s="359"/>
      <c r="S533" s="359"/>
      <c r="T533" s="359"/>
      <c r="U533" s="359"/>
      <c r="V533" s="359"/>
      <c r="W533" s="359"/>
      <c r="X533" s="359"/>
      <c r="Y533" s="359"/>
      <c r="Z533" s="359">
        <f>IF(SUM(K533:N533)&lt;SUM(J533),SUM(J533)-SUM(K533:N533),)</f>
        <v>0</v>
      </c>
      <c r="AA533" s="359"/>
      <c r="AB533" s="219">
        <v>9250000</v>
      </c>
      <c r="AC533" s="219">
        <v>9250000</v>
      </c>
      <c r="AD533" s="219"/>
      <c r="AE533" s="219"/>
      <c r="AF533" s="219"/>
      <c r="AG533" s="219"/>
      <c r="AH533" s="219"/>
      <c r="AI533" s="219"/>
      <c r="AJ533" s="359">
        <f>IF(SUM(AC533:AD533)&lt;SUM(AB533),SUM(AB533)-SUM(AC533:AD533),)</f>
        <v>0</v>
      </c>
      <c r="AK533" s="180">
        <f>IF(SUM(K533:X533)-I533&lt;SUM(J533+G533,H533),SUM(G533+H533+J533)-SUM(K533:X533),)+IF(SUM(AC533:AD533)&lt;SUM(AB533),SUM(AB533)-SUM(AC533:AD533),)</f>
        <v>0</v>
      </c>
      <c r="AL533" s="28"/>
      <c r="AM533" s="50"/>
      <c r="AN533" s="50"/>
      <c r="AO533" s="89"/>
      <c r="AP533" s="89"/>
      <c r="AQ533" s="89"/>
      <c r="AR533" s="89"/>
      <c r="AS533" s="89"/>
      <c r="AT533" s="50"/>
      <c r="AU533" s="50"/>
      <c r="AV533" s="220"/>
      <c r="AW533" s="89"/>
      <c r="AX533" s="50"/>
    </row>
    <row r="534" spans="1:50" ht="15.75">
      <c r="A534" s="356">
        <f>SUBTOTAL(3,$AK$7:AK534)</f>
        <v>528</v>
      </c>
      <c r="B534" s="357" t="s">
        <v>54</v>
      </c>
      <c r="C534" s="358" t="s">
        <v>5560</v>
      </c>
      <c r="D534" s="360" t="s">
        <v>9602</v>
      </c>
      <c r="E534" s="360" t="s">
        <v>8997</v>
      </c>
      <c r="F534" s="360" t="s">
        <v>8997</v>
      </c>
      <c r="G534" s="359">
        <v>0</v>
      </c>
      <c r="H534" s="180">
        <v>0</v>
      </c>
      <c r="I534" s="371">
        <v>0</v>
      </c>
      <c r="J534" s="374">
        <v>8200000</v>
      </c>
      <c r="K534" s="359"/>
      <c r="L534" s="359"/>
      <c r="M534" s="359"/>
      <c r="N534" s="359">
        <v>8200000</v>
      </c>
      <c r="O534" s="359"/>
      <c r="P534" s="359"/>
      <c r="Q534" s="252"/>
      <c r="R534" s="359"/>
      <c r="S534" s="359"/>
      <c r="T534" s="359"/>
      <c r="U534" s="359"/>
      <c r="V534" s="359"/>
      <c r="W534" s="359"/>
      <c r="X534" s="359"/>
      <c r="Y534" s="359"/>
      <c r="Z534" s="359">
        <f>IF(SUM(K534:N534)&lt;SUM(J534),SUM(J534)-SUM(K534:N534),)</f>
        <v>0</v>
      </c>
      <c r="AA534" s="359"/>
      <c r="AB534" s="219">
        <v>9250000</v>
      </c>
      <c r="AC534" s="219">
        <v>9250000</v>
      </c>
      <c r="AD534" s="219"/>
      <c r="AE534" s="219"/>
      <c r="AF534" s="219"/>
      <c r="AG534" s="219"/>
      <c r="AH534" s="219"/>
      <c r="AI534" s="219"/>
      <c r="AJ534" s="359">
        <f>IF(SUM(AC534:AD534)&lt;SUM(AB534),SUM(AB534)-SUM(AC534:AD534),)</f>
        <v>0</v>
      </c>
      <c r="AK534" s="180">
        <f>IF(SUM(K534:X534)-I534&lt;SUM(J534+G534,H534),SUM(G534+H534+J534)-SUM(K534:X534),)+IF(SUM(AC534:AD534)&lt;SUM(AB534),SUM(AB534)-SUM(AC534:AD534),)</f>
        <v>0</v>
      </c>
      <c r="AL534" s="28"/>
      <c r="AM534" s="50"/>
      <c r="AN534" s="50"/>
      <c r="AO534" s="89"/>
      <c r="AP534" s="89"/>
      <c r="AQ534" s="89"/>
      <c r="AR534" s="89"/>
      <c r="AS534" s="89"/>
      <c r="AT534" s="50"/>
      <c r="AU534" s="50"/>
      <c r="AV534" s="220"/>
      <c r="AW534" s="89"/>
      <c r="AX534" s="50"/>
    </row>
    <row r="535" spans="1:50" ht="15.75">
      <c r="A535" s="356">
        <f>SUBTOTAL(3,$AK$7:AK535)</f>
        <v>529</v>
      </c>
      <c r="B535" s="357" t="s">
        <v>54</v>
      </c>
      <c r="C535" s="358" t="s">
        <v>9603</v>
      </c>
      <c r="D535" s="360" t="s">
        <v>9604</v>
      </c>
      <c r="E535" s="360" t="s">
        <v>8838</v>
      </c>
      <c r="F535" s="360" t="s">
        <v>8838</v>
      </c>
      <c r="G535" s="359">
        <v>0</v>
      </c>
      <c r="H535" s="180">
        <v>0</v>
      </c>
      <c r="I535" s="371">
        <v>0</v>
      </c>
      <c r="J535" s="374">
        <v>8200000</v>
      </c>
      <c r="K535" s="359"/>
      <c r="L535" s="359"/>
      <c r="M535" s="359"/>
      <c r="N535" s="359"/>
      <c r="O535" s="359"/>
      <c r="P535" s="359">
        <v>8200000</v>
      </c>
      <c r="Q535" s="252"/>
      <c r="R535" s="359"/>
      <c r="S535" s="359"/>
      <c r="T535" s="359"/>
      <c r="U535" s="359"/>
      <c r="V535" s="359"/>
      <c r="W535" s="359"/>
      <c r="X535" s="359"/>
      <c r="Y535" s="359"/>
      <c r="Z535" s="359">
        <f>IF(SUM(K535:P535)&lt;SUM(J535),SUM(J535)-SUM(K535:P535),)</f>
        <v>0</v>
      </c>
      <c r="AA535" s="359"/>
      <c r="AB535" s="219">
        <v>9250000</v>
      </c>
      <c r="AC535" s="219"/>
      <c r="AD535" s="219"/>
      <c r="AE535" s="219">
        <v>9250000</v>
      </c>
      <c r="AF535" s="219"/>
      <c r="AG535" s="219"/>
      <c r="AH535" s="219"/>
      <c r="AI535" s="219"/>
      <c r="AJ535" s="359">
        <f t="shared" ref="AJ535:AJ537" si="96">IF(SUM(AC535:AF535)&lt;SUM(AB535),SUM(AB535)-SUM(AC535:AF535),)</f>
        <v>0</v>
      </c>
      <c r="AK535" s="180">
        <f t="shared" ref="AK535:AK537" si="97">IF(SUM(K535:X535)-I535&lt;SUM(J535+G535,H535),SUM(G535+H535+J535)-SUM(K535:X535),)+IF(SUM(AC535:AF535)&lt;SUM(AB535),SUM(AB535)-SUM(AC535:AF535),)</f>
        <v>0</v>
      </c>
      <c r="AL535" s="28"/>
      <c r="AM535" s="50"/>
      <c r="AN535" s="50"/>
      <c r="AO535" s="89"/>
      <c r="AP535" s="89"/>
      <c r="AQ535" s="89"/>
      <c r="AR535" s="89"/>
      <c r="AS535" s="89"/>
      <c r="AT535" s="50"/>
      <c r="AU535" s="50"/>
      <c r="AV535" s="220"/>
      <c r="AW535" s="89"/>
      <c r="AX535" s="50"/>
    </row>
    <row r="536" spans="1:50" ht="15.75">
      <c r="A536" s="356">
        <f>SUBTOTAL(3,$AK$7:AK536)</f>
        <v>530</v>
      </c>
      <c r="B536" s="357" t="s">
        <v>54</v>
      </c>
      <c r="C536" s="358" t="s">
        <v>9605</v>
      </c>
      <c r="D536" s="360" t="s">
        <v>9606</v>
      </c>
      <c r="E536" s="360" t="s">
        <v>8838</v>
      </c>
      <c r="F536" s="360" t="s">
        <v>8838</v>
      </c>
      <c r="G536" s="359">
        <v>0</v>
      </c>
      <c r="H536" s="180">
        <v>0</v>
      </c>
      <c r="I536" s="371"/>
      <c r="J536" s="374">
        <v>8200000</v>
      </c>
      <c r="K536" s="359"/>
      <c r="L536" s="359"/>
      <c r="M536" s="359"/>
      <c r="N536" s="359"/>
      <c r="O536" s="359"/>
      <c r="P536" s="359">
        <v>8200000</v>
      </c>
      <c r="Q536" s="252"/>
      <c r="R536" s="359"/>
      <c r="S536" s="359"/>
      <c r="T536" s="359"/>
      <c r="U536" s="359"/>
      <c r="V536" s="359"/>
      <c r="W536" s="359"/>
      <c r="X536" s="359"/>
      <c r="Y536" s="359"/>
      <c r="Z536" s="359">
        <f>IF(SUM(K536:P536)&lt;SUM(J536),SUM(J536)-SUM(K536:P536),)</f>
        <v>0</v>
      </c>
      <c r="AA536" s="359"/>
      <c r="AB536" s="219">
        <v>9250000</v>
      </c>
      <c r="AC536" s="219"/>
      <c r="AD536" s="219"/>
      <c r="AE536" s="219">
        <v>9250000</v>
      </c>
      <c r="AF536" s="219"/>
      <c r="AG536" s="219"/>
      <c r="AH536" s="219"/>
      <c r="AI536" s="219"/>
      <c r="AJ536" s="359">
        <f t="shared" si="96"/>
        <v>0</v>
      </c>
      <c r="AK536" s="180">
        <f t="shared" si="97"/>
        <v>0</v>
      </c>
      <c r="AL536" s="28"/>
      <c r="AM536" s="50"/>
      <c r="AN536" s="50"/>
      <c r="AO536" s="89"/>
      <c r="AP536" s="89"/>
      <c r="AQ536" s="89"/>
      <c r="AR536" s="89"/>
      <c r="AS536" s="89"/>
      <c r="AT536" s="50"/>
      <c r="AU536" s="50"/>
      <c r="AV536" s="220"/>
      <c r="AW536" s="89"/>
      <c r="AX536" s="50"/>
    </row>
    <row r="537" spans="1:50" ht="15.75">
      <c r="A537" s="356">
        <f>SUBTOTAL(3,$AK$7:AK537)</f>
        <v>531</v>
      </c>
      <c r="B537" s="357" t="s">
        <v>54</v>
      </c>
      <c r="C537" s="358" t="s">
        <v>6267</v>
      </c>
      <c r="D537" s="360" t="s">
        <v>9607</v>
      </c>
      <c r="E537" s="360" t="s">
        <v>8838</v>
      </c>
      <c r="F537" s="360" t="s">
        <v>8838</v>
      </c>
      <c r="G537" s="359">
        <v>0</v>
      </c>
      <c r="H537" s="180">
        <v>0</v>
      </c>
      <c r="I537" s="371">
        <v>0</v>
      </c>
      <c r="J537" s="374">
        <v>8200000</v>
      </c>
      <c r="K537" s="359"/>
      <c r="L537" s="359"/>
      <c r="M537" s="359"/>
      <c r="N537" s="359">
        <v>8200000</v>
      </c>
      <c r="O537" s="359"/>
      <c r="P537" s="359"/>
      <c r="Q537" s="252"/>
      <c r="R537" s="359"/>
      <c r="S537" s="359"/>
      <c r="T537" s="359"/>
      <c r="U537" s="359"/>
      <c r="V537" s="359"/>
      <c r="W537" s="359"/>
      <c r="X537" s="359"/>
      <c r="Y537" s="359"/>
      <c r="Z537" s="359">
        <f t="shared" ref="Z537:Z544" si="98">IF(SUM(K537:N537)&lt;SUM(J537),SUM(J537)-SUM(K537:N537),)</f>
        <v>0</v>
      </c>
      <c r="AA537" s="359"/>
      <c r="AB537" s="219">
        <v>9250000</v>
      </c>
      <c r="AC537" s="219"/>
      <c r="AD537" s="219"/>
      <c r="AE537" s="219">
        <v>9250000</v>
      </c>
      <c r="AF537" s="219"/>
      <c r="AG537" s="219"/>
      <c r="AH537" s="219"/>
      <c r="AI537" s="219"/>
      <c r="AJ537" s="359">
        <f t="shared" si="96"/>
        <v>0</v>
      </c>
      <c r="AK537" s="180">
        <f t="shared" si="97"/>
        <v>0</v>
      </c>
      <c r="AL537" s="28"/>
      <c r="AM537" s="50"/>
      <c r="AN537" s="50"/>
      <c r="AO537" s="89"/>
      <c r="AP537" s="89"/>
      <c r="AQ537" s="89"/>
      <c r="AR537" s="89"/>
      <c r="AS537" s="89"/>
      <c r="AT537" s="50"/>
      <c r="AU537" s="50"/>
      <c r="AV537" s="220"/>
      <c r="AW537" s="89"/>
      <c r="AX537" s="50"/>
    </row>
    <row r="538" spans="1:50" ht="15.75">
      <c r="A538" s="356">
        <f>SUBTOTAL(3,$AK$7:AK538)</f>
        <v>532</v>
      </c>
      <c r="B538" s="357" t="s">
        <v>54</v>
      </c>
      <c r="C538" s="358" t="s">
        <v>6254</v>
      </c>
      <c r="D538" s="360" t="s">
        <v>9608</v>
      </c>
      <c r="E538" s="360" t="s">
        <v>8838</v>
      </c>
      <c r="F538" s="360" t="s">
        <v>8838</v>
      </c>
      <c r="G538" s="359">
        <v>0</v>
      </c>
      <c r="H538" s="180">
        <v>0</v>
      </c>
      <c r="I538" s="371">
        <v>0</v>
      </c>
      <c r="J538" s="374">
        <v>8200000</v>
      </c>
      <c r="K538" s="359"/>
      <c r="L538" s="359"/>
      <c r="M538" s="359"/>
      <c r="N538" s="359">
        <v>8200000</v>
      </c>
      <c r="O538" s="359"/>
      <c r="P538" s="359"/>
      <c r="Q538" s="252"/>
      <c r="R538" s="359"/>
      <c r="S538" s="359"/>
      <c r="T538" s="359"/>
      <c r="U538" s="359"/>
      <c r="V538" s="359"/>
      <c r="W538" s="359"/>
      <c r="X538" s="359"/>
      <c r="Y538" s="359"/>
      <c r="Z538" s="359">
        <f t="shared" si="98"/>
        <v>0</v>
      </c>
      <c r="AA538" s="359"/>
      <c r="AB538" s="219">
        <v>9250000</v>
      </c>
      <c r="AC538" s="219">
        <v>9250000</v>
      </c>
      <c r="AD538" s="219"/>
      <c r="AE538" s="219"/>
      <c r="AF538" s="219"/>
      <c r="AG538" s="219"/>
      <c r="AH538" s="219"/>
      <c r="AI538" s="219"/>
      <c r="AJ538" s="359">
        <f>IF(SUM(AC538:AD538)&lt;SUM(AB538),SUM(AB538)-SUM(AC538:AD538),)</f>
        <v>0</v>
      </c>
      <c r="AK538" s="180">
        <f>IF(SUM(K538:X538)-I538&lt;SUM(J538+G538,H538),SUM(G538+H538+J538)-SUM(K538:X538),)+IF(SUM(AC538:AD538)&lt;SUM(AB538),SUM(AB538)-SUM(AC538:AD538),)</f>
        <v>0</v>
      </c>
      <c r="AL538" s="28"/>
      <c r="AM538" s="50"/>
      <c r="AN538" s="50"/>
      <c r="AO538" s="89"/>
      <c r="AP538" s="89"/>
      <c r="AQ538" s="89"/>
      <c r="AR538" s="89"/>
      <c r="AS538" s="89"/>
      <c r="AT538" s="50"/>
      <c r="AU538" s="50"/>
      <c r="AV538" s="220"/>
      <c r="AW538" s="89"/>
      <c r="AX538" s="50"/>
    </row>
    <row r="539" spans="1:50" ht="15.75">
      <c r="A539" s="356">
        <f>SUBTOTAL(3,$AK$7:AK539)</f>
        <v>533</v>
      </c>
      <c r="B539" s="357" t="s">
        <v>54</v>
      </c>
      <c r="C539" s="358" t="s">
        <v>5267</v>
      </c>
      <c r="D539" s="360" t="s">
        <v>9609</v>
      </c>
      <c r="E539" s="360" t="s">
        <v>8838</v>
      </c>
      <c r="F539" s="360" t="s">
        <v>8838</v>
      </c>
      <c r="G539" s="359">
        <v>0</v>
      </c>
      <c r="H539" s="180">
        <v>0</v>
      </c>
      <c r="I539" s="371">
        <v>0</v>
      </c>
      <c r="J539" s="374">
        <v>8200000</v>
      </c>
      <c r="K539" s="359"/>
      <c r="L539" s="359"/>
      <c r="M539" s="359"/>
      <c r="N539" s="359">
        <v>8200000</v>
      </c>
      <c r="O539" s="359"/>
      <c r="P539" s="359"/>
      <c r="Q539" s="252"/>
      <c r="R539" s="359"/>
      <c r="S539" s="359"/>
      <c r="T539" s="359"/>
      <c r="U539" s="359"/>
      <c r="V539" s="359"/>
      <c r="W539" s="359"/>
      <c r="X539" s="359"/>
      <c r="Y539" s="359"/>
      <c r="Z539" s="359">
        <f t="shared" si="98"/>
        <v>0</v>
      </c>
      <c r="AA539" s="359"/>
      <c r="AB539" s="219">
        <v>9250000</v>
      </c>
      <c r="AC539" s="219">
        <v>9250000</v>
      </c>
      <c r="AD539" s="219"/>
      <c r="AE539" s="219"/>
      <c r="AF539" s="219"/>
      <c r="AG539" s="219"/>
      <c r="AH539" s="219"/>
      <c r="AI539" s="219"/>
      <c r="AJ539" s="359">
        <f>IF(SUM(AC539:AD539)&lt;SUM(AB539),SUM(AB539)-SUM(AC539:AD539),)</f>
        <v>0</v>
      </c>
      <c r="AK539" s="180">
        <f>IF(SUM(K539:X539)-I539&lt;SUM(J539+G539,H539),SUM(G539+H539+J539)-SUM(K539:X539),)+IF(SUM(AC539:AD539)&lt;SUM(AB539),SUM(AB539)-SUM(AC539:AD539),)</f>
        <v>0</v>
      </c>
      <c r="AL539" s="28"/>
      <c r="AM539" s="50"/>
      <c r="AN539" s="50"/>
      <c r="AO539" s="89"/>
      <c r="AP539" s="89"/>
      <c r="AQ539" s="89"/>
      <c r="AR539" s="89"/>
      <c r="AS539" s="89"/>
      <c r="AT539" s="50"/>
      <c r="AU539" s="50"/>
      <c r="AV539" s="220"/>
      <c r="AW539" s="89"/>
      <c r="AX539" s="50"/>
    </row>
    <row r="540" spans="1:50" ht="15.75">
      <c r="A540" s="356">
        <f>SUBTOTAL(3,$AK$7:AK540)</f>
        <v>534</v>
      </c>
      <c r="B540" s="357" t="s">
        <v>54</v>
      </c>
      <c r="C540" s="358" t="s">
        <v>5528</v>
      </c>
      <c r="D540" s="360" t="s">
        <v>9614</v>
      </c>
      <c r="E540" s="360" t="s">
        <v>8838</v>
      </c>
      <c r="F540" s="360" t="s">
        <v>8838</v>
      </c>
      <c r="G540" s="359">
        <v>0</v>
      </c>
      <c r="H540" s="180">
        <v>0</v>
      </c>
      <c r="I540" s="371">
        <v>0</v>
      </c>
      <c r="J540" s="374">
        <v>8200000</v>
      </c>
      <c r="K540" s="359"/>
      <c r="L540" s="359"/>
      <c r="M540" s="359"/>
      <c r="N540" s="359">
        <v>8200000</v>
      </c>
      <c r="O540" s="359"/>
      <c r="P540" s="359"/>
      <c r="Q540" s="252"/>
      <c r="R540" s="359"/>
      <c r="S540" s="359"/>
      <c r="T540" s="359"/>
      <c r="U540" s="359"/>
      <c r="V540" s="359"/>
      <c r="W540" s="359"/>
      <c r="X540" s="359"/>
      <c r="Y540" s="359"/>
      <c r="Z540" s="359">
        <f t="shared" si="98"/>
        <v>0</v>
      </c>
      <c r="AA540" s="359"/>
      <c r="AB540" s="219">
        <v>9250000</v>
      </c>
      <c r="AC540" s="219">
        <v>9250000</v>
      </c>
      <c r="AD540" s="219"/>
      <c r="AE540" s="219"/>
      <c r="AF540" s="219"/>
      <c r="AG540" s="219"/>
      <c r="AH540" s="219"/>
      <c r="AI540" s="219"/>
      <c r="AJ540" s="359">
        <f>IF(SUM(AC540:AD540)&lt;SUM(AB540),SUM(AB540)-SUM(AC540:AD540),)</f>
        <v>0</v>
      </c>
      <c r="AK540" s="180">
        <f>IF(SUM(K540:X540)-I540&lt;SUM(J540+G540,H540),SUM(G540+H540+J540)-SUM(K540:X540),)+IF(SUM(AC540:AD540)&lt;SUM(AB540),SUM(AB540)-SUM(AC540:AD540),)</f>
        <v>0</v>
      </c>
      <c r="AL540" s="28"/>
      <c r="AM540" s="50"/>
      <c r="AN540" s="50"/>
      <c r="AO540" s="89"/>
      <c r="AP540" s="89"/>
      <c r="AQ540" s="89"/>
      <c r="AR540" s="89"/>
      <c r="AS540" s="89"/>
      <c r="AT540" s="50"/>
      <c r="AU540" s="50"/>
      <c r="AV540" s="220"/>
      <c r="AW540" s="89"/>
      <c r="AX540" s="50"/>
    </row>
    <row r="541" spans="1:50" ht="15.75">
      <c r="A541" s="356">
        <f>SUBTOTAL(3,$AK$7:AK541)</f>
        <v>535</v>
      </c>
      <c r="B541" s="357" t="s">
        <v>54</v>
      </c>
      <c r="C541" s="358" t="s">
        <v>5688</v>
      </c>
      <c r="D541" s="360" t="s">
        <v>9615</v>
      </c>
      <c r="E541" s="360" t="s">
        <v>8838</v>
      </c>
      <c r="F541" s="360" t="s">
        <v>8838</v>
      </c>
      <c r="G541" s="359">
        <v>0</v>
      </c>
      <c r="H541" s="180">
        <v>0</v>
      </c>
      <c r="I541" s="371">
        <v>0</v>
      </c>
      <c r="J541" s="374">
        <v>8200000</v>
      </c>
      <c r="K541" s="359"/>
      <c r="L541" s="359"/>
      <c r="M541" s="359"/>
      <c r="N541" s="359">
        <v>8200000</v>
      </c>
      <c r="O541" s="359"/>
      <c r="P541" s="359"/>
      <c r="Q541" s="252"/>
      <c r="R541" s="359"/>
      <c r="S541" s="359"/>
      <c r="T541" s="359"/>
      <c r="U541" s="359"/>
      <c r="V541" s="359"/>
      <c r="W541" s="359"/>
      <c r="X541" s="359"/>
      <c r="Y541" s="359"/>
      <c r="Z541" s="359">
        <f t="shared" si="98"/>
        <v>0</v>
      </c>
      <c r="AA541" s="359"/>
      <c r="AB541" s="219">
        <v>9250000</v>
      </c>
      <c r="AC541" s="219">
        <v>9250000</v>
      </c>
      <c r="AD541" s="219"/>
      <c r="AE541" s="219"/>
      <c r="AF541" s="219"/>
      <c r="AG541" s="219"/>
      <c r="AH541" s="219"/>
      <c r="AI541" s="219"/>
      <c r="AJ541" s="359">
        <f>IF(SUM(AC541:AD541)&lt;SUM(AB541),SUM(AB541)-SUM(AC541:AD541),)</f>
        <v>0</v>
      </c>
      <c r="AK541" s="180">
        <f>IF(SUM(K541:X541)-I541&lt;SUM(J541+G541,H541),SUM(G541+H541+J541)-SUM(K541:X541),)+IF(SUM(AC541:AD541)&lt;SUM(AB541),SUM(AB541)-SUM(AC541:AD541),)</f>
        <v>0</v>
      </c>
      <c r="AL541" s="28"/>
      <c r="AM541" s="50"/>
      <c r="AN541" s="50"/>
      <c r="AO541" s="89"/>
      <c r="AP541" s="89"/>
      <c r="AQ541" s="89"/>
      <c r="AR541" s="89"/>
      <c r="AS541" s="89"/>
      <c r="AT541" s="50"/>
      <c r="AU541" s="50"/>
      <c r="AV541" s="220"/>
      <c r="AW541" s="89"/>
      <c r="AX541" s="50"/>
    </row>
    <row r="542" spans="1:50" ht="15.75">
      <c r="A542" s="356">
        <f>SUBTOTAL(3,$AK$7:AK542)</f>
        <v>536</v>
      </c>
      <c r="B542" s="357" t="s">
        <v>54</v>
      </c>
      <c r="C542" s="358" t="s">
        <v>6389</v>
      </c>
      <c r="D542" s="360" t="s">
        <v>9616</v>
      </c>
      <c r="E542" s="360" t="s">
        <v>8838</v>
      </c>
      <c r="F542" s="360" t="s">
        <v>8838</v>
      </c>
      <c r="G542" s="359">
        <v>0</v>
      </c>
      <c r="H542" s="180">
        <v>0</v>
      </c>
      <c r="I542" s="371">
        <v>0</v>
      </c>
      <c r="J542" s="374">
        <v>8200000</v>
      </c>
      <c r="K542" s="359"/>
      <c r="L542" s="359"/>
      <c r="M542" s="359"/>
      <c r="N542" s="359">
        <v>8200000</v>
      </c>
      <c r="O542" s="359"/>
      <c r="P542" s="359"/>
      <c r="Q542" s="252"/>
      <c r="R542" s="359"/>
      <c r="S542" s="359"/>
      <c r="T542" s="359"/>
      <c r="U542" s="359"/>
      <c r="V542" s="359"/>
      <c r="W542" s="359"/>
      <c r="X542" s="359"/>
      <c r="Y542" s="359"/>
      <c r="Z542" s="359">
        <f t="shared" si="98"/>
        <v>0</v>
      </c>
      <c r="AA542" s="359"/>
      <c r="AB542" s="219">
        <v>9250000</v>
      </c>
      <c r="AC542" s="219"/>
      <c r="AD542" s="219"/>
      <c r="AE542" s="219">
        <v>9250000</v>
      </c>
      <c r="AF542" s="219"/>
      <c r="AG542" s="219"/>
      <c r="AH542" s="219"/>
      <c r="AI542" s="219"/>
      <c r="AJ542" s="359">
        <f>IF(SUM(AC542:AF542)&lt;SUM(AB542),SUM(AB542)-SUM(AC542:AF542),)</f>
        <v>0</v>
      </c>
      <c r="AK542" s="180">
        <f>IF(SUM(K542:X542)-I542&lt;SUM(J542+G542,H542),SUM(G542+H542+J542)-SUM(K542:X542),)+IF(SUM(AC542:AF542)&lt;SUM(AB542),SUM(AB542)-SUM(AC542:AF542),)</f>
        <v>0</v>
      </c>
      <c r="AL542" s="28"/>
      <c r="AM542" s="50"/>
      <c r="AN542" s="50"/>
      <c r="AO542" s="89"/>
      <c r="AP542" s="89"/>
      <c r="AQ542" s="89"/>
      <c r="AR542" s="89"/>
      <c r="AS542" s="89"/>
      <c r="AT542" s="50"/>
      <c r="AU542" s="50"/>
      <c r="AV542" s="220"/>
      <c r="AW542" s="89"/>
      <c r="AX542" s="50"/>
    </row>
    <row r="543" spans="1:50" ht="15.75">
      <c r="A543" s="356">
        <f>SUBTOTAL(3,$AK$7:AK543)</f>
        <v>537</v>
      </c>
      <c r="B543" s="357" t="s">
        <v>38</v>
      </c>
      <c r="C543" s="358" t="s">
        <v>5159</v>
      </c>
      <c r="D543" s="357" t="s">
        <v>9617</v>
      </c>
      <c r="E543" s="357" t="s">
        <v>8942</v>
      </c>
      <c r="F543" s="357" t="s">
        <v>8942</v>
      </c>
      <c r="G543" s="359">
        <v>0</v>
      </c>
      <c r="H543" s="180">
        <v>0</v>
      </c>
      <c r="I543" s="371">
        <v>0</v>
      </c>
      <c r="J543" s="359">
        <v>7500000</v>
      </c>
      <c r="K543" s="359"/>
      <c r="L543" s="359"/>
      <c r="M543" s="359"/>
      <c r="N543" s="359">
        <v>7500000</v>
      </c>
      <c r="O543" s="359"/>
      <c r="P543" s="359"/>
      <c r="Q543" s="252"/>
      <c r="R543" s="359"/>
      <c r="S543" s="359"/>
      <c r="T543" s="359"/>
      <c r="U543" s="359"/>
      <c r="V543" s="359"/>
      <c r="W543" s="359"/>
      <c r="X543" s="359"/>
      <c r="Y543" s="359"/>
      <c r="Z543" s="359">
        <f t="shared" si="98"/>
        <v>0</v>
      </c>
      <c r="AA543" s="359"/>
      <c r="AB543" s="219">
        <v>8450000</v>
      </c>
      <c r="AC543" s="219">
        <v>8450000</v>
      </c>
      <c r="AD543" s="219"/>
      <c r="AE543" s="219"/>
      <c r="AF543" s="219"/>
      <c r="AG543" s="219"/>
      <c r="AH543" s="219"/>
      <c r="AI543" s="219"/>
      <c r="AJ543" s="359">
        <f>IF(SUM(AC543:AD543)&lt;SUM(AB543),SUM(AB543)-SUM(AC543:AD543),)</f>
        <v>0</v>
      </c>
      <c r="AK543" s="180">
        <f>IF(SUM(K543:X543)-I543&lt;SUM(J543+G543,H543),SUM(G543+H543+J543)-SUM(K543:X543),)+IF(SUM(AC543:AD543)&lt;SUM(AB543),SUM(AB543)-SUM(AC543:AD543),)</f>
        <v>0</v>
      </c>
      <c r="AL543" s="28"/>
      <c r="AM543" s="89"/>
      <c r="AN543" s="89"/>
      <c r="AO543" s="89"/>
      <c r="AP543" s="89"/>
      <c r="AQ543" s="89"/>
      <c r="AR543" s="89"/>
      <c r="AS543" s="89"/>
      <c r="AT543" s="89"/>
      <c r="AU543" s="89"/>
      <c r="AV543" s="220"/>
      <c r="AW543" s="89"/>
      <c r="AX543" s="89"/>
    </row>
    <row r="544" spans="1:50" ht="15.75">
      <c r="A544" s="356">
        <f>SUBTOTAL(3,$AK$7:AK544)</f>
        <v>538</v>
      </c>
      <c r="B544" s="357" t="s">
        <v>54</v>
      </c>
      <c r="C544" s="358" t="s">
        <v>5303</v>
      </c>
      <c r="D544" s="360" t="s">
        <v>9618</v>
      </c>
      <c r="E544" s="360" t="s">
        <v>8838</v>
      </c>
      <c r="F544" s="360" t="s">
        <v>8838</v>
      </c>
      <c r="G544" s="359">
        <v>0</v>
      </c>
      <c r="H544" s="180">
        <v>0</v>
      </c>
      <c r="I544" s="371">
        <v>0</v>
      </c>
      <c r="J544" s="374">
        <v>8200000</v>
      </c>
      <c r="K544" s="359"/>
      <c r="L544" s="359"/>
      <c r="M544" s="359"/>
      <c r="N544" s="359">
        <v>8200000</v>
      </c>
      <c r="O544" s="359"/>
      <c r="P544" s="359"/>
      <c r="Q544" s="252"/>
      <c r="R544" s="359"/>
      <c r="S544" s="359"/>
      <c r="T544" s="359"/>
      <c r="U544" s="359"/>
      <c r="V544" s="359"/>
      <c r="W544" s="359"/>
      <c r="X544" s="359"/>
      <c r="Y544" s="359"/>
      <c r="Z544" s="359">
        <f t="shared" si="98"/>
        <v>0</v>
      </c>
      <c r="AA544" s="359"/>
      <c r="AB544" s="219">
        <v>9250000</v>
      </c>
      <c r="AC544" s="219"/>
      <c r="AD544" s="219"/>
      <c r="AE544" s="219">
        <v>9250000</v>
      </c>
      <c r="AF544" s="219"/>
      <c r="AG544" s="219"/>
      <c r="AH544" s="219"/>
      <c r="AI544" s="219"/>
      <c r="AJ544" s="359">
        <f>IF(SUM(AC544:AF544)&lt;SUM(AB544),SUM(AB544)-SUM(AC544:AF544),)</f>
        <v>0</v>
      </c>
      <c r="AK544" s="180">
        <f>IF(SUM(K544:X544)-I544&lt;SUM(J544+G544,H544),SUM(G544+H544+J544)-SUM(K544:X544),)+IF(SUM(AC544:AF544)&lt;SUM(AB544),SUM(AB544)-SUM(AC544:AF544),)</f>
        <v>0</v>
      </c>
      <c r="AL544" s="28"/>
      <c r="AM544" s="50"/>
      <c r="AN544" s="50"/>
      <c r="AO544" s="89"/>
      <c r="AP544" s="89"/>
      <c r="AQ544" s="89"/>
      <c r="AR544" s="89"/>
      <c r="AS544" s="89"/>
      <c r="AT544" s="50"/>
      <c r="AU544" s="50"/>
      <c r="AV544" s="220"/>
      <c r="AW544" s="89"/>
      <c r="AX544" s="50"/>
    </row>
    <row r="545" spans="1:50" ht="15.75">
      <c r="A545" s="356">
        <f>SUBTOTAL(3,$AK$7:AK545)</f>
        <v>539</v>
      </c>
      <c r="B545" s="357" t="s">
        <v>54</v>
      </c>
      <c r="C545" s="358" t="s">
        <v>9619</v>
      </c>
      <c r="D545" s="360" t="s">
        <v>9620</v>
      </c>
      <c r="E545" s="360" t="s">
        <v>8838</v>
      </c>
      <c r="F545" s="360" t="s">
        <v>8838</v>
      </c>
      <c r="G545" s="359">
        <v>0</v>
      </c>
      <c r="H545" s="180">
        <v>0</v>
      </c>
      <c r="I545" s="371">
        <v>0</v>
      </c>
      <c r="J545" s="374">
        <v>8200000</v>
      </c>
      <c r="K545" s="359"/>
      <c r="L545" s="359"/>
      <c r="M545" s="359"/>
      <c r="N545" s="359"/>
      <c r="O545" s="359"/>
      <c r="P545" s="359">
        <v>8200000</v>
      </c>
      <c r="Q545" s="252"/>
      <c r="R545" s="359"/>
      <c r="S545" s="359"/>
      <c r="T545" s="359"/>
      <c r="U545" s="359"/>
      <c r="V545" s="359"/>
      <c r="W545" s="359"/>
      <c r="X545" s="359"/>
      <c r="Y545" s="359"/>
      <c r="Z545" s="359">
        <f>IF(SUM(K545:P545)&lt;SUM(J545),SUM(J545)-SUM(K545:P545),)</f>
        <v>0</v>
      </c>
      <c r="AA545" s="359"/>
      <c r="AB545" s="219">
        <v>9250000</v>
      </c>
      <c r="AC545" s="219">
        <v>9250000</v>
      </c>
      <c r="AD545" s="219"/>
      <c r="AE545" s="219"/>
      <c r="AF545" s="219"/>
      <c r="AG545" s="219"/>
      <c r="AH545" s="219"/>
      <c r="AI545" s="219"/>
      <c r="AJ545" s="359">
        <f>IF(SUM(AC545:AD545)&lt;SUM(AB545),SUM(AB545)-SUM(AC545:AD545),)</f>
        <v>0</v>
      </c>
      <c r="AK545" s="180">
        <f>IF(SUM(K545:X545)-I545&lt;SUM(J545+G545,H545),SUM(G545+H545+J545)-SUM(K545:X545),)+IF(SUM(AC545:AD545)&lt;SUM(AB545),SUM(AB545)-SUM(AC545:AD545),)</f>
        <v>0</v>
      </c>
      <c r="AL545" s="28"/>
      <c r="AM545" s="50"/>
      <c r="AN545" s="50"/>
      <c r="AO545" s="89"/>
      <c r="AP545" s="89"/>
      <c r="AQ545" s="89"/>
      <c r="AR545" s="89"/>
      <c r="AS545" s="89"/>
      <c r="AT545" s="50"/>
      <c r="AU545" s="50"/>
      <c r="AV545" s="220"/>
      <c r="AW545" s="89"/>
      <c r="AX545" s="50"/>
    </row>
    <row r="546" spans="1:50" ht="15.75">
      <c r="A546" s="356">
        <f>SUBTOTAL(3,$AK$7:AK546)</f>
        <v>540</v>
      </c>
      <c r="B546" s="357" t="s">
        <v>54</v>
      </c>
      <c r="C546" s="358" t="s">
        <v>4918</v>
      </c>
      <c r="D546" s="360" t="s">
        <v>9621</v>
      </c>
      <c r="E546" s="360" t="s">
        <v>8838</v>
      </c>
      <c r="F546" s="360" t="s">
        <v>8838</v>
      </c>
      <c r="G546" s="359">
        <v>0</v>
      </c>
      <c r="H546" s="180">
        <v>0</v>
      </c>
      <c r="I546" s="371">
        <v>0</v>
      </c>
      <c r="J546" s="374">
        <v>8200000</v>
      </c>
      <c r="K546" s="359"/>
      <c r="L546" s="359"/>
      <c r="M546" s="359"/>
      <c r="N546" s="359">
        <v>8200000</v>
      </c>
      <c r="O546" s="359"/>
      <c r="P546" s="359"/>
      <c r="Q546" s="252"/>
      <c r="R546" s="359"/>
      <c r="S546" s="359"/>
      <c r="T546" s="359"/>
      <c r="U546" s="359"/>
      <c r="V546" s="359"/>
      <c r="W546" s="359"/>
      <c r="X546" s="359"/>
      <c r="Y546" s="359"/>
      <c r="Z546" s="359">
        <f>IF(SUM(K546:N546)&lt;SUM(J546),SUM(J546)-SUM(K546:N546),)</f>
        <v>0</v>
      </c>
      <c r="AA546" s="359"/>
      <c r="AB546" s="219">
        <v>9250000</v>
      </c>
      <c r="AC546" s="219"/>
      <c r="AD546" s="219"/>
      <c r="AE546" s="219"/>
      <c r="AF546" s="219"/>
      <c r="AG546" s="219"/>
      <c r="AH546" s="219"/>
      <c r="AI546" s="219"/>
      <c r="AJ546" s="359">
        <f>IF(SUM(AC546:AD546)&lt;SUM(AB546),SUM(AB546)-SUM(AC546:AD546),)</f>
        <v>9250000</v>
      </c>
      <c r="AK546" s="180">
        <f>IF(SUM(K546:X546)-I546&lt;SUM(J546+G546,H546),SUM(G546+H546+J546)-SUM(K546:X546),)+IF(SUM(AC546:AD546)&lt;SUM(AB546),SUM(AB546)-SUM(AC546:AD546),)</f>
        <v>9250000</v>
      </c>
      <c r="AL546" s="28"/>
      <c r="AM546" s="50"/>
      <c r="AN546" s="50"/>
      <c r="AO546" s="89"/>
      <c r="AP546" s="89"/>
      <c r="AQ546" s="89"/>
      <c r="AR546" s="89"/>
      <c r="AS546" s="89"/>
      <c r="AT546" s="50"/>
      <c r="AU546" s="50"/>
      <c r="AV546" s="220"/>
      <c r="AW546" s="89"/>
      <c r="AX546" s="50"/>
    </row>
    <row r="547" spans="1:50" ht="15.75">
      <c r="A547" s="356">
        <f>SUBTOTAL(3,$AK$7:AK547)</f>
        <v>541</v>
      </c>
      <c r="B547" s="357" t="s">
        <v>54</v>
      </c>
      <c r="C547" s="358" t="s">
        <v>6418</v>
      </c>
      <c r="D547" s="360" t="s">
        <v>9622</v>
      </c>
      <c r="E547" s="360" t="s">
        <v>8838</v>
      </c>
      <c r="F547" s="360" t="s">
        <v>8838</v>
      </c>
      <c r="G547" s="359">
        <v>0</v>
      </c>
      <c r="H547" s="180">
        <v>0</v>
      </c>
      <c r="I547" s="371">
        <v>0</v>
      </c>
      <c r="J547" s="374">
        <v>8200000</v>
      </c>
      <c r="K547" s="359"/>
      <c r="L547" s="359"/>
      <c r="M547" s="359"/>
      <c r="N547" s="359">
        <v>8200000</v>
      </c>
      <c r="O547" s="359"/>
      <c r="P547" s="359"/>
      <c r="Q547" s="252"/>
      <c r="R547" s="359"/>
      <c r="S547" s="359"/>
      <c r="T547" s="359"/>
      <c r="U547" s="359"/>
      <c r="V547" s="359"/>
      <c r="W547" s="359"/>
      <c r="X547" s="359"/>
      <c r="Y547" s="359"/>
      <c r="Z547" s="359">
        <f>IF(SUM(K547:N547)&lt;SUM(J547),SUM(J547)-SUM(K547:N547),)</f>
        <v>0</v>
      </c>
      <c r="AA547" s="359"/>
      <c r="AB547" s="219">
        <v>9250000</v>
      </c>
      <c r="AC547" s="219">
        <v>9250000</v>
      </c>
      <c r="AD547" s="219"/>
      <c r="AE547" s="219"/>
      <c r="AF547" s="219"/>
      <c r="AG547" s="219"/>
      <c r="AH547" s="219"/>
      <c r="AI547" s="219"/>
      <c r="AJ547" s="359">
        <f>IF(SUM(AC547:AD547)&lt;SUM(AB547),SUM(AB547)-SUM(AC547:AD547),)</f>
        <v>0</v>
      </c>
      <c r="AK547" s="180">
        <f>IF(SUM(K547:X547)-I547&lt;SUM(J547+G547,H547),SUM(G547+H547+J547)-SUM(K547:X547),)+IF(SUM(AC547:AD547)&lt;SUM(AB547),SUM(AB547)-SUM(AC547:AD547),)</f>
        <v>0</v>
      </c>
      <c r="AL547" s="28"/>
      <c r="AM547" s="50"/>
      <c r="AN547" s="50"/>
      <c r="AO547" s="89"/>
      <c r="AP547" s="89"/>
      <c r="AQ547" s="89"/>
      <c r="AR547" s="89"/>
      <c r="AS547" s="89"/>
      <c r="AT547" s="50"/>
      <c r="AU547" s="50"/>
      <c r="AV547" s="220"/>
      <c r="AW547" s="89"/>
      <c r="AX547" s="50"/>
    </row>
    <row r="548" spans="1:50" ht="15.75">
      <c r="A548" s="356">
        <f>SUBTOTAL(3,$AK$7:AK548)</f>
        <v>542</v>
      </c>
      <c r="B548" s="357" t="s">
        <v>54</v>
      </c>
      <c r="C548" s="358" t="s">
        <v>9623</v>
      </c>
      <c r="D548" s="360" t="s">
        <v>9624</v>
      </c>
      <c r="E548" s="360" t="s">
        <v>8838</v>
      </c>
      <c r="F548" s="360" t="s">
        <v>8838</v>
      </c>
      <c r="G548" s="359">
        <v>0</v>
      </c>
      <c r="H548" s="180">
        <v>0</v>
      </c>
      <c r="I548" s="371">
        <v>0</v>
      </c>
      <c r="J548" s="374">
        <v>8200000</v>
      </c>
      <c r="K548" s="359"/>
      <c r="L548" s="359"/>
      <c r="M548" s="359"/>
      <c r="N548" s="359"/>
      <c r="O548" s="359"/>
      <c r="P548" s="359">
        <v>8200000</v>
      </c>
      <c r="Q548" s="252"/>
      <c r="R548" s="359"/>
      <c r="S548" s="359"/>
      <c r="T548" s="359"/>
      <c r="U548" s="359"/>
      <c r="V548" s="359"/>
      <c r="W548" s="359"/>
      <c r="X548" s="359"/>
      <c r="Y548" s="359"/>
      <c r="Z548" s="359">
        <f>IF(SUM(K548:P548)&lt;SUM(J548),SUM(J548)-SUM(K548:P548),)</f>
        <v>0</v>
      </c>
      <c r="AA548" s="359"/>
      <c r="AB548" s="219">
        <v>9250000</v>
      </c>
      <c r="AC548" s="219"/>
      <c r="AD548" s="219"/>
      <c r="AE548" s="219">
        <v>9250000</v>
      </c>
      <c r="AF548" s="219"/>
      <c r="AG548" s="219"/>
      <c r="AH548" s="219"/>
      <c r="AI548" s="219"/>
      <c r="AJ548" s="359">
        <f>IF(SUM(AC548:AF548)&lt;SUM(AB548),SUM(AB548)-SUM(AC548:AF548),)</f>
        <v>0</v>
      </c>
      <c r="AK548" s="180">
        <f>IF(SUM(K548:X548)-I548&lt;SUM(J548+G548,H548),SUM(G548+H548+J548)-SUM(K548:X548),)+IF(SUM(AC548:AF548)&lt;SUM(AB548),SUM(AB548)-SUM(AC548:AF548),)</f>
        <v>0</v>
      </c>
      <c r="AL548" s="28"/>
      <c r="AM548" s="50"/>
      <c r="AN548" s="50"/>
      <c r="AO548" s="89"/>
      <c r="AP548" s="89"/>
      <c r="AQ548" s="89"/>
      <c r="AR548" s="89"/>
      <c r="AS548" s="89"/>
      <c r="AT548" s="50"/>
      <c r="AU548" s="50"/>
      <c r="AV548" s="220"/>
      <c r="AW548" s="89"/>
      <c r="AX548" s="50"/>
    </row>
    <row r="549" spans="1:50" ht="15.75">
      <c r="A549" s="356">
        <f>SUBTOTAL(3,$AK$7:AK549)</f>
        <v>543</v>
      </c>
      <c r="B549" s="357" t="s">
        <v>54</v>
      </c>
      <c r="C549" s="358" t="s">
        <v>6902</v>
      </c>
      <c r="D549" s="360" t="s">
        <v>9625</v>
      </c>
      <c r="E549" s="360" t="s">
        <v>8838</v>
      </c>
      <c r="F549" s="360" t="s">
        <v>8838</v>
      </c>
      <c r="G549" s="359">
        <v>0</v>
      </c>
      <c r="H549" s="180">
        <v>0</v>
      </c>
      <c r="I549" s="371">
        <v>0</v>
      </c>
      <c r="J549" s="374">
        <v>8200000</v>
      </c>
      <c r="K549" s="359"/>
      <c r="L549" s="359"/>
      <c r="M549" s="359"/>
      <c r="N549" s="359">
        <v>8200000</v>
      </c>
      <c r="O549" s="359"/>
      <c r="P549" s="359"/>
      <c r="Q549" s="252"/>
      <c r="R549" s="359"/>
      <c r="S549" s="359"/>
      <c r="T549" s="359"/>
      <c r="U549" s="359"/>
      <c r="V549" s="359"/>
      <c r="W549" s="359"/>
      <c r="X549" s="359"/>
      <c r="Y549" s="359"/>
      <c r="Z549" s="359">
        <f>IF(SUM(K549:N549)&lt;SUM(J549),SUM(J549)-SUM(K549:N549),)</f>
        <v>0</v>
      </c>
      <c r="AA549" s="359"/>
      <c r="AB549" s="219">
        <v>9250000</v>
      </c>
      <c r="AC549" s="219">
        <v>9250000</v>
      </c>
      <c r="AD549" s="219"/>
      <c r="AE549" s="219"/>
      <c r="AF549" s="219"/>
      <c r="AG549" s="219"/>
      <c r="AH549" s="219"/>
      <c r="AI549" s="219"/>
      <c r="AJ549" s="359">
        <f t="shared" ref="AJ549:AJ564" si="99">IF(SUM(AC549:AD549)&lt;SUM(AB549),SUM(AB549)-SUM(AC549:AD549),)</f>
        <v>0</v>
      </c>
      <c r="AK549" s="180">
        <f t="shared" ref="AK549:AK564" si="100">IF(SUM(K549:X549)-I549&lt;SUM(J549+G549,H549),SUM(G549+H549+J549)-SUM(K549:X549),)+IF(SUM(AC549:AD549)&lt;SUM(AB549),SUM(AB549)-SUM(AC549:AD549),)</f>
        <v>0</v>
      </c>
      <c r="AL549" s="28"/>
      <c r="AM549" s="50"/>
      <c r="AN549" s="50"/>
      <c r="AO549" s="89"/>
      <c r="AP549" s="89"/>
      <c r="AQ549" s="89"/>
      <c r="AR549" s="89"/>
      <c r="AS549" s="89"/>
      <c r="AT549" s="50"/>
      <c r="AU549" s="50"/>
      <c r="AV549" s="220"/>
      <c r="AW549" s="89"/>
      <c r="AX549" s="50"/>
    </row>
    <row r="550" spans="1:50" ht="15.75">
      <c r="A550" s="356">
        <f>SUBTOTAL(3,$AK$7:AK550)</f>
        <v>544</v>
      </c>
      <c r="B550" s="357" t="s">
        <v>54</v>
      </c>
      <c r="C550" s="358" t="s">
        <v>5166</v>
      </c>
      <c r="D550" s="360" t="s">
        <v>9626</v>
      </c>
      <c r="E550" s="360" t="s">
        <v>8838</v>
      </c>
      <c r="F550" s="360" t="s">
        <v>8838</v>
      </c>
      <c r="G550" s="359">
        <v>0</v>
      </c>
      <c r="H550" s="180">
        <v>0</v>
      </c>
      <c r="I550" s="371">
        <v>0</v>
      </c>
      <c r="J550" s="374">
        <v>8200000</v>
      </c>
      <c r="K550" s="359"/>
      <c r="L550" s="359"/>
      <c r="M550" s="359"/>
      <c r="N550" s="359">
        <v>8200000</v>
      </c>
      <c r="O550" s="359"/>
      <c r="P550" s="359"/>
      <c r="Q550" s="252"/>
      <c r="R550" s="359"/>
      <c r="S550" s="359"/>
      <c r="T550" s="359"/>
      <c r="U550" s="359"/>
      <c r="V550" s="359"/>
      <c r="W550" s="359"/>
      <c r="X550" s="359"/>
      <c r="Y550" s="359"/>
      <c r="Z550" s="359">
        <f>IF(SUM(K550:N550)&lt;SUM(J550),SUM(J550)-SUM(K550:N550),)</f>
        <v>0</v>
      </c>
      <c r="AA550" s="359"/>
      <c r="AB550" s="219">
        <v>9250000</v>
      </c>
      <c r="AC550" s="219">
        <v>9250000</v>
      </c>
      <c r="AD550" s="219"/>
      <c r="AE550" s="219"/>
      <c r="AF550" s="219"/>
      <c r="AG550" s="219"/>
      <c r="AH550" s="219"/>
      <c r="AI550" s="219"/>
      <c r="AJ550" s="359">
        <f t="shared" si="99"/>
        <v>0</v>
      </c>
      <c r="AK550" s="180">
        <f t="shared" si="100"/>
        <v>0</v>
      </c>
      <c r="AL550" s="28"/>
      <c r="AM550" s="50"/>
      <c r="AN550" s="50"/>
      <c r="AO550" s="89"/>
      <c r="AP550" s="89"/>
      <c r="AQ550" s="89"/>
      <c r="AR550" s="89"/>
      <c r="AS550" s="89"/>
      <c r="AT550" s="50"/>
      <c r="AU550" s="50"/>
      <c r="AV550" s="220"/>
      <c r="AW550" s="89"/>
      <c r="AX550" s="50"/>
    </row>
    <row r="551" spans="1:50" ht="15.75">
      <c r="A551" s="356">
        <f>SUBTOTAL(3,$AK$7:AK551)</f>
        <v>545</v>
      </c>
      <c r="B551" s="357" t="s">
        <v>54</v>
      </c>
      <c r="C551" s="358" t="s">
        <v>9627</v>
      </c>
      <c r="D551" s="360" t="s">
        <v>9628</v>
      </c>
      <c r="E551" s="360" t="s">
        <v>8838</v>
      </c>
      <c r="F551" s="360" t="s">
        <v>8838</v>
      </c>
      <c r="G551" s="359">
        <v>0</v>
      </c>
      <c r="H551" s="180">
        <v>0</v>
      </c>
      <c r="I551" s="371">
        <v>0</v>
      </c>
      <c r="J551" s="374">
        <v>8200000</v>
      </c>
      <c r="K551" s="359"/>
      <c r="L551" s="359"/>
      <c r="M551" s="359"/>
      <c r="N551" s="359"/>
      <c r="O551" s="359"/>
      <c r="P551" s="359">
        <v>8200000</v>
      </c>
      <c r="Q551" s="252"/>
      <c r="R551" s="359"/>
      <c r="S551" s="359"/>
      <c r="T551" s="359"/>
      <c r="U551" s="359"/>
      <c r="V551" s="359"/>
      <c r="W551" s="359"/>
      <c r="X551" s="359"/>
      <c r="Y551" s="359"/>
      <c r="Z551" s="359">
        <f>IF(SUM(K551:P551)&lt;SUM(J551),SUM(J551)-SUM(K551:P551),)</f>
        <v>0</v>
      </c>
      <c r="AA551" s="359"/>
      <c r="AB551" s="219">
        <v>9250000</v>
      </c>
      <c r="AC551" s="219"/>
      <c r="AD551" s="219"/>
      <c r="AE551" s="219"/>
      <c r="AF551" s="219"/>
      <c r="AG551" s="219"/>
      <c r="AH551" s="219"/>
      <c r="AI551" s="219"/>
      <c r="AJ551" s="359">
        <f t="shared" si="99"/>
        <v>9250000</v>
      </c>
      <c r="AK551" s="180">
        <f t="shared" si="100"/>
        <v>9250000</v>
      </c>
      <c r="AL551" s="28"/>
      <c r="AM551" s="50"/>
      <c r="AN551" s="50"/>
      <c r="AO551" s="89"/>
      <c r="AP551" s="89"/>
      <c r="AQ551" s="89"/>
      <c r="AR551" s="89"/>
      <c r="AS551" s="89"/>
      <c r="AT551" s="50"/>
      <c r="AU551" s="50"/>
      <c r="AV551" s="220"/>
      <c r="AW551" s="89"/>
      <c r="AX551" s="50"/>
    </row>
    <row r="552" spans="1:50" ht="15.75">
      <c r="A552" s="356">
        <f>SUBTOTAL(3,$AK$7:AK552)</f>
        <v>546</v>
      </c>
      <c r="B552" s="357" t="s">
        <v>54</v>
      </c>
      <c r="C552" s="358" t="s">
        <v>6675</v>
      </c>
      <c r="D552" s="360" t="s">
        <v>9629</v>
      </c>
      <c r="E552" s="360" t="s">
        <v>8838</v>
      </c>
      <c r="F552" s="360" t="s">
        <v>8838</v>
      </c>
      <c r="G552" s="359">
        <v>0</v>
      </c>
      <c r="H552" s="180">
        <v>0</v>
      </c>
      <c r="I552" s="371">
        <v>0</v>
      </c>
      <c r="J552" s="374">
        <v>8200000</v>
      </c>
      <c r="K552" s="359"/>
      <c r="L552" s="359"/>
      <c r="M552" s="359"/>
      <c r="N552" s="359">
        <v>8200000</v>
      </c>
      <c r="O552" s="359"/>
      <c r="P552" s="359"/>
      <c r="Q552" s="252"/>
      <c r="R552" s="359"/>
      <c r="S552" s="359"/>
      <c r="T552" s="359"/>
      <c r="U552" s="359"/>
      <c r="V552" s="359"/>
      <c r="W552" s="359"/>
      <c r="X552" s="359"/>
      <c r="Y552" s="359"/>
      <c r="Z552" s="359">
        <f>IF(SUM(K552:N552)&lt;SUM(J552),SUM(J552)-SUM(K552:N552),)</f>
        <v>0</v>
      </c>
      <c r="AA552" s="359"/>
      <c r="AB552" s="219">
        <v>9250000</v>
      </c>
      <c r="AC552" s="219">
        <v>9250000</v>
      </c>
      <c r="AD552" s="219"/>
      <c r="AE552" s="219"/>
      <c r="AF552" s="219"/>
      <c r="AG552" s="219"/>
      <c r="AH552" s="219"/>
      <c r="AI552" s="219"/>
      <c r="AJ552" s="359">
        <f t="shared" si="99"/>
        <v>0</v>
      </c>
      <c r="AK552" s="180">
        <f t="shared" si="100"/>
        <v>0</v>
      </c>
      <c r="AL552" s="28"/>
      <c r="AM552" s="50"/>
      <c r="AN552" s="50"/>
      <c r="AO552" s="89"/>
      <c r="AP552" s="89"/>
      <c r="AQ552" s="89"/>
      <c r="AR552" s="89"/>
      <c r="AS552" s="89"/>
      <c r="AT552" s="50"/>
      <c r="AU552" s="50"/>
      <c r="AV552" s="220"/>
      <c r="AW552" s="89"/>
      <c r="AX552" s="50"/>
    </row>
    <row r="553" spans="1:50" ht="15.75">
      <c r="A553" s="356">
        <f>SUBTOTAL(3,$AK$7:AK553)</f>
        <v>547</v>
      </c>
      <c r="B553" s="357" t="s">
        <v>54</v>
      </c>
      <c r="C553" s="358" t="s">
        <v>5726</v>
      </c>
      <c r="D553" s="360" t="s">
        <v>9214</v>
      </c>
      <c r="E553" s="360" t="s">
        <v>8838</v>
      </c>
      <c r="F553" s="360" t="s">
        <v>8838</v>
      </c>
      <c r="G553" s="359">
        <v>0</v>
      </c>
      <c r="H553" s="180">
        <v>0</v>
      </c>
      <c r="I553" s="371">
        <v>0</v>
      </c>
      <c r="J553" s="374">
        <v>8200000</v>
      </c>
      <c r="K553" s="359"/>
      <c r="L553" s="359"/>
      <c r="M553" s="359"/>
      <c r="N553" s="359">
        <v>8200000</v>
      </c>
      <c r="O553" s="359"/>
      <c r="P553" s="359"/>
      <c r="Q553" s="252"/>
      <c r="R553" s="359"/>
      <c r="S553" s="359"/>
      <c r="T553" s="359"/>
      <c r="U553" s="359"/>
      <c r="V553" s="359"/>
      <c r="W553" s="359"/>
      <c r="X553" s="359"/>
      <c r="Y553" s="359"/>
      <c r="Z553" s="359">
        <f>IF(SUM(K553:N553)&lt;SUM(J553),SUM(J553)-SUM(K553:N553),)</f>
        <v>0</v>
      </c>
      <c r="AA553" s="359"/>
      <c r="AB553" s="219">
        <v>9250000</v>
      </c>
      <c r="AC553" s="219">
        <v>9250000</v>
      </c>
      <c r="AD553" s="219"/>
      <c r="AE553" s="219"/>
      <c r="AF553" s="219"/>
      <c r="AG553" s="219"/>
      <c r="AH553" s="219"/>
      <c r="AI553" s="219"/>
      <c r="AJ553" s="359">
        <f t="shared" si="99"/>
        <v>0</v>
      </c>
      <c r="AK553" s="180">
        <f t="shared" si="100"/>
        <v>0</v>
      </c>
      <c r="AL553" s="28"/>
      <c r="AM553" s="50"/>
      <c r="AN553" s="50"/>
      <c r="AO553" s="89"/>
      <c r="AP553" s="89"/>
      <c r="AQ553" s="89"/>
      <c r="AR553" s="89"/>
      <c r="AS553" s="89"/>
      <c r="AT553" s="50"/>
      <c r="AU553" s="50"/>
      <c r="AV553" s="220"/>
      <c r="AW553" s="89"/>
      <c r="AX553" s="50"/>
    </row>
    <row r="554" spans="1:50" ht="15.75">
      <c r="A554" s="356">
        <f>SUBTOTAL(3,$AK$7:AK554)</f>
        <v>548</v>
      </c>
      <c r="B554" s="357" t="s">
        <v>54</v>
      </c>
      <c r="C554" s="358" t="s">
        <v>6192</v>
      </c>
      <c r="D554" s="360" t="s">
        <v>9630</v>
      </c>
      <c r="E554" s="360" t="s">
        <v>8838</v>
      </c>
      <c r="F554" s="360" t="s">
        <v>8838</v>
      </c>
      <c r="G554" s="359">
        <v>0</v>
      </c>
      <c r="H554" s="180">
        <v>0</v>
      </c>
      <c r="I554" s="371"/>
      <c r="J554" s="374">
        <v>8200000</v>
      </c>
      <c r="K554" s="359"/>
      <c r="L554" s="359"/>
      <c r="M554" s="359"/>
      <c r="N554" s="359">
        <v>8200000</v>
      </c>
      <c r="O554" s="359"/>
      <c r="P554" s="359"/>
      <c r="Q554" s="252"/>
      <c r="R554" s="359"/>
      <c r="S554" s="359"/>
      <c r="T554" s="359"/>
      <c r="U554" s="359"/>
      <c r="V554" s="359"/>
      <c r="W554" s="359"/>
      <c r="X554" s="359"/>
      <c r="Y554" s="359"/>
      <c r="Z554" s="359">
        <f>IF(SUM(K554:N554)&lt;SUM(J554),SUM(J554)-SUM(K554:N554),)</f>
        <v>0</v>
      </c>
      <c r="AA554" s="359"/>
      <c r="AB554" s="219">
        <v>9250000</v>
      </c>
      <c r="AC554" s="219"/>
      <c r="AD554" s="219"/>
      <c r="AE554" s="219"/>
      <c r="AF554" s="219"/>
      <c r="AG554" s="219">
        <v>9250000</v>
      </c>
      <c r="AH554" s="219"/>
      <c r="AI554" s="219"/>
      <c r="AJ554" s="359">
        <f>IF(SUM(AC554:AH554)&lt;SUM(AB554),SUM(AB554)-SUM(AC554:AH554),)</f>
        <v>0</v>
      </c>
      <c r="AK554" s="180">
        <v>0</v>
      </c>
      <c r="AL554" s="28"/>
      <c r="AM554" s="50"/>
      <c r="AN554" s="50"/>
      <c r="AO554" s="89"/>
      <c r="AP554" s="89"/>
      <c r="AQ554" s="89"/>
      <c r="AR554" s="89"/>
      <c r="AS554" s="89"/>
      <c r="AT554" s="50"/>
      <c r="AU554" s="50"/>
      <c r="AV554" s="220"/>
      <c r="AW554" s="89"/>
      <c r="AX554" s="50"/>
    </row>
    <row r="555" spans="1:50" ht="15.75">
      <c r="A555" s="356">
        <f>SUBTOTAL(3,$AK$7:AK555)</f>
        <v>549</v>
      </c>
      <c r="B555" s="357" t="s">
        <v>54</v>
      </c>
      <c r="C555" s="358" t="s">
        <v>5378</v>
      </c>
      <c r="D555" s="360" t="s">
        <v>9631</v>
      </c>
      <c r="E555" s="360" t="s">
        <v>8838</v>
      </c>
      <c r="F555" s="360" t="s">
        <v>8838</v>
      </c>
      <c r="G555" s="359">
        <v>0</v>
      </c>
      <c r="H555" s="180">
        <v>0</v>
      </c>
      <c r="I555" s="371">
        <v>0</v>
      </c>
      <c r="J555" s="374">
        <v>8200000</v>
      </c>
      <c r="K555" s="359"/>
      <c r="L555" s="359"/>
      <c r="M555" s="359"/>
      <c r="N555" s="359">
        <v>8200000</v>
      </c>
      <c r="O555" s="359"/>
      <c r="P555" s="359"/>
      <c r="Q555" s="252"/>
      <c r="R555" s="359"/>
      <c r="S555" s="359"/>
      <c r="T555" s="359"/>
      <c r="U555" s="359"/>
      <c r="V555" s="359"/>
      <c r="W555" s="359"/>
      <c r="X555" s="359"/>
      <c r="Y555" s="359"/>
      <c r="Z555" s="359">
        <f>IF(SUM(K555:N555)&lt;SUM(J555),SUM(J555)-SUM(K555:N555),)</f>
        <v>0</v>
      </c>
      <c r="AA555" s="359"/>
      <c r="AB555" s="219">
        <v>9250000</v>
      </c>
      <c r="AC555" s="219">
        <v>9250000</v>
      </c>
      <c r="AD555" s="219"/>
      <c r="AE555" s="219"/>
      <c r="AF555" s="219"/>
      <c r="AG555" s="219"/>
      <c r="AH555" s="219"/>
      <c r="AI555" s="219"/>
      <c r="AJ555" s="359">
        <f t="shared" si="99"/>
        <v>0</v>
      </c>
      <c r="AK555" s="180">
        <f t="shared" si="100"/>
        <v>0</v>
      </c>
      <c r="AL555" s="28"/>
      <c r="AM555" s="50"/>
      <c r="AN555" s="50"/>
      <c r="AO555" s="89"/>
      <c r="AP555" s="89"/>
      <c r="AQ555" s="89"/>
      <c r="AR555" s="89"/>
      <c r="AS555" s="89"/>
      <c r="AT555" s="50"/>
      <c r="AU555" s="50"/>
      <c r="AV555" s="220"/>
      <c r="AW555" s="89"/>
      <c r="AX555" s="50"/>
    </row>
    <row r="556" spans="1:50" ht="15.75">
      <c r="A556" s="356">
        <f>SUBTOTAL(3,$AK$7:AK556)</f>
        <v>550</v>
      </c>
      <c r="B556" s="357" t="s">
        <v>7045</v>
      </c>
      <c r="C556" s="358" t="s">
        <v>9632</v>
      </c>
      <c r="D556" s="357" t="s">
        <v>9633</v>
      </c>
      <c r="E556" s="357" t="s">
        <v>10054</v>
      </c>
      <c r="F556" s="357" t="s">
        <v>8801</v>
      </c>
      <c r="G556" s="359">
        <v>0</v>
      </c>
      <c r="H556" s="180">
        <v>0</v>
      </c>
      <c r="I556" s="371"/>
      <c r="J556" s="359">
        <v>7500000</v>
      </c>
      <c r="K556" s="359"/>
      <c r="L556" s="359"/>
      <c r="M556" s="359"/>
      <c r="N556" s="359"/>
      <c r="O556" s="359"/>
      <c r="P556" s="359"/>
      <c r="Q556" s="252"/>
      <c r="R556" s="359"/>
      <c r="S556" s="359"/>
      <c r="T556" s="359"/>
      <c r="U556" s="359"/>
      <c r="V556" s="359">
        <v>7500000</v>
      </c>
      <c r="W556" s="359"/>
      <c r="X556" s="359"/>
      <c r="Y556" s="359"/>
      <c r="Z556" s="359">
        <f>IF(SUM(K556:V556)&lt;SUM(J556),SUM(J556)-SUM(K556:V556),)</f>
        <v>0</v>
      </c>
      <c r="AA556" s="359"/>
      <c r="AB556" s="219">
        <v>8450000</v>
      </c>
      <c r="AC556" s="219">
        <v>8450000</v>
      </c>
      <c r="AD556" s="219"/>
      <c r="AE556" s="219"/>
      <c r="AF556" s="219"/>
      <c r="AG556" s="219"/>
      <c r="AH556" s="219"/>
      <c r="AI556" s="219"/>
      <c r="AJ556" s="359">
        <f t="shared" si="99"/>
        <v>0</v>
      </c>
      <c r="AK556" s="180">
        <f t="shared" si="100"/>
        <v>0</v>
      </c>
      <c r="AL556" s="28"/>
      <c r="AM556" s="89"/>
      <c r="AN556" s="89"/>
      <c r="AO556" s="89"/>
      <c r="AP556" s="89"/>
      <c r="AQ556" s="89"/>
      <c r="AR556" s="89"/>
      <c r="AS556" s="89"/>
      <c r="AT556" s="89"/>
      <c r="AU556" s="89"/>
      <c r="AV556" s="220"/>
      <c r="AW556" s="89"/>
      <c r="AX556" s="89"/>
    </row>
    <row r="557" spans="1:50" ht="15.75">
      <c r="A557" s="356">
        <f>SUBTOTAL(3,$AK$7:AK557)</f>
        <v>551</v>
      </c>
      <c r="B557" s="357" t="s">
        <v>54</v>
      </c>
      <c r="C557" s="358" t="s">
        <v>5729</v>
      </c>
      <c r="D557" s="360" t="s">
        <v>9635</v>
      </c>
      <c r="E557" s="360" t="s">
        <v>8838</v>
      </c>
      <c r="F557" s="360" t="s">
        <v>8838</v>
      </c>
      <c r="G557" s="359">
        <v>0</v>
      </c>
      <c r="H557" s="180">
        <v>0</v>
      </c>
      <c r="I557" s="371">
        <v>0</v>
      </c>
      <c r="J557" s="374">
        <v>8200000</v>
      </c>
      <c r="K557" s="359"/>
      <c r="L557" s="359"/>
      <c r="M557" s="359"/>
      <c r="N557" s="359">
        <v>8200000</v>
      </c>
      <c r="O557" s="359"/>
      <c r="P557" s="359"/>
      <c r="Q557" s="252"/>
      <c r="R557" s="359"/>
      <c r="S557" s="359"/>
      <c r="T557" s="359"/>
      <c r="U557" s="359"/>
      <c r="V557" s="359"/>
      <c r="W557" s="359"/>
      <c r="X557" s="359"/>
      <c r="Y557" s="359"/>
      <c r="Z557" s="359">
        <f>IF(SUM(K557:N557)&lt;SUM(J557),SUM(J557)-SUM(K557:N557),)</f>
        <v>0</v>
      </c>
      <c r="AA557" s="359"/>
      <c r="AB557" s="219">
        <v>9250000</v>
      </c>
      <c r="AC557" s="219"/>
      <c r="AD557" s="219"/>
      <c r="AE557" s="219"/>
      <c r="AF557" s="219"/>
      <c r="AG557" s="219"/>
      <c r="AH557" s="219"/>
      <c r="AI557" s="219"/>
      <c r="AJ557" s="359">
        <f t="shared" si="99"/>
        <v>9250000</v>
      </c>
      <c r="AK557" s="180">
        <f t="shared" si="100"/>
        <v>9250000</v>
      </c>
      <c r="AL557" s="28"/>
      <c r="AM557" s="50"/>
      <c r="AN557" s="50"/>
      <c r="AO557" s="89"/>
      <c r="AP557" s="89"/>
      <c r="AQ557" s="89"/>
      <c r="AR557" s="89"/>
      <c r="AS557" s="89"/>
      <c r="AT557" s="50"/>
      <c r="AU557" s="50"/>
      <c r="AV557" s="220"/>
      <c r="AW557" s="89"/>
      <c r="AX557" s="50"/>
    </row>
    <row r="558" spans="1:50" ht="15.75">
      <c r="A558" s="356">
        <f>SUBTOTAL(3,$AK$7:AK558)</f>
        <v>552</v>
      </c>
      <c r="B558" s="357" t="s">
        <v>54</v>
      </c>
      <c r="C558" s="358" t="s">
        <v>9636</v>
      </c>
      <c r="D558" s="360" t="s">
        <v>9637</v>
      </c>
      <c r="E558" s="360" t="s">
        <v>8838</v>
      </c>
      <c r="F558" s="360" t="s">
        <v>8838</v>
      </c>
      <c r="G558" s="359">
        <v>0</v>
      </c>
      <c r="H558" s="180">
        <v>0</v>
      </c>
      <c r="I558" s="371">
        <v>0</v>
      </c>
      <c r="J558" s="374">
        <v>8200000</v>
      </c>
      <c r="K558" s="359"/>
      <c r="L558" s="359"/>
      <c r="M558" s="359"/>
      <c r="N558" s="359"/>
      <c r="O558" s="359"/>
      <c r="P558" s="359">
        <v>8200000</v>
      </c>
      <c r="Q558" s="252"/>
      <c r="R558" s="359"/>
      <c r="S558" s="359"/>
      <c r="T558" s="359"/>
      <c r="U558" s="359"/>
      <c r="V558" s="359"/>
      <c r="W558" s="359"/>
      <c r="X558" s="359"/>
      <c r="Y558" s="359"/>
      <c r="Z558" s="359">
        <f>IF(SUM(K558:P558)&lt;SUM(J558),SUM(J558)-SUM(K558:P558),)</f>
        <v>0</v>
      </c>
      <c r="AA558" s="359"/>
      <c r="AB558" s="219">
        <v>9250000</v>
      </c>
      <c r="AC558" s="219"/>
      <c r="AD558" s="219"/>
      <c r="AE558" s="219"/>
      <c r="AF558" s="219"/>
      <c r="AG558" s="219"/>
      <c r="AH558" s="219"/>
      <c r="AI558" s="219"/>
      <c r="AJ558" s="359">
        <f t="shared" si="99"/>
        <v>9250000</v>
      </c>
      <c r="AK558" s="180">
        <f t="shared" si="100"/>
        <v>9250000</v>
      </c>
      <c r="AL558" s="28"/>
      <c r="AM558" s="50"/>
      <c r="AN558" s="50"/>
      <c r="AO558" s="89"/>
      <c r="AP558" s="89"/>
      <c r="AQ558" s="89"/>
      <c r="AR558" s="89"/>
      <c r="AS558" s="89"/>
      <c r="AT558" s="50"/>
      <c r="AU558" s="50"/>
      <c r="AV558" s="220"/>
      <c r="AW558" s="89"/>
      <c r="AX558" s="50"/>
    </row>
    <row r="559" spans="1:50" ht="15.75">
      <c r="A559" s="356">
        <f>SUBTOTAL(3,$AK$7:AK559)</f>
        <v>553</v>
      </c>
      <c r="B559" s="357" t="s">
        <v>7052</v>
      </c>
      <c r="C559" s="358" t="s">
        <v>10006</v>
      </c>
      <c r="D559" s="357" t="s">
        <v>10007</v>
      </c>
      <c r="E559" s="357" t="s">
        <v>9651</v>
      </c>
      <c r="F559" s="357" t="s">
        <v>8900</v>
      </c>
      <c r="G559" s="359">
        <v>0</v>
      </c>
      <c r="H559" s="180">
        <v>0</v>
      </c>
      <c r="I559" s="371"/>
      <c r="J559" s="359">
        <v>7500000</v>
      </c>
      <c r="K559" s="359"/>
      <c r="L559" s="359"/>
      <c r="M559" s="359"/>
      <c r="N559" s="359"/>
      <c r="O559" s="359"/>
      <c r="P559" s="359">
        <v>7500000</v>
      </c>
      <c r="Q559" s="252"/>
      <c r="R559" s="359"/>
      <c r="S559" s="359"/>
      <c r="T559" s="359"/>
      <c r="U559" s="359"/>
      <c r="V559" s="359"/>
      <c r="W559" s="359"/>
      <c r="X559" s="359"/>
      <c r="Y559" s="359"/>
      <c r="Z559" s="359">
        <f>IF(SUM(K559:P559)&lt;SUM(J559),SUM(J559)-SUM(K559:P559),)</f>
        <v>0</v>
      </c>
      <c r="AA559" s="359"/>
      <c r="AB559" s="219">
        <v>8450000</v>
      </c>
      <c r="AC559" s="219">
        <v>8450000</v>
      </c>
      <c r="AD559" s="219"/>
      <c r="AE559" s="219"/>
      <c r="AF559" s="219"/>
      <c r="AG559" s="219"/>
      <c r="AH559" s="219"/>
      <c r="AI559" s="219"/>
      <c r="AJ559" s="359">
        <f t="shared" si="99"/>
        <v>0</v>
      </c>
      <c r="AK559" s="180">
        <f t="shared" si="100"/>
        <v>0</v>
      </c>
      <c r="AL559" s="28"/>
      <c r="AM559" s="89"/>
      <c r="AN559" s="89"/>
      <c r="AO559" s="89"/>
      <c r="AP559" s="89"/>
      <c r="AQ559" s="89"/>
      <c r="AR559" s="89"/>
      <c r="AS559" s="89"/>
      <c r="AT559" s="89"/>
      <c r="AU559" s="89"/>
      <c r="AV559" s="220"/>
      <c r="AW559" s="89"/>
      <c r="AX559" s="89"/>
    </row>
    <row r="560" spans="1:50" ht="15.75">
      <c r="A560" s="356">
        <f>SUBTOTAL(3,$AK$7:AK560)</f>
        <v>554</v>
      </c>
      <c r="B560" s="357" t="s">
        <v>54</v>
      </c>
      <c r="C560" s="358" t="s">
        <v>6386</v>
      </c>
      <c r="D560" s="360" t="s">
        <v>9642</v>
      </c>
      <c r="E560" s="360" t="s">
        <v>8838</v>
      </c>
      <c r="F560" s="360" t="s">
        <v>8838</v>
      </c>
      <c r="G560" s="359">
        <v>0</v>
      </c>
      <c r="H560" s="180">
        <v>0</v>
      </c>
      <c r="I560" s="371">
        <v>0</v>
      </c>
      <c r="J560" s="374">
        <v>8200000</v>
      </c>
      <c r="K560" s="359"/>
      <c r="L560" s="359"/>
      <c r="M560" s="359"/>
      <c r="N560" s="359">
        <v>8200000</v>
      </c>
      <c r="O560" s="359"/>
      <c r="P560" s="359"/>
      <c r="Q560" s="252"/>
      <c r="R560" s="359"/>
      <c r="S560" s="359"/>
      <c r="T560" s="359"/>
      <c r="U560" s="359"/>
      <c r="V560" s="359"/>
      <c r="W560" s="359"/>
      <c r="X560" s="359"/>
      <c r="Y560" s="359"/>
      <c r="Z560" s="359">
        <f>IF(SUM(K560:N560)&lt;SUM(J560),SUM(J560)-SUM(K560:N560),)</f>
        <v>0</v>
      </c>
      <c r="AA560" s="359"/>
      <c r="AB560" s="219">
        <v>9250000</v>
      </c>
      <c r="AC560" s="219">
        <v>9250000</v>
      </c>
      <c r="AD560" s="219"/>
      <c r="AE560" s="219"/>
      <c r="AF560" s="219"/>
      <c r="AG560" s="219"/>
      <c r="AH560" s="219"/>
      <c r="AI560" s="219"/>
      <c r="AJ560" s="359">
        <f t="shared" si="99"/>
        <v>0</v>
      </c>
      <c r="AK560" s="180">
        <f t="shared" si="100"/>
        <v>0</v>
      </c>
      <c r="AL560" s="28"/>
      <c r="AM560" s="50"/>
      <c r="AN560" s="50"/>
      <c r="AO560" s="89"/>
      <c r="AP560" s="89"/>
      <c r="AQ560" s="89"/>
      <c r="AR560" s="89"/>
      <c r="AS560" s="89"/>
      <c r="AT560" s="50"/>
      <c r="AU560" s="50"/>
      <c r="AV560" s="220"/>
      <c r="AW560" s="89"/>
      <c r="AX560" s="50"/>
    </row>
    <row r="561" spans="1:50" ht="15.75">
      <c r="A561" s="356">
        <f>SUBTOTAL(3,$AK$7:AK561)</f>
        <v>555</v>
      </c>
      <c r="B561" s="357" t="s">
        <v>54</v>
      </c>
      <c r="C561" s="358" t="s">
        <v>6387</v>
      </c>
      <c r="D561" s="360" t="s">
        <v>9643</v>
      </c>
      <c r="E561" s="360" t="s">
        <v>8838</v>
      </c>
      <c r="F561" s="360" t="s">
        <v>8838</v>
      </c>
      <c r="G561" s="359">
        <v>0</v>
      </c>
      <c r="H561" s="180">
        <v>0</v>
      </c>
      <c r="I561" s="371">
        <v>0</v>
      </c>
      <c r="J561" s="374">
        <v>8200000</v>
      </c>
      <c r="K561" s="359"/>
      <c r="L561" s="359"/>
      <c r="M561" s="359"/>
      <c r="N561" s="359">
        <v>8200000</v>
      </c>
      <c r="O561" s="359"/>
      <c r="P561" s="359"/>
      <c r="Q561" s="252"/>
      <c r="R561" s="359"/>
      <c r="S561" s="359"/>
      <c r="T561" s="359"/>
      <c r="U561" s="359"/>
      <c r="V561" s="359"/>
      <c r="W561" s="359"/>
      <c r="X561" s="359"/>
      <c r="Y561" s="359"/>
      <c r="Z561" s="359">
        <f>IF(SUM(K561:N561)&lt;SUM(J561),SUM(J561)-SUM(K561:N561),)</f>
        <v>0</v>
      </c>
      <c r="AA561" s="359"/>
      <c r="AB561" s="219">
        <v>9250000</v>
      </c>
      <c r="AC561" s="219">
        <v>9250000</v>
      </c>
      <c r="AD561" s="219"/>
      <c r="AE561" s="219"/>
      <c r="AF561" s="219"/>
      <c r="AG561" s="219"/>
      <c r="AH561" s="219"/>
      <c r="AI561" s="219"/>
      <c r="AJ561" s="359">
        <f t="shared" si="99"/>
        <v>0</v>
      </c>
      <c r="AK561" s="180">
        <f t="shared" si="100"/>
        <v>0</v>
      </c>
      <c r="AL561" s="28"/>
      <c r="AM561" s="50"/>
      <c r="AN561" s="50"/>
      <c r="AO561" s="89"/>
      <c r="AP561" s="89"/>
      <c r="AQ561" s="89"/>
      <c r="AR561" s="89"/>
      <c r="AS561" s="89"/>
      <c r="AT561" s="50"/>
      <c r="AU561" s="50"/>
      <c r="AV561" s="220"/>
      <c r="AW561" s="89"/>
      <c r="AX561" s="50"/>
    </row>
    <row r="562" spans="1:50" ht="15.75">
      <c r="A562" s="356">
        <f>SUBTOTAL(3,$AK$7:AK562)</f>
        <v>556</v>
      </c>
      <c r="B562" s="357" t="s">
        <v>54</v>
      </c>
      <c r="C562" s="358" t="s">
        <v>9644</v>
      </c>
      <c r="D562" s="360" t="s">
        <v>9645</v>
      </c>
      <c r="E562" s="360" t="s">
        <v>8838</v>
      </c>
      <c r="F562" s="360" t="s">
        <v>8838</v>
      </c>
      <c r="G562" s="359">
        <v>0</v>
      </c>
      <c r="H562" s="180">
        <v>0</v>
      </c>
      <c r="I562" s="371">
        <v>0</v>
      </c>
      <c r="J562" s="374">
        <v>8200000</v>
      </c>
      <c r="K562" s="359"/>
      <c r="L562" s="359"/>
      <c r="M562" s="359"/>
      <c r="N562" s="359"/>
      <c r="O562" s="359"/>
      <c r="P562" s="359"/>
      <c r="Q562" s="252"/>
      <c r="R562" s="359">
        <v>8200000</v>
      </c>
      <c r="S562" s="359"/>
      <c r="T562" s="359"/>
      <c r="U562" s="359"/>
      <c r="V562" s="359"/>
      <c r="W562" s="359"/>
      <c r="X562" s="359"/>
      <c r="Y562" s="359"/>
      <c r="Z562" s="359">
        <f>IF(SUM(K562:R562)&lt;SUM(J562),SUM(J562)-SUM(K562:N=R562),)</f>
        <v>0</v>
      </c>
      <c r="AA562" s="359"/>
      <c r="AB562" s="219">
        <v>9250000</v>
      </c>
      <c r="AC562" s="219"/>
      <c r="AD562" s="219"/>
      <c r="AE562" s="219"/>
      <c r="AF562" s="219"/>
      <c r="AG562" s="219">
        <v>9250000</v>
      </c>
      <c r="AH562" s="219"/>
      <c r="AI562" s="219"/>
      <c r="AJ562" s="359">
        <f>IF(SUM(AC562:AH562)&lt;SUM(AB562),SUM(AB562)-SUM(AC562:AH562),)</f>
        <v>0</v>
      </c>
      <c r="AK562" s="180">
        <v>0</v>
      </c>
      <c r="AL562" s="28"/>
      <c r="AM562" s="50"/>
      <c r="AN562" s="50"/>
      <c r="AO562" s="89"/>
      <c r="AP562" s="89"/>
      <c r="AQ562" s="89"/>
      <c r="AR562" s="89"/>
      <c r="AS562" s="89"/>
      <c r="AT562" s="50"/>
      <c r="AU562" s="50"/>
      <c r="AV562" s="220"/>
      <c r="AW562" s="89"/>
      <c r="AX562" s="50"/>
    </row>
    <row r="563" spans="1:50" ht="15.75">
      <c r="A563" s="356">
        <f>SUBTOTAL(3,$AK$7:AK563)</f>
        <v>557</v>
      </c>
      <c r="B563" s="357" t="s">
        <v>54</v>
      </c>
      <c r="C563" s="358" t="s">
        <v>5289</v>
      </c>
      <c r="D563" s="360" t="s">
        <v>9646</v>
      </c>
      <c r="E563" s="360" t="s">
        <v>8838</v>
      </c>
      <c r="F563" s="360" t="s">
        <v>8838</v>
      </c>
      <c r="G563" s="359">
        <v>0</v>
      </c>
      <c r="H563" s="180">
        <v>0</v>
      </c>
      <c r="I563" s="371">
        <v>0</v>
      </c>
      <c r="J563" s="374">
        <v>8200000</v>
      </c>
      <c r="K563" s="359"/>
      <c r="L563" s="359"/>
      <c r="M563" s="359"/>
      <c r="N563" s="359">
        <v>8200000</v>
      </c>
      <c r="O563" s="359"/>
      <c r="P563" s="359"/>
      <c r="Q563" s="252"/>
      <c r="R563" s="359"/>
      <c r="S563" s="359"/>
      <c r="T563" s="359"/>
      <c r="U563" s="359"/>
      <c r="V563" s="359"/>
      <c r="W563" s="359"/>
      <c r="X563" s="359"/>
      <c r="Y563" s="359"/>
      <c r="Z563" s="359">
        <f>IF(SUM(K563:N563)&lt;SUM(J563),SUM(J563)-SUM(K563:N563),)</f>
        <v>0</v>
      </c>
      <c r="AA563" s="359"/>
      <c r="AB563" s="219">
        <v>9250000</v>
      </c>
      <c r="AC563" s="219">
        <v>9250000</v>
      </c>
      <c r="AD563" s="219"/>
      <c r="AE563" s="219"/>
      <c r="AF563" s="219"/>
      <c r="AG563" s="219"/>
      <c r="AH563" s="219"/>
      <c r="AI563" s="219"/>
      <c r="AJ563" s="359">
        <f t="shared" si="99"/>
        <v>0</v>
      </c>
      <c r="AK563" s="180">
        <f t="shared" si="100"/>
        <v>0</v>
      </c>
      <c r="AL563" s="28"/>
      <c r="AM563" s="50"/>
      <c r="AN563" s="50"/>
      <c r="AO563" s="89"/>
      <c r="AP563" s="89"/>
      <c r="AQ563" s="89"/>
      <c r="AR563" s="89"/>
      <c r="AS563" s="89"/>
      <c r="AT563" s="50"/>
      <c r="AU563" s="50"/>
      <c r="AV563" s="220"/>
      <c r="AW563" s="89"/>
      <c r="AX563" s="50"/>
    </row>
    <row r="564" spans="1:50" ht="15.75">
      <c r="A564" s="356">
        <f>SUBTOTAL(3,$AK$7:AK564)</f>
        <v>558</v>
      </c>
      <c r="B564" s="357" t="s">
        <v>54</v>
      </c>
      <c r="C564" s="358" t="s">
        <v>5161</v>
      </c>
      <c r="D564" s="360" t="s">
        <v>9647</v>
      </c>
      <c r="E564" s="360" t="s">
        <v>8838</v>
      </c>
      <c r="F564" s="360" t="s">
        <v>8838</v>
      </c>
      <c r="G564" s="359">
        <v>0</v>
      </c>
      <c r="H564" s="180">
        <v>0</v>
      </c>
      <c r="I564" s="371">
        <v>0</v>
      </c>
      <c r="J564" s="374">
        <v>8200000</v>
      </c>
      <c r="K564" s="359"/>
      <c r="L564" s="359"/>
      <c r="M564" s="359"/>
      <c r="N564" s="359">
        <v>8200000</v>
      </c>
      <c r="O564" s="359"/>
      <c r="P564" s="359"/>
      <c r="Q564" s="252"/>
      <c r="R564" s="359"/>
      <c r="S564" s="359"/>
      <c r="T564" s="359"/>
      <c r="U564" s="359"/>
      <c r="V564" s="359"/>
      <c r="W564" s="359"/>
      <c r="X564" s="359"/>
      <c r="Y564" s="359"/>
      <c r="Z564" s="359">
        <f>IF(SUM(K564:N564)&lt;SUM(J564),SUM(J564)-SUM(K564:N564),)</f>
        <v>0</v>
      </c>
      <c r="AA564" s="359"/>
      <c r="AB564" s="219">
        <v>9250000</v>
      </c>
      <c r="AC564" s="219">
        <v>9250000</v>
      </c>
      <c r="AD564" s="219"/>
      <c r="AE564" s="219"/>
      <c r="AF564" s="219"/>
      <c r="AG564" s="219"/>
      <c r="AH564" s="219"/>
      <c r="AI564" s="219"/>
      <c r="AJ564" s="359">
        <f t="shared" si="99"/>
        <v>0</v>
      </c>
      <c r="AK564" s="180">
        <f t="shared" si="100"/>
        <v>0</v>
      </c>
      <c r="AL564" s="28"/>
      <c r="AM564" s="50"/>
      <c r="AN564" s="50"/>
      <c r="AO564" s="89"/>
      <c r="AP564" s="89"/>
      <c r="AQ564" s="89"/>
      <c r="AR564" s="89"/>
      <c r="AS564" s="89"/>
      <c r="AT564" s="50"/>
      <c r="AU564" s="50"/>
      <c r="AV564" s="220"/>
      <c r="AW564" s="89"/>
      <c r="AX564" s="50"/>
    </row>
    <row r="565" spans="1:50" ht="15.75">
      <c r="A565" s="356">
        <f>SUBTOTAL(3,$AK$7:AK565)</f>
        <v>559</v>
      </c>
      <c r="B565" s="357" t="s">
        <v>54</v>
      </c>
      <c r="C565" s="358" t="s">
        <v>9648</v>
      </c>
      <c r="D565" s="360" t="s">
        <v>9649</v>
      </c>
      <c r="E565" s="360" t="s">
        <v>8838</v>
      </c>
      <c r="F565" s="360" t="s">
        <v>8838</v>
      </c>
      <c r="G565" s="359">
        <v>0</v>
      </c>
      <c r="H565" s="180">
        <v>0</v>
      </c>
      <c r="I565" s="371">
        <v>0</v>
      </c>
      <c r="J565" s="374">
        <v>8200000</v>
      </c>
      <c r="K565" s="359"/>
      <c r="L565" s="359"/>
      <c r="M565" s="359"/>
      <c r="N565" s="359"/>
      <c r="O565" s="359"/>
      <c r="P565" s="359">
        <v>8200000</v>
      </c>
      <c r="Q565" s="252"/>
      <c r="R565" s="359"/>
      <c r="S565" s="359"/>
      <c r="T565" s="359"/>
      <c r="U565" s="359"/>
      <c r="V565" s="359"/>
      <c r="W565" s="359"/>
      <c r="X565" s="359"/>
      <c r="Y565" s="359"/>
      <c r="Z565" s="359">
        <f>IF(SUM(K565:P565)&lt;SUM(J565),SUM(J565)-SUM(K565:P565),)</f>
        <v>0</v>
      </c>
      <c r="AA565" s="359"/>
      <c r="AB565" s="219">
        <v>9250000</v>
      </c>
      <c r="AC565" s="219"/>
      <c r="AD565" s="219"/>
      <c r="AE565" s="219">
        <v>9250000</v>
      </c>
      <c r="AF565" s="219"/>
      <c r="AG565" s="219"/>
      <c r="AH565" s="219"/>
      <c r="AI565" s="219"/>
      <c r="AJ565" s="359">
        <f>IF(SUM(AC565:AF565)&lt;SUM(AB565),SUM(AB565)-SUM(AC565:AF565),)</f>
        <v>0</v>
      </c>
      <c r="AK565" s="180">
        <f>IF(SUM(K565:X565)-I565&lt;SUM(J565+G565,H565),SUM(G565+H565+J565)-SUM(K565:X565),)+IF(SUM(AC565:AF565)&lt;SUM(AB565),SUM(AB565)-SUM(AC565:AF565),)</f>
        <v>0</v>
      </c>
      <c r="AL565" s="28"/>
      <c r="AM565" s="50"/>
      <c r="AN565" s="50"/>
      <c r="AO565" s="89"/>
      <c r="AP565" s="89"/>
      <c r="AQ565" s="89"/>
      <c r="AR565" s="89"/>
      <c r="AS565" s="89"/>
      <c r="AT565" s="50"/>
      <c r="AU565" s="50"/>
      <c r="AV565" s="220"/>
      <c r="AW565" s="89"/>
      <c r="AX565" s="50"/>
    </row>
    <row r="566" spans="1:50" ht="15.75">
      <c r="A566" s="356">
        <f>SUBTOTAL(3,$AK$7:AK566)</f>
        <v>560</v>
      </c>
      <c r="B566" s="357" t="s">
        <v>7052</v>
      </c>
      <c r="C566" s="358" t="s">
        <v>6592</v>
      </c>
      <c r="D566" s="357" t="s">
        <v>10087</v>
      </c>
      <c r="E566" s="357" t="s">
        <v>9651</v>
      </c>
      <c r="F566" s="357" t="s">
        <v>9651</v>
      </c>
      <c r="G566" s="359">
        <v>0</v>
      </c>
      <c r="H566" s="180">
        <v>0</v>
      </c>
      <c r="I566" s="371">
        <v>0</v>
      </c>
      <c r="J566" s="359">
        <v>7500000</v>
      </c>
      <c r="K566" s="359"/>
      <c r="L566" s="359"/>
      <c r="M566" s="359"/>
      <c r="N566" s="359">
        <v>7500000</v>
      </c>
      <c r="O566" s="359"/>
      <c r="P566" s="359"/>
      <c r="Q566" s="252"/>
      <c r="R566" s="359"/>
      <c r="S566" s="359"/>
      <c r="T566" s="359"/>
      <c r="U566" s="359"/>
      <c r="V566" s="359"/>
      <c r="W566" s="359"/>
      <c r="X566" s="359"/>
      <c r="Y566" s="359"/>
      <c r="Z566" s="359">
        <f>IF(SUM(K566:N566)&lt;SUM(J566),SUM(J566)-SUM(K566:N566),)</f>
        <v>0</v>
      </c>
      <c r="AA566" s="359"/>
      <c r="AB566" s="219">
        <v>8450000</v>
      </c>
      <c r="AC566" s="219">
        <v>8450000</v>
      </c>
      <c r="AD566" s="219"/>
      <c r="AE566" s="219"/>
      <c r="AF566" s="219"/>
      <c r="AG566" s="219"/>
      <c r="AH566" s="219"/>
      <c r="AI566" s="219"/>
      <c r="AJ566" s="359">
        <f t="shared" ref="AJ566:AJ572" si="101">IF(SUM(AC566:AD566)&lt;SUM(AB566),SUM(AB566)-SUM(AC566:AD566),)</f>
        <v>0</v>
      </c>
      <c r="AK566" s="180">
        <f t="shared" ref="AK566:AK572" si="102">IF(SUM(K566:X566)-I566&lt;SUM(J566+G566,H566),SUM(G566+H566+J566)-SUM(K566:X566),)+IF(SUM(AC566:AD566)&lt;SUM(AB566),SUM(AB566)-SUM(AC566:AD566),)</f>
        <v>0</v>
      </c>
      <c r="AL566" s="28"/>
      <c r="AM566" s="89"/>
      <c r="AN566" s="89"/>
      <c r="AO566" s="89"/>
      <c r="AP566" s="89"/>
      <c r="AQ566" s="89"/>
      <c r="AR566" s="89"/>
      <c r="AS566" s="89"/>
      <c r="AT566" s="89"/>
      <c r="AU566" s="89"/>
      <c r="AV566" s="220"/>
      <c r="AW566" s="89"/>
      <c r="AX566" s="89"/>
    </row>
    <row r="567" spans="1:50" ht="15.75">
      <c r="A567" s="356">
        <f>SUBTOTAL(3,$AK$7:AK567)</f>
        <v>561</v>
      </c>
      <c r="B567" s="357" t="s">
        <v>7052</v>
      </c>
      <c r="C567" s="358" t="s">
        <v>10145</v>
      </c>
      <c r="D567" s="357" t="s">
        <v>2298</v>
      </c>
      <c r="E567" s="357" t="s">
        <v>14936</v>
      </c>
      <c r="F567" s="357" t="s">
        <v>8900</v>
      </c>
      <c r="G567" s="359">
        <v>0</v>
      </c>
      <c r="H567" s="180">
        <v>0</v>
      </c>
      <c r="I567" s="371"/>
      <c r="J567" s="359">
        <v>7500000</v>
      </c>
      <c r="K567" s="359"/>
      <c r="L567" s="359"/>
      <c r="M567" s="359"/>
      <c r="N567" s="359"/>
      <c r="O567" s="359"/>
      <c r="P567" s="359">
        <v>7500000</v>
      </c>
      <c r="Q567" s="252"/>
      <c r="R567" s="359"/>
      <c r="S567" s="359"/>
      <c r="T567" s="359"/>
      <c r="U567" s="359"/>
      <c r="V567" s="359"/>
      <c r="W567" s="359"/>
      <c r="X567" s="359"/>
      <c r="Y567" s="359"/>
      <c r="Z567" s="359">
        <f>IF(SUM(K567:P567)&lt;SUM(J567),SUM(J567)-SUM(K567:P567),)</f>
        <v>0</v>
      </c>
      <c r="AA567" s="359"/>
      <c r="AB567" s="219">
        <v>8450000</v>
      </c>
      <c r="AC567" s="219">
        <v>8450000</v>
      </c>
      <c r="AD567" s="219"/>
      <c r="AE567" s="219"/>
      <c r="AF567" s="219"/>
      <c r="AG567" s="219"/>
      <c r="AH567" s="219"/>
      <c r="AI567" s="219"/>
      <c r="AJ567" s="359">
        <f t="shared" si="101"/>
        <v>0</v>
      </c>
      <c r="AK567" s="180">
        <f t="shared" si="102"/>
        <v>0</v>
      </c>
      <c r="AL567" s="28"/>
      <c r="AM567" s="89"/>
      <c r="AN567" s="89"/>
      <c r="AO567" s="89"/>
      <c r="AP567" s="89"/>
      <c r="AQ567" s="89"/>
      <c r="AR567" s="89"/>
      <c r="AS567" s="89"/>
      <c r="AT567" s="89"/>
      <c r="AU567" s="89"/>
      <c r="AV567" s="220"/>
      <c r="AW567" s="89"/>
      <c r="AX567" s="89"/>
    </row>
    <row r="568" spans="1:50" ht="15.75">
      <c r="A568" s="356">
        <f>SUBTOTAL(3,$AK$7:AK568)</f>
        <v>562</v>
      </c>
      <c r="B568" s="357" t="s">
        <v>54</v>
      </c>
      <c r="C568" s="358" t="s">
        <v>9654</v>
      </c>
      <c r="D568" s="360" t="s">
        <v>9655</v>
      </c>
      <c r="E568" s="360" t="s">
        <v>8838</v>
      </c>
      <c r="F568" s="360" t="s">
        <v>8838</v>
      </c>
      <c r="G568" s="359">
        <v>0</v>
      </c>
      <c r="H568" s="180">
        <v>0</v>
      </c>
      <c r="I568" s="371">
        <v>0</v>
      </c>
      <c r="J568" s="374">
        <v>8200000</v>
      </c>
      <c r="K568" s="359"/>
      <c r="L568" s="359"/>
      <c r="M568" s="359"/>
      <c r="N568" s="359"/>
      <c r="O568" s="359"/>
      <c r="P568" s="359">
        <v>8200000</v>
      </c>
      <c r="Q568" s="252"/>
      <c r="R568" s="359"/>
      <c r="S568" s="359"/>
      <c r="T568" s="359"/>
      <c r="U568" s="359"/>
      <c r="V568" s="359"/>
      <c r="W568" s="359"/>
      <c r="X568" s="359"/>
      <c r="Y568" s="359"/>
      <c r="Z568" s="359">
        <f>IF(SUM(K568:P568)&lt;SUM(J568),SUM(J568)-SUM(K568:P568),)</f>
        <v>0</v>
      </c>
      <c r="AA568" s="359"/>
      <c r="AB568" s="219">
        <v>9250000</v>
      </c>
      <c r="AC568" s="219"/>
      <c r="AD568" s="219"/>
      <c r="AE568" s="219"/>
      <c r="AF568" s="219"/>
      <c r="AG568" s="219"/>
      <c r="AH568" s="219">
        <v>9250000</v>
      </c>
      <c r="AI568" s="219"/>
      <c r="AJ568" s="359">
        <f>IF(SUM(AC568:AH568)&lt;SUM(AB568),SUM(AB568)-SUM(AC568:AD568),)</f>
        <v>0</v>
      </c>
      <c r="AK568" s="359">
        <f>IF(SUM(AD568:AI568)&lt;SUM(AC568),SUM(AC568)-SUM(AD568:AE568),)</f>
        <v>0</v>
      </c>
      <c r="AL568" s="28"/>
      <c r="AM568" s="50"/>
      <c r="AN568" s="50"/>
      <c r="AO568" s="89"/>
      <c r="AP568" s="89"/>
      <c r="AQ568" s="89"/>
      <c r="AR568" s="89"/>
      <c r="AS568" s="89"/>
      <c r="AT568" s="50"/>
      <c r="AU568" s="50"/>
      <c r="AV568" s="220"/>
      <c r="AW568" s="89"/>
      <c r="AX568" s="50"/>
    </row>
    <row r="569" spans="1:50" ht="15.75">
      <c r="A569" s="356">
        <f>SUBTOTAL(3,$AK$7:AK569)</f>
        <v>563</v>
      </c>
      <c r="B569" s="357" t="s">
        <v>54</v>
      </c>
      <c r="C569" s="358" t="s">
        <v>6961</v>
      </c>
      <c r="D569" s="360" t="s">
        <v>9656</v>
      </c>
      <c r="E569" s="360" t="s">
        <v>8838</v>
      </c>
      <c r="F569" s="360" t="s">
        <v>8838</v>
      </c>
      <c r="G569" s="359">
        <v>0</v>
      </c>
      <c r="H569" s="180">
        <v>0</v>
      </c>
      <c r="I569" s="371">
        <v>0</v>
      </c>
      <c r="J569" s="374">
        <v>8200000</v>
      </c>
      <c r="K569" s="359"/>
      <c r="L569" s="359"/>
      <c r="M569" s="359"/>
      <c r="N569" s="359">
        <v>8200000</v>
      </c>
      <c r="O569" s="359"/>
      <c r="P569" s="359"/>
      <c r="Q569" s="252"/>
      <c r="R569" s="359"/>
      <c r="S569" s="359"/>
      <c r="T569" s="359"/>
      <c r="U569" s="359"/>
      <c r="V569" s="359"/>
      <c r="W569" s="359"/>
      <c r="X569" s="359"/>
      <c r="Y569" s="359"/>
      <c r="Z569" s="359">
        <f>IF(SUM(K569:N569)&lt;SUM(J569),SUM(J569)-SUM(K569:N569),)</f>
        <v>0</v>
      </c>
      <c r="AA569" s="359"/>
      <c r="AB569" s="219">
        <v>9250000</v>
      </c>
      <c r="AC569" s="219"/>
      <c r="AD569" s="219"/>
      <c r="AE569" s="219"/>
      <c r="AF569" s="219"/>
      <c r="AG569" s="219"/>
      <c r="AH569" s="219"/>
      <c r="AI569" s="219"/>
      <c r="AJ569" s="359">
        <f t="shared" si="101"/>
        <v>9250000</v>
      </c>
      <c r="AK569" s="180">
        <f t="shared" si="102"/>
        <v>9250000</v>
      </c>
      <c r="AL569" s="28"/>
      <c r="AM569" s="50"/>
      <c r="AN569" s="50"/>
      <c r="AO569" s="89"/>
      <c r="AP569" s="89"/>
      <c r="AQ569" s="89"/>
      <c r="AR569" s="89"/>
      <c r="AS569" s="89"/>
      <c r="AT569" s="50"/>
      <c r="AU569" s="50"/>
      <c r="AV569" s="220"/>
      <c r="AW569" s="89"/>
      <c r="AX569" s="50"/>
    </row>
    <row r="570" spans="1:50" ht="15.75">
      <c r="A570" s="356">
        <f>SUBTOTAL(3,$AK$7:AK570)</f>
        <v>564</v>
      </c>
      <c r="B570" s="357" t="s">
        <v>54</v>
      </c>
      <c r="C570" s="358" t="s">
        <v>9657</v>
      </c>
      <c r="D570" s="360" t="s">
        <v>9658</v>
      </c>
      <c r="E570" s="360" t="s">
        <v>8838</v>
      </c>
      <c r="F570" s="360" t="s">
        <v>8838</v>
      </c>
      <c r="G570" s="359">
        <v>0</v>
      </c>
      <c r="H570" s="180">
        <v>0</v>
      </c>
      <c r="I570" s="371">
        <v>0</v>
      </c>
      <c r="J570" s="374">
        <v>8200000</v>
      </c>
      <c r="K570" s="359"/>
      <c r="L570" s="359"/>
      <c r="M570" s="359"/>
      <c r="N570" s="359"/>
      <c r="O570" s="359"/>
      <c r="P570" s="359"/>
      <c r="Q570" s="252"/>
      <c r="R570" s="359">
        <v>8200000</v>
      </c>
      <c r="S570" s="359"/>
      <c r="T570" s="359"/>
      <c r="U570" s="359"/>
      <c r="V570" s="359"/>
      <c r="W570" s="359"/>
      <c r="X570" s="359"/>
      <c r="Y570" s="359"/>
      <c r="Z570" s="359">
        <f>IF(SUM(K570:R570)&lt;SUM(J570),SUM(J570)-SUM(K570:N=R570),)</f>
        <v>0</v>
      </c>
      <c r="AA570" s="359"/>
      <c r="AB570" s="219">
        <v>9250000</v>
      </c>
      <c r="AC570" s="219"/>
      <c r="AD570" s="219"/>
      <c r="AE570" s="219"/>
      <c r="AF570" s="219"/>
      <c r="AG570" s="219"/>
      <c r="AH570" s="219"/>
      <c r="AI570" s="219"/>
      <c r="AJ570" s="359">
        <f t="shared" si="101"/>
        <v>9250000</v>
      </c>
      <c r="AK570" s="180">
        <f t="shared" si="102"/>
        <v>9250000</v>
      </c>
      <c r="AL570" s="28"/>
      <c r="AM570" s="50"/>
      <c r="AN570" s="50"/>
      <c r="AO570" s="89"/>
      <c r="AP570" s="89"/>
      <c r="AQ570" s="89"/>
      <c r="AR570" s="89"/>
      <c r="AS570" s="89"/>
      <c r="AT570" s="50"/>
      <c r="AU570" s="50"/>
      <c r="AV570" s="220"/>
      <c r="AW570" s="89"/>
      <c r="AX570" s="50"/>
    </row>
    <row r="571" spans="1:50" ht="15.75">
      <c r="A571" s="356">
        <f>SUBTOTAL(3,$AK$7:AK571)</f>
        <v>565</v>
      </c>
      <c r="B571" s="357" t="s">
        <v>54</v>
      </c>
      <c r="C571" s="358" t="s">
        <v>9659</v>
      </c>
      <c r="D571" s="360" t="s">
        <v>9660</v>
      </c>
      <c r="E571" s="360" t="s">
        <v>8838</v>
      </c>
      <c r="F571" s="360" t="s">
        <v>8838</v>
      </c>
      <c r="G571" s="359">
        <v>0</v>
      </c>
      <c r="H571" s="180">
        <v>0</v>
      </c>
      <c r="I571" s="371"/>
      <c r="J571" s="374">
        <v>8200000</v>
      </c>
      <c r="K571" s="359"/>
      <c r="L571" s="359"/>
      <c r="M571" s="359"/>
      <c r="N571" s="359"/>
      <c r="O571" s="359"/>
      <c r="P571" s="359">
        <v>8200000</v>
      </c>
      <c r="Q571" s="252"/>
      <c r="R571" s="359"/>
      <c r="S571" s="359"/>
      <c r="T571" s="359"/>
      <c r="U571" s="359"/>
      <c r="V571" s="359"/>
      <c r="W571" s="359"/>
      <c r="X571" s="359"/>
      <c r="Y571" s="359"/>
      <c r="Z571" s="359">
        <f>IF(SUM(K571:P571)&lt;SUM(J571),SUM(J571)-SUM(K571:P571),)</f>
        <v>0</v>
      </c>
      <c r="AA571" s="359"/>
      <c r="AB571" s="219">
        <v>9250000</v>
      </c>
      <c r="AC571" s="219">
        <v>9250000</v>
      </c>
      <c r="AD571" s="219"/>
      <c r="AE571" s="219"/>
      <c r="AF571" s="219"/>
      <c r="AG571" s="219"/>
      <c r="AH571" s="219"/>
      <c r="AI571" s="219"/>
      <c r="AJ571" s="359">
        <f t="shared" si="101"/>
        <v>0</v>
      </c>
      <c r="AK571" s="180">
        <f t="shared" si="102"/>
        <v>0</v>
      </c>
      <c r="AL571" s="28"/>
      <c r="AM571" s="50"/>
      <c r="AN571" s="50"/>
      <c r="AO571" s="89"/>
      <c r="AP571" s="89"/>
      <c r="AQ571" s="89"/>
      <c r="AR571" s="89"/>
      <c r="AS571" s="89"/>
      <c r="AT571" s="50"/>
      <c r="AU571" s="50"/>
      <c r="AV571" s="220"/>
      <c r="AW571" s="89"/>
      <c r="AX571" s="50"/>
    </row>
    <row r="572" spans="1:50" ht="15.75">
      <c r="A572" s="356">
        <f>SUBTOTAL(3,$AK$7:AK572)</f>
        <v>566</v>
      </c>
      <c r="B572" s="357" t="s">
        <v>54</v>
      </c>
      <c r="C572" s="358" t="s">
        <v>9661</v>
      </c>
      <c r="D572" s="360" t="s">
        <v>9662</v>
      </c>
      <c r="E572" s="360" t="s">
        <v>8838</v>
      </c>
      <c r="F572" s="360" t="s">
        <v>8838</v>
      </c>
      <c r="G572" s="359">
        <v>0</v>
      </c>
      <c r="H572" s="180">
        <v>0</v>
      </c>
      <c r="I572" s="371">
        <v>0</v>
      </c>
      <c r="J572" s="374">
        <v>8200000</v>
      </c>
      <c r="K572" s="359"/>
      <c r="L572" s="359"/>
      <c r="M572" s="359"/>
      <c r="N572" s="359"/>
      <c r="O572" s="359"/>
      <c r="P572" s="359">
        <v>8200000</v>
      </c>
      <c r="Q572" s="252"/>
      <c r="R572" s="359"/>
      <c r="S572" s="359"/>
      <c r="T572" s="359"/>
      <c r="U572" s="359"/>
      <c r="V572" s="359"/>
      <c r="W572" s="359"/>
      <c r="X572" s="359"/>
      <c r="Y572" s="359"/>
      <c r="Z572" s="359">
        <f>IF(SUM(K572:P572)&lt;SUM(J572),SUM(J572)-SUM(K572:P572),)</f>
        <v>0</v>
      </c>
      <c r="AA572" s="359"/>
      <c r="AB572" s="219">
        <v>9250000</v>
      </c>
      <c r="AC572" s="219"/>
      <c r="AD572" s="219"/>
      <c r="AE572" s="219"/>
      <c r="AF572" s="219"/>
      <c r="AG572" s="219"/>
      <c r="AH572" s="219"/>
      <c r="AI572" s="219"/>
      <c r="AJ572" s="359">
        <f t="shared" si="101"/>
        <v>9250000</v>
      </c>
      <c r="AK572" s="180">
        <f t="shared" si="102"/>
        <v>9250000</v>
      </c>
      <c r="AL572" s="28"/>
      <c r="AM572" s="50"/>
      <c r="AN572" s="50"/>
      <c r="AO572" s="89"/>
      <c r="AP572" s="89"/>
      <c r="AQ572" s="89"/>
      <c r="AR572" s="89"/>
      <c r="AS572" s="89"/>
      <c r="AT572" s="50"/>
      <c r="AU572" s="50"/>
      <c r="AV572" s="220"/>
      <c r="AW572" s="89"/>
      <c r="AX572" s="50"/>
    </row>
    <row r="573" spans="1:50" ht="15.75">
      <c r="A573" s="356">
        <f>SUBTOTAL(3,$AK$7:AK573)</f>
        <v>567</v>
      </c>
      <c r="B573" s="357" t="s">
        <v>54</v>
      </c>
      <c r="C573" s="358" t="s">
        <v>5152</v>
      </c>
      <c r="D573" s="360" t="s">
        <v>9663</v>
      </c>
      <c r="E573" s="360" t="s">
        <v>8838</v>
      </c>
      <c r="F573" s="360" t="s">
        <v>8838</v>
      </c>
      <c r="G573" s="359">
        <v>0</v>
      </c>
      <c r="H573" s="180">
        <v>0</v>
      </c>
      <c r="I573" s="371"/>
      <c r="J573" s="374">
        <v>8200000</v>
      </c>
      <c r="K573" s="359"/>
      <c r="L573" s="359"/>
      <c r="M573" s="359"/>
      <c r="N573" s="359">
        <v>8200000</v>
      </c>
      <c r="O573" s="359"/>
      <c r="P573" s="359"/>
      <c r="Q573" s="252"/>
      <c r="R573" s="359"/>
      <c r="S573" s="359"/>
      <c r="T573" s="359"/>
      <c r="U573" s="359"/>
      <c r="V573" s="359"/>
      <c r="W573" s="359"/>
      <c r="X573" s="359"/>
      <c r="Y573" s="359"/>
      <c r="Z573" s="359">
        <f>IF(SUM(K573:N573)&lt;SUM(J573),SUM(J573)-SUM(K573:N573),)</f>
        <v>0</v>
      </c>
      <c r="AA573" s="359"/>
      <c r="AB573" s="219">
        <v>9250000</v>
      </c>
      <c r="AC573" s="219"/>
      <c r="AD573" s="219"/>
      <c r="AE573" s="219">
        <v>9250000</v>
      </c>
      <c r="AF573" s="219"/>
      <c r="AG573" s="219"/>
      <c r="AH573" s="219"/>
      <c r="AI573" s="219"/>
      <c r="AJ573" s="359">
        <f t="shared" ref="AJ573:AJ574" si="103">IF(SUM(AC573:AF573)&lt;SUM(AB573),SUM(AB573)-SUM(AC573:AF573),)</f>
        <v>0</v>
      </c>
      <c r="AK573" s="180">
        <f t="shared" ref="AK573:AK574" si="104">IF(SUM(K573:X573)-I573&lt;SUM(J573+G573,H573),SUM(G573+H573+J573)-SUM(K573:X573),)+IF(SUM(AC573:AF573)&lt;SUM(AB573),SUM(AB573)-SUM(AC573:AF573),)</f>
        <v>0</v>
      </c>
      <c r="AL573" s="28"/>
      <c r="AM573" s="50"/>
      <c r="AN573" s="50"/>
      <c r="AO573" s="89"/>
      <c r="AP573" s="89"/>
      <c r="AQ573" s="89"/>
      <c r="AR573" s="89"/>
      <c r="AS573" s="89"/>
      <c r="AT573" s="50"/>
      <c r="AU573" s="50"/>
      <c r="AV573" s="220"/>
      <c r="AW573" s="89"/>
      <c r="AX573" s="50"/>
    </row>
    <row r="574" spans="1:50" ht="15.75">
      <c r="A574" s="356">
        <f>SUBTOTAL(3,$AK$7:AK574)</f>
        <v>568</v>
      </c>
      <c r="B574" s="357" t="s">
        <v>54</v>
      </c>
      <c r="C574" s="358" t="s">
        <v>6620</v>
      </c>
      <c r="D574" s="360" t="s">
        <v>9664</v>
      </c>
      <c r="E574" s="360" t="s">
        <v>8747</v>
      </c>
      <c r="F574" s="360" t="s">
        <v>8747</v>
      </c>
      <c r="G574" s="359">
        <v>0</v>
      </c>
      <c r="H574" s="180">
        <v>0</v>
      </c>
      <c r="I574" s="371"/>
      <c r="J574" s="374">
        <v>8200000</v>
      </c>
      <c r="K574" s="359"/>
      <c r="L574" s="359"/>
      <c r="M574" s="359"/>
      <c r="N574" s="359">
        <v>8200000</v>
      </c>
      <c r="O574" s="359"/>
      <c r="P574" s="359"/>
      <c r="Q574" s="252"/>
      <c r="R574" s="359"/>
      <c r="S574" s="359"/>
      <c r="T574" s="359"/>
      <c r="U574" s="359"/>
      <c r="V574" s="359"/>
      <c r="W574" s="359"/>
      <c r="X574" s="359"/>
      <c r="Y574" s="359"/>
      <c r="Z574" s="359">
        <f>IF(SUM(K574:N574)&lt;SUM(J574),SUM(J574)-SUM(K574:N574),)</f>
        <v>0</v>
      </c>
      <c r="AA574" s="359"/>
      <c r="AB574" s="219">
        <v>9250000</v>
      </c>
      <c r="AC574" s="219"/>
      <c r="AD574" s="219"/>
      <c r="AE574" s="219">
        <v>9250000</v>
      </c>
      <c r="AF574" s="219"/>
      <c r="AG574" s="219"/>
      <c r="AH574" s="219"/>
      <c r="AI574" s="219"/>
      <c r="AJ574" s="359">
        <f t="shared" si="103"/>
        <v>0</v>
      </c>
      <c r="AK574" s="180">
        <f t="shared" si="104"/>
        <v>0</v>
      </c>
      <c r="AL574" s="28"/>
      <c r="AM574" s="50"/>
      <c r="AN574" s="50"/>
      <c r="AO574" s="89"/>
      <c r="AP574" s="89"/>
      <c r="AQ574" s="89"/>
      <c r="AR574" s="89"/>
      <c r="AS574" s="89"/>
      <c r="AT574" s="50"/>
      <c r="AU574" s="50"/>
      <c r="AV574" s="220"/>
      <c r="AW574" s="89"/>
      <c r="AX574" s="50"/>
    </row>
    <row r="575" spans="1:50" ht="15.75">
      <c r="A575" s="356">
        <f>SUBTOTAL(3,$AK$7:AK575)</f>
        <v>569</v>
      </c>
      <c r="B575" s="357" t="s">
        <v>54</v>
      </c>
      <c r="C575" s="358" t="s">
        <v>9665</v>
      </c>
      <c r="D575" s="360" t="s">
        <v>9666</v>
      </c>
      <c r="E575" s="360" t="s">
        <v>8747</v>
      </c>
      <c r="F575" s="360" t="s">
        <v>8747</v>
      </c>
      <c r="G575" s="359">
        <v>0</v>
      </c>
      <c r="H575" s="180">
        <v>0</v>
      </c>
      <c r="I575" s="371">
        <v>0</v>
      </c>
      <c r="J575" s="374">
        <v>8200000</v>
      </c>
      <c r="K575" s="359"/>
      <c r="L575" s="359"/>
      <c r="M575" s="359"/>
      <c r="N575" s="359"/>
      <c r="O575" s="359"/>
      <c r="P575" s="359"/>
      <c r="Q575" s="252"/>
      <c r="R575" s="359">
        <v>8200000</v>
      </c>
      <c r="S575" s="359"/>
      <c r="T575" s="359"/>
      <c r="U575" s="359"/>
      <c r="V575" s="359"/>
      <c r="W575" s="359"/>
      <c r="X575" s="359"/>
      <c r="Y575" s="359"/>
      <c r="Z575" s="359">
        <f>IF(SUM(K575:R575)&lt;SUM(J575),SUM(J575)-SUM(K575:N=R575),)</f>
        <v>0</v>
      </c>
      <c r="AA575" s="359">
        <v>1578000</v>
      </c>
      <c r="AB575" s="219">
        <f>9250000-AA575</f>
        <v>7672000</v>
      </c>
      <c r="AC575" s="219"/>
      <c r="AD575" s="219"/>
      <c r="AE575" s="219"/>
      <c r="AF575" s="219"/>
      <c r="AG575" s="219">
        <v>7672000</v>
      </c>
      <c r="AH575" s="219"/>
      <c r="AI575" s="219"/>
      <c r="AJ575" s="359">
        <f>IF(SUM(AC575:AH575)&lt;SUM(AB575),SUM(AB575)-SUM(AC575:AH575),)</f>
        <v>0</v>
      </c>
      <c r="AK575" s="180">
        <v>0</v>
      </c>
      <c r="AL575" s="28"/>
      <c r="AM575" s="50"/>
      <c r="AN575" s="50"/>
      <c r="AO575" s="89"/>
      <c r="AP575" s="89"/>
      <c r="AQ575" s="89"/>
      <c r="AR575" s="89"/>
      <c r="AS575" s="89"/>
      <c r="AT575" s="50"/>
      <c r="AU575" s="50"/>
      <c r="AV575" s="220"/>
      <c r="AW575" s="89"/>
      <c r="AX575" s="50"/>
    </row>
    <row r="576" spans="1:50" ht="15.75">
      <c r="A576" s="356">
        <f>SUBTOTAL(3,$AK$7:AK576)</f>
        <v>570</v>
      </c>
      <c r="B576" s="357" t="s">
        <v>54</v>
      </c>
      <c r="C576" s="358" t="s">
        <v>9668</v>
      </c>
      <c r="D576" s="360" t="s">
        <v>9669</v>
      </c>
      <c r="E576" s="360" t="s">
        <v>8747</v>
      </c>
      <c r="F576" s="360" t="s">
        <v>8747</v>
      </c>
      <c r="G576" s="359">
        <v>0</v>
      </c>
      <c r="H576" s="180">
        <v>0</v>
      </c>
      <c r="I576" s="371">
        <v>0</v>
      </c>
      <c r="J576" s="374">
        <v>8200000</v>
      </c>
      <c r="K576" s="359"/>
      <c r="L576" s="359"/>
      <c r="M576" s="359"/>
      <c r="N576" s="359"/>
      <c r="O576" s="359"/>
      <c r="P576" s="359">
        <v>8200000</v>
      </c>
      <c r="Q576" s="252"/>
      <c r="R576" s="359"/>
      <c r="S576" s="359"/>
      <c r="T576" s="359"/>
      <c r="U576" s="359"/>
      <c r="V576" s="359"/>
      <c r="W576" s="359"/>
      <c r="X576" s="359"/>
      <c r="Y576" s="359"/>
      <c r="Z576" s="359">
        <f>IF(SUM(K576:P576)&lt;SUM(J576),SUM(J576)-SUM(K576:P576),)</f>
        <v>0</v>
      </c>
      <c r="AA576" s="359"/>
      <c r="AB576" s="219">
        <v>9250000</v>
      </c>
      <c r="AC576" s="219"/>
      <c r="AD576" s="219"/>
      <c r="AE576" s="219">
        <v>9250000</v>
      </c>
      <c r="AF576" s="219"/>
      <c r="AG576" s="219"/>
      <c r="AH576" s="219"/>
      <c r="AI576" s="219"/>
      <c r="AJ576" s="359">
        <f>IF(SUM(AC576:AF576)&lt;SUM(AB576),SUM(AB576)-SUM(AC576:AF576),)</f>
        <v>0</v>
      </c>
      <c r="AK576" s="180">
        <f>IF(SUM(K576:X576)-I576&lt;SUM(J576+G576,H576),SUM(G576+H576+J576)-SUM(K576:X576),)+IF(SUM(AC576:AF576)&lt;SUM(AB576),SUM(AB576)-SUM(AC576:AF576),)</f>
        <v>0</v>
      </c>
      <c r="AL576" s="28"/>
      <c r="AM576" s="50"/>
      <c r="AN576" s="50"/>
      <c r="AO576" s="89"/>
      <c r="AP576" s="89"/>
      <c r="AQ576" s="89"/>
      <c r="AR576" s="89"/>
      <c r="AS576" s="89"/>
      <c r="AT576" s="50"/>
      <c r="AU576" s="50"/>
      <c r="AV576" s="220"/>
      <c r="AW576" s="89"/>
      <c r="AX576" s="50"/>
    </row>
    <row r="577" spans="1:50" ht="15.75">
      <c r="A577" s="356">
        <f>SUBTOTAL(3,$AK$7:AK577)</f>
        <v>571</v>
      </c>
      <c r="B577" s="357" t="s">
        <v>54</v>
      </c>
      <c r="C577" s="358" t="s">
        <v>9670</v>
      </c>
      <c r="D577" s="360" t="s">
        <v>9671</v>
      </c>
      <c r="E577" s="360" t="s">
        <v>8747</v>
      </c>
      <c r="F577" s="360" t="s">
        <v>8747</v>
      </c>
      <c r="G577" s="359">
        <v>0</v>
      </c>
      <c r="H577" s="180">
        <v>0</v>
      </c>
      <c r="I577" s="371"/>
      <c r="J577" s="374">
        <v>8200000</v>
      </c>
      <c r="K577" s="359"/>
      <c r="L577" s="359"/>
      <c r="M577" s="359"/>
      <c r="N577" s="359"/>
      <c r="O577" s="359"/>
      <c r="P577" s="359">
        <v>8200000</v>
      </c>
      <c r="Q577" s="252"/>
      <c r="R577" s="359"/>
      <c r="S577" s="359"/>
      <c r="T577" s="359"/>
      <c r="U577" s="359"/>
      <c r="V577" s="359"/>
      <c r="W577" s="359"/>
      <c r="X577" s="359"/>
      <c r="Y577" s="359"/>
      <c r="Z577" s="359">
        <f>IF(SUM(K577:P577)&lt;SUM(J577),SUM(J577)-SUM(K577:P577),)</f>
        <v>0</v>
      </c>
      <c r="AA577" s="359"/>
      <c r="AB577" s="219">
        <v>9250000</v>
      </c>
      <c r="AC577" s="219">
        <v>9250000</v>
      </c>
      <c r="AD577" s="219"/>
      <c r="AE577" s="219"/>
      <c r="AF577" s="219"/>
      <c r="AG577" s="219"/>
      <c r="AH577" s="219"/>
      <c r="AI577" s="219"/>
      <c r="AJ577" s="359">
        <f>IF(SUM(AC577:AD577)&lt;SUM(AB577),SUM(AB577)-SUM(AC577:AD577),)</f>
        <v>0</v>
      </c>
      <c r="AK577" s="180">
        <f>IF(SUM(K577:X577)-I577&lt;SUM(J577+G577,H577),SUM(G577+H577+J577)-SUM(K577:X577),)+IF(SUM(AC577:AD577)&lt;SUM(AB577),SUM(AB577)-SUM(AC577:AD577),)</f>
        <v>0</v>
      </c>
      <c r="AL577" s="28"/>
      <c r="AM577" s="50"/>
      <c r="AN577" s="50"/>
      <c r="AO577" s="89"/>
      <c r="AP577" s="89"/>
      <c r="AQ577" s="89"/>
      <c r="AR577" s="89"/>
      <c r="AS577" s="89"/>
      <c r="AT577" s="50"/>
      <c r="AU577" s="50"/>
      <c r="AV577" s="220"/>
      <c r="AW577" s="89"/>
      <c r="AX577" s="50"/>
    </row>
    <row r="578" spans="1:50" ht="15.75">
      <c r="A578" s="356">
        <f>SUBTOTAL(3,$AK$7:AK578)</f>
        <v>572</v>
      </c>
      <c r="B578" s="357" t="s">
        <v>54</v>
      </c>
      <c r="C578" s="377" t="s">
        <v>9672</v>
      </c>
      <c r="D578" s="360" t="s">
        <v>9673</v>
      </c>
      <c r="E578" s="360" t="s">
        <v>8747</v>
      </c>
      <c r="F578" s="360" t="s">
        <v>8747</v>
      </c>
      <c r="G578" s="359">
        <v>0</v>
      </c>
      <c r="H578" s="180">
        <v>0</v>
      </c>
      <c r="I578" s="371">
        <v>0</v>
      </c>
      <c r="J578" s="374">
        <v>8200000</v>
      </c>
      <c r="K578" s="359"/>
      <c r="L578" s="359"/>
      <c r="M578" s="359"/>
      <c r="N578" s="359"/>
      <c r="O578" s="359"/>
      <c r="P578" s="359">
        <v>8200000</v>
      </c>
      <c r="Q578" s="252"/>
      <c r="R578" s="359"/>
      <c r="S578" s="359"/>
      <c r="T578" s="359"/>
      <c r="U578" s="359"/>
      <c r="V578" s="359"/>
      <c r="W578" s="359"/>
      <c r="X578" s="359"/>
      <c r="Y578" s="359"/>
      <c r="Z578" s="359">
        <f>IF(SUM(K578:P578)&lt;SUM(J578),SUM(J578)-SUM(K578:P578),)</f>
        <v>0</v>
      </c>
      <c r="AA578" s="359"/>
      <c r="AB578" s="219">
        <v>9250000</v>
      </c>
      <c r="AC578" s="219"/>
      <c r="AD578" s="219"/>
      <c r="AE578" s="219">
        <v>9250000</v>
      </c>
      <c r="AF578" s="219"/>
      <c r="AG578" s="219"/>
      <c r="AH578" s="219"/>
      <c r="AI578" s="219"/>
      <c r="AJ578" s="359">
        <f>IF(SUM(AC578:AF578)&lt;SUM(AB578),SUM(AB578)-SUM(AC578:AF578),)</f>
        <v>0</v>
      </c>
      <c r="AK578" s="180">
        <f>IF(SUM(K578:X578)-I578&lt;SUM(J578+G578,H578),SUM(G578+H578+J578)-SUM(K578:X578),)+IF(SUM(AC578:AF578)&lt;SUM(AB578),SUM(AB578)-SUM(AC578:AF578),)</f>
        <v>0</v>
      </c>
      <c r="AL578" s="28"/>
      <c r="AM578" s="50"/>
      <c r="AN578" s="50"/>
      <c r="AO578" s="89"/>
      <c r="AP578" s="89"/>
      <c r="AQ578" s="89"/>
      <c r="AR578" s="89"/>
      <c r="AS578" s="89"/>
      <c r="AT578" s="50"/>
      <c r="AU578" s="50"/>
      <c r="AV578" s="220"/>
      <c r="AW578" s="89"/>
      <c r="AX578" s="50"/>
    </row>
    <row r="579" spans="1:50" ht="15.75">
      <c r="A579" s="356">
        <f>SUBTOTAL(3,$AK$7:AK579)</f>
        <v>573</v>
      </c>
      <c r="B579" s="357" t="s">
        <v>54</v>
      </c>
      <c r="C579" s="358" t="s">
        <v>9674</v>
      </c>
      <c r="D579" s="360" t="s">
        <v>9675</v>
      </c>
      <c r="E579" s="360" t="s">
        <v>8747</v>
      </c>
      <c r="F579" s="360" t="s">
        <v>8747</v>
      </c>
      <c r="G579" s="359">
        <v>0</v>
      </c>
      <c r="H579" s="180">
        <v>0</v>
      </c>
      <c r="I579" s="371">
        <v>0</v>
      </c>
      <c r="J579" s="374">
        <v>8200000</v>
      </c>
      <c r="K579" s="359"/>
      <c r="L579" s="359"/>
      <c r="M579" s="359"/>
      <c r="N579" s="359"/>
      <c r="O579" s="359"/>
      <c r="P579" s="359"/>
      <c r="Q579" s="252"/>
      <c r="R579" s="359">
        <v>8200000</v>
      </c>
      <c r="S579" s="359"/>
      <c r="T579" s="359"/>
      <c r="U579" s="359"/>
      <c r="V579" s="359"/>
      <c r="W579" s="359"/>
      <c r="X579" s="359"/>
      <c r="Y579" s="359"/>
      <c r="Z579" s="359">
        <f>IF(SUM(K579:R579)&lt;SUM(J579),SUM(J579)-SUM(K579:N=R579),)</f>
        <v>0</v>
      </c>
      <c r="AA579" s="359"/>
      <c r="AB579" s="219">
        <v>9250000</v>
      </c>
      <c r="AC579" s="219"/>
      <c r="AD579" s="219"/>
      <c r="AE579" s="219"/>
      <c r="AF579" s="219"/>
      <c r="AG579" s="219"/>
      <c r="AH579" s="219"/>
      <c r="AI579" s="219"/>
      <c r="AJ579" s="359">
        <f t="shared" ref="AJ579:AJ590" si="105">IF(SUM(AC579:AD579)&lt;SUM(AB579),SUM(AB579)-SUM(AC579:AD579),)</f>
        <v>9250000</v>
      </c>
      <c r="AK579" s="180">
        <f t="shared" ref="AK579:AK590" si="106">IF(SUM(K579:X579)-I579&lt;SUM(J579+G579,H579),SUM(G579+H579+J579)-SUM(K579:X579),)+IF(SUM(AC579:AD579)&lt;SUM(AB579),SUM(AB579)-SUM(AC579:AD579),)</f>
        <v>9250000</v>
      </c>
      <c r="AL579" s="28"/>
      <c r="AM579" s="50"/>
      <c r="AN579" s="50"/>
      <c r="AO579" s="89"/>
      <c r="AP579" s="89"/>
      <c r="AQ579" s="89"/>
      <c r="AR579" s="89"/>
      <c r="AS579" s="89"/>
      <c r="AT579" s="50"/>
      <c r="AU579" s="50"/>
      <c r="AV579" s="220"/>
      <c r="AW579" s="89"/>
      <c r="AX579" s="50"/>
    </row>
    <row r="580" spans="1:50" ht="15.75">
      <c r="A580" s="356">
        <f>SUBTOTAL(3,$AK$7:AK580)</f>
        <v>574</v>
      </c>
      <c r="B580" s="357" t="s">
        <v>54</v>
      </c>
      <c r="C580" s="358" t="s">
        <v>9676</v>
      </c>
      <c r="D580" s="360" t="s">
        <v>9677</v>
      </c>
      <c r="E580" s="360" t="s">
        <v>8747</v>
      </c>
      <c r="F580" s="360" t="s">
        <v>8747</v>
      </c>
      <c r="G580" s="359">
        <v>0</v>
      </c>
      <c r="H580" s="180">
        <v>0</v>
      </c>
      <c r="I580" s="371">
        <v>0</v>
      </c>
      <c r="J580" s="374">
        <v>8200000</v>
      </c>
      <c r="K580" s="359"/>
      <c r="L580" s="359"/>
      <c r="M580" s="359"/>
      <c r="N580" s="359"/>
      <c r="O580" s="359"/>
      <c r="P580" s="359">
        <v>8200000</v>
      </c>
      <c r="Q580" s="252"/>
      <c r="R580" s="359"/>
      <c r="S580" s="359"/>
      <c r="T580" s="359"/>
      <c r="U580" s="359"/>
      <c r="V580" s="359"/>
      <c r="W580" s="359"/>
      <c r="X580" s="359"/>
      <c r="Y580" s="359"/>
      <c r="Z580" s="359">
        <f>IF(SUM(K580:P580)&lt;SUM(J580),SUM(J580)-SUM(K580:P580),)</f>
        <v>0</v>
      </c>
      <c r="AA580" s="359"/>
      <c r="AB580" s="219">
        <v>9250000</v>
      </c>
      <c r="AC580" s="219">
        <v>9250000</v>
      </c>
      <c r="AD580" s="219"/>
      <c r="AE580" s="219"/>
      <c r="AF580" s="219"/>
      <c r="AG580" s="219"/>
      <c r="AH580" s="219"/>
      <c r="AI580" s="219"/>
      <c r="AJ580" s="359">
        <f t="shared" si="105"/>
        <v>0</v>
      </c>
      <c r="AK580" s="180">
        <f t="shared" si="106"/>
        <v>0</v>
      </c>
      <c r="AL580" s="28"/>
      <c r="AM580" s="50"/>
      <c r="AN580" s="50"/>
      <c r="AO580" s="89"/>
      <c r="AP580" s="89"/>
      <c r="AQ580" s="89"/>
      <c r="AR580" s="89"/>
      <c r="AS580" s="89"/>
      <c r="AT580" s="50"/>
      <c r="AU580" s="50"/>
      <c r="AV580" s="220"/>
      <c r="AW580" s="89"/>
      <c r="AX580" s="50"/>
    </row>
    <row r="581" spans="1:50" ht="15.75">
      <c r="A581" s="356">
        <f>SUBTOTAL(3,$AK$7:AK581)</f>
        <v>575</v>
      </c>
      <c r="B581" s="357" t="s">
        <v>54</v>
      </c>
      <c r="C581" s="358" t="s">
        <v>6229</v>
      </c>
      <c r="D581" s="360" t="s">
        <v>9678</v>
      </c>
      <c r="E581" s="360" t="s">
        <v>8747</v>
      </c>
      <c r="F581" s="360" t="s">
        <v>8747</v>
      </c>
      <c r="G581" s="359">
        <v>0</v>
      </c>
      <c r="H581" s="180">
        <v>0</v>
      </c>
      <c r="I581" s="371">
        <v>0</v>
      </c>
      <c r="J581" s="374">
        <v>8200000</v>
      </c>
      <c r="K581" s="359"/>
      <c r="L581" s="359"/>
      <c r="M581" s="359"/>
      <c r="N581" s="359">
        <v>8200000</v>
      </c>
      <c r="O581" s="359"/>
      <c r="P581" s="359"/>
      <c r="Q581" s="252"/>
      <c r="R581" s="359"/>
      <c r="S581" s="359"/>
      <c r="T581" s="359"/>
      <c r="U581" s="359"/>
      <c r="V581" s="359"/>
      <c r="W581" s="359"/>
      <c r="X581" s="359"/>
      <c r="Y581" s="359"/>
      <c r="Z581" s="359">
        <f>IF(SUM(K581:N581)&lt;SUM(J581),SUM(J581)-SUM(K581:N581),)</f>
        <v>0</v>
      </c>
      <c r="AA581" s="359"/>
      <c r="AB581" s="219">
        <v>9250000</v>
      </c>
      <c r="AC581" s="219">
        <v>9250000</v>
      </c>
      <c r="AD581" s="219"/>
      <c r="AE581" s="219"/>
      <c r="AF581" s="219"/>
      <c r="AG581" s="219"/>
      <c r="AH581" s="219"/>
      <c r="AI581" s="219"/>
      <c r="AJ581" s="359">
        <f t="shared" si="105"/>
        <v>0</v>
      </c>
      <c r="AK581" s="180">
        <f t="shared" si="106"/>
        <v>0</v>
      </c>
      <c r="AL581" s="28"/>
      <c r="AM581" s="50"/>
      <c r="AN581" s="50"/>
      <c r="AO581" s="89"/>
      <c r="AP581" s="89"/>
      <c r="AQ581" s="89"/>
      <c r="AR581" s="89"/>
      <c r="AS581" s="89"/>
      <c r="AT581" s="50"/>
      <c r="AU581" s="50"/>
      <c r="AV581" s="220"/>
      <c r="AW581" s="89"/>
      <c r="AX581" s="50"/>
    </row>
    <row r="582" spans="1:50" ht="15.75">
      <c r="A582" s="356">
        <f>SUBTOTAL(3,$AK$7:AK582)</f>
        <v>576</v>
      </c>
      <c r="B582" s="357" t="s">
        <v>54</v>
      </c>
      <c r="C582" s="358" t="s">
        <v>9681</v>
      </c>
      <c r="D582" s="360" t="s">
        <v>9682</v>
      </c>
      <c r="E582" s="360" t="s">
        <v>8747</v>
      </c>
      <c r="F582" s="360" t="s">
        <v>8747</v>
      </c>
      <c r="G582" s="359">
        <v>0</v>
      </c>
      <c r="H582" s="180">
        <v>0</v>
      </c>
      <c r="I582" s="371">
        <v>0</v>
      </c>
      <c r="J582" s="374">
        <v>8200000</v>
      </c>
      <c r="K582" s="359"/>
      <c r="L582" s="359"/>
      <c r="M582" s="359"/>
      <c r="N582" s="359"/>
      <c r="O582" s="359"/>
      <c r="P582" s="359"/>
      <c r="Q582" s="252"/>
      <c r="R582" s="359">
        <v>8200000</v>
      </c>
      <c r="S582" s="359"/>
      <c r="T582" s="359"/>
      <c r="U582" s="359"/>
      <c r="V582" s="359"/>
      <c r="W582" s="359"/>
      <c r="X582" s="359"/>
      <c r="Y582" s="359"/>
      <c r="Z582" s="359">
        <f>IF(SUM(K582:R582)&lt;SUM(J582),SUM(J582)-SUM(K582:N=R582),)</f>
        <v>0</v>
      </c>
      <c r="AA582" s="359"/>
      <c r="AB582" s="219">
        <v>9250000</v>
      </c>
      <c r="AC582" s="219">
        <v>9250000</v>
      </c>
      <c r="AD582" s="219"/>
      <c r="AE582" s="219"/>
      <c r="AF582" s="219"/>
      <c r="AG582" s="219"/>
      <c r="AH582" s="219"/>
      <c r="AI582" s="219"/>
      <c r="AJ582" s="359">
        <f t="shared" si="105"/>
        <v>0</v>
      </c>
      <c r="AK582" s="180">
        <f t="shared" si="106"/>
        <v>0</v>
      </c>
      <c r="AL582" s="28"/>
      <c r="AM582" s="50"/>
      <c r="AN582" s="50"/>
      <c r="AO582" s="89"/>
      <c r="AP582" s="89"/>
      <c r="AQ582" s="89"/>
      <c r="AR582" s="89"/>
      <c r="AS582" s="89"/>
      <c r="AT582" s="50"/>
      <c r="AU582" s="50"/>
      <c r="AV582" s="220"/>
      <c r="AW582" s="89"/>
      <c r="AX582" s="50"/>
    </row>
    <row r="583" spans="1:50" ht="15.75">
      <c r="A583" s="356">
        <f>SUBTOTAL(3,$AK$7:AK583)</f>
        <v>577</v>
      </c>
      <c r="B583" s="357" t="s">
        <v>54</v>
      </c>
      <c r="C583" s="358" t="s">
        <v>4749</v>
      </c>
      <c r="D583" s="360" t="s">
        <v>9683</v>
      </c>
      <c r="E583" s="360" t="s">
        <v>8747</v>
      </c>
      <c r="F583" s="360" t="s">
        <v>8747</v>
      </c>
      <c r="G583" s="359">
        <v>0</v>
      </c>
      <c r="H583" s="180">
        <v>0</v>
      </c>
      <c r="I583" s="371">
        <v>0</v>
      </c>
      <c r="J583" s="374">
        <v>8200000</v>
      </c>
      <c r="K583" s="359"/>
      <c r="L583" s="359"/>
      <c r="M583" s="359"/>
      <c r="N583" s="359">
        <v>8200000</v>
      </c>
      <c r="O583" s="359"/>
      <c r="P583" s="359"/>
      <c r="Q583" s="252"/>
      <c r="R583" s="359"/>
      <c r="S583" s="359"/>
      <c r="T583" s="359"/>
      <c r="U583" s="359"/>
      <c r="V583" s="359"/>
      <c r="W583" s="359"/>
      <c r="X583" s="359"/>
      <c r="Y583" s="359"/>
      <c r="Z583" s="359">
        <f>IF(SUM(K583:N583)&lt;SUM(J583),SUM(J583)-SUM(K583:N583),)</f>
        <v>0</v>
      </c>
      <c r="AA583" s="359"/>
      <c r="AB583" s="219">
        <v>9250000</v>
      </c>
      <c r="AC583" s="219">
        <v>9250000</v>
      </c>
      <c r="AD583" s="219"/>
      <c r="AE583" s="219"/>
      <c r="AF583" s="219"/>
      <c r="AG583" s="219"/>
      <c r="AH583" s="219"/>
      <c r="AI583" s="219"/>
      <c r="AJ583" s="359">
        <f t="shared" si="105"/>
        <v>0</v>
      </c>
      <c r="AK583" s="180">
        <f t="shared" si="106"/>
        <v>0</v>
      </c>
      <c r="AL583" s="28"/>
      <c r="AM583" s="50"/>
      <c r="AN583" s="50"/>
      <c r="AO583" s="89"/>
      <c r="AP583" s="89"/>
      <c r="AQ583" s="89"/>
      <c r="AR583" s="89"/>
      <c r="AS583" s="89"/>
      <c r="AT583" s="50"/>
      <c r="AU583" s="50"/>
      <c r="AV583" s="220"/>
      <c r="AW583" s="89"/>
      <c r="AX583" s="50"/>
    </row>
    <row r="584" spans="1:50" ht="15.75">
      <c r="A584" s="356">
        <f>SUBTOTAL(3,$AK$7:AK584)</f>
        <v>578</v>
      </c>
      <c r="B584" s="357" t="s">
        <v>54</v>
      </c>
      <c r="C584" s="358" t="s">
        <v>9684</v>
      </c>
      <c r="D584" s="360" t="s">
        <v>9685</v>
      </c>
      <c r="E584" s="360" t="s">
        <v>8747</v>
      </c>
      <c r="F584" s="360" t="s">
        <v>8747</v>
      </c>
      <c r="G584" s="359">
        <v>0</v>
      </c>
      <c r="H584" s="180">
        <v>0</v>
      </c>
      <c r="I584" s="371"/>
      <c r="J584" s="374">
        <v>8200000</v>
      </c>
      <c r="K584" s="359"/>
      <c r="L584" s="359"/>
      <c r="M584" s="359"/>
      <c r="N584" s="359"/>
      <c r="O584" s="359"/>
      <c r="P584" s="359">
        <v>8200000</v>
      </c>
      <c r="Q584" s="252"/>
      <c r="R584" s="359"/>
      <c r="S584" s="359"/>
      <c r="T584" s="359"/>
      <c r="U584" s="359"/>
      <c r="V584" s="359"/>
      <c r="W584" s="359"/>
      <c r="X584" s="359"/>
      <c r="Y584" s="359"/>
      <c r="Z584" s="359">
        <f>IF(SUM(K584:P584)&lt;SUM(J584),SUM(J584)-SUM(K584:P584),)</f>
        <v>0</v>
      </c>
      <c r="AA584" s="359"/>
      <c r="AB584" s="219">
        <v>9250000</v>
      </c>
      <c r="AC584" s="219">
        <v>9250000</v>
      </c>
      <c r="AD584" s="219"/>
      <c r="AE584" s="219"/>
      <c r="AF584" s="219"/>
      <c r="AG584" s="219"/>
      <c r="AH584" s="219"/>
      <c r="AI584" s="219"/>
      <c r="AJ584" s="359">
        <f t="shared" si="105"/>
        <v>0</v>
      </c>
      <c r="AK584" s="180">
        <f t="shared" si="106"/>
        <v>0</v>
      </c>
      <c r="AL584" s="28"/>
      <c r="AM584" s="50"/>
      <c r="AN584" s="50"/>
      <c r="AO584" s="89"/>
      <c r="AP584" s="89"/>
      <c r="AQ584" s="89"/>
      <c r="AR584" s="89"/>
      <c r="AS584" s="89"/>
      <c r="AT584" s="50"/>
      <c r="AU584" s="50"/>
      <c r="AV584" s="220"/>
      <c r="AW584" s="89"/>
      <c r="AX584" s="50"/>
    </row>
    <row r="585" spans="1:50" ht="15.75">
      <c r="A585" s="356">
        <f>SUBTOTAL(3,$AK$7:AK585)</f>
        <v>579</v>
      </c>
      <c r="B585" s="357" t="s">
        <v>7048</v>
      </c>
      <c r="C585" s="358" t="s">
        <v>9686</v>
      </c>
      <c r="D585" s="357" t="s">
        <v>9687</v>
      </c>
      <c r="E585" s="357" t="s">
        <v>8750</v>
      </c>
      <c r="F585" s="357" t="s">
        <v>8750</v>
      </c>
      <c r="G585" s="359">
        <v>0</v>
      </c>
      <c r="H585" s="180">
        <v>0</v>
      </c>
      <c r="I585" s="371">
        <v>0</v>
      </c>
      <c r="J585" s="359">
        <v>8200000</v>
      </c>
      <c r="K585" s="359"/>
      <c r="L585" s="359"/>
      <c r="M585" s="359"/>
      <c r="N585" s="359"/>
      <c r="O585" s="359"/>
      <c r="P585" s="359">
        <v>8200000</v>
      </c>
      <c r="Q585" s="252"/>
      <c r="R585" s="359"/>
      <c r="S585" s="359"/>
      <c r="T585" s="359"/>
      <c r="U585" s="359"/>
      <c r="V585" s="359"/>
      <c r="W585" s="359"/>
      <c r="X585" s="359"/>
      <c r="Y585" s="359"/>
      <c r="Z585" s="359">
        <f>IF(SUM(K585:P585)&lt;SUM(J585),SUM(J585)-SUM(K585:P585),)</f>
        <v>0</v>
      </c>
      <c r="AA585" s="359"/>
      <c r="AB585" s="219">
        <v>9250000</v>
      </c>
      <c r="AC585" s="219">
        <v>9250000</v>
      </c>
      <c r="AD585" s="219"/>
      <c r="AE585" s="219"/>
      <c r="AF585" s="219"/>
      <c r="AG585" s="219"/>
      <c r="AH585" s="219"/>
      <c r="AI585" s="219"/>
      <c r="AJ585" s="359">
        <f t="shared" si="105"/>
        <v>0</v>
      </c>
      <c r="AK585" s="180">
        <f t="shared" si="106"/>
        <v>0</v>
      </c>
      <c r="AL585" s="28"/>
      <c r="AM585" s="89"/>
      <c r="AN585" s="89"/>
      <c r="AO585" s="89"/>
      <c r="AP585" s="89"/>
      <c r="AQ585" s="89"/>
      <c r="AR585" s="89"/>
      <c r="AS585" s="89"/>
      <c r="AT585" s="89"/>
      <c r="AU585" s="89"/>
      <c r="AV585" s="220"/>
      <c r="AW585" s="89"/>
      <c r="AX585" s="89"/>
    </row>
    <row r="586" spans="1:50" ht="15.75">
      <c r="A586" s="356">
        <f>SUBTOTAL(3,$AK$7:AK586)</f>
        <v>580</v>
      </c>
      <c r="B586" s="357" t="s">
        <v>54</v>
      </c>
      <c r="C586" s="358" t="s">
        <v>9688</v>
      </c>
      <c r="D586" s="360" t="s">
        <v>9689</v>
      </c>
      <c r="E586" s="360" t="s">
        <v>8747</v>
      </c>
      <c r="F586" s="360" t="s">
        <v>8747</v>
      </c>
      <c r="G586" s="359">
        <v>0</v>
      </c>
      <c r="H586" s="180">
        <v>0</v>
      </c>
      <c r="I586" s="371">
        <v>0</v>
      </c>
      <c r="J586" s="374">
        <v>8200000</v>
      </c>
      <c r="K586" s="359"/>
      <c r="L586" s="359"/>
      <c r="M586" s="359"/>
      <c r="N586" s="359"/>
      <c r="O586" s="359"/>
      <c r="P586" s="359">
        <v>8200000</v>
      </c>
      <c r="Q586" s="252"/>
      <c r="R586" s="359"/>
      <c r="S586" s="359"/>
      <c r="T586" s="359"/>
      <c r="U586" s="359"/>
      <c r="V586" s="359"/>
      <c r="W586" s="359"/>
      <c r="X586" s="359"/>
      <c r="Y586" s="359"/>
      <c r="Z586" s="359">
        <f>IF(SUM(K586:P586)&lt;SUM(J586),SUM(J586)-SUM(K586:P586),)</f>
        <v>0</v>
      </c>
      <c r="AA586" s="359"/>
      <c r="AB586" s="219">
        <v>9250000</v>
      </c>
      <c r="AC586" s="219">
        <v>9250000</v>
      </c>
      <c r="AD586" s="219"/>
      <c r="AE586" s="219"/>
      <c r="AF586" s="219"/>
      <c r="AG586" s="219"/>
      <c r="AH586" s="219"/>
      <c r="AI586" s="219"/>
      <c r="AJ586" s="359">
        <f t="shared" si="105"/>
        <v>0</v>
      </c>
      <c r="AK586" s="180">
        <f t="shared" si="106"/>
        <v>0</v>
      </c>
      <c r="AL586" s="28"/>
      <c r="AM586" s="50"/>
      <c r="AN586" s="50"/>
      <c r="AO586" s="89"/>
      <c r="AP586" s="89"/>
      <c r="AQ586" s="89"/>
      <c r="AR586" s="89"/>
      <c r="AS586" s="89"/>
      <c r="AT586" s="50"/>
      <c r="AU586" s="50"/>
      <c r="AV586" s="220"/>
      <c r="AW586" s="89"/>
      <c r="AX586" s="50"/>
    </row>
    <row r="587" spans="1:50" ht="15.75">
      <c r="A587" s="356">
        <f>SUBTOTAL(3,$AK$7:AK587)</f>
        <v>581</v>
      </c>
      <c r="B587" s="357" t="s">
        <v>54</v>
      </c>
      <c r="C587" s="358" t="s">
        <v>9690</v>
      </c>
      <c r="D587" s="360" t="s">
        <v>9691</v>
      </c>
      <c r="E587" s="360" t="s">
        <v>8838</v>
      </c>
      <c r="F587" s="360" t="s">
        <v>8838</v>
      </c>
      <c r="G587" s="359">
        <v>0</v>
      </c>
      <c r="H587" s="180">
        <v>0</v>
      </c>
      <c r="I587" s="371">
        <v>0</v>
      </c>
      <c r="J587" s="374">
        <v>8200000</v>
      </c>
      <c r="K587" s="359"/>
      <c r="L587" s="359"/>
      <c r="M587" s="359"/>
      <c r="N587" s="359"/>
      <c r="O587" s="359"/>
      <c r="P587" s="359">
        <v>8200000</v>
      </c>
      <c r="Q587" s="252"/>
      <c r="R587" s="359"/>
      <c r="S587" s="359"/>
      <c r="T587" s="359"/>
      <c r="U587" s="359"/>
      <c r="V587" s="359"/>
      <c r="W587" s="359"/>
      <c r="X587" s="359"/>
      <c r="Y587" s="359"/>
      <c r="Z587" s="359">
        <f>IF(SUM(K587:P587)&lt;SUM(J587),SUM(J587)-SUM(K587:P587),)</f>
        <v>0</v>
      </c>
      <c r="AA587" s="359"/>
      <c r="AB587" s="219">
        <v>9250000</v>
      </c>
      <c r="AC587" s="219">
        <v>9250000</v>
      </c>
      <c r="AD587" s="219"/>
      <c r="AE587" s="219"/>
      <c r="AF587" s="219"/>
      <c r="AG587" s="219"/>
      <c r="AH587" s="219"/>
      <c r="AI587" s="219"/>
      <c r="AJ587" s="359">
        <f t="shared" si="105"/>
        <v>0</v>
      </c>
      <c r="AK587" s="180">
        <f t="shared" si="106"/>
        <v>0</v>
      </c>
      <c r="AL587" s="28"/>
      <c r="AM587" s="50"/>
      <c r="AN587" s="50"/>
      <c r="AO587" s="89"/>
      <c r="AP587" s="89"/>
      <c r="AQ587" s="89"/>
      <c r="AR587" s="89"/>
      <c r="AS587" s="89"/>
      <c r="AT587" s="50"/>
      <c r="AU587" s="50"/>
      <c r="AV587" s="220"/>
      <c r="AW587" s="89"/>
      <c r="AX587" s="50"/>
    </row>
    <row r="588" spans="1:50" ht="15.75">
      <c r="A588" s="356">
        <f>SUBTOTAL(3,$AK$7:AK588)</f>
        <v>582</v>
      </c>
      <c r="B588" s="357" t="s">
        <v>54</v>
      </c>
      <c r="C588" s="358" t="s">
        <v>9693</v>
      </c>
      <c r="D588" s="360" t="s">
        <v>9694</v>
      </c>
      <c r="E588" s="360" t="s">
        <v>9406</v>
      </c>
      <c r="F588" s="360" t="s">
        <v>9406</v>
      </c>
      <c r="G588" s="359">
        <v>0</v>
      </c>
      <c r="H588" s="180">
        <v>0</v>
      </c>
      <c r="I588" s="371">
        <v>0</v>
      </c>
      <c r="J588" s="374">
        <v>8200000</v>
      </c>
      <c r="K588" s="359"/>
      <c r="L588" s="359"/>
      <c r="M588" s="359"/>
      <c r="N588" s="359"/>
      <c r="O588" s="359"/>
      <c r="P588" s="359"/>
      <c r="Q588" s="252"/>
      <c r="R588" s="359"/>
      <c r="S588" s="359"/>
      <c r="T588" s="359"/>
      <c r="U588" s="359"/>
      <c r="V588" s="359"/>
      <c r="W588" s="359"/>
      <c r="X588" s="359"/>
      <c r="Y588" s="359"/>
      <c r="Z588" s="359">
        <f>IF(SUM(K588:N588)&lt;SUM(J588),SUM(J588)-SUM(K588:N588),)</f>
        <v>8200000</v>
      </c>
      <c r="AA588" s="359"/>
      <c r="AB588" s="219">
        <v>9250000</v>
      </c>
      <c r="AC588" s="219"/>
      <c r="AD588" s="219"/>
      <c r="AE588" s="219"/>
      <c r="AF588" s="219"/>
      <c r="AG588" s="219"/>
      <c r="AH588" s="219"/>
      <c r="AI588" s="219"/>
      <c r="AJ588" s="359">
        <f t="shared" si="105"/>
        <v>9250000</v>
      </c>
      <c r="AK588" s="180">
        <f t="shared" si="106"/>
        <v>17450000</v>
      </c>
      <c r="AL588" s="28"/>
      <c r="AM588" s="50"/>
      <c r="AN588" s="50"/>
      <c r="AO588" s="89"/>
      <c r="AP588" s="89"/>
      <c r="AQ588" s="89"/>
      <c r="AR588" s="89"/>
      <c r="AS588" s="89"/>
      <c r="AT588" s="50"/>
      <c r="AU588" s="50"/>
      <c r="AV588" s="220"/>
      <c r="AW588" s="89"/>
      <c r="AX588" s="50"/>
    </row>
    <row r="589" spans="1:50" ht="15.75">
      <c r="A589" s="356">
        <f>SUBTOTAL(3,$AK$7:AK589)</f>
        <v>583</v>
      </c>
      <c r="B589" s="357" t="s">
        <v>7045</v>
      </c>
      <c r="C589" s="358" t="s">
        <v>9695</v>
      </c>
      <c r="D589" s="357" t="s">
        <v>9696</v>
      </c>
      <c r="E589" s="357" t="s">
        <v>10054</v>
      </c>
      <c r="F589" s="357" t="s">
        <v>8801</v>
      </c>
      <c r="G589" s="359">
        <v>0</v>
      </c>
      <c r="H589" s="180">
        <v>7500000</v>
      </c>
      <c r="I589" s="371">
        <v>0</v>
      </c>
      <c r="J589" s="359">
        <v>7500000</v>
      </c>
      <c r="K589" s="359"/>
      <c r="L589" s="359"/>
      <c r="M589" s="359"/>
      <c r="N589" s="359"/>
      <c r="O589" s="359"/>
      <c r="P589" s="359"/>
      <c r="Q589" s="252"/>
      <c r="R589" s="359"/>
      <c r="S589" s="359"/>
      <c r="T589" s="359"/>
      <c r="U589" s="359"/>
      <c r="V589" s="359"/>
      <c r="W589" s="359"/>
      <c r="X589" s="359"/>
      <c r="Y589" s="359"/>
      <c r="Z589" s="359">
        <f>IF(SUM(K589:N589)&lt;SUM(J589),SUM(J589)-SUM(K589:N589),)</f>
        <v>7500000</v>
      </c>
      <c r="AA589" s="359"/>
      <c r="AB589" s="219">
        <v>8450000</v>
      </c>
      <c r="AC589" s="219"/>
      <c r="AD589" s="219"/>
      <c r="AE589" s="219"/>
      <c r="AF589" s="219"/>
      <c r="AG589" s="219"/>
      <c r="AH589" s="219"/>
      <c r="AI589" s="219"/>
      <c r="AJ589" s="359">
        <f t="shared" si="105"/>
        <v>8450000</v>
      </c>
      <c r="AK589" s="180">
        <f t="shared" si="106"/>
        <v>23450000</v>
      </c>
      <c r="AL589" s="28"/>
      <c r="AM589" s="89"/>
      <c r="AN589" s="89"/>
      <c r="AO589" s="89"/>
      <c r="AP589" s="89"/>
      <c r="AQ589" s="89"/>
      <c r="AR589" s="89"/>
      <c r="AS589" s="89"/>
      <c r="AT589" s="89"/>
      <c r="AU589" s="89"/>
      <c r="AV589" s="220"/>
      <c r="AW589" s="89"/>
      <c r="AX589" s="89"/>
    </row>
    <row r="590" spans="1:50" ht="15.75">
      <c r="A590" s="356">
        <f>SUBTOTAL(3,$AK$7:AK590)</f>
        <v>584</v>
      </c>
      <c r="B590" s="357" t="s">
        <v>54</v>
      </c>
      <c r="C590" s="358" t="s">
        <v>4755</v>
      </c>
      <c r="D590" s="360" t="s">
        <v>9697</v>
      </c>
      <c r="E590" s="360" t="s">
        <v>8747</v>
      </c>
      <c r="F590" s="360" t="s">
        <v>8747</v>
      </c>
      <c r="G590" s="359">
        <v>0</v>
      </c>
      <c r="H590" s="180">
        <v>0</v>
      </c>
      <c r="I590" s="371">
        <v>0</v>
      </c>
      <c r="J590" s="374">
        <v>8200000</v>
      </c>
      <c r="K590" s="359"/>
      <c r="L590" s="359"/>
      <c r="M590" s="359"/>
      <c r="N590" s="359">
        <v>8200000</v>
      </c>
      <c r="O590" s="359"/>
      <c r="P590" s="359"/>
      <c r="Q590" s="252"/>
      <c r="R590" s="359"/>
      <c r="S590" s="359"/>
      <c r="T590" s="359"/>
      <c r="U590" s="359"/>
      <c r="V590" s="359"/>
      <c r="W590" s="359"/>
      <c r="X590" s="359"/>
      <c r="Y590" s="359"/>
      <c r="Z590" s="359">
        <f>IF(SUM(K590:N590)&lt;SUM(J590),SUM(J590)-SUM(K590:N590),)</f>
        <v>0</v>
      </c>
      <c r="AA590" s="359"/>
      <c r="AB590" s="219">
        <v>9250000</v>
      </c>
      <c r="AC590" s="219">
        <v>9250000</v>
      </c>
      <c r="AD590" s="219"/>
      <c r="AE590" s="219"/>
      <c r="AF590" s="219"/>
      <c r="AG590" s="219"/>
      <c r="AH590" s="219"/>
      <c r="AI590" s="219"/>
      <c r="AJ590" s="359">
        <f t="shared" si="105"/>
        <v>0</v>
      </c>
      <c r="AK590" s="180">
        <f t="shared" si="106"/>
        <v>0</v>
      </c>
      <c r="AL590" s="28"/>
      <c r="AM590" s="50"/>
      <c r="AN590" s="50"/>
      <c r="AO590" s="89"/>
      <c r="AP590" s="89"/>
      <c r="AQ590" s="89"/>
      <c r="AR590" s="89"/>
      <c r="AS590" s="89"/>
      <c r="AT590" s="50"/>
      <c r="AU590" s="50"/>
      <c r="AV590" s="220"/>
      <c r="AW590" s="89"/>
      <c r="AX590" s="50"/>
    </row>
    <row r="591" spans="1:50" ht="15.75">
      <c r="A591" s="356">
        <f>SUBTOTAL(3,$AK$7:AK591)</f>
        <v>585</v>
      </c>
      <c r="B591" s="357" t="s">
        <v>54</v>
      </c>
      <c r="C591" s="358" t="s">
        <v>9698</v>
      </c>
      <c r="D591" s="360" t="s">
        <v>9699</v>
      </c>
      <c r="E591" s="360" t="s">
        <v>8747</v>
      </c>
      <c r="F591" s="360" t="s">
        <v>8747</v>
      </c>
      <c r="G591" s="359">
        <v>0</v>
      </c>
      <c r="H591" s="180">
        <v>0</v>
      </c>
      <c r="I591" s="371">
        <v>0</v>
      </c>
      <c r="J591" s="374">
        <v>8200000</v>
      </c>
      <c r="K591" s="359"/>
      <c r="L591" s="359"/>
      <c r="M591" s="359"/>
      <c r="N591" s="359"/>
      <c r="O591" s="359"/>
      <c r="P591" s="359">
        <v>8200000</v>
      </c>
      <c r="Q591" s="252"/>
      <c r="R591" s="359"/>
      <c r="S591" s="359"/>
      <c r="T591" s="359"/>
      <c r="U591" s="359"/>
      <c r="V591" s="359"/>
      <c r="W591" s="359"/>
      <c r="X591" s="359"/>
      <c r="Y591" s="359"/>
      <c r="Z591" s="359">
        <f>IF(SUM(K591:P591)&lt;SUM(J591),SUM(J591)-SUM(K591:P591),)</f>
        <v>0</v>
      </c>
      <c r="AA591" s="359"/>
      <c r="AB591" s="219">
        <v>9250000</v>
      </c>
      <c r="AC591" s="219"/>
      <c r="AD591" s="219"/>
      <c r="AE591" s="219">
        <v>9250000</v>
      </c>
      <c r="AF591" s="219"/>
      <c r="AG591" s="219"/>
      <c r="AH591" s="219"/>
      <c r="AI591" s="219"/>
      <c r="AJ591" s="359">
        <f>IF(SUM(AC591:AF591)&lt;SUM(AB591),SUM(AB591)-SUM(AC591:AF591),)</f>
        <v>0</v>
      </c>
      <c r="AK591" s="180">
        <f>IF(SUM(K591:X591)-I591&lt;SUM(J591+G591,H591),SUM(G591+H591+J591)-SUM(K591:X591),)+IF(SUM(AC591:AF591)&lt;SUM(AB591),SUM(AB591)-SUM(AC591:AF591),)</f>
        <v>0</v>
      </c>
      <c r="AL591" s="28"/>
      <c r="AM591" s="50"/>
      <c r="AN591" s="50"/>
      <c r="AO591" s="89"/>
      <c r="AP591" s="89"/>
      <c r="AQ591" s="89"/>
      <c r="AR591" s="89"/>
      <c r="AS591" s="89"/>
      <c r="AT591" s="50"/>
      <c r="AU591" s="50"/>
      <c r="AV591" s="220"/>
      <c r="AW591" s="89"/>
      <c r="AX591" s="50"/>
    </row>
    <row r="592" spans="1:50" ht="15.75">
      <c r="A592" s="356">
        <f>SUBTOTAL(3,$AK$7:AK592)</f>
        <v>586</v>
      </c>
      <c r="B592" s="357" t="s">
        <v>54</v>
      </c>
      <c r="C592" s="358" t="s">
        <v>9703</v>
      </c>
      <c r="D592" s="360" t="s">
        <v>9261</v>
      </c>
      <c r="E592" s="360" t="s">
        <v>8747</v>
      </c>
      <c r="F592" s="360" t="s">
        <v>8747</v>
      </c>
      <c r="G592" s="359">
        <v>0</v>
      </c>
      <c r="H592" s="180">
        <v>0</v>
      </c>
      <c r="I592" s="371">
        <v>0</v>
      </c>
      <c r="J592" s="374">
        <v>8200000</v>
      </c>
      <c r="K592" s="359"/>
      <c r="L592" s="359"/>
      <c r="M592" s="359"/>
      <c r="N592" s="359"/>
      <c r="O592" s="359"/>
      <c r="P592" s="359">
        <v>8200000</v>
      </c>
      <c r="Q592" s="252"/>
      <c r="R592" s="359"/>
      <c r="S592" s="359"/>
      <c r="T592" s="359"/>
      <c r="U592" s="359"/>
      <c r="V592" s="359"/>
      <c r="W592" s="359"/>
      <c r="X592" s="359"/>
      <c r="Y592" s="359"/>
      <c r="Z592" s="359">
        <f>IF(SUM(K592:P592)&lt;SUM(J592),SUM(J592)-SUM(K592:P592),)</f>
        <v>0</v>
      </c>
      <c r="AA592" s="359"/>
      <c r="AB592" s="219">
        <v>9250000</v>
      </c>
      <c r="AC592" s="219"/>
      <c r="AD592" s="219"/>
      <c r="AE592" s="219"/>
      <c r="AF592" s="219"/>
      <c r="AG592" s="219"/>
      <c r="AH592" s="219"/>
      <c r="AI592" s="219"/>
      <c r="AJ592" s="359">
        <f>IF(SUM(AC592:AD592)&lt;SUM(AB592),SUM(AB592)-SUM(AC592:AD592),)</f>
        <v>9250000</v>
      </c>
      <c r="AK592" s="180">
        <f>IF(SUM(K592:X592)-I592&lt;SUM(J592+G592,H592),SUM(G592+H592+J592)-SUM(K592:X592),)+IF(SUM(AC592:AD592)&lt;SUM(AB592),SUM(AB592)-SUM(AC592:AD592),)</f>
        <v>9250000</v>
      </c>
      <c r="AL592" s="28"/>
      <c r="AM592" s="50"/>
      <c r="AN592" s="50"/>
      <c r="AO592" s="89"/>
      <c r="AP592" s="89"/>
      <c r="AQ592" s="89"/>
      <c r="AR592" s="89"/>
      <c r="AS592" s="89"/>
      <c r="AT592" s="50"/>
      <c r="AU592" s="50"/>
      <c r="AV592" s="220"/>
      <c r="AW592" s="89"/>
      <c r="AX592" s="50"/>
    </row>
    <row r="593" spans="1:50" ht="15.75">
      <c r="A593" s="356">
        <f>SUBTOTAL(3,$AK$7:AK593)</f>
        <v>587</v>
      </c>
      <c r="B593" s="357" t="s">
        <v>54</v>
      </c>
      <c r="C593" s="358" t="s">
        <v>5165</v>
      </c>
      <c r="D593" s="357" t="s">
        <v>9704</v>
      </c>
      <c r="E593" s="357" t="s">
        <v>9406</v>
      </c>
      <c r="F593" s="357" t="s">
        <v>9406</v>
      </c>
      <c r="G593" s="359">
        <v>0</v>
      </c>
      <c r="H593" s="180">
        <v>0</v>
      </c>
      <c r="I593" s="371">
        <v>0</v>
      </c>
      <c r="J593" s="378">
        <v>8200000</v>
      </c>
      <c r="K593" s="359"/>
      <c r="L593" s="359"/>
      <c r="M593" s="359"/>
      <c r="N593" s="359">
        <v>8200000</v>
      </c>
      <c r="O593" s="359"/>
      <c r="P593" s="359"/>
      <c r="Q593" s="252"/>
      <c r="R593" s="359"/>
      <c r="S593" s="359"/>
      <c r="T593" s="359"/>
      <c r="U593" s="359"/>
      <c r="V593" s="359"/>
      <c r="W593" s="359"/>
      <c r="X593" s="359"/>
      <c r="Y593" s="359"/>
      <c r="Z593" s="359">
        <f>IF(SUM(K593:N593)&lt;SUM(J593),SUM(J593)-SUM(K593:N593),)</f>
        <v>0</v>
      </c>
      <c r="AA593" s="359"/>
      <c r="AB593" s="219">
        <v>9250000</v>
      </c>
      <c r="AC593" s="219"/>
      <c r="AD593" s="219"/>
      <c r="AE593" s="219"/>
      <c r="AF593" s="219"/>
      <c r="AG593" s="219"/>
      <c r="AH593" s="219"/>
      <c r="AI593" s="219"/>
      <c r="AJ593" s="359">
        <f>IF(SUM(AC593:AD593)&lt;SUM(AB593),SUM(AB593)-SUM(AC593:AD593),)</f>
        <v>9250000</v>
      </c>
      <c r="AK593" s="180">
        <f>IF(SUM(K593:X593)-I593&lt;SUM(J593+G593,H593),SUM(G593+H593+J593)-SUM(K593:X593),)+IF(SUM(AC593:AD593)&lt;SUM(AB593),SUM(AB593)-SUM(AC593:AD593),)</f>
        <v>9250000</v>
      </c>
      <c r="AL593" s="28"/>
      <c r="AM593" s="89"/>
      <c r="AN593" s="89"/>
      <c r="AO593" s="89"/>
      <c r="AP593" s="89"/>
      <c r="AQ593" s="89"/>
      <c r="AR593" s="89"/>
      <c r="AS593" s="89"/>
      <c r="AT593" s="89"/>
      <c r="AU593" s="89"/>
      <c r="AV593" s="220"/>
      <c r="AW593" s="89"/>
      <c r="AX593" s="89"/>
    </row>
    <row r="594" spans="1:50" ht="15.75">
      <c r="A594" s="356">
        <f>SUBTOTAL(3,$AK$7:AK594)</f>
        <v>588</v>
      </c>
      <c r="B594" s="357" t="s">
        <v>54</v>
      </c>
      <c r="C594" s="358" t="s">
        <v>5371</v>
      </c>
      <c r="D594" s="357" t="s">
        <v>9707</v>
      </c>
      <c r="E594" s="357" t="s">
        <v>8747</v>
      </c>
      <c r="F594" s="357" t="s">
        <v>8747</v>
      </c>
      <c r="G594" s="359">
        <v>0</v>
      </c>
      <c r="H594" s="180">
        <v>0</v>
      </c>
      <c r="I594" s="371"/>
      <c r="J594" s="359">
        <v>8200000</v>
      </c>
      <c r="K594" s="359"/>
      <c r="L594" s="359"/>
      <c r="M594" s="359"/>
      <c r="N594" s="359">
        <v>8200000</v>
      </c>
      <c r="O594" s="359"/>
      <c r="P594" s="359"/>
      <c r="Q594" s="252"/>
      <c r="R594" s="359"/>
      <c r="S594" s="359"/>
      <c r="T594" s="359"/>
      <c r="U594" s="359"/>
      <c r="V594" s="359"/>
      <c r="W594" s="359"/>
      <c r="X594" s="359"/>
      <c r="Y594" s="359"/>
      <c r="Z594" s="359">
        <f>IF(SUM(K594:N594)&lt;SUM(J594),SUM(J594)-SUM(K594:N594),)</f>
        <v>0</v>
      </c>
      <c r="AA594" s="359"/>
      <c r="AB594" s="219">
        <v>9250000</v>
      </c>
      <c r="AC594" s="219"/>
      <c r="AD594" s="219"/>
      <c r="AE594" s="219">
        <v>9250000</v>
      </c>
      <c r="AF594" s="219"/>
      <c r="AG594" s="219"/>
      <c r="AH594" s="219"/>
      <c r="AI594" s="219"/>
      <c r="AJ594" s="359">
        <f>IF(SUM(AC594:AF594)&lt;SUM(AB594),SUM(AB594)-SUM(AC594:AF594),)</f>
        <v>0</v>
      </c>
      <c r="AK594" s="180">
        <f>IF(SUM(K594:X594)-I594&lt;SUM(J594+G594,H594),SUM(G594+H594+J594)-SUM(K594:X594),)+IF(SUM(AC594:AF594)&lt;SUM(AB594),SUM(AB594)-SUM(AC594:AF594),)</f>
        <v>0</v>
      </c>
      <c r="AL594" s="28"/>
      <c r="AM594" s="89"/>
      <c r="AN594" s="89"/>
      <c r="AO594" s="89"/>
      <c r="AP594" s="89"/>
      <c r="AQ594" s="89"/>
      <c r="AR594" s="89"/>
      <c r="AS594" s="89"/>
      <c r="AT594" s="89"/>
      <c r="AU594" s="89"/>
      <c r="AV594" s="220"/>
      <c r="AW594" s="89"/>
      <c r="AX594" s="89"/>
    </row>
    <row r="595" spans="1:50" ht="15.75">
      <c r="A595" s="356">
        <f>SUBTOTAL(3,$AK$7:AK595)</f>
        <v>589</v>
      </c>
      <c r="B595" s="357" t="s">
        <v>54</v>
      </c>
      <c r="C595" s="358" t="s">
        <v>4923</v>
      </c>
      <c r="D595" s="357" t="s">
        <v>9713</v>
      </c>
      <c r="E595" s="357" t="s">
        <v>8747</v>
      </c>
      <c r="F595" s="357" t="s">
        <v>8747</v>
      </c>
      <c r="G595" s="359">
        <v>0</v>
      </c>
      <c r="H595" s="180">
        <v>0</v>
      </c>
      <c r="I595" s="371">
        <v>0</v>
      </c>
      <c r="J595" s="359">
        <v>8200000</v>
      </c>
      <c r="K595" s="359"/>
      <c r="L595" s="359"/>
      <c r="M595" s="359"/>
      <c r="N595" s="359">
        <v>8200000</v>
      </c>
      <c r="O595" s="359"/>
      <c r="P595" s="359"/>
      <c r="Q595" s="252"/>
      <c r="R595" s="359"/>
      <c r="S595" s="359"/>
      <c r="T595" s="359"/>
      <c r="U595" s="359"/>
      <c r="V595" s="359"/>
      <c r="W595" s="359"/>
      <c r="X595" s="359"/>
      <c r="Y595" s="359"/>
      <c r="Z595" s="359">
        <f>IF(SUM(K595:N595)&lt;SUM(J595),SUM(J595)-SUM(K595:N595),)</f>
        <v>0</v>
      </c>
      <c r="AA595" s="359"/>
      <c r="AB595" s="219">
        <v>9250000</v>
      </c>
      <c r="AC595" s="219">
        <v>9250000</v>
      </c>
      <c r="AD595" s="219"/>
      <c r="AE595" s="219"/>
      <c r="AF595" s="219"/>
      <c r="AG595" s="219"/>
      <c r="AH595" s="219"/>
      <c r="AI595" s="219"/>
      <c r="AJ595" s="359">
        <f t="shared" ref="AJ595:AJ600" si="107">IF(SUM(AC595:AD595)&lt;SUM(AB595),SUM(AB595)-SUM(AC595:AD595),)</f>
        <v>0</v>
      </c>
      <c r="AK595" s="180">
        <f t="shared" ref="AK595:AK600" si="108">IF(SUM(K595:X595)-I595&lt;SUM(J595+G595,H595),SUM(G595+H595+J595)-SUM(K595:X595),)+IF(SUM(AC595:AD595)&lt;SUM(AB595),SUM(AB595)-SUM(AC595:AD595),)</f>
        <v>0</v>
      </c>
      <c r="AL595" s="28"/>
      <c r="AM595" s="89"/>
      <c r="AN595" s="89"/>
      <c r="AO595" s="89"/>
      <c r="AP595" s="89"/>
      <c r="AQ595" s="89"/>
      <c r="AR595" s="89"/>
      <c r="AS595" s="89"/>
      <c r="AT595" s="89"/>
      <c r="AU595" s="89"/>
      <c r="AV595" s="220"/>
      <c r="AW595" s="89"/>
      <c r="AX595" s="89"/>
    </row>
    <row r="596" spans="1:50" ht="15.75">
      <c r="A596" s="356">
        <f>SUBTOTAL(3,$AK$7:AK596)</f>
        <v>590</v>
      </c>
      <c r="B596" s="357" t="s">
        <v>54</v>
      </c>
      <c r="C596" s="358" t="s">
        <v>9714</v>
      </c>
      <c r="D596" s="357" t="s">
        <v>9715</v>
      </c>
      <c r="E596" s="357" t="s">
        <v>8747</v>
      </c>
      <c r="F596" s="357" t="s">
        <v>8747</v>
      </c>
      <c r="G596" s="359">
        <v>0</v>
      </c>
      <c r="H596" s="180"/>
      <c r="I596" s="371">
        <v>0</v>
      </c>
      <c r="J596" s="359">
        <v>0</v>
      </c>
      <c r="K596" s="359"/>
      <c r="L596" s="359"/>
      <c r="M596" s="359"/>
      <c r="N596" s="359"/>
      <c r="O596" s="359"/>
      <c r="P596" s="359"/>
      <c r="Q596" s="252"/>
      <c r="R596" s="359"/>
      <c r="S596" s="359"/>
      <c r="T596" s="359"/>
      <c r="U596" s="359"/>
      <c r="V596" s="359"/>
      <c r="W596" s="359"/>
      <c r="X596" s="359"/>
      <c r="Y596" s="359"/>
      <c r="Z596" s="359">
        <v>0</v>
      </c>
      <c r="AA596" s="359"/>
      <c r="AB596" s="219">
        <v>0</v>
      </c>
      <c r="AC596" s="219"/>
      <c r="AD596" s="219"/>
      <c r="AE596" s="219"/>
      <c r="AF596" s="219"/>
      <c r="AG596" s="219"/>
      <c r="AH596" s="219"/>
      <c r="AI596" s="219"/>
      <c r="AJ596" s="359">
        <f t="shared" si="107"/>
        <v>0</v>
      </c>
      <c r="AK596" s="180">
        <f t="shared" si="108"/>
        <v>0</v>
      </c>
      <c r="AL596" s="28"/>
      <c r="AM596" s="225">
        <v>1</v>
      </c>
      <c r="AN596" s="225"/>
      <c r="AO596" s="89"/>
      <c r="AP596" s="89"/>
      <c r="AQ596" s="89"/>
      <c r="AR596" s="89"/>
      <c r="AS596" s="89"/>
      <c r="AT596" s="89"/>
      <c r="AU596" s="89"/>
      <c r="AV596" s="220"/>
      <c r="AW596" s="89"/>
      <c r="AX596" s="89"/>
    </row>
    <row r="597" spans="1:50" ht="19.5" customHeight="1">
      <c r="A597" s="356">
        <f>SUBTOTAL(3,$AK$7:AK597)</f>
        <v>591</v>
      </c>
      <c r="B597" s="357" t="s">
        <v>54</v>
      </c>
      <c r="C597" s="358" t="s">
        <v>5265</v>
      </c>
      <c r="D597" s="357" t="s">
        <v>9716</v>
      </c>
      <c r="E597" s="357" t="s">
        <v>8747</v>
      </c>
      <c r="F597" s="357" t="s">
        <v>8747</v>
      </c>
      <c r="G597" s="359">
        <v>0</v>
      </c>
      <c r="H597" s="180">
        <v>0</v>
      </c>
      <c r="I597" s="371"/>
      <c r="J597" s="359">
        <v>8200000</v>
      </c>
      <c r="K597" s="359"/>
      <c r="L597" s="359"/>
      <c r="M597" s="359"/>
      <c r="N597" s="359">
        <v>8200000</v>
      </c>
      <c r="O597" s="359"/>
      <c r="P597" s="359"/>
      <c r="Q597" s="252"/>
      <c r="R597" s="359"/>
      <c r="S597" s="359"/>
      <c r="T597" s="359"/>
      <c r="U597" s="359"/>
      <c r="V597" s="359"/>
      <c r="W597" s="359"/>
      <c r="X597" s="359"/>
      <c r="Y597" s="359"/>
      <c r="Z597" s="359">
        <f>IF(SUM(K597:N597)&lt;SUM(J597),SUM(J597)-SUM(K597:N597),)</f>
        <v>0</v>
      </c>
      <c r="AA597" s="359"/>
      <c r="AB597" s="219">
        <v>9250000</v>
      </c>
      <c r="AC597" s="219">
        <v>9250000</v>
      </c>
      <c r="AD597" s="219"/>
      <c r="AE597" s="219"/>
      <c r="AF597" s="219"/>
      <c r="AG597" s="219"/>
      <c r="AH597" s="219"/>
      <c r="AI597" s="219"/>
      <c r="AJ597" s="359">
        <f t="shared" si="107"/>
        <v>0</v>
      </c>
      <c r="AK597" s="180">
        <f t="shared" si="108"/>
        <v>0</v>
      </c>
      <c r="AL597" s="28" t="s">
        <v>2815</v>
      </c>
      <c r="AM597" s="89"/>
      <c r="AN597" s="89"/>
      <c r="AO597" s="89"/>
      <c r="AP597" s="89"/>
      <c r="AQ597" s="89"/>
      <c r="AR597" s="89"/>
      <c r="AS597" s="89"/>
      <c r="AT597" s="89"/>
      <c r="AU597" s="89"/>
      <c r="AV597" s="220"/>
      <c r="AW597" s="89"/>
      <c r="AX597" s="89"/>
    </row>
    <row r="598" spans="1:50" ht="15.75">
      <c r="A598" s="356">
        <f>SUBTOTAL(3,$AK$7:AK598)</f>
        <v>592</v>
      </c>
      <c r="B598" s="357" t="s">
        <v>54</v>
      </c>
      <c r="C598" s="358" t="s">
        <v>6749</v>
      </c>
      <c r="D598" s="360" t="s">
        <v>9717</v>
      </c>
      <c r="E598" s="360" t="s">
        <v>8747</v>
      </c>
      <c r="F598" s="360" t="s">
        <v>8747</v>
      </c>
      <c r="G598" s="359">
        <v>0</v>
      </c>
      <c r="H598" s="180">
        <v>0</v>
      </c>
      <c r="I598" s="371">
        <v>0</v>
      </c>
      <c r="J598" s="374">
        <v>8200000</v>
      </c>
      <c r="K598" s="359"/>
      <c r="L598" s="359"/>
      <c r="M598" s="359"/>
      <c r="N598" s="359">
        <v>8200000</v>
      </c>
      <c r="O598" s="359"/>
      <c r="P598" s="359"/>
      <c r="Q598" s="252"/>
      <c r="R598" s="359"/>
      <c r="S598" s="359"/>
      <c r="T598" s="359"/>
      <c r="U598" s="359"/>
      <c r="V598" s="359"/>
      <c r="W598" s="359"/>
      <c r="X598" s="359"/>
      <c r="Y598" s="359"/>
      <c r="Z598" s="359">
        <f>IF(SUM(K598:N598)&lt;SUM(J598),SUM(J598)-SUM(K598:N598),)</f>
        <v>0</v>
      </c>
      <c r="AA598" s="359"/>
      <c r="AB598" s="219">
        <v>9250000</v>
      </c>
      <c r="AC598" s="219">
        <v>9250000</v>
      </c>
      <c r="AD598" s="219"/>
      <c r="AE598" s="219"/>
      <c r="AF598" s="219"/>
      <c r="AG598" s="219"/>
      <c r="AH598" s="219"/>
      <c r="AI598" s="219"/>
      <c r="AJ598" s="359">
        <f t="shared" si="107"/>
        <v>0</v>
      </c>
      <c r="AK598" s="180">
        <f t="shared" si="108"/>
        <v>0</v>
      </c>
      <c r="AL598" s="28"/>
      <c r="AM598" s="50"/>
      <c r="AN598" s="50"/>
      <c r="AO598" s="89"/>
      <c r="AP598" s="89"/>
      <c r="AQ598" s="89"/>
      <c r="AR598" s="89"/>
      <c r="AS598" s="89"/>
      <c r="AT598" s="50"/>
      <c r="AU598" s="50"/>
      <c r="AV598" s="220"/>
      <c r="AW598" s="89"/>
      <c r="AX598" s="50"/>
    </row>
    <row r="599" spans="1:50" ht="15.75">
      <c r="A599" s="356">
        <f>SUBTOTAL(3,$AK$7:AK599)</f>
        <v>593</v>
      </c>
      <c r="B599" s="357" t="s">
        <v>54</v>
      </c>
      <c r="C599" s="358" t="s">
        <v>5294</v>
      </c>
      <c r="D599" s="357" t="s">
        <v>9720</v>
      </c>
      <c r="E599" s="357" t="s">
        <v>8747</v>
      </c>
      <c r="F599" s="357" t="s">
        <v>8747</v>
      </c>
      <c r="G599" s="359">
        <v>0</v>
      </c>
      <c r="H599" s="180">
        <v>0</v>
      </c>
      <c r="I599" s="371"/>
      <c r="J599" s="359">
        <v>8200000</v>
      </c>
      <c r="K599" s="359"/>
      <c r="L599" s="359"/>
      <c r="M599" s="359"/>
      <c r="N599" s="359">
        <v>8200000</v>
      </c>
      <c r="O599" s="359"/>
      <c r="P599" s="359"/>
      <c r="Q599" s="252"/>
      <c r="R599" s="359"/>
      <c r="S599" s="359"/>
      <c r="T599" s="359"/>
      <c r="U599" s="359"/>
      <c r="V599" s="359"/>
      <c r="W599" s="359"/>
      <c r="X599" s="359"/>
      <c r="Y599" s="359"/>
      <c r="Z599" s="359">
        <f>IF(SUM(K599:N599)&lt;SUM(J599),SUM(J599)-SUM(K599:N599),)</f>
        <v>0</v>
      </c>
      <c r="AA599" s="359"/>
      <c r="AB599" s="219">
        <v>9250000</v>
      </c>
      <c r="AC599" s="219">
        <v>9250000</v>
      </c>
      <c r="AD599" s="219"/>
      <c r="AE599" s="219"/>
      <c r="AF599" s="219"/>
      <c r="AG599" s="219"/>
      <c r="AH599" s="219"/>
      <c r="AI599" s="219"/>
      <c r="AJ599" s="359">
        <f t="shared" si="107"/>
        <v>0</v>
      </c>
      <c r="AK599" s="180">
        <f t="shared" si="108"/>
        <v>0</v>
      </c>
      <c r="AL599" s="28"/>
      <c r="AM599" s="89"/>
      <c r="AN599" s="89"/>
      <c r="AO599" s="89"/>
      <c r="AP599" s="89"/>
      <c r="AQ599" s="89"/>
      <c r="AR599" s="89"/>
      <c r="AS599" s="89"/>
      <c r="AT599" s="89"/>
      <c r="AU599" s="89"/>
      <c r="AV599" s="220"/>
      <c r="AW599" s="89"/>
      <c r="AX599" s="89"/>
    </row>
    <row r="600" spans="1:50" ht="15.75">
      <c r="A600" s="356">
        <f>SUBTOTAL(3,$AK$7:AK600)</f>
        <v>594</v>
      </c>
      <c r="B600" s="357" t="s">
        <v>54</v>
      </c>
      <c r="C600" s="358" t="s">
        <v>9721</v>
      </c>
      <c r="D600" s="357" t="s">
        <v>9348</v>
      </c>
      <c r="E600" s="357" t="s">
        <v>8747</v>
      </c>
      <c r="F600" s="357" t="s">
        <v>8747</v>
      </c>
      <c r="G600" s="359">
        <v>0</v>
      </c>
      <c r="H600" s="180">
        <v>0</v>
      </c>
      <c r="I600" s="371"/>
      <c r="J600" s="374">
        <v>8200000</v>
      </c>
      <c r="K600" s="359"/>
      <c r="L600" s="359"/>
      <c r="M600" s="359"/>
      <c r="N600" s="359"/>
      <c r="O600" s="359"/>
      <c r="P600" s="359">
        <v>8200000</v>
      </c>
      <c r="Q600" s="252"/>
      <c r="R600" s="359"/>
      <c r="S600" s="359"/>
      <c r="T600" s="359"/>
      <c r="U600" s="359"/>
      <c r="V600" s="359"/>
      <c r="W600" s="359"/>
      <c r="X600" s="359"/>
      <c r="Y600" s="359"/>
      <c r="Z600" s="359">
        <f>IF(SUM(K600:P600)&lt;SUM(J600),SUM(J600)-SUM(K600:P600),)</f>
        <v>0</v>
      </c>
      <c r="AA600" s="359"/>
      <c r="AB600" s="219">
        <v>9250000</v>
      </c>
      <c r="AC600" s="219">
        <v>9250000</v>
      </c>
      <c r="AD600" s="219"/>
      <c r="AE600" s="219"/>
      <c r="AF600" s="219"/>
      <c r="AG600" s="219"/>
      <c r="AH600" s="219"/>
      <c r="AI600" s="219"/>
      <c r="AJ600" s="359">
        <f t="shared" si="107"/>
        <v>0</v>
      </c>
      <c r="AK600" s="180">
        <f t="shared" si="108"/>
        <v>0</v>
      </c>
      <c r="AL600" s="28"/>
      <c r="AM600" s="89"/>
      <c r="AN600" s="89"/>
      <c r="AO600" s="89"/>
      <c r="AP600" s="89"/>
      <c r="AQ600" s="89"/>
      <c r="AR600" s="89"/>
      <c r="AS600" s="89"/>
      <c r="AT600" s="89"/>
      <c r="AU600" s="89"/>
      <c r="AV600" s="220"/>
      <c r="AW600" s="89"/>
      <c r="AX600" s="89"/>
    </row>
    <row r="601" spans="1:50" ht="15.75">
      <c r="A601" s="356">
        <f>SUBTOTAL(3,$AK$7:AK601)</f>
        <v>595</v>
      </c>
      <c r="B601" s="357" t="s">
        <v>54</v>
      </c>
      <c r="C601" s="358" t="s">
        <v>5323</v>
      </c>
      <c r="D601" s="357" t="s">
        <v>9722</v>
      </c>
      <c r="E601" s="357" t="s">
        <v>8747</v>
      </c>
      <c r="F601" s="357" t="s">
        <v>8747</v>
      </c>
      <c r="G601" s="359">
        <v>0</v>
      </c>
      <c r="H601" s="180">
        <v>0</v>
      </c>
      <c r="I601" s="371"/>
      <c r="J601" s="359">
        <v>8200000</v>
      </c>
      <c r="K601" s="359"/>
      <c r="L601" s="359"/>
      <c r="M601" s="359"/>
      <c r="N601" s="359">
        <v>8200000</v>
      </c>
      <c r="O601" s="359"/>
      <c r="P601" s="359"/>
      <c r="Q601" s="252"/>
      <c r="R601" s="359"/>
      <c r="S601" s="359"/>
      <c r="T601" s="359"/>
      <c r="U601" s="359"/>
      <c r="V601" s="359"/>
      <c r="W601" s="359"/>
      <c r="X601" s="359"/>
      <c r="Y601" s="359"/>
      <c r="Z601" s="359">
        <f>IF(SUM(K601:N601)&lt;SUM(J601),SUM(J601)-SUM(K601:N601),)</f>
        <v>0</v>
      </c>
      <c r="AA601" s="359"/>
      <c r="AB601" s="219">
        <v>9250000</v>
      </c>
      <c r="AC601" s="219"/>
      <c r="AD601" s="219"/>
      <c r="AE601" s="219">
        <v>9250000</v>
      </c>
      <c r="AF601" s="219"/>
      <c r="AG601" s="219"/>
      <c r="AH601" s="219"/>
      <c r="AI601" s="219"/>
      <c r="AJ601" s="359">
        <f>IF(SUM(AC601:AF601)&lt;SUM(AB601),SUM(AB601)-SUM(AC601:AF601),)</f>
        <v>0</v>
      </c>
      <c r="AK601" s="180">
        <f>IF(SUM(K601:X601)-I601&lt;SUM(J601+G601,H601),SUM(G601+H601+J601)-SUM(K601:X601),)+IF(SUM(AC601:AF601)&lt;SUM(AB601),SUM(AB601)-SUM(AC601:AF601),)</f>
        <v>0</v>
      </c>
      <c r="AL601" s="28"/>
      <c r="AM601" s="89"/>
      <c r="AN601" s="89"/>
      <c r="AO601" s="89"/>
      <c r="AP601" s="89"/>
      <c r="AQ601" s="89"/>
      <c r="AR601" s="89"/>
      <c r="AS601" s="89"/>
      <c r="AT601" s="89"/>
      <c r="AU601" s="89"/>
      <c r="AV601" s="220"/>
      <c r="AW601" s="89"/>
      <c r="AX601" s="89"/>
    </row>
    <row r="602" spans="1:50" ht="15.75">
      <c r="A602" s="356">
        <f>SUBTOTAL(3,$AK$7:AK602)</f>
        <v>596</v>
      </c>
      <c r="B602" s="357" t="s">
        <v>54</v>
      </c>
      <c r="C602" s="358" t="s">
        <v>9725</v>
      </c>
      <c r="D602" s="357" t="s">
        <v>9726</v>
      </c>
      <c r="E602" s="357" t="s">
        <v>8747</v>
      </c>
      <c r="F602" s="357" t="s">
        <v>8747</v>
      </c>
      <c r="G602" s="359">
        <v>0</v>
      </c>
      <c r="H602" s="180">
        <v>0</v>
      </c>
      <c r="I602" s="371"/>
      <c r="J602" s="374">
        <v>8200000</v>
      </c>
      <c r="K602" s="359"/>
      <c r="L602" s="359"/>
      <c r="M602" s="359"/>
      <c r="N602" s="359"/>
      <c r="O602" s="359"/>
      <c r="P602" s="359">
        <v>8200000</v>
      </c>
      <c r="Q602" s="252"/>
      <c r="R602" s="359"/>
      <c r="S602" s="359"/>
      <c r="T602" s="359"/>
      <c r="U602" s="359"/>
      <c r="V602" s="359"/>
      <c r="W602" s="359"/>
      <c r="X602" s="359"/>
      <c r="Y602" s="359"/>
      <c r="Z602" s="359">
        <f>IF(SUM(K602:P602)&lt;SUM(J602),SUM(J602)-SUM(K602:P602),)</f>
        <v>0</v>
      </c>
      <c r="AA602" s="359"/>
      <c r="AB602" s="219">
        <v>9250000</v>
      </c>
      <c r="AC602" s="219">
        <v>9250000</v>
      </c>
      <c r="AD602" s="219"/>
      <c r="AE602" s="219"/>
      <c r="AF602" s="219"/>
      <c r="AG602" s="219"/>
      <c r="AH602" s="219"/>
      <c r="AI602" s="219"/>
      <c r="AJ602" s="359">
        <f t="shared" ref="AJ602:AJ607" si="109">IF(SUM(AC602:AD602)&lt;SUM(AB602),SUM(AB602)-SUM(AC602:AD602),)</f>
        <v>0</v>
      </c>
      <c r="AK602" s="180">
        <f t="shared" ref="AK602:AK607" si="110">IF(SUM(K602:X602)-I602&lt;SUM(J602+G602,H602),SUM(G602+H602+J602)-SUM(K602:X602),)+IF(SUM(AC602:AD602)&lt;SUM(AB602),SUM(AB602)-SUM(AC602:AD602),)</f>
        <v>0</v>
      </c>
      <c r="AL602" s="28"/>
      <c r="AM602" s="89"/>
      <c r="AN602" s="89"/>
      <c r="AO602" s="89"/>
      <c r="AP602" s="89"/>
      <c r="AQ602" s="89"/>
      <c r="AR602" s="89"/>
      <c r="AS602" s="89"/>
      <c r="AT602" s="89"/>
      <c r="AU602" s="89"/>
      <c r="AV602" s="220"/>
      <c r="AW602" s="89"/>
      <c r="AX602" s="89"/>
    </row>
    <row r="603" spans="1:50" ht="15.75">
      <c r="A603" s="356">
        <f>SUBTOTAL(3,$AK$7:AK603)</f>
        <v>597</v>
      </c>
      <c r="B603" s="357" t="s">
        <v>54</v>
      </c>
      <c r="C603" s="358" t="s">
        <v>9727</v>
      </c>
      <c r="D603" s="357" t="s">
        <v>9728</v>
      </c>
      <c r="E603" s="357" t="s">
        <v>8747</v>
      </c>
      <c r="F603" s="357" t="s">
        <v>8747</v>
      </c>
      <c r="G603" s="359">
        <v>0</v>
      </c>
      <c r="H603" s="180">
        <v>0</v>
      </c>
      <c r="I603" s="371">
        <v>0</v>
      </c>
      <c r="J603" s="359">
        <v>8200000</v>
      </c>
      <c r="K603" s="359"/>
      <c r="L603" s="359"/>
      <c r="M603" s="359"/>
      <c r="N603" s="359"/>
      <c r="O603" s="359"/>
      <c r="P603" s="359">
        <v>8200000</v>
      </c>
      <c r="Q603" s="252"/>
      <c r="R603" s="359"/>
      <c r="S603" s="359"/>
      <c r="T603" s="359"/>
      <c r="U603" s="359"/>
      <c r="V603" s="359"/>
      <c r="W603" s="359"/>
      <c r="X603" s="359"/>
      <c r="Y603" s="359"/>
      <c r="Z603" s="359">
        <f>IF(SUM(K603:P603)&lt;SUM(J603),SUM(J603)-SUM(K603:P603),)</f>
        <v>0</v>
      </c>
      <c r="AA603" s="359"/>
      <c r="AB603" s="219">
        <v>9250000</v>
      </c>
      <c r="AC603" s="219"/>
      <c r="AD603" s="219"/>
      <c r="AE603" s="219"/>
      <c r="AF603" s="219"/>
      <c r="AG603" s="219"/>
      <c r="AH603" s="219"/>
      <c r="AI603" s="219"/>
      <c r="AJ603" s="359">
        <f t="shared" si="109"/>
        <v>9250000</v>
      </c>
      <c r="AK603" s="180">
        <f t="shared" si="110"/>
        <v>9250000</v>
      </c>
      <c r="AL603" s="28"/>
      <c r="AM603" s="89"/>
      <c r="AN603" s="89"/>
      <c r="AO603" s="89"/>
      <c r="AP603" s="89"/>
      <c r="AQ603" s="89"/>
      <c r="AR603" s="89"/>
      <c r="AS603" s="89"/>
      <c r="AT603" s="89"/>
      <c r="AU603" s="89"/>
      <c r="AV603" s="220"/>
      <c r="AW603" s="89"/>
      <c r="AX603" s="89"/>
    </row>
    <row r="604" spans="1:50" ht="15.75">
      <c r="A604" s="356">
        <f>SUBTOTAL(3,$AK$7:AK604)</f>
        <v>598</v>
      </c>
      <c r="B604" s="357" t="s">
        <v>54</v>
      </c>
      <c r="C604" s="358" t="s">
        <v>5098</v>
      </c>
      <c r="D604" s="357" t="s">
        <v>9180</v>
      </c>
      <c r="E604" s="357" t="s">
        <v>8747</v>
      </c>
      <c r="F604" s="357" t="s">
        <v>8747</v>
      </c>
      <c r="G604" s="359">
        <v>0</v>
      </c>
      <c r="H604" s="180">
        <v>0</v>
      </c>
      <c r="I604" s="371">
        <v>0</v>
      </c>
      <c r="J604" s="378">
        <v>8200000</v>
      </c>
      <c r="K604" s="359"/>
      <c r="L604" s="359"/>
      <c r="M604" s="359"/>
      <c r="N604" s="359">
        <v>8200000</v>
      </c>
      <c r="O604" s="359"/>
      <c r="P604" s="359"/>
      <c r="Q604" s="252"/>
      <c r="R604" s="359"/>
      <c r="S604" s="359"/>
      <c r="T604" s="359"/>
      <c r="U604" s="359"/>
      <c r="V604" s="359"/>
      <c r="W604" s="359"/>
      <c r="X604" s="359"/>
      <c r="Y604" s="359"/>
      <c r="Z604" s="359">
        <f>IF(SUM(K604:N604)&lt;SUM(J604),SUM(J604)-SUM(K604:N604),)</f>
        <v>0</v>
      </c>
      <c r="AA604" s="359"/>
      <c r="AB604" s="219">
        <v>9250000</v>
      </c>
      <c r="AC604" s="219">
        <v>9250000</v>
      </c>
      <c r="AD604" s="219"/>
      <c r="AE604" s="219"/>
      <c r="AF604" s="219"/>
      <c r="AG604" s="219"/>
      <c r="AH604" s="219"/>
      <c r="AI604" s="219"/>
      <c r="AJ604" s="359">
        <f t="shared" si="109"/>
        <v>0</v>
      </c>
      <c r="AK604" s="180">
        <f t="shared" si="110"/>
        <v>0</v>
      </c>
      <c r="AL604" s="28"/>
      <c r="AM604" s="89"/>
      <c r="AN604" s="89"/>
      <c r="AO604" s="89"/>
      <c r="AP604" s="89"/>
      <c r="AQ604" s="89"/>
      <c r="AR604" s="89"/>
      <c r="AS604" s="89"/>
      <c r="AT604" s="89"/>
      <c r="AU604" s="89"/>
      <c r="AV604" s="220"/>
      <c r="AW604" s="89"/>
      <c r="AX604" s="89"/>
    </row>
    <row r="605" spans="1:50" ht="15.75">
      <c r="A605" s="356">
        <f>SUBTOTAL(3,$AK$7:AK605)</f>
        <v>599</v>
      </c>
      <c r="B605" s="357" t="s">
        <v>54</v>
      </c>
      <c r="C605" s="358" t="s">
        <v>5611</v>
      </c>
      <c r="D605" s="357" t="s">
        <v>9729</v>
      </c>
      <c r="E605" s="357" t="s">
        <v>8747</v>
      </c>
      <c r="F605" s="357" t="s">
        <v>8747</v>
      </c>
      <c r="G605" s="359">
        <v>0</v>
      </c>
      <c r="H605" s="180">
        <v>0</v>
      </c>
      <c r="I605" s="371">
        <v>0</v>
      </c>
      <c r="J605" s="359">
        <v>8200000</v>
      </c>
      <c r="K605" s="359"/>
      <c r="L605" s="359"/>
      <c r="M605" s="359"/>
      <c r="N605" s="359">
        <v>8200000</v>
      </c>
      <c r="O605" s="359"/>
      <c r="P605" s="359"/>
      <c r="Q605" s="252"/>
      <c r="R605" s="359"/>
      <c r="S605" s="359"/>
      <c r="T605" s="359"/>
      <c r="U605" s="359"/>
      <c r="V605" s="359"/>
      <c r="W605" s="359"/>
      <c r="X605" s="359"/>
      <c r="Y605" s="359"/>
      <c r="Z605" s="359">
        <f>IF(SUM(K605:N605)&lt;SUM(J605),SUM(J605)-SUM(K605:N605),)</f>
        <v>0</v>
      </c>
      <c r="AA605" s="359"/>
      <c r="AB605" s="219">
        <v>9250000</v>
      </c>
      <c r="AC605" s="219">
        <v>9250000</v>
      </c>
      <c r="AD605" s="219"/>
      <c r="AE605" s="219"/>
      <c r="AF605" s="219"/>
      <c r="AG605" s="219"/>
      <c r="AH605" s="219"/>
      <c r="AI605" s="219"/>
      <c r="AJ605" s="359">
        <f t="shared" si="109"/>
        <v>0</v>
      </c>
      <c r="AK605" s="180">
        <f t="shared" si="110"/>
        <v>0</v>
      </c>
      <c r="AL605" s="28"/>
      <c r="AM605" s="89"/>
      <c r="AN605" s="89"/>
      <c r="AO605" s="89"/>
      <c r="AP605" s="89"/>
      <c r="AQ605" s="89"/>
      <c r="AR605" s="89"/>
      <c r="AS605" s="89"/>
      <c r="AT605" s="89"/>
      <c r="AU605" s="89"/>
      <c r="AV605" s="220"/>
      <c r="AW605" s="89"/>
      <c r="AX605" s="89"/>
    </row>
    <row r="606" spans="1:50" ht="15.75">
      <c r="A606" s="356">
        <f>SUBTOTAL(3,$AK$7:AK606)</f>
        <v>600</v>
      </c>
      <c r="B606" s="357" t="s">
        <v>54</v>
      </c>
      <c r="C606" s="358" t="s">
        <v>9732</v>
      </c>
      <c r="D606" s="357" t="s">
        <v>9733</v>
      </c>
      <c r="E606" s="357" t="s">
        <v>8747</v>
      </c>
      <c r="F606" s="357" t="s">
        <v>8747</v>
      </c>
      <c r="G606" s="359">
        <v>0</v>
      </c>
      <c r="H606" s="180">
        <v>0</v>
      </c>
      <c r="I606" s="371">
        <v>0</v>
      </c>
      <c r="J606" s="359">
        <v>8200000</v>
      </c>
      <c r="K606" s="359"/>
      <c r="L606" s="359"/>
      <c r="M606" s="359"/>
      <c r="N606" s="359"/>
      <c r="O606" s="359"/>
      <c r="P606" s="359"/>
      <c r="Q606" s="252"/>
      <c r="R606" s="359"/>
      <c r="S606" s="359"/>
      <c r="T606" s="359">
        <v>8200000</v>
      </c>
      <c r="U606" s="359"/>
      <c r="V606" s="359"/>
      <c r="W606" s="359"/>
      <c r="X606" s="359"/>
      <c r="Y606" s="359"/>
      <c r="Z606" s="359">
        <f>IF(SUM(K606:Y606)&lt;SUM(J606),SUM(J606)-SUM(K606:Y606),)</f>
        <v>0</v>
      </c>
      <c r="AA606" s="359"/>
      <c r="AB606" s="219">
        <v>9250000</v>
      </c>
      <c r="AC606" s="219"/>
      <c r="AD606" s="219"/>
      <c r="AE606" s="219"/>
      <c r="AF606" s="219"/>
      <c r="AG606" s="219"/>
      <c r="AH606" s="219"/>
      <c r="AI606" s="219"/>
      <c r="AJ606" s="359">
        <f t="shared" si="109"/>
        <v>9250000</v>
      </c>
      <c r="AK606" s="180">
        <f t="shared" si="110"/>
        <v>9250000</v>
      </c>
      <c r="AL606" s="28"/>
      <c r="AM606" s="89"/>
      <c r="AN606" s="89"/>
      <c r="AO606" s="89"/>
      <c r="AP606" s="89"/>
      <c r="AQ606" s="89"/>
      <c r="AR606" s="89"/>
      <c r="AS606" s="89"/>
      <c r="AT606" s="89"/>
      <c r="AU606" s="89"/>
      <c r="AV606" s="220"/>
      <c r="AW606" s="89"/>
      <c r="AX606" s="89"/>
    </row>
    <row r="607" spans="1:50" ht="15.75">
      <c r="A607" s="356">
        <f>SUBTOTAL(3,$AK$7:AK607)</f>
        <v>601</v>
      </c>
      <c r="B607" s="357" t="s">
        <v>54</v>
      </c>
      <c r="C607" s="358" t="s">
        <v>9734</v>
      </c>
      <c r="D607" s="357" t="s">
        <v>9735</v>
      </c>
      <c r="E607" s="357" t="s">
        <v>8747</v>
      </c>
      <c r="F607" s="357" t="s">
        <v>8747</v>
      </c>
      <c r="G607" s="359">
        <v>0</v>
      </c>
      <c r="H607" s="180">
        <v>0</v>
      </c>
      <c r="I607" s="371">
        <v>0</v>
      </c>
      <c r="J607" s="359">
        <v>8200000</v>
      </c>
      <c r="K607" s="359"/>
      <c r="L607" s="359"/>
      <c r="M607" s="359"/>
      <c r="N607" s="359"/>
      <c r="O607" s="359"/>
      <c r="P607" s="359"/>
      <c r="Q607" s="252"/>
      <c r="R607" s="359"/>
      <c r="S607" s="359"/>
      <c r="T607" s="359">
        <v>8200000</v>
      </c>
      <c r="U607" s="359"/>
      <c r="V607" s="359"/>
      <c r="W607" s="359"/>
      <c r="X607" s="359"/>
      <c r="Y607" s="359"/>
      <c r="Z607" s="359">
        <f>IF(SUM(K607:Y607)&lt;SUM(J607),SUM(J607)-SUM(K607:Y607),)</f>
        <v>0</v>
      </c>
      <c r="AA607" s="359"/>
      <c r="AB607" s="219">
        <v>9250000</v>
      </c>
      <c r="AC607" s="219"/>
      <c r="AD607" s="219"/>
      <c r="AE607" s="219"/>
      <c r="AF607" s="219"/>
      <c r="AG607" s="219"/>
      <c r="AH607" s="219"/>
      <c r="AI607" s="219"/>
      <c r="AJ607" s="359">
        <f t="shared" si="109"/>
        <v>9250000</v>
      </c>
      <c r="AK607" s="180">
        <f t="shared" si="110"/>
        <v>9250000</v>
      </c>
      <c r="AL607" s="28"/>
      <c r="AM607" s="89"/>
      <c r="AN607" s="89"/>
      <c r="AO607" s="89"/>
      <c r="AP607" s="89"/>
      <c r="AQ607" s="89"/>
      <c r="AR607" s="89"/>
      <c r="AS607" s="89"/>
      <c r="AT607" s="89"/>
      <c r="AU607" s="89"/>
      <c r="AV607" s="220"/>
      <c r="AW607" s="89"/>
      <c r="AX607" s="89"/>
    </row>
    <row r="608" spans="1:50" ht="15.75">
      <c r="A608" s="356">
        <f>SUBTOTAL(3,$AK$7:AK608)</f>
        <v>602</v>
      </c>
      <c r="B608" s="357" t="s">
        <v>54</v>
      </c>
      <c r="C608" s="358" t="s">
        <v>9738</v>
      </c>
      <c r="D608" s="357" t="s">
        <v>9739</v>
      </c>
      <c r="E608" s="357" t="s">
        <v>8747</v>
      </c>
      <c r="F608" s="357" t="s">
        <v>8747</v>
      </c>
      <c r="G608" s="359">
        <v>0</v>
      </c>
      <c r="H608" s="180">
        <v>0</v>
      </c>
      <c r="I608" s="371">
        <v>0</v>
      </c>
      <c r="J608" s="359">
        <v>8200000</v>
      </c>
      <c r="K608" s="359"/>
      <c r="L608" s="359"/>
      <c r="M608" s="359"/>
      <c r="N608" s="359"/>
      <c r="O608" s="359"/>
      <c r="P608" s="359">
        <v>8200000</v>
      </c>
      <c r="Q608" s="252"/>
      <c r="R608" s="359"/>
      <c r="S608" s="359"/>
      <c r="T608" s="359"/>
      <c r="U608" s="359"/>
      <c r="V608" s="359"/>
      <c r="W608" s="359"/>
      <c r="X608" s="359"/>
      <c r="Y608" s="359"/>
      <c r="Z608" s="359">
        <f>IF(SUM(K608:P608)&lt;SUM(J608),SUM(J608)-SUM(K608:P608),)</f>
        <v>0</v>
      </c>
      <c r="AA608" s="359"/>
      <c r="AB608" s="219">
        <v>9250000</v>
      </c>
      <c r="AC608" s="219"/>
      <c r="AD608" s="219"/>
      <c r="AE608" s="219">
        <v>9250000</v>
      </c>
      <c r="AF608" s="219"/>
      <c r="AG608" s="219"/>
      <c r="AH608" s="219"/>
      <c r="AI608" s="219"/>
      <c r="AJ608" s="359">
        <f>IF(SUM(AC608:AF608)&lt;SUM(AB608),SUM(AB608)-SUM(AC608:AF608),)</f>
        <v>0</v>
      </c>
      <c r="AK608" s="180">
        <f>IF(SUM(K608:X608)-I608&lt;SUM(J608+G608,H608),SUM(G608+H608+J608)-SUM(K608:X608),)+IF(SUM(AC608:AF608)&lt;SUM(AB608),SUM(AB608)-SUM(AC608:AF608),)</f>
        <v>0</v>
      </c>
      <c r="AL608" s="28"/>
      <c r="AM608" s="89"/>
      <c r="AN608" s="89"/>
      <c r="AO608" s="89"/>
      <c r="AP608" s="89"/>
      <c r="AQ608" s="89"/>
      <c r="AR608" s="89"/>
      <c r="AS608" s="89"/>
      <c r="AT608" s="89"/>
      <c r="AU608" s="89"/>
      <c r="AV608" s="220"/>
      <c r="AW608" s="89"/>
      <c r="AX608" s="89"/>
    </row>
    <row r="609" spans="1:50" ht="15.75">
      <c r="A609" s="356">
        <f>SUBTOTAL(3,$AK$7:AK609)</f>
        <v>603</v>
      </c>
      <c r="B609" s="357" t="s">
        <v>7044</v>
      </c>
      <c r="C609" s="358" t="s">
        <v>9740</v>
      </c>
      <c r="D609" s="357" t="s">
        <v>9741</v>
      </c>
      <c r="E609" s="357" t="s">
        <v>9315</v>
      </c>
      <c r="F609" s="357" t="s">
        <v>9316</v>
      </c>
      <c r="G609" s="359">
        <v>0</v>
      </c>
      <c r="H609" s="180">
        <v>0</v>
      </c>
      <c r="I609" s="371">
        <v>0</v>
      </c>
      <c r="J609" s="359">
        <v>7050000</v>
      </c>
      <c r="K609" s="359"/>
      <c r="L609" s="359"/>
      <c r="M609" s="359"/>
      <c r="N609" s="359"/>
      <c r="O609" s="359"/>
      <c r="P609" s="359">
        <v>7050000</v>
      </c>
      <c r="Q609" s="252"/>
      <c r="R609" s="359"/>
      <c r="S609" s="359"/>
      <c r="T609" s="359"/>
      <c r="U609" s="359"/>
      <c r="V609" s="359"/>
      <c r="W609" s="359"/>
      <c r="X609" s="359"/>
      <c r="Y609" s="359"/>
      <c r="Z609" s="359">
        <f>IF(SUM(K609:P609)&lt;SUM(J609),SUM(J609)-SUM(K609:P609),)</f>
        <v>0</v>
      </c>
      <c r="AA609" s="359"/>
      <c r="AB609" s="219">
        <v>7950000</v>
      </c>
      <c r="AC609" s="219"/>
      <c r="AD609" s="219"/>
      <c r="AE609" s="219"/>
      <c r="AF609" s="219"/>
      <c r="AG609" s="219"/>
      <c r="AH609" s="219"/>
      <c r="AI609" s="219"/>
      <c r="AJ609" s="359">
        <f>IF(SUM(AC609:AD609)&lt;SUM(AB609),SUM(AB609)-SUM(AC609:AD609),)</f>
        <v>7950000</v>
      </c>
      <c r="AK609" s="180">
        <f>IF(SUM(K609:X609)-I609&lt;SUM(J609+G609,H609),SUM(G609+H609+J609)-SUM(K609:X609),)+IF(SUM(AC609:AD609)&lt;SUM(AB609),SUM(AB609)-SUM(AC609:AD609),)</f>
        <v>7950000</v>
      </c>
      <c r="AL609" s="28"/>
      <c r="AM609" s="89"/>
      <c r="AN609" s="89"/>
      <c r="AO609" s="89"/>
      <c r="AP609" s="89"/>
      <c r="AQ609" s="89"/>
      <c r="AR609" s="89"/>
      <c r="AS609" s="89"/>
      <c r="AT609" s="89"/>
      <c r="AU609" s="89"/>
      <c r="AV609" s="220"/>
      <c r="AW609" s="89"/>
      <c r="AX609" s="89"/>
    </row>
    <row r="610" spans="1:50" ht="15.75">
      <c r="A610" s="356">
        <f>SUBTOTAL(3,$AK$7:AK610)</f>
        <v>604</v>
      </c>
      <c r="B610" s="357" t="s">
        <v>7044</v>
      </c>
      <c r="C610" s="358" t="s">
        <v>6629</v>
      </c>
      <c r="D610" s="357" t="s">
        <v>9742</v>
      </c>
      <c r="E610" s="357" t="s">
        <v>9315</v>
      </c>
      <c r="F610" s="357" t="s">
        <v>9316</v>
      </c>
      <c r="G610" s="359">
        <v>0</v>
      </c>
      <c r="H610" s="180">
        <v>0</v>
      </c>
      <c r="I610" s="371">
        <v>0</v>
      </c>
      <c r="J610" s="359">
        <v>7050000</v>
      </c>
      <c r="K610" s="359"/>
      <c r="L610" s="359"/>
      <c r="M610" s="359"/>
      <c r="N610" s="359">
        <v>7050000</v>
      </c>
      <c r="O610" s="359"/>
      <c r="P610" s="359"/>
      <c r="Q610" s="252"/>
      <c r="R610" s="359"/>
      <c r="S610" s="359"/>
      <c r="T610" s="359"/>
      <c r="U610" s="359"/>
      <c r="V610" s="359"/>
      <c r="W610" s="359"/>
      <c r="X610" s="359"/>
      <c r="Y610" s="359"/>
      <c r="Z610" s="359">
        <f>IF(SUM(K610:N610)&lt;SUM(J610),SUM(J610)-SUM(K610:N610),)</f>
        <v>0</v>
      </c>
      <c r="AA610" s="359"/>
      <c r="AB610" s="219">
        <v>7950000</v>
      </c>
      <c r="AC610" s="219"/>
      <c r="AD610" s="219"/>
      <c r="AE610" s="219">
        <v>7950000</v>
      </c>
      <c r="AF610" s="219"/>
      <c r="AG610" s="219"/>
      <c r="AH610" s="219"/>
      <c r="AI610" s="219"/>
      <c r="AJ610" s="359">
        <f>IF(SUM(AC610:AF610)&lt;SUM(AB610),SUM(AB610)-SUM(AC610:AF610),)</f>
        <v>0</v>
      </c>
      <c r="AK610" s="180">
        <f>IF(SUM(K610:X610)-I610&lt;SUM(J610+G610,H610),SUM(G610+H610+J610)-SUM(K610:X610),)+IF(SUM(AC610:AF610)&lt;SUM(AB610),SUM(AB610)-SUM(AC610:AF610),)</f>
        <v>0</v>
      </c>
      <c r="AL610" s="28"/>
      <c r="AM610" s="89"/>
      <c r="AN610" s="89"/>
      <c r="AO610" s="89"/>
      <c r="AP610" s="89"/>
      <c r="AQ610" s="89"/>
      <c r="AR610" s="89"/>
      <c r="AS610" s="89"/>
      <c r="AT610" s="89"/>
      <c r="AU610" s="89"/>
      <c r="AV610" s="220"/>
      <c r="AW610" s="89"/>
      <c r="AX610" s="89"/>
    </row>
    <row r="611" spans="1:50" ht="15.75">
      <c r="A611" s="356">
        <f>SUBTOTAL(3,$AK$7:AK611)</f>
        <v>605</v>
      </c>
      <c r="B611" s="357" t="s">
        <v>7044</v>
      </c>
      <c r="C611" s="358" t="s">
        <v>4994</v>
      </c>
      <c r="D611" s="357" t="s">
        <v>9743</v>
      </c>
      <c r="E611" s="357" t="s">
        <v>9315</v>
      </c>
      <c r="F611" s="357" t="s">
        <v>9316</v>
      </c>
      <c r="G611" s="359">
        <v>0</v>
      </c>
      <c r="H611" s="180">
        <v>0</v>
      </c>
      <c r="I611" s="371">
        <v>0</v>
      </c>
      <c r="J611" s="359">
        <v>7050000</v>
      </c>
      <c r="K611" s="359"/>
      <c r="L611" s="359"/>
      <c r="M611" s="359"/>
      <c r="N611" s="359">
        <v>7050000</v>
      </c>
      <c r="O611" s="359"/>
      <c r="P611" s="359"/>
      <c r="Q611" s="252"/>
      <c r="R611" s="359"/>
      <c r="S611" s="359"/>
      <c r="T611" s="359"/>
      <c r="U611" s="359"/>
      <c r="V611" s="359"/>
      <c r="W611" s="359"/>
      <c r="X611" s="359"/>
      <c r="Y611" s="359"/>
      <c r="Z611" s="359">
        <f>IF(SUM(K611:N611)&lt;SUM(J611),SUM(J611)-SUM(K611:N611),)</f>
        <v>0</v>
      </c>
      <c r="AA611" s="359"/>
      <c r="AB611" s="219">
        <v>7950000</v>
      </c>
      <c r="AC611" s="219">
        <v>7950000</v>
      </c>
      <c r="AD611" s="219"/>
      <c r="AE611" s="219"/>
      <c r="AF611" s="219"/>
      <c r="AG611" s="219"/>
      <c r="AH611" s="219"/>
      <c r="AI611" s="219"/>
      <c r="AJ611" s="359">
        <f>IF(SUM(AC611:AD611)&lt;SUM(AB611),SUM(AB611)-SUM(AC611:AD611),)</f>
        <v>0</v>
      </c>
      <c r="AK611" s="180">
        <f>IF(SUM(K611:X611)-I611&lt;SUM(J611+G611,H611),SUM(G611+H611+J611)-SUM(K611:X611),)+IF(SUM(AC611:AD611)&lt;SUM(AB611),SUM(AB611)-SUM(AC611:AD611),)</f>
        <v>0</v>
      </c>
      <c r="AL611" s="28"/>
      <c r="AM611" s="89"/>
      <c r="AN611" s="89"/>
      <c r="AO611" s="89"/>
      <c r="AP611" s="89"/>
      <c r="AQ611" s="89"/>
      <c r="AR611" s="89"/>
      <c r="AS611" s="89"/>
      <c r="AT611" s="89"/>
      <c r="AU611" s="89"/>
      <c r="AV611" s="220"/>
      <c r="AW611" s="89"/>
      <c r="AX611" s="89"/>
    </row>
    <row r="612" spans="1:50" ht="15.75">
      <c r="A612" s="356">
        <f>SUBTOTAL(3,$AK$7:AK612)</f>
        <v>606</v>
      </c>
      <c r="B612" s="357" t="s">
        <v>7044</v>
      </c>
      <c r="C612" s="358" t="s">
        <v>9744</v>
      </c>
      <c r="D612" s="357" t="s">
        <v>9745</v>
      </c>
      <c r="E612" s="357" t="s">
        <v>9315</v>
      </c>
      <c r="F612" s="357" t="s">
        <v>9316</v>
      </c>
      <c r="G612" s="359">
        <v>0</v>
      </c>
      <c r="H612" s="180">
        <v>0</v>
      </c>
      <c r="I612" s="371">
        <v>0</v>
      </c>
      <c r="J612" s="359">
        <v>7050000</v>
      </c>
      <c r="K612" s="359"/>
      <c r="L612" s="359"/>
      <c r="M612" s="359"/>
      <c r="N612" s="359"/>
      <c r="O612" s="359"/>
      <c r="P612" s="359">
        <v>7050000</v>
      </c>
      <c r="Q612" s="252"/>
      <c r="R612" s="359"/>
      <c r="S612" s="359"/>
      <c r="T612" s="359"/>
      <c r="U612" s="359"/>
      <c r="V612" s="359"/>
      <c r="W612" s="359"/>
      <c r="X612" s="359"/>
      <c r="Y612" s="359"/>
      <c r="Z612" s="359">
        <f>IF(SUM(K612:P612)&lt;SUM(J612),SUM(J612)-SUM(K612:P612),)</f>
        <v>0</v>
      </c>
      <c r="AA612" s="359"/>
      <c r="AB612" s="219">
        <v>7950000</v>
      </c>
      <c r="AC612" s="219"/>
      <c r="AD612" s="219"/>
      <c r="AE612" s="219"/>
      <c r="AF612" s="219"/>
      <c r="AG612" s="219"/>
      <c r="AH612" s="219"/>
      <c r="AI612" s="219"/>
      <c r="AJ612" s="359">
        <f>IF(SUM(AC612:AD612)&lt;SUM(AB612),SUM(AB612)-SUM(AC612:AD612),)</f>
        <v>7950000</v>
      </c>
      <c r="AK612" s="180">
        <f>IF(SUM(K612:X612)-I612&lt;SUM(J612+G612,H612),SUM(G612+H612+J612)-SUM(K612:X612),)+IF(SUM(AC612:AD612)&lt;SUM(AB612),SUM(AB612)-SUM(AC612:AD612),)</f>
        <v>7950000</v>
      </c>
      <c r="AL612" s="28"/>
      <c r="AM612" s="89"/>
      <c r="AN612" s="89"/>
      <c r="AO612" s="89"/>
      <c r="AP612" s="89"/>
      <c r="AQ612" s="89"/>
      <c r="AR612" s="89"/>
      <c r="AS612" s="89"/>
      <c r="AT612" s="89"/>
      <c r="AU612" s="89"/>
      <c r="AV612" s="220"/>
      <c r="AW612" s="89"/>
      <c r="AX612" s="89"/>
    </row>
    <row r="613" spans="1:50" ht="15.75">
      <c r="A613" s="356">
        <f>SUBTOTAL(3,$AK$7:AK613)</f>
        <v>607</v>
      </c>
      <c r="B613" s="357" t="s">
        <v>7044</v>
      </c>
      <c r="C613" s="358" t="s">
        <v>9746</v>
      </c>
      <c r="D613" s="357" t="s">
        <v>9747</v>
      </c>
      <c r="E613" s="357" t="s">
        <v>9315</v>
      </c>
      <c r="F613" s="357" t="s">
        <v>9316</v>
      </c>
      <c r="G613" s="359">
        <v>0</v>
      </c>
      <c r="H613" s="180">
        <v>0</v>
      </c>
      <c r="I613" s="371"/>
      <c r="J613" s="359">
        <v>7050000</v>
      </c>
      <c r="K613" s="359"/>
      <c r="L613" s="359"/>
      <c r="M613" s="359"/>
      <c r="N613" s="359"/>
      <c r="O613" s="359"/>
      <c r="P613" s="359">
        <v>7050000</v>
      </c>
      <c r="Q613" s="252"/>
      <c r="R613" s="359"/>
      <c r="S613" s="359"/>
      <c r="T613" s="359"/>
      <c r="U613" s="359"/>
      <c r="V613" s="359"/>
      <c r="W613" s="359"/>
      <c r="X613" s="359"/>
      <c r="Y613" s="359"/>
      <c r="Z613" s="359">
        <f>IF(SUM(K613:P613)&lt;SUM(J613),SUM(J613)-SUM(K613:P613),)</f>
        <v>0</v>
      </c>
      <c r="AA613" s="359"/>
      <c r="AB613" s="219">
        <v>7950000</v>
      </c>
      <c r="AC613" s="219"/>
      <c r="AD613" s="219"/>
      <c r="AE613" s="219"/>
      <c r="AF613" s="219"/>
      <c r="AG613" s="219"/>
      <c r="AH613" s="219"/>
      <c r="AI613" s="219"/>
      <c r="AJ613" s="359">
        <f>IF(SUM(AC613:AD613)&lt;SUM(AB613),SUM(AB613)-SUM(AC613:AD613),)</f>
        <v>7950000</v>
      </c>
      <c r="AK613" s="180">
        <f>IF(SUM(K613:X613)-I613&lt;SUM(J613+G613,H613),SUM(G613+H613+J613)-SUM(K613:X613),)+IF(SUM(AC613:AD613)&lt;SUM(AB613),SUM(AB613)-SUM(AC613:AD613),)</f>
        <v>7950000</v>
      </c>
      <c r="AL613" s="28"/>
      <c r="AM613" s="89"/>
      <c r="AN613" s="89"/>
      <c r="AO613" s="89"/>
      <c r="AP613" s="89"/>
      <c r="AQ613" s="89"/>
      <c r="AR613" s="89"/>
      <c r="AS613" s="89"/>
      <c r="AT613" s="89"/>
      <c r="AU613" s="89"/>
      <c r="AV613" s="220"/>
      <c r="AW613" s="89"/>
      <c r="AX613" s="89"/>
    </row>
    <row r="614" spans="1:50" ht="15.75">
      <c r="A614" s="356">
        <f>SUBTOTAL(3,$AK$7:AK614)</f>
        <v>608</v>
      </c>
      <c r="B614" s="357" t="s">
        <v>7044</v>
      </c>
      <c r="C614" s="358" t="s">
        <v>5123</v>
      </c>
      <c r="D614" s="357" t="s">
        <v>9748</v>
      </c>
      <c r="E614" s="357" t="s">
        <v>9315</v>
      </c>
      <c r="F614" s="357" t="s">
        <v>9316</v>
      </c>
      <c r="G614" s="359">
        <v>0</v>
      </c>
      <c r="H614" s="180">
        <v>0</v>
      </c>
      <c r="I614" s="371">
        <v>0</v>
      </c>
      <c r="J614" s="359">
        <v>7050000</v>
      </c>
      <c r="K614" s="359"/>
      <c r="L614" s="359"/>
      <c r="M614" s="359"/>
      <c r="N614" s="359">
        <v>7050000</v>
      </c>
      <c r="O614" s="359"/>
      <c r="P614" s="359"/>
      <c r="Q614" s="252"/>
      <c r="R614" s="359"/>
      <c r="S614" s="359"/>
      <c r="T614" s="359"/>
      <c r="U614" s="359"/>
      <c r="V614" s="359"/>
      <c r="W614" s="359"/>
      <c r="X614" s="359"/>
      <c r="Y614" s="359"/>
      <c r="Z614" s="359">
        <f>IF(SUM(K614:N614)&lt;SUM(J614),SUM(J614)-SUM(K614:N614),)</f>
        <v>0</v>
      </c>
      <c r="AA614" s="359"/>
      <c r="AB614" s="219">
        <v>7950000</v>
      </c>
      <c r="AC614" s="219">
        <v>7950000</v>
      </c>
      <c r="AD614" s="219"/>
      <c r="AE614" s="219"/>
      <c r="AF614" s="219"/>
      <c r="AG614" s="219"/>
      <c r="AH614" s="219"/>
      <c r="AI614" s="219"/>
      <c r="AJ614" s="359">
        <f>IF(SUM(AC614:AD614)&lt;SUM(AB614),SUM(AB614)-SUM(AC614:AD614),)</f>
        <v>0</v>
      </c>
      <c r="AK614" s="180">
        <f>IF(SUM(K614:X614)-I614&lt;SUM(J614+G614,H614),SUM(G614+H614+J614)-SUM(K614:X614),)+IF(SUM(AC614:AD614)&lt;SUM(AB614),SUM(AB614)-SUM(AC614:AD614),)</f>
        <v>0</v>
      </c>
      <c r="AL614" s="28"/>
      <c r="AM614" s="89"/>
      <c r="AN614" s="89"/>
      <c r="AO614" s="89"/>
      <c r="AP614" s="89"/>
      <c r="AQ614" s="89"/>
      <c r="AR614" s="89"/>
      <c r="AS614" s="89"/>
      <c r="AT614" s="89"/>
      <c r="AU614" s="89"/>
      <c r="AV614" s="220"/>
      <c r="AW614" s="89"/>
      <c r="AX614" s="89"/>
    </row>
    <row r="615" spans="1:50" ht="15.75">
      <c r="A615" s="356">
        <f>SUBTOTAL(3,$AK$7:AK615)</f>
        <v>609</v>
      </c>
      <c r="B615" s="357" t="s">
        <v>38</v>
      </c>
      <c r="C615" s="358" t="s">
        <v>9749</v>
      </c>
      <c r="D615" s="357" t="s">
        <v>9750</v>
      </c>
      <c r="E615" s="357" t="s">
        <v>8942</v>
      </c>
      <c r="F615" s="357" t="s">
        <v>8942</v>
      </c>
      <c r="G615" s="359">
        <v>0</v>
      </c>
      <c r="H615" s="180">
        <v>0</v>
      </c>
      <c r="I615" s="371">
        <v>0</v>
      </c>
      <c r="J615" s="359">
        <v>7500000</v>
      </c>
      <c r="K615" s="359"/>
      <c r="L615" s="359"/>
      <c r="M615" s="359"/>
      <c r="N615" s="359"/>
      <c r="O615" s="359"/>
      <c r="P615" s="359"/>
      <c r="Q615" s="252"/>
      <c r="R615" s="359"/>
      <c r="S615" s="359"/>
      <c r="T615" s="359">
        <v>7500000</v>
      </c>
      <c r="U615" s="359"/>
      <c r="V615" s="359"/>
      <c r="W615" s="359"/>
      <c r="X615" s="359"/>
      <c r="Y615" s="359"/>
      <c r="Z615" s="359">
        <f>IF(SUM(K615:Y615)&lt;SUM(J615),SUM(J615)-SUM(K615:Y615),)</f>
        <v>0</v>
      </c>
      <c r="AA615" s="359"/>
      <c r="AB615" s="219">
        <v>8450000</v>
      </c>
      <c r="AC615" s="219"/>
      <c r="AD615" s="219"/>
      <c r="AE615" s="219">
        <v>8450000</v>
      </c>
      <c r="AF615" s="219"/>
      <c r="AG615" s="219"/>
      <c r="AH615" s="219"/>
      <c r="AI615" s="219"/>
      <c r="AJ615" s="359">
        <f>IF(SUM(AC615:AF615)&lt;SUM(AB615),SUM(AB615)-SUM(AC615:AF615),)</f>
        <v>0</v>
      </c>
      <c r="AK615" s="180">
        <f>IF(SUM(K615:X615)-I615&lt;SUM(J615+G615,H615),SUM(G615+H615+J615)-SUM(K615:X615),)+IF(SUM(AC615:AF615)&lt;SUM(AB615),SUM(AB615)-SUM(AC615:AF615),)</f>
        <v>0</v>
      </c>
      <c r="AL615" s="28"/>
      <c r="AM615" s="89"/>
      <c r="AN615" s="89"/>
      <c r="AO615" s="89"/>
      <c r="AP615" s="89"/>
      <c r="AQ615" s="89"/>
      <c r="AR615" s="89"/>
      <c r="AS615" s="89"/>
      <c r="AT615" s="89"/>
      <c r="AU615" s="89"/>
      <c r="AV615" s="220"/>
      <c r="AW615" s="89"/>
      <c r="AX615" s="89"/>
    </row>
    <row r="616" spans="1:50" ht="15.75">
      <c r="A616" s="356">
        <f>SUBTOTAL(3,$AK$7:AK616)</f>
        <v>610</v>
      </c>
      <c r="B616" s="357" t="s">
        <v>7044</v>
      </c>
      <c r="C616" s="358" t="s">
        <v>9751</v>
      </c>
      <c r="D616" s="357" t="s">
        <v>9752</v>
      </c>
      <c r="E616" s="357" t="s">
        <v>9315</v>
      </c>
      <c r="F616" s="357" t="s">
        <v>9316</v>
      </c>
      <c r="G616" s="359">
        <v>0</v>
      </c>
      <c r="H616" s="180">
        <v>0</v>
      </c>
      <c r="I616" s="371">
        <v>0</v>
      </c>
      <c r="J616" s="359">
        <v>7050000</v>
      </c>
      <c r="K616" s="359"/>
      <c r="L616" s="359"/>
      <c r="M616" s="359"/>
      <c r="N616" s="359"/>
      <c r="O616" s="359"/>
      <c r="P616" s="359">
        <v>7050000</v>
      </c>
      <c r="Q616" s="252"/>
      <c r="R616" s="359"/>
      <c r="S616" s="359"/>
      <c r="T616" s="359"/>
      <c r="U616" s="359"/>
      <c r="V616" s="359"/>
      <c r="W616" s="359"/>
      <c r="X616" s="359"/>
      <c r="Y616" s="359"/>
      <c r="Z616" s="359">
        <f>IF(SUM(K616:P616)&lt;SUM(J616),SUM(J616)-SUM(K616:P616),)</f>
        <v>0</v>
      </c>
      <c r="AA616" s="359"/>
      <c r="AB616" s="219">
        <v>7950000</v>
      </c>
      <c r="AC616" s="219"/>
      <c r="AD616" s="219"/>
      <c r="AE616" s="219"/>
      <c r="AF616" s="219"/>
      <c r="AG616" s="219"/>
      <c r="AH616" s="219"/>
      <c r="AI616" s="219"/>
      <c r="AJ616" s="359">
        <f>IF(SUM(AC616:AD616)&lt;SUM(AB616),SUM(AB616)-SUM(AC616:AD616),)</f>
        <v>7950000</v>
      </c>
      <c r="AK616" s="180">
        <f>IF(SUM(K616:X616)-I616&lt;SUM(J616+G616,H616),SUM(G616+H616+J616)-SUM(K616:X616),)+IF(SUM(AC616:AD616)&lt;SUM(AB616),SUM(AB616)-SUM(AC616:AD616),)</f>
        <v>7950000</v>
      </c>
      <c r="AL616" s="28"/>
      <c r="AM616" s="89"/>
      <c r="AN616" s="89"/>
      <c r="AO616" s="89"/>
      <c r="AP616" s="89"/>
      <c r="AQ616" s="89"/>
      <c r="AR616" s="89"/>
      <c r="AS616" s="89"/>
      <c r="AT616" s="89"/>
      <c r="AU616" s="89"/>
      <c r="AV616" s="220"/>
      <c r="AW616" s="89"/>
      <c r="AX616" s="89"/>
    </row>
    <row r="617" spans="1:50" ht="15.75">
      <c r="A617" s="356">
        <f>SUBTOTAL(3,$AK$7:AK617)</f>
        <v>611</v>
      </c>
      <c r="B617" s="357" t="s">
        <v>7044</v>
      </c>
      <c r="C617" s="358" t="s">
        <v>9753</v>
      </c>
      <c r="D617" s="357" t="s">
        <v>9430</v>
      </c>
      <c r="E617" s="357" t="s">
        <v>9315</v>
      </c>
      <c r="F617" s="357" t="s">
        <v>9316</v>
      </c>
      <c r="G617" s="359">
        <v>0</v>
      </c>
      <c r="H617" s="180">
        <v>0</v>
      </c>
      <c r="I617" s="371">
        <v>0</v>
      </c>
      <c r="J617" s="359">
        <v>7050000</v>
      </c>
      <c r="K617" s="359"/>
      <c r="L617" s="359"/>
      <c r="M617" s="359"/>
      <c r="N617" s="359"/>
      <c r="O617" s="359"/>
      <c r="P617" s="359"/>
      <c r="Q617" s="252"/>
      <c r="R617" s="359">
        <v>7050000</v>
      </c>
      <c r="S617" s="359"/>
      <c r="T617" s="359"/>
      <c r="U617" s="359"/>
      <c r="V617" s="359"/>
      <c r="W617" s="359"/>
      <c r="X617" s="359"/>
      <c r="Y617" s="359"/>
      <c r="Z617" s="359">
        <f>IF(SUM(K617:R617)&lt;SUM(J617),SUM(J617)-SUM(K617:N=R617),)</f>
        <v>0</v>
      </c>
      <c r="AA617" s="359"/>
      <c r="AB617" s="219">
        <v>7950000</v>
      </c>
      <c r="AC617" s="219"/>
      <c r="AD617" s="219"/>
      <c r="AE617" s="219">
        <v>7950000</v>
      </c>
      <c r="AF617" s="219"/>
      <c r="AG617" s="219"/>
      <c r="AH617" s="219"/>
      <c r="AI617" s="219"/>
      <c r="AJ617" s="359">
        <f t="shared" ref="AJ617:AJ618" si="111">IF(SUM(AC617:AF617)&lt;SUM(AB617),SUM(AB617)-SUM(AC617:AF617),)</f>
        <v>0</v>
      </c>
      <c r="AK617" s="180">
        <f t="shared" ref="AK617:AK618" si="112">IF(SUM(K617:X617)-I617&lt;SUM(J617+G617,H617),SUM(G617+H617+J617)-SUM(K617:X617),)+IF(SUM(AC617:AF617)&lt;SUM(AB617),SUM(AB617)-SUM(AC617:AF617),)</f>
        <v>0</v>
      </c>
      <c r="AL617" s="28"/>
      <c r="AM617" s="89"/>
      <c r="AN617" s="89"/>
      <c r="AO617" s="89"/>
      <c r="AP617" s="89"/>
      <c r="AQ617" s="89"/>
      <c r="AR617" s="89"/>
      <c r="AS617" s="89"/>
      <c r="AT617" s="89"/>
      <c r="AU617" s="89"/>
      <c r="AV617" s="220"/>
      <c r="AW617" s="89"/>
      <c r="AX617" s="89"/>
    </row>
    <row r="618" spans="1:50" ht="15.75">
      <c r="A618" s="356">
        <f>SUBTOTAL(3,$AK$7:AK618)</f>
        <v>612</v>
      </c>
      <c r="B618" s="357" t="s">
        <v>7044</v>
      </c>
      <c r="C618" s="358" t="s">
        <v>9754</v>
      </c>
      <c r="D618" s="357" t="s">
        <v>9755</v>
      </c>
      <c r="E618" s="357" t="s">
        <v>9315</v>
      </c>
      <c r="F618" s="357" t="s">
        <v>9316</v>
      </c>
      <c r="G618" s="359">
        <v>0</v>
      </c>
      <c r="H618" s="180">
        <v>0</v>
      </c>
      <c r="I618" s="371"/>
      <c r="J618" s="359">
        <v>7050000</v>
      </c>
      <c r="K618" s="359"/>
      <c r="L618" s="359"/>
      <c r="M618" s="359"/>
      <c r="N618" s="359"/>
      <c r="O618" s="359"/>
      <c r="P618" s="359">
        <v>7050000</v>
      </c>
      <c r="Q618" s="252"/>
      <c r="R618" s="359"/>
      <c r="S618" s="359"/>
      <c r="T618" s="359"/>
      <c r="U618" s="359"/>
      <c r="V618" s="359"/>
      <c r="W618" s="359"/>
      <c r="X618" s="359"/>
      <c r="Y618" s="359"/>
      <c r="Z618" s="359">
        <f>IF(SUM(K618:P618)&lt;SUM(J618),SUM(J618)-SUM(K618:P618),)</f>
        <v>0</v>
      </c>
      <c r="AA618" s="359"/>
      <c r="AB618" s="219">
        <v>7950000</v>
      </c>
      <c r="AC618" s="219"/>
      <c r="AD618" s="219"/>
      <c r="AE618" s="219">
        <v>7950000</v>
      </c>
      <c r="AF618" s="219"/>
      <c r="AG618" s="219"/>
      <c r="AH618" s="219"/>
      <c r="AI618" s="219"/>
      <c r="AJ618" s="359">
        <f t="shared" si="111"/>
        <v>0</v>
      </c>
      <c r="AK618" s="180">
        <f t="shared" si="112"/>
        <v>0</v>
      </c>
      <c r="AL618" s="28"/>
      <c r="AM618" s="89"/>
      <c r="AN618" s="89"/>
      <c r="AO618" s="89"/>
      <c r="AP618" s="89"/>
      <c r="AQ618" s="89"/>
      <c r="AR618" s="89"/>
      <c r="AS618" s="89"/>
      <c r="AT618" s="89"/>
      <c r="AU618" s="89"/>
      <c r="AV618" s="220"/>
      <c r="AW618" s="89"/>
      <c r="AX618" s="89"/>
    </row>
    <row r="619" spans="1:50" ht="15.75">
      <c r="A619" s="356">
        <f>SUBTOTAL(3,$AK$7:AK619)</f>
        <v>613</v>
      </c>
      <c r="B619" s="357" t="s">
        <v>7044</v>
      </c>
      <c r="C619" s="358" t="s">
        <v>5308</v>
      </c>
      <c r="D619" s="357" t="s">
        <v>9758</v>
      </c>
      <c r="E619" s="357" t="s">
        <v>9315</v>
      </c>
      <c r="F619" s="357" t="s">
        <v>9316</v>
      </c>
      <c r="G619" s="359">
        <v>0</v>
      </c>
      <c r="H619" s="180">
        <v>0</v>
      </c>
      <c r="I619" s="371"/>
      <c r="J619" s="359">
        <v>7050000</v>
      </c>
      <c r="K619" s="359"/>
      <c r="L619" s="359"/>
      <c r="M619" s="359"/>
      <c r="N619" s="359">
        <v>7050000</v>
      </c>
      <c r="O619" s="359"/>
      <c r="P619" s="359"/>
      <c r="Q619" s="252"/>
      <c r="R619" s="359"/>
      <c r="S619" s="359"/>
      <c r="T619" s="359"/>
      <c r="U619" s="359"/>
      <c r="V619" s="359"/>
      <c r="W619" s="359"/>
      <c r="X619" s="359"/>
      <c r="Y619" s="359"/>
      <c r="Z619" s="359">
        <f>IF(SUM(K619:N619)&lt;SUM(J619),SUM(J619)-SUM(K619:N619),)</f>
        <v>0</v>
      </c>
      <c r="AA619" s="359"/>
      <c r="AB619" s="219">
        <v>7950000</v>
      </c>
      <c r="AC619" s="219">
        <v>7950000</v>
      </c>
      <c r="AD619" s="219"/>
      <c r="AE619" s="219"/>
      <c r="AF619" s="219"/>
      <c r="AG619" s="219"/>
      <c r="AH619" s="219"/>
      <c r="AI619" s="219"/>
      <c r="AJ619" s="359">
        <f>IF(SUM(AC619:AD619)&lt;SUM(AB619),SUM(AB619)-SUM(AC619:AD619),)</f>
        <v>0</v>
      </c>
      <c r="AK619" s="180">
        <f>IF(SUM(K619:X619)-I619&lt;SUM(J619+G619,H619),SUM(G619+H619+J619)-SUM(K619:X619),)+IF(SUM(AC619:AD619)&lt;SUM(AB619),SUM(AB619)-SUM(AC619:AD619),)</f>
        <v>0</v>
      </c>
      <c r="AL619" s="28"/>
      <c r="AM619" s="89"/>
      <c r="AN619" s="89"/>
      <c r="AO619" s="89"/>
      <c r="AP619" s="89"/>
      <c r="AQ619" s="89"/>
      <c r="AR619" s="89"/>
      <c r="AS619" s="89"/>
      <c r="AT619" s="89"/>
      <c r="AU619" s="89"/>
      <c r="AV619" s="220"/>
      <c r="AW619" s="89"/>
      <c r="AX619" s="89"/>
    </row>
    <row r="620" spans="1:50" ht="15.75">
      <c r="A620" s="356">
        <f>SUBTOTAL(3,$AK$7:AK620)</f>
        <v>614</v>
      </c>
      <c r="B620" s="357" t="s">
        <v>7044</v>
      </c>
      <c r="C620" s="358" t="s">
        <v>9759</v>
      </c>
      <c r="D620" s="357" t="s">
        <v>9760</v>
      </c>
      <c r="E620" s="357" t="s">
        <v>9315</v>
      </c>
      <c r="F620" s="357" t="s">
        <v>9316</v>
      </c>
      <c r="G620" s="359">
        <v>0</v>
      </c>
      <c r="H620" s="180">
        <v>0</v>
      </c>
      <c r="I620" s="371">
        <v>0</v>
      </c>
      <c r="J620" s="359">
        <v>7050000</v>
      </c>
      <c r="K620" s="359"/>
      <c r="L620" s="359"/>
      <c r="M620" s="359"/>
      <c r="N620" s="359"/>
      <c r="O620" s="359"/>
      <c r="P620" s="359">
        <v>7050000</v>
      </c>
      <c r="Q620" s="252"/>
      <c r="R620" s="359"/>
      <c r="S620" s="359"/>
      <c r="T620" s="359"/>
      <c r="U620" s="359"/>
      <c r="V620" s="359"/>
      <c r="W620" s="359"/>
      <c r="X620" s="359"/>
      <c r="Y620" s="359"/>
      <c r="Z620" s="359">
        <f>IF(SUM(K620:P620)&lt;SUM(J620),SUM(J620)-SUM(K620:P620),)</f>
        <v>0</v>
      </c>
      <c r="AA620" s="359"/>
      <c r="AB620" s="219">
        <v>7950000</v>
      </c>
      <c r="AC620" s="219"/>
      <c r="AD620" s="219"/>
      <c r="AE620" s="219">
        <v>7950000</v>
      </c>
      <c r="AF620" s="219"/>
      <c r="AG620" s="219"/>
      <c r="AH620" s="219"/>
      <c r="AI620" s="219"/>
      <c r="AJ620" s="359">
        <f>IF(SUM(AC620:AF620)&lt;SUM(AB620),SUM(AB620)-SUM(AC620:AF620),)</f>
        <v>0</v>
      </c>
      <c r="AK620" s="180">
        <f>IF(SUM(K620:X620)-I620&lt;SUM(J620+G620,H620),SUM(G620+H620+J620)-SUM(K620:X620),)+IF(SUM(AC620:AF620)&lt;SUM(AB620),SUM(AB620)-SUM(AC620:AF620),)</f>
        <v>0</v>
      </c>
      <c r="AL620" s="28"/>
      <c r="AM620" s="89"/>
      <c r="AN620" s="89"/>
      <c r="AO620" s="89"/>
      <c r="AP620" s="89"/>
      <c r="AQ620" s="89"/>
      <c r="AR620" s="89"/>
      <c r="AS620" s="89"/>
      <c r="AT620" s="89"/>
      <c r="AU620" s="89"/>
      <c r="AV620" s="220"/>
      <c r="AW620" s="89"/>
      <c r="AX620" s="89"/>
    </row>
    <row r="621" spans="1:50" ht="15.75">
      <c r="A621" s="356">
        <f>SUBTOTAL(3,$AK$7:AK621)</f>
        <v>615</v>
      </c>
      <c r="B621" s="357" t="s">
        <v>7044</v>
      </c>
      <c r="C621" s="358" t="s">
        <v>4873</v>
      </c>
      <c r="D621" s="357" t="s">
        <v>9763</v>
      </c>
      <c r="E621" s="357" t="s">
        <v>9315</v>
      </c>
      <c r="F621" s="357" t="s">
        <v>9316</v>
      </c>
      <c r="G621" s="359">
        <v>0</v>
      </c>
      <c r="H621" s="180">
        <v>0</v>
      </c>
      <c r="I621" s="371">
        <v>0</v>
      </c>
      <c r="J621" s="359">
        <v>7050000</v>
      </c>
      <c r="K621" s="359"/>
      <c r="L621" s="359"/>
      <c r="M621" s="359"/>
      <c r="N621" s="359">
        <v>7050000</v>
      </c>
      <c r="O621" s="359"/>
      <c r="P621" s="359"/>
      <c r="Q621" s="252"/>
      <c r="R621" s="359"/>
      <c r="S621" s="359"/>
      <c r="T621" s="359"/>
      <c r="U621" s="359"/>
      <c r="V621" s="359"/>
      <c r="W621" s="359"/>
      <c r="X621" s="359"/>
      <c r="Y621" s="359"/>
      <c r="Z621" s="359">
        <f>IF(SUM(K621:N621)&lt;SUM(J621),SUM(J621)-SUM(K621:N621),)</f>
        <v>0</v>
      </c>
      <c r="AA621" s="359"/>
      <c r="AB621" s="219">
        <v>7950000</v>
      </c>
      <c r="AC621" s="219">
        <v>7950000</v>
      </c>
      <c r="AD621" s="219"/>
      <c r="AE621" s="219"/>
      <c r="AF621" s="219"/>
      <c r="AG621" s="219"/>
      <c r="AH621" s="219"/>
      <c r="AI621" s="219"/>
      <c r="AJ621" s="359">
        <f t="shared" ref="AJ621:AJ627" si="113">IF(SUM(AC621:AD621)&lt;SUM(AB621),SUM(AB621)-SUM(AC621:AD621),)</f>
        <v>0</v>
      </c>
      <c r="AK621" s="180">
        <f t="shared" ref="AK621:AK627" si="114">IF(SUM(K621:X621)-I621&lt;SUM(J621+G621,H621),SUM(G621+H621+J621)-SUM(K621:X621),)+IF(SUM(AC621:AD621)&lt;SUM(AB621),SUM(AB621)-SUM(AC621:AD621),)</f>
        <v>0</v>
      </c>
      <c r="AL621" s="28"/>
      <c r="AM621" s="89"/>
      <c r="AN621" s="89"/>
      <c r="AO621" s="89"/>
      <c r="AP621" s="89"/>
      <c r="AQ621" s="89"/>
      <c r="AR621" s="89"/>
      <c r="AS621" s="89"/>
      <c r="AT621" s="89"/>
      <c r="AU621" s="89"/>
      <c r="AV621" s="220"/>
      <c r="AW621" s="89"/>
      <c r="AX621" s="89"/>
    </row>
    <row r="622" spans="1:50" ht="15.75">
      <c r="A622" s="356">
        <f>SUBTOTAL(3,$AK$7:AK622)</f>
        <v>616</v>
      </c>
      <c r="B622" s="357" t="s">
        <v>7044</v>
      </c>
      <c r="C622" s="358" t="s">
        <v>9764</v>
      </c>
      <c r="D622" s="357" t="s">
        <v>9765</v>
      </c>
      <c r="E622" s="357" t="s">
        <v>9315</v>
      </c>
      <c r="F622" s="357" t="s">
        <v>9316</v>
      </c>
      <c r="G622" s="359">
        <v>0</v>
      </c>
      <c r="H622" s="180">
        <v>0</v>
      </c>
      <c r="I622" s="371">
        <v>0</v>
      </c>
      <c r="J622" s="359">
        <v>7050000</v>
      </c>
      <c r="K622" s="359"/>
      <c r="L622" s="359"/>
      <c r="M622" s="359"/>
      <c r="N622" s="359"/>
      <c r="O622" s="359"/>
      <c r="P622" s="359">
        <v>7050000</v>
      </c>
      <c r="Q622" s="252"/>
      <c r="R622" s="359"/>
      <c r="S622" s="359"/>
      <c r="T622" s="359"/>
      <c r="U622" s="359"/>
      <c r="V622" s="359"/>
      <c r="W622" s="359"/>
      <c r="X622" s="359"/>
      <c r="Y622" s="359"/>
      <c r="Z622" s="359">
        <f>IF(SUM(K622:P622)&lt;SUM(J622),SUM(J622)-SUM(K622:P622),)</f>
        <v>0</v>
      </c>
      <c r="AA622" s="359"/>
      <c r="AB622" s="219">
        <v>7950000</v>
      </c>
      <c r="AC622" s="219"/>
      <c r="AD622" s="219"/>
      <c r="AE622" s="219"/>
      <c r="AF622" s="219"/>
      <c r="AG622" s="219"/>
      <c r="AH622" s="219"/>
      <c r="AI622" s="219"/>
      <c r="AJ622" s="359">
        <f t="shared" si="113"/>
        <v>7950000</v>
      </c>
      <c r="AK622" s="180">
        <f t="shared" si="114"/>
        <v>7950000</v>
      </c>
      <c r="AL622" s="28"/>
      <c r="AM622" s="89"/>
      <c r="AN622" s="89"/>
      <c r="AO622" s="89"/>
      <c r="AP622" s="89"/>
      <c r="AQ622" s="89"/>
      <c r="AR622" s="89"/>
      <c r="AS622" s="89"/>
      <c r="AT622" s="89"/>
      <c r="AU622" s="89"/>
      <c r="AV622" s="220"/>
      <c r="AW622" s="89"/>
      <c r="AX622" s="89"/>
    </row>
    <row r="623" spans="1:50" ht="15.75">
      <c r="A623" s="356">
        <f>SUBTOTAL(3,$AK$7:AK623)</f>
        <v>617</v>
      </c>
      <c r="B623" s="357" t="s">
        <v>7044</v>
      </c>
      <c r="C623" s="358" t="s">
        <v>6681</v>
      </c>
      <c r="D623" s="357" t="s">
        <v>9766</v>
      </c>
      <c r="E623" s="357" t="s">
        <v>9315</v>
      </c>
      <c r="F623" s="357" t="s">
        <v>9316</v>
      </c>
      <c r="G623" s="359">
        <v>0</v>
      </c>
      <c r="H623" s="180">
        <v>0</v>
      </c>
      <c r="I623" s="371">
        <v>0</v>
      </c>
      <c r="J623" s="359">
        <v>7050000</v>
      </c>
      <c r="K623" s="359"/>
      <c r="L623" s="359"/>
      <c r="M623" s="359"/>
      <c r="N623" s="359">
        <v>7050000</v>
      </c>
      <c r="O623" s="359"/>
      <c r="P623" s="359"/>
      <c r="Q623" s="252"/>
      <c r="R623" s="359"/>
      <c r="S623" s="359"/>
      <c r="T623" s="359"/>
      <c r="U623" s="359"/>
      <c r="V623" s="359"/>
      <c r="W623" s="359"/>
      <c r="X623" s="359"/>
      <c r="Y623" s="359"/>
      <c r="Z623" s="359">
        <f>IF(SUM(K623:N623)&lt;SUM(J623),SUM(J623)-SUM(K623:N623),)</f>
        <v>0</v>
      </c>
      <c r="AA623" s="359"/>
      <c r="AB623" s="219">
        <v>7950000</v>
      </c>
      <c r="AC623" s="219"/>
      <c r="AD623" s="219"/>
      <c r="AE623" s="219"/>
      <c r="AF623" s="219"/>
      <c r="AG623" s="219"/>
      <c r="AH623" s="219"/>
      <c r="AI623" s="219"/>
      <c r="AJ623" s="359">
        <f t="shared" si="113"/>
        <v>7950000</v>
      </c>
      <c r="AK623" s="180">
        <f t="shared" si="114"/>
        <v>7950000</v>
      </c>
      <c r="AL623" s="28"/>
      <c r="AM623" s="89"/>
      <c r="AN623" s="89"/>
      <c r="AO623" s="89"/>
      <c r="AP623" s="89"/>
      <c r="AQ623" s="89"/>
      <c r="AR623" s="89"/>
      <c r="AS623" s="89"/>
      <c r="AT623" s="89"/>
      <c r="AU623" s="89"/>
      <c r="AV623" s="220"/>
      <c r="AW623" s="89"/>
      <c r="AX623" s="89"/>
    </row>
    <row r="624" spans="1:50" ht="15.75">
      <c r="A624" s="356">
        <f>SUBTOTAL(3,$AK$7:AK624)</f>
        <v>618</v>
      </c>
      <c r="B624" s="357" t="s">
        <v>7044</v>
      </c>
      <c r="C624" s="358" t="s">
        <v>9767</v>
      </c>
      <c r="D624" s="357" t="s">
        <v>9768</v>
      </c>
      <c r="E624" s="357" t="s">
        <v>9315</v>
      </c>
      <c r="F624" s="357" t="s">
        <v>9316</v>
      </c>
      <c r="G624" s="359">
        <v>0</v>
      </c>
      <c r="H624" s="180">
        <v>0</v>
      </c>
      <c r="I624" s="371">
        <v>0</v>
      </c>
      <c r="J624" s="359">
        <v>7050000</v>
      </c>
      <c r="K624" s="359"/>
      <c r="L624" s="359"/>
      <c r="M624" s="359"/>
      <c r="N624" s="359"/>
      <c r="O624" s="359"/>
      <c r="P624" s="359">
        <v>7050000</v>
      </c>
      <c r="Q624" s="252"/>
      <c r="R624" s="359"/>
      <c r="S624" s="359"/>
      <c r="T624" s="359"/>
      <c r="U624" s="359"/>
      <c r="V624" s="359"/>
      <c r="W624" s="359"/>
      <c r="X624" s="359"/>
      <c r="Y624" s="359"/>
      <c r="Z624" s="359">
        <f>IF(SUM(K624:P624)&lt;SUM(J624),SUM(J624)-SUM(K624:P624),)</f>
        <v>0</v>
      </c>
      <c r="AA624" s="359"/>
      <c r="AB624" s="219">
        <v>7950000</v>
      </c>
      <c r="AC624" s="219">
        <v>7950000</v>
      </c>
      <c r="AD624" s="219"/>
      <c r="AE624" s="219"/>
      <c r="AF624" s="219"/>
      <c r="AG624" s="219"/>
      <c r="AH624" s="219"/>
      <c r="AI624" s="219"/>
      <c r="AJ624" s="359">
        <f t="shared" si="113"/>
        <v>0</v>
      </c>
      <c r="AK624" s="180">
        <f t="shared" si="114"/>
        <v>0</v>
      </c>
      <c r="AL624" s="28"/>
      <c r="AM624" s="89"/>
      <c r="AN624" s="89"/>
      <c r="AO624" s="89"/>
      <c r="AP624" s="89"/>
      <c r="AQ624" s="89"/>
      <c r="AR624" s="89"/>
      <c r="AS624" s="89"/>
      <c r="AT624" s="89"/>
      <c r="AU624" s="89"/>
      <c r="AV624" s="220"/>
      <c r="AW624" s="89"/>
      <c r="AX624" s="89"/>
    </row>
    <row r="625" spans="1:50" ht="15.75">
      <c r="A625" s="356">
        <f>SUBTOTAL(3,$AK$7:AK625)</f>
        <v>619</v>
      </c>
      <c r="B625" s="357" t="s">
        <v>7044</v>
      </c>
      <c r="C625" s="358" t="s">
        <v>6668</v>
      </c>
      <c r="D625" s="357" t="s">
        <v>9769</v>
      </c>
      <c r="E625" s="357" t="s">
        <v>9315</v>
      </c>
      <c r="F625" s="357" t="s">
        <v>9316</v>
      </c>
      <c r="G625" s="359">
        <v>0</v>
      </c>
      <c r="H625" s="180">
        <v>0</v>
      </c>
      <c r="I625" s="371">
        <v>0</v>
      </c>
      <c r="J625" s="359">
        <v>7050000</v>
      </c>
      <c r="K625" s="359"/>
      <c r="L625" s="359"/>
      <c r="M625" s="359"/>
      <c r="N625" s="359">
        <v>7050000</v>
      </c>
      <c r="O625" s="359"/>
      <c r="P625" s="359"/>
      <c r="Q625" s="252"/>
      <c r="R625" s="359"/>
      <c r="S625" s="359"/>
      <c r="T625" s="359"/>
      <c r="U625" s="359"/>
      <c r="V625" s="359"/>
      <c r="W625" s="359"/>
      <c r="X625" s="359"/>
      <c r="Y625" s="359"/>
      <c r="Z625" s="359">
        <f>IF(SUM(K625:N625)&lt;SUM(J625),SUM(J625)-SUM(K625:N625),)</f>
        <v>0</v>
      </c>
      <c r="AA625" s="359">
        <v>1456000</v>
      </c>
      <c r="AB625" s="219">
        <f>7950000-AA625</f>
        <v>6494000</v>
      </c>
      <c r="AC625" s="219">
        <v>6494000</v>
      </c>
      <c r="AD625" s="219"/>
      <c r="AE625" s="219"/>
      <c r="AF625" s="219"/>
      <c r="AG625" s="219"/>
      <c r="AH625" s="219"/>
      <c r="AI625" s="219"/>
      <c r="AJ625" s="359">
        <f t="shared" si="113"/>
        <v>0</v>
      </c>
      <c r="AK625" s="180">
        <f t="shared" si="114"/>
        <v>0</v>
      </c>
      <c r="AL625" s="28"/>
      <c r="AM625" s="89"/>
      <c r="AN625" s="89"/>
      <c r="AO625" s="89"/>
      <c r="AP625" s="89"/>
      <c r="AQ625" s="89"/>
      <c r="AR625" s="89"/>
      <c r="AS625" s="89"/>
      <c r="AT625" s="89"/>
      <c r="AU625" s="89"/>
      <c r="AV625" s="220"/>
      <c r="AW625" s="89"/>
      <c r="AX625" s="89"/>
    </row>
    <row r="626" spans="1:50" ht="15.75">
      <c r="A626" s="356">
        <f>SUBTOTAL(3,$AK$7:AK626)</f>
        <v>620</v>
      </c>
      <c r="B626" s="357" t="s">
        <v>7044</v>
      </c>
      <c r="C626" s="358" t="s">
        <v>6892</v>
      </c>
      <c r="D626" s="357" t="s">
        <v>9771</v>
      </c>
      <c r="E626" s="357" t="s">
        <v>9315</v>
      </c>
      <c r="F626" s="357" t="s">
        <v>9316</v>
      </c>
      <c r="G626" s="359">
        <v>0</v>
      </c>
      <c r="H626" s="180">
        <v>0</v>
      </c>
      <c r="I626" s="371">
        <v>0</v>
      </c>
      <c r="J626" s="359">
        <v>7050000</v>
      </c>
      <c r="K626" s="359"/>
      <c r="L626" s="359"/>
      <c r="M626" s="359"/>
      <c r="N626" s="359">
        <v>7050000</v>
      </c>
      <c r="O626" s="359"/>
      <c r="P626" s="359"/>
      <c r="Q626" s="252"/>
      <c r="R626" s="359"/>
      <c r="S626" s="359"/>
      <c r="T626" s="359"/>
      <c r="U626" s="359"/>
      <c r="V626" s="359"/>
      <c r="W626" s="359"/>
      <c r="X626" s="359"/>
      <c r="Y626" s="359"/>
      <c r="Z626" s="359">
        <f>IF(SUM(K626:N626)&lt;SUM(J626),SUM(J626)-SUM(K626:N626),)</f>
        <v>0</v>
      </c>
      <c r="AA626" s="359"/>
      <c r="AB626" s="219">
        <v>7950000</v>
      </c>
      <c r="AC626" s="219"/>
      <c r="AD626" s="219"/>
      <c r="AE626" s="219"/>
      <c r="AF626" s="219"/>
      <c r="AG626" s="219"/>
      <c r="AH626" s="219"/>
      <c r="AI626" s="219"/>
      <c r="AJ626" s="359">
        <f t="shared" si="113"/>
        <v>7950000</v>
      </c>
      <c r="AK626" s="180">
        <f t="shared" si="114"/>
        <v>7950000</v>
      </c>
      <c r="AL626" s="28"/>
      <c r="AM626" s="89"/>
      <c r="AN626" s="89"/>
      <c r="AO626" s="89"/>
      <c r="AP626" s="89"/>
      <c r="AQ626" s="89"/>
      <c r="AR626" s="89"/>
      <c r="AS626" s="89"/>
      <c r="AT626" s="89"/>
      <c r="AU626" s="89"/>
      <c r="AV626" s="220"/>
      <c r="AW626" s="89"/>
      <c r="AX626" s="89"/>
    </row>
    <row r="627" spans="1:50" ht="15.75">
      <c r="A627" s="356">
        <f>SUBTOTAL(3,$AK$7:AK627)</f>
        <v>621</v>
      </c>
      <c r="B627" s="357" t="s">
        <v>7044</v>
      </c>
      <c r="C627" s="358" t="s">
        <v>4975</v>
      </c>
      <c r="D627" s="357" t="s">
        <v>9772</v>
      </c>
      <c r="E627" s="357" t="s">
        <v>9315</v>
      </c>
      <c r="F627" s="357" t="s">
        <v>9316</v>
      </c>
      <c r="G627" s="359">
        <v>0</v>
      </c>
      <c r="H627" s="180">
        <v>0</v>
      </c>
      <c r="I627" s="371">
        <v>0</v>
      </c>
      <c r="J627" s="359">
        <v>7050000</v>
      </c>
      <c r="K627" s="359"/>
      <c r="L627" s="359"/>
      <c r="M627" s="359"/>
      <c r="N627" s="359">
        <v>7050000</v>
      </c>
      <c r="O627" s="359"/>
      <c r="P627" s="359"/>
      <c r="Q627" s="252"/>
      <c r="R627" s="359"/>
      <c r="S627" s="359"/>
      <c r="T627" s="359"/>
      <c r="U627" s="359"/>
      <c r="V627" s="359"/>
      <c r="W627" s="359"/>
      <c r="X627" s="359"/>
      <c r="Y627" s="359"/>
      <c r="Z627" s="359">
        <f>IF(SUM(K627:N627)&lt;SUM(J627),SUM(J627)-SUM(K627:N627),)</f>
        <v>0</v>
      </c>
      <c r="AA627" s="359"/>
      <c r="AB627" s="219">
        <v>7950000</v>
      </c>
      <c r="AC627" s="219">
        <v>7950000</v>
      </c>
      <c r="AD627" s="219"/>
      <c r="AE627" s="219"/>
      <c r="AF627" s="219"/>
      <c r="AG627" s="219"/>
      <c r="AH627" s="219"/>
      <c r="AI627" s="219"/>
      <c r="AJ627" s="359">
        <f t="shared" si="113"/>
        <v>0</v>
      </c>
      <c r="AK627" s="180">
        <f t="shared" si="114"/>
        <v>0</v>
      </c>
      <c r="AL627" s="28"/>
      <c r="AM627" s="89"/>
      <c r="AN627" s="89"/>
      <c r="AO627" s="89"/>
      <c r="AP627" s="89"/>
      <c r="AQ627" s="89"/>
      <c r="AR627" s="89"/>
      <c r="AS627" s="89"/>
      <c r="AT627" s="89"/>
      <c r="AU627" s="89"/>
      <c r="AV627" s="220"/>
      <c r="AW627" s="89"/>
      <c r="AX627" s="89"/>
    </row>
    <row r="628" spans="1:50" ht="15.75">
      <c r="A628" s="356">
        <f>SUBTOTAL(3,$AK$7:AK628)</f>
        <v>622</v>
      </c>
      <c r="B628" s="357" t="s">
        <v>38</v>
      </c>
      <c r="C628" s="358" t="s">
        <v>9773</v>
      </c>
      <c r="D628" s="357" t="s">
        <v>9774</v>
      </c>
      <c r="E628" s="357" t="s">
        <v>8849</v>
      </c>
      <c r="F628" s="357" t="s">
        <v>8849</v>
      </c>
      <c r="G628" s="359">
        <v>0</v>
      </c>
      <c r="H628" s="180">
        <v>0</v>
      </c>
      <c r="I628" s="371">
        <v>0</v>
      </c>
      <c r="J628" s="359">
        <v>7500000</v>
      </c>
      <c r="K628" s="359"/>
      <c r="L628" s="359"/>
      <c r="M628" s="359"/>
      <c r="N628" s="359"/>
      <c r="O628" s="359"/>
      <c r="P628" s="359"/>
      <c r="Q628" s="252"/>
      <c r="R628" s="359"/>
      <c r="S628" s="359"/>
      <c r="T628" s="359">
        <v>7500000</v>
      </c>
      <c r="U628" s="359"/>
      <c r="V628" s="359"/>
      <c r="W628" s="359"/>
      <c r="X628" s="359"/>
      <c r="Y628" s="359"/>
      <c r="Z628" s="359">
        <f>IF(SUM(K628:Y628)&lt;SUM(J628),SUM(J628)-SUM(K628:Y628),)</f>
        <v>0</v>
      </c>
      <c r="AA628" s="359"/>
      <c r="AB628" s="219">
        <v>8450000</v>
      </c>
      <c r="AC628" s="219"/>
      <c r="AD628" s="219"/>
      <c r="AE628" s="219">
        <v>8450000</v>
      </c>
      <c r="AF628" s="219"/>
      <c r="AG628" s="219"/>
      <c r="AH628" s="219"/>
      <c r="AI628" s="219"/>
      <c r="AJ628" s="359">
        <f>IF(SUM(AC628:AF628)&lt;SUM(AB628),SUM(AB628)-SUM(AC628:AF628),)</f>
        <v>0</v>
      </c>
      <c r="AK628" s="180">
        <f>IF(SUM(K628:X628)-I628&lt;SUM(J628+G628,H628),SUM(G628+H628+J628)-SUM(K628:X628),)+IF(SUM(AC628:AF628)&lt;SUM(AB628),SUM(AB628)-SUM(AC628:AF628),)</f>
        <v>0</v>
      </c>
      <c r="AL628" s="28"/>
      <c r="AM628" s="89"/>
      <c r="AN628" s="89"/>
      <c r="AO628" s="89"/>
      <c r="AP628" s="89"/>
      <c r="AQ628" s="89"/>
      <c r="AR628" s="89"/>
      <c r="AS628" s="89"/>
      <c r="AT628" s="89"/>
      <c r="AU628" s="89"/>
      <c r="AV628" s="220"/>
      <c r="AW628" s="89"/>
      <c r="AX628" s="89"/>
    </row>
    <row r="629" spans="1:50" ht="15.75">
      <c r="A629" s="356">
        <f>SUBTOTAL(3,$AK$7:AK629)</f>
        <v>623</v>
      </c>
      <c r="B629" s="357" t="s">
        <v>7044</v>
      </c>
      <c r="C629" s="358" t="s">
        <v>9775</v>
      </c>
      <c r="D629" s="357" t="s">
        <v>9776</v>
      </c>
      <c r="E629" s="357" t="s">
        <v>9315</v>
      </c>
      <c r="F629" s="357" t="s">
        <v>9316</v>
      </c>
      <c r="G629" s="359"/>
      <c r="H629" s="180">
        <v>0</v>
      </c>
      <c r="I629" s="371">
        <v>0</v>
      </c>
      <c r="J629" s="359">
        <v>7050000</v>
      </c>
      <c r="K629" s="359"/>
      <c r="L629" s="359"/>
      <c r="M629" s="359"/>
      <c r="N629" s="359"/>
      <c r="O629" s="359"/>
      <c r="P629" s="359"/>
      <c r="Q629" s="252"/>
      <c r="R629" s="359"/>
      <c r="S629" s="359"/>
      <c r="T629" s="359"/>
      <c r="U629" s="359"/>
      <c r="V629" s="359"/>
      <c r="W629" s="359"/>
      <c r="X629" s="359"/>
      <c r="Y629" s="359"/>
      <c r="Z629" s="359">
        <f>IF(SUM(K629:N629)&lt;SUM(J629),SUM(J629)-SUM(K629:N629),)</f>
        <v>7050000</v>
      </c>
      <c r="AA629" s="359"/>
      <c r="AB629" s="219">
        <v>7950000</v>
      </c>
      <c r="AC629" s="219"/>
      <c r="AD629" s="219"/>
      <c r="AE629" s="219"/>
      <c r="AF629" s="219"/>
      <c r="AG629" s="219"/>
      <c r="AH629" s="219"/>
      <c r="AI629" s="219"/>
      <c r="AJ629" s="359">
        <f>IF(SUM(AC629:AD629)&lt;SUM(AB629),SUM(AB629)-SUM(AC629:AD629),)</f>
        <v>7950000</v>
      </c>
      <c r="AK629" s="180">
        <f>IF(SUM(K629:X629)-I629&lt;SUM(J629+G629,H629),SUM(G629+H629+J629)-SUM(K629:X629),)+IF(SUM(AC629:AD629)&lt;SUM(AB629),SUM(AB629)-SUM(AC629:AD629),)</f>
        <v>15000000</v>
      </c>
      <c r="AL629" s="28"/>
      <c r="AM629" s="89"/>
      <c r="AN629" s="89"/>
      <c r="AO629" s="89"/>
      <c r="AP629" s="89"/>
      <c r="AQ629" s="89"/>
      <c r="AR629" s="89"/>
      <c r="AS629" s="89"/>
      <c r="AT629" s="89"/>
      <c r="AU629" s="89"/>
      <c r="AV629" s="220"/>
      <c r="AW629" s="89"/>
      <c r="AX629" s="89"/>
    </row>
    <row r="630" spans="1:50" ht="15.75">
      <c r="A630" s="356">
        <f>SUBTOTAL(3,$AK$7:AK630)</f>
        <v>624</v>
      </c>
      <c r="B630" s="357" t="s">
        <v>7052</v>
      </c>
      <c r="C630" s="358" t="s">
        <v>6715</v>
      </c>
      <c r="D630" s="357" t="s">
        <v>10128</v>
      </c>
      <c r="E630" s="357" t="s">
        <v>14937</v>
      </c>
      <c r="F630" s="357" t="s">
        <v>9651</v>
      </c>
      <c r="G630" s="359">
        <v>0</v>
      </c>
      <c r="H630" s="180">
        <v>0</v>
      </c>
      <c r="I630" s="371">
        <v>0</v>
      </c>
      <c r="J630" s="359">
        <v>7500000</v>
      </c>
      <c r="K630" s="359"/>
      <c r="L630" s="359"/>
      <c r="M630" s="359"/>
      <c r="N630" s="359">
        <v>7500000</v>
      </c>
      <c r="O630" s="359"/>
      <c r="P630" s="359"/>
      <c r="Q630" s="252"/>
      <c r="R630" s="359"/>
      <c r="S630" s="359"/>
      <c r="T630" s="359"/>
      <c r="U630" s="359"/>
      <c r="V630" s="359"/>
      <c r="W630" s="359"/>
      <c r="X630" s="359"/>
      <c r="Y630" s="359"/>
      <c r="Z630" s="359">
        <f>IF(SUM(K630:N630)&lt;SUM(J630),SUM(J630)-SUM(K630:N630),)</f>
        <v>0</v>
      </c>
      <c r="AA630" s="359"/>
      <c r="AB630" s="219">
        <v>8450000</v>
      </c>
      <c r="AC630" s="219">
        <v>8450000</v>
      </c>
      <c r="AD630" s="219"/>
      <c r="AE630" s="219"/>
      <c r="AF630" s="219"/>
      <c r="AG630" s="219"/>
      <c r="AH630" s="219"/>
      <c r="AI630" s="219"/>
      <c r="AJ630" s="359">
        <f>IF(SUM(AC630:AD630)&lt;SUM(AB630),SUM(AB630)-SUM(AC630:AD630),)</f>
        <v>0</v>
      </c>
      <c r="AK630" s="180">
        <f>IF(SUM(K630:X630)-I630&lt;SUM(J630+G630,H630),SUM(G630+H630+J630)-SUM(K630:X630),)+IF(SUM(AC630:AD630)&lt;SUM(AB630),SUM(AB630)-SUM(AC630:AD630),)</f>
        <v>0</v>
      </c>
      <c r="AL630" s="28"/>
      <c r="AM630" s="89"/>
      <c r="AN630" s="89"/>
      <c r="AO630" s="89"/>
      <c r="AP630" s="89"/>
      <c r="AQ630" s="89"/>
      <c r="AR630" s="89"/>
      <c r="AS630" s="89"/>
      <c r="AT630" s="89"/>
      <c r="AU630" s="89"/>
      <c r="AV630" s="220"/>
      <c r="AW630" s="89"/>
      <c r="AX630" s="89"/>
    </row>
    <row r="631" spans="1:50" ht="15.75">
      <c r="A631" s="356">
        <f>SUBTOTAL(3,$AK$7:AK631)</f>
        <v>625</v>
      </c>
      <c r="B631" s="357" t="s">
        <v>7044</v>
      </c>
      <c r="C631" s="358" t="s">
        <v>9778</v>
      </c>
      <c r="D631" s="357" t="s">
        <v>9779</v>
      </c>
      <c r="E631" s="357" t="s">
        <v>9315</v>
      </c>
      <c r="F631" s="357" t="s">
        <v>9316</v>
      </c>
      <c r="G631" s="359">
        <v>0</v>
      </c>
      <c r="H631" s="180">
        <v>0</v>
      </c>
      <c r="I631" s="371">
        <v>0</v>
      </c>
      <c r="J631" s="359">
        <v>7050000</v>
      </c>
      <c r="K631" s="359"/>
      <c r="L631" s="359"/>
      <c r="M631" s="359"/>
      <c r="N631" s="359"/>
      <c r="O631" s="359"/>
      <c r="P631" s="359"/>
      <c r="Q631" s="252"/>
      <c r="R631" s="359">
        <v>7050000</v>
      </c>
      <c r="S631" s="359"/>
      <c r="T631" s="359"/>
      <c r="U631" s="359"/>
      <c r="V631" s="359"/>
      <c r="W631" s="359"/>
      <c r="X631" s="359"/>
      <c r="Y631" s="359"/>
      <c r="Z631" s="359">
        <f>IF(SUM(K631:R631)&lt;SUM(J631),SUM(J631)-SUM(K631:N=R631),)</f>
        <v>0</v>
      </c>
      <c r="AA631" s="359"/>
      <c r="AB631" s="219">
        <v>7950000</v>
      </c>
      <c r="AC631" s="219">
        <v>7950000</v>
      </c>
      <c r="AD631" s="219"/>
      <c r="AE631" s="219"/>
      <c r="AF631" s="219"/>
      <c r="AG631" s="219"/>
      <c r="AH631" s="219"/>
      <c r="AI631" s="219"/>
      <c r="AJ631" s="359">
        <f>IF(SUM(AC631:AD631)&lt;SUM(AB631),SUM(AB631)-SUM(AC631:AD631),)</f>
        <v>0</v>
      </c>
      <c r="AK631" s="180">
        <f>IF(SUM(K631:X631)-I631&lt;SUM(J631+G631,H631),SUM(G631+H631+J631)-SUM(K631:X631),)+IF(SUM(AC631:AD631)&lt;SUM(AB631),SUM(AB631)-SUM(AC631:AD631),)</f>
        <v>0</v>
      </c>
      <c r="AL631" s="28"/>
      <c r="AM631" s="89"/>
      <c r="AN631" s="89"/>
      <c r="AO631" s="89"/>
      <c r="AP631" s="89"/>
      <c r="AQ631" s="89"/>
      <c r="AR631" s="89"/>
      <c r="AS631" s="89"/>
      <c r="AT631" s="89"/>
      <c r="AU631" s="89"/>
      <c r="AV631" s="220"/>
      <c r="AW631" s="89"/>
      <c r="AX631" s="89"/>
    </row>
    <row r="632" spans="1:50" ht="15.75">
      <c r="A632" s="356">
        <f>SUBTOTAL(3,$AK$7:AK632)</f>
        <v>626</v>
      </c>
      <c r="B632" s="357" t="s">
        <v>7044</v>
      </c>
      <c r="C632" s="358" t="s">
        <v>5130</v>
      </c>
      <c r="D632" s="357" t="s">
        <v>9780</v>
      </c>
      <c r="E632" s="357" t="s">
        <v>9315</v>
      </c>
      <c r="F632" s="357" t="s">
        <v>9316</v>
      </c>
      <c r="G632" s="359">
        <v>0</v>
      </c>
      <c r="H632" s="180">
        <v>0</v>
      </c>
      <c r="I632" s="371">
        <v>0</v>
      </c>
      <c r="J632" s="359">
        <v>7050000</v>
      </c>
      <c r="K632" s="359"/>
      <c r="L632" s="359"/>
      <c r="M632" s="359"/>
      <c r="N632" s="359">
        <v>7050000</v>
      </c>
      <c r="O632" s="359"/>
      <c r="P632" s="359"/>
      <c r="Q632" s="252"/>
      <c r="R632" s="359"/>
      <c r="S632" s="359"/>
      <c r="T632" s="359"/>
      <c r="U632" s="359"/>
      <c r="V632" s="359"/>
      <c r="W632" s="359"/>
      <c r="X632" s="359"/>
      <c r="Y632" s="359"/>
      <c r="Z632" s="359">
        <f>IF(SUM(K632:N632)&lt;SUM(J632),SUM(J632)-SUM(K632:N632),)</f>
        <v>0</v>
      </c>
      <c r="AA632" s="359"/>
      <c r="AB632" s="219">
        <v>7950000</v>
      </c>
      <c r="AC632" s="219"/>
      <c r="AD632" s="219"/>
      <c r="AE632" s="219">
        <v>7950000</v>
      </c>
      <c r="AF632" s="219"/>
      <c r="AG632" s="219"/>
      <c r="AH632" s="219"/>
      <c r="AI632" s="219"/>
      <c r="AJ632" s="359">
        <f>IF(SUM(AC632:AF632)&lt;SUM(AB632),SUM(AB632)-SUM(AC632:AF632),)</f>
        <v>0</v>
      </c>
      <c r="AK632" s="180">
        <f>IF(SUM(K632:X632)-I632&lt;SUM(J632+G632,H632),SUM(G632+H632+J632)-SUM(K632:X632),)+IF(SUM(AC632:AF632)&lt;SUM(AB632),SUM(AB632)-SUM(AC632:AF632),)</f>
        <v>0</v>
      </c>
      <c r="AL632" s="28"/>
      <c r="AM632" s="89"/>
      <c r="AN632" s="89"/>
      <c r="AO632" s="89"/>
      <c r="AP632" s="89"/>
      <c r="AQ632" s="89"/>
      <c r="AR632" s="89"/>
      <c r="AS632" s="89"/>
      <c r="AT632" s="89"/>
      <c r="AU632" s="89"/>
      <c r="AV632" s="220"/>
      <c r="AW632" s="89"/>
      <c r="AX632" s="89"/>
    </row>
    <row r="633" spans="1:50" ht="15.75">
      <c r="A633" s="356">
        <f>SUBTOTAL(3,$AK$7:AK633)</f>
        <v>627</v>
      </c>
      <c r="B633" s="357" t="s">
        <v>7044</v>
      </c>
      <c r="C633" s="358" t="s">
        <v>6968</v>
      </c>
      <c r="D633" s="357" t="s">
        <v>9781</v>
      </c>
      <c r="E633" s="357" t="s">
        <v>9315</v>
      </c>
      <c r="F633" s="357" t="s">
        <v>9316</v>
      </c>
      <c r="G633" s="359">
        <v>0</v>
      </c>
      <c r="H633" s="180">
        <v>0</v>
      </c>
      <c r="I633" s="371">
        <v>0</v>
      </c>
      <c r="J633" s="359">
        <v>7050000</v>
      </c>
      <c r="K633" s="359"/>
      <c r="L633" s="359"/>
      <c r="M633" s="359"/>
      <c r="N633" s="359">
        <v>7050000</v>
      </c>
      <c r="O633" s="359"/>
      <c r="P633" s="359"/>
      <c r="Q633" s="252"/>
      <c r="R633" s="359"/>
      <c r="S633" s="359"/>
      <c r="T633" s="359"/>
      <c r="U633" s="359"/>
      <c r="V633" s="359"/>
      <c r="W633" s="359"/>
      <c r="X633" s="359"/>
      <c r="Y633" s="359"/>
      <c r="Z633" s="359">
        <f>IF(SUM(K633:N633)&lt;SUM(J633),SUM(J633)-SUM(K633:N633),)</f>
        <v>0</v>
      </c>
      <c r="AA633" s="359"/>
      <c r="AB633" s="219">
        <v>7950000</v>
      </c>
      <c r="AC633" s="219">
        <v>7950000</v>
      </c>
      <c r="AD633" s="219"/>
      <c r="AE633" s="219"/>
      <c r="AF633" s="219"/>
      <c r="AG633" s="219"/>
      <c r="AH633" s="219"/>
      <c r="AI633" s="219"/>
      <c r="AJ633" s="359">
        <f>IF(SUM(AC633:AD633)&lt;SUM(AB633),SUM(AB633)-SUM(AC633:AD633),)</f>
        <v>0</v>
      </c>
      <c r="AK633" s="180">
        <f>IF(SUM(K633:X633)-I633&lt;SUM(J633+G633,H633),SUM(G633+H633+J633)-SUM(K633:X633),)+IF(SUM(AC633:AD633)&lt;SUM(AB633),SUM(AB633)-SUM(AC633:AD633),)</f>
        <v>0</v>
      </c>
      <c r="AL633" s="28"/>
      <c r="AM633" s="89"/>
      <c r="AN633" s="89"/>
      <c r="AO633" s="89"/>
      <c r="AP633" s="89"/>
      <c r="AQ633" s="89"/>
      <c r="AR633" s="89"/>
      <c r="AS633" s="89"/>
      <c r="AT633" s="89"/>
      <c r="AU633" s="89"/>
      <c r="AV633" s="220"/>
      <c r="AW633" s="89"/>
      <c r="AX633" s="89"/>
    </row>
    <row r="634" spans="1:50" ht="15.75">
      <c r="A634" s="356">
        <f>SUBTOTAL(3,$AK$7:AK634)</f>
        <v>628</v>
      </c>
      <c r="B634" s="357" t="s">
        <v>7044</v>
      </c>
      <c r="C634" s="358" t="s">
        <v>9782</v>
      </c>
      <c r="D634" s="357" t="s">
        <v>9783</v>
      </c>
      <c r="E634" s="357" t="s">
        <v>9315</v>
      </c>
      <c r="F634" s="357" t="s">
        <v>9316</v>
      </c>
      <c r="G634" s="359">
        <v>0</v>
      </c>
      <c r="H634" s="180">
        <v>0</v>
      </c>
      <c r="I634" s="371"/>
      <c r="J634" s="359">
        <v>7050000</v>
      </c>
      <c r="K634" s="359"/>
      <c r="L634" s="359"/>
      <c r="M634" s="359"/>
      <c r="N634" s="359"/>
      <c r="O634" s="359"/>
      <c r="P634" s="359">
        <v>7050000</v>
      </c>
      <c r="Q634" s="252"/>
      <c r="R634" s="359"/>
      <c r="S634" s="359"/>
      <c r="T634" s="359"/>
      <c r="U634" s="359"/>
      <c r="V634" s="359"/>
      <c r="W634" s="359"/>
      <c r="X634" s="359"/>
      <c r="Y634" s="359"/>
      <c r="Z634" s="359">
        <f>IF(SUM(K634:P634)&lt;SUM(J634),SUM(J634)-SUM(K634:P634),)</f>
        <v>0</v>
      </c>
      <c r="AA634" s="359"/>
      <c r="AB634" s="219">
        <v>7950000</v>
      </c>
      <c r="AC634" s="219">
        <v>7950000</v>
      </c>
      <c r="AD634" s="219"/>
      <c r="AE634" s="219"/>
      <c r="AF634" s="219"/>
      <c r="AG634" s="219"/>
      <c r="AH634" s="219"/>
      <c r="AI634" s="219"/>
      <c r="AJ634" s="359">
        <f>IF(SUM(AC634:AD634)&lt;SUM(AB634),SUM(AB634)-SUM(AC634:AD634),)</f>
        <v>0</v>
      </c>
      <c r="AK634" s="180">
        <f>IF(SUM(K634:X634)-I634&lt;SUM(J634+G634,H634),SUM(G634+H634+J634)-SUM(K634:X634),)+IF(SUM(AC634:AD634)&lt;SUM(AB634),SUM(AB634)-SUM(AC634:AD634),)</f>
        <v>0</v>
      </c>
      <c r="AL634" s="28"/>
      <c r="AM634" s="89"/>
      <c r="AN634" s="89"/>
      <c r="AO634" s="89"/>
      <c r="AP634" s="89"/>
      <c r="AQ634" s="89"/>
      <c r="AR634" s="89"/>
      <c r="AS634" s="89"/>
      <c r="AT634" s="89"/>
      <c r="AU634" s="89"/>
      <c r="AV634" s="220"/>
      <c r="AW634" s="89"/>
      <c r="AX634" s="89"/>
    </row>
    <row r="635" spans="1:50" ht="15.75">
      <c r="A635" s="356">
        <f>SUBTOTAL(3,$AK$7:AK635)</f>
        <v>629</v>
      </c>
      <c r="B635" s="357" t="s">
        <v>7044</v>
      </c>
      <c r="C635" s="358" t="s">
        <v>9784</v>
      </c>
      <c r="D635" s="357" t="s">
        <v>9785</v>
      </c>
      <c r="E635" s="357" t="s">
        <v>9315</v>
      </c>
      <c r="F635" s="357" t="s">
        <v>9316</v>
      </c>
      <c r="G635" s="359">
        <v>0</v>
      </c>
      <c r="H635" s="180">
        <v>0</v>
      </c>
      <c r="I635" s="371">
        <v>0</v>
      </c>
      <c r="J635" s="359">
        <v>7050000</v>
      </c>
      <c r="K635" s="359"/>
      <c r="L635" s="359"/>
      <c r="M635" s="359"/>
      <c r="N635" s="359"/>
      <c r="O635" s="359"/>
      <c r="P635" s="359">
        <v>7050000</v>
      </c>
      <c r="Q635" s="252"/>
      <c r="R635" s="359"/>
      <c r="S635" s="359"/>
      <c r="T635" s="359"/>
      <c r="U635" s="359"/>
      <c r="V635" s="359"/>
      <c r="W635" s="359"/>
      <c r="X635" s="359"/>
      <c r="Y635" s="359"/>
      <c r="Z635" s="359">
        <f>IF(SUM(K635:P635)&lt;SUM(J635),SUM(J635)-SUM(K635:P635),)</f>
        <v>0</v>
      </c>
      <c r="AA635" s="359"/>
      <c r="AB635" s="219">
        <v>7950000</v>
      </c>
      <c r="AC635" s="219"/>
      <c r="AD635" s="219"/>
      <c r="AE635" s="219">
        <v>7950000</v>
      </c>
      <c r="AF635" s="219"/>
      <c r="AG635" s="219"/>
      <c r="AH635" s="219"/>
      <c r="AI635" s="219"/>
      <c r="AJ635" s="359">
        <f>IF(SUM(AC635:AF635)&lt;SUM(AB635),SUM(AB635)-SUM(AC635:AF635),)</f>
        <v>0</v>
      </c>
      <c r="AK635" s="180">
        <f>IF(SUM(K635:X635)-I635&lt;SUM(J635+G635,H635),SUM(G635+H635+J635)-SUM(K635:X635),)+IF(SUM(AC635:AF635)&lt;SUM(AB635),SUM(AB635)-SUM(AC635:AF635),)</f>
        <v>0</v>
      </c>
      <c r="AL635" s="28"/>
      <c r="AM635" s="89"/>
      <c r="AN635" s="89"/>
      <c r="AO635" s="89"/>
      <c r="AP635" s="89"/>
      <c r="AQ635" s="89"/>
      <c r="AR635" s="89"/>
      <c r="AS635" s="89"/>
      <c r="AT635" s="89"/>
      <c r="AU635" s="89"/>
      <c r="AV635" s="220"/>
      <c r="AW635" s="89"/>
      <c r="AX635" s="89"/>
    </row>
    <row r="636" spans="1:50" ht="15.75">
      <c r="A636" s="356">
        <f>SUBTOTAL(3,$AK$7:AK636)</f>
        <v>630</v>
      </c>
      <c r="B636" s="357" t="s">
        <v>7044</v>
      </c>
      <c r="C636" s="358" t="s">
        <v>5251</v>
      </c>
      <c r="D636" s="357" t="s">
        <v>9786</v>
      </c>
      <c r="E636" s="357" t="s">
        <v>9315</v>
      </c>
      <c r="F636" s="357" t="s">
        <v>9316</v>
      </c>
      <c r="G636" s="359">
        <v>0</v>
      </c>
      <c r="H636" s="180">
        <v>0</v>
      </c>
      <c r="I636" s="371">
        <v>0</v>
      </c>
      <c r="J636" s="359">
        <v>7050000</v>
      </c>
      <c r="K636" s="359"/>
      <c r="L636" s="359"/>
      <c r="M636" s="359"/>
      <c r="N636" s="359">
        <v>7050000</v>
      </c>
      <c r="O636" s="359"/>
      <c r="P636" s="359"/>
      <c r="Q636" s="252"/>
      <c r="R636" s="359"/>
      <c r="S636" s="359"/>
      <c r="T636" s="359"/>
      <c r="U636" s="359"/>
      <c r="V636" s="359"/>
      <c r="W636" s="359"/>
      <c r="X636" s="359"/>
      <c r="Y636" s="359"/>
      <c r="Z636" s="359">
        <f>IF(SUM(K636:N636)&lt;SUM(J636),SUM(J636)-SUM(K636:N636),)</f>
        <v>0</v>
      </c>
      <c r="AA636" s="359"/>
      <c r="AB636" s="219">
        <v>7950000</v>
      </c>
      <c r="AC636" s="219">
        <v>7950000</v>
      </c>
      <c r="AD636" s="219"/>
      <c r="AE636" s="219"/>
      <c r="AF636" s="219"/>
      <c r="AG636" s="219"/>
      <c r="AH636" s="219"/>
      <c r="AI636" s="219"/>
      <c r="AJ636" s="359">
        <f t="shared" ref="AJ636:AJ642" si="115">IF(SUM(AC636:AD636)&lt;SUM(AB636),SUM(AB636)-SUM(AC636:AD636),)</f>
        <v>0</v>
      </c>
      <c r="AK636" s="180">
        <f t="shared" ref="AK636:AK642" si="116">IF(SUM(K636:X636)-I636&lt;SUM(J636+G636,H636),SUM(G636+H636+J636)-SUM(K636:X636),)+IF(SUM(AC636:AD636)&lt;SUM(AB636),SUM(AB636)-SUM(AC636:AD636),)</f>
        <v>0</v>
      </c>
      <c r="AL636" s="28"/>
      <c r="AM636" s="89"/>
      <c r="AN636" s="89"/>
      <c r="AO636" s="89"/>
      <c r="AP636" s="89"/>
      <c r="AQ636" s="89"/>
      <c r="AR636" s="89"/>
      <c r="AS636" s="89"/>
      <c r="AT636" s="89"/>
      <c r="AU636" s="89"/>
      <c r="AV636" s="220"/>
      <c r="AW636" s="89"/>
      <c r="AX636" s="89"/>
    </row>
    <row r="637" spans="1:50" ht="15.75">
      <c r="A637" s="356">
        <f>SUBTOTAL(3,$AK$7:AK637)</f>
        <v>631</v>
      </c>
      <c r="B637" s="357" t="s">
        <v>7044</v>
      </c>
      <c r="C637" s="358" t="s">
        <v>5686</v>
      </c>
      <c r="D637" s="357" t="s">
        <v>9787</v>
      </c>
      <c r="E637" s="357" t="s">
        <v>9315</v>
      </c>
      <c r="F637" s="357" t="s">
        <v>9316</v>
      </c>
      <c r="G637" s="359">
        <v>0</v>
      </c>
      <c r="H637" s="180">
        <v>0</v>
      </c>
      <c r="I637" s="371"/>
      <c r="J637" s="359">
        <v>7050000</v>
      </c>
      <c r="K637" s="359"/>
      <c r="L637" s="359"/>
      <c r="M637" s="359"/>
      <c r="N637" s="359">
        <v>7050000</v>
      </c>
      <c r="O637" s="359"/>
      <c r="P637" s="359"/>
      <c r="Q637" s="252"/>
      <c r="R637" s="359"/>
      <c r="S637" s="359"/>
      <c r="T637" s="359"/>
      <c r="U637" s="359"/>
      <c r="V637" s="359"/>
      <c r="W637" s="359"/>
      <c r="X637" s="359"/>
      <c r="Y637" s="359"/>
      <c r="Z637" s="359">
        <f>IF(SUM(K637:N637)&lt;SUM(J637),SUM(J637)-SUM(K637:N637),)</f>
        <v>0</v>
      </c>
      <c r="AA637" s="359"/>
      <c r="AB637" s="219">
        <v>7950000</v>
      </c>
      <c r="AC637" s="219">
        <v>7950000</v>
      </c>
      <c r="AD637" s="219"/>
      <c r="AE637" s="219"/>
      <c r="AF637" s="219"/>
      <c r="AG637" s="219"/>
      <c r="AH637" s="219"/>
      <c r="AI637" s="219"/>
      <c r="AJ637" s="359">
        <f t="shared" si="115"/>
        <v>0</v>
      </c>
      <c r="AK637" s="180">
        <f t="shared" si="116"/>
        <v>0</v>
      </c>
      <c r="AL637" s="28"/>
      <c r="AM637" s="89"/>
      <c r="AN637" s="89"/>
      <c r="AO637" s="89"/>
      <c r="AP637" s="89"/>
      <c r="AQ637" s="89"/>
      <c r="AR637" s="89"/>
      <c r="AS637" s="89"/>
      <c r="AT637" s="89"/>
      <c r="AU637" s="89"/>
      <c r="AV637" s="220"/>
      <c r="AW637" s="89"/>
      <c r="AX637" s="89"/>
    </row>
    <row r="638" spans="1:50" ht="15.75">
      <c r="A638" s="356">
        <f>SUBTOTAL(3,$AK$7:AK638)</f>
        <v>632</v>
      </c>
      <c r="B638" s="357" t="s">
        <v>7044</v>
      </c>
      <c r="C638" s="358" t="s">
        <v>9788</v>
      </c>
      <c r="D638" s="357" t="s">
        <v>9789</v>
      </c>
      <c r="E638" s="357" t="s">
        <v>9315</v>
      </c>
      <c r="F638" s="357" t="s">
        <v>9316</v>
      </c>
      <c r="G638" s="359">
        <v>0</v>
      </c>
      <c r="H638" s="180">
        <v>0</v>
      </c>
      <c r="I638" s="371">
        <v>0</v>
      </c>
      <c r="J638" s="359">
        <v>7050000</v>
      </c>
      <c r="K638" s="359"/>
      <c r="L638" s="359"/>
      <c r="M638" s="359"/>
      <c r="N638" s="359"/>
      <c r="O638" s="359"/>
      <c r="P638" s="359">
        <v>7050000</v>
      </c>
      <c r="Q638" s="252"/>
      <c r="R638" s="359"/>
      <c r="S638" s="359"/>
      <c r="T638" s="359"/>
      <c r="U638" s="359"/>
      <c r="V638" s="359"/>
      <c r="W638" s="359"/>
      <c r="X638" s="359"/>
      <c r="Y638" s="359"/>
      <c r="Z638" s="359">
        <f>IF(SUM(K638:P638)&lt;SUM(J638),SUM(J638)-SUM(K638:P638),)</f>
        <v>0</v>
      </c>
      <c r="AA638" s="359"/>
      <c r="AB638" s="219">
        <v>7950000</v>
      </c>
      <c r="AC638" s="219"/>
      <c r="AD638" s="219"/>
      <c r="AE638" s="219"/>
      <c r="AF638" s="219"/>
      <c r="AG638" s="219">
        <v>7950000</v>
      </c>
      <c r="AH638" s="219"/>
      <c r="AI638" s="219"/>
      <c r="AJ638" s="359">
        <f>IF(SUM(AC638:AH638)&lt;SUM(AB638),SUM(AB638)-SUM(AC638:AH638),)</f>
        <v>0</v>
      </c>
      <c r="AK638" s="180">
        <v>0</v>
      </c>
      <c r="AL638" s="28"/>
      <c r="AM638" s="89"/>
      <c r="AN638" s="89"/>
      <c r="AO638" s="89"/>
      <c r="AP638" s="89"/>
      <c r="AQ638" s="89"/>
      <c r="AR638" s="89"/>
      <c r="AS638" s="89"/>
      <c r="AT638" s="89"/>
      <c r="AU638" s="89"/>
      <c r="AV638" s="220"/>
      <c r="AW638" s="89"/>
      <c r="AX638" s="89"/>
    </row>
    <row r="639" spans="1:50" ht="15.75">
      <c r="A639" s="356">
        <f>SUBTOTAL(3,$AK$7:AK639)</f>
        <v>633</v>
      </c>
      <c r="B639" s="357" t="s">
        <v>10498</v>
      </c>
      <c r="C639" s="358" t="s">
        <v>9790</v>
      </c>
      <c r="D639" s="357" t="s">
        <v>9791</v>
      </c>
      <c r="E639" s="357" t="s">
        <v>8928</v>
      </c>
      <c r="F639" s="357" t="s">
        <v>8928</v>
      </c>
      <c r="G639" s="359">
        <v>0</v>
      </c>
      <c r="H639" s="180">
        <v>7500000</v>
      </c>
      <c r="I639" s="371">
        <v>0</v>
      </c>
      <c r="J639" s="359">
        <v>7500000</v>
      </c>
      <c r="K639" s="359"/>
      <c r="L639" s="359"/>
      <c r="M639" s="359"/>
      <c r="N639" s="359"/>
      <c r="O639" s="359"/>
      <c r="P639" s="359"/>
      <c r="Q639" s="252"/>
      <c r="R639" s="359"/>
      <c r="S639" s="359"/>
      <c r="T639" s="359"/>
      <c r="U639" s="359"/>
      <c r="V639" s="359"/>
      <c r="W639" s="359"/>
      <c r="X639" s="359"/>
      <c r="Y639" s="359"/>
      <c r="Z639" s="359">
        <f>IF(SUM(K639:N639)&lt;SUM(J639),SUM(J639)-SUM(K639:N639),)</f>
        <v>7500000</v>
      </c>
      <c r="AA639" s="359"/>
      <c r="AB639" s="219">
        <v>8450000</v>
      </c>
      <c r="AC639" s="219"/>
      <c r="AD639" s="219"/>
      <c r="AE639" s="219"/>
      <c r="AF639" s="219"/>
      <c r="AG639" s="219"/>
      <c r="AH639" s="219"/>
      <c r="AI639" s="219"/>
      <c r="AJ639" s="359">
        <f t="shared" si="115"/>
        <v>8450000</v>
      </c>
      <c r="AK639" s="180">
        <f t="shared" si="116"/>
        <v>23450000</v>
      </c>
      <c r="AL639" s="28"/>
      <c r="AM639" s="89"/>
      <c r="AN639" s="89"/>
      <c r="AO639" s="89"/>
      <c r="AP639" s="89"/>
      <c r="AQ639" s="89"/>
      <c r="AR639" s="89"/>
      <c r="AS639" s="89"/>
      <c r="AT639" s="89"/>
      <c r="AU639" s="89"/>
      <c r="AV639" s="220"/>
      <c r="AW639" s="89"/>
      <c r="AX639" s="89"/>
    </row>
    <row r="640" spans="1:50" ht="15.75">
      <c r="A640" s="356">
        <f>SUBTOTAL(3,$AK$7:AK640)</f>
        <v>634</v>
      </c>
      <c r="B640" s="357" t="s">
        <v>7044</v>
      </c>
      <c r="C640" s="358" t="s">
        <v>5979</v>
      </c>
      <c r="D640" s="357" t="s">
        <v>9792</v>
      </c>
      <c r="E640" s="357" t="s">
        <v>9315</v>
      </c>
      <c r="F640" s="357" t="s">
        <v>9316</v>
      </c>
      <c r="G640" s="359">
        <v>0</v>
      </c>
      <c r="H640" s="180">
        <v>0</v>
      </c>
      <c r="I640" s="371">
        <v>0</v>
      </c>
      <c r="J640" s="359">
        <v>7050000</v>
      </c>
      <c r="K640" s="359"/>
      <c r="L640" s="359"/>
      <c r="M640" s="359"/>
      <c r="N640" s="359">
        <v>7050000</v>
      </c>
      <c r="O640" s="359"/>
      <c r="P640" s="359"/>
      <c r="Q640" s="252"/>
      <c r="R640" s="359"/>
      <c r="S640" s="359"/>
      <c r="T640" s="359"/>
      <c r="U640" s="359"/>
      <c r="V640" s="359"/>
      <c r="W640" s="359"/>
      <c r="X640" s="359"/>
      <c r="Y640" s="359"/>
      <c r="Z640" s="359">
        <f>IF(SUM(K640:N640)&lt;SUM(J640),SUM(J640)-SUM(K640:N640),)</f>
        <v>0</v>
      </c>
      <c r="AA640" s="359"/>
      <c r="AB640" s="219">
        <v>7950000</v>
      </c>
      <c r="AC640" s="219">
        <v>7950000</v>
      </c>
      <c r="AD640" s="219"/>
      <c r="AE640" s="219"/>
      <c r="AF640" s="219"/>
      <c r="AG640" s="219"/>
      <c r="AH640" s="219"/>
      <c r="AI640" s="219"/>
      <c r="AJ640" s="359">
        <f t="shared" si="115"/>
        <v>0</v>
      </c>
      <c r="AK640" s="180">
        <f t="shared" si="116"/>
        <v>0</v>
      </c>
      <c r="AL640" s="28"/>
      <c r="AM640" s="89"/>
      <c r="AN640" s="89"/>
      <c r="AO640" s="89"/>
      <c r="AP640" s="89"/>
      <c r="AQ640" s="89"/>
      <c r="AR640" s="89"/>
      <c r="AS640" s="89"/>
      <c r="AT640" s="89"/>
      <c r="AU640" s="89"/>
      <c r="AV640" s="220"/>
      <c r="AW640" s="89"/>
      <c r="AX640" s="89"/>
    </row>
    <row r="641" spans="1:50" ht="15.75">
      <c r="A641" s="356">
        <f>SUBTOTAL(3,$AK$7:AK641)</f>
        <v>635</v>
      </c>
      <c r="B641" s="357" t="s">
        <v>7044</v>
      </c>
      <c r="C641" s="358" t="s">
        <v>6670</v>
      </c>
      <c r="D641" s="357" t="s">
        <v>9793</v>
      </c>
      <c r="E641" s="357" t="s">
        <v>9315</v>
      </c>
      <c r="F641" s="357" t="s">
        <v>9316</v>
      </c>
      <c r="G641" s="359">
        <v>0</v>
      </c>
      <c r="H641" s="180">
        <v>0</v>
      </c>
      <c r="I641" s="371">
        <v>0</v>
      </c>
      <c r="J641" s="359">
        <v>7050000</v>
      </c>
      <c r="K641" s="359"/>
      <c r="L641" s="359"/>
      <c r="M641" s="359"/>
      <c r="N641" s="359">
        <v>7050000</v>
      </c>
      <c r="O641" s="359"/>
      <c r="P641" s="359"/>
      <c r="Q641" s="252"/>
      <c r="R641" s="359"/>
      <c r="S641" s="359"/>
      <c r="T641" s="359"/>
      <c r="U641" s="359"/>
      <c r="V641" s="359"/>
      <c r="W641" s="359"/>
      <c r="X641" s="359"/>
      <c r="Y641" s="359"/>
      <c r="Z641" s="359">
        <f>IF(SUM(K641:N641)&lt;SUM(J641),SUM(J641)-SUM(K641:N641),)</f>
        <v>0</v>
      </c>
      <c r="AA641" s="359"/>
      <c r="AB641" s="219">
        <v>7950000</v>
      </c>
      <c r="AC641" s="219">
        <v>7950000</v>
      </c>
      <c r="AD641" s="219"/>
      <c r="AE641" s="219"/>
      <c r="AF641" s="219"/>
      <c r="AG641" s="219"/>
      <c r="AH641" s="219"/>
      <c r="AI641" s="219"/>
      <c r="AJ641" s="359">
        <f t="shared" si="115"/>
        <v>0</v>
      </c>
      <c r="AK641" s="180">
        <f t="shared" si="116"/>
        <v>0</v>
      </c>
      <c r="AL641" s="28"/>
      <c r="AM641" s="89"/>
      <c r="AN641" s="89"/>
      <c r="AO641" s="89"/>
      <c r="AP641" s="89"/>
      <c r="AQ641" s="89"/>
      <c r="AR641" s="89"/>
      <c r="AS641" s="89"/>
      <c r="AT641" s="89"/>
      <c r="AU641" s="89"/>
      <c r="AV641" s="220"/>
      <c r="AW641" s="89"/>
      <c r="AX641" s="89"/>
    </row>
    <row r="642" spans="1:50" ht="15.75">
      <c r="A642" s="356">
        <f>SUBTOTAL(3,$AK$7:AK642)</f>
        <v>636</v>
      </c>
      <c r="B642" s="357" t="s">
        <v>7044</v>
      </c>
      <c r="C642" s="358" t="s">
        <v>6097</v>
      </c>
      <c r="D642" s="357" t="s">
        <v>9794</v>
      </c>
      <c r="E642" s="357" t="s">
        <v>9315</v>
      </c>
      <c r="F642" s="357" t="s">
        <v>9316</v>
      </c>
      <c r="G642" s="359">
        <v>0</v>
      </c>
      <c r="H642" s="180">
        <v>0</v>
      </c>
      <c r="I642" s="371">
        <v>0</v>
      </c>
      <c r="J642" s="359">
        <v>7050000</v>
      </c>
      <c r="K642" s="359"/>
      <c r="L642" s="359"/>
      <c r="M642" s="359"/>
      <c r="N642" s="359">
        <v>7050000</v>
      </c>
      <c r="O642" s="359"/>
      <c r="P642" s="359"/>
      <c r="Q642" s="252"/>
      <c r="R642" s="359"/>
      <c r="S642" s="359"/>
      <c r="T642" s="359"/>
      <c r="U642" s="359"/>
      <c r="V642" s="359"/>
      <c r="W642" s="359"/>
      <c r="X642" s="359"/>
      <c r="Y642" s="359"/>
      <c r="Z642" s="359">
        <f>IF(SUM(K642:N642)&lt;SUM(J642),SUM(J642)-SUM(K642:N642),)</f>
        <v>0</v>
      </c>
      <c r="AA642" s="359"/>
      <c r="AB642" s="219">
        <v>7950000</v>
      </c>
      <c r="AC642" s="219">
        <v>7950000</v>
      </c>
      <c r="AD642" s="219"/>
      <c r="AE642" s="219"/>
      <c r="AF642" s="219"/>
      <c r="AG642" s="219"/>
      <c r="AH642" s="219"/>
      <c r="AI642" s="219"/>
      <c r="AJ642" s="359">
        <f t="shared" si="115"/>
        <v>0</v>
      </c>
      <c r="AK642" s="180">
        <f t="shared" si="116"/>
        <v>0</v>
      </c>
      <c r="AL642" s="28"/>
      <c r="AM642" s="89"/>
      <c r="AN642" s="89"/>
      <c r="AO642" s="89"/>
      <c r="AP642" s="89"/>
      <c r="AQ642" s="89"/>
      <c r="AR642" s="89"/>
      <c r="AS642" s="89"/>
      <c r="AT642" s="89"/>
      <c r="AU642" s="89"/>
      <c r="AV642" s="220"/>
      <c r="AW642" s="89"/>
      <c r="AX642" s="89"/>
    </row>
    <row r="643" spans="1:50" ht="15.75">
      <c r="A643" s="356">
        <f>SUBTOTAL(3,$AK$7:AK643)</f>
        <v>637</v>
      </c>
      <c r="B643" s="357" t="s">
        <v>7044</v>
      </c>
      <c r="C643" s="358" t="s">
        <v>6604</v>
      </c>
      <c r="D643" s="357" t="s">
        <v>9795</v>
      </c>
      <c r="E643" s="357" t="s">
        <v>9315</v>
      </c>
      <c r="F643" s="357" t="s">
        <v>9316</v>
      </c>
      <c r="G643" s="359">
        <v>0</v>
      </c>
      <c r="H643" s="180">
        <v>0</v>
      </c>
      <c r="I643" s="371">
        <v>0</v>
      </c>
      <c r="J643" s="359">
        <v>7050000</v>
      </c>
      <c r="K643" s="359"/>
      <c r="L643" s="359"/>
      <c r="M643" s="359"/>
      <c r="N643" s="359">
        <v>7050000</v>
      </c>
      <c r="O643" s="359"/>
      <c r="P643" s="359"/>
      <c r="Q643" s="252"/>
      <c r="R643" s="359"/>
      <c r="S643" s="359"/>
      <c r="T643" s="359"/>
      <c r="U643" s="359"/>
      <c r="V643" s="359"/>
      <c r="W643" s="359"/>
      <c r="X643" s="359"/>
      <c r="Y643" s="359"/>
      <c r="Z643" s="359">
        <f>IF(SUM(K643:N643)&lt;SUM(J643),SUM(J643)-SUM(K643:N643),)</f>
        <v>0</v>
      </c>
      <c r="AA643" s="359"/>
      <c r="AB643" s="219">
        <v>7950000</v>
      </c>
      <c r="AC643" s="219"/>
      <c r="AD643" s="219"/>
      <c r="AE643" s="219">
        <v>7950000</v>
      </c>
      <c r="AF643" s="219"/>
      <c r="AG643" s="219"/>
      <c r="AH643" s="219"/>
      <c r="AI643" s="219"/>
      <c r="AJ643" s="359">
        <f>IF(SUM(AC643:AF643)&lt;SUM(AB643),SUM(AB643)-SUM(AC643:AF643),)</f>
        <v>0</v>
      </c>
      <c r="AK643" s="180">
        <f>IF(SUM(K643:X643)-I643&lt;SUM(J643+G643,H643),SUM(G643+H643+J643)-SUM(K643:X643),)+IF(SUM(AC643:AF643)&lt;SUM(AB643),SUM(AB643)-SUM(AC643:AF643),)</f>
        <v>0</v>
      </c>
      <c r="AL643" s="28"/>
      <c r="AM643" s="89"/>
      <c r="AN643" s="89"/>
      <c r="AO643" s="89"/>
      <c r="AP643" s="89"/>
      <c r="AQ643" s="89"/>
      <c r="AR643" s="89"/>
      <c r="AS643" s="89"/>
      <c r="AT643" s="89"/>
      <c r="AU643" s="89"/>
      <c r="AV643" s="220"/>
      <c r="AW643" s="89"/>
      <c r="AX643" s="89"/>
    </row>
    <row r="644" spans="1:50" ht="15.75">
      <c r="A644" s="356">
        <f>SUBTOTAL(3,$AK$7:AK644)</f>
        <v>638</v>
      </c>
      <c r="B644" s="357" t="s">
        <v>38</v>
      </c>
      <c r="C644" s="358" t="s">
        <v>9796</v>
      </c>
      <c r="D644" s="357" t="s">
        <v>9797</v>
      </c>
      <c r="E644" s="357" t="s">
        <v>8968</v>
      </c>
      <c r="F644" s="357" t="s">
        <v>8968</v>
      </c>
      <c r="G644" s="359">
        <v>0</v>
      </c>
      <c r="H644" s="180">
        <v>0</v>
      </c>
      <c r="I644" s="371"/>
      <c r="J644" s="359">
        <v>7500000</v>
      </c>
      <c r="K644" s="359"/>
      <c r="L644" s="359"/>
      <c r="M644" s="359"/>
      <c r="N644" s="359"/>
      <c r="O644" s="359"/>
      <c r="P644" s="359">
        <v>7500000</v>
      </c>
      <c r="Q644" s="252"/>
      <c r="R644" s="359"/>
      <c r="S644" s="359"/>
      <c r="T644" s="359"/>
      <c r="U644" s="359"/>
      <c r="V644" s="359"/>
      <c r="W644" s="359"/>
      <c r="X644" s="359"/>
      <c r="Y644" s="359"/>
      <c r="Z644" s="359">
        <f>IF(SUM(K644:P644)&lt;SUM(J644),SUM(J644)-SUM(K644:P644),)</f>
        <v>0</v>
      </c>
      <c r="AA644" s="359"/>
      <c r="AB644" s="219">
        <v>8450000</v>
      </c>
      <c r="AC644" s="219"/>
      <c r="AD644" s="219"/>
      <c r="AE644" s="219"/>
      <c r="AF644" s="219"/>
      <c r="AG644" s="219"/>
      <c r="AH644" s="219"/>
      <c r="AI644" s="219"/>
      <c r="AJ644" s="359">
        <f t="shared" ref="AJ644:AJ649" si="117">IF(SUM(AC644:AD644)&lt;SUM(AB644),SUM(AB644)-SUM(AC644:AD644),)</f>
        <v>8450000</v>
      </c>
      <c r="AK644" s="180">
        <f t="shared" ref="AK644:AK649" si="118">IF(SUM(K644:X644)-I644&lt;SUM(J644+G644,H644),SUM(G644+H644+J644)-SUM(K644:X644),)+IF(SUM(AC644:AD644)&lt;SUM(AB644),SUM(AB644)-SUM(AC644:AD644),)</f>
        <v>8450000</v>
      </c>
      <c r="AL644" s="28"/>
      <c r="AM644" s="89"/>
      <c r="AN644" s="89"/>
      <c r="AO644" s="89"/>
      <c r="AP644" s="89"/>
      <c r="AQ644" s="89"/>
      <c r="AR644" s="89"/>
      <c r="AS644" s="89"/>
      <c r="AT644" s="89"/>
      <c r="AU644" s="89"/>
      <c r="AV644" s="220"/>
      <c r="AW644" s="89"/>
      <c r="AX644" s="89"/>
    </row>
    <row r="645" spans="1:50" ht="15.75">
      <c r="A645" s="356">
        <f>SUBTOTAL(3,$AK$7:AK645)</f>
        <v>639</v>
      </c>
      <c r="B645" s="357" t="s">
        <v>7044</v>
      </c>
      <c r="C645" s="358" t="s">
        <v>9798</v>
      </c>
      <c r="D645" s="357" t="s">
        <v>9799</v>
      </c>
      <c r="E645" s="357" t="s">
        <v>9315</v>
      </c>
      <c r="F645" s="357" t="s">
        <v>9316</v>
      </c>
      <c r="G645" s="359">
        <v>0</v>
      </c>
      <c r="H645" s="180">
        <v>0</v>
      </c>
      <c r="I645" s="371">
        <v>0</v>
      </c>
      <c r="J645" s="359">
        <v>7050000</v>
      </c>
      <c r="K645" s="359"/>
      <c r="L645" s="359"/>
      <c r="M645" s="359"/>
      <c r="N645" s="359"/>
      <c r="O645" s="359"/>
      <c r="P645" s="359">
        <v>7050000</v>
      </c>
      <c r="Q645" s="252"/>
      <c r="R645" s="359"/>
      <c r="S645" s="359"/>
      <c r="T645" s="359"/>
      <c r="U645" s="359"/>
      <c r="V645" s="359"/>
      <c r="W645" s="359"/>
      <c r="X645" s="359"/>
      <c r="Y645" s="359"/>
      <c r="Z645" s="359">
        <f>IF(SUM(K645:P645)&lt;SUM(J645),SUM(J645)-SUM(K645:P645),)</f>
        <v>0</v>
      </c>
      <c r="AA645" s="359"/>
      <c r="AB645" s="219">
        <v>7950000</v>
      </c>
      <c r="AC645" s="219">
        <v>7950000</v>
      </c>
      <c r="AD645" s="219"/>
      <c r="AE645" s="219"/>
      <c r="AF645" s="219"/>
      <c r="AG645" s="219"/>
      <c r="AH645" s="219"/>
      <c r="AI645" s="219"/>
      <c r="AJ645" s="359">
        <f t="shared" si="117"/>
        <v>0</v>
      </c>
      <c r="AK645" s="180">
        <f t="shared" si="118"/>
        <v>0</v>
      </c>
      <c r="AL645" s="28"/>
      <c r="AM645" s="89"/>
      <c r="AN645" s="89"/>
      <c r="AO645" s="89"/>
      <c r="AP645" s="89"/>
      <c r="AQ645" s="89"/>
      <c r="AR645" s="89"/>
      <c r="AS645" s="89"/>
      <c r="AT645" s="89"/>
      <c r="AU645" s="89"/>
      <c r="AV645" s="220"/>
      <c r="AW645" s="89"/>
      <c r="AX645" s="89"/>
    </row>
    <row r="646" spans="1:50" ht="15.75">
      <c r="A646" s="356">
        <f>SUBTOTAL(3,$AK$7:AK646)</f>
        <v>640</v>
      </c>
      <c r="B646" s="357" t="s">
        <v>7044</v>
      </c>
      <c r="C646" s="358" t="s">
        <v>5148</v>
      </c>
      <c r="D646" s="357" t="s">
        <v>9800</v>
      </c>
      <c r="E646" s="357" t="s">
        <v>9315</v>
      </c>
      <c r="F646" s="357" t="s">
        <v>9316</v>
      </c>
      <c r="G646" s="359">
        <v>0</v>
      </c>
      <c r="H646" s="180">
        <v>0</v>
      </c>
      <c r="I646" s="371"/>
      <c r="J646" s="359">
        <v>7050000</v>
      </c>
      <c r="K646" s="359"/>
      <c r="L646" s="359"/>
      <c r="M646" s="359"/>
      <c r="N646" s="359">
        <v>7050000</v>
      </c>
      <c r="O646" s="359"/>
      <c r="P646" s="359"/>
      <c r="Q646" s="252"/>
      <c r="R646" s="359"/>
      <c r="S646" s="359"/>
      <c r="T646" s="359"/>
      <c r="U646" s="359"/>
      <c r="V646" s="359"/>
      <c r="W646" s="359"/>
      <c r="X646" s="359"/>
      <c r="Y646" s="359"/>
      <c r="Z646" s="359">
        <f>IF(SUM(K646:N646)&lt;SUM(J646),SUM(J646)-SUM(K646:N646),)</f>
        <v>0</v>
      </c>
      <c r="AA646" s="359"/>
      <c r="AB646" s="219">
        <v>7950000</v>
      </c>
      <c r="AC646" s="219">
        <v>7950000</v>
      </c>
      <c r="AD646" s="219"/>
      <c r="AE646" s="219"/>
      <c r="AF646" s="219"/>
      <c r="AG646" s="219"/>
      <c r="AH646" s="219"/>
      <c r="AI646" s="219"/>
      <c r="AJ646" s="359">
        <f t="shared" si="117"/>
        <v>0</v>
      </c>
      <c r="AK646" s="180">
        <f t="shared" si="118"/>
        <v>0</v>
      </c>
      <c r="AL646" s="28"/>
      <c r="AM646" s="89"/>
      <c r="AN646" s="89"/>
      <c r="AO646" s="89"/>
      <c r="AP646" s="89"/>
      <c r="AQ646" s="89"/>
      <c r="AR646" s="89"/>
      <c r="AS646" s="89"/>
      <c r="AT646" s="89"/>
      <c r="AU646" s="89"/>
      <c r="AV646" s="220"/>
      <c r="AW646" s="89"/>
      <c r="AX646" s="89"/>
    </row>
    <row r="647" spans="1:50" ht="15.75">
      <c r="A647" s="356">
        <f>SUBTOTAL(3,$AK$7:AK647)</f>
        <v>641</v>
      </c>
      <c r="B647" s="357" t="s">
        <v>7044</v>
      </c>
      <c r="C647" s="358" t="s">
        <v>9801</v>
      </c>
      <c r="D647" s="357" t="s">
        <v>9802</v>
      </c>
      <c r="E647" s="357" t="s">
        <v>9315</v>
      </c>
      <c r="F647" s="357" t="s">
        <v>9316</v>
      </c>
      <c r="G647" s="359">
        <v>0</v>
      </c>
      <c r="H647" s="180">
        <v>0</v>
      </c>
      <c r="I647" s="371"/>
      <c r="J647" s="359">
        <v>7050000</v>
      </c>
      <c r="K647" s="359"/>
      <c r="L647" s="359"/>
      <c r="M647" s="359"/>
      <c r="N647" s="359"/>
      <c r="O647" s="359"/>
      <c r="P647" s="359">
        <v>7050000</v>
      </c>
      <c r="Q647" s="252"/>
      <c r="R647" s="359"/>
      <c r="S647" s="359"/>
      <c r="T647" s="359"/>
      <c r="U647" s="359"/>
      <c r="V647" s="359"/>
      <c r="W647" s="359"/>
      <c r="X647" s="359"/>
      <c r="Y647" s="359"/>
      <c r="Z647" s="359">
        <f>IF(SUM(K647:P647)&lt;SUM(J647),SUM(J647)-SUM(K647:P647),)</f>
        <v>0</v>
      </c>
      <c r="AA647" s="359"/>
      <c r="AB647" s="219">
        <v>7950000</v>
      </c>
      <c r="AC647" s="219"/>
      <c r="AD647" s="219"/>
      <c r="AE647" s="219"/>
      <c r="AF647" s="219"/>
      <c r="AG647" s="219"/>
      <c r="AH647" s="219"/>
      <c r="AI647" s="219"/>
      <c r="AJ647" s="359">
        <f t="shared" si="117"/>
        <v>7950000</v>
      </c>
      <c r="AK647" s="180">
        <f t="shared" si="118"/>
        <v>7950000</v>
      </c>
      <c r="AL647" s="28"/>
      <c r="AM647" s="89"/>
      <c r="AN647" s="89"/>
      <c r="AO647" s="89"/>
      <c r="AP647" s="89"/>
      <c r="AQ647" s="89"/>
      <c r="AR647" s="89"/>
      <c r="AS647" s="89"/>
      <c r="AT647" s="89"/>
      <c r="AU647" s="89"/>
      <c r="AV647" s="220"/>
      <c r="AW647" s="89"/>
      <c r="AX647" s="89"/>
    </row>
    <row r="648" spans="1:50" ht="15.75">
      <c r="A648" s="356">
        <f>SUBTOTAL(3,$AK$7:AK648)</f>
        <v>642</v>
      </c>
      <c r="B648" s="357" t="s">
        <v>7044</v>
      </c>
      <c r="C648" s="358" t="s">
        <v>4778</v>
      </c>
      <c r="D648" s="357" t="s">
        <v>9803</v>
      </c>
      <c r="E648" s="357" t="s">
        <v>9315</v>
      </c>
      <c r="F648" s="357" t="s">
        <v>9316</v>
      </c>
      <c r="G648" s="359">
        <v>0</v>
      </c>
      <c r="H648" s="180">
        <v>0</v>
      </c>
      <c r="I648" s="371">
        <v>0</v>
      </c>
      <c r="J648" s="359">
        <v>7050000</v>
      </c>
      <c r="K648" s="359"/>
      <c r="L648" s="359"/>
      <c r="M648" s="359"/>
      <c r="N648" s="359">
        <v>7050000</v>
      </c>
      <c r="O648" s="359"/>
      <c r="P648" s="359"/>
      <c r="Q648" s="252"/>
      <c r="R648" s="359"/>
      <c r="S648" s="359"/>
      <c r="T648" s="359"/>
      <c r="U648" s="359"/>
      <c r="V648" s="359"/>
      <c r="W648" s="359"/>
      <c r="X648" s="359"/>
      <c r="Y648" s="359"/>
      <c r="Z648" s="359">
        <f>IF(SUM(K648:N648)&lt;SUM(J648),SUM(J648)-SUM(K648:N648),)</f>
        <v>0</v>
      </c>
      <c r="AA648" s="359"/>
      <c r="AB648" s="219">
        <v>7950000</v>
      </c>
      <c r="AC648" s="219">
        <v>7950000</v>
      </c>
      <c r="AD648" s="219"/>
      <c r="AE648" s="219"/>
      <c r="AF648" s="219"/>
      <c r="AG648" s="219"/>
      <c r="AH648" s="219"/>
      <c r="AI648" s="219"/>
      <c r="AJ648" s="359">
        <f t="shared" si="117"/>
        <v>0</v>
      </c>
      <c r="AK648" s="180">
        <f t="shared" si="118"/>
        <v>0</v>
      </c>
      <c r="AL648" s="28"/>
      <c r="AM648" s="89"/>
      <c r="AN648" s="89"/>
      <c r="AO648" s="89"/>
      <c r="AP648" s="89"/>
      <c r="AQ648" s="89"/>
      <c r="AR648" s="89"/>
      <c r="AS648" s="89"/>
      <c r="AT648" s="89"/>
      <c r="AU648" s="89"/>
      <c r="AV648" s="220"/>
      <c r="AW648" s="89"/>
      <c r="AX648" s="89"/>
    </row>
    <row r="649" spans="1:50" ht="15.75">
      <c r="A649" s="356">
        <f>SUBTOTAL(3,$AK$7:AK649)</f>
        <v>643</v>
      </c>
      <c r="B649" s="357" t="s">
        <v>7044</v>
      </c>
      <c r="C649" s="358" t="s">
        <v>4894</v>
      </c>
      <c r="D649" s="357" t="s">
        <v>9804</v>
      </c>
      <c r="E649" s="357" t="s">
        <v>9416</v>
      </c>
      <c r="F649" s="357" t="s">
        <v>9417</v>
      </c>
      <c r="G649" s="359">
        <v>0</v>
      </c>
      <c r="H649" s="180">
        <v>0</v>
      </c>
      <c r="I649" s="371">
        <v>0</v>
      </c>
      <c r="J649" s="359">
        <v>7050000</v>
      </c>
      <c r="K649" s="359"/>
      <c r="L649" s="359"/>
      <c r="M649" s="359"/>
      <c r="N649" s="359">
        <v>7050000</v>
      </c>
      <c r="O649" s="359"/>
      <c r="P649" s="359"/>
      <c r="Q649" s="252"/>
      <c r="R649" s="359"/>
      <c r="S649" s="359"/>
      <c r="T649" s="359"/>
      <c r="U649" s="359"/>
      <c r="V649" s="359"/>
      <c r="W649" s="359"/>
      <c r="X649" s="359"/>
      <c r="Y649" s="359"/>
      <c r="Z649" s="359">
        <f>IF(SUM(K649:N649)&lt;SUM(J649),SUM(J649)-SUM(K649:N649),)</f>
        <v>0</v>
      </c>
      <c r="AA649" s="359"/>
      <c r="AB649" s="219">
        <v>7950000</v>
      </c>
      <c r="AC649" s="219">
        <v>7950000</v>
      </c>
      <c r="AD649" s="219"/>
      <c r="AE649" s="219"/>
      <c r="AF649" s="219"/>
      <c r="AG649" s="219"/>
      <c r="AH649" s="219"/>
      <c r="AI649" s="219"/>
      <c r="AJ649" s="359">
        <f t="shared" si="117"/>
        <v>0</v>
      </c>
      <c r="AK649" s="180">
        <f t="shared" si="118"/>
        <v>0</v>
      </c>
      <c r="AL649" s="28"/>
      <c r="AM649" s="89"/>
      <c r="AN649" s="89"/>
      <c r="AO649" s="89"/>
      <c r="AP649" s="89"/>
      <c r="AQ649" s="89"/>
      <c r="AR649" s="89"/>
      <c r="AS649" s="89"/>
      <c r="AT649" s="89"/>
      <c r="AU649" s="89"/>
      <c r="AV649" s="220"/>
      <c r="AW649" s="89"/>
      <c r="AX649" s="89"/>
    </row>
    <row r="650" spans="1:50" ht="15.75">
      <c r="A650" s="356">
        <f>SUBTOTAL(3,$AK$7:AK650)</f>
        <v>644</v>
      </c>
      <c r="B650" s="357" t="s">
        <v>7044</v>
      </c>
      <c r="C650" s="358" t="s">
        <v>9805</v>
      </c>
      <c r="D650" s="357" t="s">
        <v>9806</v>
      </c>
      <c r="E650" s="357" t="s">
        <v>9416</v>
      </c>
      <c r="F650" s="357" t="s">
        <v>9417</v>
      </c>
      <c r="G650" s="359">
        <v>0</v>
      </c>
      <c r="H650" s="180">
        <v>0</v>
      </c>
      <c r="I650" s="371">
        <v>0</v>
      </c>
      <c r="J650" s="359">
        <v>7050000</v>
      </c>
      <c r="K650" s="359"/>
      <c r="L650" s="359"/>
      <c r="M650" s="359"/>
      <c r="N650" s="359"/>
      <c r="O650" s="359">
        <v>7050000</v>
      </c>
      <c r="P650" s="359"/>
      <c r="Q650" s="252"/>
      <c r="R650" s="359"/>
      <c r="S650" s="359"/>
      <c r="T650" s="359"/>
      <c r="U650" s="359"/>
      <c r="V650" s="359"/>
      <c r="W650" s="359"/>
      <c r="X650" s="359"/>
      <c r="Y650" s="359"/>
      <c r="Z650" s="359">
        <f>IF(SUM(K650:P650)&lt;SUM(J650),SUM(J650)-SUM(K650:P650),)</f>
        <v>0</v>
      </c>
      <c r="AA650" s="359"/>
      <c r="AB650" s="219">
        <v>7950000</v>
      </c>
      <c r="AC650" s="219"/>
      <c r="AD650" s="219"/>
      <c r="AE650" s="219">
        <v>7950000</v>
      </c>
      <c r="AF650" s="219"/>
      <c r="AG650" s="219"/>
      <c r="AH650" s="219"/>
      <c r="AI650" s="219"/>
      <c r="AJ650" s="359">
        <f>IF(SUM(AC650:AF650)&lt;SUM(AB650),SUM(AB650)-SUM(AC650:AF650),)</f>
        <v>0</v>
      </c>
      <c r="AK650" s="180">
        <f>IF(SUM(K650:X650)-I650&lt;SUM(J650+G650,H650),SUM(G650+H650+J650)-SUM(K650:X650),)+IF(SUM(AC650:AF650)&lt;SUM(AB650),SUM(AB650)-SUM(AC650:AF650),)</f>
        <v>0</v>
      </c>
      <c r="AL650" s="28"/>
      <c r="AM650" s="89"/>
      <c r="AN650" s="89"/>
      <c r="AO650" s="89"/>
      <c r="AP650" s="89"/>
      <c r="AQ650" s="89"/>
      <c r="AR650" s="89"/>
      <c r="AS650" s="89"/>
      <c r="AT650" s="89"/>
      <c r="AU650" s="89"/>
      <c r="AV650" s="220"/>
      <c r="AW650" s="89"/>
      <c r="AX650" s="89"/>
    </row>
    <row r="651" spans="1:50" ht="15.75">
      <c r="A651" s="356">
        <f>SUBTOTAL(3,$AK$7:AK651)</f>
        <v>645</v>
      </c>
      <c r="B651" s="357" t="s">
        <v>7044</v>
      </c>
      <c r="C651" s="358" t="s">
        <v>9807</v>
      </c>
      <c r="D651" s="357" t="s">
        <v>9808</v>
      </c>
      <c r="E651" s="357" t="s">
        <v>9416</v>
      </c>
      <c r="F651" s="357" t="s">
        <v>9417</v>
      </c>
      <c r="G651" s="359">
        <v>0</v>
      </c>
      <c r="H651" s="180">
        <v>0</v>
      </c>
      <c r="I651" s="371">
        <v>0</v>
      </c>
      <c r="J651" s="359">
        <v>7050000</v>
      </c>
      <c r="K651" s="359"/>
      <c r="L651" s="359"/>
      <c r="M651" s="359"/>
      <c r="N651" s="359"/>
      <c r="O651" s="359"/>
      <c r="P651" s="359">
        <v>7050000</v>
      </c>
      <c r="Q651" s="252"/>
      <c r="R651" s="359"/>
      <c r="S651" s="359"/>
      <c r="T651" s="359"/>
      <c r="U651" s="359"/>
      <c r="V651" s="359"/>
      <c r="W651" s="359"/>
      <c r="X651" s="359"/>
      <c r="Y651" s="359"/>
      <c r="Z651" s="359">
        <f>IF(SUM(K651:P651)&lt;SUM(J651),SUM(J651)-SUM(K651:P651),)</f>
        <v>0</v>
      </c>
      <c r="AA651" s="359"/>
      <c r="AB651" s="219">
        <v>7950000</v>
      </c>
      <c r="AC651" s="219">
        <v>7950000</v>
      </c>
      <c r="AD651" s="219"/>
      <c r="AE651" s="219"/>
      <c r="AF651" s="219"/>
      <c r="AG651" s="219"/>
      <c r="AH651" s="219"/>
      <c r="AI651" s="219"/>
      <c r="AJ651" s="359">
        <f>IF(SUM(AC651:AD651)&lt;SUM(AB651),SUM(AB651)-SUM(AC651:AD651),)</f>
        <v>0</v>
      </c>
      <c r="AK651" s="180">
        <f>IF(SUM(K651:X651)-I651&lt;SUM(J651+G651,H651),SUM(G651+H651+J651)-SUM(K651:X651),)+IF(SUM(AC651:AD651)&lt;SUM(AB651),SUM(AB651)-SUM(AC651:AD651),)</f>
        <v>0</v>
      </c>
      <c r="AL651" s="28"/>
      <c r="AM651" s="89"/>
      <c r="AN651" s="89"/>
      <c r="AO651" s="89"/>
      <c r="AP651" s="89"/>
      <c r="AQ651" s="89"/>
      <c r="AR651" s="89"/>
      <c r="AS651" s="89"/>
      <c r="AT651" s="89"/>
      <c r="AU651" s="89"/>
      <c r="AV651" s="220"/>
      <c r="AW651" s="89"/>
      <c r="AX651" s="89"/>
    </row>
    <row r="652" spans="1:50" ht="15.75">
      <c r="A652" s="356">
        <f>SUBTOTAL(3,$AK$7:AK652)</f>
        <v>646</v>
      </c>
      <c r="B652" s="357" t="s">
        <v>7044</v>
      </c>
      <c r="C652" s="358" t="s">
        <v>9809</v>
      </c>
      <c r="D652" s="357" t="s">
        <v>9810</v>
      </c>
      <c r="E652" s="357" t="s">
        <v>9416</v>
      </c>
      <c r="F652" s="357" t="s">
        <v>9417</v>
      </c>
      <c r="G652" s="359">
        <v>0</v>
      </c>
      <c r="H652" s="180">
        <v>0</v>
      </c>
      <c r="I652" s="371"/>
      <c r="J652" s="359">
        <v>7050000</v>
      </c>
      <c r="K652" s="359"/>
      <c r="L652" s="359"/>
      <c r="M652" s="359"/>
      <c r="N652" s="359"/>
      <c r="O652" s="359"/>
      <c r="P652" s="359">
        <v>7050000</v>
      </c>
      <c r="Q652" s="252"/>
      <c r="R652" s="359"/>
      <c r="S652" s="359"/>
      <c r="T652" s="359"/>
      <c r="U652" s="359"/>
      <c r="V652" s="359"/>
      <c r="W652" s="359"/>
      <c r="X652" s="359"/>
      <c r="Y652" s="359"/>
      <c r="Z652" s="359">
        <f>IF(SUM(K652:P652)&lt;SUM(J652),SUM(J652)-SUM(K652:P652),)</f>
        <v>0</v>
      </c>
      <c r="AA652" s="359"/>
      <c r="AB652" s="219">
        <v>7950000</v>
      </c>
      <c r="AC652" s="219"/>
      <c r="AD652" s="219"/>
      <c r="AE652" s="219">
        <v>7950000</v>
      </c>
      <c r="AF652" s="219"/>
      <c r="AG652" s="219"/>
      <c r="AH652" s="219"/>
      <c r="AI652" s="219"/>
      <c r="AJ652" s="359">
        <f>IF(SUM(AC652:AF652)&lt;SUM(AB652),SUM(AB652)-SUM(AC652:AF652),)</f>
        <v>0</v>
      </c>
      <c r="AK652" s="180">
        <f>IF(SUM(K652:X652)-I652&lt;SUM(J652+G652,H652),SUM(G652+H652+J652)-SUM(K652:X652),)+IF(SUM(AC652:AF652)&lt;SUM(AB652),SUM(AB652)-SUM(AC652:AF652),)</f>
        <v>0</v>
      </c>
      <c r="AL652" s="28"/>
      <c r="AM652" s="89"/>
      <c r="AN652" s="89"/>
      <c r="AO652" s="89"/>
      <c r="AP652" s="89"/>
      <c r="AQ652" s="89"/>
      <c r="AR652" s="89"/>
      <c r="AS652" s="89"/>
      <c r="AT652" s="89"/>
      <c r="AU652" s="89"/>
      <c r="AV652" s="220"/>
      <c r="AW652" s="89"/>
      <c r="AX652" s="89"/>
    </row>
    <row r="653" spans="1:50" ht="15.75">
      <c r="A653" s="356">
        <f>SUBTOTAL(3,$AK$7:AK653)</f>
        <v>647</v>
      </c>
      <c r="B653" s="357" t="s">
        <v>7044</v>
      </c>
      <c r="C653" s="358" t="s">
        <v>5615</v>
      </c>
      <c r="D653" s="357" t="s">
        <v>9811</v>
      </c>
      <c r="E653" s="357" t="s">
        <v>9416</v>
      </c>
      <c r="F653" s="357" t="s">
        <v>9417</v>
      </c>
      <c r="G653" s="359">
        <v>0</v>
      </c>
      <c r="H653" s="180">
        <v>0</v>
      </c>
      <c r="I653" s="371"/>
      <c r="J653" s="359">
        <v>7050000</v>
      </c>
      <c r="K653" s="359"/>
      <c r="L653" s="359"/>
      <c r="M653" s="359"/>
      <c r="N653" s="359">
        <v>7050000</v>
      </c>
      <c r="O653" s="359"/>
      <c r="P653" s="359"/>
      <c r="Q653" s="252"/>
      <c r="R653" s="359"/>
      <c r="S653" s="359"/>
      <c r="T653" s="359"/>
      <c r="U653" s="359"/>
      <c r="V653" s="359"/>
      <c r="W653" s="359"/>
      <c r="X653" s="359"/>
      <c r="Y653" s="359"/>
      <c r="Z653" s="359">
        <f>IF(SUM(K653:N653)&lt;SUM(J653),SUM(J653)-SUM(K653:N653),)</f>
        <v>0</v>
      </c>
      <c r="AA653" s="359"/>
      <c r="AB653" s="219">
        <v>7950000</v>
      </c>
      <c r="AC653" s="219"/>
      <c r="AD653" s="219"/>
      <c r="AE653" s="219"/>
      <c r="AF653" s="219"/>
      <c r="AG653" s="219"/>
      <c r="AH653" s="219"/>
      <c r="AI653" s="219"/>
      <c r="AJ653" s="359">
        <f>IF(SUM(AC653:AD653)&lt;SUM(AB653),SUM(AB653)-SUM(AC653:AD653),)</f>
        <v>7950000</v>
      </c>
      <c r="AK653" s="180">
        <f>IF(SUM(K653:X653)-I653&lt;SUM(J653+G653,H653),SUM(G653+H653+J653)-SUM(K653:X653),)+IF(SUM(AC653:AD653)&lt;SUM(AB653),SUM(AB653)-SUM(AC653:AD653),)</f>
        <v>7950000</v>
      </c>
      <c r="AL653" s="28"/>
      <c r="AM653" s="89"/>
      <c r="AN653" s="89"/>
      <c r="AO653" s="89"/>
      <c r="AP653" s="89"/>
      <c r="AQ653" s="89"/>
      <c r="AR653" s="89"/>
      <c r="AS653" s="89"/>
      <c r="AT653" s="89"/>
      <c r="AU653" s="89"/>
      <c r="AV653" s="220"/>
      <c r="AW653" s="89"/>
      <c r="AX653" s="89"/>
    </row>
    <row r="654" spans="1:50" ht="15.75">
      <c r="A654" s="356">
        <f>SUBTOTAL(3,$AK$7:AK654)</f>
        <v>648</v>
      </c>
      <c r="B654" s="357" t="s">
        <v>7044</v>
      </c>
      <c r="C654" s="358" t="s">
        <v>5865</v>
      </c>
      <c r="D654" s="357" t="s">
        <v>9812</v>
      </c>
      <c r="E654" s="357" t="s">
        <v>9416</v>
      </c>
      <c r="F654" s="357" t="s">
        <v>9417</v>
      </c>
      <c r="G654" s="359">
        <v>0</v>
      </c>
      <c r="H654" s="180">
        <v>0</v>
      </c>
      <c r="I654" s="371">
        <v>0</v>
      </c>
      <c r="J654" s="359">
        <v>7050000</v>
      </c>
      <c r="K654" s="359"/>
      <c r="L654" s="359"/>
      <c r="M654" s="359"/>
      <c r="N654" s="359">
        <v>7050000</v>
      </c>
      <c r="O654" s="359"/>
      <c r="P654" s="359"/>
      <c r="Q654" s="252"/>
      <c r="R654" s="359"/>
      <c r="S654" s="359"/>
      <c r="T654" s="359"/>
      <c r="U654" s="359"/>
      <c r="V654" s="359"/>
      <c r="W654" s="359"/>
      <c r="X654" s="359"/>
      <c r="Y654" s="359"/>
      <c r="Z654" s="359">
        <f>IF(SUM(K654:N654)&lt;SUM(J654),SUM(J654)-SUM(K654:N654),)</f>
        <v>0</v>
      </c>
      <c r="AA654" s="359"/>
      <c r="AB654" s="219">
        <v>7950000</v>
      </c>
      <c r="AC654" s="219">
        <v>7950000</v>
      </c>
      <c r="AD654" s="219"/>
      <c r="AE654" s="219"/>
      <c r="AF654" s="219"/>
      <c r="AG654" s="219"/>
      <c r="AH654" s="219"/>
      <c r="AI654" s="219"/>
      <c r="AJ654" s="359">
        <f>IF(SUM(AC654:AD654)&lt;SUM(AB654),SUM(AB654)-SUM(AC654:AD654),)</f>
        <v>0</v>
      </c>
      <c r="AK654" s="180">
        <f>IF(SUM(K654:X654)-I654&lt;SUM(J654+G654,H654),SUM(G654+H654+J654)-SUM(K654:X654),)+IF(SUM(AC654:AD654)&lt;SUM(AB654),SUM(AB654)-SUM(AC654:AD654),)</f>
        <v>0</v>
      </c>
      <c r="AL654" s="28"/>
      <c r="AM654" s="89"/>
      <c r="AN654" s="89"/>
      <c r="AO654" s="89"/>
      <c r="AP654" s="89"/>
      <c r="AQ654" s="89"/>
      <c r="AR654" s="89"/>
      <c r="AS654" s="89"/>
      <c r="AT654" s="89"/>
      <c r="AU654" s="89"/>
      <c r="AV654" s="220"/>
      <c r="AW654" s="89"/>
      <c r="AX654" s="89"/>
    </row>
    <row r="655" spans="1:50" ht="15.75">
      <c r="A655" s="356">
        <f>SUBTOTAL(3,$AK$7:AK655)</f>
        <v>649</v>
      </c>
      <c r="B655" s="357" t="s">
        <v>7044</v>
      </c>
      <c r="C655" s="358" t="s">
        <v>9813</v>
      </c>
      <c r="D655" s="357" t="s">
        <v>9814</v>
      </c>
      <c r="E655" s="357" t="s">
        <v>9416</v>
      </c>
      <c r="F655" s="357" t="s">
        <v>9417</v>
      </c>
      <c r="G655" s="359">
        <v>0</v>
      </c>
      <c r="H655" s="180">
        <v>0</v>
      </c>
      <c r="I655" s="371">
        <v>0</v>
      </c>
      <c r="J655" s="359">
        <v>7050000</v>
      </c>
      <c r="K655" s="359"/>
      <c r="L655" s="359"/>
      <c r="M655" s="359"/>
      <c r="N655" s="359"/>
      <c r="O655" s="359"/>
      <c r="P655" s="359">
        <v>7050000</v>
      </c>
      <c r="Q655" s="252"/>
      <c r="R655" s="359"/>
      <c r="S655" s="359"/>
      <c r="T655" s="359"/>
      <c r="U655" s="359"/>
      <c r="V655" s="359"/>
      <c r="W655" s="359"/>
      <c r="X655" s="359"/>
      <c r="Y655" s="359"/>
      <c r="Z655" s="359">
        <f>IF(SUM(K655:P655)&lt;SUM(J655),SUM(J655)-SUM(K655:P655),)</f>
        <v>0</v>
      </c>
      <c r="AA655" s="359"/>
      <c r="AB655" s="219">
        <v>7950000</v>
      </c>
      <c r="AC655" s="219"/>
      <c r="AD655" s="219"/>
      <c r="AE655" s="219">
        <v>7950000</v>
      </c>
      <c r="AF655" s="219"/>
      <c r="AG655" s="219"/>
      <c r="AH655" s="219"/>
      <c r="AI655" s="219"/>
      <c r="AJ655" s="359">
        <f>IF(SUM(AC655:AF655)&lt;SUM(AB655),SUM(AB655)-SUM(AC655:AF655),)</f>
        <v>0</v>
      </c>
      <c r="AK655" s="180">
        <f>IF(SUM(K655:X655)-I655&lt;SUM(J655+G655,H655),SUM(G655+H655+J655)-SUM(K655:X655),)+IF(SUM(AC655:AF655)&lt;SUM(AB655),SUM(AB655)-SUM(AC655:AF655),)</f>
        <v>0</v>
      </c>
      <c r="AL655" s="28"/>
      <c r="AM655" s="89"/>
      <c r="AN655" s="89"/>
      <c r="AO655" s="89"/>
      <c r="AP655" s="89"/>
      <c r="AQ655" s="89"/>
      <c r="AR655" s="89"/>
      <c r="AS655" s="89"/>
      <c r="AT655" s="89"/>
      <c r="AU655" s="89"/>
      <c r="AV655" s="220"/>
      <c r="AW655" s="89"/>
      <c r="AX655" s="89"/>
    </row>
    <row r="656" spans="1:50" ht="15.75">
      <c r="A656" s="356">
        <f>SUBTOTAL(3,$AK$7:AK656)</f>
        <v>650</v>
      </c>
      <c r="B656" s="357" t="s">
        <v>7044</v>
      </c>
      <c r="C656" s="358" t="s">
        <v>9815</v>
      </c>
      <c r="D656" s="357" t="s">
        <v>9816</v>
      </c>
      <c r="E656" s="357" t="s">
        <v>9416</v>
      </c>
      <c r="F656" s="357" t="s">
        <v>9417</v>
      </c>
      <c r="G656" s="359">
        <v>0</v>
      </c>
      <c r="H656" s="180">
        <v>0</v>
      </c>
      <c r="I656" s="371"/>
      <c r="J656" s="359">
        <v>7050000</v>
      </c>
      <c r="K656" s="359"/>
      <c r="L656" s="359"/>
      <c r="M656" s="359"/>
      <c r="N656" s="359"/>
      <c r="O656" s="359"/>
      <c r="P656" s="359">
        <v>7050000</v>
      </c>
      <c r="Q656" s="252"/>
      <c r="R656" s="359"/>
      <c r="S656" s="359"/>
      <c r="T656" s="359"/>
      <c r="U656" s="359"/>
      <c r="V656" s="359"/>
      <c r="W656" s="359"/>
      <c r="X656" s="359"/>
      <c r="Y656" s="359"/>
      <c r="Z656" s="359">
        <f>IF(SUM(K656:P656)&lt;SUM(J656),SUM(J656)-SUM(K656:P656),)</f>
        <v>0</v>
      </c>
      <c r="AA656" s="359"/>
      <c r="AB656" s="219">
        <v>7950000</v>
      </c>
      <c r="AC656" s="219"/>
      <c r="AD656" s="219"/>
      <c r="AE656" s="219"/>
      <c r="AF656" s="219"/>
      <c r="AG656" s="219"/>
      <c r="AH656" s="219">
        <v>7950000</v>
      </c>
      <c r="AI656" s="219"/>
      <c r="AJ656" s="359">
        <f>IF(SUM(AC656:AH656)&lt;SUM(AB656),SUM(AB656)-SUM(AC656:AD656),)</f>
        <v>0</v>
      </c>
      <c r="AK656" s="359">
        <f>IF(SUM(AD656:AI656)&lt;SUM(AC656),SUM(AC656)-SUM(AD656:AE656),)</f>
        <v>0</v>
      </c>
      <c r="AL656" s="28"/>
      <c r="AM656" s="89"/>
      <c r="AN656" s="89"/>
      <c r="AO656" s="89"/>
      <c r="AP656" s="89"/>
      <c r="AQ656" s="89"/>
      <c r="AR656" s="89"/>
      <c r="AS656" s="89"/>
      <c r="AT656" s="89"/>
      <c r="AU656" s="89"/>
      <c r="AV656" s="220"/>
      <c r="AW656" s="89"/>
      <c r="AX656" s="89"/>
    </row>
    <row r="657" spans="1:50" ht="15.75">
      <c r="A657" s="356">
        <f>SUBTOTAL(3,$AK$7:AK657)</f>
        <v>651</v>
      </c>
      <c r="B657" s="357" t="s">
        <v>7044</v>
      </c>
      <c r="C657" s="358" t="s">
        <v>9817</v>
      </c>
      <c r="D657" s="357" t="s">
        <v>9818</v>
      </c>
      <c r="E657" s="357" t="s">
        <v>9416</v>
      </c>
      <c r="F657" s="357" t="s">
        <v>9417</v>
      </c>
      <c r="G657" s="359">
        <v>0</v>
      </c>
      <c r="H657" s="180">
        <v>0</v>
      </c>
      <c r="I657" s="371">
        <v>0</v>
      </c>
      <c r="J657" s="359">
        <v>7050000</v>
      </c>
      <c r="K657" s="359"/>
      <c r="L657" s="359"/>
      <c r="M657" s="359"/>
      <c r="N657" s="359"/>
      <c r="O657" s="359"/>
      <c r="P657" s="359"/>
      <c r="Q657" s="252"/>
      <c r="R657" s="359"/>
      <c r="S657" s="359"/>
      <c r="T657" s="359">
        <v>7050000</v>
      </c>
      <c r="U657" s="359"/>
      <c r="V657" s="359"/>
      <c r="W657" s="359"/>
      <c r="X657" s="359"/>
      <c r="Y657" s="359"/>
      <c r="Z657" s="359">
        <f>IF(SUM(K657:Y657)&lt;SUM(J657),SUM(J657)-SUM(K657:Y657),)</f>
        <v>0</v>
      </c>
      <c r="AA657" s="359"/>
      <c r="AB657" s="219">
        <v>7950000</v>
      </c>
      <c r="AC657" s="219"/>
      <c r="AD657" s="219"/>
      <c r="AE657" s="219">
        <v>7950000</v>
      </c>
      <c r="AF657" s="219"/>
      <c r="AG657" s="219"/>
      <c r="AH657" s="219"/>
      <c r="AI657" s="219"/>
      <c r="AJ657" s="359">
        <f>IF(SUM(AC657:AF657)&lt;SUM(AB657),SUM(AB657)-SUM(AC657:AF657),)</f>
        <v>0</v>
      </c>
      <c r="AK657" s="180">
        <f>IF(SUM(K657:X657)-I657&lt;SUM(J657+G657,H657),SUM(G657+H657+J657)-SUM(K657:X657),)+IF(SUM(AC657:AF657)&lt;SUM(AB657),SUM(AB657)-SUM(AC657:AF657),)</f>
        <v>0</v>
      </c>
      <c r="AL657" s="28"/>
      <c r="AM657" s="89"/>
      <c r="AN657" s="89"/>
      <c r="AO657" s="89"/>
      <c r="AP657" s="89"/>
      <c r="AQ657" s="89"/>
      <c r="AR657" s="89"/>
      <c r="AS657" s="89"/>
      <c r="AT657" s="89"/>
      <c r="AU657" s="89"/>
      <c r="AV657" s="220"/>
      <c r="AW657" s="89"/>
      <c r="AX657" s="89"/>
    </row>
    <row r="658" spans="1:50" ht="15.75">
      <c r="A658" s="356">
        <f>SUBTOTAL(3,$AK$7:AK658)</f>
        <v>652</v>
      </c>
      <c r="B658" s="357" t="s">
        <v>7044</v>
      </c>
      <c r="C658" s="358" t="s">
        <v>9819</v>
      </c>
      <c r="D658" s="357" t="s">
        <v>9820</v>
      </c>
      <c r="E658" s="357" t="s">
        <v>9416</v>
      </c>
      <c r="F658" s="357" t="s">
        <v>9417</v>
      </c>
      <c r="G658" s="359">
        <v>0</v>
      </c>
      <c r="H658" s="180">
        <v>0</v>
      </c>
      <c r="I658" s="371">
        <v>0</v>
      </c>
      <c r="J658" s="359">
        <v>7050000</v>
      </c>
      <c r="K658" s="359"/>
      <c r="L658" s="359"/>
      <c r="M658" s="359"/>
      <c r="N658" s="359"/>
      <c r="O658" s="359"/>
      <c r="P658" s="359">
        <v>7050000</v>
      </c>
      <c r="Q658" s="252"/>
      <c r="R658" s="359"/>
      <c r="S658" s="359"/>
      <c r="T658" s="359"/>
      <c r="U658" s="359"/>
      <c r="V658" s="359"/>
      <c r="W658" s="359"/>
      <c r="X658" s="359"/>
      <c r="Y658" s="359"/>
      <c r="Z658" s="359">
        <f>IF(SUM(K658:P658)&lt;SUM(J658),SUM(J658)-SUM(K658:P658),)</f>
        <v>0</v>
      </c>
      <c r="AA658" s="359"/>
      <c r="AB658" s="219">
        <v>7950000</v>
      </c>
      <c r="AC658" s="219"/>
      <c r="AD658" s="219"/>
      <c r="AE658" s="219"/>
      <c r="AF658" s="219"/>
      <c r="AG658" s="219">
        <v>7950000</v>
      </c>
      <c r="AH658" s="219"/>
      <c r="AI658" s="219"/>
      <c r="AJ658" s="359">
        <f>IF(SUM(AC658:AH658)&lt;SUM(AB658),SUM(AB658)-SUM(AC658:AH658),)</f>
        <v>0</v>
      </c>
      <c r="AK658" s="180">
        <v>0</v>
      </c>
      <c r="AL658" s="28"/>
      <c r="AM658" s="89"/>
      <c r="AN658" s="89"/>
      <c r="AO658" s="89"/>
      <c r="AP658" s="89"/>
      <c r="AQ658" s="89"/>
      <c r="AR658" s="89"/>
      <c r="AS658" s="89"/>
      <c r="AT658" s="89"/>
      <c r="AU658" s="89"/>
      <c r="AV658" s="220"/>
      <c r="AW658" s="89"/>
      <c r="AX658" s="89"/>
    </row>
    <row r="659" spans="1:50" ht="15.75">
      <c r="A659" s="356">
        <f>SUBTOTAL(3,$AK$7:AK659)</f>
        <v>653</v>
      </c>
      <c r="B659" s="357" t="s">
        <v>7045</v>
      </c>
      <c r="C659" s="358" t="s">
        <v>4788</v>
      </c>
      <c r="D659" s="357" t="s">
        <v>9821</v>
      </c>
      <c r="E659" s="357" t="s">
        <v>10054</v>
      </c>
      <c r="F659" s="357" t="s">
        <v>8801</v>
      </c>
      <c r="G659" s="359">
        <v>0</v>
      </c>
      <c r="H659" s="180">
        <v>0</v>
      </c>
      <c r="I659" s="371">
        <v>0</v>
      </c>
      <c r="J659" s="359">
        <v>7500000</v>
      </c>
      <c r="K659" s="359"/>
      <c r="L659" s="359"/>
      <c r="M659" s="359"/>
      <c r="N659" s="359">
        <v>7500000</v>
      </c>
      <c r="O659" s="359"/>
      <c r="P659" s="359"/>
      <c r="Q659" s="252"/>
      <c r="R659" s="359"/>
      <c r="S659" s="359"/>
      <c r="T659" s="359"/>
      <c r="U659" s="359"/>
      <c r="V659" s="359"/>
      <c r="W659" s="359"/>
      <c r="X659" s="359"/>
      <c r="Y659" s="359"/>
      <c r="Z659" s="359">
        <f>IF(SUM(K659:N659)&lt;SUM(J659),SUM(J659)-SUM(K659:N659),)</f>
        <v>0</v>
      </c>
      <c r="AA659" s="359"/>
      <c r="AB659" s="219">
        <v>8450000</v>
      </c>
      <c r="AC659" s="219"/>
      <c r="AD659" s="219"/>
      <c r="AE659" s="219"/>
      <c r="AF659" s="219"/>
      <c r="AG659" s="219"/>
      <c r="AH659" s="219">
        <v>8450000</v>
      </c>
      <c r="AI659" s="219"/>
      <c r="AJ659" s="359">
        <f>IF(SUM(AC659:AH659)&lt;SUM(AB659),SUM(AB659)-SUM(AC659:AD659),)</f>
        <v>0</v>
      </c>
      <c r="AK659" s="359">
        <f>IF(SUM(AD659:AI659)&lt;SUM(AC659),SUM(AC659)-SUM(AD659:AE659),)</f>
        <v>0</v>
      </c>
      <c r="AL659" s="28"/>
      <c r="AM659" s="89"/>
      <c r="AN659" s="89"/>
      <c r="AO659" s="89"/>
      <c r="AP659" s="89"/>
      <c r="AQ659" s="89"/>
      <c r="AR659" s="89"/>
      <c r="AS659" s="89"/>
      <c r="AT659" s="89"/>
      <c r="AU659" s="89"/>
      <c r="AV659" s="220"/>
      <c r="AW659" s="89"/>
      <c r="AX659" s="89"/>
    </row>
    <row r="660" spans="1:50" ht="15.75">
      <c r="A660" s="356">
        <f>SUBTOTAL(3,$AK$7:AK660)</f>
        <v>654</v>
      </c>
      <c r="B660" s="357" t="s">
        <v>7044</v>
      </c>
      <c r="C660" s="358" t="s">
        <v>5587</v>
      </c>
      <c r="D660" s="357" t="s">
        <v>9822</v>
      </c>
      <c r="E660" s="357" t="s">
        <v>9416</v>
      </c>
      <c r="F660" s="357" t="s">
        <v>9417</v>
      </c>
      <c r="G660" s="359">
        <v>0</v>
      </c>
      <c r="H660" s="180">
        <v>0</v>
      </c>
      <c r="I660" s="371"/>
      <c r="J660" s="359">
        <v>7050000</v>
      </c>
      <c r="K660" s="359"/>
      <c r="L660" s="359"/>
      <c r="M660" s="359"/>
      <c r="N660" s="359">
        <v>7050000</v>
      </c>
      <c r="O660" s="359"/>
      <c r="P660" s="359"/>
      <c r="Q660" s="252"/>
      <c r="R660" s="359"/>
      <c r="S660" s="359"/>
      <c r="T660" s="359"/>
      <c r="U660" s="359"/>
      <c r="V660" s="359"/>
      <c r="W660" s="359"/>
      <c r="X660" s="359"/>
      <c r="Y660" s="359"/>
      <c r="Z660" s="359">
        <f>IF(SUM(K660:N660)&lt;SUM(J660),SUM(J660)-SUM(K660:N660),)</f>
        <v>0</v>
      </c>
      <c r="AA660" s="359"/>
      <c r="AB660" s="219">
        <v>7950000</v>
      </c>
      <c r="AC660" s="219"/>
      <c r="AD660" s="219"/>
      <c r="AE660" s="219"/>
      <c r="AF660" s="219"/>
      <c r="AG660" s="219"/>
      <c r="AH660" s="219"/>
      <c r="AI660" s="219"/>
      <c r="AJ660" s="359">
        <f t="shared" ref="AJ658:AJ687" si="119">IF(SUM(AC660:AD660)&lt;SUM(AB660),SUM(AB660)-SUM(AC660:AD660),)</f>
        <v>7950000</v>
      </c>
      <c r="AK660" s="180">
        <f t="shared" ref="AK658:AK687" si="120">IF(SUM(K660:X660)-I660&lt;SUM(J660+G660,H660),SUM(G660+H660+J660)-SUM(K660:X660),)+IF(SUM(AC660:AD660)&lt;SUM(AB660),SUM(AB660)-SUM(AC660:AD660),)</f>
        <v>7950000</v>
      </c>
      <c r="AL660" s="28"/>
      <c r="AM660" s="89"/>
      <c r="AN660" s="89"/>
      <c r="AO660" s="89"/>
      <c r="AP660" s="89"/>
      <c r="AQ660" s="89"/>
      <c r="AR660" s="89"/>
      <c r="AS660" s="89"/>
      <c r="AT660" s="89"/>
      <c r="AU660" s="89"/>
      <c r="AV660" s="220"/>
      <c r="AW660" s="89"/>
      <c r="AX660" s="89"/>
    </row>
    <row r="661" spans="1:50" ht="15.75">
      <c r="A661" s="356">
        <f>SUBTOTAL(3,$AK$7:AK661)</f>
        <v>655</v>
      </c>
      <c r="B661" s="357" t="s">
        <v>7044</v>
      </c>
      <c r="C661" s="358" t="s">
        <v>9826</v>
      </c>
      <c r="D661" s="357" t="s">
        <v>9827</v>
      </c>
      <c r="E661" s="357" t="s">
        <v>9416</v>
      </c>
      <c r="F661" s="357" t="s">
        <v>9417</v>
      </c>
      <c r="G661" s="359">
        <v>0</v>
      </c>
      <c r="H661" s="180">
        <v>0</v>
      </c>
      <c r="I661" s="371">
        <v>0</v>
      </c>
      <c r="J661" s="359">
        <v>7050000</v>
      </c>
      <c r="K661" s="359"/>
      <c r="L661" s="359"/>
      <c r="M661" s="359"/>
      <c r="N661" s="359"/>
      <c r="O661" s="359"/>
      <c r="P661" s="359"/>
      <c r="Q661" s="252"/>
      <c r="R661" s="359">
        <v>7050000</v>
      </c>
      <c r="S661" s="359"/>
      <c r="T661" s="359"/>
      <c r="U661" s="359"/>
      <c r="V661" s="359"/>
      <c r="W661" s="359"/>
      <c r="X661" s="359"/>
      <c r="Y661" s="359"/>
      <c r="Z661" s="359">
        <f>IF(SUM(K661:R661)&lt;SUM(J661),SUM(J661)-SUM(K661:N=R661),)</f>
        <v>0</v>
      </c>
      <c r="AA661" s="359"/>
      <c r="AB661" s="219">
        <v>7950000</v>
      </c>
      <c r="AC661" s="219"/>
      <c r="AD661" s="219"/>
      <c r="AE661" s="219"/>
      <c r="AF661" s="219"/>
      <c r="AG661" s="219"/>
      <c r="AH661" s="219"/>
      <c r="AI661" s="219"/>
      <c r="AJ661" s="359">
        <f t="shared" si="119"/>
        <v>7950000</v>
      </c>
      <c r="AK661" s="180">
        <f t="shared" si="120"/>
        <v>7950000</v>
      </c>
      <c r="AL661" s="28"/>
      <c r="AM661" s="89"/>
      <c r="AN661" s="89"/>
      <c r="AO661" s="89"/>
      <c r="AP661" s="89"/>
      <c r="AQ661" s="89"/>
      <c r="AR661" s="89"/>
      <c r="AS661" s="89"/>
      <c r="AT661" s="89"/>
      <c r="AU661" s="89"/>
      <c r="AV661" s="220"/>
      <c r="AW661" s="89"/>
      <c r="AX661" s="89"/>
    </row>
    <row r="662" spans="1:50" ht="15.75">
      <c r="A662" s="356">
        <f>SUBTOTAL(3,$AK$7:AK662)</f>
        <v>656</v>
      </c>
      <c r="B662" s="357" t="s">
        <v>7044</v>
      </c>
      <c r="C662" s="358" t="s">
        <v>6787</v>
      </c>
      <c r="D662" s="357" t="s">
        <v>9828</v>
      </c>
      <c r="E662" s="357" t="s">
        <v>9416</v>
      </c>
      <c r="F662" s="357" t="s">
        <v>9417</v>
      </c>
      <c r="G662" s="359">
        <v>0</v>
      </c>
      <c r="H662" s="180">
        <v>0</v>
      </c>
      <c r="I662" s="371"/>
      <c r="J662" s="359">
        <v>7050000</v>
      </c>
      <c r="K662" s="359"/>
      <c r="L662" s="359"/>
      <c r="M662" s="359"/>
      <c r="N662" s="359">
        <v>7050000</v>
      </c>
      <c r="O662" s="359"/>
      <c r="P662" s="359"/>
      <c r="Q662" s="252"/>
      <c r="R662" s="359"/>
      <c r="S662" s="359"/>
      <c r="T662" s="359"/>
      <c r="U662" s="359"/>
      <c r="V662" s="359"/>
      <c r="W662" s="359"/>
      <c r="X662" s="359"/>
      <c r="Y662" s="359"/>
      <c r="Z662" s="359">
        <f>IF(SUM(K662:N662)&lt;SUM(J662),SUM(J662)-SUM(K662:N662),)</f>
        <v>0</v>
      </c>
      <c r="AA662" s="359"/>
      <c r="AB662" s="219">
        <v>7950000</v>
      </c>
      <c r="AC662" s="219">
        <v>7950000</v>
      </c>
      <c r="AD662" s="219"/>
      <c r="AE662" s="219"/>
      <c r="AF662" s="219"/>
      <c r="AG662" s="219"/>
      <c r="AH662" s="219"/>
      <c r="AI662" s="219"/>
      <c r="AJ662" s="359">
        <f t="shared" si="119"/>
        <v>0</v>
      </c>
      <c r="AK662" s="180">
        <f t="shared" si="120"/>
        <v>0</v>
      </c>
      <c r="AL662" s="28"/>
      <c r="AM662" s="89"/>
      <c r="AN662" s="89"/>
      <c r="AO662" s="89"/>
      <c r="AP662" s="89"/>
      <c r="AQ662" s="89"/>
      <c r="AR662" s="89"/>
      <c r="AS662" s="89"/>
      <c r="AT662" s="89"/>
      <c r="AU662" s="89"/>
      <c r="AV662" s="220"/>
      <c r="AW662" s="89"/>
      <c r="AX662" s="89"/>
    </row>
    <row r="663" spans="1:50" ht="15.75">
      <c r="A663" s="356">
        <f>SUBTOTAL(3,$AK$7:AK663)</f>
        <v>657</v>
      </c>
      <c r="B663" s="357" t="s">
        <v>7044</v>
      </c>
      <c r="C663" s="419" t="s">
        <v>6642</v>
      </c>
      <c r="D663" s="357" t="s">
        <v>9829</v>
      </c>
      <c r="E663" s="357" t="s">
        <v>9416</v>
      </c>
      <c r="F663" s="357" t="s">
        <v>9417</v>
      </c>
      <c r="G663" s="359">
        <v>0</v>
      </c>
      <c r="H663" s="180">
        <v>0</v>
      </c>
      <c r="I663" s="371">
        <v>22823</v>
      </c>
      <c r="J663" s="359">
        <v>7050000</v>
      </c>
      <c r="K663" s="359"/>
      <c r="L663" s="359"/>
      <c r="M663" s="359"/>
      <c r="N663" s="359">
        <v>7050000</v>
      </c>
      <c r="O663" s="359"/>
      <c r="P663" s="359"/>
      <c r="Q663" s="252"/>
      <c r="R663" s="359"/>
      <c r="S663" s="359"/>
      <c r="T663" s="359"/>
      <c r="U663" s="359"/>
      <c r="V663" s="359"/>
      <c r="W663" s="359"/>
      <c r="X663" s="359"/>
      <c r="Y663" s="371">
        <v>22823</v>
      </c>
      <c r="Z663" s="359">
        <f>IF(SUM(K663:N663)&lt;SUM(J663),SUM(J663)-SUM(K663:N663),)</f>
        <v>0</v>
      </c>
      <c r="AA663" s="371"/>
      <c r="AB663" s="219">
        <f>7950000-Y663</f>
        <v>7927177</v>
      </c>
      <c r="AC663" s="219">
        <v>7927177</v>
      </c>
      <c r="AD663" s="219"/>
      <c r="AE663" s="219"/>
      <c r="AF663" s="219"/>
      <c r="AG663" s="219"/>
      <c r="AH663" s="219"/>
      <c r="AI663" s="219"/>
      <c r="AJ663" s="359">
        <f t="shared" si="119"/>
        <v>0</v>
      </c>
      <c r="AK663" s="180">
        <f t="shared" si="120"/>
        <v>0</v>
      </c>
      <c r="AL663" s="28"/>
      <c r="AM663" s="89"/>
      <c r="AN663" s="89"/>
      <c r="AO663" s="89"/>
      <c r="AP663" s="89"/>
      <c r="AQ663" s="89"/>
      <c r="AR663" s="89"/>
      <c r="AS663" s="89"/>
      <c r="AT663" s="89"/>
      <c r="AU663" s="89"/>
      <c r="AV663" s="220"/>
      <c r="AW663" s="89"/>
      <c r="AX663" s="89"/>
    </row>
    <row r="664" spans="1:50" ht="15.75">
      <c r="A664" s="356">
        <f>SUBTOTAL(3,$AK$7:AK664)</f>
        <v>658</v>
      </c>
      <c r="B664" s="357" t="s">
        <v>7044</v>
      </c>
      <c r="C664" s="358" t="s">
        <v>5498</v>
      </c>
      <c r="D664" s="357" t="s">
        <v>9830</v>
      </c>
      <c r="E664" s="357" t="s">
        <v>9416</v>
      </c>
      <c r="F664" s="357" t="s">
        <v>9417</v>
      </c>
      <c r="G664" s="359">
        <v>0</v>
      </c>
      <c r="H664" s="180">
        <v>0</v>
      </c>
      <c r="I664" s="371">
        <v>0</v>
      </c>
      <c r="J664" s="359">
        <v>7050000</v>
      </c>
      <c r="K664" s="359"/>
      <c r="L664" s="359"/>
      <c r="M664" s="359"/>
      <c r="N664" s="359">
        <v>7050000</v>
      </c>
      <c r="O664" s="359"/>
      <c r="P664" s="359"/>
      <c r="Q664" s="252"/>
      <c r="R664" s="359"/>
      <c r="S664" s="359"/>
      <c r="T664" s="359"/>
      <c r="U664" s="359"/>
      <c r="V664" s="359"/>
      <c r="W664" s="359"/>
      <c r="X664" s="359"/>
      <c r="Y664" s="371"/>
      <c r="Z664" s="359">
        <f>IF(SUM(K664:N664)&lt;SUM(J664),SUM(J664)-SUM(K664:N664),)</f>
        <v>0</v>
      </c>
      <c r="AA664" s="371"/>
      <c r="AB664" s="219">
        <v>7950000</v>
      </c>
      <c r="AC664" s="219">
        <v>7950000</v>
      </c>
      <c r="AD664" s="219"/>
      <c r="AE664" s="219"/>
      <c r="AF664" s="219"/>
      <c r="AG664" s="219"/>
      <c r="AH664" s="219"/>
      <c r="AI664" s="219"/>
      <c r="AJ664" s="359">
        <f t="shared" si="119"/>
        <v>0</v>
      </c>
      <c r="AK664" s="180">
        <f t="shared" si="120"/>
        <v>0</v>
      </c>
      <c r="AL664" s="28"/>
      <c r="AM664" s="89"/>
      <c r="AN664" s="89"/>
      <c r="AO664" s="89"/>
      <c r="AP664" s="89"/>
      <c r="AQ664" s="89"/>
      <c r="AR664" s="89"/>
      <c r="AS664" s="89"/>
      <c r="AT664" s="89"/>
      <c r="AU664" s="89"/>
      <c r="AV664" s="220"/>
      <c r="AW664" s="89"/>
      <c r="AX664" s="89"/>
    </row>
    <row r="665" spans="1:50" ht="15.75">
      <c r="A665" s="356">
        <f>SUBTOTAL(3,$AK$7:AK665)</f>
        <v>659</v>
      </c>
      <c r="B665" s="357" t="s">
        <v>7044</v>
      </c>
      <c r="C665" s="358" t="s">
        <v>9831</v>
      </c>
      <c r="D665" s="357" t="s">
        <v>9832</v>
      </c>
      <c r="E665" s="357" t="s">
        <v>9416</v>
      </c>
      <c r="F665" s="357" t="s">
        <v>9417</v>
      </c>
      <c r="G665" s="359">
        <v>0</v>
      </c>
      <c r="H665" s="180">
        <v>0</v>
      </c>
      <c r="I665" s="371">
        <v>0</v>
      </c>
      <c r="J665" s="359">
        <v>7050000</v>
      </c>
      <c r="K665" s="359"/>
      <c r="L665" s="359"/>
      <c r="M665" s="359"/>
      <c r="N665" s="359"/>
      <c r="O665" s="359"/>
      <c r="P665" s="359">
        <v>7050000</v>
      </c>
      <c r="Q665" s="252"/>
      <c r="R665" s="359"/>
      <c r="S665" s="359"/>
      <c r="T665" s="359"/>
      <c r="U665" s="359"/>
      <c r="V665" s="359"/>
      <c r="W665" s="359"/>
      <c r="X665" s="359"/>
      <c r="Y665" s="359"/>
      <c r="Z665" s="359">
        <f>IF(SUM(K665:P665)&lt;SUM(J665),SUM(J665)-SUM(K665:P665),)</f>
        <v>0</v>
      </c>
      <c r="AA665" s="359"/>
      <c r="AB665" s="219">
        <v>7950000</v>
      </c>
      <c r="AC665" s="219"/>
      <c r="AD665" s="219"/>
      <c r="AE665" s="219"/>
      <c r="AF665" s="219"/>
      <c r="AG665" s="219">
        <v>7950000</v>
      </c>
      <c r="AH665" s="219"/>
      <c r="AI665" s="219"/>
      <c r="AJ665" s="359">
        <f>IF(SUM(AC665:AH665)&lt;SUM(AB665),SUM(AB665)-SUM(AC665:AH665),)</f>
        <v>0</v>
      </c>
      <c r="AK665" s="180">
        <v>0</v>
      </c>
      <c r="AL665" s="28"/>
      <c r="AM665" s="89"/>
      <c r="AN665" s="89"/>
      <c r="AO665" s="89"/>
      <c r="AP665" s="89"/>
      <c r="AQ665" s="89"/>
      <c r="AR665" s="89"/>
      <c r="AS665" s="89"/>
      <c r="AT665" s="89"/>
      <c r="AU665" s="89"/>
      <c r="AV665" s="220"/>
      <c r="AW665" s="89"/>
      <c r="AX665" s="89"/>
    </row>
    <row r="666" spans="1:50" ht="15.75">
      <c r="A666" s="356">
        <f>SUBTOTAL(3,$AK$7:AK666)</f>
        <v>660</v>
      </c>
      <c r="B666" s="357" t="s">
        <v>7044</v>
      </c>
      <c r="C666" s="358" t="s">
        <v>9833</v>
      </c>
      <c r="D666" s="357" t="s">
        <v>9834</v>
      </c>
      <c r="E666" s="357" t="s">
        <v>9416</v>
      </c>
      <c r="F666" s="357" t="s">
        <v>9417</v>
      </c>
      <c r="G666" s="359">
        <v>0</v>
      </c>
      <c r="H666" s="180">
        <v>0</v>
      </c>
      <c r="I666" s="371">
        <v>0</v>
      </c>
      <c r="J666" s="359">
        <v>7050000</v>
      </c>
      <c r="K666" s="359"/>
      <c r="L666" s="359"/>
      <c r="M666" s="359"/>
      <c r="N666" s="359"/>
      <c r="O666" s="359"/>
      <c r="P666" s="359">
        <v>7050000</v>
      </c>
      <c r="Q666" s="252"/>
      <c r="R666" s="359"/>
      <c r="S666" s="359"/>
      <c r="T666" s="359"/>
      <c r="U666" s="359"/>
      <c r="V666" s="359"/>
      <c r="W666" s="359"/>
      <c r="X666" s="359"/>
      <c r="Y666" s="359"/>
      <c r="Z666" s="359">
        <f>IF(SUM(K666:P666)&lt;SUM(J666),SUM(J666)-SUM(K666:P666),)</f>
        <v>0</v>
      </c>
      <c r="AA666" s="359"/>
      <c r="AB666" s="219">
        <v>7950000</v>
      </c>
      <c r="AC666" s="219">
        <v>7950000</v>
      </c>
      <c r="AD666" s="219"/>
      <c r="AE666" s="219"/>
      <c r="AF666" s="219"/>
      <c r="AG666" s="219"/>
      <c r="AH666" s="219"/>
      <c r="AI666" s="219"/>
      <c r="AJ666" s="359">
        <f t="shared" si="119"/>
        <v>0</v>
      </c>
      <c r="AK666" s="180">
        <f t="shared" si="120"/>
        <v>0</v>
      </c>
      <c r="AL666" s="28"/>
      <c r="AM666" s="89"/>
      <c r="AN666" s="89"/>
      <c r="AO666" s="89"/>
      <c r="AP666" s="89"/>
      <c r="AQ666" s="89"/>
      <c r="AR666" s="89"/>
      <c r="AS666" s="89"/>
      <c r="AT666" s="89"/>
      <c r="AU666" s="89"/>
      <c r="AV666" s="220"/>
      <c r="AW666" s="89"/>
      <c r="AX666" s="89"/>
    </row>
    <row r="667" spans="1:50" ht="15.75">
      <c r="A667" s="356">
        <f>SUBTOTAL(3,$AK$7:AK667)</f>
        <v>661</v>
      </c>
      <c r="B667" s="357" t="s">
        <v>7044</v>
      </c>
      <c r="C667" s="358" t="s">
        <v>5831</v>
      </c>
      <c r="D667" s="357" t="s">
        <v>9835</v>
      </c>
      <c r="E667" s="357" t="s">
        <v>9416</v>
      </c>
      <c r="F667" s="357" t="s">
        <v>9417</v>
      </c>
      <c r="G667" s="359">
        <v>0</v>
      </c>
      <c r="H667" s="180">
        <v>0</v>
      </c>
      <c r="I667" s="371"/>
      <c r="J667" s="359">
        <v>7050000</v>
      </c>
      <c r="K667" s="359"/>
      <c r="L667" s="359"/>
      <c r="M667" s="359"/>
      <c r="N667" s="359">
        <v>7050000</v>
      </c>
      <c r="O667" s="359"/>
      <c r="P667" s="359"/>
      <c r="Q667" s="252"/>
      <c r="R667" s="359"/>
      <c r="S667" s="359"/>
      <c r="T667" s="359"/>
      <c r="U667" s="359"/>
      <c r="V667" s="359"/>
      <c r="W667" s="359"/>
      <c r="X667" s="359"/>
      <c r="Y667" s="359"/>
      <c r="Z667" s="359">
        <f t="shared" ref="Z667:Z672" si="121">IF(SUM(K667:N667)&lt;SUM(J667),SUM(J667)-SUM(K667:N667),)</f>
        <v>0</v>
      </c>
      <c r="AA667" s="359"/>
      <c r="AB667" s="219">
        <v>7950000</v>
      </c>
      <c r="AC667" s="219">
        <v>7950000</v>
      </c>
      <c r="AD667" s="219"/>
      <c r="AE667" s="219"/>
      <c r="AF667" s="219"/>
      <c r="AG667" s="219"/>
      <c r="AH667" s="219"/>
      <c r="AI667" s="219"/>
      <c r="AJ667" s="359">
        <f t="shared" si="119"/>
        <v>0</v>
      </c>
      <c r="AK667" s="180">
        <f t="shared" si="120"/>
        <v>0</v>
      </c>
      <c r="AL667" s="28"/>
      <c r="AM667" s="89"/>
      <c r="AN667" s="89"/>
      <c r="AO667" s="89"/>
      <c r="AP667" s="89"/>
      <c r="AQ667" s="89"/>
      <c r="AR667" s="89"/>
      <c r="AS667" s="89"/>
      <c r="AT667" s="89"/>
      <c r="AU667" s="89"/>
      <c r="AV667" s="220"/>
      <c r="AW667" s="89"/>
      <c r="AX667" s="89"/>
    </row>
    <row r="668" spans="1:50" ht="15.75">
      <c r="A668" s="356">
        <f>SUBTOTAL(3,$AK$7:AK668)</f>
        <v>662</v>
      </c>
      <c r="B668" s="357" t="s">
        <v>7044</v>
      </c>
      <c r="C668" s="358" t="s">
        <v>5855</v>
      </c>
      <c r="D668" s="357" t="s">
        <v>9836</v>
      </c>
      <c r="E668" s="357" t="s">
        <v>9416</v>
      </c>
      <c r="F668" s="357" t="s">
        <v>9417</v>
      </c>
      <c r="G668" s="359">
        <v>0</v>
      </c>
      <c r="H668" s="180">
        <v>0</v>
      </c>
      <c r="I668" s="371">
        <v>0</v>
      </c>
      <c r="J668" s="359">
        <v>7050000</v>
      </c>
      <c r="K668" s="359"/>
      <c r="L668" s="359"/>
      <c r="M668" s="359"/>
      <c r="N668" s="359">
        <v>7050000</v>
      </c>
      <c r="O668" s="359"/>
      <c r="P668" s="359"/>
      <c r="Q668" s="252"/>
      <c r="R668" s="359"/>
      <c r="S668" s="359"/>
      <c r="T668" s="359"/>
      <c r="U668" s="359"/>
      <c r="V668" s="359"/>
      <c r="W668" s="359"/>
      <c r="X668" s="359"/>
      <c r="Y668" s="359"/>
      <c r="Z668" s="359">
        <f t="shared" si="121"/>
        <v>0</v>
      </c>
      <c r="AA668" s="359"/>
      <c r="AB668" s="219">
        <v>7950000</v>
      </c>
      <c r="AC668" s="219">
        <v>7950000</v>
      </c>
      <c r="AD668" s="219"/>
      <c r="AE668" s="219"/>
      <c r="AF668" s="219"/>
      <c r="AG668" s="219"/>
      <c r="AH668" s="219"/>
      <c r="AI668" s="219"/>
      <c r="AJ668" s="359">
        <f t="shared" si="119"/>
        <v>0</v>
      </c>
      <c r="AK668" s="180">
        <f t="shared" si="120"/>
        <v>0</v>
      </c>
      <c r="AL668" s="28"/>
      <c r="AM668" s="89"/>
      <c r="AN668" s="89"/>
      <c r="AO668" s="89"/>
      <c r="AP668" s="89"/>
      <c r="AQ668" s="89"/>
      <c r="AR668" s="89"/>
      <c r="AS668" s="89"/>
      <c r="AT668" s="89"/>
      <c r="AU668" s="89"/>
      <c r="AV668" s="220"/>
      <c r="AW668" s="89"/>
      <c r="AX668" s="89"/>
    </row>
    <row r="669" spans="1:50" ht="15.75">
      <c r="A669" s="356">
        <f>SUBTOTAL(3,$AK$7:AK669)</f>
        <v>663</v>
      </c>
      <c r="B669" s="357" t="s">
        <v>7044</v>
      </c>
      <c r="C669" s="358" t="s">
        <v>5880</v>
      </c>
      <c r="D669" s="357" t="s">
        <v>9837</v>
      </c>
      <c r="E669" s="357" t="s">
        <v>9416</v>
      </c>
      <c r="F669" s="357" t="s">
        <v>9417</v>
      </c>
      <c r="G669" s="359">
        <v>0</v>
      </c>
      <c r="H669" s="180">
        <v>0</v>
      </c>
      <c r="I669" s="371">
        <v>0</v>
      </c>
      <c r="J669" s="359">
        <v>7050000</v>
      </c>
      <c r="K669" s="359"/>
      <c r="L669" s="359"/>
      <c r="M669" s="359"/>
      <c r="N669" s="359">
        <v>7050000</v>
      </c>
      <c r="O669" s="359"/>
      <c r="P669" s="359"/>
      <c r="Q669" s="252"/>
      <c r="R669" s="359"/>
      <c r="S669" s="359"/>
      <c r="T669" s="359"/>
      <c r="U669" s="359"/>
      <c r="V669" s="359"/>
      <c r="W669" s="359"/>
      <c r="X669" s="359"/>
      <c r="Y669" s="359"/>
      <c r="Z669" s="359">
        <f t="shared" si="121"/>
        <v>0</v>
      </c>
      <c r="AA669" s="359"/>
      <c r="AB669" s="219">
        <v>7950000</v>
      </c>
      <c r="AC669" s="219"/>
      <c r="AD669" s="219"/>
      <c r="AE669" s="219"/>
      <c r="AF669" s="219"/>
      <c r="AG669" s="219">
        <v>7950000</v>
      </c>
      <c r="AH669" s="219"/>
      <c r="AI669" s="219"/>
      <c r="AJ669" s="359">
        <f>IF(SUM(AC669:AH669)&lt;SUM(AB669),SUM(AB669)-SUM(AC669:AH669),)</f>
        <v>0</v>
      </c>
      <c r="AK669" s="180">
        <v>0</v>
      </c>
      <c r="AL669" s="28"/>
      <c r="AM669" s="89"/>
      <c r="AN669" s="89"/>
      <c r="AO669" s="89"/>
      <c r="AP669" s="89"/>
      <c r="AQ669" s="89"/>
      <c r="AR669" s="89"/>
      <c r="AS669" s="89"/>
      <c r="AT669" s="89"/>
      <c r="AU669" s="89"/>
      <c r="AV669" s="220"/>
      <c r="AW669" s="89"/>
      <c r="AX669" s="89"/>
    </row>
    <row r="670" spans="1:50" ht="15.75">
      <c r="A670" s="356">
        <f>SUBTOTAL(3,$AK$7:AK670)</f>
        <v>664</v>
      </c>
      <c r="B670" s="357" t="s">
        <v>7044</v>
      </c>
      <c r="C670" s="358" t="s">
        <v>5296</v>
      </c>
      <c r="D670" s="357" t="s">
        <v>9838</v>
      </c>
      <c r="E670" s="357" t="s">
        <v>9416</v>
      </c>
      <c r="F670" s="357" t="s">
        <v>9417</v>
      </c>
      <c r="G670" s="359">
        <v>0</v>
      </c>
      <c r="H670" s="180">
        <v>0</v>
      </c>
      <c r="I670" s="371">
        <v>0</v>
      </c>
      <c r="J670" s="359">
        <v>7050000</v>
      </c>
      <c r="K670" s="359"/>
      <c r="L670" s="359"/>
      <c r="M670" s="359"/>
      <c r="N670" s="359">
        <v>7050000</v>
      </c>
      <c r="O670" s="359"/>
      <c r="P670" s="359"/>
      <c r="Q670" s="252"/>
      <c r="R670" s="359"/>
      <c r="S670" s="359"/>
      <c r="T670" s="359"/>
      <c r="U670" s="359"/>
      <c r="V670" s="359"/>
      <c r="W670" s="359"/>
      <c r="X670" s="359"/>
      <c r="Y670" s="359"/>
      <c r="Z670" s="359">
        <f t="shared" si="121"/>
        <v>0</v>
      </c>
      <c r="AA670" s="359"/>
      <c r="AB670" s="219">
        <v>7950000</v>
      </c>
      <c r="AC670" s="219">
        <v>7950000</v>
      </c>
      <c r="AD670" s="219"/>
      <c r="AE670" s="219"/>
      <c r="AF670" s="219"/>
      <c r="AG670" s="219"/>
      <c r="AH670" s="219"/>
      <c r="AI670" s="219"/>
      <c r="AJ670" s="359">
        <f t="shared" si="119"/>
        <v>0</v>
      </c>
      <c r="AK670" s="180">
        <f t="shared" si="120"/>
        <v>0</v>
      </c>
      <c r="AL670" s="28"/>
      <c r="AM670" s="89"/>
      <c r="AN670" s="89"/>
      <c r="AO670" s="89"/>
      <c r="AP670" s="89"/>
      <c r="AQ670" s="89"/>
      <c r="AR670" s="89"/>
      <c r="AS670" s="89"/>
      <c r="AT670" s="89"/>
      <c r="AU670" s="89"/>
      <c r="AV670" s="220"/>
      <c r="AW670" s="89"/>
      <c r="AX670" s="89"/>
    </row>
    <row r="671" spans="1:50" ht="15.75">
      <c r="A671" s="356">
        <f>SUBTOTAL(3,$AK$7:AK671)</f>
        <v>665</v>
      </c>
      <c r="B671" s="357" t="s">
        <v>7044</v>
      </c>
      <c r="C671" s="358" t="s">
        <v>5871</v>
      </c>
      <c r="D671" s="357" t="s">
        <v>9840</v>
      </c>
      <c r="E671" s="357" t="s">
        <v>9416</v>
      </c>
      <c r="F671" s="357" t="s">
        <v>9417</v>
      </c>
      <c r="G671" s="359">
        <v>0</v>
      </c>
      <c r="H671" s="180">
        <v>0</v>
      </c>
      <c r="I671" s="371">
        <v>0</v>
      </c>
      <c r="J671" s="359">
        <v>7050000</v>
      </c>
      <c r="K671" s="359"/>
      <c r="L671" s="359"/>
      <c r="M671" s="359"/>
      <c r="N671" s="359">
        <v>7050000</v>
      </c>
      <c r="O671" s="359"/>
      <c r="P671" s="359"/>
      <c r="Q671" s="252"/>
      <c r="R671" s="359"/>
      <c r="S671" s="359"/>
      <c r="T671" s="359"/>
      <c r="U671" s="359"/>
      <c r="V671" s="359"/>
      <c r="W671" s="359"/>
      <c r="X671" s="359"/>
      <c r="Y671" s="359"/>
      <c r="Z671" s="359">
        <f t="shared" si="121"/>
        <v>0</v>
      </c>
      <c r="AA671" s="359"/>
      <c r="AB671" s="219">
        <v>7950000</v>
      </c>
      <c r="AC671" s="219"/>
      <c r="AD671" s="219"/>
      <c r="AE671" s="219"/>
      <c r="AF671" s="219"/>
      <c r="AG671" s="219">
        <v>7950000</v>
      </c>
      <c r="AH671" s="219"/>
      <c r="AI671" s="219"/>
      <c r="AJ671" s="359">
        <f>IF(SUM(AC671:AH671)&lt;SUM(AB671),SUM(AB671)-SUM(AC671:AH671),)</f>
        <v>0</v>
      </c>
      <c r="AK671" s="180">
        <v>0</v>
      </c>
      <c r="AL671" s="28"/>
      <c r="AM671" s="89"/>
      <c r="AN671" s="89"/>
      <c r="AO671" s="89"/>
      <c r="AP671" s="89"/>
      <c r="AQ671" s="89"/>
      <c r="AR671" s="89"/>
      <c r="AS671" s="89"/>
      <c r="AT671" s="89"/>
      <c r="AU671" s="89"/>
      <c r="AV671" s="220"/>
      <c r="AW671" s="89"/>
      <c r="AX671" s="89"/>
    </row>
    <row r="672" spans="1:50" ht="15.75">
      <c r="A672" s="356">
        <f>SUBTOTAL(3,$AK$7:AK672)</f>
        <v>666</v>
      </c>
      <c r="B672" s="357" t="s">
        <v>7044</v>
      </c>
      <c r="C672" s="358" t="s">
        <v>5381</v>
      </c>
      <c r="D672" s="357" t="s">
        <v>9842</v>
      </c>
      <c r="E672" s="357" t="s">
        <v>9416</v>
      </c>
      <c r="F672" s="357" t="s">
        <v>9417</v>
      </c>
      <c r="G672" s="359">
        <v>0</v>
      </c>
      <c r="H672" s="180">
        <v>0</v>
      </c>
      <c r="I672" s="371"/>
      <c r="J672" s="359">
        <v>7050000</v>
      </c>
      <c r="K672" s="359"/>
      <c r="L672" s="359"/>
      <c r="M672" s="359"/>
      <c r="N672" s="359">
        <v>7050000</v>
      </c>
      <c r="O672" s="359"/>
      <c r="P672" s="359"/>
      <c r="Q672" s="252"/>
      <c r="R672" s="359"/>
      <c r="S672" s="359"/>
      <c r="T672" s="359"/>
      <c r="U672" s="359"/>
      <c r="V672" s="359"/>
      <c r="W672" s="359"/>
      <c r="X672" s="359"/>
      <c r="Y672" s="359"/>
      <c r="Z672" s="359">
        <f t="shared" si="121"/>
        <v>0</v>
      </c>
      <c r="AA672" s="359"/>
      <c r="AB672" s="219">
        <v>7950000</v>
      </c>
      <c r="AC672" s="219">
        <v>7950000</v>
      </c>
      <c r="AD672" s="219"/>
      <c r="AE672" s="219"/>
      <c r="AF672" s="219"/>
      <c r="AG672" s="219"/>
      <c r="AH672" s="219"/>
      <c r="AI672" s="219"/>
      <c r="AJ672" s="359">
        <f t="shared" si="119"/>
        <v>0</v>
      </c>
      <c r="AK672" s="180">
        <f t="shared" si="120"/>
        <v>0</v>
      </c>
      <c r="AL672" s="28"/>
      <c r="AM672" s="89"/>
      <c r="AN672" s="89"/>
      <c r="AO672" s="89"/>
      <c r="AP672" s="89"/>
      <c r="AQ672" s="89"/>
      <c r="AR672" s="89"/>
      <c r="AS672" s="89"/>
      <c r="AT672" s="89"/>
      <c r="AU672" s="89"/>
      <c r="AV672" s="220"/>
      <c r="AW672" s="89"/>
      <c r="AX672" s="89"/>
    </row>
    <row r="673" spans="1:50" ht="15.75">
      <c r="A673" s="356">
        <f>SUBTOTAL(3,$AK$7:AK673)</f>
        <v>667</v>
      </c>
      <c r="B673" s="357" t="s">
        <v>7044</v>
      </c>
      <c r="C673" s="358" t="s">
        <v>9843</v>
      </c>
      <c r="D673" s="357" t="s">
        <v>9844</v>
      </c>
      <c r="E673" s="357" t="s">
        <v>9416</v>
      </c>
      <c r="F673" s="357" t="s">
        <v>9417</v>
      </c>
      <c r="G673" s="359">
        <v>0</v>
      </c>
      <c r="H673" s="180">
        <v>0</v>
      </c>
      <c r="I673" s="371">
        <v>0</v>
      </c>
      <c r="J673" s="359">
        <v>7050000</v>
      </c>
      <c r="K673" s="359"/>
      <c r="L673" s="359"/>
      <c r="M673" s="359"/>
      <c r="N673" s="359"/>
      <c r="O673" s="359"/>
      <c r="P673" s="359">
        <v>7050000</v>
      </c>
      <c r="Q673" s="252"/>
      <c r="R673" s="359"/>
      <c r="S673" s="359"/>
      <c r="T673" s="359"/>
      <c r="U673" s="359"/>
      <c r="V673" s="359"/>
      <c r="W673" s="359"/>
      <c r="X673" s="359"/>
      <c r="Y673" s="359"/>
      <c r="Z673" s="359">
        <f>IF(SUM(K673:P673)&lt;SUM(J673),SUM(J673)-SUM(K673:P673),)</f>
        <v>0</v>
      </c>
      <c r="AA673" s="359"/>
      <c r="AB673" s="219">
        <v>7950000</v>
      </c>
      <c r="AC673" s="219">
        <v>7950000</v>
      </c>
      <c r="AD673" s="219"/>
      <c r="AE673" s="219"/>
      <c r="AF673" s="219"/>
      <c r="AG673" s="219"/>
      <c r="AH673" s="219"/>
      <c r="AI673" s="219"/>
      <c r="AJ673" s="359">
        <f t="shared" si="119"/>
        <v>0</v>
      </c>
      <c r="AK673" s="180">
        <f t="shared" si="120"/>
        <v>0</v>
      </c>
      <c r="AL673" s="28"/>
      <c r="AM673" s="89"/>
      <c r="AN673" s="89"/>
      <c r="AO673" s="89"/>
      <c r="AP673" s="89"/>
      <c r="AQ673" s="89"/>
      <c r="AR673" s="89"/>
      <c r="AS673" s="89"/>
      <c r="AT673" s="89"/>
      <c r="AU673" s="89"/>
      <c r="AV673" s="220"/>
      <c r="AW673" s="89"/>
      <c r="AX673" s="89"/>
    </row>
    <row r="674" spans="1:50" ht="15.75">
      <c r="A674" s="356">
        <f>SUBTOTAL(3,$AK$7:AK674)</f>
        <v>668</v>
      </c>
      <c r="B674" s="357" t="s">
        <v>7044</v>
      </c>
      <c r="C674" s="358" t="s">
        <v>9845</v>
      </c>
      <c r="D674" s="357" t="s">
        <v>9846</v>
      </c>
      <c r="E674" s="357" t="s">
        <v>9416</v>
      </c>
      <c r="F674" s="357" t="s">
        <v>9417</v>
      </c>
      <c r="G674" s="359">
        <v>0</v>
      </c>
      <c r="H674" s="180">
        <v>0</v>
      </c>
      <c r="I674" s="371">
        <v>0</v>
      </c>
      <c r="J674" s="359">
        <v>7050000</v>
      </c>
      <c r="K674" s="359"/>
      <c r="L674" s="359"/>
      <c r="M674" s="359"/>
      <c r="N674" s="359"/>
      <c r="O674" s="359"/>
      <c r="P674" s="359">
        <v>7050000</v>
      </c>
      <c r="Q674" s="252"/>
      <c r="R674" s="359"/>
      <c r="S674" s="359"/>
      <c r="T674" s="359"/>
      <c r="U674" s="359"/>
      <c r="V674" s="359"/>
      <c r="W674" s="359"/>
      <c r="X674" s="359"/>
      <c r="Y674" s="359"/>
      <c r="Z674" s="359">
        <f>IF(SUM(K674:P674)&lt;SUM(J674),SUM(J674)-SUM(K674:P674),)</f>
        <v>0</v>
      </c>
      <c r="AA674" s="359"/>
      <c r="AB674" s="219">
        <v>7950000</v>
      </c>
      <c r="AC674" s="219">
        <v>7950000</v>
      </c>
      <c r="AD674" s="219"/>
      <c r="AE674" s="219"/>
      <c r="AF674" s="219"/>
      <c r="AG674" s="219"/>
      <c r="AH674" s="219"/>
      <c r="AI674" s="219"/>
      <c r="AJ674" s="359">
        <f t="shared" si="119"/>
        <v>0</v>
      </c>
      <c r="AK674" s="180">
        <f t="shared" si="120"/>
        <v>0</v>
      </c>
      <c r="AL674" s="28"/>
      <c r="AM674" s="89"/>
      <c r="AN674" s="89"/>
      <c r="AO674" s="89"/>
      <c r="AP674" s="89"/>
      <c r="AQ674" s="89"/>
      <c r="AR674" s="89"/>
      <c r="AS674" s="89"/>
      <c r="AT674" s="89"/>
      <c r="AU674" s="89"/>
      <c r="AV674" s="220"/>
      <c r="AW674" s="89"/>
      <c r="AX674" s="89"/>
    </row>
    <row r="675" spans="1:50" ht="15.75">
      <c r="A675" s="356">
        <f>SUBTOTAL(3,$AK$7:AK675)</f>
        <v>669</v>
      </c>
      <c r="B675" s="357" t="s">
        <v>7044</v>
      </c>
      <c r="C675" s="358" t="s">
        <v>9847</v>
      </c>
      <c r="D675" s="357" t="s">
        <v>9848</v>
      </c>
      <c r="E675" s="357" t="s">
        <v>9416</v>
      </c>
      <c r="F675" s="357" t="s">
        <v>9417</v>
      </c>
      <c r="G675" s="359">
        <v>0</v>
      </c>
      <c r="H675" s="180">
        <v>0</v>
      </c>
      <c r="I675" s="371">
        <v>0</v>
      </c>
      <c r="J675" s="359">
        <v>7050000</v>
      </c>
      <c r="K675" s="359"/>
      <c r="L675" s="359"/>
      <c r="M675" s="359"/>
      <c r="N675" s="359"/>
      <c r="O675" s="359"/>
      <c r="P675" s="359">
        <v>7050000</v>
      </c>
      <c r="Q675" s="252"/>
      <c r="R675" s="359"/>
      <c r="S675" s="359"/>
      <c r="T675" s="359"/>
      <c r="U675" s="359"/>
      <c r="V675" s="359"/>
      <c r="W675" s="359"/>
      <c r="X675" s="359"/>
      <c r="Y675" s="359"/>
      <c r="Z675" s="359">
        <f>IF(SUM(K675:P675)&lt;SUM(J675),SUM(J675)-SUM(K675:P675),)</f>
        <v>0</v>
      </c>
      <c r="AA675" s="359"/>
      <c r="AB675" s="219">
        <v>7950000</v>
      </c>
      <c r="AC675" s="219"/>
      <c r="AD675" s="219"/>
      <c r="AE675" s="219"/>
      <c r="AF675" s="219"/>
      <c r="AG675" s="219"/>
      <c r="AH675" s="219"/>
      <c r="AI675" s="219"/>
      <c r="AJ675" s="359">
        <f t="shared" si="119"/>
        <v>7950000</v>
      </c>
      <c r="AK675" s="180">
        <f t="shared" si="120"/>
        <v>7950000</v>
      </c>
      <c r="AL675" s="28"/>
      <c r="AM675" s="89"/>
      <c r="AN675" s="89"/>
      <c r="AO675" s="89"/>
      <c r="AP675" s="89"/>
      <c r="AQ675" s="89"/>
      <c r="AR675" s="89"/>
      <c r="AS675" s="89"/>
      <c r="AT675" s="89"/>
      <c r="AU675" s="89"/>
      <c r="AV675" s="220"/>
      <c r="AW675" s="89"/>
      <c r="AX675" s="89"/>
    </row>
    <row r="676" spans="1:50" ht="15.75">
      <c r="A676" s="356">
        <f>SUBTOTAL(3,$AK$7:AK676)</f>
        <v>670</v>
      </c>
      <c r="B676" s="357" t="s">
        <v>7044</v>
      </c>
      <c r="C676" s="358" t="s">
        <v>7024</v>
      </c>
      <c r="D676" s="357" t="s">
        <v>9849</v>
      </c>
      <c r="E676" s="357" t="s">
        <v>9416</v>
      </c>
      <c r="F676" s="357" t="s">
        <v>9417</v>
      </c>
      <c r="G676" s="359">
        <v>0</v>
      </c>
      <c r="H676" s="180">
        <v>0</v>
      </c>
      <c r="I676" s="371">
        <v>0</v>
      </c>
      <c r="J676" s="359">
        <v>7050000</v>
      </c>
      <c r="K676" s="359"/>
      <c r="L676" s="359"/>
      <c r="M676" s="359"/>
      <c r="N676" s="359">
        <v>7050000</v>
      </c>
      <c r="O676" s="359"/>
      <c r="P676" s="359"/>
      <c r="Q676" s="252"/>
      <c r="R676" s="359"/>
      <c r="S676" s="359"/>
      <c r="T676" s="359"/>
      <c r="U676" s="359"/>
      <c r="V676" s="359"/>
      <c r="W676" s="359"/>
      <c r="X676" s="359"/>
      <c r="Y676" s="359"/>
      <c r="Z676" s="359">
        <f>IF(SUM(K676:N676)&lt;SUM(J676),SUM(J676)-SUM(K676:N676),)</f>
        <v>0</v>
      </c>
      <c r="AA676" s="359"/>
      <c r="AB676" s="219">
        <v>7950000</v>
      </c>
      <c r="AC676" s="219">
        <v>7950000</v>
      </c>
      <c r="AD676" s="219"/>
      <c r="AE676" s="219"/>
      <c r="AF676" s="219"/>
      <c r="AG676" s="219"/>
      <c r="AH676" s="219"/>
      <c r="AI676" s="219"/>
      <c r="AJ676" s="359">
        <f t="shared" si="119"/>
        <v>0</v>
      </c>
      <c r="AK676" s="180">
        <f t="shared" si="120"/>
        <v>0</v>
      </c>
      <c r="AL676" s="28"/>
      <c r="AM676" s="89"/>
      <c r="AN676" s="89"/>
      <c r="AO676" s="89"/>
      <c r="AP676" s="89"/>
      <c r="AQ676" s="89"/>
      <c r="AR676" s="89"/>
      <c r="AS676" s="89"/>
      <c r="AT676" s="89"/>
      <c r="AU676" s="89"/>
      <c r="AV676" s="220"/>
      <c r="AW676" s="89"/>
      <c r="AX676" s="89"/>
    </row>
    <row r="677" spans="1:50" ht="15.75">
      <c r="A677" s="356">
        <f>SUBTOTAL(3,$AK$7:AK677)</f>
        <v>671</v>
      </c>
      <c r="B677" s="357" t="s">
        <v>7044</v>
      </c>
      <c r="C677" s="358" t="s">
        <v>9852</v>
      </c>
      <c r="D677" s="357" t="s">
        <v>9853</v>
      </c>
      <c r="E677" s="357" t="s">
        <v>9416</v>
      </c>
      <c r="F677" s="357" t="s">
        <v>9417</v>
      </c>
      <c r="G677" s="359">
        <v>0</v>
      </c>
      <c r="H677" s="180">
        <v>0</v>
      </c>
      <c r="I677" s="371">
        <v>0</v>
      </c>
      <c r="J677" s="359">
        <v>7050000</v>
      </c>
      <c r="K677" s="359"/>
      <c r="L677" s="359"/>
      <c r="M677" s="359"/>
      <c r="N677" s="359"/>
      <c r="O677" s="359"/>
      <c r="P677" s="359"/>
      <c r="Q677" s="252"/>
      <c r="R677" s="359">
        <v>7050000</v>
      </c>
      <c r="S677" s="359"/>
      <c r="T677" s="359"/>
      <c r="U677" s="359"/>
      <c r="V677" s="359"/>
      <c r="W677" s="359"/>
      <c r="X677" s="359"/>
      <c r="Y677" s="359"/>
      <c r="Z677" s="359">
        <f>IF(SUM(K677:R677)&lt;SUM(J677),SUM(J677)-SUM(K677:N=R677),)</f>
        <v>0</v>
      </c>
      <c r="AA677" s="359"/>
      <c r="AB677" s="219">
        <v>7950000</v>
      </c>
      <c r="AC677" s="219"/>
      <c r="AD677" s="219"/>
      <c r="AE677" s="219"/>
      <c r="AF677" s="219"/>
      <c r="AG677" s="219"/>
      <c r="AH677" s="219">
        <v>7950000</v>
      </c>
      <c r="AI677" s="219"/>
      <c r="AJ677" s="359">
        <f>IF(SUM(AC677:AH677)&lt;SUM(AB677),SUM(AB677)-SUM(AC677:AD677),)</f>
        <v>0</v>
      </c>
      <c r="AK677" s="359">
        <f>IF(SUM(AD677:AI677)&lt;SUM(AC677),SUM(AC677)-SUM(AD677:AE677),)</f>
        <v>0</v>
      </c>
      <c r="AL677" s="28"/>
      <c r="AM677" s="89"/>
      <c r="AN677" s="89"/>
      <c r="AO677" s="89"/>
      <c r="AP677" s="89"/>
      <c r="AQ677" s="89"/>
      <c r="AR677" s="89"/>
      <c r="AS677" s="89"/>
      <c r="AT677" s="89"/>
      <c r="AU677" s="89"/>
      <c r="AV677" s="220"/>
      <c r="AW677" s="89"/>
      <c r="AX677" s="89"/>
    </row>
    <row r="678" spans="1:50" ht="15.75">
      <c r="A678" s="356">
        <f>SUBTOTAL(3,$AK$7:AK678)</f>
        <v>672</v>
      </c>
      <c r="B678" s="357" t="s">
        <v>7044</v>
      </c>
      <c r="C678" s="358" t="s">
        <v>9854</v>
      </c>
      <c r="D678" s="357" t="s">
        <v>9855</v>
      </c>
      <c r="E678" s="357" t="s">
        <v>9416</v>
      </c>
      <c r="F678" s="357" t="s">
        <v>9417</v>
      </c>
      <c r="G678" s="359">
        <v>0</v>
      </c>
      <c r="H678" s="180">
        <v>0</v>
      </c>
      <c r="I678" s="371">
        <v>0</v>
      </c>
      <c r="J678" s="359">
        <v>7050000</v>
      </c>
      <c r="K678" s="359"/>
      <c r="L678" s="359"/>
      <c r="M678" s="359"/>
      <c r="N678" s="359"/>
      <c r="O678" s="359"/>
      <c r="P678" s="359">
        <v>7050000</v>
      </c>
      <c r="Q678" s="252"/>
      <c r="R678" s="359"/>
      <c r="S678" s="359"/>
      <c r="T678" s="359"/>
      <c r="U678" s="359"/>
      <c r="V678" s="359"/>
      <c r="W678" s="359"/>
      <c r="X678" s="359"/>
      <c r="Y678" s="359"/>
      <c r="Z678" s="359">
        <f>IF(SUM(K678:P678)&lt;SUM(J678),SUM(J678)-SUM(K678:P678),)</f>
        <v>0</v>
      </c>
      <c r="AA678" s="359"/>
      <c r="AB678" s="219">
        <v>7950000</v>
      </c>
      <c r="AC678" s="219"/>
      <c r="AD678" s="219"/>
      <c r="AE678" s="219"/>
      <c r="AF678" s="219"/>
      <c r="AG678" s="219"/>
      <c r="AH678" s="219"/>
      <c r="AI678" s="219"/>
      <c r="AJ678" s="359">
        <f t="shared" si="119"/>
        <v>7950000</v>
      </c>
      <c r="AK678" s="180">
        <f t="shared" si="120"/>
        <v>7950000</v>
      </c>
      <c r="AL678" s="28"/>
      <c r="AM678" s="89"/>
      <c r="AN678" s="89"/>
      <c r="AO678" s="89"/>
      <c r="AP678" s="89"/>
      <c r="AQ678" s="89"/>
      <c r="AR678" s="89"/>
      <c r="AS678" s="89"/>
      <c r="AT678" s="89"/>
      <c r="AU678" s="89"/>
      <c r="AV678" s="220"/>
      <c r="AW678" s="89"/>
      <c r="AX678" s="89"/>
    </row>
    <row r="679" spans="1:50" ht="15.75">
      <c r="A679" s="356">
        <f>SUBTOTAL(3,$AK$7:AK679)</f>
        <v>673</v>
      </c>
      <c r="B679" s="357" t="s">
        <v>7044</v>
      </c>
      <c r="C679" s="358" t="s">
        <v>5704</v>
      </c>
      <c r="D679" s="357" t="s">
        <v>9289</v>
      </c>
      <c r="E679" s="357" t="s">
        <v>9416</v>
      </c>
      <c r="F679" s="357" t="s">
        <v>9417</v>
      </c>
      <c r="G679" s="359">
        <v>0</v>
      </c>
      <c r="H679" s="180">
        <v>0</v>
      </c>
      <c r="I679" s="371">
        <v>0</v>
      </c>
      <c r="J679" s="359">
        <v>7050000</v>
      </c>
      <c r="K679" s="359"/>
      <c r="L679" s="359"/>
      <c r="M679" s="359"/>
      <c r="N679" s="359">
        <v>7050000</v>
      </c>
      <c r="O679" s="359"/>
      <c r="P679" s="359"/>
      <c r="Q679" s="252"/>
      <c r="R679" s="359"/>
      <c r="S679" s="359"/>
      <c r="T679" s="359"/>
      <c r="U679" s="359"/>
      <c r="V679" s="359"/>
      <c r="W679" s="359"/>
      <c r="X679" s="359"/>
      <c r="Y679" s="359"/>
      <c r="Z679" s="359">
        <f>IF(SUM(K679:N679)&lt;SUM(J679),SUM(J679)-SUM(K679:N679),)</f>
        <v>0</v>
      </c>
      <c r="AA679" s="359"/>
      <c r="AB679" s="219">
        <v>7950000</v>
      </c>
      <c r="AC679" s="219">
        <v>7950000</v>
      </c>
      <c r="AD679" s="219"/>
      <c r="AE679" s="219"/>
      <c r="AF679" s="219"/>
      <c r="AG679" s="219"/>
      <c r="AH679" s="219"/>
      <c r="AI679" s="219"/>
      <c r="AJ679" s="359">
        <f t="shared" si="119"/>
        <v>0</v>
      </c>
      <c r="AK679" s="180">
        <f t="shared" si="120"/>
        <v>0</v>
      </c>
      <c r="AL679" s="28"/>
      <c r="AM679" s="89"/>
      <c r="AN679" s="89"/>
      <c r="AO679" s="89"/>
      <c r="AP679" s="89"/>
      <c r="AQ679" s="89"/>
      <c r="AR679" s="89"/>
      <c r="AS679" s="89"/>
      <c r="AT679" s="89"/>
      <c r="AU679" s="89"/>
      <c r="AV679" s="220"/>
      <c r="AW679" s="89"/>
      <c r="AX679" s="89"/>
    </row>
    <row r="680" spans="1:50" ht="15.75">
      <c r="A680" s="356">
        <f>SUBTOTAL(3,$AK$7:AK680)</f>
        <v>674</v>
      </c>
      <c r="B680" s="357" t="s">
        <v>7044</v>
      </c>
      <c r="C680" s="358" t="s">
        <v>9857</v>
      </c>
      <c r="D680" s="357" t="s">
        <v>9858</v>
      </c>
      <c r="E680" s="357" t="s">
        <v>9290</v>
      </c>
      <c r="F680" s="357" t="s">
        <v>9291</v>
      </c>
      <c r="G680" s="359">
        <v>0</v>
      </c>
      <c r="H680" s="180">
        <v>0</v>
      </c>
      <c r="I680" s="371">
        <v>0</v>
      </c>
      <c r="J680" s="359">
        <v>7050000</v>
      </c>
      <c r="K680" s="359"/>
      <c r="L680" s="359"/>
      <c r="M680" s="359"/>
      <c r="N680" s="359"/>
      <c r="O680" s="359"/>
      <c r="P680" s="359">
        <v>7050000</v>
      </c>
      <c r="Q680" s="252"/>
      <c r="R680" s="359"/>
      <c r="S680" s="359"/>
      <c r="T680" s="359"/>
      <c r="U680" s="359"/>
      <c r="V680" s="359"/>
      <c r="W680" s="359"/>
      <c r="X680" s="359"/>
      <c r="Y680" s="359"/>
      <c r="Z680" s="359">
        <f>IF(SUM(K680:P680)&lt;SUM(J680),SUM(J680)-SUM(K680:P680),)</f>
        <v>0</v>
      </c>
      <c r="AA680" s="359"/>
      <c r="AB680" s="219">
        <v>7950000</v>
      </c>
      <c r="AC680" s="219"/>
      <c r="AD680" s="219"/>
      <c r="AE680" s="219"/>
      <c r="AF680" s="219"/>
      <c r="AG680" s="219"/>
      <c r="AH680" s="219"/>
      <c r="AI680" s="219"/>
      <c r="AJ680" s="359">
        <f t="shared" si="119"/>
        <v>7950000</v>
      </c>
      <c r="AK680" s="180">
        <f t="shared" si="120"/>
        <v>7950000</v>
      </c>
      <c r="AL680" s="28"/>
      <c r="AM680" s="89"/>
      <c r="AN680" s="89"/>
      <c r="AO680" s="89"/>
      <c r="AP680" s="89"/>
      <c r="AQ680" s="89"/>
      <c r="AR680" s="89"/>
      <c r="AS680" s="89"/>
      <c r="AT680" s="89"/>
      <c r="AU680" s="89"/>
      <c r="AV680" s="220"/>
      <c r="AW680" s="89"/>
      <c r="AX680" s="89"/>
    </row>
    <row r="681" spans="1:50" ht="15.75">
      <c r="A681" s="356">
        <f>SUBTOTAL(3,$AK$7:AK681)</f>
        <v>675</v>
      </c>
      <c r="B681" s="357" t="s">
        <v>7044</v>
      </c>
      <c r="C681" s="358" t="s">
        <v>5670</v>
      </c>
      <c r="D681" s="357" t="s">
        <v>9859</v>
      </c>
      <c r="E681" s="357" t="s">
        <v>9416</v>
      </c>
      <c r="F681" s="357" t="s">
        <v>9417</v>
      </c>
      <c r="G681" s="359">
        <v>0</v>
      </c>
      <c r="H681" s="180">
        <v>0</v>
      </c>
      <c r="I681" s="371">
        <v>0</v>
      </c>
      <c r="J681" s="359">
        <v>7050000</v>
      </c>
      <c r="K681" s="359"/>
      <c r="L681" s="359"/>
      <c r="M681" s="359"/>
      <c r="N681" s="359">
        <v>7050000</v>
      </c>
      <c r="O681" s="359"/>
      <c r="P681" s="359"/>
      <c r="Q681" s="252"/>
      <c r="R681" s="359"/>
      <c r="S681" s="359"/>
      <c r="T681" s="359"/>
      <c r="U681" s="359"/>
      <c r="V681" s="359"/>
      <c r="W681" s="359"/>
      <c r="X681" s="359"/>
      <c r="Y681" s="359"/>
      <c r="Z681" s="359">
        <f>IF(SUM(K681:N681)&lt;SUM(J681),SUM(J681)-SUM(K681:N681),)</f>
        <v>0</v>
      </c>
      <c r="AA681" s="359"/>
      <c r="AB681" s="219">
        <v>7950000</v>
      </c>
      <c r="AC681" s="219">
        <v>7950000</v>
      </c>
      <c r="AD681" s="219"/>
      <c r="AE681" s="219"/>
      <c r="AF681" s="219"/>
      <c r="AG681" s="219"/>
      <c r="AH681" s="219"/>
      <c r="AI681" s="219"/>
      <c r="AJ681" s="359">
        <f t="shared" si="119"/>
        <v>0</v>
      </c>
      <c r="AK681" s="180">
        <f t="shared" si="120"/>
        <v>0</v>
      </c>
      <c r="AL681" s="28"/>
      <c r="AM681" s="89"/>
      <c r="AN681" s="89"/>
      <c r="AO681" s="89"/>
      <c r="AP681" s="89"/>
      <c r="AQ681" s="89"/>
      <c r="AR681" s="89"/>
      <c r="AS681" s="89"/>
      <c r="AT681" s="89"/>
      <c r="AU681" s="89"/>
      <c r="AV681" s="220"/>
      <c r="AW681" s="89"/>
      <c r="AX681" s="89"/>
    </row>
    <row r="682" spans="1:50" ht="15.75">
      <c r="A682" s="356">
        <f>SUBTOTAL(3,$AK$7:AK682)</f>
        <v>676</v>
      </c>
      <c r="B682" s="357" t="s">
        <v>7044</v>
      </c>
      <c r="C682" s="419" t="s">
        <v>5679</v>
      </c>
      <c r="D682" s="357" t="s">
        <v>9860</v>
      </c>
      <c r="E682" s="357" t="s">
        <v>9416</v>
      </c>
      <c r="F682" s="357" t="s">
        <v>9417</v>
      </c>
      <c r="G682" s="359">
        <v>0</v>
      </c>
      <c r="H682" s="180">
        <v>0</v>
      </c>
      <c r="I682" s="371">
        <v>22823</v>
      </c>
      <c r="J682" s="359">
        <v>7050000</v>
      </c>
      <c r="K682" s="359"/>
      <c r="L682" s="359"/>
      <c r="M682" s="359"/>
      <c r="N682" s="359">
        <v>7050000</v>
      </c>
      <c r="O682" s="359"/>
      <c r="P682" s="359"/>
      <c r="Q682" s="252"/>
      <c r="R682" s="359"/>
      <c r="S682" s="359"/>
      <c r="T682" s="359"/>
      <c r="U682" s="359"/>
      <c r="V682" s="359"/>
      <c r="W682" s="359"/>
      <c r="X682" s="359"/>
      <c r="Y682" s="371">
        <v>22823</v>
      </c>
      <c r="Z682" s="359">
        <f>IF(SUM(K682:N682)&lt;SUM(J682),SUM(J682)-SUM(K682:N682),)</f>
        <v>0</v>
      </c>
      <c r="AA682" s="371"/>
      <c r="AB682" s="219">
        <f>7950000-Y682</f>
        <v>7927177</v>
      </c>
      <c r="AC682" s="219">
        <v>7927177</v>
      </c>
      <c r="AD682" s="219"/>
      <c r="AE682" s="219"/>
      <c r="AF682" s="219"/>
      <c r="AG682" s="219"/>
      <c r="AH682" s="219"/>
      <c r="AI682" s="219"/>
      <c r="AJ682" s="359">
        <f t="shared" si="119"/>
        <v>0</v>
      </c>
      <c r="AK682" s="180">
        <f t="shared" si="120"/>
        <v>0</v>
      </c>
      <c r="AL682" s="28"/>
      <c r="AM682" s="89"/>
      <c r="AN682" s="89"/>
      <c r="AO682" s="89"/>
      <c r="AP682" s="89"/>
      <c r="AQ682" s="89"/>
      <c r="AR682" s="89"/>
      <c r="AS682" s="89"/>
      <c r="AT682" s="89"/>
      <c r="AU682" s="89"/>
      <c r="AV682" s="220"/>
      <c r="AW682" s="89"/>
      <c r="AX682" s="89"/>
    </row>
    <row r="683" spans="1:50" ht="15.75">
      <c r="A683" s="356">
        <f>SUBTOTAL(3,$AK$7:AK683)</f>
        <v>677</v>
      </c>
      <c r="B683" s="357" t="s">
        <v>7044</v>
      </c>
      <c r="C683" s="358" t="s">
        <v>9861</v>
      </c>
      <c r="D683" s="357" t="s">
        <v>9862</v>
      </c>
      <c r="E683" s="357" t="s">
        <v>9416</v>
      </c>
      <c r="F683" s="357" t="s">
        <v>9417</v>
      </c>
      <c r="G683" s="359">
        <v>0</v>
      </c>
      <c r="H683" s="180">
        <v>0</v>
      </c>
      <c r="I683" s="371">
        <v>0</v>
      </c>
      <c r="J683" s="359">
        <v>7050000</v>
      </c>
      <c r="K683" s="359"/>
      <c r="L683" s="359"/>
      <c r="M683" s="359"/>
      <c r="N683" s="359"/>
      <c r="O683" s="359"/>
      <c r="P683" s="359"/>
      <c r="Q683" s="252"/>
      <c r="R683" s="359"/>
      <c r="S683" s="359"/>
      <c r="T683" s="359"/>
      <c r="U683" s="359"/>
      <c r="V683" s="359"/>
      <c r="W683" s="359"/>
      <c r="X683" s="359">
        <v>7050000</v>
      </c>
      <c r="Y683" s="359"/>
      <c r="Z683" s="359">
        <f>IF(SUM(K683:X683)&lt;SUM(J683),SUM(J683)-SUM(K683:X683),)</f>
        <v>0</v>
      </c>
      <c r="AA683" s="359"/>
      <c r="AB683" s="219">
        <v>7950000</v>
      </c>
      <c r="AC683" s="219"/>
      <c r="AD683" s="219"/>
      <c r="AE683" s="219"/>
      <c r="AF683" s="219"/>
      <c r="AG683" s="219"/>
      <c r="AH683" s="219"/>
      <c r="AI683" s="219"/>
      <c r="AJ683" s="359">
        <f t="shared" si="119"/>
        <v>7950000</v>
      </c>
      <c r="AK683" s="180">
        <f t="shared" si="120"/>
        <v>7950000</v>
      </c>
      <c r="AL683" s="28"/>
      <c r="AM683" s="89"/>
      <c r="AN683" s="89"/>
      <c r="AO683" s="89"/>
      <c r="AP683" s="89"/>
      <c r="AQ683" s="89"/>
      <c r="AR683" s="89"/>
      <c r="AS683" s="89"/>
      <c r="AT683" s="89"/>
      <c r="AU683" s="89"/>
      <c r="AV683" s="220"/>
      <c r="AW683" s="89"/>
      <c r="AX683" s="89"/>
    </row>
    <row r="684" spans="1:50" ht="15.75">
      <c r="A684" s="356">
        <f>SUBTOTAL(3,$AK$7:AK684)</f>
        <v>678</v>
      </c>
      <c r="B684" s="357" t="s">
        <v>7044</v>
      </c>
      <c r="C684" s="358" t="s">
        <v>9863</v>
      </c>
      <c r="D684" s="357" t="s">
        <v>9864</v>
      </c>
      <c r="E684" s="357" t="s">
        <v>9416</v>
      </c>
      <c r="F684" s="357" t="s">
        <v>9417</v>
      </c>
      <c r="G684" s="359">
        <v>0</v>
      </c>
      <c r="H684" s="180">
        <v>0</v>
      </c>
      <c r="I684" s="371">
        <v>0</v>
      </c>
      <c r="J684" s="359">
        <v>7050000</v>
      </c>
      <c r="K684" s="359"/>
      <c r="L684" s="359"/>
      <c r="M684" s="359"/>
      <c r="N684" s="359"/>
      <c r="O684" s="359"/>
      <c r="P684" s="359">
        <v>7050000</v>
      </c>
      <c r="Q684" s="252"/>
      <c r="R684" s="359"/>
      <c r="S684" s="359"/>
      <c r="T684" s="359"/>
      <c r="U684" s="359"/>
      <c r="V684" s="359"/>
      <c r="W684" s="359"/>
      <c r="X684" s="359"/>
      <c r="Y684" s="359"/>
      <c r="Z684" s="359">
        <f>IF(SUM(K684:P684)&lt;SUM(J684),SUM(J684)-SUM(K684:P684),)</f>
        <v>0</v>
      </c>
      <c r="AA684" s="359"/>
      <c r="AB684" s="219">
        <v>7950000</v>
      </c>
      <c r="AC684" s="219">
        <v>7950000</v>
      </c>
      <c r="AD684" s="219"/>
      <c r="AE684" s="219"/>
      <c r="AF684" s="219"/>
      <c r="AG684" s="219"/>
      <c r="AH684" s="219"/>
      <c r="AI684" s="219"/>
      <c r="AJ684" s="359">
        <f t="shared" si="119"/>
        <v>0</v>
      </c>
      <c r="AK684" s="180">
        <f t="shared" si="120"/>
        <v>0</v>
      </c>
      <c r="AL684" s="28"/>
      <c r="AM684" s="89"/>
      <c r="AN684" s="89"/>
      <c r="AO684" s="89"/>
      <c r="AP684" s="89"/>
      <c r="AQ684" s="89"/>
      <c r="AR684" s="89"/>
      <c r="AS684" s="89"/>
      <c r="AT684" s="89"/>
      <c r="AU684" s="89"/>
      <c r="AV684" s="220"/>
      <c r="AW684" s="89"/>
      <c r="AX684" s="89"/>
    </row>
    <row r="685" spans="1:50" ht="15.75">
      <c r="A685" s="356">
        <f>SUBTOTAL(3,$AK$7:AK685)</f>
        <v>679</v>
      </c>
      <c r="B685" s="357" t="s">
        <v>7044</v>
      </c>
      <c r="C685" s="358" t="s">
        <v>9866</v>
      </c>
      <c r="D685" s="357" t="s">
        <v>9867</v>
      </c>
      <c r="E685" s="357" t="s">
        <v>9416</v>
      </c>
      <c r="F685" s="357" t="s">
        <v>9417</v>
      </c>
      <c r="G685" s="359">
        <v>0</v>
      </c>
      <c r="H685" s="180">
        <v>0</v>
      </c>
      <c r="I685" s="371">
        <v>0</v>
      </c>
      <c r="J685" s="359">
        <v>7050000</v>
      </c>
      <c r="K685" s="359"/>
      <c r="L685" s="359"/>
      <c r="M685" s="359"/>
      <c r="N685" s="359"/>
      <c r="O685" s="359"/>
      <c r="P685" s="359">
        <v>7050000</v>
      </c>
      <c r="Q685" s="252"/>
      <c r="R685" s="359"/>
      <c r="S685" s="359"/>
      <c r="T685" s="359"/>
      <c r="U685" s="359"/>
      <c r="V685" s="359"/>
      <c r="W685" s="359"/>
      <c r="X685" s="359"/>
      <c r="Y685" s="359"/>
      <c r="Z685" s="359">
        <f>IF(SUM(K685:P685)&lt;SUM(J685),SUM(J685)-SUM(K685:P685),)</f>
        <v>0</v>
      </c>
      <c r="AA685" s="359"/>
      <c r="AB685" s="219">
        <v>7950000</v>
      </c>
      <c r="AC685" s="219"/>
      <c r="AD685" s="219"/>
      <c r="AE685" s="219"/>
      <c r="AF685" s="219"/>
      <c r="AG685" s="219"/>
      <c r="AH685" s="219"/>
      <c r="AI685" s="219"/>
      <c r="AJ685" s="359">
        <f t="shared" si="119"/>
        <v>7950000</v>
      </c>
      <c r="AK685" s="180">
        <f t="shared" si="120"/>
        <v>7950000</v>
      </c>
      <c r="AL685" s="28"/>
      <c r="AM685" s="89"/>
      <c r="AN685" s="89"/>
      <c r="AO685" s="89"/>
      <c r="AP685" s="89"/>
      <c r="AQ685" s="89"/>
      <c r="AR685" s="89"/>
      <c r="AS685" s="89"/>
      <c r="AT685" s="89"/>
      <c r="AU685" s="89"/>
      <c r="AV685" s="220"/>
      <c r="AW685" s="89"/>
      <c r="AX685" s="89"/>
    </row>
    <row r="686" spans="1:50" ht="15.75">
      <c r="A686" s="356">
        <f>SUBTOTAL(3,$AK$7:AK686)</f>
        <v>680</v>
      </c>
      <c r="B686" s="357" t="s">
        <v>7044</v>
      </c>
      <c r="C686" s="358" t="s">
        <v>4920</v>
      </c>
      <c r="D686" s="357" t="s">
        <v>9868</v>
      </c>
      <c r="E686" s="357" t="s">
        <v>9416</v>
      </c>
      <c r="F686" s="357" t="s">
        <v>9417</v>
      </c>
      <c r="G686" s="359">
        <v>0</v>
      </c>
      <c r="H686" s="180">
        <v>0</v>
      </c>
      <c r="I686" s="371">
        <v>0</v>
      </c>
      <c r="J686" s="359">
        <v>7050000</v>
      </c>
      <c r="K686" s="359"/>
      <c r="L686" s="359"/>
      <c r="M686" s="359"/>
      <c r="N686" s="359">
        <v>7050000</v>
      </c>
      <c r="O686" s="359"/>
      <c r="P686" s="359"/>
      <c r="Q686" s="252"/>
      <c r="R686" s="359"/>
      <c r="S686" s="359"/>
      <c r="T686" s="359"/>
      <c r="U686" s="359"/>
      <c r="V686" s="359"/>
      <c r="W686" s="359"/>
      <c r="X686" s="359"/>
      <c r="Y686" s="359"/>
      <c r="Z686" s="359">
        <f>IF(SUM(K686:N686)&lt;SUM(J686),SUM(J686)-SUM(K686:N686),)</f>
        <v>0</v>
      </c>
      <c r="AA686" s="359"/>
      <c r="AB686" s="219">
        <v>7950000</v>
      </c>
      <c r="AC686" s="219">
        <v>7950000</v>
      </c>
      <c r="AD686" s="219"/>
      <c r="AE686" s="219"/>
      <c r="AF686" s="219"/>
      <c r="AG686" s="219"/>
      <c r="AH686" s="219"/>
      <c r="AI686" s="219"/>
      <c r="AJ686" s="359">
        <f t="shared" si="119"/>
        <v>0</v>
      </c>
      <c r="AK686" s="180">
        <f t="shared" si="120"/>
        <v>0</v>
      </c>
      <c r="AL686" s="28"/>
      <c r="AM686" s="89"/>
      <c r="AN686" s="89"/>
      <c r="AO686" s="89"/>
      <c r="AP686" s="89"/>
      <c r="AQ686" s="89"/>
      <c r="AR686" s="89"/>
      <c r="AS686" s="89"/>
      <c r="AT686" s="89"/>
      <c r="AU686" s="89"/>
      <c r="AV686" s="220"/>
      <c r="AW686" s="89"/>
      <c r="AX686" s="89"/>
    </row>
    <row r="687" spans="1:50" ht="15.75">
      <c r="A687" s="356">
        <f>SUBTOTAL(3,$AK$7:AK687)</f>
        <v>681</v>
      </c>
      <c r="B687" s="357" t="s">
        <v>7044</v>
      </c>
      <c r="C687" s="358" t="s">
        <v>5518</v>
      </c>
      <c r="D687" s="357" t="s">
        <v>9869</v>
      </c>
      <c r="E687" s="357" t="s">
        <v>9416</v>
      </c>
      <c r="F687" s="357" t="s">
        <v>9417</v>
      </c>
      <c r="G687" s="359">
        <v>0</v>
      </c>
      <c r="H687" s="180">
        <v>0</v>
      </c>
      <c r="I687" s="371">
        <v>0</v>
      </c>
      <c r="J687" s="359">
        <v>7050000</v>
      </c>
      <c r="K687" s="359"/>
      <c r="L687" s="359"/>
      <c r="M687" s="359"/>
      <c r="N687" s="359">
        <v>7050000</v>
      </c>
      <c r="O687" s="359"/>
      <c r="P687" s="359"/>
      <c r="Q687" s="252"/>
      <c r="R687" s="359"/>
      <c r="S687" s="359"/>
      <c r="T687" s="359"/>
      <c r="U687" s="359"/>
      <c r="V687" s="359"/>
      <c r="W687" s="359"/>
      <c r="X687" s="359"/>
      <c r="Y687" s="359"/>
      <c r="Z687" s="359">
        <f>IF(SUM(K687:N687)&lt;SUM(J687),SUM(J687)-SUM(K687:N687),)</f>
        <v>0</v>
      </c>
      <c r="AA687" s="359"/>
      <c r="AB687" s="219">
        <v>7950000</v>
      </c>
      <c r="AC687" s="219">
        <v>7950000</v>
      </c>
      <c r="AD687" s="219"/>
      <c r="AE687" s="219"/>
      <c r="AF687" s="219"/>
      <c r="AG687" s="219"/>
      <c r="AH687" s="219"/>
      <c r="AI687" s="219"/>
      <c r="AJ687" s="359">
        <f t="shared" si="119"/>
        <v>0</v>
      </c>
      <c r="AK687" s="180">
        <f t="shared" si="120"/>
        <v>0</v>
      </c>
      <c r="AL687" s="28"/>
      <c r="AM687" s="89"/>
      <c r="AN687" s="89"/>
      <c r="AO687" s="89"/>
      <c r="AP687" s="89"/>
      <c r="AQ687" s="89"/>
      <c r="AR687" s="89"/>
      <c r="AS687" s="89"/>
      <c r="AT687" s="89"/>
      <c r="AU687" s="89"/>
      <c r="AV687" s="220"/>
      <c r="AW687" s="89"/>
      <c r="AX687" s="89"/>
    </row>
    <row r="688" spans="1:50" ht="15.75">
      <c r="A688" s="356">
        <f>SUBTOTAL(3,$AK$7:AK688)</f>
        <v>682</v>
      </c>
      <c r="B688" s="357" t="s">
        <v>7044</v>
      </c>
      <c r="C688" s="358" t="s">
        <v>9870</v>
      </c>
      <c r="D688" s="357" t="s">
        <v>9871</v>
      </c>
      <c r="E688" s="357" t="s">
        <v>9416</v>
      </c>
      <c r="F688" s="357" t="s">
        <v>9417</v>
      </c>
      <c r="G688" s="359">
        <v>0</v>
      </c>
      <c r="H688" s="180">
        <v>0</v>
      </c>
      <c r="I688" s="371">
        <v>0</v>
      </c>
      <c r="J688" s="359">
        <v>7050000</v>
      </c>
      <c r="K688" s="359"/>
      <c r="L688" s="359"/>
      <c r="M688" s="359"/>
      <c r="N688" s="359"/>
      <c r="O688" s="359"/>
      <c r="P688" s="359">
        <v>7050000</v>
      </c>
      <c r="Q688" s="252"/>
      <c r="R688" s="359"/>
      <c r="S688" s="359"/>
      <c r="T688" s="359"/>
      <c r="U688" s="359"/>
      <c r="V688" s="359"/>
      <c r="W688" s="359"/>
      <c r="X688" s="359"/>
      <c r="Y688" s="359"/>
      <c r="Z688" s="359">
        <f>IF(SUM(K688:P688)&lt;SUM(J688),SUM(J688)-SUM(K688:P688),)</f>
        <v>0</v>
      </c>
      <c r="AA688" s="359"/>
      <c r="AB688" s="219">
        <v>7950000</v>
      </c>
      <c r="AC688" s="219"/>
      <c r="AD688" s="219"/>
      <c r="AE688" s="219">
        <v>7950000</v>
      </c>
      <c r="AF688" s="219"/>
      <c r="AG688" s="219"/>
      <c r="AH688" s="219"/>
      <c r="AI688" s="219"/>
      <c r="AJ688" s="359">
        <f>IF(SUM(AC688:AF688)&lt;SUM(AB688),SUM(AB688)-SUM(AC688:AF688),)</f>
        <v>0</v>
      </c>
      <c r="AK688" s="180">
        <f>IF(SUM(K688:X688)-I688&lt;SUM(J688+G688,H688),SUM(G688+H688+J688)-SUM(K688:X688),)+IF(SUM(AC688:AF688)&lt;SUM(AB688),SUM(AB688)-SUM(AC688:AF688),)</f>
        <v>0</v>
      </c>
      <c r="AL688" s="28"/>
      <c r="AM688" s="89"/>
      <c r="AN688" s="89"/>
      <c r="AO688" s="89"/>
      <c r="AP688" s="89"/>
      <c r="AQ688" s="89"/>
      <c r="AR688" s="89"/>
      <c r="AS688" s="89"/>
      <c r="AT688" s="89"/>
      <c r="AU688" s="89"/>
      <c r="AV688" s="220"/>
      <c r="AW688" s="89"/>
      <c r="AX688" s="89"/>
    </row>
    <row r="689" spans="1:50" ht="15.75">
      <c r="A689" s="356">
        <f>SUBTOTAL(3,$AK$7:AK689)</f>
        <v>683</v>
      </c>
      <c r="B689" s="357" t="s">
        <v>7044</v>
      </c>
      <c r="C689" s="358" t="s">
        <v>5499</v>
      </c>
      <c r="D689" s="357" t="s">
        <v>9872</v>
      </c>
      <c r="E689" s="357" t="s">
        <v>9416</v>
      </c>
      <c r="F689" s="357" t="s">
        <v>9417</v>
      </c>
      <c r="G689" s="359">
        <v>0</v>
      </c>
      <c r="H689" s="180">
        <v>0</v>
      </c>
      <c r="I689" s="371">
        <v>0</v>
      </c>
      <c r="J689" s="359">
        <v>7050000</v>
      </c>
      <c r="K689" s="359"/>
      <c r="L689" s="359"/>
      <c r="M689" s="359"/>
      <c r="N689" s="359">
        <v>7050000</v>
      </c>
      <c r="O689" s="359"/>
      <c r="P689" s="359"/>
      <c r="Q689" s="252"/>
      <c r="R689" s="359"/>
      <c r="S689" s="359"/>
      <c r="T689" s="359"/>
      <c r="U689" s="359"/>
      <c r="V689" s="359"/>
      <c r="W689" s="359"/>
      <c r="X689" s="359"/>
      <c r="Y689" s="359"/>
      <c r="Z689" s="359">
        <f>IF(SUM(K689:N689)&lt;SUM(J689),SUM(J689)-SUM(K689:N689),)</f>
        <v>0</v>
      </c>
      <c r="AA689" s="359"/>
      <c r="AB689" s="219">
        <v>7950000</v>
      </c>
      <c r="AC689" s="219">
        <v>7950000</v>
      </c>
      <c r="AD689" s="219"/>
      <c r="AE689" s="219"/>
      <c r="AF689" s="219"/>
      <c r="AG689" s="219"/>
      <c r="AH689" s="219"/>
      <c r="AI689" s="219"/>
      <c r="AJ689" s="359">
        <f>IF(SUM(AC689:AD689)&lt;SUM(AB689),SUM(AB689)-SUM(AC689:AD689),)</f>
        <v>0</v>
      </c>
      <c r="AK689" s="180">
        <f>IF(SUM(K689:X689)-I689&lt;SUM(J689+G689,H689),SUM(G689+H689+J689)-SUM(K689:X689),)+IF(SUM(AC689:AD689)&lt;SUM(AB689),SUM(AB689)-SUM(AC689:AD689),)</f>
        <v>0</v>
      </c>
      <c r="AL689" s="28"/>
      <c r="AM689" s="89"/>
      <c r="AN689" s="89"/>
      <c r="AO689" s="89"/>
      <c r="AP689" s="89"/>
      <c r="AQ689" s="89"/>
      <c r="AR689" s="89"/>
      <c r="AS689" s="89"/>
      <c r="AT689" s="89"/>
      <c r="AU689" s="89"/>
      <c r="AV689" s="220"/>
      <c r="AW689" s="89"/>
      <c r="AX689" s="89"/>
    </row>
    <row r="690" spans="1:50" ht="15.75">
      <c r="A690" s="356">
        <f>SUBTOTAL(3,$AK$7:AK690)</f>
        <v>684</v>
      </c>
      <c r="B690" s="357" t="s">
        <v>7044</v>
      </c>
      <c r="C690" s="358" t="s">
        <v>9873</v>
      </c>
      <c r="D690" s="357" t="s">
        <v>9874</v>
      </c>
      <c r="E690" s="357" t="s">
        <v>9290</v>
      </c>
      <c r="F690" s="357" t="s">
        <v>9291</v>
      </c>
      <c r="G690" s="359">
        <v>0</v>
      </c>
      <c r="H690" s="180">
        <v>0</v>
      </c>
      <c r="I690" s="371"/>
      <c r="J690" s="359">
        <v>7050000</v>
      </c>
      <c r="K690" s="359"/>
      <c r="L690" s="359"/>
      <c r="M690" s="359"/>
      <c r="N690" s="359"/>
      <c r="O690" s="359"/>
      <c r="P690" s="359">
        <v>7050000</v>
      </c>
      <c r="Q690" s="252"/>
      <c r="R690" s="359"/>
      <c r="S690" s="359"/>
      <c r="T690" s="359"/>
      <c r="U690" s="359"/>
      <c r="V690" s="359"/>
      <c r="W690" s="359"/>
      <c r="X690" s="359"/>
      <c r="Y690" s="359"/>
      <c r="Z690" s="359">
        <f>IF(SUM(K690:P690)&lt;SUM(J690),SUM(J690)-SUM(K690:P690),)</f>
        <v>0</v>
      </c>
      <c r="AA690" s="359"/>
      <c r="AB690" s="219">
        <v>7950000</v>
      </c>
      <c r="AC690" s="219"/>
      <c r="AD690" s="219"/>
      <c r="AE690" s="219"/>
      <c r="AF690" s="219"/>
      <c r="AG690" s="219">
        <v>7950000</v>
      </c>
      <c r="AH690" s="219"/>
      <c r="AI690" s="219"/>
      <c r="AJ690" s="359">
        <f>IF(SUM(AC690:AH690)&lt;SUM(AB690),SUM(AB690)-SUM(AC690:AH690),)</f>
        <v>0</v>
      </c>
      <c r="AK690" s="180">
        <v>0</v>
      </c>
      <c r="AL690" s="28"/>
      <c r="AM690" s="89"/>
      <c r="AN690" s="89"/>
      <c r="AO690" s="89"/>
      <c r="AP690" s="89"/>
      <c r="AQ690" s="89"/>
      <c r="AR690" s="89"/>
      <c r="AS690" s="89"/>
      <c r="AT690" s="89"/>
      <c r="AU690" s="89"/>
      <c r="AV690" s="220"/>
      <c r="AW690" s="89"/>
      <c r="AX690" s="89"/>
    </row>
    <row r="691" spans="1:50" ht="15.75">
      <c r="A691" s="356">
        <f>SUBTOTAL(3,$AK$7:AK691)</f>
        <v>685</v>
      </c>
      <c r="B691" s="357" t="s">
        <v>7044</v>
      </c>
      <c r="C691" s="358" t="s">
        <v>6165</v>
      </c>
      <c r="D691" s="357" t="s">
        <v>9875</v>
      </c>
      <c r="E691" s="357" t="s">
        <v>9290</v>
      </c>
      <c r="F691" s="357" t="s">
        <v>9291</v>
      </c>
      <c r="G691" s="359">
        <v>0</v>
      </c>
      <c r="H691" s="180">
        <v>0</v>
      </c>
      <c r="I691" s="371"/>
      <c r="J691" s="359">
        <v>7050000</v>
      </c>
      <c r="K691" s="359"/>
      <c r="L691" s="359"/>
      <c r="M691" s="359"/>
      <c r="N691" s="359">
        <v>7050000</v>
      </c>
      <c r="O691" s="359"/>
      <c r="P691" s="359"/>
      <c r="Q691" s="252"/>
      <c r="R691" s="359"/>
      <c r="S691" s="359"/>
      <c r="T691" s="359"/>
      <c r="U691" s="359"/>
      <c r="V691" s="359"/>
      <c r="W691" s="359"/>
      <c r="X691" s="359"/>
      <c r="Y691" s="359"/>
      <c r="Z691" s="359">
        <f>IF(SUM(K691:N691)&lt;SUM(J691),SUM(J691)-SUM(K691:N691),)</f>
        <v>0</v>
      </c>
      <c r="AA691" s="359"/>
      <c r="AB691" s="219">
        <v>7950000</v>
      </c>
      <c r="AC691" s="219"/>
      <c r="AD691" s="219"/>
      <c r="AE691" s="219"/>
      <c r="AF691" s="219"/>
      <c r="AG691" s="219"/>
      <c r="AH691" s="219"/>
      <c r="AI691" s="219"/>
      <c r="AJ691" s="359">
        <f>IF(SUM(AC691:AD691)&lt;SUM(AB691),SUM(AB691)-SUM(AC691:AD691),)</f>
        <v>7950000</v>
      </c>
      <c r="AK691" s="180">
        <f>IF(SUM(K691:X691)-I691&lt;SUM(J691+G691,H691),SUM(G691+H691+J691)-SUM(K691:X691),)+IF(SUM(AC691:AD691)&lt;SUM(AB691),SUM(AB691)-SUM(AC691:AD691),)</f>
        <v>7950000</v>
      </c>
      <c r="AL691" s="28"/>
      <c r="AM691" s="89"/>
      <c r="AN691" s="89"/>
      <c r="AO691" s="89"/>
      <c r="AP691" s="89"/>
      <c r="AQ691" s="89"/>
      <c r="AR691" s="89"/>
      <c r="AS691" s="89"/>
      <c r="AT691" s="89"/>
      <c r="AU691" s="89"/>
      <c r="AV691" s="220"/>
      <c r="AW691" s="89"/>
      <c r="AX691" s="89"/>
    </row>
    <row r="692" spans="1:50" ht="15.75">
      <c r="A692" s="356">
        <f>SUBTOTAL(3,$AK$7:AK692)</f>
        <v>686</v>
      </c>
      <c r="B692" s="357" t="s">
        <v>7044</v>
      </c>
      <c r="C692" s="358" t="s">
        <v>9876</v>
      </c>
      <c r="D692" s="357" t="s">
        <v>9877</v>
      </c>
      <c r="E692" s="357" t="s">
        <v>9290</v>
      </c>
      <c r="F692" s="357" t="s">
        <v>9291</v>
      </c>
      <c r="G692" s="359">
        <v>0</v>
      </c>
      <c r="H692" s="180">
        <v>0</v>
      </c>
      <c r="I692" s="371"/>
      <c r="J692" s="359">
        <v>7050000</v>
      </c>
      <c r="K692" s="359"/>
      <c r="L692" s="359"/>
      <c r="M692" s="359"/>
      <c r="N692" s="359"/>
      <c r="O692" s="359"/>
      <c r="P692" s="359">
        <v>7050000</v>
      </c>
      <c r="Q692" s="252"/>
      <c r="R692" s="359"/>
      <c r="S692" s="359"/>
      <c r="T692" s="359"/>
      <c r="U692" s="359"/>
      <c r="V692" s="359"/>
      <c r="W692" s="359"/>
      <c r="X692" s="359"/>
      <c r="Y692" s="359"/>
      <c r="Z692" s="359">
        <f>IF(SUM(K692:P692)&lt;SUM(J692),SUM(J692)-SUM(K692:P692),)</f>
        <v>0</v>
      </c>
      <c r="AA692" s="359"/>
      <c r="AB692" s="219">
        <v>7950000</v>
      </c>
      <c r="AC692" s="219">
        <v>7950000</v>
      </c>
      <c r="AD692" s="219"/>
      <c r="AE692" s="219"/>
      <c r="AF692" s="219"/>
      <c r="AG692" s="219"/>
      <c r="AH692" s="219"/>
      <c r="AI692" s="219"/>
      <c r="AJ692" s="359">
        <f>IF(SUM(AC692:AD692)&lt;SUM(AB692),SUM(AB692)-SUM(AC692:AD692),)</f>
        <v>0</v>
      </c>
      <c r="AK692" s="180">
        <f>IF(SUM(K692:X692)-I692&lt;SUM(J692+G692,H692),SUM(G692+H692+J692)-SUM(K692:X692),)+IF(SUM(AC692:AD692)&lt;SUM(AB692),SUM(AB692)-SUM(AC692:AD692),)</f>
        <v>0</v>
      </c>
      <c r="AL692" s="28"/>
      <c r="AM692" s="89"/>
      <c r="AN692" s="89"/>
      <c r="AO692" s="89"/>
      <c r="AP692" s="89"/>
      <c r="AQ692" s="89"/>
      <c r="AR692" s="89"/>
      <c r="AS692" s="89"/>
      <c r="AT692" s="89"/>
      <c r="AU692" s="89"/>
      <c r="AV692" s="220"/>
      <c r="AW692" s="89"/>
      <c r="AX692" s="89"/>
    </row>
    <row r="693" spans="1:50" ht="15.75">
      <c r="A693" s="356">
        <f>SUBTOTAL(3,$AK$7:AK693)</f>
        <v>687</v>
      </c>
      <c r="B693" s="357" t="s">
        <v>7044</v>
      </c>
      <c r="C693" s="358" t="s">
        <v>9878</v>
      </c>
      <c r="D693" s="357" t="s">
        <v>9879</v>
      </c>
      <c r="E693" s="357" t="s">
        <v>9290</v>
      </c>
      <c r="F693" s="357" t="s">
        <v>9291</v>
      </c>
      <c r="G693" s="359">
        <v>0</v>
      </c>
      <c r="H693" s="180">
        <v>0</v>
      </c>
      <c r="I693" s="371">
        <v>0</v>
      </c>
      <c r="J693" s="359">
        <v>7050000</v>
      </c>
      <c r="K693" s="359"/>
      <c r="L693" s="359"/>
      <c r="M693" s="359"/>
      <c r="N693" s="359"/>
      <c r="O693" s="359"/>
      <c r="P693" s="359">
        <v>7050000</v>
      </c>
      <c r="Q693" s="252"/>
      <c r="R693" s="359"/>
      <c r="S693" s="359"/>
      <c r="T693" s="359"/>
      <c r="U693" s="359"/>
      <c r="V693" s="359"/>
      <c r="W693" s="359"/>
      <c r="X693" s="359"/>
      <c r="Y693" s="359"/>
      <c r="Z693" s="359">
        <f>IF(SUM(K693:P693)&lt;SUM(J693),SUM(J693)-SUM(K693:P693),)</f>
        <v>0</v>
      </c>
      <c r="AA693" s="359"/>
      <c r="AB693" s="219">
        <v>7950000</v>
      </c>
      <c r="AC693" s="219">
        <v>7950000</v>
      </c>
      <c r="AD693" s="219"/>
      <c r="AE693" s="219"/>
      <c r="AF693" s="219"/>
      <c r="AG693" s="219"/>
      <c r="AH693" s="219"/>
      <c r="AI693" s="219"/>
      <c r="AJ693" s="359">
        <f>IF(SUM(AC693:AD693)&lt;SUM(AB693),SUM(AB693)-SUM(AC693:AD693),)</f>
        <v>0</v>
      </c>
      <c r="AK693" s="180">
        <f>IF(SUM(K693:X693)-I693&lt;SUM(J693+G693,H693),SUM(G693+H693+J693)-SUM(K693:X693),)+IF(SUM(AC693:AD693)&lt;SUM(AB693),SUM(AB693)-SUM(AC693:AD693),)</f>
        <v>0</v>
      </c>
      <c r="AL693" s="28"/>
      <c r="AM693" s="89"/>
      <c r="AN693" s="89"/>
      <c r="AO693" s="89"/>
      <c r="AP693" s="89"/>
      <c r="AQ693" s="89"/>
      <c r="AR693" s="89"/>
      <c r="AS693" s="89"/>
      <c r="AT693" s="89"/>
      <c r="AU693" s="89"/>
      <c r="AV693" s="220"/>
      <c r="AW693" s="89"/>
      <c r="AX693" s="89"/>
    </row>
    <row r="694" spans="1:50" ht="15.75">
      <c r="A694" s="356">
        <f>SUBTOTAL(3,$AK$7:AK694)</f>
        <v>688</v>
      </c>
      <c r="B694" s="357" t="s">
        <v>7044</v>
      </c>
      <c r="C694" s="358" t="s">
        <v>9880</v>
      </c>
      <c r="D694" s="357" t="s">
        <v>9881</v>
      </c>
      <c r="E694" s="357" t="s">
        <v>9290</v>
      </c>
      <c r="F694" s="357" t="s">
        <v>9291</v>
      </c>
      <c r="G694" s="359">
        <v>0</v>
      </c>
      <c r="H694" s="180">
        <v>0</v>
      </c>
      <c r="I694" s="371"/>
      <c r="J694" s="359">
        <v>7050000</v>
      </c>
      <c r="K694" s="359"/>
      <c r="L694" s="359"/>
      <c r="M694" s="359"/>
      <c r="N694" s="359"/>
      <c r="O694" s="359"/>
      <c r="P694" s="359"/>
      <c r="Q694" s="252"/>
      <c r="R694" s="359">
        <v>7050000</v>
      </c>
      <c r="S694" s="359"/>
      <c r="T694" s="359"/>
      <c r="U694" s="359"/>
      <c r="V694" s="359"/>
      <c r="W694" s="359"/>
      <c r="X694" s="359"/>
      <c r="Y694" s="359"/>
      <c r="Z694" s="359">
        <f>IF(SUM(K694:R694)&lt;SUM(J694),SUM(J694)-SUM(K694:N=R694),)</f>
        <v>0</v>
      </c>
      <c r="AA694" s="359"/>
      <c r="AB694" s="219">
        <v>7950000</v>
      </c>
      <c r="AC694" s="219"/>
      <c r="AD694" s="219"/>
      <c r="AE694" s="219"/>
      <c r="AF694" s="219">
        <v>7950000</v>
      </c>
      <c r="AG694" s="219"/>
      <c r="AH694" s="219"/>
      <c r="AI694" s="219"/>
      <c r="AJ694" s="359">
        <f>IF(SUM(AC694:AF694)&lt;SUM(AB694),SUM(AB694)-SUM(AC694:AF694),)</f>
        <v>0</v>
      </c>
      <c r="AK694" s="180">
        <f>IF(SUM(K694:X694)-I694&lt;SUM(J694+G694,H694),SUM(G694+H694+J694)-SUM(K694:X694),)+IF(SUM(AC694:AF694)&lt;SUM(AB694),SUM(AB694)-SUM(AC694:AF694),)</f>
        <v>0</v>
      </c>
      <c r="AL694" s="28"/>
      <c r="AM694" s="89"/>
      <c r="AN694" s="89"/>
      <c r="AO694" s="89"/>
      <c r="AP694" s="89"/>
      <c r="AQ694" s="89"/>
      <c r="AR694" s="89"/>
      <c r="AS694" s="89"/>
      <c r="AT694" s="89"/>
      <c r="AU694" s="89"/>
      <c r="AV694" s="220"/>
      <c r="AW694" s="89"/>
      <c r="AX694" s="89"/>
    </row>
    <row r="695" spans="1:50" ht="15.75">
      <c r="A695" s="356">
        <f>SUBTOTAL(3,$AK$7:AK695)</f>
        <v>689</v>
      </c>
      <c r="B695" s="357" t="s">
        <v>7044</v>
      </c>
      <c r="C695" s="358" t="s">
        <v>5269</v>
      </c>
      <c r="D695" s="357" t="s">
        <v>9181</v>
      </c>
      <c r="E695" s="357" t="s">
        <v>9290</v>
      </c>
      <c r="F695" s="357" t="s">
        <v>9291</v>
      </c>
      <c r="G695" s="359">
        <v>0</v>
      </c>
      <c r="H695" s="180">
        <v>0</v>
      </c>
      <c r="I695" s="371"/>
      <c r="J695" s="359">
        <v>7050000</v>
      </c>
      <c r="K695" s="359"/>
      <c r="L695" s="359"/>
      <c r="M695" s="359"/>
      <c r="N695" s="359">
        <v>7050000</v>
      </c>
      <c r="O695" s="359"/>
      <c r="P695" s="359"/>
      <c r="Q695" s="252"/>
      <c r="R695" s="359"/>
      <c r="S695" s="359"/>
      <c r="T695" s="359"/>
      <c r="U695" s="359"/>
      <c r="V695" s="359"/>
      <c r="W695" s="359"/>
      <c r="X695" s="359"/>
      <c r="Y695" s="359"/>
      <c r="Z695" s="359">
        <f t="shared" ref="Z695:Z703" si="122">IF(SUM(K695:N695)&lt;SUM(J695),SUM(J695)-SUM(K695:N695),)</f>
        <v>0</v>
      </c>
      <c r="AA695" s="359"/>
      <c r="AB695" s="219">
        <v>7950000</v>
      </c>
      <c r="AC695" s="219">
        <v>7950000</v>
      </c>
      <c r="AD695" s="219"/>
      <c r="AE695" s="219"/>
      <c r="AF695" s="219"/>
      <c r="AG695" s="219"/>
      <c r="AH695" s="219"/>
      <c r="AI695" s="219"/>
      <c r="AJ695" s="359">
        <f t="shared" ref="AJ695:AJ703" si="123">IF(SUM(AC695:AD695)&lt;SUM(AB695),SUM(AB695)-SUM(AC695:AD695),)</f>
        <v>0</v>
      </c>
      <c r="AK695" s="180">
        <f t="shared" ref="AK695:AK703" si="124">IF(SUM(K695:X695)-I695&lt;SUM(J695+G695,H695),SUM(G695+H695+J695)-SUM(K695:X695),)+IF(SUM(AC695:AD695)&lt;SUM(AB695),SUM(AB695)-SUM(AC695:AD695),)</f>
        <v>0</v>
      </c>
      <c r="AL695" s="28"/>
      <c r="AM695" s="89"/>
      <c r="AN695" s="89"/>
      <c r="AO695" s="89"/>
      <c r="AP695" s="89"/>
      <c r="AQ695" s="89"/>
      <c r="AR695" s="89"/>
      <c r="AS695" s="89"/>
      <c r="AT695" s="89"/>
      <c r="AU695" s="89"/>
      <c r="AV695" s="220"/>
      <c r="AW695" s="89"/>
      <c r="AX695" s="89"/>
    </row>
    <row r="696" spans="1:50" ht="15.75">
      <c r="A696" s="356">
        <f>SUBTOTAL(3,$AK$7:AK696)</f>
        <v>690</v>
      </c>
      <c r="B696" s="357" t="s">
        <v>7044</v>
      </c>
      <c r="C696" s="358" t="s">
        <v>6861</v>
      </c>
      <c r="D696" s="357" t="s">
        <v>9882</v>
      </c>
      <c r="E696" s="357" t="s">
        <v>9290</v>
      </c>
      <c r="F696" s="357" t="s">
        <v>9291</v>
      </c>
      <c r="G696" s="359">
        <v>0</v>
      </c>
      <c r="H696" s="180">
        <v>0</v>
      </c>
      <c r="I696" s="371"/>
      <c r="J696" s="359">
        <v>7050000</v>
      </c>
      <c r="K696" s="359"/>
      <c r="L696" s="359"/>
      <c r="M696" s="359"/>
      <c r="N696" s="359">
        <v>7050000</v>
      </c>
      <c r="O696" s="359"/>
      <c r="P696" s="359"/>
      <c r="Q696" s="252"/>
      <c r="R696" s="359"/>
      <c r="S696" s="359"/>
      <c r="T696" s="359"/>
      <c r="U696" s="359"/>
      <c r="V696" s="359"/>
      <c r="W696" s="359"/>
      <c r="X696" s="359"/>
      <c r="Y696" s="359"/>
      <c r="Z696" s="359">
        <f t="shared" si="122"/>
        <v>0</v>
      </c>
      <c r="AA696" s="359"/>
      <c r="AB696" s="219">
        <v>7950000</v>
      </c>
      <c r="AC696" s="219">
        <v>7950000</v>
      </c>
      <c r="AD696" s="219"/>
      <c r="AE696" s="219"/>
      <c r="AF696" s="219"/>
      <c r="AG696" s="219"/>
      <c r="AH696" s="219"/>
      <c r="AI696" s="219"/>
      <c r="AJ696" s="359">
        <f t="shared" si="123"/>
        <v>0</v>
      </c>
      <c r="AK696" s="180">
        <f t="shared" si="124"/>
        <v>0</v>
      </c>
      <c r="AL696" s="28"/>
      <c r="AM696" s="89"/>
      <c r="AN696" s="89"/>
      <c r="AO696" s="89"/>
      <c r="AP696" s="89"/>
      <c r="AQ696" s="89"/>
      <c r="AR696" s="89"/>
      <c r="AS696" s="89"/>
      <c r="AT696" s="89"/>
      <c r="AU696" s="89"/>
      <c r="AV696" s="220"/>
      <c r="AW696" s="89"/>
      <c r="AX696" s="89"/>
    </row>
    <row r="697" spans="1:50" ht="15.75">
      <c r="A697" s="356">
        <f>SUBTOTAL(3,$AK$7:AK697)</f>
        <v>691</v>
      </c>
      <c r="B697" s="357" t="s">
        <v>7044</v>
      </c>
      <c r="C697" s="358" t="s">
        <v>9883</v>
      </c>
      <c r="D697" s="357" t="s">
        <v>9884</v>
      </c>
      <c r="E697" s="357" t="s">
        <v>9290</v>
      </c>
      <c r="F697" s="357" t="s">
        <v>9291</v>
      </c>
      <c r="G697" s="359">
        <v>0</v>
      </c>
      <c r="H697" s="180">
        <v>0</v>
      </c>
      <c r="I697" s="371">
        <v>0</v>
      </c>
      <c r="J697" s="359">
        <v>7050000</v>
      </c>
      <c r="K697" s="359"/>
      <c r="L697" s="359"/>
      <c r="M697" s="359"/>
      <c r="N697" s="359"/>
      <c r="O697" s="359"/>
      <c r="P697" s="359"/>
      <c r="Q697" s="252"/>
      <c r="R697" s="359"/>
      <c r="S697" s="359"/>
      <c r="T697" s="359"/>
      <c r="U697" s="359"/>
      <c r="V697" s="359"/>
      <c r="W697" s="359"/>
      <c r="X697" s="359"/>
      <c r="Y697" s="359"/>
      <c r="Z697" s="359">
        <f t="shared" si="122"/>
        <v>7050000</v>
      </c>
      <c r="AA697" s="359"/>
      <c r="AB697" s="219">
        <v>7950000</v>
      </c>
      <c r="AC697" s="219"/>
      <c r="AD697" s="219"/>
      <c r="AE697" s="219"/>
      <c r="AF697" s="219"/>
      <c r="AG697" s="219"/>
      <c r="AH697" s="219"/>
      <c r="AI697" s="219"/>
      <c r="AJ697" s="359">
        <f t="shared" si="123"/>
        <v>7950000</v>
      </c>
      <c r="AK697" s="180">
        <f t="shared" si="124"/>
        <v>15000000</v>
      </c>
      <c r="AL697" s="28"/>
      <c r="AM697" s="89"/>
      <c r="AN697" s="89"/>
      <c r="AO697" s="89"/>
      <c r="AP697" s="89"/>
      <c r="AQ697" s="89"/>
      <c r="AR697" s="89"/>
      <c r="AS697" s="89"/>
      <c r="AT697" s="89"/>
      <c r="AU697" s="89"/>
      <c r="AV697" s="220"/>
      <c r="AW697" s="89"/>
      <c r="AX697" s="89"/>
    </row>
    <row r="698" spans="1:50" ht="15.75">
      <c r="A698" s="356">
        <f>SUBTOTAL(3,$AK$7:AK698)</f>
        <v>692</v>
      </c>
      <c r="B698" s="357" t="s">
        <v>7044</v>
      </c>
      <c r="C698" s="358" t="s">
        <v>5764</v>
      </c>
      <c r="D698" s="357" t="s">
        <v>9614</v>
      </c>
      <c r="E698" s="357" t="s">
        <v>9290</v>
      </c>
      <c r="F698" s="357" t="s">
        <v>9291</v>
      </c>
      <c r="G698" s="359">
        <v>0</v>
      </c>
      <c r="H698" s="180">
        <v>0</v>
      </c>
      <c r="I698" s="371">
        <v>0</v>
      </c>
      <c r="J698" s="359">
        <v>7050000</v>
      </c>
      <c r="K698" s="359"/>
      <c r="L698" s="359"/>
      <c r="M698" s="359"/>
      <c r="N698" s="359">
        <v>7050000</v>
      </c>
      <c r="O698" s="359"/>
      <c r="P698" s="359"/>
      <c r="Q698" s="252"/>
      <c r="R698" s="359"/>
      <c r="S698" s="359"/>
      <c r="T698" s="359"/>
      <c r="U698" s="359"/>
      <c r="V698" s="359"/>
      <c r="W698" s="359"/>
      <c r="X698" s="359"/>
      <c r="Y698" s="359"/>
      <c r="Z698" s="359">
        <f t="shared" si="122"/>
        <v>0</v>
      </c>
      <c r="AA698" s="359"/>
      <c r="AB698" s="219">
        <v>7950000</v>
      </c>
      <c r="AC698" s="219">
        <v>7950000</v>
      </c>
      <c r="AD698" s="219"/>
      <c r="AE698" s="219"/>
      <c r="AF698" s="219"/>
      <c r="AG698" s="219"/>
      <c r="AH698" s="219"/>
      <c r="AI698" s="219"/>
      <c r="AJ698" s="359">
        <f t="shared" si="123"/>
        <v>0</v>
      </c>
      <c r="AK698" s="180">
        <f t="shared" si="124"/>
        <v>0</v>
      </c>
      <c r="AL698" s="28"/>
      <c r="AM698" s="89"/>
      <c r="AN698" s="89"/>
      <c r="AO698" s="89"/>
      <c r="AP698" s="89"/>
      <c r="AQ698" s="89"/>
      <c r="AR698" s="89"/>
      <c r="AS698" s="89"/>
      <c r="AT698" s="89"/>
      <c r="AU698" s="89"/>
      <c r="AV698" s="220"/>
      <c r="AW698" s="89"/>
      <c r="AX698" s="89"/>
    </row>
    <row r="699" spans="1:50" ht="15.75">
      <c r="A699" s="356">
        <f>SUBTOTAL(3,$AK$7:AK699)</f>
        <v>693</v>
      </c>
      <c r="B699" s="357" t="s">
        <v>7044</v>
      </c>
      <c r="C699" s="358" t="s">
        <v>6586</v>
      </c>
      <c r="D699" s="357" t="s">
        <v>9885</v>
      </c>
      <c r="E699" s="357" t="s">
        <v>9290</v>
      </c>
      <c r="F699" s="357" t="s">
        <v>9291</v>
      </c>
      <c r="G699" s="359">
        <v>0</v>
      </c>
      <c r="H699" s="180">
        <v>0</v>
      </c>
      <c r="I699" s="371"/>
      <c r="J699" s="359">
        <v>7050000</v>
      </c>
      <c r="K699" s="359"/>
      <c r="L699" s="359"/>
      <c r="M699" s="359"/>
      <c r="N699" s="359">
        <v>7050000</v>
      </c>
      <c r="O699" s="359"/>
      <c r="P699" s="359"/>
      <c r="Q699" s="252"/>
      <c r="R699" s="359"/>
      <c r="S699" s="359"/>
      <c r="T699" s="359"/>
      <c r="U699" s="359"/>
      <c r="V699" s="359"/>
      <c r="W699" s="359"/>
      <c r="X699" s="359"/>
      <c r="Y699" s="359"/>
      <c r="Z699" s="359">
        <f t="shared" si="122"/>
        <v>0</v>
      </c>
      <c r="AA699" s="359"/>
      <c r="AB699" s="219">
        <v>7950000</v>
      </c>
      <c r="AC699" s="219">
        <v>7950000</v>
      </c>
      <c r="AD699" s="219"/>
      <c r="AE699" s="219"/>
      <c r="AF699" s="219"/>
      <c r="AG699" s="219"/>
      <c r="AH699" s="219"/>
      <c r="AI699" s="219"/>
      <c r="AJ699" s="359">
        <f t="shared" si="123"/>
        <v>0</v>
      </c>
      <c r="AK699" s="180">
        <f t="shared" si="124"/>
        <v>0</v>
      </c>
      <c r="AL699" s="28"/>
      <c r="AM699" s="89"/>
      <c r="AN699" s="89"/>
      <c r="AO699" s="89"/>
      <c r="AP699" s="89"/>
      <c r="AQ699" s="89"/>
      <c r="AR699" s="89"/>
      <c r="AS699" s="89"/>
      <c r="AT699" s="89"/>
      <c r="AU699" s="89"/>
      <c r="AV699" s="220"/>
      <c r="AW699" s="89"/>
      <c r="AX699" s="89"/>
    </row>
    <row r="700" spans="1:50" ht="15.75">
      <c r="A700" s="356">
        <f>SUBTOTAL(3,$AK$7:AK700)</f>
        <v>694</v>
      </c>
      <c r="B700" s="357" t="s">
        <v>7044</v>
      </c>
      <c r="C700" s="358" t="s">
        <v>6692</v>
      </c>
      <c r="D700" s="357" t="s">
        <v>9886</v>
      </c>
      <c r="E700" s="357" t="s">
        <v>9290</v>
      </c>
      <c r="F700" s="357" t="s">
        <v>9291</v>
      </c>
      <c r="G700" s="359">
        <v>0</v>
      </c>
      <c r="H700" s="180">
        <v>0</v>
      </c>
      <c r="I700" s="371"/>
      <c r="J700" s="359">
        <v>7050000</v>
      </c>
      <c r="K700" s="359"/>
      <c r="L700" s="359"/>
      <c r="M700" s="359"/>
      <c r="N700" s="359">
        <v>7050000</v>
      </c>
      <c r="O700" s="359"/>
      <c r="P700" s="359"/>
      <c r="Q700" s="252"/>
      <c r="R700" s="359"/>
      <c r="S700" s="359"/>
      <c r="T700" s="359"/>
      <c r="U700" s="359"/>
      <c r="V700" s="359"/>
      <c r="W700" s="359"/>
      <c r="X700" s="359"/>
      <c r="Y700" s="359"/>
      <c r="Z700" s="359">
        <f t="shared" si="122"/>
        <v>0</v>
      </c>
      <c r="AA700" s="359"/>
      <c r="AB700" s="219">
        <v>7950000</v>
      </c>
      <c r="AC700" s="219">
        <v>7950000</v>
      </c>
      <c r="AD700" s="219"/>
      <c r="AE700" s="219"/>
      <c r="AF700" s="219"/>
      <c r="AG700" s="219"/>
      <c r="AH700" s="219"/>
      <c r="AI700" s="219"/>
      <c r="AJ700" s="359">
        <f t="shared" si="123"/>
        <v>0</v>
      </c>
      <c r="AK700" s="180">
        <f t="shared" si="124"/>
        <v>0</v>
      </c>
      <c r="AL700" s="28"/>
      <c r="AM700" s="89"/>
      <c r="AN700" s="89"/>
      <c r="AO700" s="89"/>
      <c r="AP700" s="89"/>
      <c r="AQ700" s="89"/>
      <c r="AR700" s="89"/>
      <c r="AS700" s="89"/>
      <c r="AT700" s="89"/>
      <c r="AU700" s="89"/>
      <c r="AV700" s="220"/>
      <c r="AW700" s="89"/>
      <c r="AX700" s="89"/>
    </row>
    <row r="701" spans="1:50" ht="15.75">
      <c r="A701" s="356">
        <f>SUBTOTAL(3,$AK$7:AK701)</f>
        <v>695</v>
      </c>
      <c r="B701" s="357" t="s">
        <v>7044</v>
      </c>
      <c r="C701" s="358" t="s">
        <v>4886</v>
      </c>
      <c r="D701" s="357" t="s">
        <v>9887</v>
      </c>
      <c r="E701" s="357" t="s">
        <v>9290</v>
      </c>
      <c r="F701" s="357" t="s">
        <v>9291</v>
      </c>
      <c r="G701" s="359">
        <v>0</v>
      </c>
      <c r="H701" s="180">
        <v>0</v>
      </c>
      <c r="I701" s="371">
        <v>0</v>
      </c>
      <c r="J701" s="359">
        <v>7050000</v>
      </c>
      <c r="K701" s="359"/>
      <c r="L701" s="359"/>
      <c r="M701" s="359"/>
      <c r="N701" s="359">
        <v>7050000</v>
      </c>
      <c r="O701" s="359"/>
      <c r="P701" s="359"/>
      <c r="Q701" s="252"/>
      <c r="R701" s="359"/>
      <c r="S701" s="359"/>
      <c r="T701" s="359"/>
      <c r="U701" s="359"/>
      <c r="V701" s="359"/>
      <c r="W701" s="359"/>
      <c r="X701" s="359"/>
      <c r="Y701" s="359"/>
      <c r="Z701" s="359">
        <f t="shared" si="122"/>
        <v>0</v>
      </c>
      <c r="AA701" s="359"/>
      <c r="AB701" s="219">
        <v>7950000</v>
      </c>
      <c r="AC701" s="219">
        <v>7950000</v>
      </c>
      <c r="AD701" s="219"/>
      <c r="AE701" s="219"/>
      <c r="AF701" s="219"/>
      <c r="AG701" s="219"/>
      <c r="AH701" s="219"/>
      <c r="AI701" s="219"/>
      <c r="AJ701" s="359">
        <f t="shared" si="123"/>
        <v>0</v>
      </c>
      <c r="AK701" s="180">
        <f t="shared" si="124"/>
        <v>0</v>
      </c>
      <c r="AL701" s="28"/>
      <c r="AM701" s="89"/>
      <c r="AN701" s="89"/>
      <c r="AO701" s="89"/>
      <c r="AP701" s="89"/>
      <c r="AQ701" s="89"/>
      <c r="AR701" s="89"/>
      <c r="AS701" s="89"/>
      <c r="AT701" s="89"/>
      <c r="AU701" s="89"/>
      <c r="AV701" s="220"/>
      <c r="AW701" s="89"/>
      <c r="AX701" s="89"/>
    </row>
    <row r="702" spans="1:50" ht="15.75">
      <c r="A702" s="356">
        <f>SUBTOTAL(3,$AK$7:AK702)</f>
        <v>696</v>
      </c>
      <c r="B702" s="357" t="s">
        <v>7044</v>
      </c>
      <c r="C702" s="358" t="s">
        <v>4821</v>
      </c>
      <c r="D702" s="357" t="s">
        <v>9888</v>
      </c>
      <c r="E702" s="357" t="s">
        <v>9290</v>
      </c>
      <c r="F702" s="357" t="s">
        <v>9291</v>
      </c>
      <c r="G702" s="359">
        <v>0</v>
      </c>
      <c r="H702" s="180">
        <v>0</v>
      </c>
      <c r="I702" s="371">
        <v>0</v>
      </c>
      <c r="J702" s="359">
        <v>7050000</v>
      </c>
      <c r="K702" s="359"/>
      <c r="L702" s="359"/>
      <c r="M702" s="359"/>
      <c r="N702" s="359">
        <v>7050000</v>
      </c>
      <c r="O702" s="359"/>
      <c r="P702" s="359"/>
      <c r="Q702" s="252"/>
      <c r="R702" s="359"/>
      <c r="S702" s="359"/>
      <c r="T702" s="359"/>
      <c r="U702" s="359"/>
      <c r="V702" s="359"/>
      <c r="W702" s="359"/>
      <c r="X702" s="359"/>
      <c r="Y702" s="359"/>
      <c r="Z702" s="359">
        <f t="shared" si="122"/>
        <v>0</v>
      </c>
      <c r="AA702" s="359"/>
      <c r="AB702" s="219">
        <v>7950000</v>
      </c>
      <c r="AC702" s="219">
        <v>7950000</v>
      </c>
      <c r="AD702" s="219"/>
      <c r="AE702" s="219"/>
      <c r="AF702" s="219"/>
      <c r="AG702" s="219"/>
      <c r="AH702" s="219"/>
      <c r="AI702" s="219"/>
      <c r="AJ702" s="359">
        <f t="shared" si="123"/>
        <v>0</v>
      </c>
      <c r="AK702" s="180">
        <f t="shared" si="124"/>
        <v>0</v>
      </c>
      <c r="AL702" s="28"/>
      <c r="AM702" s="89"/>
      <c r="AN702" s="89"/>
      <c r="AO702" s="89"/>
      <c r="AP702" s="89"/>
      <c r="AQ702" s="89"/>
      <c r="AR702" s="89"/>
      <c r="AS702" s="89"/>
      <c r="AT702" s="89"/>
      <c r="AU702" s="89"/>
      <c r="AV702" s="220"/>
      <c r="AW702" s="89"/>
      <c r="AX702" s="89"/>
    </row>
    <row r="703" spans="1:50" ht="15.75">
      <c r="A703" s="356">
        <f>SUBTOTAL(3,$AK$7:AK703)</f>
        <v>697</v>
      </c>
      <c r="B703" s="357" t="s">
        <v>7044</v>
      </c>
      <c r="C703" s="358" t="s">
        <v>6813</v>
      </c>
      <c r="D703" s="357" t="s">
        <v>9889</v>
      </c>
      <c r="E703" s="357" t="s">
        <v>9290</v>
      </c>
      <c r="F703" s="357" t="s">
        <v>9291</v>
      </c>
      <c r="G703" s="359">
        <v>0</v>
      </c>
      <c r="H703" s="180">
        <v>0</v>
      </c>
      <c r="I703" s="371"/>
      <c r="J703" s="359">
        <v>7050000</v>
      </c>
      <c r="K703" s="359"/>
      <c r="L703" s="359"/>
      <c r="M703" s="359"/>
      <c r="N703" s="359">
        <v>7050000</v>
      </c>
      <c r="O703" s="359"/>
      <c r="P703" s="359"/>
      <c r="Q703" s="252"/>
      <c r="R703" s="359"/>
      <c r="S703" s="359"/>
      <c r="T703" s="359"/>
      <c r="U703" s="359"/>
      <c r="V703" s="359"/>
      <c r="W703" s="359"/>
      <c r="X703" s="359"/>
      <c r="Y703" s="359"/>
      <c r="Z703" s="359">
        <f t="shared" si="122"/>
        <v>0</v>
      </c>
      <c r="AA703" s="359"/>
      <c r="AB703" s="219">
        <v>7950000</v>
      </c>
      <c r="AC703" s="219"/>
      <c r="AD703" s="219"/>
      <c r="AE703" s="219"/>
      <c r="AF703" s="219"/>
      <c r="AG703" s="219">
        <v>7950000</v>
      </c>
      <c r="AH703" s="219"/>
      <c r="AI703" s="219"/>
      <c r="AJ703" s="359">
        <f>IF(SUM(AC703:AH703)&lt;SUM(AB703),SUM(AB703)-SUM(AC703:AH703),)</f>
        <v>0</v>
      </c>
      <c r="AK703" s="180">
        <v>0</v>
      </c>
      <c r="AL703" s="28"/>
      <c r="AM703" s="89"/>
      <c r="AN703" s="89"/>
      <c r="AO703" s="89"/>
      <c r="AP703" s="89"/>
      <c r="AQ703" s="89"/>
      <c r="AR703" s="89"/>
      <c r="AS703" s="89"/>
      <c r="AT703" s="89"/>
      <c r="AU703" s="89"/>
      <c r="AV703" s="220"/>
      <c r="AW703" s="89"/>
      <c r="AX703" s="89"/>
    </row>
    <row r="704" spans="1:50" ht="15.75">
      <c r="A704" s="356">
        <f>SUBTOTAL(3,$AK$7:AK704)</f>
        <v>698</v>
      </c>
      <c r="B704" s="357" t="s">
        <v>7044</v>
      </c>
      <c r="C704" s="358" t="s">
        <v>9890</v>
      </c>
      <c r="D704" s="357" t="s">
        <v>9891</v>
      </c>
      <c r="E704" s="357" t="s">
        <v>9290</v>
      </c>
      <c r="F704" s="357" t="s">
        <v>9291</v>
      </c>
      <c r="G704" s="359">
        <v>0</v>
      </c>
      <c r="H704" s="180">
        <v>0</v>
      </c>
      <c r="I704" s="371"/>
      <c r="J704" s="359">
        <v>7050000</v>
      </c>
      <c r="K704" s="359"/>
      <c r="L704" s="359"/>
      <c r="M704" s="359"/>
      <c r="N704" s="359"/>
      <c r="O704" s="359"/>
      <c r="P704" s="359"/>
      <c r="Q704" s="252"/>
      <c r="R704" s="359">
        <v>7050000</v>
      </c>
      <c r="S704" s="359"/>
      <c r="T704" s="359"/>
      <c r="U704" s="359"/>
      <c r="V704" s="359"/>
      <c r="W704" s="359"/>
      <c r="X704" s="359"/>
      <c r="Y704" s="359"/>
      <c r="Z704" s="359">
        <f>IF(SUM(K704:R704)&lt;SUM(J704),SUM(J704)-SUM(K704:N=R704),)</f>
        <v>0</v>
      </c>
      <c r="AA704" s="359"/>
      <c r="AB704" s="219">
        <v>7950000</v>
      </c>
      <c r="AC704" s="219"/>
      <c r="AD704" s="219"/>
      <c r="AE704" s="219">
        <v>7950000</v>
      </c>
      <c r="AF704" s="219"/>
      <c r="AG704" s="219"/>
      <c r="AH704" s="219"/>
      <c r="AI704" s="219"/>
      <c r="AJ704" s="359">
        <f>IF(SUM(AC704:AF704)&lt;SUM(AB704),SUM(AB704)-SUM(AC704:AF704),)</f>
        <v>0</v>
      </c>
      <c r="AK704" s="180">
        <f>IF(SUM(K704:X704)-I704&lt;SUM(J704+G704,H704),SUM(G704+H704+J704)-SUM(K704:X704),)+IF(SUM(AC704:AF704)&lt;SUM(AB704),SUM(AB704)-SUM(AC704:AF704),)</f>
        <v>0</v>
      </c>
      <c r="AL704" s="28"/>
      <c r="AM704" s="89"/>
      <c r="AN704" s="89"/>
      <c r="AO704" s="89"/>
      <c r="AP704" s="89"/>
      <c r="AQ704" s="89"/>
      <c r="AR704" s="89"/>
      <c r="AS704" s="89"/>
      <c r="AT704" s="89"/>
      <c r="AU704" s="89"/>
      <c r="AV704" s="220"/>
      <c r="AW704" s="89"/>
      <c r="AX704" s="89"/>
    </row>
    <row r="705" spans="1:50" ht="15.75">
      <c r="A705" s="356">
        <f>SUBTOTAL(3,$AK$7:AK705)</f>
        <v>699</v>
      </c>
      <c r="B705" s="357" t="s">
        <v>7044</v>
      </c>
      <c r="C705" s="358" t="s">
        <v>9892</v>
      </c>
      <c r="D705" s="357" t="s">
        <v>9893</v>
      </c>
      <c r="E705" s="357" t="s">
        <v>9290</v>
      </c>
      <c r="F705" s="357" t="s">
        <v>9291</v>
      </c>
      <c r="G705" s="359">
        <v>0</v>
      </c>
      <c r="H705" s="180">
        <v>0</v>
      </c>
      <c r="I705" s="371"/>
      <c r="J705" s="359">
        <v>7050000</v>
      </c>
      <c r="K705" s="359"/>
      <c r="L705" s="359"/>
      <c r="M705" s="359"/>
      <c r="N705" s="359"/>
      <c r="O705" s="359"/>
      <c r="P705" s="359">
        <v>7050000</v>
      </c>
      <c r="Q705" s="252"/>
      <c r="R705" s="359"/>
      <c r="S705" s="359"/>
      <c r="T705" s="359"/>
      <c r="U705" s="359"/>
      <c r="V705" s="359"/>
      <c r="W705" s="359"/>
      <c r="X705" s="359"/>
      <c r="Y705" s="359"/>
      <c r="Z705" s="359">
        <f>IF(SUM(K705:P705)&lt;SUM(J705),SUM(J705)-SUM(K705:P705),)</f>
        <v>0</v>
      </c>
      <c r="AA705" s="359"/>
      <c r="AB705" s="219">
        <v>7950000</v>
      </c>
      <c r="AC705" s="219">
        <v>7950000</v>
      </c>
      <c r="AD705" s="219"/>
      <c r="AE705" s="219"/>
      <c r="AF705" s="219"/>
      <c r="AG705" s="219"/>
      <c r="AH705" s="219"/>
      <c r="AI705" s="219"/>
      <c r="AJ705" s="359">
        <f>IF(SUM(AC705:AD705)&lt;SUM(AB705),SUM(AB705)-SUM(AC705:AD705),)</f>
        <v>0</v>
      </c>
      <c r="AK705" s="180">
        <f>IF(SUM(K705:X705)-I705&lt;SUM(J705+G705,H705),SUM(G705+H705+J705)-SUM(K705:X705),)+IF(SUM(AC705:AD705)&lt;SUM(AB705),SUM(AB705)-SUM(AC705:AD705),)</f>
        <v>0</v>
      </c>
      <c r="AL705" s="28"/>
      <c r="AM705" s="89"/>
      <c r="AN705" s="89"/>
      <c r="AO705" s="89"/>
      <c r="AP705" s="89"/>
      <c r="AQ705" s="89"/>
      <c r="AR705" s="89"/>
      <c r="AS705" s="89"/>
      <c r="AT705" s="89"/>
      <c r="AU705" s="89"/>
      <c r="AV705" s="220"/>
      <c r="AW705" s="89"/>
      <c r="AX705" s="89"/>
    </row>
    <row r="706" spans="1:50" ht="15.75">
      <c r="A706" s="356">
        <f>SUBTOTAL(3,$AK$7:AK706)</f>
        <v>700</v>
      </c>
      <c r="B706" s="357" t="s">
        <v>7044</v>
      </c>
      <c r="C706" s="358" t="s">
        <v>6770</v>
      </c>
      <c r="D706" s="357" t="s">
        <v>9894</v>
      </c>
      <c r="E706" s="357" t="s">
        <v>9290</v>
      </c>
      <c r="F706" s="357" t="s">
        <v>9291</v>
      </c>
      <c r="G706" s="359">
        <v>0</v>
      </c>
      <c r="H706" s="180">
        <v>0</v>
      </c>
      <c r="I706" s="371"/>
      <c r="J706" s="359">
        <v>7050000</v>
      </c>
      <c r="K706" s="359"/>
      <c r="L706" s="359"/>
      <c r="M706" s="359"/>
      <c r="N706" s="359">
        <v>7050000</v>
      </c>
      <c r="O706" s="359"/>
      <c r="P706" s="359"/>
      <c r="Q706" s="252"/>
      <c r="R706" s="359"/>
      <c r="S706" s="359"/>
      <c r="T706" s="359"/>
      <c r="U706" s="359"/>
      <c r="V706" s="359"/>
      <c r="W706" s="359"/>
      <c r="X706" s="359"/>
      <c r="Y706" s="359"/>
      <c r="Z706" s="359">
        <f>IF(SUM(K706:N706)&lt;SUM(J706),SUM(J706)-SUM(K706:N706),)</f>
        <v>0</v>
      </c>
      <c r="AA706" s="359"/>
      <c r="AB706" s="219">
        <v>7950000</v>
      </c>
      <c r="AC706" s="219">
        <v>7950000</v>
      </c>
      <c r="AD706" s="219"/>
      <c r="AE706" s="219"/>
      <c r="AF706" s="219"/>
      <c r="AG706" s="219"/>
      <c r="AH706" s="219"/>
      <c r="AI706" s="219"/>
      <c r="AJ706" s="359">
        <f>IF(SUM(AC706:AD706)&lt;SUM(AB706),SUM(AB706)-SUM(AC706:AD706),)</f>
        <v>0</v>
      </c>
      <c r="AK706" s="180">
        <f>IF(SUM(K706:X706)-I706&lt;SUM(J706+G706,H706),SUM(G706+H706+J706)-SUM(K706:X706),)+IF(SUM(AC706:AD706)&lt;SUM(AB706),SUM(AB706)-SUM(AC706:AD706),)</f>
        <v>0</v>
      </c>
      <c r="AL706" s="28"/>
      <c r="AM706" s="89"/>
      <c r="AN706" s="89"/>
      <c r="AO706" s="89"/>
      <c r="AP706" s="89"/>
      <c r="AQ706" s="89"/>
      <c r="AR706" s="89"/>
      <c r="AS706" s="89"/>
      <c r="AT706" s="89"/>
      <c r="AU706" s="89"/>
      <c r="AV706" s="220"/>
      <c r="AW706" s="89"/>
      <c r="AX706" s="89"/>
    </row>
    <row r="707" spans="1:50" ht="15.75">
      <c r="A707" s="356">
        <f>SUBTOTAL(3,$AK$7:AK707)</f>
        <v>701</v>
      </c>
      <c r="B707" s="357" t="s">
        <v>7044</v>
      </c>
      <c r="C707" s="358" t="s">
        <v>9895</v>
      </c>
      <c r="D707" s="357" t="s">
        <v>9896</v>
      </c>
      <c r="E707" s="357" t="s">
        <v>9290</v>
      </c>
      <c r="F707" s="357" t="s">
        <v>9291</v>
      </c>
      <c r="G707" s="359">
        <v>0</v>
      </c>
      <c r="H707" s="180">
        <v>0</v>
      </c>
      <c r="I707" s="371">
        <v>0</v>
      </c>
      <c r="J707" s="359">
        <v>7050000</v>
      </c>
      <c r="K707" s="359"/>
      <c r="L707" s="359"/>
      <c r="M707" s="359"/>
      <c r="N707" s="359"/>
      <c r="O707" s="359"/>
      <c r="P707" s="359">
        <v>7050000</v>
      </c>
      <c r="Q707" s="252"/>
      <c r="R707" s="359"/>
      <c r="S707" s="359"/>
      <c r="T707" s="359"/>
      <c r="U707" s="359"/>
      <c r="V707" s="359"/>
      <c r="W707" s="359"/>
      <c r="X707" s="359"/>
      <c r="Y707" s="359"/>
      <c r="Z707" s="359">
        <f>IF(SUM(K707:P707)&lt;SUM(J707),SUM(J707)-SUM(K707:P707),)</f>
        <v>0</v>
      </c>
      <c r="AA707" s="359"/>
      <c r="AB707" s="219">
        <v>7950000</v>
      </c>
      <c r="AC707" s="219">
        <v>7950000</v>
      </c>
      <c r="AD707" s="219"/>
      <c r="AE707" s="219"/>
      <c r="AF707" s="219"/>
      <c r="AG707" s="219"/>
      <c r="AH707" s="219"/>
      <c r="AI707" s="219"/>
      <c r="AJ707" s="359">
        <f>IF(SUM(AC707:AD707)&lt;SUM(AB707),SUM(AB707)-SUM(AC707:AD707),)</f>
        <v>0</v>
      </c>
      <c r="AK707" s="180">
        <f>IF(SUM(K707:X707)-I707&lt;SUM(J707+G707,H707),SUM(G707+H707+J707)-SUM(K707:X707),)+IF(SUM(AC707:AD707)&lt;SUM(AB707),SUM(AB707)-SUM(AC707:AD707),)</f>
        <v>0</v>
      </c>
      <c r="AL707" s="28"/>
      <c r="AM707" s="89"/>
      <c r="AN707" s="89"/>
      <c r="AO707" s="89"/>
      <c r="AP707" s="89"/>
      <c r="AQ707" s="89"/>
      <c r="AR707" s="89"/>
      <c r="AS707" s="89"/>
      <c r="AT707" s="89"/>
      <c r="AU707" s="89"/>
      <c r="AV707" s="220"/>
      <c r="AW707" s="89"/>
      <c r="AX707" s="89"/>
    </row>
    <row r="708" spans="1:50" ht="15.75">
      <c r="A708" s="356">
        <f>SUBTOTAL(3,$AK$7:AK708)</f>
        <v>702</v>
      </c>
      <c r="B708" s="357" t="s">
        <v>7044</v>
      </c>
      <c r="C708" s="358" t="s">
        <v>5319</v>
      </c>
      <c r="D708" s="357" t="s">
        <v>9897</v>
      </c>
      <c r="E708" s="357" t="s">
        <v>9290</v>
      </c>
      <c r="F708" s="357" t="s">
        <v>9291</v>
      </c>
      <c r="G708" s="359">
        <v>0</v>
      </c>
      <c r="H708" s="180">
        <v>0</v>
      </c>
      <c r="I708" s="371"/>
      <c r="J708" s="359">
        <v>7050000</v>
      </c>
      <c r="K708" s="359"/>
      <c r="L708" s="359"/>
      <c r="M708" s="359"/>
      <c r="N708" s="359">
        <v>7050000</v>
      </c>
      <c r="O708" s="359"/>
      <c r="P708" s="359"/>
      <c r="Q708" s="252"/>
      <c r="R708" s="359"/>
      <c r="S708" s="359"/>
      <c r="T708" s="359"/>
      <c r="U708" s="359"/>
      <c r="V708" s="359"/>
      <c r="W708" s="359"/>
      <c r="X708" s="359"/>
      <c r="Y708" s="359"/>
      <c r="Z708" s="359">
        <f>IF(SUM(K708:N708)&lt;SUM(J708),SUM(J708)-SUM(K708:N708),)</f>
        <v>0</v>
      </c>
      <c r="AA708" s="359"/>
      <c r="AB708" s="219">
        <v>7950000</v>
      </c>
      <c r="AC708" s="219">
        <v>7950000</v>
      </c>
      <c r="AD708" s="219"/>
      <c r="AE708" s="219"/>
      <c r="AF708" s="219"/>
      <c r="AG708" s="219"/>
      <c r="AH708" s="219"/>
      <c r="AI708" s="219"/>
      <c r="AJ708" s="359">
        <f>IF(SUM(AC708:AD708)&lt;SUM(AB708),SUM(AB708)-SUM(AC708:AD708),)</f>
        <v>0</v>
      </c>
      <c r="AK708" s="180">
        <f>IF(SUM(K708:X708)-I708&lt;SUM(J708+G708,H708),SUM(G708+H708+J708)-SUM(K708:X708),)+IF(SUM(AC708:AD708)&lt;SUM(AB708),SUM(AB708)-SUM(AC708:AD708),)</f>
        <v>0</v>
      </c>
      <c r="AL708" s="28"/>
      <c r="AM708" s="89"/>
      <c r="AN708" s="89"/>
      <c r="AO708" s="89"/>
      <c r="AP708" s="89"/>
      <c r="AQ708" s="89"/>
      <c r="AR708" s="89"/>
      <c r="AS708" s="89"/>
      <c r="AT708" s="89"/>
      <c r="AU708" s="89"/>
      <c r="AV708" s="220"/>
      <c r="AW708" s="89"/>
      <c r="AX708" s="89"/>
    </row>
    <row r="709" spans="1:50" ht="15.75">
      <c r="A709" s="356">
        <f>SUBTOTAL(3,$AK$7:AK709)</f>
        <v>703</v>
      </c>
      <c r="B709" s="357" t="s">
        <v>7044</v>
      </c>
      <c r="C709" s="358" t="s">
        <v>9898</v>
      </c>
      <c r="D709" s="357" t="s">
        <v>9899</v>
      </c>
      <c r="E709" s="357" t="s">
        <v>9290</v>
      </c>
      <c r="F709" s="357" t="s">
        <v>9291</v>
      </c>
      <c r="G709" s="359">
        <v>0</v>
      </c>
      <c r="H709" s="180">
        <v>0</v>
      </c>
      <c r="I709" s="371"/>
      <c r="J709" s="359">
        <v>7050000</v>
      </c>
      <c r="K709" s="359"/>
      <c r="L709" s="359"/>
      <c r="M709" s="359"/>
      <c r="N709" s="359"/>
      <c r="O709" s="359"/>
      <c r="P709" s="359">
        <v>7050000</v>
      </c>
      <c r="Q709" s="252"/>
      <c r="R709" s="359"/>
      <c r="S709" s="359"/>
      <c r="T709" s="359"/>
      <c r="U709" s="359"/>
      <c r="V709" s="359"/>
      <c r="W709" s="359"/>
      <c r="X709" s="359"/>
      <c r="Y709" s="359"/>
      <c r="Z709" s="359">
        <f>IF(SUM(K709:P709)&lt;SUM(J709),SUM(J709)-SUM(K709:P709),)</f>
        <v>0</v>
      </c>
      <c r="AA709" s="359"/>
      <c r="AB709" s="219">
        <v>7950000</v>
      </c>
      <c r="AC709" s="219"/>
      <c r="AD709" s="219"/>
      <c r="AE709" s="219"/>
      <c r="AF709" s="219"/>
      <c r="AG709" s="219"/>
      <c r="AH709" s="219"/>
      <c r="AI709" s="219"/>
      <c r="AJ709" s="359">
        <f>IF(SUM(AC709:AD709)&lt;SUM(AB709),SUM(AB709)-SUM(AC709:AD709),)</f>
        <v>7950000</v>
      </c>
      <c r="AK709" s="180">
        <f>IF(SUM(K709:X709)-I709&lt;SUM(J709+G709,H709),SUM(G709+H709+J709)-SUM(K709:X709),)+IF(SUM(AC709:AD709)&lt;SUM(AB709),SUM(AB709)-SUM(AC709:AD709),)</f>
        <v>7950000</v>
      </c>
      <c r="AL709" s="28"/>
      <c r="AM709" s="89"/>
      <c r="AN709" s="89"/>
      <c r="AO709" s="89"/>
      <c r="AP709" s="89"/>
      <c r="AQ709" s="89"/>
      <c r="AR709" s="89"/>
      <c r="AS709" s="89"/>
      <c r="AT709" s="89"/>
      <c r="AU709" s="89"/>
      <c r="AV709" s="220"/>
      <c r="AW709" s="89"/>
      <c r="AX709" s="89"/>
    </row>
    <row r="710" spans="1:50" ht="15.75">
      <c r="A710" s="356">
        <f>SUBTOTAL(3,$AK$7:AK710)</f>
        <v>704</v>
      </c>
      <c r="B710" s="357" t="s">
        <v>7044</v>
      </c>
      <c r="C710" s="358" t="s">
        <v>9900</v>
      </c>
      <c r="D710" s="357" t="s">
        <v>9901</v>
      </c>
      <c r="E710" s="357" t="s">
        <v>9290</v>
      </c>
      <c r="F710" s="357" t="s">
        <v>9291</v>
      </c>
      <c r="G710" s="359">
        <v>0</v>
      </c>
      <c r="H710" s="180">
        <v>0</v>
      </c>
      <c r="I710" s="371">
        <v>0</v>
      </c>
      <c r="J710" s="359">
        <v>7050000</v>
      </c>
      <c r="K710" s="359"/>
      <c r="L710" s="359"/>
      <c r="M710" s="359"/>
      <c r="N710" s="359"/>
      <c r="O710" s="359"/>
      <c r="P710" s="359"/>
      <c r="Q710" s="252"/>
      <c r="R710" s="359"/>
      <c r="S710" s="359"/>
      <c r="T710" s="359">
        <v>7050000</v>
      </c>
      <c r="U710" s="359"/>
      <c r="V710" s="359"/>
      <c r="W710" s="359"/>
      <c r="X710" s="359"/>
      <c r="Y710" s="359"/>
      <c r="Z710" s="359">
        <f>IF(SUM(K710:Y710)&lt;SUM(J710),SUM(J710)-SUM(K710:Y710),)</f>
        <v>0</v>
      </c>
      <c r="AA710" s="359"/>
      <c r="AB710" s="219">
        <v>7950000</v>
      </c>
      <c r="AC710" s="219"/>
      <c r="AD710" s="219"/>
      <c r="AE710" s="219">
        <v>7950000</v>
      </c>
      <c r="AF710" s="219"/>
      <c r="AG710" s="219"/>
      <c r="AH710" s="219"/>
      <c r="AI710" s="219"/>
      <c r="AJ710" s="359">
        <f>IF(SUM(AC710:AF710)&lt;SUM(AB710),SUM(AB710)-SUM(AC710:AF710),)</f>
        <v>0</v>
      </c>
      <c r="AK710" s="180">
        <f>IF(SUM(K710:X710)-I710&lt;SUM(J710+G710,H710),SUM(G710+H710+J710)-SUM(K710:X710),)+IF(SUM(AC710:AF710)&lt;SUM(AB710),SUM(AB710)-SUM(AC710:AF710),)</f>
        <v>0</v>
      </c>
      <c r="AL710" s="28"/>
      <c r="AM710" s="89"/>
      <c r="AN710" s="89"/>
      <c r="AO710" s="89"/>
      <c r="AP710" s="89"/>
      <c r="AQ710" s="89"/>
      <c r="AR710" s="89"/>
      <c r="AS710" s="89"/>
      <c r="AT710" s="89"/>
      <c r="AU710" s="89"/>
      <c r="AV710" s="220"/>
      <c r="AW710" s="89"/>
      <c r="AX710" s="89"/>
    </row>
    <row r="711" spans="1:50" ht="15.75">
      <c r="A711" s="356">
        <f>SUBTOTAL(3,$AK$7:AK711)</f>
        <v>705</v>
      </c>
      <c r="B711" s="357" t="s">
        <v>7044</v>
      </c>
      <c r="C711" s="358" t="s">
        <v>5827</v>
      </c>
      <c r="D711" s="357" t="s">
        <v>9902</v>
      </c>
      <c r="E711" s="357" t="s">
        <v>9290</v>
      </c>
      <c r="F711" s="357" t="s">
        <v>9291</v>
      </c>
      <c r="G711" s="359">
        <v>0</v>
      </c>
      <c r="H711" s="180">
        <v>0</v>
      </c>
      <c r="I711" s="371"/>
      <c r="J711" s="359">
        <v>7050000</v>
      </c>
      <c r="K711" s="359"/>
      <c r="L711" s="359"/>
      <c r="M711" s="359"/>
      <c r="N711" s="359">
        <v>7050000</v>
      </c>
      <c r="O711" s="359"/>
      <c r="P711" s="359"/>
      <c r="Q711" s="252"/>
      <c r="R711" s="359"/>
      <c r="S711" s="359"/>
      <c r="T711" s="359"/>
      <c r="U711" s="359"/>
      <c r="V711" s="359"/>
      <c r="W711" s="359"/>
      <c r="X711" s="359"/>
      <c r="Y711" s="359"/>
      <c r="Z711" s="359">
        <f>IF(SUM(K711:N711)&lt;SUM(J711),SUM(J711)-SUM(K711:N711),)</f>
        <v>0</v>
      </c>
      <c r="AA711" s="359"/>
      <c r="AB711" s="219">
        <v>7950000</v>
      </c>
      <c r="AC711" s="219">
        <v>7950000</v>
      </c>
      <c r="AD711" s="219"/>
      <c r="AE711" s="219"/>
      <c r="AF711" s="219"/>
      <c r="AG711" s="219"/>
      <c r="AH711" s="219"/>
      <c r="AI711" s="219"/>
      <c r="AJ711" s="359">
        <f t="shared" ref="AJ711:AJ718" si="125">IF(SUM(AC711:AD711)&lt;SUM(AB711),SUM(AB711)-SUM(AC711:AD711),)</f>
        <v>0</v>
      </c>
      <c r="AK711" s="180">
        <f t="shared" ref="AK711:AK718" si="126">IF(SUM(K711:X711)-I711&lt;SUM(J711+G711,H711),SUM(G711+H711+J711)-SUM(K711:X711),)+IF(SUM(AC711:AD711)&lt;SUM(AB711),SUM(AB711)-SUM(AC711:AD711),)</f>
        <v>0</v>
      </c>
      <c r="AL711" s="28"/>
      <c r="AM711" s="89"/>
      <c r="AN711" s="89"/>
      <c r="AO711" s="89"/>
      <c r="AP711" s="89"/>
      <c r="AQ711" s="89"/>
      <c r="AR711" s="89"/>
      <c r="AS711" s="89"/>
      <c r="AT711" s="89"/>
      <c r="AU711" s="89"/>
      <c r="AV711" s="220"/>
      <c r="AW711" s="89"/>
      <c r="AX711" s="89"/>
    </row>
    <row r="712" spans="1:50" ht="15.75">
      <c r="A712" s="356">
        <f>SUBTOTAL(3,$AK$7:AK712)</f>
        <v>706</v>
      </c>
      <c r="B712" s="357" t="s">
        <v>7044</v>
      </c>
      <c r="C712" s="358" t="s">
        <v>9903</v>
      </c>
      <c r="D712" s="357" t="s">
        <v>9904</v>
      </c>
      <c r="E712" s="357" t="s">
        <v>9290</v>
      </c>
      <c r="F712" s="357" t="s">
        <v>9291</v>
      </c>
      <c r="G712" s="359">
        <v>0</v>
      </c>
      <c r="H712" s="180">
        <v>0</v>
      </c>
      <c r="I712" s="371"/>
      <c r="J712" s="359">
        <v>7050000</v>
      </c>
      <c r="K712" s="359"/>
      <c r="L712" s="359"/>
      <c r="M712" s="359"/>
      <c r="N712" s="359"/>
      <c r="O712" s="359"/>
      <c r="P712" s="359">
        <v>7050000</v>
      </c>
      <c r="Q712" s="252"/>
      <c r="R712" s="359"/>
      <c r="S712" s="359"/>
      <c r="T712" s="359"/>
      <c r="U712" s="359"/>
      <c r="V712" s="359"/>
      <c r="W712" s="359"/>
      <c r="X712" s="359"/>
      <c r="Y712" s="359"/>
      <c r="Z712" s="359">
        <f>IF(SUM(K712:P712)&lt;SUM(J712),SUM(J712)-SUM(K712:P712),)</f>
        <v>0</v>
      </c>
      <c r="AA712" s="359"/>
      <c r="AB712" s="219">
        <v>7950000</v>
      </c>
      <c r="AC712" s="219"/>
      <c r="AD712" s="219"/>
      <c r="AE712" s="219"/>
      <c r="AF712" s="219"/>
      <c r="AG712" s="219"/>
      <c r="AH712" s="219"/>
      <c r="AI712" s="219"/>
      <c r="AJ712" s="359">
        <f t="shared" si="125"/>
        <v>7950000</v>
      </c>
      <c r="AK712" s="180">
        <f t="shared" si="126"/>
        <v>7950000</v>
      </c>
      <c r="AL712" s="28"/>
      <c r="AM712" s="89"/>
      <c r="AN712" s="89"/>
      <c r="AO712" s="89"/>
      <c r="AP712" s="89"/>
      <c r="AQ712" s="89"/>
      <c r="AR712" s="89"/>
      <c r="AS712" s="89"/>
      <c r="AT712" s="89"/>
      <c r="AU712" s="89"/>
      <c r="AV712" s="220"/>
      <c r="AW712" s="89"/>
      <c r="AX712" s="89"/>
    </row>
    <row r="713" spans="1:50" ht="15.75">
      <c r="A713" s="356">
        <f>SUBTOTAL(3,$AK$7:AK713)</f>
        <v>707</v>
      </c>
      <c r="B713" s="357" t="s">
        <v>7044</v>
      </c>
      <c r="C713" s="379" t="s">
        <v>9905</v>
      </c>
      <c r="D713" s="357" t="s">
        <v>9906</v>
      </c>
      <c r="E713" s="357" t="s">
        <v>9416</v>
      </c>
      <c r="F713" s="357" t="s">
        <v>9417</v>
      </c>
      <c r="G713" s="359"/>
      <c r="H713" s="180">
        <v>0</v>
      </c>
      <c r="I713" s="371">
        <v>0</v>
      </c>
      <c r="J713" s="359">
        <v>7050000</v>
      </c>
      <c r="K713" s="359"/>
      <c r="L713" s="359"/>
      <c r="M713" s="359"/>
      <c r="N713" s="359"/>
      <c r="O713" s="359"/>
      <c r="P713" s="359">
        <v>7050000</v>
      </c>
      <c r="Q713" s="252"/>
      <c r="R713" s="359"/>
      <c r="S713" s="359"/>
      <c r="T713" s="359"/>
      <c r="U713" s="359"/>
      <c r="V713" s="359"/>
      <c r="W713" s="359"/>
      <c r="X713" s="359"/>
      <c r="Y713" s="359"/>
      <c r="Z713" s="359">
        <f>IF(SUM(K713:P713)&lt;SUM(J713),SUM(J713)-SUM(K713:P713),)</f>
        <v>0</v>
      </c>
      <c r="AA713" s="359"/>
      <c r="AB713" s="219">
        <v>7950000</v>
      </c>
      <c r="AC713" s="219"/>
      <c r="AD713" s="219"/>
      <c r="AE713" s="219"/>
      <c r="AF713" s="219"/>
      <c r="AG713" s="219"/>
      <c r="AH713" s="219"/>
      <c r="AI713" s="219"/>
      <c r="AJ713" s="359">
        <f t="shared" si="125"/>
        <v>7950000</v>
      </c>
      <c r="AK713" s="180">
        <f t="shared" si="126"/>
        <v>7950000</v>
      </c>
      <c r="AL713" s="28"/>
      <c r="AM713" s="89"/>
      <c r="AN713" s="89"/>
      <c r="AO713" s="89"/>
      <c r="AP713" s="89"/>
      <c r="AQ713" s="89"/>
      <c r="AR713" s="89"/>
      <c r="AS713" s="89"/>
      <c r="AT713" s="89"/>
      <c r="AU713" s="89"/>
      <c r="AV713" s="220"/>
      <c r="AW713" s="89"/>
      <c r="AX713" s="89"/>
    </row>
    <row r="714" spans="1:50" ht="15.75">
      <c r="A714" s="356">
        <f>SUBTOTAL(3,$AK$7:AK714)</f>
        <v>708</v>
      </c>
      <c r="B714" s="357" t="s">
        <v>7044</v>
      </c>
      <c r="C714" s="358" t="s">
        <v>5374</v>
      </c>
      <c r="D714" s="357" t="s">
        <v>9907</v>
      </c>
      <c r="E714" s="357" t="s">
        <v>9290</v>
      </c>
      <c r="F714" s="357" t="s">
        <v>9291</v>
      </c>
      <c r="G714" s="359">
        <v>0</v>
      </c>
      <c r="H714" s="180">
        <v>0</v>
      </c>
      <c r="I714" s="371">
        <v>0</v>
      </c>
      <c r="J714" s="359">
        <v>7050000</v>
      </c>
      <c r="K714" s="359"/>
      <c r="L714" s="359"/>
      <c r="M714" s="359"/>
      <c r="N714" s="359">
        <v>7050000</v>
      </c>
      <c r="O714" s="359"/>
      <c r="P714" s="359"/>
      <c r="Q714" s="252"/>
      <c r="R714" s="359"/>
      <c r="S714" s="359"/>
      <c r="T714" s="359"/>
      <c r="U714" s="359"/>
      <c r="V714" s="359"/>
      <c r="W714" s="359"/>
      <c r="X714" s="359"/>
      <c r="Y714" s="359"/>
      <c r="Z714" s="359">
        <f>IF(SUM(K714:N714)&lt;SUM(J714),SUM(J714)-SUM(K714:N714),)</f>
        <v>0</v>
      </c>
      <c r="AA714" s="359"/>
      <c r="AB714" s="219">
        <v>7950000</v>
      </c>
      <c r="AC714" s="219">
        <v>7950000</v>
      </c>
      <c r="AD714" s="219"/>
      <c r="AE714" s="219"/>
      <c r="AF714" s="219"/>
      <c r="AG714" s="219"/>
      <c r="AH714" s="219"/>
      <c r="AI714" s="219"/>
      <c r="AJ714" s="359">
        <f t="shared" si="125"/>
        <v>0</v>
      </c>
      <c r="AK714" s="180">
        <f t="shared" si="126"/>
        <v>0</v>
      </c>
      <c r="AL714" s="28"/>
      <c r="AM714" s="89"/>
      <c r="AN714" s="89"/>
      <c r="AO714" s="89"/>
      <c r="AP714" s="89"/>
      <c r="AQ714" s="89"/>
      <c r="AR714" s="89"/>
      <c r="AS714" s="89"/>
      <c r="AT714" s="89"/>
      <c r="AU714" s="89"/>
      <c r="AV714" s="220"/>
      <c r="AW714" s="89"/>
      <c r="AX714" s="89"/>
    </row>
    <row r="715" spans="1:50" ht="15.75">
      <c r="A715" s="356">
        <f>SUBTOTAL(3,$AK$7:AK715)</f>
        <v>709</v>
      </c>
      <c r="B715" s="357" t="s">
        <v>7044</v>
      </c>
      <c r="C715" s="358" t="s">
        <v>9908</v>
      </c>
      <c r="D715" s="357" t="s">
        <v>9909</v>
      </c>
      <c r="E715" s="357" t="s">
        <v>9290</v>
      </c>
      <c r="F715" s="357" t="s">
        <v>9291</v>
      </c>
      <c r="G715" s="359">
        <v>0</v>
      </c>
      <c r="H715" s="180">
        <v>0</v>
      </c>
      <c r="I715" s="371">
        <v>0</v>
      </c>
      <c r="J715" s="359">
        <v>7050000</v>
      </c>
      <c r="K715" s="359"/>
      <c r="L715" s="359"/>
      <c r="M715" s="359"/>
      <c r="N715" s="359"/>
      <c r="O715" s="359"/>
      <c r="P715" s="359">
        <v>7050000</v>
      </c>
      <c r="Q715" s="252"/>
      <c r="R715" s="359"/>
      <c r="S715" s="359"/>
      <c r="T715" s="359"/>
      <c r="U715" s="359"/>
      <c r="V715" s="359"/>
      <c r="W715" s="359"/>
      <c r="X715" s="359"/>
      <c r="Y715" s="359"/>
      <c r="Z715" s="359">
        <f>IF(SUM(K715:P715)&lt;SUM(J715),SUM(J715)-SUM(K715:P715),)</f>
        <v>0</v>
      </c>
      <c r="AA715" s="359">
        <v>2517000</v>
      </c>
      <c r="AB715" s="219">
        <f>7950000-AA715</f>
        <v>5433000</v>
      </c>
      <c r="AC715" s="219">
        <v>7950000</v>
      </c>
      <c r="AD715" s="219"/>
      <c r="AE715" s="219"/>
      <c r="AF715" s="219"/>
      <c r="AG715" s="219"/>
      <c r="AH715" s="219"/>
      <c r="AI715" s="219"/>
      <c r="AJ715" s="359">
        <f t="shared" si="125"/>
        <v>0</v>
      </c>
      <c r="AK715" s="180">
        <f t="shared" si="126"/>
        <v>0</v>
      </c>
      <c r="AL715" s="28"/>
      <c r="AM715" s="89"/>
      <c r="AN715" s="89"/>
      <c r="AO715" s="89"/>
      <c r="AP715" s="89"/>
      <c r="AQ715" s="89"/>
      <c r="AR715" s="89"/>
      <c r="AS715" s="89"/>
      <c r="AT715" s="89"/>
      <c r="AU715" s="89"/>
      <c r="AV715" s="220"/>
      <c r="AW715" s="89"/>
      <c r="AX715" s="89"/>
    </row>
    <row r="716" spans="1:50" ht="15.75">
      <c r="A716" s="356">
        <f>SUBTOTAL(3,$AK$7:AK716)</f>
        <v>710</v>
      </c>
      <c r="B716" s="357" t="s">
        <v>7044</v>
      </c>
      <c r="C716" s="358" t="s">
        <v>9910</v>
      </c>
      <c r="D716" s="357" t="s">
        <v>9911</v>
      </c>
      <c r="E716" s="357" t="s">
        <v>9290</v>
      </c>
      <c r="F716" s="357" t="s">
        <v>9291</v>
      </c>
      <c r="G716" s="359">
        <v>0</v>
      </c>
      <c r="H716" s="180">
        <v>0</v>
      </c>
      <c r="I716" s="371"/>
      <c r="J716" s="359">
        <v>7050000</v>
      </c>
      <c r="K716" s="359"/>
      <c r="L716" s="359"/>
      <c r="M716" s="359"/>
      <c r="N716" s="359"/>
      <c r="O716" s="359"/>
      <c r="P716" s="359">
        <v>7050000</v>
      </c>
      <c r="Q716" s="252"/>
      <c r="R716" s="359"/>
      <c r="S716" s="359"/>
      <c r="T716" s="359"/>
      <c r="U716" s="359"/>
      <c r="V716" s="359"/>
      <c r="W716" s="359"/>
      <c r="X716" s="359"/>
      <c r="Y716" s="359"/>
      <c r="Z716" s="359">
        <f>IF(SUM(K716:P716)&lt;SUM(J716),SUM(J716)-SUM(K716:P716),)</f>
        <v>0</v>
      </c>
      <c r="AA716" s="359"/>
      <c r="AB716" s="219">
        <v>7950000</v>
      </c>
      <c r="AC716" s="219">
        <v>7950000</v>
      </c>
      <c r="AD716" s="219"/>
      <c r="AE716" s="219"/>
      <c r="AF716" s="219"/>
      <c r="AG716" s="219"/>
      <c r="AH716" s="219"/>
      <c r="AI716" s="219"/>
      <c r="AJ716" s="359">
        <f t="shared" si="125"/>
        <v>0</v>
      </c>
      <c r="AK716" s="180">
        <f t="shared" si="126"/>
        <v>0</v>
      </c>
      <c r="AL716" s="28"/>
      <c r="AM716" s="89"/>
      <c r="AN716" s="89"/>
      <c r="AO716" s="89"/>
      <c r="AP716" s="89"/>
      <c r="AQ716" s="89"/>
      <c r="AR716" s="89"/>
      <c r="AS716" s="89"/>
      <c r="AT716" s="89"/>
      <c r="AU716" s="89"/>
      <c r="AV716" s="220"/>
      <c r="AW716" s="89"/>
      <c r="AX716" s="89"/>
    </row>
    <row r="717" spans="1:50" ht="15.75">
      <c r="A717" s="356">
        <f>SUBTOTAL(3,$AK$7:AK717)</f>
        <v>711</v>
      </c>
      <c r="B717" s="357" t="s">
        <v>7044</v>
      </c>
      <c r="C717" s="358" t="s">
        <v>6860</v>
      </c>
      <c r="D717" s="357" t="s">
        <v>9912</v>
      </c>
      <c r="E717" s="357" t="s">
        <v>9290</v>
      </c>
      <c r="F717" s="357" t="s">
        <v>9291</v>
      </c>
      <c r="G717" s="359">
        <v>0</v>
      </c>
      <c r="H717" s="180">
        <v>0</v>
      </c>
      <c r="I717" s="371">
        <v>0</v>
      </c>
      <c r="J717" s="359">
        <v>7050000</v>
      </c>
      <c r="K717" s="359"/>
      <c r="L717" s="359"/>
      <c r="M717" s="359"/>
      <c r="N717" s="359">
        <v>7050000</v>
      </c>
      <c r="O717" s="359"/>
      <c r="P717" s="359"/>
      <c r="Q717" s="252"/>
      <c r="R717" s="359"/>
      <c r="S717" s="359"/>
      <c r="T717" s="359"/>
      <c r="U717" s="359"/>
      <c r="V717" s="359"/>
      <c r="W717" s="359"/>
      <c r="X717" s="359"/>
      <c r="Y717" s="359"/>
      <c r="Z717" s="359">
        <f>IF(SUM(K717:N717)&lt;SUM(J717),SUM(J717)-SUM(K717:N717),)</f>
        <v>0</v>
      </c>
      <c r="AA717" s="359"/>
      <c r="AB717" s="219">
        <v>7950000</v>
      </c>
      <c r="AC717" s="219">
        <v>7950000</v>
      </c>
      <c r="AD717" s="219"/>
      <c r="AE717" s="219"/>
      <c r="AF717" s="219"/>
      <c r="AG717" s="219"/>
      <c r="AH717" s="219"/>
      <c r="AI717" s="219"/>
      <c r="AJ717" s="359">
        <f t="shared" si="125"/>
        <v>0</v>
      </c>
      <c r="AK717" s="180">
        <f t="shared" si="126"/>
        <v>0</v>
      </c>
      <c r="AL717" s="28"/>
      <c r="AM717" s="89"/>
      <c r="AN717" s="89"/>
      <c r="AO717" s="89"/>
      <c r="AP717" s="89"/>
      <c r="AQ717" s="89"/>
      <c r="AR717" s="89"/>
      <c r="AS717" s="89"/>
      <c r="AT717" s="89"/>
      <c r="AU717" s="89"/>
      <c r="AV717" s="220"/>
      <c r="AW717" s="89"/>
      <c r="AX717" s="89"/>
    </row>
    <row r="718" spans="1:50" ht="15.75">
      <c r="A718" s="356">
        <f>SUBTOTAL(3,$AK$7:AK718)</f>
        <v>712</v>
      </c>
      <c r="B718" s="357" t="s">
        <v>7044</v>
      </c>
      <c r="C718" s="358" t="s">
        <v>6370</v>
      </c>
      <c r="D718" s="357" t="s">
        <v>9913</v>
      </c>
      <c r="E718" s="357" t="s">
        <v>9290</v>
      </c>
      <c r="F718" s="357" t="s">
        <v>9291</v>
      </c>
      <c r="G718" s="359">
        <v>0</v>
      </c>
      <c r="H718" s="180">
        <v>0</v>
      </c>
      <c r="I718" s="371">
        <v>0</v>
      </c>
      <c r="J718" s="359">
        <v>7050000</v>
      </c>
      <c r="K718" s="359"/>
      <c r="L718" s="359"/>
      <c r="M718" s="359"/>
      <c r="N718" s="359">
        <v>7050000</v>
      </c>
      <c r="O718" s="359"/>
      <c r="P718" s="359"/>
      <c r="Q718" s="252"/>
      <c r="R718" s="359"/>
      <c r="S718" s="359"/>
      <c r="T718" s="359"/>
      <c r="U718" s="359"/>
      <c r="V718" s="359"/>
      <c r="W718" s="359"/>
      <c r="X718" s="359"/>
      <c r="Y718" s="359"/>
      <c r="Z718" s="359">
        <f>IF(SUM(K718:N718)&lt;SUM(J718),SUM(J718)-SUM(K718:N718),)</f>
        <v>0</v>
      </c>
      <c r="AA718" s="359"/>
      <c r="AB718" s="219">
        <v>7950000</v>
      </c>
      <c r="AC718" s="219">
        <v>7950000</v>
      </c>
      <c r="AD718" s="219"/>
      <c r="AE718" s="219"/>
      <c r="AF718" s="219"/>
      <c r="AG718" s="219"/>
      <c r="AH718" s="219"/>
      <c r="AI718" s="219"/>
      <c r="AJ718" s="359">
        <f t="shared" si="125"/>
        <v>0</v>
      </c>
      <c r="AK718" s="180">
        <f t="shared" si="126"/>
        <v>0</v>
      </c>
      <c r="AL718" s="28"/>
      <c r="AM718" s="89"/>
      <c r="AN718" s="89"/>
      <c r="AO718" s="89"/>
      <c r="AP718" s="89"/>
      <c r="AQ718" s="89"/>
      <c r="AR718" s="89"/>
      <c r="AS718" s="89"/>
      <c r="AT718" s="89"/>
      <c r="AU718" s="89"/>
      <c r="AV718" s="220"/>
      <c r="AW718" s="89"/>
      <c r="AX718" s="89"/>
    </row>
    <row r="719" spans="1:50" ht="15.75">
      <c r="A719" s="356">
        <f>SUBTOTAL(3,$AK$7:AK719)</f>
        <v>713</v>
      </c>
      <c r="B719" s="357" t="s">
        <v>7044</v>
      </c>
      <c r="C719" s="358" t="s">
        <v>9914</v>
      </c>
      <c r="D719" s="357" t="s">
        <v>9915</v>
      </c>
      <c r="E719" s="357" t="s">
        <v>9290</v>
      </c>
      <c r="F719" s="357" t="s">
        <v>9291</v>
      </c>
      <c r="G719" s="359">
        <v>0</v>
      </c>
      <c r="H719" s="180">
        <v>0</v>
      </c>
      <c r="I719" s="371"/>
      <c r="J719" s="359">
        <v>7050000</v>
      </c>
      <c r="K719" s="359"/>
      <c r="L719" s="359"/>
      <c r="M719" s="359"/>
      <c r="N719" s="359"/>
      <c r="O719" s="359"/>
      <c r="P719" s="359">
        <v>7050000</v>
      </c>
      <c r="Q719" s="252"/>
      <c r="R719" s="359"/>
      <c r="S719" s="359"/>
      <c r="T719" s="359"/>
      <c r="U719" s="359"/>
      <c r="V719" s="359"/>
      <c r="W719" s="359"/>
      <c r="X719" s="359"/>
      <c r="Y719" s="359"/>
      <c r="Z719" s="359">
        <f>IF(SUM(K719:P719)&lt;SUM(J719),SUM(J719)-SUM(K719:P719),)</f>
        <v>0</v>
      </c>
      <c r="AA719" s="359"/>
      <c r="AB719" s="219">
        <v>7950000</v>
      </c>
      <c r="AC719" s="219"/>
      <c r="AD719" s="219"/>
      <c r="AE719" s="219">
        <v>7950000</v>
      </c>
      <c r="AF719" s="219"/>
      <c r="AG719" s="219"/>
      <c r="AH719" s="219"/>
      <c r="AI719" s="219"/>
      <c r="AJ719" s="359">
        <f t="shared" ref="AJ719:AJ720" si="127">IF(SUM(AC719:AF719)&lt;SUM(AB719),SUM(AB719)-SUM(AC719:AF719),)</f>
        <v>0</v>
      </c>
      <c r="AK719" s="180">
        <f t="shared" ref="AK719:AK720" si="128">IF(SUM(K719:X719)-I719&lt;SUM(J719+G719,H719),SUM(G719+H719+J719)-SUM(K719:X719),)+IF(SUM(AC719:AF719)&lt;SUM(AB719),SUM(AB719)-SUM(AC719:AF719),)</f>
        <v>0</v>
      </c>
      <c r="AL719" s="28"/>
      <c r="AM719" s="89"/>
      <c r="AN719" s="89"/>
      <c r="AO719" s="89"/>
      <c r="AP719" s="89"/>
      <c r="AQ719" s="89"/>
      <c r="AR719" s="89"/>
      <c r="AS719" s="89"/>
      <c r="AT719" s="89"/>
      <c r="AU719" s="89"/>
      <c r="AV719" s="220"/>
      <c r="AW719" s="89"/>
      <c r="AX719" s="89"/>
    </row>
    <row r="720" spans="1:50" ht="15.75">
      <c r="A720" s="356">
        <f>SUBTOTAL(3,$AK$7:AK720)</f>
        <v>714</v>
      </c>
      <c r="B720" s="357" t="s">
        <v>7044</v>
      </c>
      <c r="C720" s="358" t="s">
        <v>9916</v>
      </c>
      <c r="D720" s="357" t="s">
        <v>9917</v>
      </c>
      <c r="E720" s="357" t="s">
        <v>9290</v>
      </c>
      <c r="F720" s="357" t="s">
        <v>9291</v>
      </c>
      <c r="G720" s="359">
        <v>0</v>
      </c>
      <c r="H720" s="180">
        <v>0</v>
      </c>
      <c r="I720" s="371"/>
      <c r="J720" s="359">
        <v>7050000</v>
      </c>
      <c r="K720" s="359"/>
      <c r="L720" s="359"/>
      <c r="M720" s="359"/>
      <c r="N720" s="359"/>
      <c r="O720" s="359"/>
      <c r="P720" s="359">
        <v>7050000</v>
      </c>
      <c r="Q720" s="252"/>
      <c r="R720" s="359"/>
      <c r="S720" s="359"/>
      <c r="T720" s="359"/>
      <c r="U720" s="359"/>
      <c r="V720" s="359"/>
      <c r="W720" s="359"/>
      <c r="X720" s="359"/>
      <c r="Y720" s="359"/>
      <c r="Z720" s="359">
        <f>IF(SUM(K720:P720)&lt;SUM(J720),SUM(J720)-SUM(K720:P720),)</f>
        <v>0</v>
      </c>
      <c r="AA720" s="359"/>
      <c r="AB720" s="219">
        <v>7950000</v>
      </c>
      <c r="AC720" s="219"/>
      <c r="AD720" s="219"/>
      <c r="AE720" s="219">
        <v>7950000</v>
      </c>
      <c r="AF720" s="219"/>
      <c r="AG720" s="219"/>
      <c r="AH720" s="219"/>
      <c r="AI720" s="219"/>
      <c r="AJ720" s="359">
        <f t="shared" si="127"/>
        <v>0</v>
      </c>
      <c r="AK720" s="180">
        <f t="shared" si="128"/>
        <v>0</v>
      </c>
      <c r="AL720" s="28"/>
      <c r="AM720" s="89"/>
      <c r="AN720" s="89"/>
      <c r="AO720" s="89"/>
      <c r="AP720" s="89"/>
      <c r="AQ720" s="89"/>
      <c r="AR720" s="89"/>
      <c r="AS720" s="89"/>
      <c r="AT720" s="89"/>
      <c r="AU720" s="89"/>
      <c r="AV720" s="220"/>
      <c r="AW720" s="89"/>
      <c r="AX720" s="89"/>
    </row>
    <row r="721" spans="1:50" ht="15.75">
      <c r="A721" s="356">
        <f>SUBTOTAL(3,$AK$7:AK721)</f>
        <v>715</v>
      </c>
      <c r="B721" s="357" t="s">
        <v>7044</v>
      </c>
      <c r="C721" s="358" t="s">
        <v>5173</v>
      </c>
      <c r="D721" s="357" t="s">
        <v>9642</v>
      </c>
      <c r="E721" s="357" t="s">
        <v>9290</v>
      </c>
      <c r="F721" s="357" t="s">
        <v>9291</v>
      </c>
      <c r="G721" s="359">
        <v>0</v>
      </c>
      <c r="H721" s="180">
        <v>0</v>
      </c>
      <c r="I721" s="371">
        <v>0</v>
      </c>
      <c r="J721" s="359">
        <v>7050000</v>
      </c>
      <c r="K721" s="359"/>
      <c r="L721" s="359"/>
      <c r="M721" s="359"/>
      <c r="N721" s="359">
        <v>7050000</v>
      </c>
      <c r="O721" s="359"/>
      <c r="P721" s="359"/>
      <c r="Q721" s="252"/>
      <c r="R721" s="359"/>
      <c r="S721" s="359"/>
      <c r="T721" s="359"/>
      <c r="U721" s="359"/>
      <c r="V721" s="359"/>
      <c r="W721" s="359"/>
      <c r="X721" s="359"/>
      <c r="Y721" s="359"/>
      <c r="Z721" s="359">
        <f>IF(SUM(K721:N721)&lt;SUM(J721),SUM(J721)-SUM(K721:N721),)</f>
        <v>0</v>
      </c>
      <c r="AA721" s="359"/>
      <c r="AB721" s="219">
        <v>7950000</v>
      </c>
      <c r="AC721" s="219">
        <v>7950000</v>
      </c>
      <c r="AD721" s="219"/>
      <c r="AE721" s="219"/>
      <c r="AF721" s="219"/>
      <c r="AG721" s="219"/>
      <c r="AH721" s="219"/>
      <c r="AI721" s="219"/>
      <c r="AJ721" s="359">
        <f>IF(SUM(AC721:AD721)&lt;SUM(AB721),SUM(AB721)-SUM(AC721:AD721),)</f>
        <v>0</v>
      </c>
      <c r="AK721" s="180">
        <f>IF(SUM(K721:X721)-I721&lt;SUM(J721+G721,H721),SUM(G721+H721+J721)-SUM(K721:X721),)+IF(SUM(AC721:AD721)&lt;SUM(AB721),SUM(AB721)-SUM(AC721:AD721),)</f>
        <v>0</v>
      </c>
      <c r="AL721" s="28"/>
      <c r="AM721" s="89"/>
      <c r="AN721" s="89"/>
      <c r="AO721" s="89"/>
      <c r="AP721" s="89"/>
      <c r="AQ721" s="89"/>
      <c r="AR721" s="89"/>
      <c r="AS721" s="89"/>
      <c r="AT721" s="89"/>
      <c r="AU721" s="89"/>
      <c r="AV721" s="220"/>
      <c r="AW721" s="89"/>
      <c r="AX721" s="89"/>
    </row>
    <row r="722" spans="1:50" ht="15.75">
      <c r="A722" s="356">
        <f>SUBTOTAL(3,$AK$7:AK722)</f>
        <v>716</v>
      </c>
      <c r="B722" s="357" t="s">
        <v>7044</v>
      </c>
      <c r="C722" s="358" t="s">
        <v>9918</v>
      </c>
      <c r="D722" s="357" t="s">
        <v>9919</v>
      </c>
      <c r="E722" s="357" t="s">
        <v>9290</v>
      </c>
      <c r="F722" s="357" t="s">
        <v>9291</v>
      </c>
      <c r="G722" s="359">
        <v>0</v>
      </c>
      <c r="H722" s="180">
        <v>0</v>
      </c>
      <c r="I722" s="371"/>
      <c r="J722" s="359">
        <v>7050000</v>
      </c>
      <c r="K722" s="359"/>
      <c r="L722" s="359"/>
      <c r="M722" s="359"/>
      <c r="N722" s="359"/>
      <c r="O722" s="359"/>
      <c r="P722" s="359">
        <v>7050000</v>
      </c>
      <c r="Q722" s="252"/>
      <c r="R722" s="359"/>
      <c r="S722" s="359"/>
      <c r="T722" s="359"/>
      <c r="U722" s="359"/>
      <c r="V722" s="359"/>
      <c r="W722" s="359"/>
      <c r="X722" s="359"/>
      <c r="Y722" s="359"/>
      <c r="Z722" s="359">
        <f>IF(SUM(K722:P722)&lt;SUM(J722),SUM(J722)-SUM(K722:P722),)</f>
        <v>0</v>
      </c>
      <c r="AA722" s="359"/>
      <c r="AB722" s="219">
        <v>7950000</v>
      </c>
      <c r="AC722" s="219">
        <v>7950000</v>
      </c>
      <c r="AD722" s="219"/>
      <c r="AE722" s="219"/>
      <c r="AF722" s="219"/>
      <c r="AG722" s="219"/>
      <c r="AH722" s="219"/>
      <c r="AI722" s="219"/>
      <c r="AJ722" s="359">
        <f>IF(SUM(AC722:AD722)&lt;SUM(AB722),SUM(AB722)-SUM(AC722:AD722),)</f>
        <v>0</v>
      </c>
      <c r="AK722" s="180">
        <f>IF(SUM(K722:X722)-I722&lt;SUM(J722+G722,H722),SUM(G722+H722+J722)-SUM(K722:X722),)+IF(SUM(AC722:AD722)&lt;SUM(AB722),SUM(AB722)-SUM(AC722:AD722),)</f>
        <v>0</v>
      </c>
      <c r="AL722" s="28"/>
      <c r="AM722" s="89"/>
      <c r="AN722" s="89"/>
      <c r="AO722" s="89"/>
      <c r="AP722" s="89"/>
      <c r="AQ722" s="89"/>
      <c r="AR722" s="89"/>
      <c r="AS722" s="89"/>
      <c r="AT722" s="89"/>
      <c r="AU722" s="89"/>
      <c r="AV722" s="220"/>
      <c r="AW722" s="89"/>
      <c r="AX722" s="89"/>
    </row>
    <row r="723" spans="1:50" ht="15.75">
      <c r="A723" s="356">
        <f>SUBTOTAL(3,$AK$7:AK723)</f>
        <v>717</v>
      </c>
      <c r="B723" s="357" t="s">
        <v>7044</v>
      </c>
      <c r="C723" s="358" t="s">
        <v>6716</v>
      </c>
      <c r="D723" s="357" t="s">
        <v>9920</v>
      </c>
      <c r="E723" s="357" t="s">
        <v>9290</v>
      </c>
      <c r="F723" s="357" t="s">
        <v>9291</v>
      </c>
      <c r="G723" s="359">
        <v>0</v>
      </c>
      <c r="H723" s="180">
        <v>0</v>
      </c>
      <c r="I723" s="371"/>
      <c r="J723" s="359">
        <v>7050000</v>
      </c>
      <c r="K723" s="359"/>
      <c r="L723" s="359"/>
      <c r="M723" s="359"/>
      <c r="N723" s="359">
        <v>7050000</v>
      </c>
      <c r="O723" s="359"/>
      <c r="P723" s="359"/>
      <c r="Q723" s="252"/>
      <c r="R723" s="359"/>
      <c r="S723" s="359"/>
      <c r="T723" s="359"/>
      <c r="U723" s="359"/>
      <c r="V723" s="359"/>
      <c r="W723" s="359"/>
      <c r="X723" s="359"/>
      <c r="Y723" s="359"/>
      <c r="Z723" s="359">
        <f>IF(SUM(K723:N723)&lt;SUM(J723),SUM(J723)-SUM(K723:N723),)</f>
        <v>0</v>
      </c>
      <c r="AA723" s="359"/>
      <c r="AB723" s="219">
        <v>7950000</v>
      </c>
      <c r="AC723" s="219">
        <v>7950000</v>
      </c>
      <c r="AD723" s="219"/>
      <c r="AE723" s="219"/>
      <c r="AF723" s="219"/>
      <c r="AG723" s="219"/>
      <c r="AH723" s="219"/>
      <c r="AI723" s="219"/>
      <c r="AJ723" s="359">
        <f>IF(SUM(AC723:AD723)&lt;SUM(AB723),SUM(AB723)-SUM(AC723:AD723),)</f>
        <v>0</v>
      </c>
      <c r="AK723" s="180">
        <f>IF(SUM(K723:X723)-I723&lt;SUM(J723+G723,H723),SUM(G723+H723+J723)-SUM(K723:X723),)+IF(SUM(AC723:AD723)&lt;SUM(AB723),SUM(AB723)-SUM(AC723:AD723),)</f>
        <v>0</v>
      </c>
      <c r="AL723" s="28"/>
      <c r="AM723" s="89"/>
      <c r="AN723" s="89"/>
      <c r="AO723" s="89"/>
      <c r="AP723" s="89"/>
      <c r="AQ723" s="89"/>
      <c r="AR723" s="89"/>
      <c r="AS723" s="89"/>
      <c r="AT723" s="89"/>
      <c r="AU723" s="89"/>
      <c r="AV723" s="220"/>
      <c r="AW723" s="89"/>
      <c r="AX723" s="89"/>
    </row>
    <row r="724" spans="1:50" ht="15.75">
      <c r="A724" s="356">
        <f>SUBTOTAL(3,$AK$7:AK724)</f>
        <v>718</v>
      </c>
      <c r="B724" s="357" t="s">
        <v>7044</v>
      </c>
      <c r="C724" s="358" t="s">
        <v>9921</v>
      </c>
      <c r="D724" s="357" t="s">
        <v>9234</v>
      </c>
      <c r="E724" s="357" t="s">
        <v>9290</v>
      </c>
      <c r="F724" s="357" t="s">
        <v>9291</v>
      </c>
      <c r="G724" s="359">
        <v>0</v>
      </c>
      <c r="H724" s="180">
        <v>0</v>
      </c>
      <c r="I724" s="371"/>
      <c r="J724" s="359">
        <v>7050000</v>
      </c>
      <c r="K724" s="359"/>
      <c r="L724" s="359"/>
      <c r="M724" s="359"/>
      <c r="N724" s="359"/>
      <c r="O724" s="359"/>
      <c r="P724" s="359">
        <v>7050000</v>
      </c>
      <c r="Q724" s="252"/>
      <c r="R724" s="359"/>
      <c r="S724" s="359"/>
      <c r="T724" s="359"/>
      <c r="U724" s="359"/>
      <c r="V724" s="359"/>
      <c r="W724" s="359"/>
      <c r="X724" s="359"/>
      <c r="Y724" s="359"/>
      <c r="Z724" s="359">
        <f>IF(SUM(K724:P724)&lt;SUM(J724),SUM(J724)-SUM(K724:P724),)</f>
        <v>0</v>
      </c>
      <c r="AA724" s="359"/>
      <c r="AB724" s="219">
        <v>7950000</v>
      </c>
      <c r="AC724" s="219"/>
      <c r="AD724" s="219"/>
      <c r="AE724" s="219">
        <v>7950000</v>
      </c>
      <c r="AF724" s="219"/>
      <c r="AG724" s="219"/>
      <c r="AH724" s="219"/>
      <c r="AI724" s="219"/>
      <c r="AJ724" s="359">
        <f>IF(SUM(AC724:AF724)&lt;SUM(AB724),SUM(AB724)-SUM(AC724:AF724),)</f>
        <v>0</v>
      </c>
      <c r="AK724" s="180">
        <f>IF(SUM(K724:X724)-I724&lt;SUM(J724+G724,H724),SUM(G724+H724+J724)-SUM(K724:X724),)+IF(SUM(AC724:AF724)&lt;SUM(AB724),SUM(AB724)-SUM(AC724:AF724),)</f>
        <v>0</v>
      </c>
      <c r="AL724" s="28"/>
      <c r="AM724" s="89"/>
      <c r="AN724" s="89"/>
      <c r="AO724" s="89"/>
      <c r="AP724" s="89"/>
      <c r="AQ724" s="89"/>
      <c r="AR724" s="89"/>
      <c r="AS724" s="89"/>
      <c r="AT724" s="89"/>
      <c r="AU724" s="89"/>
      <c r="AV724" s="220"/>
      <c r="AW724" s="89"/>
      <c r="AX724" s="89"/>
    </row>
    <row r="725" spans="1:50" ht="15.75">
      <c r="A725" s="356">
        <f>SUBTOTAL(3,$AK$7:AK725)</f>
        <v>719</v>
      </c>
      <c r="B725" s="357" t="s">
        <v>7045</v>
      </c>
      <c r="C725" s="358" t="s">
        <v>9922</v>
      </c>
      <c r="D725" s="357" t="s">
        <v>9923</v>
      </c>
      <c r="E725" s="357" t="s">
        <v>10054</v>
      </c>
      <c r="F725" s="357" t="s">
        <v>8801</v>
      </c>
      <c r="G725" s="359">
        <v>0</v>
      </c>
      <c r="H725" s="180">
        <v>0</v>
      </c>
      <c r="I725" s="371"/>
      <c r="J725" s="359">
        <v>7500000</v>
      </c>
      <c r="K725" s="359"/>
      <c r="L725" s="359"/>
      <c r="M725" s="359"/>
      <c r="N725" s="359"/>
      <c r="O725" s="359"/>
      <c r="P725" s="359"/>
      <c r="Q725" s="252"/>
      <c r="R725" s="359"/>
      <c r="S725" s="359"/>
      <c r="T725" s="359"/>
      <c r="U725" s="359"/>
      <c r="V725" s="359"/>
      <c r="W725" s="359"/>
      <c r="X725" s="359"/>
      <c r="Y725" s="359"/>
      <c r="Z725" s="359">
        <f>IF(SUM(K725:N725)&lt;SUM(J725),SUM(J725)-SUM(K725:N725),)</f>
        <v>7500000</v>
      </c>
      <c r="AA725" s="359"/>
      <c r="AB725" s="219">
        <v>8450000</v>
      </c>
      <c r="AC725" s="219"/>
      <c r="AD725" s="219"/>
      <c r="AE725" s="219"/>
      <c r="AF725" s="219"/>
      <c r="AG725" s="219"/>
      <c r="AH725" s="219"/>
      <c r="AI725" s="219"/>
      <c r="AJ725" s="359">
        <f t="shared" ref="AJ725:AJ730" si="129">IF(SUM(AC725:AD725)&lt;SUM(AB725),SUM(AB725)-SUM(AC725:AD725),)</f>
        <v>8450000</v>
      </c>
      <c r="AK725" s="180">
        <f t="shared" ref="AK725:AK730" si="130">IF(SUM(K725:X725)-I725&lt;SUM(J725+G725,H725),SUM(G725+H725+J725)-SUM(K725:X725),)+IF(SUM(AC725:AD725)&lt;SUM(AB725),SUM(AB725)-SUM(AC725:AD725),)</f>
        <v>15950000</v>
      </c>
      <c r="AL725" s="28"/>
      <c r="AM725" s="89"/>
      <c r="AN725" s="89"/>
      <c r="AO725" s="89"/>
      <c r="AP725" s="89"/>
      <c r="AQ725" s="89"/>
      <c r="AR725" s="89"/>
      <c r="AS725" s="89"/>
      <c r="AT725" s="89"/>
      <c r="AU725" s="89"/>
      <c r="AV725" s="220"/>
      <c r="AW725" s="89"/>
      <c r="AX725" s="89"/>
    </row>
    <row r="726" spans="1:50" ht="15.75">
      <c r="A726" s="356">
        <f>SUBTOTAL(3,$AK$7:AK726)</f>
        <v>720</v>
      </c>
      <c r="B726" s="357" t="s">
        <v>7044</v>
      </c>
      <c r="C726" s="358" t="s">
        <v>9924</v>
      </c>
      <c r="D726" s="357" t="s">
        <v>9925</v>
      </c>
      <c r="E726" s="357" t="s">
        <v>9290</v>
      </c>
      <c r="F726" s="357" t="s">
        <v>9291</v>
      </c>
      <c r="G726" s="359">
        <v>0</v>
      </c>
      <c r="H726" s="180">
        <v>0</v>
      </c>
      <c r="I726" s="371">
        <v>0</v>
      </c>
      <c r="J726" s="359">
        <v>7050000</v>
      </c>
      <c r="K726" s="359"/>
      <c r="L726" s="359"/>
      <c r="M726" s="359"/>
      <c r="N726" s="359"/>
      <c r="O726" s="359"/>
      <c r="P726" s="359">
        <v>7050000</v>
      </c>
      <c r="Q726" s="252"/>
      <c r="R726" s="359"/>
      <c r="S726" s="359"/>
      <c r="T726" s="359"/>
      <c r="U726" s="359"/>
      <c r="V726" s="359"/>
      <c r="W726" s="359"/>
      <c r="X726" s="359"/>
      <c r="Y726" s="359"/>
      <c r="Z726" s="359">
        <f>IF(SUM(K726:P726)&lt;SUM(J726),SUM(J726)-SUM(K726:P726),)</f>
        <v>0</v>
      </c>
      <c r="AA726" s="359"/>
      <c r="AB726" s="219">
        <v>7950000</v>
      </c>
      <c r="AC726" s="219">
        <v>7950000</v>
      </c>
      <c r="AD726" s="219"/>
      <c r="AE726" s="219"/>
      <c r="AF726" s="219"/>
      <c r="AG726" s="219"/>
      <c r="AH726" s="219"/>
      <c r="AI726" s="219"/>
      <c r="AJ726" s="359">
        <f t="shared" si="129"/>
        <v>0</v>
      </c>
      <c r="AK726" s="180">
        <f t="shared" si="130"/>
        <v>0</v>
      </c>
      <c r="AL726" s="28"/>
      <c r="AM726" s="89"/>
      <c r="AN726" s="89"/>
      <c r="AO726" s="89"/>
      <c r="AP726" s="89"/>
      <c r="AQ726" s="89"/>
      <c r="AR726" s="89"/>
      <c r="AS726" s="89"/>
      <c r="AT726" s="89"/>
      <c r="AU726" s="89"/>
      <c r="AV726" s="220"/>
      <c r="AW726" s="89"/>
      <c r="AX726" s="89"/>
    </row>
    <row r="727" spans="1:50" ht="15.75">
      <c r="A727" s="356">
        <f>SUBTOTAL(3,$AK$7:AK727)</f>
        <v>721</v>
      </c>
      <c r="B727" s="357" t="s">
        <v>7044</v>
      </c>
      <c r="C727" s="358" t="s">
        <v>9926</v>
      </c>
      <c r="D727" s="357" t="s">
        <v>9927</v>
      </c>
      <c r="E727" s="357" t="s">
        <v>9290</v>
      </c>
      <c r="F727" s="357" t="s">
        <v>9291</v>
      </c>
      <c r="G727" s="359">
        <v>0</v>
      </c>
      <c r="H727" s="180">
        <v>0</v>
      </c>
      <c r="I727" s="371">
        <v>0</v>
      </c>
      <c r="J727" s="359">
        <v>7050000</v>
      </c>
      <c r="K727" s="359"/>
      <c r="L727" s="359"/>
      <c r="M727" s="359"/>
      <c r="N727" s="359"/>
      <c r="O727" s="359"/>
      <c r="P727" s="359"/>
      <c r="Q727" s="252"/>
      <c r="R727" s="359"/>
      <c r="S727" s="359"/>
      <c r="T727" s="359"/>
      <c r="U727" s="359"/>
      <c r="V727" s="359"/>
      <c r="W727" s="359"/>
      <c r="X727" s="359"/>
      <c r="Y727" s="359"/>
      <c r="Z727" s="359">
        <f>IF(SUM(K727:N727)&lt;SUM(J727),SUM(J727)-SUM(K727:N727),)</f>
        <v>7050000</v>
      </c>
      <c r="AA727" s="359"/>
      <c r="AB727" s="219">
        <v>7950000</v>
      </c>
      <c r="AC727" s="219"/>
      <c r="AD727" s="219"/>
      <c r="AE727" s="219"/>
      <c r="AF727" s="219"/>
      <c r="AG727" s="219"/>
      <c r="AH727" s="219"/>
      <c r="AI727" s="219"/>
      <c r="AJ727" s="359">
        <f t="shared" si="129"/>
        <v>7950000</v>
      </c>
      <c r="AK727" s="180">
        <f t="shared" si="130"/>
        <v>15000000</v>
      </c>
      <c r="AL727" s="28"/>
      <c r="AM727" s="89"/>
      <c r="AN727" s="89"/>
      <c r="AO727" s="89"/>
      <c r="AP727" s="89"/>
      <c r="AQ727" s="89"/>
      <c r="AR727" s="89"/>
      <c r="AS727" s="89"/>
      <c r="AT727" s="89"/>
      <c r="AU727" s="89"/>
      <c r="AV727" s="220"/>
      <c r="AW727" s="89"/>
      <c r="AX727" s="89"/>
    </row>
    <row r="728" spans="1:50" ht="15.75">
      <c r="A728" s="356">
        <f>SUBTOTAL(3,$AK$7:AK728)</f>
        <v>722</v>
      </c>
      <c r="B728" s="357" t="s">
        <v>7044</v>
      </c>
      <c r="C728" s="358" t="s">
        <v>9928</v>
      </c>
      <c r="D728" s="357" t="s">
        <v>9929</v>
      </c>
      <c r="E728" s="357" t="s">
        <v>9290</v>
      </c>
      <c r="F728" s="357" t="s">
        <v>9291</v>
      </c>
      <c r="G728" s="359">
        <v>0</v>
      </c>
      <c r="H728" s="180">
        <v>0</v>
      </c>
      <c r="I728" s="371">
        <v>0</v>
      </c>
      <c r="J728" s="359">
        <v>7050000</v>
      </c>
      <c r="K728" s="359"/>
      <c r="L728" s="359"/>
      <c r="M728" s="359"/>
      <c r="N728" s="359"/>
      <c r="O728" s="359"/>
      <c r="P728" s="359"/>
      <c r="Q728" s="252"/>
      <c r="R728" s="359"/>
      <c r="S728" s="359"/>
      <c r="T728" s="359">
        <v>7050000</v>
      </c>
      <c r="U728" s="359"/>
      <c r="V728" s="359"/>
      <c r="W728" s="359"/>
      <c r="X728" s="359"/>
      <c r="Y728" s="359"/>
      <c r="Z728" s="359">
        <f>IF(SUM(K728:Y728)&lt;SUM(J728),SUM(J728)-SUM(K728:Y728),)</f>
        <v>0</v>
      </c>
      <c r="AA728" s="359"/>
      <c r="AB728" s="219">
        <v>7950000</v>
      </c>
      <c r="AC728" s="219"/>
      <c r="AD728" s="219"/>
      <c r="AE728" s="219"/>
      <c r="AF728" s="219"/>
      <c r="AG728" s="219">
        <v>7950000</v>
      </c>
      <c r="AH728" s="219"/>
      <c r="AI728" s="219"/>
      <c r="AJ728" s="359">
        <f>IF(SUM(AC728:AH728)&lt;SUM(AB728),SUM(AB728)-SUM(AC728:AH728),)</f>
        <v>0</v>
      </c>
      <c r="AK728" s="180">
        <v>0</v>
      </c>
      <c r="AL728" s="28"/>
      <c r="AM728" s="89"/>
      <c r="AN728" s="89"/>
      <c r="AO728" s="89"/>
      <c r="AP728" s="89"/>
      <c r="AQ728" s="89"/>
      <c r="AR728" s="89"/>
      <c r="AS728" s="89"/>
      <c r="AT728" s="89"/>
      <c r="AU728" s="89"/>
      <c r="AV728" s="220"/>
      <c r="AW728" s="89"/>
      <c r="AX728" s="89"/>
    </row>
    <row r="729" spans="1:50" ht="15.75">
      <c r="A729" s="356">
        <f>SUBTOTAL(3,$AK$7:AK729)</f>
        <v>723</v>
      </c>
      <c r="B729" s="357" t="s">
        <v>7044</v>
      </c>
      <c r="C729" s="358" t="s">
        <v>5689</v>
      </c>
      <c r="D729" s="357" t="s">
        <v>9931</v>
      </c>
      <c r="E729" s="357" t="s">
        <v>9290</v>
      </c>
      <c r="F729" s="357" t="s">
        <v>9291</v>
      </c>
      <c r="G729" s="359">
        <v>0</v>
      </c>
      <c r="H729" s="180">
        <v>0</v>
      </c>
      <c r="I729" s="371">
        <v>0</v>
      </c>
      <c r="J729" s="359">
        <v>7050000</v>
      </c>
      <c r="K729" s="359"/>
      <c r="L729" s="359"/>
      <c r="M729" s="359"/>
      <c r="N729" s="359">
        <v>7050000</v>
      </c>
      <c r="O729" s="359"/>
      <c r="P729" s="359"/>
      <c r="Q729" s="252"/>
      <c r="R729" s="359"/>
      <c r="S729" s="359"/>
      <c r="T729" s="359"/>
      <c r="U729" s="359"/>
      <c r="V729" s="359"/>
      <c r="W729" s="359"/>
      <c r="X729" s="359"/>
      <c r="Y729" s="359"/>
      <c r="Z729" s="359">
        <f>IF(SUM(K729:N729)&lt;SUM(J729),SUM(J729)-SUM(K729:N729),)</f>
        <v>0</v>
      </c>
      <c r="AA729" s="359"/>
      <c r="AB729" s="219">
        <v>7950000</v>
      </c>
      <c r="AC729" s="219">
        <v>7950000</v>
      </c>
      <c r="AD729" s="219"/>
      <c r="AE729" s="219"/>
      <c r="AF729" s="219"/>
      <c r="AG729" s="219"/>
      <c r="AH729" s="219"/>
      <c r="AI729" s="219"/>
      <c r="AJ729" s="359">
        <f t="shared" si="129"/>
        <v>0</v>
      </c>
      <c r="AK729" s="180">
        <f t="shared" si="130"/>
        <v>0</v>
      </c>
      <c r="AL729" s="28"/>
      <c r="AM729" s="89"/>
      <c r="AN729" s="89"/>
      <c r="AO729" s="89"/>
      <c r="AP729" s="89"/>
      <c r="AQ729" s="89"/>
      <c r="AR729" s="89"/>
      <c r="AS729" s="89"/>
      <c r="AT729" s="89"/>
      <c r="AU729" s="89"/>
      <c r="AV729" s="220"/>
      <c r="AW729" s="89"/>
      <c r="AX729" s="89"/>
    </row>
    <row r="730" spans="1:50" ht="15.75">
      <c r="A730" s="356">
        <f>SUBTOTAL(3,$AK$7:AK730)</f>
        <v>724</v>
      </c>
      <c r="B730" s="357" t="s">
        <v>7044</v>
      </c>
      <c r="C730" s="358" t="s">
        <v>9932</v>
      </c>
      <c r="D730" s="357" t="s">
        <v>9933</v>
      </c>
      <c r="E730" s="357" t="s">
        <v>9290</v>
      </c>
      <c r="F730" s="357" t="s">
        <v>9291</v>
      </c>
      <c r="G730" s="359">
        <v>0</v>
      </c>
      <c r="H730" s="180">
        <v>0</v>
      </c>
      <c r="I730" s="371">
        <v>0</v>
      </c>
      <c r="J730" s="359">
        <v>7050000</v>
      </c>
      <c r="K730" s="359"/>
      <c r="L730" s="359"/>
      <c r="M730" s="359"/>
      <c r="N730" s="359"/>
      <c r="O730" s="359"/>
      <c r="P730" s="359">
        <v>7050000</v>
      </c>
      <c r="Q730" s="252"/>
      <c r="R730" s="359"/>
      <c r="S730" s="359"/>
      <c r="T730" s="359"/>
      <c r="U730" s="359"/>
      <c r="V730" s="359"/>
      <c r="W730" s="359"/>
      <c r="X730" s="359"/>
      <c r="Y730" s="359"/>
      <c r="Z730" s="359">
        <f>IF(SUM(K730:P730)&lt;SUM(J730),SUM(J730)-SUM(K730:P730),)</f>
        <v>0</v>
      </c>
      <c r="AA730" s="359"/>
      <c r="AB730" s="219">
        <v>7950000</v>
      </c>
      <c r="AC730" s="219">
        <v>7950000</v>
      </c>
      <c r="AD730" s="219"/>
      <c r="AE730" s="219"/>
      <c r="AF730" s="219"/>
      <c r="AG730" s="219"/>
      <c r="AH730" s="219"/>
      <c r="AI730" s="219"/>
      <c r="AJ730" s="359">
        <f t="shared" si="129"/>
        <v>0</v>
      </c>
      <c r="AK730" s="180">
        <f t="shared" si="130"/>
        <v>0</v>
      </c>
      <c r="AL730" s="28"/>
      <c r="AM730" s="89"/>
      <c r="AN730" s="89"/>
      <c r="AO730" s="89"/>
      <c r="AP730" s="89"/>
      <c r="AQ730" s="89"/>
      <c r="AR730" s="89"/>
      <c r="AS730" s="89"/>
      <c r="AT730" s="89"/>
      <c r="AU730" s="89"/>
      <c r="AV730" s="220"/>
      <c r="AW730" s="89"/>
      <c r="AX730" s="89"/>
    </row>
    <row r="731" spans="1:50" ht="15.75">
      <c r="A731" s="356">
        <f>SUBTOTAL(3,$AK$7:AK731)</f>
        <v>725</v>
      </c>
      <c r="B731" s="357" t="s">
        <v>7044</v>
      </c>
      <c r="C731" s="358" t="s">
        <v>5829</v>
      </c>
      <c r="D731" s="357" t="s">
        <v>9934</v>
      </c>
      <c r="E731" s="357" t="s">
        <v>9290</v>
      </c>
      <c r="F731" s="357" t="s">
        <v>9291</v>
      </c>
      <c r="G731" s="359">
        <v>0</v>
      </c>
      <c r="H731" s="180">
        <v>0</v>
      </c>
      <c r="I731" s="371"/>
      <c r="J731" s="359">
        <v>7050000</v>
      </c>
      <c r="K731" s="359"/>
      <c r="L731" s="359"/>
      <c r="M731" s="359"/>
      <c r="N731" s="359">
        <v>7050000</v>
      </c>
      <c r="O731" s="359"/>
      <c r="P731" s="359"/>
      <c r="Q731" s="252"/>
      <c r="R731" s="359"/>
      <c r="S731" s="359"/>
      <c r="T731" s="359"/>
      <c r="U731" s="359"/>
      <c r="V731" s="359"/>
      <c r="W731" s="359"/>
      <c r="X731" s="359"/>
      <c r="Y731" s="359"/>
      <c r="Z731" s="359">
        <f>IF(SUM(K731:N731)&lt;SUM(J731),SUM(J731)-SUM(K731:N731),)</f>
        <v>0</v>
      </c>
      <c r="AA731" s="359"/>
      <c r="AB731" s="219">
        <v>7950000</v>
      </c>
      <c r="AC731" s="219"/>
      <c r="AD731" s="219"/>
      <c r="AE731" s="219">
        <v>7950000</v>
      </c>
      <c r="AF731" s="219"/>
      <c r="AG731" s="219"/>
      <c r="AH731" s="219"/>
      <c r="AI731" s="219"/>
      <c r="AJ731" s="359">
        <f>IF(SUM(AC731:AF731)&lt;SUM(AB731),SUM(AB731)-SUM(AC731:AF731),)</f>
        <v>0</v>
      </c>
      <c r="AK731" s="180">
        <f>IF(SUM(K731:X731)-I731&lt;SUM(J731+G731,H731),SUM(G731+H731+J731)-SUM(K731:X731),)+IF(SUM(AC731:AF731)&lt;SUM(AB731),SUM(AB731)-SUM(AC731:AF731),)</f>
        <v>0</v>
      </c>
      <c r="AL731" s="28"/>
      <c r="AM731" s="89"/>
      <c r="AN731" s="89"/>
      <c r="AO731" s="89"/>
      <c r="AP731" s="89"/>
      <c r="AQ731" s="89"/>
      <c r="AR731" s="89"/>
      <c r="AS731" s="89"/>
      <c r="AT731" s="89"/>
      <c r="AU731" s="89"/>
      <c r="AV731" s="220"/>
      <c r="AW731" s="89"/>
      <c r="AX731" s="89"/>
    </row>
    <row r="732" spans="1:50" ht="15.75">
      <c r="A732" s="356">
        <f>SUBTOTAL(3,$AK$7:AK732)</f>
        <v>726</v>
      </c>
      <c r="B732" s="357" t="s">
        <v>7044</v>
      </c>
      <c r="C732" s="358" t="s">
        <v>9935</v>
      </c>
      <c r="D732" s="357" t="s">
        <v>9936</v>
      </c>
      <c r="E732" s="357" t="s">
        <v>9290</v>
      </c>
      <c r="F732" s="357" t="s">
        <v>9291</v>
      </c>
      <c r="G732" s="359">
        <v>0</v>
      </c>
      <c r="H732" s="180">
        <v>0</v>
      </c>
      <c r="I732" s="371"/>
      <c r="J732" s="359">
        <v>7050000</v>
      </c>
      <c r="K732" s="359"/>
      <c r="L732" s="359"/>
      <c r="M732" s="359"/>
      <c r="N732" s="359"/>
      <c r="O732" s="359"/>
      <c r="P732" s="359">
        <v>7050000</v>
      </c>
      <c r="Q732" s="252"/>
      <c r="R732" s="359"/>
      <c r="S732" s="359"/>
      <c r="T732" s="359"/>
      <c r="U732" s="359"/>
      <c r="V732" s="359"/>
      <c r="W732" s="359"/>
      <c r="X732" s="359"/>
      <c r="Y732" s="359"/>
      <c r="Z732" s="359">
        <f>IF(SUM(K732:P732)&lt;SUM(J732),SUM(J732)-SUM(K732:P732),)</f>
        <v>0</v>
      </c>
      <c r="AA732" s="359"/>
      <c r="AB732" s="219">
        <v>7950000</v>
      </c>
      <c r="AC732" s="219"/>
      <c r="AD732" s="219"/>
      <c r="AE732" s="219"/>
      <c r="AF732" s="219"/>
      <c r="AG732" s="219">
        <v>7950000</v>
      </c>
      <c r="AH732" s="219"/>
      <c r="AI732" s="219"/>
      <c r="AJ732" s="359">
        <f>IF(SUM(AC732:AH732)&lt;SUM(AB732),SUM(AB732)-SUM(AC732:AH732),)</f>
        <v>0</v>
      </c>
      <c r="AK732" s="180">
        <v>0</v>
      </c>
      <c r="AL732" s="28"/>
      <c r="AM732" s="89"/>
      <c r="AN732" s="89"/>
      <c r="AO732" s="89"/>
      <c r="AP732" s="89"/>
      <c r="AQ732" s="89"/>
      <c r="AR732" s="89"/>
      <c r="AS732" s="89"/>
      <c r="AT732" s="89"/>
      <c r="AU732" s="89"/>
      <c r="AV732" s="220"/>
      <c r="AW732" s="89"/>
      <c r="AX732" s="89"/>
    </row>
    <row r="733" spans="1:50" ht="15.75">
      <c r="A733" s="356">
        <f>SUBTOTAL(3,$AK$7:AK733)</f>
        <v>727</v>
      </c>
      <c r="B733" s="357" t="s">
        <v>7044</v>
      </c>
      <c r="C733" s="358" t="s">
        <v>6423</v>
      </c>
      <c r="D733" s="357" t="s">
        <v>9937</v>
      </c>
      <c r="E733" s="357" t="s">
        <v>8853</v>
      </c>
      <c r="F733" s="357" t="s">
        <v>8854</v>
      </c>
      <c r="G733" s="359">
        <v>0</v>
      </c>
      <c r="H733" s="180">
        <v>0</v>
      </c>
      <c r="I733" s="371">
        <v>0</v>
      </c>
      <c r="J733" s="359">
        <v>7050000</v>
      </c>
      <c r="K733" s="359"/>
      <c r="L733" s="359"/>
      <c r="M733" s="359"/>
      <c r="N733" s="359">
        <v>7050000</v>
      </c>
      <c r="O733" s="359"/>
      <c r="P733" s="359"/>
      <c r="Q733" s="252"/>
      <c r="R733" s="359"/>
      <c r="S733" s="359"/>
      <c r="T733" s="359"/>
      <c r="U733" s="359"/>
      <c r="V733" s="359"/>
      <c r="W733" s="359"/>
      <c r="X733" s="359"/>
      <c r="Y733" s="359"/>
      <c r="Z733" s="359">
        <f>IF(SUM(K733:N733)&lt;SUM(J733),SUM(J733)-SUM(K733:N733),)</f>
        <v>0</v>
      </c>
      <c r="AA733" s="359"/>
      <c r="AB733" s="219">
        <v>7950000</v>
      </c>
      <c r="AC733" s="219">
        <v>7950000</v>
      </c>
      <c r="AD733" s="219"/>
      <c r="AE733" s="219"/>
      <c r="AF733" s="219"/>
      <c r="AG733" s="219"/>
      <c r="AH733" s="219"/>
      <c r="AI733" s="219"/>
      <c r="AJ733" s="359">
        <f>IF(SUM(AC733:AD733)&lt;SUM(AB733),SUM(AB733)-SUM(AC733:AD733),)</f>
        <v>0</v>
      </c>
      <c r="AK733" s="180">
        <f>IF(SUM(K733:X733)-I733&lt;SUM(J733+G733,H733),SUM(G733+H733+J733)-SUM(K733:X733),)+IF(SUM(AC733:AD733)&lt;SUM(AB733),SUM(AB733)-SUM(AC733:AD733),)</f>
        <v>0</v>
      </c>
      <c r="AL733" s="28"/>
      <c r="AM733" s="89"/>
      <c r="AN733" s="89"/>
      <c r="AO733" s="89"/>
      <c r="AP733" s="89"/>
      <c r="AQ733" s="89"/>
      <c r="AR733" s="89"/>
      <c r="AS733" s="89"/>
      <c r="AT733" s="89"/>
      <c r="AU733" s="89"/>
      <c r="AV733" s="220"/>
      <c r="AW733" s="89"/>
      <c r="AX733" s="89"/>
    </row>
    <row r="734" spans="1:50" ht="15.75">
      <c r="A734" s="356">
        <f>SUBTOTAL(3,$AK$7:AK734)</f>
        <v>728</v>
      </c>
      <c r="B734" s="357" t="s">
        <v>7044</v>
      </c>
      <c r="C734" s="358" t="s">
        <v>4959</v>
      </c>
      <c r="D734" s="357" t="s">
        <v>9938</v>
      </c>
      <c r="E734" s="357" t="s">
        <v>8853</v>
      </c>
      <c r="F734" s="357" t="s">
        <v>8854</v>
      </c>
      <c r="G734" s="359">
        <v>0</v>
      </c>
      <c r="H734" s="180">
        <v>0</v>
      </c>
      <c r="I734" s="371">
        <v>0</v>
      </c>
      <c r="J734" s="359">
        <v>7050000</v>
      </c>
      <c r="K734" s="359"/>
      <c r="L734" s="359"/>
      <c r="M734" s="359"/>
      <c r="N734" s="359">
        <v>7050000</v>
      </c>
      <c r="O734" s="359"/>
      <c r="P734" s="359"/>
      <c r="Q734" s="252"/>
      <c r="R734" s="359"/>
      <c r="S734" s="359"/>
      <c r="T734" s="359"/>
      <c r="U734" s="359"/>
      <c r="V734" s="359"/>
      <c r="W734" s="359"/>
      <c r="X734" s="359"/>
      <c r="Y734" s="359"/>
      <c r="Z734" s="359">
        <f>IF(SUM(K734:N734)&lt;SUM(J734),SUM(J734)-SUM(K734:N734),)</f>
        <v>0</v>
      </c>
      <c r="AA734" s="359"/>
      <c r="AB734" s="219">
        <v>7950000</v>
      </c>
      <c r="AC734" s="219">
        <v>7950000</v>
      </c>
      <c r="AD734" s="219"/>
      <c r="AE734" s="219"/>
      <c r="AF734" s="219"/>
      <c r="AG734" s="219"/>
      <c r="AH734" s="219"/>
      <c r="AI734" s="219"/>
      <c r="AJ734" s="359">
        <f>IF(SUM(AC734:AD734)&lt;SUM(AB734),SUM(AB734)-SUM(AC734:AD734),)</f>
        <v>0</v>
      </c>
      <c r="AK734" s="180">
        <f>IF(SUM(K734:X734)-I734&lt;SUM(J734+G734,H734),SUM(G734+H734+J734)-SUM(K734:X734),)+IF(SUM(AC734:AD734)&lt;SUM(AB734),SUM(AB734)-SUM(AC734:AD734),)</f>
        <v>0</v>
      </c>
      <c r="AL734" s="28"/>
      <c r="AM734" s="89"/>
      <c r="AN734" s="89"/>
      <c r="AO734" s="89"/>
      <c r="AP734" s="89"/>
      <c r="AQ734" s="89"/>
      <c r="AR734" s="89"/>
      <c r="AS734" s="89"/>
      <c r="AT734" s="89"/>
      <c r="AU734" s="89"/>
      <c r="AV734" s="220"/>
      <c r="AW734" s="89"/>
      <c r="AX734" s="89"/>
    </row>
    <row r="735" spans="1:50" ht="15.75">
      <c r="A735" s="356">
        <f>SUBTOTAL(3,$AK$7:AK735)</f>
        <v>729</v>
      </c>
      <c r="B735" s="357" t="s">
        <v>7044</v>
      </c>
      <c r="C735" s="358" t="s">
        <v>9940</v>
      </c>
      <c r="D735" s="357" t="s">
        <v>9941</v>
      </c>
      <c r="E735" s="357" t="s">
        <v>8853</v>
      </c>
      <c r="F735" s="357" t="s">
        <v>8854</v>
      </c>
      <c r="G735" s="359">
        <v>0</v>
      </c>
      <c r="H735" s="180">
        <v>0</v>
      </c>
      <c r="I735" s="371"/>
      <c r="J735" s="359">
        <v>7050000</v>
      </c>
      <c r="K735" s="359"/>
      <c r="L735" s="359"/>
      <c r="M735" s="359"/>
      <c r="N735" s="359"/>
      <c r="O735" s="359"/>
      <c r="P735" s="359">
        <v>7050000</v>
      </c>
      <c r="Q735" s="252"/>
      <c r="R735" s="359"/>
      <c r="S735" s="359"/>
      <c r="T735" s="359"/>
      <c r="U735" s="359"/>
      <c r="V735" s="359"/>
      <c r="W735" s="359"/>
      <c r="X735" s="359"/>
      <c r="Y735" s="359"/>
      <c r="Z735" s="359">
        <f>IF(SUM(K735:P735)&lt;SUM(J735),SUM(J735)-SUM(K735:P735),)</f>
        <v>0</v>
      </c>
      <c r="AA735" s="359"/>
      <c r="AB735" s="219">
        <v>7950000</v>
      </c>
      <c r="AC735" s="219">
        <v>7950000</v>
      </c>
      <c r="AD735" s="219"/>
      <c r="AE735" s="219"/>
      <c r="AF735" s="219"/>
      <c r="AG735" s="219"/>
      <c r="AH735" s="219"/>
      <c r="AI735" s="219"/>
      <c r="AJ735" s="359">
        <f>IF(SUM(AC735:AD735)&lt;SUM(AB735),SUM(AB735)-SUM(AC735:AD735),)</f>
        <v>0</v>
      </c>
      <c r="AK735" s="180">
        <f>IF(SUM(K735:X735)-I735&lt;SUM(J735+G735,H735),SUM(G735+H735+J735)-SUM(K735:X735),)+IF(SUM(AC735:AD735)&lt;SUM(AB735),SUM(AB735)-SUM(AC735:AD735),)</f>
        <v>0</v>
      </c>
      <c r="AL735" s="28"/>
      <c r="AM735" s="89"/>
      <c r="AN735" s="89"/>
      <c r="AO735" s="89"/>
      <c r="AP735" s="89"/>
      <c r="AQ735" s="89"/>
      <c r="AR735" s="89"/>
      <c r="AS735" s="89"/>
      <c r="AT735" s="89"/>
      <c r="AU735" s="89"/>
      <c r="AV735" s="220"/>
      <c r="AW735" s="89"/>
      <c r="AX735" s="89"/>
    </row>
    <row r="736" spans="1:50" ht="15.75">
      <c r="A736" s="356">
        <f>SUBTOTAL(3,$AK$7:AK736)</f>
        <v>730</v>
      </c>
      <c r="B736" s="357" t="s">
        <v>7044</v>
      </c>
      <c r="C736" s="358" t="s">
        <v>6367</v>
      </c>
      <c r="D736" s="357" t="s">
        <v>9942</v>
      </c>
      <c r="E736" s="357" t="s">
        <v>8853</v>
      </c>
      <c r="F736" s="357" t="s">
        <v>8854</v>
      </c>
      <c r="G736" s="359">
        <v>0</v>
      </c>
      <c r="H736" s="180">
        <v>0</v>
      </c>
      <c r="I736" s="371">
        <v>0</v>
      </c>
      <c r="J736" s="359">
        <v>7050000</v>
      </c>
      <c r="K736" s="359"/>
      <c r="L736" s="359"/>
      <c r="M736" s="359"/>
      <c r="N736" s="359">
        <v>7050000</v>
      </c>
      <c r="O736" s="359"/>
      <c r="P736" s="359"/>
      <c r="Q736" s="252"/>
      <c r="R736" s="359"/>
      <c r="S736" s="359"/>
      <c r="T736" s="359"/>
      <c r="U736" s="359"/>
      <c r="V736" s="359"/>
      <c r="W736" s="359"/>
      <c r="X736" s="359"/>
      <c r="Y736" s="359"/>
      <c r="Z736" s="359">
        <f>IF(SUM(K736:N736)&lt;SUM(J736),SUM(J736)-SUM(K736:N736),)</f>
        <v>0</v>
      </c>
      <c r="AA736" s="359"/>
      <c r="AB736" s="219">
        <v>7950000</v>
      </c>
      <c r="AC736" s="219"/>
      <c r="AD736" s="219"/>
      <c r="AE736" s="219">
        <v>7950000</v>
      </c>
      <c r="AF736" s="219"/>
      <c r="AG736" s="219"/>
      <c r="AH736" s="219"/>
      <c r="AI736" s="219"/>
      <c r="AJ736" s="359">
        <f>IF(SUM(AC736:AF736)&lt;SUM(AB736),SUM(AB736)-SUM(AC736:AF736),)</f>
        <v>0</v>
      </c>
      <c r="AK736" s="180">
        <f>IF(SUM(K736:X736)-I736&lt;SUM(J736+G736,H736),SUM(G736+H736+J736)-SUM(K736:X736),)+IF(SUM(AC736:AF736)&lt;SUM(AB736),SUM(AB736)-SUM(AC736:AF736),)</f>
        <v>0</v>
      </c>
      <c r="AL736" s="28"/>
      <c r="AM736" s="89"/>
      <c r="AN736" s="89"/>
      <c r="AO736" s="89"/>
      <c r="AP736" s="89"/>
      <c r="AQ736" s="89"/>
      <c r="AR736" s="89"/>
      <c r="AS736" s="89"/>
      <c r="AT736" s="89"/>
      <c r="AU736" s="89"/>
      <c r="AV736" s="220"/>
      <c r="AW736" s="89"/>
      <c r="AX736" s="89"/>
    </row>
    <row r="737" spans="1:50" ht="15.75">
      <c r="A737" s="356">
        <f>SUBTOTAL(3,$AK$7:AK737)</f>
        <v>731</v>
      </c>
      <c r="B737" s="357" t="s">
        <v>7044</v>
      </c>
      <c r="C737" s="358" t="s">
        <v>5675</v>
      </c>
      <c r="D737" s="357" t="s">
        <v>9943</v>
      </c>
      <c r="E737" s="357" t="s">
        <v>8853</v>
      </c>
      <c r="F737" s="357" t="s">
        <v>8854</v>
      </c>
      <c r="G737" s="359">
        <v>0</v>
      </c>
      <c r="H737" s="180">
        <v>0</v>
      </c>
      <c r="I737" s="371">
        <v>0</v>
      </c>
      <c r="J737" s="359">
        <v>7050000</v>
      </c>
      <c r="K737" s="359"/>
      <c r="L737" s="359"/>
      <c r="M737" s="359"/>
      <c r="N737" s="359">
        <v>7050000</v>
      </c>
      <c r="O737" s="359"/>
      <c r="P737" s="359"/>
      <c r="Q737" s="252"/>
      <c r="R737" s="359"/>
      <c r="S737" s="359"/>
      <c r="T737" s="359"/>
      <c r="U737" s="359"/>
      <c r="V737" s="359"/>
      <c r="W737" s="359"/>
      <c r="X737" s="359"/>
      <c r="Y737" s="359"/>
      <c r="Z737" s="359">
        <f>IF(SUM(K737:N737)&lt;SUM(J737),SUM(J737)-SUM(K737:N737),)</f>
        <v>0</v>
      </c>
      <c r="AA737" s="359"/>
      <c r="AB737" s="219">
        <v>7950000</v>
      </c>
      <c r="AC737" s="219">
        <v>7950000</v>
      </c>
      <c r="AD737" s="219"/>
      <c r="AE737" s="219"/>
      <c r="AF737" s="219"/>
      <c r="AG737" s="219"/>
      <c r="AH737" s="219"/>
      <c r="AI737" s="219"/>
      <c r="AJ737" s="359">
        <f>IF(SUM(AC737:AD737)&lt;SUM(AB737),SUM(AB737)-SUM(AC737:AD737),)</f>
        <v>0</v>
      </c>
      <c r="AK737" s="180">
        <f>IF(SUM(K737:X737)-I737&lt;SUM(J737+G737,H737),SUM(G737+H737+J737)-SUM(K737:X737),)+IF(SUM(AC737:AD737)&lt;SUM(AB737),SUM(AB737)-SUM(AC737:AD737),)</f>
        <v>0</v>
      </c>
      <c r="AL737" s="28"/>
      <c r="AM737" s="89"/>
      <c r="AN737" s="89"/>
      <c r="AO737" s="89"/>
      <c r="AP737" s="89"/>
      <c r="AQ737" s="89"/>
      <c r="AR737" s="89"/>
      <c r="AS737" s="89"/>
      <c r="AT737" s="89"/>
      <c r="AU737" s="89"/>
      <c r="AV737" s="220"/>
      <c r="AW737" s="89"/>
      <c r="AX737" s="89"/>
    </row>
    <row r="738" spans="1:50" ht="15.75">
      <c r="A738" s="356">
        <f>SUBTOTAL(3,$AK$7:AK738)</f>
        <v>732</v>
      </c>
      <c r="B738" s="357" t="s">
        <v>7044</v>
      </c>
      <c r="C738" s="358" t="s">
        <v>9944</v>
      </c>
      <c r="D738" s="357" t="s">
        <v>9945</v>
      </c>
      <c r="E738" s="357" t="s">
        <v>8853</v>
      </c>
      <c r="F738" s="357" t="s">
        <v>8854</v>
      </c>
      <c r="G738" s="359">
        <v>0</v>
      </c>
      <c r="H738" s="180">
        <v>0</v>
      </c>
      <c r="I738" s="371"/>
      <c r="J738" s="359">
        <v>7050000</v>
      </c>
      <c r="K738" s="359"/>
      <c r="L738" s="359"/>
      <c r="M738" s="359"/>
      <c r="N738" s="359"/>
      <c r="O738" s="359"/>
      <c r="P738" s="359"/>
      <c r="Q738" s="252"/>
      <c r="R738" s="359">
        <v>7050000</v>
      </c>
      <c r="S738" s="359"/>
      <c r="T738" s="359"/>
      <c r="U738" s="359"/>
      <c r="V738" s="359"/>
      <c r="W738" s="359"/>
      <c r="X738" s="359"/>
      <c r="Y738" s="359"/>
      <c r="Z738" s="359">
        <f>IF(SUM(K738:R738)&lt;SUM(J738),SUM(J738)-SUM(K738:N=R738),)</f>
        <v>0</v>
      </c>
      <c r="AA738" s="359"/>
      <c r="AB738" s="219">
        <v>7950000</v>
      </c>
      <c r="AC738" s="219"/>
      <c r="AD738" s="219"/>
      <c r="AE738" s="219"/>
      <c r="AF738" s="219"/>
      <c r="AG738" s="219"/>
      <c r="AH738" s="219"/>
      <c r="AI738" s="219"/>
      <c r="AJ738" s="359">
        <f>IF(SUM(AC738:AD738)&lt;SUM(AB738),SUM(AB738)-SUM(AC738:AD738),)</f>
        <v>7950000</v>
      </c>
      <c r="AK738" s="180">
        <f>IF(SUM(K738:X738)-I738&lt;SUM(J738+G738,H738),SUM(G738+H738+J738)-SUM(K738:X738),)+IF(SUM(AC738:AD738)&lt;SUM(AB738),SUM(AB738)-SUM(AC738:AD738),)</f>
        <v>7950000</v>
      </c>
      <c r="AL738" s="28"/>
      <c r="AM738" s="89"/>
      <c r="AN738" s="89"/>
      <c r="AO738" s="89"/>
      <c r="AP738" s="89"/>
      <c r="AQ738" s="89"/>
      <c r="AR738" s="89"/>
      <c r="AS738" s="89"/>
      <c r="AT738" s="89"/>
      <c r="AU738" s="89"/>
      <c r="AV738" s="220"/>
      <c r="AW738" s="89"/>
      <c r="AX738" s="89"/>
    </row>
    <row r="739" spans="1:50" ht="15.75">
      <c r="A739" s="356">
        <f>SUBTOTAL(3,$AK$7:AK739)</f>
        <v>733</v>
      </c>
      <c r="B739" s="357" t="s">
        <v>7044</v>
      </c>
      <c r="C739" s="358" t="s">
        <v>6382</v>
      </c>
      <c r="D739" s="357" t="s">
        <v>9946</v>
      </c>
      <c r="E739" s="357" t="s">
        <v>8853</v>
      </c>
      <c r="F739" s="357" t="s">
        <v>8854</v>
      </c>
      <c r="G739" s="359">
        <v>0</v>
      </c>
      <c r="H739" s="180">
        <v>0</v>
      </c>
      <c r="I739" s="371">
        <v>0</v>
      </c>
      <c r="J739" s="359">
        <v>7050000</v>
      </c>
      <c r="K739" s="359"/>
      <c r="L739" s="359"/>
      <c r="M739" s="359"/>
      <c r="N739" s="359">
        <v>7050000</v>
      </c>
      <c r="O739" s="359"/>
      <c r="P739" s="359"/>
      <c r="Q739" s="252"/>
      <c r="R739" s="359"/>
      <c r="S739" s="359"/>
      <c r="T739" s="359"/>
      <c r="U739" s="359"/>
      <c r="V739" s="359"/>
      <c r="W739" s="359"/>
      <c r="X739" s="359"/>
      <c r="Y739" s="359"/>
      <c r="Z739" s="359">
        <f>IF(SUM(K739:N739)&lt;SUM(J739),SUM(J739)-SUM(K739:N739),)</f>
        <v>0</v>
      </c>
      <c r="AA739" s="359"/>
      <c r="AB739" s="219">
        <v>7950000</v>
      </c>
      <c r="AC739" s="219"/>
      <c r="AD739" s="219"/>
      <c r="AE739" s="219"/>
      <c r="AF739" s="219"/>
      <c r="AG739" s="219"/>
      <c r="AH739" s="219"/>
      <c r="AI739" s="219"/>
      <c r="AJ739" s="359">
        <f>IF(SUM(AC739:AD739)&lt;SUM(AB739),SUM(AB739)-SUM(AC739:AD739),)</f>
        <v>7950000</v>
      </c>
      <c r="AK739" s="180">
        <f>IF(SUM(K739:X739)-I739&lt;SUM(J739+G739,H739),SUM(G739+H739+J739)-SUM(K739:X739),)+IF(SUM(AC739:AD739)&lt;SUM(AB739),SUM(AB739)-SUM(AC739:AD739),)</f>
        <v>7950000</v>
      </c>
      <c r="AL739" s="28"/>
      <c r="AM739" s="89"/>
      <c r="AN739" s="89"/>
      <c r="AO739" s="89"/>
      <c r="AP739" s="89"/>
      <c r="AQ739" s="89"/>
      <c r="AR739" s="89"/>
      <c r="AS739" s="89"/>
      <c r="AT739" s="89"/>
      <c r="AU739" s="89"/>
      <c r="AV739" s="220"/>
      <c r="AW739" s="89"/>
      <c r="AX739" s="89"/>
    </row>
    <row r="740" spans="1:50" ht="15.75">
      <c r="A740" s="356">
        <f>SUBTOTAL(3,$AK$7:AK740)</f>
        <v>734</v>
      </c>
      <c r="B740" s="357" t="s">
        <v>7044</v>
      </c>
      <c r="C740" s="358" t="s">
        <v>9947</v>
      </c>
      <c r="D740" s="357" t="s">
        <v>9948</v>
      </c>
      <c r="E740" s="357" t="s">
        <v>8853</v>
      </c>
      <c r="F740" s="357" t="s">
        <v>8854</v>
      </c>
      <c r="G740" s="359">
        <v>0</v>
      </c>
      <c r="H740" s="180">
        <v>0</v>
      </c>
      <c r="I740" s="371">
        <v>0</v>
      </c>
      <c r="J740" s="359">
        <v>7050000</v>
      </c>
      <c r="K740" s="359"/>
      <c r="L740" s="359"/>
      <c r="M740" s="359"/>
      <c r="N740" s="359"/>
      <c r="O740" s="359"/>
      <c r="P740" s="359"/>
      <c r="Q740" s="252"/>
      <c r="R740" s="359"/>
      <c r="S740" s="359"/>
      <c r="T740" s="359"/>
      <c r="U740" s="359"/>
      <c r="V740" s="359">
        <v>7050000</v>
      </c>
      <c r="W740" s="359"/>
      <c r="X740" s="359"/>
      <c r="Y740" s="359"/>
      <c r="Z740" s="359">
        <f>IF(SUM(K740:V740)&lt;SUM(J740),SUM(J740)-SUM(K740:V740),)</f>
        <v>0</v>
      </c>
      <c r="AA740" s="359"/>
      <c r="AB740" s="219">
        <v>7950000</v>
      </c>
      <c r="AC740" s="219"/>
      <c r="AD740" s="219"/>
      <c r="AE740" s="219"/>
      <c r="AF740" s="219"/>
      <c r="AG740" s="219"/>
      <c r="AH740" s="219"/>
      <c r="AI740" s="219"/>
      <c r="AJ740" s="359">
        <f>IF(SUM(AC740:AD740)&lt;SUM(AB740),SUM(AB740)-SUM(AC740:AD740),)</f>
        <v>7950000</v>
      </c>
      <c r="AK740" s="180">
        <f>IF(SUM(K740:X740)-I740&lt;SUM(J740+G740,H740),SUM(G740+H740+J740)-SUM(K740:X740),)+IF(SUM(AC740:AD740)&lt;SUM(AB740),SUM(AB740)-SUM(AC740:AD740),)</f>
        <v>7950000</v>
      </c>
      <c r="AL740" s="28"/>
      <c r="AM740" s="89"/>
      <c r="AN740" s="89"/>
      <c r="AO740" s="89"/>
      <c r="AP740" s="89"/>
      <c r="AQ740" s="89"/>
      <c r="AR740" s="89"/>
      <c r="AS740" s="89"/>
      <c r="AT740" s="89"/>
      <c r="AU740" s="89"/>
      <c r="AV740" s="220"/>
      <c r="AW740" s="89"/>
      <c r="AX740" s="89"/>
    </row>
    <row r="741" spans="1:50" ht="15.75">
      <c r="A741" s="356">
        <f>SUBTOTAL(3,$AK$7:AK741)</f>
        <v>735</v>
      </c>
      <c r="B741" s="357" t="s">
        <v>7044</v>
      </c>
      <c r="C741" s="358" t="s">
        <v>4942</v>
      </c>
      <c r="D741" s="357" t="s">
        <v>9949</v>
      </c>
      <c r="E741" s="357" t="s">
        <v>8853</v>
      </c>
      <c r="F741" s="357" t="s">
        <v>8854</v>
      </c>
      <c r="G741" s="359">
        <v>0</v>
      </c>
      <c r="H741" s="180">
        <v>0</v>
      </c>
      <c r="I741" s="371">
        <v>0</v>
      </c>
      <c r="J741" s="359">
        <v>7050000</v>
      </c>
      <c r="K741" s="359"/>
      <c r="L741" s="359"/>
      <c r="M741" s="359"/>
      <c r="N741" s="359">
        <v>7050000</v>
      </c>
      <c r="O741" s="359"/>
      <c r="P741" s="359"/>
      <c r="Q741" s="252"/>
      <c r="R741" s="359"/>
      <c r="S741" s="359"/>
      <c r="T741" s="359"/>
      <c r="U741" s="359"/>
      <c r="V741" s="359"/>
      <c r="W741" s="359"/>
      <c r="X741" s="359"/>
      <c r="Y741" s="359"/>
      <c r="Z741" s="359">
        <f>IF(SUM(K741:N741)&lt;SUM(J741),SUM(J741)-SUM(K741:N741),)</f>
        <v>0</v>
      </c>
      <c r="AA741" s="359"/>
      <c r="AB741" s="219">
        <v>7950000</v>
      </c>
      <c r="AC741" s="219"/>
      <c r="AD741" s="219"/>
      <c r="AE741" s="219">
        <v>7950000</v>
      </c>
      <c r="AF741" s="219"/>
      <c r="AG741" s="219"/>
      <c r="AH741" s="219"/>
      <c r="AI741" s="219"/>
      <c r="AJ741" s="359">
        <f>IF(SUM(AC741:AF741)&lt;SUM(AB741),SUM(AB741)-SUM(AC741:AF741),)</f>
        <v>0</v>
      </c>
      <c r="AK741" s="180">
        <f>IF(SUM(K741:X741)-I741&lt;SUM(J741+G741,H741),SUM(G741+H741+J741)-SUM(K741:X741),)+IF(SUM(AC741:AF741)&lt;SUM(AB741),SUM(AB741)-SUM(AC741:AF741),)</f>
        <v>0</v>
      </c>
      <c r="AL741" s="28"/>
      <c r="AM741" s="89"/>
      <c r="AN741" s="89"/>
      <c r="AO741" s="89"/>
      <c r="AP741" s="89"/>
      <c r="AQ741" s="89"/>
      <c r="AR741" s="89"/>
      <c r="AS741" s="89"/>
      <c r="AT741" s="89"/>
      <c r="AU741" s="89"/>
      <c r="AV741" s="220"/>
      <c r="AW741" s="89"/>
      <c r="AX741" s="89"/>
    </row>
    <row r="742" spans="1:50" ht="15.75">
      <c r="A742" s="356">
        <f>SUBTOTAL(3,$AK$7:AK742)</f>
        <v>736</v>
      </c>
      <c r="B742" s="357" t="s">
        <v>7044</v>
      </c>
      <c r="C742" s="358" t="s">
        <v>6869</v>
      </c>
      <c r="D742" s="357" t="s">
        <v>9950</v>
      </c>
      <c r="E742" s="357" t="s">
        <v>8853</v>
      </c>
      <c r="F742" s="357" t="s">
        <v>8854</v>
      </c>
      <c r="G742" s="359">
        <v>0</v>
      </c>
      <c r="H742" s="180">
        <v>0</v>
      </c>
      <c r="I742" s="371">
        <v>0</v>
      </c>
      <c r="J742" s="359">
        <v>7050000</v>
      </c>
      <c r="K742" s="359"/>
      <c r="L742" s="359"/>
      <c r="M742" s="359"/>
      <c r="N742" s="359">
        <v>7050000</v>
      </c>
      <c r="O742" s="359"/>
      <c r="P742" s="359"/>
      <c r="Q742" s="252"/>
      <c r="R742" s="359"/>
      <c r="S742" s="359"/>
      <c r="T742" s="359"/>
      <c r="U742" s="359"/>
      <c r="V742" s="359"/>
      <c r="W742" s="359"/>
      <c r="X742" s="359"/>
      <c r="Y742" s="359"/>
      <c r="Z742" s="359">
        <f>IF(SUM(K742:N742)&lt;SUM(J742),SUM(J742)-SUM(K742:N742),)</f>
        <v>0</v>
      </c>
      <c r="AA742" s="359"/>
      <c r="AB742" s="219">
        <v>7950000</v>
      </c>
      <c r="AC742" s="219"/>
      <c r="AD742" s="219"/>
      <c r="AE742" s="219"/>
      <c r="AF742" s="219"/>
      <c r="AG742" s="219"/>
      <c r="AH742" s="219"/>
      <c r="AI742" s="219"/>
      <c r="AJ742" s="359">
        <f t="shared" ref="AJ742:AJ747" si="131">IF(SUM(AC742:AD742)&lt;SUM(AB742),SUM(AB742)-SUM(AC742:AD742),)</f>
        <v>7950000</v>
      </c>
      <c r="AK742" s="180">
        <f t="shared" ref="AK742:AK747" si="132">IF(SUM(K742:X742)-I742&lt;SUM(J742+G742,H742),SUM(G742+H742+J742)-SUM(K742:X742),)+IF(SUM(AC742:AD742)&lt;SUM(AB742),SUM(AB742)-SUM(AC742:AD742),)</f>
        <v>7950000</v>
      </c>
      <c r="AL742" s="28"/>
      <c r="AM742" s="89"/>
      <c r="AN742" s="89"/>
      <c r="AO742" s="89"/>
      <c r="AP742" s="89"/>
      <c r="AQ742" s="89"/>
      <c r="AR742" s="89"/>
      <c r="AS742" s="89"/>
      <c r="AT742" s="89"/>
      <c r="AU742" s="89"/>
      <c r="AV742" s="220"/>
      <c r="AW742" s="89"/>
      <c r="AX742" s="89"/>
    </row>
    <row r="743" spans="1:50" ht="15.75">
      <c r="A743" s="356">
        <f>SUBTOTAL(3,$AK$7:AK743)</f>
        <v>737</v>
      </c>
      <c r="B743" s="357" t="s">
        <v>7044</v>
      </c>
      <c r="C743" s="358" t="s">
        <v>9953</v>
      </c>
      <c r="D743" s="357" t="s">
        <v>9954</v>
      </c>
      <c r="E743" s="357" t="s">
        <v>8853</v>
      </c>
      <c r="F743" s="357" t="s">
        <v>8854</v>
      </c>
      <c r="G743" s="359">
        <v>0</v>
      </c>
      <c r="H743" s="180">
        <v>0</v>
      </c>
      <c r="I743" s="371"/>
      <c r="J743" s="359">
        <v>7050000</v>
      </c>
      <c r="K743" s="359"/>
      <c r="L743" s="359"/>
      <c r="M743" s="359"/>
      <c r="N743" s="359"/>
      <c r="O743" s="359"/>
      <c r="P743" s="359"/>
      <c r="Q743" s="252"/>
      <c r="R743" s="359"/>
      <c r="S743" s="359"/>
      <c r="T743" s="359"/>
      <c r="U743" s="359"/>
      <c r="V743" s="359"/>
      <c r="W743" s="359"/>
      <c r="X743" s="359"/>
      <c r="Y743" s="359"/>
      <c r="Z743" s="359">
        <f>IF(SUM(K743:N743)&lt;SUM(J743),SUM(J743)-SUM(K743:N743),)</f>
        <v>7050000</v>
      </c>
      <c r="AA743" s="359"/>
      <c r="AB743" s="219">
        <v>7950000</v>
      </c>
      <c r="AC743" s="219"/>
      <c r="AD743" s="219"/>
      <c r="AE743" s="219"/>
      <c r="AF743" s="219"/>
      <c r="AG743" s="219"/>
      <c r="AH743" s="219"/>
      <c r="AI743" s="219"/>
      <c r="AJ743" s="359">
        <f t="shared" si="131"/>
        <v>7950000</v>
      </c>
      <c r="AK743" s="180">
        <f t="shared" si="132"/>
        <v>15000000</v>
      </c>
      <c r="AL743" s="28"/>
      <c r="AM743" s="89"/>
      <c r="AN743" s="89"/>
      <c r="AO743" s="89"/>
      <c r="AP743" s="89"/>
      <c r="AQ743" s="89"/>
      <c r="AR743" s="89"/>
      <c r="AS743" s="89"/>
      <c r="AT743" s="89"/>
      <c r="AU743" s="89"/>
      <c r="AV743" s="220"/>
      <c r="AW743" s="89"/>
      <c r="AX743" s="89"/>
    </row>
    <row r="744" spans="1:50" ht="15.75">
      <c r="A744" s="356">
        <f>SUBTOTAL(3,$AK$7:AK744)</f>
        <v>738</v>
      </c>
      <c r="B744" s="357" t="s">
        <v>7044</v>
      </c>
      <c r="C744" s="358" t="s">
        <v>9955</v>
      </c>
      <c r="D744" s="357" t="s">
        <v>9956</v>
      </c>
      <c r="E744" s="357" t="s">
        <v>8853</v>
      </c>
      <c r="F744" s="357" t="s">
        <v>8854</v>
      </c>
      <c r="G744" s="359">
        <v>0</v>
      </c>
      <c r="H744" s="180">
        <v>0</v>
      </c>
      <c r="I744" s="371">
        <v>0</v>
      </c>
      <c r="J744" s="359">
        <v>7050000</v>
      </c>
      <c r="K744" s="359"/>
      <c r="L744" s="359"/>
      <c r="M744" s="359"/>
      <c r="N744" s="359"/>
      <c r="O744" s="359"/>
      <c r="P744" s="359"/>
      <c r="Q744" s="252"/>
      <c r="R744" s="359"/>
      <c r="S744" s="359"/>
      <c r="T744" s="359"/>
      <c r="U744" s="359"/>
      <c r="V744" s="359">
        <v>7050000</v>
      </c>
      <c r="W744" s="359"/>
      <c r="X744" s="359"/>
      <c r="Y744" s="359"/>
      <c r="Z744" s="359">
        <f>IF(SUM(K744:V744)&lt;SUM(J744),SUM(J744)-SUM(K744:V744),)</f>
        <v>0</v>
      </c>
      <c r="AA744" s="359">
        <v>3304000</v>
      </c>
      <c r="AB744" s="219">
        <f>7950000-AA744</f>
        <v>4646000</v>
      </c>
      <c r="AC744" s="219"/>
      <c r="AD744" s="219"/>
      <c r="AE744" s="219"/>
      <c r="AF744" s="219"/>
      <c r="AG744" s="219"/>
      <c r="AH744" s="219"/>
      <c r="AI744" s="219"/>
      <c r="AJ744" s="359">
        <f t="shared" si="131"/>
        <v>4646000</v>
      </c>
      <c r="AK744" s="180">
        <f t="shared" si="132"/>
        <v>4646000</v>
      </c>
      <c r="AL744" s="28"/>
      <c r="AM744" s="89"/>
      <c r="AN744" s="89"/>
      <c r="AO744" s="89"/>
      <c r="AP744" s="89"/>
      <c r="AQ744" s="89"/>
      <c r="AR744" s="89"/>
      <c r="AS744" s="89"/>
      <c r="AT744" s="89"/>
      <c r="AU744" s="89"/>
      <c r="AV744" s="220"/>
      <c r="AW744" s="89"/>
      <c r="AX744" s="89"/>
    </row>
    <row r="745" spans="1:50" ht="15.75">
      <c r="A745" s="356">
        <f>SUBTOTAL(3,$AK$7:AK745)</f>
        <v>739</v>
      </c>
      <c r="B745" s="357" t="s">
        <v>7044</v>
      </c>
      <c r="C745" s="358" t="s">
        <v>6812</v>
      </c>
      <c r="D745" s="357" t="s">
        <v>9957</v>
      </c>
      <c r="E745" s="357" t="s">
        <v>8853</v>
      </c>
      <c r="F745" s="357" t="s">
        <v>8854</v>
      </c>
      <c r="G745" s="359">
        <v>0</v>
      </c>
      <c r="H745" s="180">
        <v>0</v>
      </c>
      <c r="I745" s="371">
        <v>0</v>
      </c>
      <c r="J745" s="359">
        <v>7050000</v>
      </c>
      <c r="K745" s="359"/>
      <c r="L745" s="359"/>
      <c r="M745" s="359"/>
      <c r="N745" s="359">
        <v>7050000</v>
      </c>
      <c r="O745" s="359"/>
      <c r="P745" s="359"/>
      <c r="Q745" s="252"/>
      <c r="R745" s="359"/>
      <c r="S745" s="359"/>
      <c r="T745" s="359"/>
      <c r="U745" s="359"/>
      <c r="V745" s="359"/>
      <c r="W745" s="359"/>
      <c r="X745" s="359"/>
      <c r="Y745" s="359"/>
      <c r="Z745" s="359">
        <f>IF(SUM(K745:N745)&lt;SUM(J745),SUM(J745)-SUM(K745:N745),)</f>
        <v>0</v>
      </c>
      <c r="AA745" s="359"/>
      <c r="AB745" s="219">
        <v>7950000</v>
      </c>
      <c r="AC745" s="219"/>
      <c r="AD745" s="219"/>
      <c r="AE745" s="219"/>
      <c r="AF745" s="219"/>
      <c r="AG745" s="219"/>
      <c r="AH745" s="219"/>
      <c r="AI745" s="219"/>
      <c r="AJ745" s="359">
        <f t="shared" si="131"/>
        <v>7950000</v>
      </c>
      <c r="AK745" s="180">
        <f t="shared" si="132"/>
        <v>7950000</v>
      </c>
      <c r="AL745" s="28"/>
      <c r="AM745" s="89"/>
      <c r="AN745" s="89"/>
      <c r="AO745" s="89"/>
      <c r="AP745" s="89"/>
      <c r="AQ745" s="89"/>
      <c r="AR745" s="89"/>
      <c r="AS745" s="89"/>
      <c r="AT745" s="89"/>
      <c r="AU745" s="89"/>
      <c r="AV745" s="220"/>
      <c r="AW745" s="89"/>
      <c r="AX745" s="89"/>
    </row>
    <row r="746" spans="1:50" ht="15.75">
      <c r="A746" s="356">
        <f>SUBTOTAL(3,$AK$7:AK746)</f>
        <v>740</v>
      </c>
      <c r="B746" s="357" t="s">
        <v>7044</v>
      </c>
      <c r="C746" s="358" t="s">
        <v>9958</v>
      </c>
      <c r="D746" s="357" t="s">
        <v>9959</v>
      </c>
      <c r="E746" s="357" t="s">
        <v>8853</v>
      </c>
      <c r="F746" s="357" t="s">
        <v>8854</v>
      </c>
      <c r="G746" s="359">
        <v>0</v>
      </c>
      <c r="H746" s="180">
        <v>0</v>
      </c>
      <c r="I746" s="371">
        <v>0</v>
      </c>
      <c r="J746" s="359">
        <v>7050000</v>
      </c>
      <c r="K746" s="359"/>
      <c r="L746" s="359"/>
      <c r="M746" s="359"/>
      <c r="N746" s="359"/>
      <c r="O746" s="359"/>
      <c r="P746" s="359">
        <v>7050000</v>
      </c>
      <c r="Q746" s="252"/>
      <c r="R746" s="359"/>
      <c r="S746" s="359"/>
      <c r="T746" s="359"/>
      <c r="U746" s="359"/>
      <c r="V746" s="359"/>
      <c r="W746" s="359"/>
      <c r="X746" s="359"/>
      <c r="Y746" s="359"/>
      <c r="Z746" s="359">
        <f>IF(SUM(K746:P746)&lt;SUM(J746),SUM(J746)-SUM(K746:P746),)</f>
        <v>0</v>
      </c>
      <c r="AA746" s="359"/>
      <c r="AB746" s="219">
        <v>7950000</v>
      </c>
      <c r="AC746" s="219"/>
      <c r="AD746" s="219"/>
      <c r="AE746" s="219"/>
      <c r="AF746" s="219"/>
      <c r="AG746" s="219"/>
      <c r="AH746" s="219"/>
      <c r="AI746" s="219"/>
      <c r="AJ746" s="359">
        <f t="shared" si="131"/>
        <v>7950000</v>
      </c>
      <c r="AK746" s="180">
        <f t="shared" si="132"/>
        <v>7950000</v>
      </c>
      <c r="AL746" s="28"/>
      <c r="AM746" s="89"/>
      <c r="AN746" s="89"/>
      <c r="AO746" s="89"/>
      <c r="AP746" s="89"/>
      <c r="AQ746" s="89"/>
      <c r="AR746" s="89"/>
      <c r="AS746" s="89"/>
      <c r="AT746" s="89"/>
      <c r="AU746" s="89"/>
      <c r="AV746" s="220"/>
      <c r="AW746" s="89"/>
      <c r="AX746" s="89"/>
    </row>
    <row r="747" spans="1:50" ht="15.75">
      <c r="A747" s="356">
        <f>SUBTOTAL(3,$AK$7:AK747)</f>
        <v>741</v>
      </c>
      <c r="B747" s="357" t="s">
        <v>7044</v>
      </c>
      <c r="C747" s="358" t="s">
        <v>9960</v>
      </c>
      <c r="D747" s="357" t="s">
        <v>9961</v>
      </c>
      <c r="E747" s="357" t="s">
        <v>9290</v>
      </c>
      <c r="F747" s="357" t="s">
        <v>9291</v>
      </c>
      <c r="G747" s="359">
        <v>0</v>
      </c>
      <c r="H747" s="180">
        <v>0</v>
      </c>
      <c r="I747" s="371"/>
      <c r="J747" s="359">
        <v>7050000</v>
      </c>
      <c r="K747" s="359"/>
      <c r="L747" s="359"/>
      <c r="M747" s="359"/>
      <c r="N747" s="359"/>
      <c r="O747" s="359"/>
      <c r="P747" s="359">
        <v>7050000</v>
      </c>
      <c r="Q747" s="252"/>
      <c r="R747" s="359"/>
      <c r="S747" s="359"/>
      <c r="T747" s="359"/>
      <c r="U747" s="359"/>
      <c r="V747" s="359"/>
      <c r="W747" s="359"/>
      <c r="X747" s="359"/>
      <c r="Y747" s="359"/>
      <c r="Z747" s="359">
        <f>IF(SUM(K747:P747)&lt;SUM(J747),SUM(J747)-SUM(K747:P747),)</f>
        <v>0</v>
      </c>
      <c r="AA747" s="359"/>
      <c r="AB747" s="219">
        <v>7950000</v>
      </c>
      <c r="AC747" s="219">
        <v>7950000</v>
      </c>
      <c r="AD747" s="219"/>
      <c r="AE747" s="219"/>
      <c r="AF747" s="219"/>
      <c r="AG747" s="219"/>
      <c r="AH747" s="219"/>
      <c r="AI747" s="219"/>
      <c r="AJ747" s="359">
        <f t="shared" si="131"/>
        <v>0</v>
      </c>
      <c r="AK747" s="180">
        <f t="shared" si="132"/>
        <v>0</v>
      </c>
      <c r="AL747" s="28"/>
      <c r="AM747" s="89"/>
      <c r="AN747" s="89"/>
      <c r="AO747" s="89"/>
      <c r="AP747" s="89"/>
      <c r="AQ747" s="89"/>
      <c r="AR747" s="89"/>
      <c r="AS747" s="89"/>
      <c r="AT747" s="89"/>
      <c r="AU747" s="89"/>
      <c r="AV747" s="220"/>
      <c r="AW747" s="89"/>
      <c r="AX747" s="89"/>
    </row>
    <row r="748" spans="1:50" ht="15.75">
      <c r="A748" s="356">
        <f>SUBTOTAL(3,$AK$7:AK748)</f>
        <v>742</v>
      </c>
      <c r="B748" s="357" t="s">
        <v>7044</v>
      </c>
      <c r="C748" s="358" t="s">
        <v>9962</v>
      </c>
      <c r="D748" s="357" t="s">
        <v>9963</v>
      </c>
      <c r="E748" s="357" t="s">
        <v>8853</v>
      </c>
      <c r="F748" s="357" t="s">
        <v>8854</v>
      </c>
      <c r="G748" s="359">
        <v>0</v>
      </c>
      <c r="H748" s="180">
        <v>0</v>
      </c>
      <c r="I748" s="371"/>
      <c r="J748" s="359">
        <v>7050000</v>
      </c>
      <c r="K748" s="359"/>
      <c r="L748" s="359"/>
      <c r="M748" s="359"/>
      <c r="N748" s="359"/>
      <c r="O748" s="359"/>
      <c r="P748" s="359">
        <v>7050000</v>
      </c>
      <c r="Q748" s="252"/>
      <c r="R748" s="359"/>
      <c r="S748" s="359"/>
      <c r="T748" s="359"/>
      <c r="U748" s="359"/>
      <c r="V748" s="359"/>
      <c r="W748" s="359"/>
      <c r="X748" s="359"/>
      <c r="Y748" s="359"/>
      <c r="Z748" s="359">
        <f>IF(SUM(K748:P748)&lt;SUM(J748),SUM(J748)-SUM(K748:P748),)</f>
        <v>0</v>
      </c>
      <c r="AA748" s="359"/>
      <c r="AB748" s="219">
        <v>7950000</v>
      </c>
      <c r="AC748" s="219"/>
      <c r="AD748" s="219"/>
      <c r="AE748" s="219">
        <v>7950000</v>
      </c>
      <c r="AF748" s="219"/>
      <c r="AG748" s="219"/>
      <c r="AH748" s="219"/>
      <c r="AI748" s="219"/>
      <c r="AJ748" s="359">
        <f>IF(SUM(AC748:AF748)&lt;SUM(AB748),SUM(AB748)-SUM(AC748:AF748),)</f>
        <v>0</v>
      </c>
      <c r="AK748" s="180">
        <f>IF(SUM(K748:X748)-I748&lt;SUM(J748+G748,H748),SUM(G748+H748+J748)-SUM(K748:X748),)+IF(SUM(AC748:AF748)&lt;SUM(AB748),SUM(AB748)-SUM(AC748:AF748),)</f>
        <v>0</v>
      </c>
      <c r="AL748" s="28"/>
      <c r="AM748" s="89"/>
      <c r="AN748" s="89"/>
      <c r="AO748" s="89"/>
      <c r="AP748" s="89"/>
      <c r="AQ748" s="89"/>
      <c r="AR748" s="89"/>
      <c r="AS748" s="89"/>
      <c r="AT748" s="89"/>
      <c r="AU748" s="89"/>
      <c r="AV748" s="220"/>
      <c r="AW748" s="89"/>
      <c r="AX748" s="89"/>
    </row>
    <row r="749" spans="1:50" ht="15.75">
      <c r="A749" s="356">
        <f>SUBTOTAL(3,$AK$7:AK749)</f>
        <v>743</v>
      </c>
      <c r="B749" s="357" t="s">
        <v>7044</v>
      </c>
      <c r="C749" s="358" t="s">
        <v>9964</v>
      </c>
      <c r="D749" s="357" t="s">
        <v>9965</v>
      </c>
      <c r="E749" s="357" t="s">
        <v>8853</v>
      </c>
      <c r="F749" s="357" t="s">
        <v>8854</v>
      </c>
      <c r="G749" s="359">
        <v>0</v>
      </c>
      <c r="H749" s="180">
        <v>0</v>
      </c>
      <c r="I749" s="371"/>
      <c r="J749" s="359">
        <v>7050000</v>
      </c>
      <c r="K749" s="359"/>
      <c r="L749" s="359"/>
      <c r="M749" s="359"/>
      <c r="N749" s="359"/>
      <c r="O749" s="359"/>
      <c r="P749" s="359"/>
      <c r="Q749" s="252"/>
      <c r="R749" s="359"/>
      <c r="S749" s="359"/>
      <c r="T749" s="359">
        <v>7050000</v>
      </c>
      <c r="U749" s="359"/>
      <c r="V749" s="359"/>
      <c r="W749" s="359"/>
      <c r="X749" s="359"/>
      <c r="Y749" s="359"/>
      <c r="Z749" s="359">
        <f>IF(SUM(K749:Y749)&lt;SUM(J749),SUM(J749)-SUM(K749:Y749),)</f>
        <v>0</v>
      </c>
      <c r="AA749" s="359"/>
      <c r="AB749" s="219">
        <v>7950000</v>
      </c>
      <c r="AC749" s="219"/>
      <c r="AD749" s="219"/>
      <c r="AE749" s="219"/>
      <c r="AF749" s="219"/>
      <c r="AG749" s="219"/>
      <c r="AH749" s="219"/>
      <c r="AI749" s="219"/>
      <c r="AJ749" s="359">
        <f>IF(SUM(AC749:AD749)&lt;SUM(AB749),SUM(AB749)-SUM(AC749:AD749),)</f>
        <v>7950000</v>
      </c>
      <c r="AK749" s="180">
        <f>IF(SUM(K749:X749)-I749&lt;SUM(J749+G749,H749),SUM(G749+H749+J749)-SUM(K749:X749),)+IF(SUM(AC749:AD749)&lt;SUM(AB749),SUM(AB749)-SUM(AC749:AD749),)</f>
        <v>7950000</v>
      </c>
      <c r="AL749" s="28"/>
      <c r="AM749" s="89"/>
      <c r="AN749" s="89"/>
      <c r="AO749" s="89"/>
      <c r="AP749" s="89"/>
      <c r="AQ749" s="89"/>
      <c r="AR749" s="89"/>
      <c r="AS749" s="89"/>
      <c r="AT749" s="89"/>
      <c r="AU749" s="89"/>
      <c r="AV749" s="220"/>
      <c r="AW749" s="89"/>
      <c r="AX749" s="89"/>
    </row>
    <row r="750" spans="1:50" ht="15.75">
      <c r="A750" s="356">
        <f>SUBTOTAL(3,$AK$7:AK750)</f>
        <v>744</v>
      </c>
      <c r="B750" s="357" t="s">
        <v>7044</v>
      </c>
      <c r="C750" s="358" t="s">
        <v>9966</v>
      </c>
      <c r="D750" s="357" t="s">
        <v>9967</v>
      </c>
      <c r="E750" s="357" t="s">
        <v>8853</v>
      </c>
      <c r="F750" s="357" t="s">
        <v>8854</v>
      </c>
      <c r="G750" s="359">
        <v>0</v>
      </c>
      <c r="H750" s="180">
        <v>0</v>
      </c>
      <c r="I750" s="371">
        <v>0</v>
      </c>
      <c r="J750" s="359">
        <v>7050000</v>
      </c>
      <c r="K750" s="359"/>
      <c r="L750" s="359"/>
      <c r="M750" s="359"/>
      <c r="N750" s="359"/>
      <c r="O750" s="359"/>
      <c r="P750" s="359"/>
      <c r="Q750" s="252"/>
      <c r="R750" s="359">
        <v>7050000</v>
      </c>
      <c r="S750" s="359"/>
      <c r="T750" s="359"/>
      <c r="U750" s="359"/>
      <c r="V750" s="359"/>
      <c r="W750" s="359"/>
      <c r="X750" s="359"/>
      <c r="Y750" s="359"/>
      <c r="Z750" s="359">
        <f>IF(SUM(K750:R750)&lt;SUM(J750),SUM(J750)-SUM(K750:N=R750),)</f>
        <v>0</v>
      </c>
      <c r="AA750" s="359"/>
      <c r="AB750" s="219">
        <v>7950000</v>
      </c>
      <c r="AC750" s="219"/>
      <c r="AD750" s="219"/>
      <c r="AE750" s="219"/>
      <c r="AF750" s="219"/>
      <c r="AG750" s="219">
        <v>7950000</v>
      </c>
      <c r="AH750" s="219"/>
      <c r="AI750" s="219"/>
      <c r="AJ750" s="359">
        <f>IF(SUM(AC750:AH750)&lt;SUM(AB750),SUM(AB750)-SUM(AC750:AH750),)</f>
        <v>0</v>
      </c>
      <c r="AK750" s="180">
        <v>0</v>
      </c>
      <c r="AL750" s="28"/>
      <c r="AM750" s="89"/>
      <c r="AN750" s="89"/>
      <c r="AO750" s="89"/>
      <c r="AP750" s="89"/>
      <c r="AQ750" s="89"/>
      <c r="AR750" s="89"/>
      <c r="AS750" s="89"/>
      <c r="AT750" s="89"/>
      <c r="AU750" s="89"/>
      <c r="AV750" s="220"/>
      <c r="AW750" s="89"/>
      <c r="AX750" s="89"/>
    </row>
    <row r="751" spans="1:50" ht="15.75">
      <c r="A751" s="356">
        <f>SUBTOTAL(3,$AK$7:AK751)</f>
        <v>745</v>
      </c>
      <c r="B751" s="357" t="s">
        <v>7044</v>
      </c>
      <c r="C751" s="358" t="s">
        <v>6498</v>
      </c>
      <c r="D751" s="357" t="s">
        <v>9968</v>
      </c>
      <c r="E751" s="357" t="s">
        <v>8853</v>
      </c>
      <c r="F751" s="357" t="s">
        <v>8854</v>
      </c>
      <c r="G751" s="359">
        <v>0</v>
      </c>
      <c r="H751" s="180">
        <v>0</v>
      </c>
      <c r="I751" s="371"/>
      <c r="J751" s="359">
        <v>7050000</v>
      </c>
      <c r="K751" s="359"/>
      <c r="L751" s="359"/>
      <c r="M751" s="359"/>
      <c r="N751" s="359">
        <v>7050000</v>
      </c>
      <c r="O751" s="359"/>
      <c r="P751" s="359"/>
      <c r="Q751" s="252"/>
      <c r="R751" s="359"/>
      <c r="S751" s="359"/>
      <c r="T751" s="359"/>
      <c r="U751" s="359"/>
      <c r="V751" s="359"/>
      <c r="W751" s="359"/>
      <c r="X751" s="359"/>
      <c r="Y751" s="359"/>
      <c r="Z751" s="359">
        <f t="shared" ref="Z751:Z759" si="133">IF(SUM(K751:N751)&lt;SUM(J751),SUM(J751)-SUM(K751:N751),)</f>
        <v>0</v>
      </c>
      <c r="AA751" s="359"/>
      <c r="AB751" s="219">
        <v>7950000</v>
      </c>
      <c r="AC751" s="219">
        <v>7950000</v>
      </c>
      <c r="AD751" s="219"/>
      <c r="AE751" s="219"/>
      <c r="AF751" s="219"/>
      <c r="AG751" s="219"/>
      <c r="AH751" s="219"/>
      <c r="AI751" s="219"/>
      <c r="AJ751" s="359">
        <f>IF(SUM(AC751:AD751)&lt;SUM(AB751),SUM(AB751)-SUM(AC751:AD751),)</f>
        <v>0</v>
      </c>
      <c r="AK751" s="180">
        <f>IF(SUM(K751:X751)-I751&lt;SUM(J751+G751,H751),SUM(G751+H751+J751)-SUM(K751:X751),)+IF(SUM(AC751:AD751)&lt;SUM(AB751),SUM(AB751)-SUM(AC751:AD751),)</f>
        <v>0</v>
      </c>
      <c r="AL751" s="28"/>
      <c r="AM751" s="89"/>
      <c r="AN751" s="89"/>
      <c r="AO751" s="89"/>
      <c r="AP751" s="89"/>
      <c r="AQ751" s="89"/>
      <c r="AR751" s="89"/>
      <c r="AS751" s="89"/>
      <c r="AT751" s="89"/>
      <c r="AU751" s="89"/>
      <c r="AV751" s="220"/>
      <c r="AW751" s="89"/>
      <c r="AX751" s="89"/>
    </row>
    <row r="752" spans="1:50" ht="15.75">
      <c r="A752" s="356">
        <f>SUBTOTAL(3,$AK$7:AK752)</f>
        <v>746</v>
      </c>
      <c r="B752" s="357" t="s">
        <v>7044</v>
      </c>
      <c r="C752" s="358" t="s">
        <v>6622</v>
      </c>
      <c r="D752" s="357" t="s">
        <v>9969</v>
      </c>
      <c r="E752" s="357" t="s">
        <v>8853</v>
      </c>
      <c r="F752" s="357" t="s">
        <v>8854</v>
      </c>
      <c r="G752" s="359">
        <v>0</v>
      </c>
      <c r="H752" s="180">
        <v>0</v>
      </c>
      <c r="I752" s="371">
        <v>0</v>
      </c>
      <c r="J752" s="359">
        <v>7050000</v>
      </c>
      <c r="K752" s="359"/>
      <c r="L752" s="359"/>
      <c r="M752" s="359"/>
      <c r="N752" s="359">
        <v>7050000</v>
      </c>
      <c r="O752" s="359"/>
      <c r="P752" s="359"/>
      <c r="Q752" s="252"/>
      <c r="R752" s="359"/>
      <c r="S752" s="359"/>
      <c r="T752" s="359"/>
      <c r="U752" s="359"/>
      <c r="V752" s="359"/>
      <c r="W752" s="359"/>
      <c r="X752" s="359"/>
      <c r="Y752" s="359"/>
      <c r="Z752" s="359">
        <f t="shared" si="133"/>
        <v>0</v>
      </c>
      <c r="AA752" s="359"/>
      <c r="AB752" s="219">
        <v>7950000</v>
      </c>
      <c r="AC752" s="219"/>
      <c r="AD752" s="219"/>
      <c r="AE752" s="219">
        <v>7950000</v>
      </c>
      <c r="AF752" s="219"/>
      <c r="AG752" s="219"/>
      <c r="AH752" s="219"/>
      <c r="AI752" s="219"/>
      <c r="AJ752" s="359">
        <f>IF(SUM(AC752:AF752)&lt;SUM(AB752),SUM(AB752)-SUM(AC752:AF752),)</f>
        <v>0</v>
      </c>
      <c r="AK752" s="180">
        <f>IF(SUM(K752:X752)-I752&lt;SUM(J752+G752,H752),SUM(G752+H752+J752)-SUM(K752:X752),)+IF(SUM(AC752:AF752)&lt;SUM(AB752),SUM(AB752)-SUM(AC752:AF752),)</f>
        <v>0</v>
      </c>
      <c r="AL752" s="28"/>
      <c r="AM752" s="89"/>
      <c r="AN752" s="89"/>
      <c r="AO752" s="89"/>
      <c r="AP752" s="89"/>
      <c r="AQ752" s="89"/>
      <c r="AR752" s="89"/>
      <c r="AS752" s="89"/>
      <c r="AT752" s="89"/>
      <c r="AU752" s="89"/>
      <c r="AV752" s="220"/>
      <c r="AW752" s="89"/>
      <c r="AX752" s="89"/>
    </row>
    <row r="753" spans="1:50" ht="15.75">
      <c r="A753" s="356">
        <f>SUBTOTAL(3,$AK$7:AK753)</f>
        <v>747</v>
      </c>
      <c r="B753" s="357" t="s">
        <v>7048</v>
      </c>
      <c r="C753" s="358" t="s">
        <v>9970</v>
      </c>
      <c r="D753" s="357" t="s">
        <v>9971</v>
      </c>
      <c r="E753" s="357" t="s">
        <v>8764</v>
      </c>
      <c r="F753" s="357" t="s">
        <v>8764</v>
      </c>
      <c r="G753" s="359">
        <v>0</v>
      </c>
      <c r="H753" s="180">
        <v>0</v>
      </c>
      <c r="I753" s="371">
        <v>0</v>
      </c>
      <c r="J753" s="359">
        <v>8200000</v>
      </c>
      <c r="K753" s="359">
        <v>8200000</v>
      </c>
      <c r="L753" s="359"/>
      <c r="M753" s="359"/>
      <c r="N753" s="359"/>
      <c r="O753" s="359"/>
      <c r="P753" s="359"/>
      <c r="Q753" s="252"/>
      <c r="R753" s="359"/>
      <c r="S753" s="359"/>
      <c r="T753" s="359"/>
      <c r="U753" s="359"/>
      <c r="V753" s="359"/>
      <c r="W753" s="359"/>
      <c r="X753" s="359"/>
      <c r="Y753" s="359"/>
      <c r="Z753" s="359">
        <f t="shared" si="133"/>
        <v>0</v>
      </c>
      <c r="AA753" s="359"/>
      <c r="AB753" s="219">
        <v>9250000</v>
      </c>
      <c r="AC753" s="219"/>
      <c r="AD753" s="219"/>
      <c r="AE753" s="219"/>
      <c r="AF753" s="219"/>
      <c r="AG753" s="219"/>
      <c r="AH753" s="219"/>
      <c r="AI753" s="219"/>
      <c r="AJ753" s="359">
        <f>IF(SUM(AC753:AD753)&lt;SUM(AB753),SUM(AB753)-SUM(AC753:AD753),)</f>
        <v>9250000</v>
      </c>
      <c r="AK753" s="180">
        <f>IF(SUM(K753:X753)-I753&lt;SUM(J753+G753,H753),SUM(G753+H753+J753)-SUM(K753:X753),)+IF(SUM(AC753:AD753)&lt;SUM(AB753),SUM(AB753)-SUM(AC753:AD753),)</f>
        <v>9250000</v>
      </c>
      <c r="AL753" s="28"/>
      <c r="AM753" s="89"/>
      <c r="AN753" s="89"/>
      <c r="AO753" s="89"/>
      <c r="AP753" s="89"/>
      <c r="AQ753" s="89"/>
      <c r="AR753" s="89"/>
      <c r="AS753" s="89"/>
      <c r="AT753" s="89"/>
      <c r="AU753" s="59" t="s">
        <v>538</v>
      </c>
      <c r="AV753" s="220"/>
      <c r="AW753" s="89"/>
      <c r="AX753" s="89"/>
    </row>
    <row r="754" spans="1:50" ht="15.75">
      <c r="A754" s="356">
        <f>SUBTOTAL(3,$AK$7:AK754)</f>
        <v>748</v>
      </c>
      <c r="B754" s="357" t="s">
        <v>7044</v>
      </c>
      <c r="C754" s="358" t="s">
        <v>4893</v>
      </c>
      <c r="D754" s="357" t="s">
        <v>9972</v>
      </c>
      <c r="E754" s="357" t="s">
        <v>8853</v>
      </c>
      <c r="F754" s="357" t="s">
        <v>8854</v>
      </c>
      <c r="G754" s="359">
        <v>0</v>
      </c>
      <c r="H754" s="180">
        <v>0</v>
      </c>
      <c r="I754" s="371">
        <v>0</v>
      </c>
      <c r="J754" s="359">
        <v>7050000</v>
      </c>
      <c r="K754" s="359"/>
      <c r="L754" s="359"/>
      <c r="M754" s="359"/>
      <c r="N754" s="359">
        <v>7050000</v>
      </c>
      <c r="O754" s="359"/>
      <c r="P754" s="359"/>
      <c r="Q754" s="252"/>
      <c r="R754" s="359"/>
      <c r="S754" s="359"/>
      <c r="T754" s="359"/>
      <c r="U754" s="359"/>
      <c r="V754" s="359"/>
      <c r="W754" s="359"/>
      <c r="X754" s="359"/>
      <c r="Y754" s="359"/>
      <c r="Z754" s="359">
        <f t="shared" si="133"/>
        <v>0</v>
      </c>
      <c r="AA754" s="359"/>
      <c r="AB754" s="219">
        <v>7950000</v>
      </c>
      <c r="AC754" s="219">
        <v>7950000</v>
      </c>
      <c r="AD754" s="219"/>
      <c r="AE754" s="219"/>
      <c r="AF754" s="219"/>
      <c r="AG754" s="219"/>
      <c r="AH754" s="219"/>
      <c r="AI754" s="219"/>
      <c r="AJ754" s="359">
        <f>IF(SUM(AC754:AD754)&lt;SUM(AB754),SUM(AB754)-SUM(AC754:AD754),)</f>
        <v>0</v>
      </c>
      <c r="AK754" s="180">
        <f>IF(SUM(K754:X754)-I754&lt;SUM(J754+G754,H754),SUM(G754+H754+J754)-SUM(K754:X754),)+IF(SUM(AC754:AD754)&lt;SUM(AB754),SUM(AB754)-SUM(AC754:AD754),)</f>
        <v>0</v>
      </c>
      <c r="AL754" s="28"/>
      <c r="AM754" s="89"/>
      <c r="AN754" s="89"/>
      <c r="AO754" s="89"/>
      <c r="AP754" s="89"/>
      <c r="AQ754" s="89"/>
      <c r="AR754" s="89"/>
      <c r="AS754" s="89"/>
      <c r="AT754" s="89"/>
      <c r="AU754" s="89"/>
      <c r="AV754" s="220"/>
      <c r="AW754" s="89"/>
      <c r="AX754" s="89"/>
    </row>
    <row r="755" spans="1:50" ht="15.75">
      <c r="A755" s="356">
        <f>SUBTOTAL(3,$AK$7:AK755)</f>
        <v>749</v>
      </c>
      <c r="B755" s="357" t="s">
        <v>7048</v>
      </c>
      <c r="C755" s="358" t="s">
        <v>9973</v>
      </c>
      <c r="D755" s="357" t="s">
        <v>9974</v>
      </c>
      <c r="E755" s="357" t="s">
        <v>8764</v>
      </c>
      <c r="F755" s="357" t="s">
        <v>8764</v>
      </c>
      <c r="G755" s="359">
        <v>0</v>
      </c>
      <c r="H755" s="180">
        <v>0</v>
      </c>
      <c r="I755" s="371">
        <v>0</v>
      </c>
      <c r="J755" s="359">
        <v>8200000</v>
      </c>
      <c r="K755" s="359">
        <v>8200000</v>
      </c>
      <c r="L755" s="244"/>
      <c r="M755" s="359"/>
      <c r="N755" s="359"/>
      <c r="O755" s="359"/>
      <c r="P755" s="359"/>
      <c r="Q755" s="252"/>
      <c r="R755" s="359"/>
      <c r="S755" s="359"/>
      <c r="T755" s="359"/>
      <c r="U755" s="359"/>
      <c r="V755" s="359"/>
      <c r="W755" s="359"/>
      <c r="X755" s="359"/>
      <c r="Y755" s="359"/>
      <c r="Z755" s="359">
        <f t="shared" si="133"/>
        <v>0</v>
      </c>
      <c r="AA755" s="359"/>
      <c r="AB755" s="219">
        <v>9250000</v>
      </c>
      <c r="AC755" s="219"/>
      <c r="AD755" s="219"/>
      <c r="AE755" s="219"/>
      <c r="AF755" s="219"/>
      <c r="AG755" s="219"/>
      <c r="AH755" s="219"/>
      <c r="AI755" s="219"/>
      <c r="AJ755" s="359">
        <f>IF(SUM(AC755:AD755)&lt;SUM(AB755),SUM(AB755)-SUM(AC755:AD755),)</f>
        <v>9250000</v>
      </c>
      <c r="AK755" s="180">
        <f>IF(SUM(K755:X755)-I755&lt;SUM(J755+G755,H755),SUM(G755+H755+J755)-SUM(K755:X755),)+IF(SUM(AC755:AD755)&lt;SUM(AB755),SUM(AB755)-SUM(AC755:AD755),)</f>
        <v>9250000</v>
      </c>
      <c r="AL755" s="27"/>
      <c r="AM755" s="89"/>
      <c r="AN755" s="89"/>
      <c r="AO755" s="89"/>
      <c r="AP755" s="89"/>
      <c r="AQ755" s="89"/>
      <c r="AR755" s="89"/>
      <c r="AS755" s="89"/>
      <c r="AT755" s="89"/>
      <c r="AU755" s="59" t="s">
        <v>538</v>
      </c>
      <c r="AV755" s="220"/>
      <c r="AW755" s="89"/>
      <c r="AX755" s="89"/>
    </row>
    <row r="756" spans="1:50" ht="15.75">
      <c r="A756" s="356">
        <f>SUBTOTAL(3,$AK$7:AK756)</f>
        <v>750</v>
      </c>
      <c r="B756" s="357" t="s">
        <v>7044</v>
      </c>
      <c r="C756" s="358" t="s">
        <v>6135</v>
      </c>
      <c r="D756" s="357" t="s">
        <v>9975</v>
      </c>
      <c r="E756" s="357" t="s">
        <v>8853</v>
      </c>
      <c r="F756" s="357" t="s">
        <v>8854</v>
      </c>
      <c r="G756" s="359">
        <v>0</v>
      </c>
      <c r="H756" s="180">
        <v>0</v>
      </c>
      <c r="I756" s="371">
        <v>0</v>
      </c>
      <c r="J756" s="359">
        <v>7050000</v>
      </c>
      <c r="K756" s="359"/>
      <c r="L756" s="359"/>
      <c r="M756" s="359"/>
      <c r="N756" s="359">
        <v>7050000</v>
      </c>
      <c r="O756" s="359"/>
      <c r="P756" s="359"/>
      <c r="Q756" s="252"/>
      <c r="R756" s="359"/>
      <c r="S756" s="359"/>
      <c r="T756" s="359"/>
      <c r="U756" s="359"/>
      <c r="V756" s="359"/>
      <c r="W756" s="359"/>
      <c r="X756" s="359"/>
      <c r="Y756" s="359"/>
      <c r="Z756" s="359">
        <f t="shared" si="133"/>
        <v>0</v>
      </c>
      <c r="AA756" s="359"/>
      <c r="AB756" s="219">
        <v>7950000</v>
      </c>
      <c r="AC756" s="219"/>
      <c r="AD756" s="219"/>
      <c r="AE756" s="219">
        <v>7950000</v>
      </c>
      <c r="AF756" s="219"/>
      <c r="AG756" s="219"/>
      <c r="AH756" s="219"/>
      <c r="AI756" s="219"/>
      <c r="AJ756" s="359">
        <f>IF(SUM(AC756:AF756)&lt;SUM(AB756),SUM(AB756)-SUM(AC756:AF756),)</f>
        <v>0</v>
      </c>
      <c r="AK756" s="180">
        <f>IF(SUM(K756:X756)-I756&lt;SUM(J756+G756,H756),SUM(G756+H756+J756)-SUM(K756:X756),)+IF(SUM(AC756:AF756)&lt;SUM(AB756),SUM(AB756)-SUM(AC756:AF756),)</f>
        <v>0</v>
      </c>
      <c r="AL756" s="28"/>
      <c r="AM756" s="89"/>
      <c r="AN756" s="89"/>
      <c r="AO756" s="89"/>
      <c r="AP756" s="89"/>
      <c r="AQ756" s="89"/>
      <c r="AR756" s="89"/>
      <c r="AS756" s="89"/>
      <c r="AT756" s="89"/>
      <c r="AU756" s="89"/>
      <c r="AV756" s="220"/>
      <c r="AW756" s="89"/>
      <c r="AX756" s="89"/>
    </row>
    <row r="757" spans="1:50" ht="15.75">
      <c r="A757" s="356">
        <f>SUBTOTAL(3,$AK$7:AK757)</f>
        <v>751</v>
      </c>
      <c r="B757" s="357" t="s">
        <v>7044</v>
      </c>
      <c r="C757" s="358" t="s">
        <v>5290</v>
      </c>
      <c r="D757" s="357" t="s">
        <v>9978</v>
      </c>
      <c r="E757" s="357" t="s">
        <v>8853</v>
      </c>
      <c r="F757" s="357" t="s">
        <v>8854</v>
      </c>
      <c r="G757" s="359">
        <v>0</v>
      </c>
      <c r="H757" s="180">
        <v>0</v>
      </c>
      <c r="I757" s="371">
        <v>0</v>
      </c>
      <c r="J757" s="359">
        <v>7050000</v>
      </c>
      <c r="K757" s="359"/>
      <c r="L757" s="359"/>
      <c r="M757" s="359"/>
      <c r="N757" s="359">
        <v>7050000</v>
      </c>
      <c r="O757" s="359"/>
      <c r="P757" s="359"/>
      <c r="Q757" s="252"/>
      <c r="R757" s="359"/>
      <c r="S757" s="359"/>
      <c r="T757" s="359"/>
      <c r="U757" s="359"/>
      <c r="V757" s="359"/>
      <c r="W757" s="359"/>
      <c r="X757" s="359"/>
      <c r="Y757" s="359"/>
      <c r="Z757" s="359">
        <f t="shared" si="133"/>
        <v>0</v>
      </c>
      <c r="AA757" s="359"/>
      <c r="AB757" s="219">
        <v>7950000</v>
      </c>
      <c r="AC757" s="219">
        <v>7950000</v>
      </c>
      <c r="AD757" s="219"/>
      <c r="AE757" s="219"/>
      <c r="AF757" s="219"/>
      <c r="AG757" s="219"/>
      <c r="AH757" s="219"/>
      <c r="AI757" s="219"/>
      <c r="AJ757" s="359">
        <f>IF(SUM(AC757:AD757)&lt;SUM(AB757),SUM(AB757)-SUM(AC757:AD757),)</f>
        <v>0</v>
      </c>
      <c r="AK757" s="180">
        <f>IF(SUM(K757:X757)-I757&lt;SUM(J757+G757,H757),SUM(G757+H757+J757)-SUM(K757:X757),)+IF(SUM(AC757:AD757)&lt;SUM(AB757),SUM(AB757)-SUM(AC757:AD757),)</f>
        <v>0</v>
      </c>
      <c r="AL757" s="28"/>
      <c r="AM757" s="89"/>
      <c r="AN757" s="89"/>
      <c r="AO757" s="89"/>
      <c r="AP757" s="89"/>
      <c r="AQ757" s="89"/>
      <c r="AR757" s="89"/>
      <c r="AS757" s="89"/>
      <c r="AT757" s="89"/>
      <c r="AU757" s="89"/>
      <c r="AV757" s="220"/>
      <c r="AW757" s="89"/>
      <c r="AX757" s="89"/>
    </row>
    <row r="758" spans="1:50" ht="15.75">
      <c r="A758" s="356">
        <f>SUBTOTAL(3,$AK$7:AK758)</f>
        <v>752</v>
      </c>
      <c r="B758" s="357" t="s">
        <v>7044</v>
      </c>
      <c r="C758" s="419" t="s">
        <v>5869</v>
      </c>
      <c r="D758" s="357" t="s">
        <v>9979</v>
      </c>
      <c r="E758" s="357" t="s">
        <v>8853</v>
      </c>
      <c r="F758" s="357" t="s">
        <v>8854</v>
      </c>
      <c r="G758" s="359">
        <v>0</v>
      </c>
      <c r="H758" s="180">
        <v>0</v>
      </c>
      <c r="I758" s="371">
        <v>65480</v>
      </c>
      <c r="J758" s="359">
        <v>7050000</v>
      </c>
      <c r="K758" s="359"/>
      <c r="L758" s="359"/>
      <c r="M758" s="359"/>
      <c r="N758" s="359">
        <v>7050000</v>
      </c>
      <c r="O758" s="359"/>
      <c r="P758" s="359"/>
      <c r="Q758" s="252"/>
      <c r="R758" s="359"/>
      <c r="S758" s="359"/>
      <c r="T758" s="359"/>
      <c r="U758" s="359"/>
      <c r="V758" s="359"/>
      <c r="W758" s="359"/>
      <c r="X758" s="359"/>
      <c r="Y758" s="371">
        <v>65480</v>
      </c>
      <c r="Z758" s="359">
        <f t="shared" si="133"/>
        <v>0</v>
      </c>
      <c r="AA758" s="371"/>
      <c r="AB758" s="219">
        <f>7950000-Y758</f>
        <v>7884520</v>
      </c>
      <c r="AC758" s="219">
        <v>7884520</v>
      </c>
      <c r="AD758" s="219"/>
      <c r="AE758" s="219"/>
      <c r="AF758" s="219"/>
      <c r="AG758" s="219"/>
      <c r="AH758" s="219"/>
      <c r="AI758" s="219"/>
      <c r="AJ758" s="359">
        <f>IF(SUM(AC758:AD758)&lt;SUM(AB758),SUM(AB758)-SUM(AC758:AD758),)</f>
        <v>0</v>
      </c>
      <c r="AK758" s="180">
        <f>IF(SUM(K758:X758)-I758&lt;SUM(J758+G758,H758),SUM(G758+H758+J758)-SUM(K758:X758),)+IF(SUM(AC758:AD758)&lt;SUM(AB758),SUM(AB758)-SUM(AC758:AD758),)</f>
        <v>0</v>
      </c>
      <c r="AL758" s="28"/>
      <c r="AM758" s="89"/>
      <c r="AN758" s="89"/>
      <c r="AO758" s="89"/>
      <c r="AP758" s="89"/>
      <c r="AQ758" s="89"/>
      <c r="AR758" s="89"/>
      <c r="AS758" s="89"/>
      <c r="AT758" s="89"/>
      <c r="AU758" s="89"/>
      <c r="AV758" s="220"/>
      <c r="AW758" s="89"/>
      <c r="AX758" s="89"/>
    </row>
    <row r="759" spans="1:50" ht="15.75">
      <c r="A759" s="356">
        <f>SUBTOTAL(3,$AK$7:AK759)</f>
        <v>753</v>
      </c>
      <c r="B759" s="357" t="s">
        <v>7044</v>
      </c>
      <c r="C759" s="358" t="s">
        <v>6806</v>
      </c>
      <c r="D759" s="357" t="s">
        <v>9980</v>
      </c>
      <c r="E759" s="357" t="s">
        <v>8853</v>
      </c>
      <c r="F759" s="357" t="s">
        <v>8854</v>
      </c>
      <c r="G759" s="359">
        <v>0</v>
      </c>
      <c r="H759" s="180">
        <v>0</v>
      </c>
      <c r="I759" s="371">
        <v>0</v>
      </c>
      <c r="J759" s="359">
        <v>7050000</v>
      </c>
      <c r="K759" s="359"/>
      <c r="L759" s="359"/>
      <c r="M759" s="359"/>
      <c r="N759" s="359">
        <v>7050000</v>
      </c>
      <c r="O759" s="359"/>
      <c r="P759" s="359"/>
      <c r="Q759" s="252"/>
      <c r="R759" s="359"/>
      <c r="S759" s="359"/>
      <c r="T759" s="359"/>
      <c r="U759" s="359"/>
      <c r="V759" s="359"/>
      <c r="W759" s="359"/>
      <c r="X759" s="359"/>
      <c r="Y759" s="359"/>
      <c r="Z759" s="359">
        <f t="shared" si="133"/>
        <v>0</v>
      </c>
      <c r="AA759" s="359"/>
      <c r="AB759" s="219">
        <v>7950000</v>
      </c>
      <c r="AC759" s="219"/>
      <c r="AD759" s="219"/>
      <c r="AE759" s="219">
        <v>7950000</v>
      </c>
      <c r="AF759" s="219"/>
      <c r="AG759" s="219"/>
      <c r="AH759" s="219"/>
      <c r="AI759" s="219"/>
      <c r="AJ759" s="359">
        <f t="shared" ref="AJ759:AJ760" si="134">IF(SUM(AC759:AF759)&lt;SUM(AB759),SUM(AB759)-SUM(AC759:AF759),)</f>
        <v>0</v>
      </c>
      <c r="AK759" s="180">
        <f t="shared" ref="AK759:AK760" si="135">IF(SUM(K759:X759)-I759&lt;SUM(J759+G759,H759),SUM(G759+H759+J759)-SUM(K759:X759),)+IF(SUM(AC759:AF759)&lt;SUM(AB759),SUM(AB759)-SUM(AC759:AF759),)</f>
        <v>0</v>
      </c>
      <c r="AL759" s="28"/>
      <c r="AM759" s="89"/>
      <c r="AN759" s="89"/>
      <c r="AO759" s="89"/>
      <c r="AP759" s="89"/>
      <c r="AQ759" s="89"/>
      <c r="AR759" s="89"/>
      <c r="AS759" s="89"/>
      <c r="AT759" s="89"/>
      <c r="AU759" s="89"/>
      <c r="AV759" s="220"/>
      <c r="AW759" s="89"/>
      <c r="AX759" s="89"/>
    </row>
    <row r="760" spans="1:50" ht="15.75">
      <c r="A760" s="356">
        <f>SUBTOTAL(3,$AK$7:AK760)</f>
        <v>754</v>
      </c>
      <c r="B760" s="357" t="s">
        <v>7044</v>
      </c>
      <c r="C760" s="358" t="s">
        <v>9981</v>
      </c>
      <c r="D760" s="357" t="s">
        <v>9982</v>
      </c>
      <c r="E760" s="357" t="s">
        <v>8853</v>
      </c>
      <c r="F760" s="357" t="s">
        <v>8854</v>
      </c>
      <c r="G760" s="359">
        <v>0</v>
      </c>
      <c r="H760" s="180">
        <v>0</v>
      </c>
      <c r="I760" s="371"/>
      <c r="J760" s="359">
        <v>7050000</v>
      </c>
      <c r="K760" s="359"/>
      <c r="L760" s="359"/>
      <c r="M760" s="359"/>
      <c r="N760" s="359"/>
      <c r="O760" s="359"/>
      <c r="P760" s="359">
        <v>7050000</v>
      </c>
      <c r="Q760" s="252"/>
      <c r="R760" s="359"/>
      <c r="S760" s="359"/>
      <c r="T760" s="359"/>
      <c r="U760" s="359"/>
      <c r="V760" s="359"/>
      <c r="W760" s="359"/>
      <c r="X760" s="359"/>
      <c r="Y760" s="359"/>
      <c r="Z760" s="359">
        <f>IF(SUM(K760:P760)&lt;SUM(J760),SUM(J760)-SUM(K760:P760),)</f>
        <v>0</v>
      </c>
      <c r="AA760" s="359"/>
      <c r="AB760" s="219">
        <v>7950000</v>
      </c>
      <c r="AC760" s="219"/>
      <c r="AD760" s="219"/>
      <c r="AE760" s="219">
        <v>7950000</v>
      </c>
      <c r="AF760" s="219"/>
      <c r="AG760" s="219"/>
      <c r="AH760" s="219"/>
      <c r="AI760" s="219"/>
      <c r="AJ760" s="359">
        <f t="shared" si="134"/>
        <v>0</v>
      </c>
      <c r="AK760" s="180">
        <f t="shared" si="135"/>
        <v>0</v>
      </c>
      <c r="AL760" s="28"/>
      <c r="AM760" s="89"/>
      <c r="AN760" s="89"/>
      <c r="AO760" s="89"/>
      <c r="AP760" s="89"/>
      <c r="AQ760" s="89"/>
      <c r="AR760" s="89"/>
      <c r="AS760" s="89"/>
      <c r="AT760" s="89"/>
      <c r="AU760" s="89"/>
      <c r="AV760" s="220"/>
      <c r="AW760" s="89"/>
      <c r="AX760" s="89"/>
    </row>
    <row r="761" spans="1:50" ht="15.75">
      <c r="A761" s="356">
        <f>SUBTOTAL(3,$AK$7:AK761)</f>
        <v>755</v>
      </c>
      <c r="B761" s="357" t="s">
        <v>7044</v>
      </c>
      <c r="C761" s="358" t="s">
        <v>9983</v>
      </c>
      <c r="D761" s="357" t="s">
        <v>9984</v>
      </c>
      <c r="E761" s="357" t="s">
        <v>8853</v>
      </c>
      <c r="F761" s="357" t="s">
        <v>8854</v>
      </c>
      <c r="G761" s="359">
        <v>0</v>
      </c>
      <c r="H761" s="180">
        <v>0</v>
      </c>
      <c r="I761" s="371">
        <v>0</v>
      </c>
      <c r="J761" s="359">
        <v>7050000</v>
      </c>
      <c r="K761" s="359"/>
      <c r="L761" s="359"/>
      <c r="M761" s="359"/>
      <c r="N761" s="359">
        <v>7050000</v>
      </c>
      <c r="O761" s="359"/>
      <c r="P761" s="359"/>
      <c r="Q761" s="252"/>
      <c r="R761" s="359"/>
      <c r="S761" s="359"/>
      <c r="T761" s="359"/>
      <c r="U761" s="359"/>
      <c r="V761" s="359"/>
      <c r="W761" s="359"/>
      <c r="X761" s="359"/>
      <c r="Y761" s="359"/>
      <c r="Z761" s="359">
        <f t="shared" ref="Z761:Z770" si="136">IF(SUM(K761:N761)&lt;SUM(J761),SUM(J761)-SUM(K761:N761),)</f>
        <v>0</v>
      </c>
      <c r="AA761" s="359"/>
      <c r="AB761" s="219">
        <v>7950000</v>
      </c>
      <c r="AC761" s="219">
        <v>7950000</v>
      </c>
      <c r="AD761" s="219"/>
      <c r="AE761" s="219"/>
      <c r="AF761" s="219"/>
      <c r="AG761" s="219"/>
      <c r="AH761" s="219"/>
      <c r="AI761" s="219"/>
      <c r="AJ761" s="359">
        <f>IF(SUM(AC761:AD761)&lt;SUM(AB761),SUM(AB761)-SUM(AC761:AD761),)</f>
        <v>0</v>
      </c>
      <c r="AK761" s="180">
        <f>IF(SUM(K761:X761)-I761&lt;SUM(J761+G761,H761),SUM(G761+H761+J761)-SUM(K761:X761),)+IF(SUM(AC761:AD761)&lt;SUM(AB761),SUM(AB761)-SUM(AC761:AD761),)</f>
        <v>0</v>
      </c>
      <c r="AL761" s="28">
        <f>43-8</f>
        <v>35</v>
      </c>
      <c r="AM761" s="89"/>
      <c r="AN761" s="89"/>
      <c r="AO761" s="89"/>
      <c r="AP761" s="89"/>
      <c r="AQ761" s="89"/>
      <c r="AR761" s="89"/>
      <c r="AS761" s="89"/>
      <c r="AT761" s="89"/>
      <c r="AU761" s="89"/>
      <c r="AV761" s="220"/>
      <c r="AW761" s="89"/>
      <c r="AX761" s="89"/>
    </row>
    <row r="762" spans="1:50" ht="15.75">
      <c r="A762" s="356">
        <f>SUBTOTAL(3,$AK$7:AK762)</f>
        <v>756</v>
      </c>
      <c r="B762" s="357" t="s">
        <v>7044</v>
      </c>
      <c r="C762" s="358" t="s">
        <v>6013</v>
      </c>
      <c r="D762" s="357" t="s">
        <v>9985</v>
      </c>
      <c r="E762" s="357" t="s">
        <v>8853</v>
      </c>
      <c r="F762" s="357" t="s">
        <v>8854</v>
      </c>
      <c r="G762" s="359">
        <v>0</v>
      </c>
      <c r="H762" s="180">
        <v>0</v>
      </c>
      <c r="I762" s="371">
        <v>0</v>
      </c>
      <c r="J762" s="359">
        <v>7050000</v>
      </c>
      <c r="K762" s="359"/>
      <c r="L762" s="359"/>
      <c r="M762" s="359"/>
      <c r="N762" s="359">
        <v>7050000</v>
      </c>
      <c r="O762" s="359"/>
      <c r="P762" s="359"/>
      <c r="Q762" s="252"/>
      <c r="R762" s="359"/>
      <c r="S762" s="359"/>
      <c r="T762" s="359"/>
      <c r="U762" s="359"/>
      <c r="V762" s="359"/>
      <c r="W762" s="359"/>
      <c r="X762" s="359"/>
      <c r="Y762" s="359"/>
      <c r="Z762" s="359">
        <f t="shared" si="136"/>
        <v>0</v>
      </c>
      <c r="AA762" s="359"/>
      <c r="AB762" s="219">
        <v>7950000</v>
      </c>
      <c r="AC762" s="219">
        <v>7950000</v>
      </c>
      <c r="AD762" s="219"/>
      <c r="AE762" s="219"/>
      <c r="AF762" s="219"/>
      <c r="AG762" s="219"/>
      <c r="AH762" s="219"/>
      <c r="AI762" s="219"/>
      <c r="AJ762" s="359">
        <f>IF(SUM(AC762:AD762)&lt;SUM(AB762),SUM(AB762)-SUM(AC762:AD762),)</f>
        <v>0</v>
      </c>
      <c r="AK762" s="180">
        <f>IF(SUM(K762:X762)-I762&lt;SUM(J762+G762,H762),SUM(G762+H762+J762)-SUM(K762:X762),)+IF(SUM(AC762:AD762)&lt;SUM(AB762),SUM(AB762)-SUM(AC762:AD762),)</f>
        <v>0</v>
      </c>
      <c r="AL762" s="28"/>
      <c r="AM762" s="89"/>
      <c r="AN762" s="89"/>
      <c r="AO762" s="89"/>
      <c r="AP762" s="89"/>
      <c r="AQ762" s="89"/>
      <c r="AR762" s="89"/>
      <c r="AS762" s="89"/>
      <c r="AT762" s="89"/>
      <c r="AU762" s="89"/>
      <c r="AV762" s="220"/>
      <c r="AW762" s="89"/>
      <c r="AX762" s="89"/>
    </row>
    <row r="763" spans="1:50" ht="15.75">
      <c r="A763" s="356">
        <f>SUBTOTAL(3,$AK$7:AK763)</f>
        <v>757</v>
      </c>
      <c r="B763" s="357" t="s">
        <v>7044</v>
      </c>
      <c r="C763" s="358" t="s">
        <v>7031</v>
      </c>
      <c r="D763" s="357" t="s">
        <v>9986</v>
      </c>
      <c r="E763" s="357" t="s">
        <v>8853</v>
      </c>
      <c r="F763" s="357" t="s">
        <v>8854</v>
      </c>
      <c r="G763" s="359">
        <v>0</v>
      </c>
      <c r="H763" s="180">
        <v>0</v>
      </c>
      <c r="I763" s="371">
        <v>0</v>
      </c>
      <c r="J763" s="359">
        <v>7050000</v>
      </c>
      <c r="K763" s="359"/>
      <c r="L763" s="359"/>
      <c r="M763" s="359"/>
      <c r="N763" s="359">
        <v>7050000</v>
      </c>
      <c r="O763" s="359"/>
      <c r="P763" s="359"/>
      <c r="Q763" s="252"/>
      <c r="R763" s="359"/>
      <c r="S763" s="359"/>
      <c r="T763" s="359"/>
      <c r="U763" s="359"/>
      <c r="V763" s="359"/>
      <c r="W763" s="359"/>
      <c r="X763" s="359"/>
      <c r="Y763" s="359"/>
      <c r="Z763" s="359">
        <f t="shared" si="136"/>
        <v>0</v>
      </c>
      <c r="AA763" s="359"/>
      <c r="AB763" s="219">
        <v>7950000</v>
      </c>
      <c r="AC763" s="219">
        <v>7950000</v>
      </c>
      <c r="AD763" s="219"/>
      <c r="AE763" s="219"/>
      <c r="AF763" s="219"/>
      <c r="AG763" s="219"/>
      <c r="AH763" s="219"/>
      <c r="AI763" s="219"/>
      <c r="AJ763" s="359">
        <f>IF(SUM(AC763:AD763)&lt;SUM(AB763),SUM(AB763)-SUM(AC763:AD763),)</f>
        <v>0</v>
      </c>
      <c r="AK763" s="180">
        <f>IF(SUM(K763:X763)-I763&lt;SUM(J763+G763,H763),SUM(G763+H763+J763)-SUM(K763:X763),)+IF(SUM(AC763:AD763)&lt;SUM(AB763),SUM(AB763)-SUM(AC763:AD763),)</f>
        <v>0</v>
      </c>
      <c r="AL763" s="28"/>
      <c r="AM763" s="89"/>
      <c r="AN763" s="89"/>
      <c r="AO763" s="89"/>
      <c r="AP763" s="89"/>
      <c r="AQ763" s="89"/>
      <c r="AR763" s="89"/>
      <c r="AS763" s="89"/>
      <c r="AT763" s="89"/>
      <c r="AU763" s="89"/>
      <c r="AV763" s="220"/>
      <c r="AW763" s="89"/>
      <c r="AX763" s="89"/>
    </row>
    <row r="764" spans="1:50" ht="15.75">
      <c r="A764" s="356">
        <f>SUBTOTAL(3,$AK$7:AK764)</f>
        <v>758</v>
      </c>
      <c r="B764" s="357" t="s">
        <v>7044</v>
      </c>
      <c r="C764" s="358" t="s">
        <v>6482</v>
      </c>
      <c r="D764" s="357" t="s">
        <v>9987</v>
      </c>
      <c r="E764" s="357" t="s">
        <v>8853</v>
      </c>
      <c r="F764" s="357" t="s">
        <v>8854</v>
      </c>
      <c r="G764" s="359">
        <v>0</v>
      </c>
      <c r="H764" s="180">
        <v>0</v>
      </c>
      <c r="I764" s="371"/>
      <c r="J764" s="359">
        <v>7050000</v>
      </c>
      <c r="K764" s="359"/>
      <c r="L764" s="359"/>
      <c r="M764" s="359"/>
      <c r="N764" s="359">
        <v>7050000</v>
      </c>
      <c r="O764" s="359"/>
      <c r="P764" s="359"/>
      <c r="Q764" s="252"/>
      <c r="R764" s="359"/>
      <c r="S764" s="359"/>
      <c r="T764" s="359"/>
      <c r="U764" s="359"/>
      <c r="V764" s="359"/>
      <c r="W764" s="359"/>
      <c r="X764" s="359"/>
      <c r="Y764" s="359"/>
      <c r="Z764" s="359">
        <f t="shared" si="136"/>
        <v>0</v>
      </c>
      <c r="AA764" s="359"/>
      <c r="AB764" s="219">
        <v>7950000</v>
      </c>
      <c r="AC764" s="219"/>
      <c r="AD764" s="219"/>
      <c r="AE764" s="219">
        <v>7950000</v>
      </c>
      <c r="AF764" s="219"/>
      <c r="AG764" s="219"/>
      <c r="AH764" s="219"/>
      <c r="AI764" s="219"/>
      <c r="AJ764" s="359">
        <f>IF(SUM(AC764:AF764)&lt;SUM(AB764),SUM(AB764)-SUM(AC764:AF764),)</f>
        <v>0</v>
      </c>
      <c r="AK764" s="180">
        <f>IF(SUM(K764:X764)-I764&lt;SUM(J764+G764,H764),SUM(G764+H764+J764)-SUM(K764:X764),)+IF(SUM(AC764:AF764)&lt;SUM(AB764),SUM(AB764)-SUM(AC764:AF764),)</f>
        <v>0</v>
      </c>
      <c r="AL764" s="28"/>
      <c r="AM764" s="89"/>
      <c r="AN764" s="89"/>
      <c r="AO764" s="89"/>
      <c r="AP764" s="89"/>
      <c r="AQ764" s="89"/>
      <c r="AR764" s="89"/>
      <c r="AS764" s="89"/>
      <c r="AT764" s="89"/>
      <c r="AU764" s="89"/>
      <c r="AV764" s="220"/>
      <c r="AW764" s="89"/>
      <c r="AX764" s="89"/>
    </row>
    <row r="765" spans="1:50" ht="15.75">
      <c r="A765" s="356">
        <f>SUBTOTAL(3,$AK$7:AK765)</f>
        <v>759</v>
      </c>
      <c r="B765" s="357" t="s">
        <v>7044</v>
      </c>
      <c r="C765" s="358" t="s">
        <v>5402</v>
      </c>
      <c r="D765" s="357" t="s">
        <v>9990</v>
      </c>
      <c r="E765" s="357" t="s">
        <v>8853</v>
      </c>
      <c r="F765" s="357" t="s">
        <v>8854</v>
      </c>
      <c r="G765" s="359">
        <v>0</v>
      </c>
      <c r="H765" s="180">
        <v>0</v>
      </c>
      <c r="I765" s="371">
        <v>0</v>
      </c>
      <c r="J765" s="359">
        <v>7050000</v>
      </c>
      <c r="K765" s="359"/>
      <c r="L765" s="359"/>
      <c r="M765" s="359"/>
      <c r="N765" s="359">
        <v>7050000</v>
      </c>
      <c r="O765" s="359"/>
      <c r="P765" s="359"/>
      <c r="Q765" s="252"/>
      <c r="R765" s="359"/>
      <c r="S765" s="359"/>
      <c r="T765" s="359"/>
      <c r="U765" s="359"/>
      <c r="V765" s="359"/>
      <c r="W765" s="359"/>
      <c r="X765" s="359"/>
      <c r="Y765" s="359"/>
      <c r="Z765" s="359">
        <f t="shared" si="136"/>
        <v>0</v>
      </c>
      <c r="AA765" s="359"/>
      <c r="AB765" s="219">
        <v>7950000</v>
      </c>
      <c r="AC765" s="219">
        <v>7950000</v>
      </c>
      <c r="AD765" s="219"/>
      <c r="AE765" s="219"/>
      <c r="AF765" s="219"/>
      <c r="AG765" s="219"/>
      <c r="AH765" s="219"/>
      <c r="AI765" s="219"/>
      <c r="AJ765" s="359">
        <f>IF(SUM(AC765:AD765)&lt;SUM(AB765),SUM(AB765)-SUM(AC765:AD765),)</f>
        <v>0</v>
      </c>
      <c r="AK765" s="180">
        <f>IF(SUM(K765:X765)-I765&lt;SUM(J765+G765,H765),SUM(G765+H765+J765)-SUM(K765:X765),)+IF(SUM(AC765:AD765)&lt;SUM(AB765),SUM(AB765)-SUM(AC765:AD765),)</f>
        <v>0</v>
      </c>
      <c r="AL765" s="28"/>
      <c r="AM765" s="89"/>
      <c r="AN765" s="89"/>
      <c r="AO765" s="89"/>
      <c r="AP765" s="89"/>
      <c r="AQ765" s="89"/>
      <c r="AR765" s="89"/>
      <c r="AS765" s="89"/>
      <c r="AT765" s="89"/>
      <c r="AU765" s="89"/>
      <c r="AV765" s="220"/>
      <c r="AW765" s="89"/>
      <c r="AX765" s="89"/>
    </row>
    <row r="766" spans="1:50" ht="15.75">
      <c r="A766" s="356">
        <f>SUBTOTAL(3,$AK$7:AK766)</f>
        <v>760</v>
      </c>
      <c r="B766" s="357" t="s">
        <v>7044</v>
      </c>
      <c r="C766" s="358" t="s">
        <v>5104</v>
      </c>
      <c r="D766" s="357" t="s">
        <v>9991</v>
      </c>
      <c r="E766" s="357" t="s">
        <v>8853</v>
      </c>
      <c r="F766" s="357" t="s">
        <v>8854</v>
      </c>
      <c r="G766" s="359">
        <v>0</v>
      </c>
      <c r="H766" s="180">
        <v>0</v>
      </c>
      <c r="I766" s="371">
        <v>0</v>
      </c>
      <c r="J766" s="359">
        <v>7050000</v>
      </c>
      <c r="K766" s="359"/>
      <c r="L766" s="359"/>
      <c r="M766" s="359"/>
      <c r="N766" s="359">
        <v>7050000</v>
      </c>
      <c r="O766" s="359"/>
      <c r="P766" s="359"/>
      <c r="Q766" s="252"/>
      <c r="R766" s="359"/>
      <c r="S766" s="359"/>
      <c r="T766" s="359"/>
      <c r="U766" s="359"/>
      <c r="V766" s="359"/>
      <c r="W766" s="359"/>
      <c r="X766" s="359"/>
      <c r="Y766" s="359"/>
      <c r="Z766" s="359">
        <f t="shared" si="136"/>
        <v>0</v>
      </c>
      <c r="AA766" s="359"/>
      <c r="AB766" s="219">
        <v>7950000</v>
      </c>
      <c r="AC766" s="219">
        <v>7950000</v>
      </c>
      <c r="AD766" s="219"/>
      <c r="AE766" s="219"/>
      <c r="AF766" s="219"/>
      <c r="AG766" s="219"/>
      <c r="AH766" s="219"/>
      <c r="AI766" s="219"/>
      <c r="AJ766" s="359">
        <f>IF(SUM(AC766:AD766)&lt;SUM(AB766),SUM(AB766)-SUM(AC766:AD766),)</f>
        <v>0</v>
      </c>
      <c r="AK766" s="180">
        <f>IF(SUM(K766:X766)-I766&lt;SUM(J766+G766,H766),SUM(G766+H766+J766)-SUM(K766:X766),)+IF(SUM(AC766:AD766)&lt;SUM(AB766),SUM(AB766)-SUM(AC766:AD766),)</f>
        <v>0</v>
      </c>
      <c r="AL766" s="28"/>
      <c r="AM766" s="89"/>
      <c r="AN766" s="89"/>
      <c r="AO766" s="89"/>
      <c r="AP766" s="89"/>
      <c r="AQ766" s="89"/>
      <c r="AR766" s="89"/>
      <c r="AS766" s="89"/>
      <c r="AT766" s="89"/>
      <c r="AU766" s="89"/>
      <c r="AV766" s="220"/>
      <c r="AW766" s="89"/>
      <c r="AX766" s="89"/>
    </row>
    <row r="767" spans="1:50" ht="15.75">
      <c r="A767" s="356">
        <f>SUBTOTAL(3,$AK$7:AK767)</f>
        <v>761</v>
      </c>
      <c r="B767" s="357" t="s">
        <v>7044</v>
      </c>
      <c r="C767" s="358" t="s">
        <v>6983</v>
      </c>
      <c r="D767" s="357" t="s">
        <v>9992</v>
      </c>
      <c r="E767" s="357" t="s">
        <v>8853</v>
      </c>
      <c r="F767" s="357" t="s">
        <v>8854</v>
      </c>
      <c r="G767" s="359">
        <v>0</v>
      </c>
      <c r="H767" s="180">
        <v>0</v>
      </c>
      <c r="I767" s="371">
        <v>0</v>
      </c>
      <c r="J767" s="359">
        <v>7050000</v>
      </c>
      <c r="K767" s="359"/>
      <c r="L767" s="359"/>
      <c r="M767" s="359"/>
      <c r="N767" s="359">
        <v>7050000</v>
      </c>
      <c r="O767" s="359"/>
      <c r="P767" s="359"/>
      <c r="Q767" s="252"/>
      <c r="R767" s="359"/>
      <c r="S767" s="359"/>
      <c r="T767" s="359"/>
      <c r="U767" s="359"/>
      <c r="V767" s="359"/>
      <c r="W767" s="359"/>
      <c r="X767" s="359"/>
      <c r="Y767" s="359"/>
      <c r="Z767" s="359">
        <f t="shared" si="136"/>
        <v>0</v>
      </c>
      <c r="AA767" s="359"/>
      <c r="AB767" s="219">
        <v>7950000</v>
      </c>
      <c r="AC767" s="219"/>
      <c r="AD767" s="219"/>
      <c r="AE767" s="219">
        <v>7950000</v>
      </c>
      <c r="AF767" s="219"/>
      <c r="AG767" s="219"/>
      <c r="AH767" s="219"/>
      <c r="AI767" s="219"/>
      <c r="AJ767" s="359">
        <f>IF(SUM(AC767:AF767)&lt;SUM(AB767),SUM(AB767)-SUM(AC767:AF767),)</f>
        <v>0</v>
      </c>
      <c r="AK767" s="180">
        <f>IF(SUM(K767:X767)-I767&lt;SUM(J767+G767,H767),SUM(G767+H767+J767)-SUM(K767:X767),)+IF(SUM(AC767:AF767)&lt;SUM(AB767),SUM(AB767)-SUM(AC767:AF767),)</f>
        <v>0</v>
      </c>
      <c r="AL767" s="28"/>
      <c r="AM767" s="89"/>
      <c r="AN767" s="89"/>
      <c r="AO767" s="89"/>
      <c r="AP767" s="89"/>
      <c r="AQ767" s="89"/>
      <c r="AR767" s="89"/>
      <c r="AS767" s="89"/>
      <c r="AT767" s="89"/>
      <c r="AU767" s="89"/>
      <c r="AV767" s="220"/>
      <c r="AW767" s="89"/>
      <c r="AX767" s="89"/>
    </row>
    <row r="768" spans="1:50" ht="15.75">
      <c r="A768" s="356">
        <f>SUBTOTAL(3,$AK$7:AK768)</f>
        <v>762</v>
      </c>
      <c r="B768" s="357" t="s">
        <v>7044</v>
      </c>
      <c r="C768" s="358" t="s">
        <v>5595</v>
      </c>
      <c r="D768" s="357" t="s">
        <v>9993</v>
      </c>
      <c r="E768" s="357" t="s">
        <v>8853</v>
      </c>
      <c r="F768" s="357" t="s">
        <v>8854</v>
      </c>
      <c r="G768" s="359">
        <v>0</v>
      </c>
      <c r="H768" s="180">
        <v>0</v>
      </c>
      <c r="I768" s="371">
        <v>0</v>
      </c>
      <c r="J768" s="359">
        <v>7050000</v>
      </c>
      <c r="K768" s="359"/>
      <c r="L768" s="359"/>
      <c r="M768" s="359"/>
      <c r="N768" s="359">
        <v>7050000</v>
      </c>
      <c r="O768" s="359"/>
      <c r="P768" s="359"/>
      <c r="Q768" s="252"/>
      <c r="R768" s="359"/>
      <c r="S768" s="359"/>
      <c r="T768" s="359"/>
      <c r="U768" s="359"/>
      <c r="V768" s="359"/>
      <c r="W768" s="359"/>
      <c r="X768" s="359"/>
      <c r="Y768" s="359"/>
      <c r="Z768" s="359">
        <f t="shared" si="136"/>
        <v>0</v>
      </c>
      <c r="AA768" s="359"/>
      <c r="AB768" s="219">
        <v>7950000</v>
      </c>
      <c r="AC768" s="219">
        <v>7950000</v>
      </c>
      <c r="AD768" s="219"/>
      <c r="AE768" s="219"/>
      <c r="AF768" s="219"/>
      <c r="AG768" s="219"/>
      <c r="AH768" s="219"/>
      <c r="AI768" s="219"/>
      <c r="AJ768" s="359">
        <f t="shared" ref="AJ768:AJ773" si="137">IF(SUM(AC768:AD768)&lt;SUM(AB768),SUM(AB768)-SUM(AC768:AD768),)</f>
        <v>0</v>
      </c>
      <c r="AK768" s="180">
        <f t="shared" ref="AK768:AK773" si="138">IF(SUM(K768:X768)-I768&lt;SUM(J768+G768,H768),SUM(G768+H768+J768)-SUM(K768:X768),)+IF(SUM(AC768:AD768)&lt;SUM(AB768),SUM(AB768)-SUM(AC768:AD768),)</f>
        <v>0</v>
      </c>
      <c r="AL768" s="28"/>
      <c r="AM768" s="89"/>
      <c r="AN768" s="89"/>
      <c r="AO768" s="89"/>
      <c r="AP768" s="89"/>
      <c r="AQ768" s="89"/>
      <c r="AR768" s="89"/>
      <c r="AS768" s="89"/>
      <c r="AT768" s="89"/>
      <c r="AU768" s="89"/>
      <c r="AV768" s="220"/>
      <c r="AW768" s="89"/>
      <c r="AX768" s="89"/>
    </row>
    <row r="769" spans="1:50" ht="15.75">
      <c r="A769" s="356">
        <f>SUBTOTAL(3,$AK$7:AK769)</f>
        <v>763</v>
      </c>
      <c r="B769" s="357" t="s">
        <v>7044</v>
      </c>
      <c r="C769" s="358" t="s">
        <v>5306</v>
      </c>
      <c r="D769" s="357" t="s">
        <v>9994</v>
      </c>
      <c r="E769" s="357" t="s">
        <v>9315</v>
      </c>
      <c r="F769" s="357" t="s">
        <v>9316</v>
      </c>
      <c r="G769" s="359">
        <v>0</v>
      </c>
      <c r="H769" s="180">
        <v>0</v>
      </c>
      <c r="I769" s="371">
        <v>0</v>
      </c>
      <c r="J769" s="359">
        <v>7050000</v>
      </c>
      <c r="K769" s="359"/>
      <c r="L769" s="359"/>
      <c r="M769" s="359"/>
      <c r="N769" s="359">
        <v>7050000</v>
      </c>
      <c r="O769" s="359"/>
      <c r="P769" s="359"/>
      <c r="Q769" s="252"/>
      <c r="R769" s="359"/>
      <c r="S769" s="359"/>
      <c r="T769" s="359"/>
      <c r="U769" s="359"/>
      <c r="V769" s="359"/>
      <c r="W769" s="359"/>
      <c r="X769" s="359"/>
      <c r="Y769" s="359"/>
      <c r="Z769" s="359">
        <f t="shared" si="136"/>
        <v>0</v>
      </c>
      <c r="AA769" s="359"/>
      <c r="AB769" s="219">
        <v>7950000</v>
      </c>
      <c r="AC769" s="219">
        <v>7950000</v>
      </c>
      <c r="AD769" s="219"/>
      <c r="AE769" s="219"/>
      <c r="AF769" s="219"/>
      <c r="AG769" s="219"/>
      <c r="AH769" s="219"/>
      <c r="AI769" s="219"/>
      <c r="AJ769" s="359">
        <f t="shared" si="137"/>
        <v>0</v>
      </c>
      <c r="AK769" s="180">
        <f t="shared" si="138"/>
        <v>0</v>
      </c>
      <c r="AL769" s="28"/>
      <c r="AM769" s="89"/>
      <c r="AN769" s="89"/>
      <c r="AO769" s="89"/>
      <c r="AP769" s="89"/>
      <c r="AQ769" s="89"/>
      <c r="AR769" s="89"/>
      <c r="AS769" s="89"/>
      <c r="AT769" s="89"/>
      <c r="AU769" s="89"/>
      <c r="AV769" s="220"/>
      <c r="AW769" s="89"/>
      <c r="AX769" s="89"/>
    </row>
    <row r="770" spans="1:50" ht="15.75">
      <c r="A770" s="356">
        <f>SUBTOTAL(3,$AK$7:AK770)</f>
        <v>764</v>
      </c>
      <c r="B770" s="357" t="s">
        <v>7044</v>
      </c>
      <c r="C770" s="358" t="s">
        <v>5909</v>
      </c>
      <c r="D770" s="357" t="s">
        <v>9995</v>
      </c>
      <c r="E770" s="357" t="s">
        <v>9315</v>
      </c>
      <c r="F770" s="357" t="s">
        <v>9316</v>
      </c>
      <c r="G770" s="359">
        <v>0</v>
      </c>
      <c r="H770" s="180">
        <v>0</v>
      </c>
      <c r="I770" s="371">
        <v>0</v>
      </c>
      <c r="J770" s="359">
        <v>7050000</v>
      </c>
      <c r="K770" s="359"/>
      <c r="L770" s="359"/>
      <c r="M770" s="359"/>
      <c r="N770" s="359">
        <v>7050000</v>
      </c>
      <c r="O770" s="359"/>
      <c r="P770" s="359"/>
      <c r="Q770" s="252"/>
      <c r="R770" s="359"/>
      <c r="S770" s="359"/>
      <c r="T770" s="359"/>
      <c r="U770" s="359"/>
      <c r="V770" s="359"/>
      <c r="W770" s="359"/>
      <c r="X770" s="359"/>
      <c r="Y770" s="359"/>
      <c r="Z770" s="359">
        <f t="shared" si="136"/>
        <v>0</v>
      </c>
      <c r="AA770" s="359"/>
      <c r="AB770" s="219">
        <v>7950000</v>
      </c>
      <c r="AC770" s="219">
        <v>7950000</v>
      </c>
      <c r="AD770" s="219"/>
      <c r="AE770" s="219"/>
      <c r="AF770" s="219"/>
      <c r="AG770" s="219"/>
      <c r="AH770" s="219"/>
      <c r="AI770" s="219"/>
      <c r="AJ770" s="359">
        <f t="shared" si="137"/>
        <v>0</v>
      </c>
      <c r="AK770" s="180">
        <f t="shared" si="138"/>
        <v>0</v>
      </c>
      <c r="AL770" s="28"/>
      <c r="AM770" s="89"/>
      <c r="AN770" s="89"/>
      <c r="AO770" s="89"/>
      <c r="AP770" s="89"/>
      <c r="AQ770" s="89"/>
      <c r="AR770" s="89"/>
      <c r="AS770" s="89"/>
      <c r="AT770" s="89"/>
      <c r="AU770" s="89"/>
      <c r="AV770" s="220"/>
      <c r="AW770" s="89"/>
      <c r="AX770" s="89"/>
    </row>
    <row r="771" spans="1:50" ht="15.75">
      <c r="A771" s="356">
        <f>SUBTOTAL(3,$AK$7:AK771)</f>
        <v>765</v>
      </c>
      <c r="B771" s="357" t="s">
        <v>7051</v>
      </c>
      <c r="C771" s="358" t="s">
        <v>9996</v>
      </c>
      <c r="D771" s="357" t="s">
        <v>9997</v>
      </c>
      <c r="E771" s="357" t="s">
        <v>14943</v>
      </c>
      <c r="F771" s="357" t="s">
        <v>9998</v>
      </c>
      <c r="G771" s="359">
        <v>0</v>
      </c>
      <c r="H771" s="180">
        <v>0</v>
      </c>
      <c r="I771" s="371">
        <v>0</v>
      </c>
      <c r="J771" s="359">
        <v>7600000</v>
      </c>
      <c r="K771" s="359"/>
      <c r="L771" s="359"/>
      <c r="M771" s="359"/>
      <c r="N771" s="359"/>
      <c r="O771" s="359"/>
      <c r="P771" s="359">
        <v>7600000</v>
      </c>
      <c r="Q771" s="252"/>
      <c r="R771" s="359"/>
      <c r="S771" s="359"/>
      <c r="T771" s="359"/>
      <c r="U771" s="359"/>
      <c r="V771" s="359"/>
      <c r="W771" s="359"/>
      <c r="X771" s="359"/>
      <c r="Y771" s="359"/>
      <c r="Z771" s="359">
        <f>IF(SUM(K771:P771)&lt;SUM(J771),SUM(J771)-SUM(K771:P771),)</f>
        <v>0</v>
      </c>
      <c r="AA771" s="359"/>
      <c r="AB771" s="219">
        <v>8550000</v>
      </c>
      <c r="AC771" s="219"/>
      <c r="AD771" s="219"/>
      <c r="AE771" s="219"/>
      <c r="AF771" s="219"/>
      <c r="AG771" s="219">
        <v>8550000</v>
      </c>
      <c r="AH771" s="219"/>
      <c r="AI771" s="219"/>
      <c r="AJ771" s="359">
        <f t="shared" ref="AJ771:AJ772" si="139">IF(SUM(AC771:AH771)&lt;SUM(AB771),SUM(AB771)-SUM(AC771:AH771),)</f>
        <v>0</v>
      </c>
      <c r="AK771" s="180">
        <v>0</v>
      </c>
      <c r="AL771" s="28"/>
      <c r="AM771" s="89"/>
      <c r="AN771" s="89"/>
      <c r="AO771" s="89"/>
      <c r="AP771" s="89"/>
      <c r="AQ771" s="89"/>
      <c r="AR771" s="89"/>
      <c r="AS771" s="89"/>
      <c r="AT771" s="89"/>
      <c r="AU771" s="89"/>
      <c r="AV771" s="220"/>
      <c r="AW771" s="89"/>
      <c r="AX771" s="89"/>
    </row>
    <row r="772" spans="1:50" ht="15.75">
      <c r="A772" s="356">
        <f>SUBTOTAL(3,$AK$7:AK772)</f>
        <v>766</v>
      </c>
      <c r="B772" s="357" t="s">
        <v>7051</v>
      </c>
      <c r="C772" s="358" t="s">
        <v>9999</v>
      </c>
      <c r="D772" s="357" t="s">
        <v>10000</v>
      </c>
      <c r="E772" s="357" t="s">
        <v>14943</v>
      </c>
      <c r="F772" s="357" t="s">
        <v>9998</v>
      </c>
      <c r="G772" s="359">
        <v>0</v>
      </c>
      <c r="H772" s="180">
        <v>0</v>
      </c>
      <c r="I772" s="371"/>
      <c r="J772" s="359">
        <v>7600000</v>
      </c>
      <c r="K772" s="359"/>
      <c r="L772" s="359"/>
      <c r="M772" s="359"/>
      <c r="N772" s="359"/>
      <c r="O772" s="359"/>
      <c r="P772" s="359"/>
      <c r="Q772" s="252"/>
      <c r="R772" s="359">
        <v>7600000</v>
      </c>
      <c r="S772" s="359"/>
      <c r="T772" s="359"/>
      <c r="U772" s="359"/>
      <c r="V772" s="359"/>
      <c r="W772" s="359"/>
      <c r="X772" s="359"/>
      <c r="Y772" s="359"/>
      <c r="Z772" s="359">
        <f>IF(SUM(K772:R772)&lt;SUM(J772),SUM(J772)-SUM(K772:N=R772),)</f>
        <v>0</v>
      </c>
      <c r="AA772" s="359"/>
      <c r="AB772" s="219">
        <v>8550000</v>
      </c>
      <c r="AC772" s="219"/>
      <c r="AD772" s="219"/>
      <c r="AE772" s="219"/>
      <c r="AF772" s="219"/>
      <c r="AG772" s="219">
        <v>8550000</v>
      </c>
      <c r="AH772" s="219"/>
      <c r="AI772" s="219"/>
      <c r="AJ772" s="359">
        <f t="shared" si="139"/>
        <v>0</v>
      </c>
      <c r="AK772" s="180">
        <v>0</v>
      </c>
      <c r="AL772" s="28"/>
      <c r="AM772" s="89"/>
      <c r="AN772" s="89"/>
      <c r="AO772" s="89"/>
      <c r="AP772" s="89"/>
      <c r="AQ772" s="89"/>
      <c r="AR772" s="89"/>
      <c r="AS772" s="89"/>
      <c r="AT772" s="89"/>
      <c r="AU772" s="89"/>
      <c r="AV772" s="220"/>
      <c r="AW772" s="89"/>
      <c r="AX772" s="89"/>
    </row>
    <row r="773" spans="1:50" ht="15.75">
      <c r="A773" s="356">
        <f>SUBTOTAL(3,$AK$7:AK773)</f>
        <v>767</v>
      </c>
      <c r="B773" s="357" t="s">
        <v>7051</v>
      </c>
      <c r="C773" s="358" t="s">
        <v>10001</v>
      </c>
      <c r="D773" s="357" t="s">
        <v>10002</v>
      </c>
      <c r="E773" s="357" t="s">
        <v>14943</v>
      </c>
      <c r="F773" s="357" t="s">
        <v>9998</v>
      </c>
      <c r="G773" s="359">
        <v>0</v>
      </c>
      <c r="H773" s="180">
        <v>0</v>
      </c>
      <c r="I773" s="371">
        <v>0</v>
      </c>
      <c r="J773" s="359">
        <v>7600000</v>
      </c>
      <c r="K773" s="359"/>
      <c r="L773" s="359"/>
      <c r="M773" s="359"/>
      <c r="N773" s="359"/>
      <c r="O773" s="359"/>
      <c r="P773" s="359">
        <v>7600000</v>
      </c>
      <c r="Q773" s="252"/>
      <c r="R773" s="359"/>
      <c r="S773" s="359"/>
      <c r="T773" s="359"/>
      <c r="U773" s="359"/>
      <c r="V773" s="359"/>
      <c r="W773" s="359"/>
      <c r="X773" s="359"/>
      <c r="Y773" s="359"/>
      <c r="Z773" s="359">
        <f>IF(SUM(K773:P773)&lt;SUM(J773),SUM(J773)-SUM(K773:P773),)</f>
        <v>0</v>
      </c>
      <c r="AA773" s="359"/>
      <c r="AB773" s="219">
        <v>8550000</v>
      </c>
      <c r="AC773" s="219"/>
      <c r="AD773" s="219"/>
      <c r="AE773" s="219"/>
      <c r="AF773" s="219"/>
      <c r="AG773" s="219"/>
      <c r="AH773" s="219"/>
      <c r="AI773" s="219"/>
      <c r="AJ773" s="359">
        <f t="shared" si="137"/>
        <v>8550000</v>
      </c>
      <c r="AK773" s="180">
        <f t="shared" si="138"/>
        <v>8550000</v>
      </c>
      <c r="AL773" s="28"/>
      <c r="AM773" s="89"/>
      <c r="AN773" s="89"/>
      <c r="AO773" s="89"/>
      <c r="AP773" s="89"/>
      <c r="AQ773" s="89"/>
      <c r="AR773" s="89"/>
      <c r="AS773" s="89"/>
      <c r="AT773" s="89"/>
      <c r="AU773" s="89"/>
      <c r="AV773" s="220"/>
      <c r="AW773" s="89"/>
      <c r="AX773" s="89"/>
    </row>
    <row r="774" spans="1:50" ht="15.75">
      <c r="A774" s="356">
        <f>SUBTOTAL(3,$AK$7:AK774)</f>
        <v>768</v>
      </c>
      <c r="B774" s="357" t="s">
        <v>7051</v>
      </c>
      <c r="C774" s="358" t="s">
        <v>10003</v>
      </c>
      <c r="D774" s="357" t="s">
        <v>10004</v>
      </c>
      <c r="E774" s="357" t="s">
        <v>14943</v>
      </c>
      <c r="F774" s="357" t="s">
        <v>9998</v>
      </c>
      <c r="G774" s="359">
        <v>0</v>
      </c>
      <c r="H774" s="180">
        <v>0</v>
      </c>
      <c r="I774" s="371">
        <v>0</v>
      </c>
      <c r="J774" s="359">
        <v>7600000</v>
      </c>
      <c r="K774" s="359"/>
      <c r="L774" s="359"/>
      <c r="M774" s="359"/>
      <c r="N774" s="359"/>
      <c r="O774" s="359"/>
      <c r="P774" s="359"/>
      <c r="Q774" s="252"/>
      <c r="R774" s="359"/>
      <c r="S774" s="359"/>
      <c r="T774" s="359">
        <v>7600000</v>
      </c>
      <c r="U774" s="359"/>
      <c r="V774" s="359"/>
      <c r="W774" s="359"/>
      <c r="X774" s="359"/>
      <c r="Y774" s="359"/>
      <c r="Z774" s="359">
        <f>IF(SUM(K774:Y774)&lt;SUM(J774),SUM(J774)-SUM(K774:Y774),)</f>
        <v>0</v>
      </c>
      <c r="AA774" s="359"/>
      <c r="AB774" s="219">
        <v>8550000</v>
      </c>
      <c r="AC774" s="219"/>
      <c r="AD774" s="219"/>
      <c r="AE774" s="219">
        <v>8550000</v>
      </c>
      <c r="AF774" s="219"/>
      <c r="AG774" s="219"/>
      <c r="AH774" s="219"/>
      <c r="AI774" s="219"/>
      <c r="AJ774" s="359">
        <f>IF(SUM(AC774:AF774)&lt;SUM(AB774),SUM(AB774)-SUM(AC774:AF774),)</f>
        <v>0</v>
      </c>
      <c r="AK774" s="180">
        <f>IF(SUM(K774:X774)-I774&lt;SUM(J774+G774,H774),SUM(G774+H774+J774)-SUM(K774:X774),)+IF(SUM(AC774:AF774)&lt;SUM(AB774),SUM(AB774)-SUM(AC774:AF774),)</f>
        <v>0</v>
      </c>
      <c r="AL774" s="28"/>
      <c r="AM774" s="89"/>
      <c r="AN774" s="89"/>
      <c r="AO774" s="89"/>
      <c r="AP774" s="89"/>
      <c r="AQ774" s="89"/>
      <c r="AR774" s="89"/>
      <c r="AS774" s="89"/>
      <c r="AT774" s="89"/>
      <c r="AU774" s="89"/>
      <c r="AV774" s="220"/>
      <c r="AW774" s="89"/>
      <c r="AX774" s="89"/>
    </row>
    <row r="775" spans="1:50" ht="15.75">
      <c r="A775" s="356">
        <f>SUBTOTAL(3,$AK$7:AK775)</f>
        <v>769</v>
      </c>
      <c r="B775" s="357" t="s">
        <v>7051</v>
      </c>
      <c r="C775" s="358" t="s">
        <v>5722</v>
      </c>
      <c r="D775" s="357" t="s">
        <v>10005</v>
      </c>
      <c r="E775" s="357" t="s">
        <v>14943</v>
      </c>
      <c r="F775" s="357" t="s">
        <v>9998</v>
      </c>
      <c r="G775" s="359">
        <v>0</v>
      </c>
      <c r="H775" s="180">
        <v>0</v>
      </c>
      <c r="I775" s="371">
        <v>0</v>
      </c>
      <c r="J775" s="359">
        <v>7600000</v>
      </c>
      <c r="K775" s="359"/>
      <c r="L775" s="359"/>
      <c r="M775" s="359"/>
      <c r="N775" s="359">
        <v>7600000</v>
      </c>
      <c r="O775" s="359"/>
      <c r="P775" s="359"/>
      <c r="Q775" s="252"/>
      <c r="R775" s="359"/>
      <c r="S775" s="359"/>
      <c r="T775" s="359"/>
      <c r="U775" s="359"/>
      <c r="V775" s="359"/>
      <c r="W775" s="359"/>
      <c r="X775" s="359"/>
      <c r="Y775" s="359"/>
      <c r="Z775" s="359">
        <f>IF(SUM(K775:N775)&lt;SUM(J775),SUM(J775)-SUM(K775:N775),)</f>
        <v>0</v>
      </c>
      <c r="AA775" s="359"/>
      <c r="AB775" s="219">
        <v>8550000</v>
      </c>
      <c r="AC775" s="219">
        <v>8550000</v>
      </c>
      <c r="AD775" s="219"/>
      <c r="AE775" s="219"/>
      <c r="AF775" s="219"/>
      <c r="AG775" s="219"/>
      <c r="AH775" s="219"/>
      <c r="AI775" s="219"/>
      <c r="AJ775" s="359">
        <f>IF(SUM(AC775:AD775)&lt;SUM(AB775),SUM(AB775)-SUM(AC775:AD775),)</f>
        <v>0</v>
      </c>
      <c r="AK775" s="180">
        <f>IF(SUM(K775:X775)-I775&lt;SUM(J775+G775,H775),SUM(G775+H775+J775)-SUM(K775:X775),)+IF(SUM(AC775:AD775)&lt;SUM(AB775),SUM(AB775)-SUM(AC775:AD775),)</f>
        <v>0</v>
      </c>
      <c r="AL775" s="28"/>
      <c r="AM775" s="89"/>
      <c r="AN775" s="89"/>
      <c r="AO775" s="89"/>
      <c r="AP775" s="89"/>
      <c r="AQ775" s="89"/>
      <c r="AR775" s="89"/>
      <c r="AS775" s="89"/>
      <c r="AT775" s="89"/>
      <c r="AU775" s="89"/>
      <c r="AV775" s="220"/>
      <c r="AW775" s="89"/>
      <c r="AX775" s="89"/>
    </row>
    <row r="776" spans="1:50" ht="15.75">
      <c r="A776" s="356">
        <f>SUBTOTAL(3,$AK$7:AK776)</f>
        <v>770</v>
      </c>
      <c r="B776" s="357" t="s">
        <v>7052</v>
      </c>
      <c r="C776" s="358" t="s">
        <v>10176</v>
      </c>
      <c r="D776" s="357" t="s">
        <v>10177</v>
      </c>
      <c r="E776" s="357" t="s">
        <v>14936</v>
      </c>
      <c r="F776" s="357" t="s">
        <v>8900</v>
      </c>
      <c r="G776" s="359">
        <v>0</v>
      </c>
      <c r="H776" s="180">
        <v>0</v>
      </c>
      <c r="I776" s="371">
        <v>0</v>
      </c>
      <c r="J776" s="359">
        <v>7500000</v>
      </c>
      <c r="K776" s="359"/>
      <c r="L776" s="359"/>
      <c r="M776" s="359"/>
      <c r="N776" s="359"/>
      <c r="O776" s="359"/>
      <c r="P776" s="359">
        <v>7500000</v>
      </c>
      <c r="Q776" s="252"/>
      <c r="R776" s="359"/>
      <c r="S776" s="359"/>
      <c r="T776" s="359"/>
      <c r="U776" s="359"/>
      <c r="V776" s="359"/>
      <c r="W776" s="359"/>
      <c r="X776" s="359"/>
      <c r="Y776" s="359"/>
      <c r="Z776" s="359">
        <f>IF(SUM(K776:P776)&lt;SUM(J776),SUM(J776)-SUM(K776:P776),)</f>
        <v>0</v>
      </c>
      <c r="AA776" s="359"/>
      <c r="AB776" s="219">
        <v>8450000</v>
      </c>
      <c r="AC776" s="219"/>
      <c r="AD776" s="219"/>
      <c r="AE776" s="219">
        <v>8450000</v>
      </c>
      <c r="AF776" s="219"/>
      <c r="AG776" s="219"/>
      <c r="AH776" s="219"/>
      <c r="AI776" s="219"/>
      <c r="AJ776" s="359">
        <f>IF(SUM(AC776:AF776)&lt;SUM(AB776),SUM(AB776)-SUM(AC776:AF776),)</f>
        <v>0</v>
      </c>
      <c r="AK776" s="180">
        <f>IF(SUM(K776:X776)-I776&lt;SUM(J776+G776,H776),SUM(G776+H776+J776)-SUM(K776:X776),)+IF(SUM(AC776:AF776)&lt;SUM(AB776),SUM(AB776)-SUM(AC776:AF776),)</f>
        <v>0</v>
      </c>
      <c r="AL776" s="28"/>
      <c r="AM776" s="89"/>
      <c r="AN776" s="89"/>
      <c r="AO776" s="89"/>
      <c r="AP776" s="89"/>
      <c r="AQ776" s="89"/>
      <c r="AR776" s="89"/>
      <c r="AS776" s="89"/>
      <c r="AT776" s="89"/>
      <c r="AU776" s="89"/>
      <c r="AV776" s="220"/>
      <c r="AW776" s="89"/>
      <c r="AX776" s="89"/>
    </row>
    <row r="777" spans="1:50" ht="15.75">
      <c r="A777" s="356">
        <f>SUBTOTAL(3,$AK$7:AK777)</f>
        <v>771</v>
      </c>
      <c r="B777" s="357" t="s">
        <v>7045</v>
      </c>
      <c r="C777" s="358" t="s">
        <v>6321</v>
      </c>
      <c r="D777" s="357" t="s">
        <v>10008</v>
      </c>
      <c r="E777" s="357" t="s">
        <v>10054</v>
      </c>
      <c r="F777" s="357" t="s">
        <v>8801</v>
      </c>
      <c r="G777" s="359">
        <v>0</v>
      </c>
      <c r="H777" s="180">
        <v>0</v>
      </c>
      <c r="I777" s="371">
        <v>0</v>
      </c>
      <c r="J777" s="359">
        <v>7500000</v>
      </c>
      <c r="K777" s="359"/>
      <c r="L777" s="359"/>
      <c r="M777" s="359"/>
      <c r="N777" s="359">
        <v>7500000</v>
      </c>
      <c r="O777" s="359"/>
      <c r="P777" s="359"/>
      <c r="Q777" s="252"/>
      <c r="R777" s="359"/>
      <c r="S777" s="359"/>
      <c r="T777" s="359"/>
      <c r="U777" s="359"/>
      <c r="V777" s="359"/>
      <c r="W777" s="359"/>
      <c r="X777" s="359"/>
      <c r="Y777" s="359"/>
      <c r="Z777" s="359">
        <f t="shared" ref="Z777:Z782" si="140">IF(SUM(K777:N777)&lt;SUM(J777),SUM(J777)-SUM(K777:N777),)</f>
        <v>0</v>
      </c>
      <c r="AA777" s="359"/>
      <c r="AB777" s="219">
        <v>8450000</v>
      </c>
      <c r="AC777" s="219"/>
      <c r="AD777" s="219"/>
      <c r="AE777" s="219"/>
      <c r="AF777" s="219"/>
      <c r="AG777" s="219"/>
      <c r="AH777" s="219"/>
      <c r="AI777" s="219"/>
      <c r="AJ777" s="359">
        <f>IF(SUM(AC777:AD777)&lt;SUM(AB777),SUM(AB777)-SUM(AC777:AD777),)</f>
        <v>8450000</v>
      </c>
      <c r="AK777" s="180">
        <f>IF(SUM(K777:X777)-I777&lt;SUM(J777+G777,H777),SUM(G777+H777+J777)-SUM(K777:X777),)+IF(SUM(AC777:AD777)&lt;SUM(AB777),SUM(AB777)-SUM(AC777:AD777),)</f>
        <v>8450000</v>
      </c>
      <c r="AL777" s="28"/>
      <c r="AM777" s="89"/>
      <c r="AN777" s="89"/>
      <c r="AO777" s="89"/>
      <c r="AP777" s="89"/>
      <c r="AQ777" s="89"/>
      <c r="AR777" s="89"/>
      <c r="AS777" s="89"/>
      <c r="AT777" s="89"/>
      <c r="AU777" s="89"/>
      <c r="AV777" s="220"/>
      <c r="AW777" s="89"/>
      <c r="AX777" s="89"/>
    </row>
    <row r="778" spans="1:50" ht="15.75">
      <c r="A778" s="356">
        <f>SUBTOTAL(3,$AK$7:AK778)</f>
        <v>772</v>
      </c>
      <c r="B778" s="357" t="s">
        <v>7045</v>
      </c>
      <c r="C778" s="358" t="s">
        <v>4804</v>
      </c>
      <c r="D778" s="357" t="s">
        <v>10009</v>
      </c>
      <c r="E778" s="357" t="s">
        <v>10054</v>
      </c>
      <c r="F778" s="357" t="s">
        <v>8801</v>
      </c>
      <c r="G778" s="359">
        <v>0</v>
      </c>
      <c r="H778" s="180">
        <v>0</v>
      </c>
      <c r="I778" s="371">
        <v>0</v>
      </c>
      <c r="J778" s="359">
        <v>7500000</v>
      </c>
      <c r="K778" s="359"/>
      <c r="L778" s="359"/>
      <c r="M778" s="359"/>
      <c r="N778" s="359">
        <v>7500000</v>
      </c>
      <c r="O778" s="359"/>
      <c r="P778" s="359"/>
      <c r="Q778" s="252"/>
      <c r="R778" s="359"/>
      <c r="S778" s="359"/>
      <c r="T778" s="359"/>
      <c r="U778" s="359"/>
      <c r="V778" s="359"/>
      <c r="W778" s="359"/>
      <c r="X778" s="359"/>
      <c r="Y778" s="359"/>
      <c r="Z778" s="359">
        <f t="shared" si="140"/>
        <v>0</v>
      </c>
      <c r="AA778" s="359"/>
      <c r="AB778" s="219">
        <v>8450000</v>
      </c>
      <c r="AC778" s="219">
        <v>8450000</v>
      </c>
      <c r="AD778" s="219"/>
      <c r="AE778" s="219"/>
      <c r="AF778" s="219"/>
      <c r="AG778" s="219"/>
      <c r="AH778" s="219"/>
      <c r="AI778" s="219"/>
      <c r="AJ778" s="359">
        <f>IF(SUM(AC778:AD778)&lt;SUM(AB778),SUM(AB778)-SUM(AC778:AD778),)</f>
        <v>0</v>
      </c>
      <c r="AK778" s="180">
        <f>IF(SUM(K778:X778)-I778&lt;SUM(J778+G778,H778),SUM(G778+H778+J778)-SUM(K778:X778),)+IF(SUM(AC778:AD778)&lt;SUM(AB778),SUM(AB778)-SUM(AC778:AD778),)</f>
        <v>0</v>
      </c>
      <c r="AL778" s="28"/>
      <c r="AM778" s="89"/>
      <c r="AN778" s="89"/>
      <c r="AO778" s="89"/>
      <c r="AP778" s="89"/>
      <c r="AQ778" s="89"/>
      <c r="AR778" s="89"/>
      <c r="AS778" s="89"/>
      <c r="AT778" s="89"/>
      <c r="AU778" s="89"/>
      <c r="AV778" s="220"/>
      <c r="AW778" s="89"/>
      <c r="AX778" s="89"/>
    </row>
    <row r="779" spans="1:50" ht="15.75">
      <c r="A779" s="356">
        <f>SUBTOTAL(3,$AK$7:AK779)</f>
        <v>773</v>
      </c>
      <c r="B779" s="357" t="s">
        <v>7045</v>
      </c>
      <c r="C779" s="358" t="s">
        <v>6198</v>
      </c>
      <c r="D779" s="357" t="s">
        <v>10010</v>
      </c>
      <c r="E779" s="357" t="s">
        <v>10054</v>
      </c>
      <c r="F779" s="357" t="s">
        <v>8801</v>
      </c>
      <c r="G779" s="359">
        <v>0</v>
      </c>
      <c r="H779" s="180">
        <v>0</v>
      </c>
      <c r="I779" s="371">
        <v>0</v>
      </c>
      <c r="J779" s="359">
        <v>7500000</v>
      </c>
      <c r="K779" s="359"/>
      <c r="L779" s="359"/>
      <c r="M779" s="359"/>
      <c r="N779" s="359">
        <v>7500000</v>
      </c>
      <c r="O779" s="359"/>
      <c r="P779" s="359"/>
      <c r="Q779" s="252"/>
      <c r="R779" s="359"/>
      <c r="S779" s="359"/>
      <c r="T779" s="359"/>
      <c r="U779" s="359"/>
      <c r="V779" s="359"/>
      <c r="W779" s="359"/>
      <c r="X779" s="359"/>
      <c r="Y779" s="359"/>
      <c r="Z779" s="359">
        <f t="shared" si="140"/>
        <v>0</v>
      </c>
      <c r="AA779" s="359"/>
      <c r="AB779" s="219">
        <v>8450000</v>
      </c>
      <c r="AC779" s="219"/>
      <c r="AD779" s="219"/>
      <c r="AE779" s="219">
        <v>8450000</v>
      </c>
      <c r="AF779" s="219"/>
      <c r="AG779" s="219"/>
      <c r="AH779" s="219"/>
      <c r="AI779" s="219"/>
      <c r="AJ779" s="359">
        <f>IF(SUM(AC779:AF779)&lt;SUM(AB779),SUM(AB779)-SUM(AC779:AF779),)</f>
        <v>0</v>
      </c>
      <c r="AK779" s="180">
        <f>IF(SUM(K779:X779)-I779&lt;SUM(J779+G779,H779),SUM(G779+H779+J779)-SUM(K779:X779),)+IF(SUM(AC779:AF779)&lt;SUM(AB779),SUM(AB779)-SUM(AC779:AF779),)</f>
        <v>0</v>
      </c>
      <c r="AL779" s="28"/>
      <c r="AM779" s="89"/>
      <c r="AN779" s="89"/>
      <c r="AO779" s="89"/>
      <c r="AP779" s="89"/>
      <c r="AQ779" s="89"/>
      <c r="AR779" s="89"/>
      <c r="AS779" s="89"/>
      <c r="AT779" s="89"/>
      <c r="AU779" s="89"/>
      <c r="AV779" s="220"/>
      <c r="AW779" s="89"/>
      <c r="AX779" s="89"/>
    </row>
    <row r="780" spans="1:50" ht="15.75">
      <c r="A780" s="356">
        <f>SUBTOTAL(3,$AK$7:AK780)</f>
        <v>774</v>
      </c>
      <c r="B780" s="357" t="s">
        <v>7045</v>
      </c>
      <c r="C780" s="358" t="s">
        <v>10011</v>
      </c>
      <c r="D780" s="357" t="s">
        <v>10012</v>
      </c>
      <c r="E780" s="357" t="s">
        <v>10054</v>
      </c>
      <c r="F780" s="357" t="s">
        <v>8801</v>
      </c>
      <c r="G780" s="359">
        <v>0</v>
      </c>
      <c r="H780" s="180">
        <v>0</v>
      </c>
      <c r="I780" s="371">
        <v>0</v>
      </c>
      <c r="J780" s="359">
        <v>7500000</v>
      </c>
      <c r="K780" s="359"/>
      <c r="L780" s="359"/>
      <c r="M780" s="359"/>
      <c r="N780" s="359"/>
      <c r="O780" s="359"/>
      <c r="P780" s="359"/>
      <c r="Q780" s="252"/>
      <c r="R780" s="359"/>
      <c r="S780" s="359"/>
      <c r="T780" s="359"/>
      <c r="U780" s="359"/>
      <c r="V780" s="359"/>
      <c r="W780" s="359"/>
      <c r="X780" s="359"/>
      <c r="Y780" s="359"/>
      <c r="Z780" s="359">
        <f t="shared" si="140"/>
        <v>7500000</v>
      </c>
      <c r="AA780" s="359"/>
      <c r="AB780" s="219">
        <v>8450000</v>
      </c>
      <c r="AC780" s="219"/>
      <c r="AD780" s="219">
        <v>7500000</v>
      </c>
      <c r="AE780" s="219"/>
      <c r="AF780" s="219">
        <v>8450000</v>
      </c>
      <c r="AG780" s="219"/>
      <c r="AH780" s="219"/>
      <c r="AI780" s="219"/>
      <c r="AJ780" s="359">
        <f>IF(SUM(AC780:AF780)&lt;SUM(AB780),SUM(AB780)-SUM(AC780:AF780),)</f>
        <v>0</v>
      </c>
      <c r="AK780" s="180">
        <v>0</v>
      </c>
      <c r="AL780" s="28"/>
      <c r="AM780" s="89"/>
      <c r="AN780" s="89"/>
      <c r="AO780" s="89"/>
      <c r="AP780" s="89"/>
      <c r="AQ780" s="89"/>
      <c r="AR780" s="89"/>
      <c r="AS780" s="89"/>
      <c r="AT780" s="89"/>
      <c r="AU780" s="89"/>
      <c r="AV780" s="220"/>
      <c r="AW780" s="89"/>
      <c r="AX780" s="89"/>
    </row>
    <row r="781" spans="1:50" ht="15.75">
      <c r="A781" s="356">
        <f>SUBTOTAL(3,$AK$7:AK781)</f>
        <v>775</v>
      </c>
      <c r="B781" s="357" t="s">
        <v>7045</v>
      </c>
      <c r="C781" s="358" t="s">
        <v>4800</v>
      </c>
      <c r="D781" s="357" t="s">
        <v>10013</v>
      </c>
      <c r="E781" s="357" t="s">
        <v>10054</v>
      </c>
      <c r="F781" s="357" t="s">
        <v>8801</v>
      </c>
      <c r="G781" s="359">
        <v>0</v>
      </c>
      <c r="H781" s="180">
        <v>0</v>
      </c>
      <c r="I781" s="371">
        <v>0</v>
      </c>
      <c r="J781" s="359">
        <v>7500000</v>
      </c>
      <c r="K781" s="359"/>
      <c r="L781" s="359"/>
      <c r="M781" s="359"/>
      <c r="N781" s="359">
        <v>7500000</v>
      </c>
      <c r="O781" s="359"/>
      <c r="P781" s="359"/>
      <c r="Q781" s="252"/>
      <c r="R781" s="359"/>
      <c r="S781" s="359"/>
      <c r="T781" s="359"/>
      <c r="U781" s="359"/>
      <c r="V781" s="359"/>
      <c r="W781" s="359"/>
      <c r="X781" s="359"/>
      <c r="Y781" s="359"/>
      <c r="Z781" s="359">
        <f t="shared" si="140"/>
        <v>0</v>
      </c>
      <c r="AA781" s="359"/>
      <c r="AB781" s="219">
        <v>8450000</v>
      </c>
      <c r="AC781" s="219"/>
      <c r="AD781" s="219"/>
      <c r="AE781" s="219">
        <v>8450000</v>
      </c>
      <c r="AF781" s="219"/>
      <c r="AG781" s="219"/>
      <c r="AH781" s="219"/>
      <c r="AI781" s="219"/>
      <c r="AJ781" s="359">
        <f>IF(SUM(AC781:AF781)&lt;SUM(AB781),SUM(AB781)-SUM(AC781:AF781),)</f>
        <v>0</v>
      </c>
      <c r="AK781" s="180">
        <f>IF(SUM(K781:X781)-I781&lt;SUM(J781+G781,H781),SUM(G781+H781+J781)-SUM(K781:X781),)+IF(SUM(AC781:AF781)&lt;SUM(AB781),SUM(AB781)-SUM(AC781:AF781),)</f>
        <v>0</v>
      </c>
      <c r="AL781" s="28"/>
      <c r="AM781" s="89"/>
      <c r="AN781" s="89"/>
      <c r="AO781" s="89"/>
      <c r="AP781" s="89"/>
      <c r="AQ781" s="89"/>
      <c r="AR781" s="89"/>
      <c r="AS781" s="89"/>
      <c r="AT781" s="89"/>
      <c r="AU781" s="89"/>
      <c r="AV781" s="220"/>
      <c r="AW781" s="89"/>
      <c r="AX781" s="89"/>
    </row>
    <row r="782" spans="1:50" ht="15.75">
      <c r="A782" s="356">
        <f>SUBTOTAL(3,$AK$7:AK782)</f>
        <v>776</v>
      </c>
      <c r="B782" s="357" t="s">
        <v>7045</v>
      </c>
      <c r="C782" s="358" t="s">
        <v>5118</v>
      </c>
      <c r="D782" s="357" t="s">
        <v>10014</v>
      </c>
      <c r="E782" s="357" t="s">
        <v>10054</v>
      </c>
      <c r="F782" s="357" t="s">
        <v>8801</v>
      </c>
      <c r="G782" s="359">
        <v>0</v>
      </c>
      <c r="H782" s="180">
        <v>0</v>
      </c>
      <c r="I782" s="371"/>
      <c r="J782" s="359">
        <v>7500000</v>
      </c>
      <c r="K782" s="359"/>
      <c r="L782" s="359"/>
      <c r="M782" s="359"/>
      <c r="N782" s="359">
        <v>7500000</v>
      </c>
      <c r="O782" s="359"/>
      <c r="P782" s="359"/>
      <c r="Q782" s="252"/>
      <c r="R782" s="359"/>
      <c r="S782" s="359"/>
      <c r="T782" s="359"/>
      <c r="U782" s="359"/>
      <c r="V782" s="359"/>
      <c r="W782" s="359"/>
      <c r="X782" s="359"/>
      <c r="Y782" s="359"/>
      <c r="Z782" s="359">
        <f t="shared" si="140"/>
        <v>0</v>
      </c>
      <c r="AA782" s="359"/>
      <c r="AB782" s="219">
        <v>8450000</v>
      </c>
      <c r="AC782" s="219">
        <v>8450000</v>
      </c>
      <c r="AD782" s="219"/>
      <c r="AE782" s="219"/>
      <c r="AF782" s="219"/>
      <c r="AG782" s="219"/>
      <c r="AH782" s="219"/>
      <c r="AI782" s="219"/>
      <c r="AJ782" s="359">
        <f>IF(SUM(AC782:AD782)&lt;SUM(AB782),SUM(AB782)-SUM(AC782:AD782),)</f>
        <v>0</v>
      </c>
      <c r="AK782" s="180">
        <f>IF(SUM(K782:X782)-I782&lt;SUM(J782+G782,H782),SUM(G782+H782+J782)-SUM(K782:X782),)+IF(SUM(AC782:AD782)&lt;SUM(AB782),SUM(AB782)-SUM(AC782:AD782),)</f>
        <v>0</v>
      </c>
      <c r="AL782" s="28"/>
      <c r="AM782" s="89"/>
      <c r="AN782" s="89"/>
      <c r="AO782" s="89"/>
      <c r="AP782" s="89"/>
      <c r="AQ782" s="89"/>
      <c r="AR782" s="89"/>
      <c r="AS782" s="89"/>
      <c r="AT782" s="89"/>
      <c r="AU782" s="89"/>
      <c r="AV782" s="220"/>
      <c r="AW782" s="89"/>
      <c r="AX782" s="89"/>
    </row>
    <row r="783" spans="1:50" ht="15.75">
      <c r="A783" s="356">
        <f>SUBTOTAL(3,$AK$7:AK783)</f>
        <v>777</v>
      </c>
      <c r="B783" s="357" t="s">
        <v>7045</v>
      </c>
      <c r="C783" s="358" t="s">
        <v>10015</v>
      </c>
      <c r="D783" s="357" t="s">
        <v>10016</v>
      </c>
      <c r="E783" s="357" t="s">
        <v>10054</v>
      </c>
      <c r="F783" s="357" t="s">
        <v>8801</v>
      </c>
      <c r="G783" s="359">
        <v>0</v>
      </c>
      <c r="H783" s="180">
        <v>0</v>
      </c>
      <c r="I783" s="371">
        <v>0</v>
      </c>
      <c r="J783" s="359">
        <v>7500000</v>
      </c>
      <c r="K783" s="359"/>
      <c r="L783" s="359"/>
      <c r="M783" s="359"/>
      <c r="N783" s="359"/>
      <c r="O783" s="359"/>
      <c r="P783" s="359"/>
      <c r="Q783" s="252"/>
      <c r="R783" s="359"/>
      <c r="S783" s="359"/>
      <c r="T783" s="359">
        <v>7500000</v>
      </c>
      <c r="U783" s="359"/>
      <c r="V783" s="359"/>
      <c r="W783" s="359"/>
      <c r="X783" s="359"/>
      <c r="Y783" s="359"/>
      <c r="Z783" s="359">
        <f>IF(SUM(K783:Y783)&lt;SUM(J783),SUM(J783)-SUM(K783:Y783),)</f>
        <v>0</v>
      </c>
      <c r="AA783" s="359"/>
      <c r="AB783" s="219">
        <v>8450000</v>
      </c>
      <c r="AC783" s="219">
        <v>8450000</v>
      </c>
      <c r="AD783" s="219"/>
      <c r="AE783" s="219"/>
      <c r="AF783" s="219"/>
      <c r="AG783" s="219"/>
      <c r="AH783" s="219"/>
      <c r="AI783" s="219"/>
      <c r="AJ783" s="359">
        <f>IF(SUM(AC783:AD783)&lt;SUM(AB783),SUM(AB783)-SUM(AC783:AD783),)</f>
        <v>0</v>
      </c>
      <c r="AK783" s="180">
        <f>IF(SUM(K783:X783)-I783&lt;SUM(J783+G783,H783),SUM(G783+H783+J783)-SUM(K783:X783),)+IF(SUM(AC783:AD783)&lt;SUM(AB783),SUM(AB783)-SUM(AC783:AD783),)</f>
        <v>0</v>
      </c>
      <c r="AL783" s="28"/>
      <c r="AM783" s="89"/>
      <c r="AN783" s="89"/>
      <c r="AO783" s="89"/>
      <c r="AP783" s="89"/>
      <c r="AQ783" s="89"/>
      <c r="AR783" s="89"/>
      <c r="AS783" s="89"/>
      <c r="AT783" s="89"/>
      <c r="AU783" s="89"/>
      <c r="AV783" s="220"/>
      <c r="AW783" s="89"/>
      <c r="AX783" s="89"/>
    </row>
    <row r="784" spans="1:50" ht="15.75">
      <c r="A784" s="356">
        <f>SUBTOTAL(3,$AK$7:AK784)</f>
        <v>778</v>
      </c>
      <c r="B784" s="357" t="s">
        <v>7045</v>
      </c>
      <c r="C784" s="358" t="s">
        <v>10020</v>
      </c>
      <c r="D784" s="357" t="s">
        <v>10021</v>
      </c>
      <c r="E784" s="357" t="s">
        <v>10054</v>
      </c>
      <c r="F784" s="357" t="s">
        <v>8801</v>
      </c>
      <c r="G784" s="359">
        <v>0</v>
      </c>
      <c r="H784" s="180">
        <v>0</v>
      </c>
      <c r="I784" s="371">
        <v>0</v>
      </c>
      <c r="J784" s="359">
        <v>7500000</v>
      </c>
      <c r="K784" s="359"/>
      <c r="L784" s="359"/>
      <c r="M784" s="359"/>
      <c r="N784" s="359"/>
      <c r="O784" s="359"/>
      <c r="P784" s="359">
        <v>7500000</v>
      </c>
      <c r="Q784" s="252"/>
      <c r="R784" s="359"/>
      <c r="S784" s="359"/>
      <c r="T784" s="359"/>
      <c r="U784" s="359"/>
      <c r="V784" s="359"/>
      <c r="W784" s="359"/>
      <c r="X784" s="359"/>
      <c r="Y784" s="359"/>
      <c r="Z784" s="359">
        <f>IF(SUM(K784:P784)&lt;SUM(J784),SUM(J784)-SUM(K784:P784),)</f>
        <v>0</v>
      </c>
      <c r="AA784" s="359"/>
      <c r="AB784" s="219">
        <v>8450000</v>
      </c>
      <c r="AC784" s="219">
        <v>8450000</v>
      </c>
      <c r="AD784" s="219"/>
      <c r="AE784" s="219"/>
      <c r="AF784" s="219"/>
      <c r="AG784" s="219"/>
      <c r="AH784" s="219"/>
      <c r="AI784" s="219"/>
      <c r="AJ784" s="359">
        <f>IF(SUM(AC784:AD784)&lt;SUM(AB784),SUM(AB784)-SUM(AC784:AD784),)</f>
        <v>0</v>
      </c>
      <c r="AK784" s="180">
        <f>IF(SUM(K784:X784)-I784&lt;SUM(J784+G784,H784),SUM(G784+H784+J784)-SUM(K784:X784),)+IF(SUM(AC784:AD784)&lt;SUM(AB784),SUM(AB784)-SUM(AC784:AD784),)</f>
        <v>0</v>
      </c>
      <c r="AL784" s="28"/>
      <c r="AM784" s="89"/>
      <c r="AN784" s="89"/>
      <c r="AO784" s="89"/>
      <c r="AP784" s="89"/>
      <c r="AQ784" s="89"/>
      <c r="AR784" s="89"/>
      <c r="AS784" s="89"/>
      <c r="AT784" s="89"/>
      <c r="AU784" s="89"/>
      <c r="AV784" s="220"/>
      <c r="AW784" s="89"/>
      <c r="AX784" s="89"/>
    </row>
    <row r="785" spans="1:50" ht="15.75">
      <c r="A785" s="356">
        <f>SUBTOTAL(3,$AK$7:AK785)</f>
        <v>779</v>
      </c>
      <c r="B785" s="357" t="s">
        <v>4732</v>
      </c>
      <c r="C785" s="358" t="s">
        <v>10022</v>
      </c>
      <c r="D785" s="357" t="s">
        <v>10023</v>
      </c>
      <c r="E785" s="357" t="s">
        <v>10024</v>
      </c>
      <c r="F785" s="357" t="s">
        <v>10024</v>
      </c>
      <c r="G785" s="359">
        <v>0</v>
      </c>
      <c r="H785" s="180">
        <v>0</v>
      </c>
      <c r="I785" s="371">
        <v>0</v>
      </c>
      <c r="J785" s="359">
        <v>8200000</v>
      </c>
      <c r="K785" s="359"/>
      <c r="L785" s="359"/>
      <c r="M785" s="359"/>
      <c r="N785" s="359"/>
      <c r="O785" s="359"/>
      <c r="P785" s="359"/>
      <c r="Q785" s="252"/>
      <c r="R785" s="359"/>
      <c r="S785" s="359"/>
      <c r="T785" s="359">
        <v>8200000</v>
      </c>
      <c r="U785" s="359"/>
      <c r="V785" s="359"/>
      <c r="W785" s="359"/>
      <c r="X785" s="359"/>
      <c r="Y785" s="359"/>
      <c r="Z785" s="359">
        <f>IF(SUM(K785:Y785)&lt;SUM(J785),SUM(J785)-SUM(K785:Y785),)</f>
        <v>0</v>
      </c>
      <c r="AA785" s="359"/>
      <c r="AB785" s="219">
        <v>9250000</v>
      </c>
      <c r="AC785" s="219"/>
      <c r="AD785" s="219"/>
      <c r="AE785" s="219"/>
      <c r="AF785" s="219"/>
      <c r="AG785" s="219"/>
      <c r="AH785" s="219"/>
      <c r="AI785" s="219"/>
      <c r="AJ785" s="359">
        <f>IF(SUM(AC785:AD785)&lt;SUM(AB785),SUM(AB785)-SUM(AC785:AD785),)</f>
        <v>9250000</v>
      </c>
      <c r="AK785" s="180">
        <f>IF(SUM(K785:X785)-I785&lt;SUM(J785+G785,H785),SUM(G785+H785+J785)-SUM(K785:X785),)+IF(SUM(AC785:AD785)&lt;SUM(AB785),SUM(AB785)-SUM(AC785:AD785),)</f>
        <v>9250000</v>
      </c>
      <c r="AL785" s="28">
        <v>520</v>
      </c>
      <c r="AM785" s="89"/>
      <c r="AN785" s="89"/>
      <c r="AO785" s="89"/>
      <c r="AP785" s="89"/>
      <c r="AQ785" s="89"/>
      <c r="AR785" s="89"/>
      <c r="AS785" s="89"/>
      <c r="AT785" s="89"/>
      <c r="AU785" s="89"/>
      <c r="AV785" s="220"/>
      <c r="AW785" s="89"/>
      <c r="AX785" s="89"/>
    </row>
    <row r="786" spans="1:50" ht="15.75">
      <c r="A786" s="356">
        <f>SUBTOTAL(3,$AK$7:AK786)</f>
        <v>780</v>
      </c>
      <c r="B786" s="357" t="s">
        <v>7045</v>
      </c>
      <c r="C786" s="358" t="s">
        <v>4781</v>
      </c>
      <c r="D786" s="357" t="s">
        <v>10025</v>
      </c>
      <c r="E786" s="357" t="s">
        <v>10054</v>
      </c>
      <c r="F786" s="357" t="s">
        <v>8801</v>
      </c>
      <c r="G786" s="359">
        <v>0</v>
      </c>
      <c r="H786" s="180">
        <v>0</v>
      </c>
      <c r="I786" s="371"/>
      <c r="J786" s="359">
        <v>7500000</v>
      </c>
      <c r="K786" s="359"/>
      <c r="L786" s="359"/>
      <c r="M786" s="359"/>
      <c r="N786" s="359">
        <v>7500000</v>
      </c>
      <c r="O786" s="359"/>
      <c r="P786" s="359"/>
      <c r="Q786" s="252"/>
      <c r="R786" s="359"/>
      <c r="S786" s="359"/>
      <c r="T786" s="359"/>
      <c r="U786" s="359"/>
      <c r="V786" s="359"/>
      <c r="W786" s="359"/>
      <c r="X786" s="359"/>
      <c r="Y786" s="359"/>
      <c r="Z786" s="359">
        <f>IF(SUM(K786:N786)&lt;SUM(J786),SUM(J786)-SUM(K786:N786),)</f>
        <v>0</v>
      </c>
      <c r="AA786" s="359"/>
      <c r="AB786" s="219">
        <v>8450000</v>
      </c>
      <c r="AC786" s="219">
        <v>8450000</v>
      </c>
      <c r="AD786" s="219"/>
      <c r="AE786" s="219"/>
      <c r="AF786" s="219"/>
      <c r="AG786" s="219"/>
      <c r="AH786" s="219"/>
      <c r="AI786" s="219"/>
      <c r="AJ786" s="359">
        <f>IF(SUM(AC786:AD786)&lt;SUM(AB786),SUM(AB786)-SUM(AC786:AD786),)</f>
        <v>0</v>
      </c>
      <c r="AK786" s="180">
        <f>IF(SUM(K786:X786)-I786&lt;SUM(J786+G786,H786),SUM(G786+H786+J786)-SUM(K786:X786),)+IF(SUM(AC786:AD786)&lt;SUM(AB786),SUM(AB786)-SUM(AC786:AD786),)</f>
        <v>0</v>
      </c>
      <c r="AL786" s="28"/>
      <c r="AM786" s="89"/>
      <c r="AN786" s="89"/>
      <c r="AO786" s="89"/>
      <c r="AP786" s="89"/>
      <c r="AQ786" s="89"/>
      <c r="AR786" s="89"/>
      <c r="AS786" s="89"/>
      <c r="AT786" s="89"/>
      <c r="AU786" s="89"/>
      <c r="AV786" s="220"/>
      <c r="AW786" s="89"/>
      <c r="AX786" s="89"/>
    </row>
    <row r="787" spans="1:50" ht="15.75">
      <c r="A787" s="356">
        <f>SUBTOTAL(3,$AK$7:AK787)</f>
        <v>781</v>
      </c>
      <c r="B787" s="357" t="s">
        <v>7045</v>
      </c>
      <c r="C787" s="358" t="s">
        <v>6308</v>
      </c>
      <c r="D787" s="357" t="s">
        <v>10026</v>
      </c>
      <c r="E787" s="357" t="s">
        <v>10054</v>
      </c>
      <c r="F787" s="357" t="s">
        <v>8801</v>
      </c>
      <c r="G787" s="359">
        <v>0</v>
      </c>
      <c r="H787" s="180">
        <v>0</v>
      </c>
      <c r="I787" s="371">
        <v>0</v>
      </c>
      <c r="J787" s="359">
        <v>7500000</v>
      </c>
      <c r="K787" s="359"/>
      <c r="L787" s="359"/>
      <c r="M787" s="359"/>
      <c r="N787" s="359">
        <v>7500000</v>
      </c>
      <c r="O787" s="359"/>
      <c r="P787" s="359"/>
      <c r="Q787" s="252"/>
      <c r="R787" s="359"/>
      <c r="S787" s="359"/>
      <c r="T787" s="359"/>
      <c r="U787" s="359"/>
      <c r="V787" s="359"/>
      <c r="W787" s="359"/>
      <c r="X787" s="359"/>
      <c r="Y787" s="359"/>
      <c r="Z787" s="359">
        <f>IF(SUM(K787:N787)&lt;SUM(J787),SUM(J787)-SUM(K787:N787),)</f>
        <v>0</v>
      </c>
      <c r="AA787" s="359"/>
      <c r="AB787" s="219">
        <v>8450000</v>
      </c>
      <c r="AC787" s="219"/>
      <c r="AD787" s="219"/>
      <c r="AE787" s="219">
        <v>8450000</v>
      </c>
      <c r="AF787" s="219"/>
      <c r="AG787" s="219"/>
      <c r="AH787" s="219"/>
      <c r="AI787" s="219"/>
      <c r="AJ787" s="359">
        <f>IF(SUM(AC787:AF787)&lt;SUM(AB787),SUM(AB787)-SUM(AC787:AF787),)</f>
        <v>0</v>
      </c>
      <c r="AK787" s="180">
        <f>IF(SUM(K787:X787)-I787&lt;SUM(J787+G787,H787),SUM(G787+H787+J787)-SUM(K787:X787),)+IF(SUM(AC787:AF787)&lt;SUM(AB787),SUM(AB787)-SUM(AC787:AF787),)</f>
        <v>0</v>
      </c>
      <c r="AL787" s="28"/>
      <c r="AM787" s="89"/>
      <c r="AN787" s="89"/>
      <c r="AO787" s="89"/>
      <c r="AP787" s="89"/>
      <c r="AQ787" s="89"/>
      <c r="AR787" s="89"/>
      <c r="AS787" s="89"/>
      <c r="AT787" s="89"/>
      <c r="AU787" s="89"/>
      <c r="AV787" s="220"/>
      <c r="AW787" s="89"/>
      <c r="AX787" s="89"/>
    </row>
    <row r="788" spans="1:50" ht="15.75">
      <c r="A788" s="356">
        <f>SUBTOTAL(3,$AK$7:AK788)</f>
        <v>782</v>
      </c>
      <c r="B788" s="357" t="s">
        <v>7045</v>
      </c>
      <c r="C788" s="358" t="s">
        <v>4780</v>
      </c>
      <c r="D788" s="357" t="s">
        <v>10027</v>
      </c>
      <c r="E788" s="357" t="s">
        <v>10054</v>
      </c>
      <c r="F788" s="357" t="s">
        <v>8801</v>
      </c>
      <c r="G788" s="359">
        <v>0</v>
      </c>
      <c r="H788" s="180">
        <v>0</v>
      </c>
      <c r="I788" s="371"/>
      <c r="J788" s="359">
        <v>7500000</v>
      </c>
      <c r="K788" s="359"/>
      <c r="L788" s="359"/>
      <c r="M788" s="359"/>
      <c r="N788" s="359">
        <v>7500000</v>
      </c>
      <c r="O788" s="359"/>
      <c r="P788" s="359"/>
      <c r="Q788" s="252"/>
      <c r="R788" s="359"/>
      <c r="S788" s="359"/>
      <c r="T788" s="359"/>
      <c r="U788" s="359"/>
      <c r="V788" s="359"/>
      <c r="W788" s="359"/>
      <c r="X788" s="359"/>
      <c r="Y788" s="359"/>
      <c r="Z788" s="359">
        <f>IF(SUM(K788:N788)&lt;SUM(J788),SUM(J788)-SUM(K788:N788),)</f>
        <v>0</v>
      </c>
      <c r="AA788" s="359"/>
      <c r="AB788" s="219">
        <v>8450000</v>
      </c>
      <c r="AC788" s="219">
        <v>8450000</v>
      </c>
      <c r="AD788" s="219"/>
      <c r="AE788" s="219"/>
      <c r="AF788" s="219"/>
      <c r="AG788" s="219"/>
      <c r="AH788" s="219"/>
      <c r="AI788" s="219"/>
      <c r="AJ788" s="359">
        <f t="shared" ref="AJ788:AJ795" si="141">IF(SUM(AC788:AD788)&lt;SUM(AB788),SUM(AB788)-SUM(AC788:AD788),)</f>
        <v>0</v>
      </c>
      <c r="AK788" s="180">
        <f t="shared" ref="AK788:AK795" si="142">IF(SUM(K788:X788)-I788&lt;SUM(J788+G788,H788),SUM(G788+H788+J788)-SUM(K788:X788),)+IF(SUM(AC788:AD788)&lt;SUM(AB788),SUM(AB788)-SUM(AC788:AD788),)</f>
        <v>0</v>
      </c>
      <c r="AL788" s="28"/>
      <c r="AM788" s="89"/>
      <c r="AN788" s="89"/>
      <c r="AO788" s="89"/>
      <c r="AP788" s="89"/>
      <c r="AQ788" s="89"/>
      <c r="AR788" s="89"/>
      <c r="AS788" s="89"/>
      <c r="AT788" s="89"/>
      <c r="AU788" s="89"/>
      <c r="AV788" s="220"/>
      <c r="AW788" s="89"/>
      <c r="AX788" s="89"/>
    </row>
    <row r="789" spans="1:50" ht="15.75">
      <c r="A789" s="356">
        <f>SUBTOTAL(3,$AK$7:AK789)</f>
        <v>783</v>
      </c>
      <c r="B789" s="357" t="s">
        <v>7045</v>
      </c>
      <c r="C789" s="358" t="s">
        <v>10028</v>
      </c>
      <c r="D789" s="357" t="s">
        <v>10029</v>
      </c>
      <c r="E789" s="357" t="s">
        <v>10054</v>
      </c>
      <c r="F789" s="357" t="s">
        <v>8801</v>
      </c>
      <c r="G789" s="359">
        <v>0</v>
      </c>
      <c r="H789" s="180">
        <v>0</v>
      </c>
      <c r="I789" s="371"/>
      <c r="J789" s="359">
        <v>7500000</v>
      </c>
      <c r="K789" s="359"/>
      <c r="L789" s="359"/>
      <c r="M789" s="359"/>
      <c r="N789" s="359"/>
      <c r="O789" s="359"/>
      <c r="P789" s="359"/>
      <c r="Q789" s="252"/>
      <c r="R789" s="359"/>
      <c r="S789" s="359"/>
      <c r="T789" s="359">
        <v>7500000</v>
      </c>
      <c r="U789" s="359"/>
      <c r="V789" s="359"/>
      <c r="W789" s="359"/>
      <c r="X789" s="359"/>
      <c r="Y789" s="359"/>
      <c r="Z789" s="359">
        <f>IF(SUM(K789:Y789)&lt;SUM(J789),SUM(J789)-SUM(K789:Y789),)</f>
        <v>0</v>
      </c>
      <c r="AA789" s="359"/>
      <c r="AB789" s="219">
        <v>8450000</v>
      </c>
      <c r="AC789" s="219"/>
      <c r="AD789" s="219"/>
      <c r="AE789" s="219"/>
      <c r="AF789" s="219"/>
      <c r="AG789" s="219"/>
      <c r="AH789" s="219"/>
      <c r="AI789" s="219"/>
      <c r="AJ789" s="359">
        <f t="shared" si="141"/>
        <v>8450000</v>
      </c>
      <c r="AK789" s="180">
        <f t="shared" si="142"/>
        <v>8450000</v>
      </c>
      <c r="AL789" s="28"/>
      <c r="AM789" s="89"/>
      <c r="AN789" s="89"/>
      <c r="AO789" s="89"/>
      <c r="AP789" s="89"/>
      <c r="AQ789" s="89"/>
      <c r="AR789" s="89"/>
      <c r="AS789" s="89"/>
      <c r="AT789" s="89"/>
      <c r="AU789" s="89"/>
      <c r="AV789" s="220"/>
      <c r="AW789" s="89"/>
      <c r="AX789" s="89"/>
    </row>
    <row r="790" spans="1:50" ht="15.75">
      <c r="A790" s="356">
        <f>SUBTOTAL(3,$AK$7:AK790)</f>
        <v>784</v>
      </c>
      <c r="B790" s="357" t="s">
        <v>7045</v>
      </c>
      <c r="C790" s="358" t="s">
        <v>10030</v>
      </c>
      <c r="D790" s="357" t="s">
        <v>10031</v>
      </c>
      <c r="E790" s="357" t="s">
        <v>10054</v>
      </c>
      <c r="F790" s="357" t="s">
        <v>8801</v>
      </c>
      <c r="G790" s="359">
        <v>0</v>
      </c>
      <c r="H790" s="180">
        <v>0</v>
      </c>
      <c r="I790" s="371">
        <v>0</v>
      </c>
      <c r="J790" s="359">
        <v>7500000</v>
      </c>
      <c r="K790" s="359"/>
      <c r="L790" s="359"/>
      <c r="M790" s="359"/>
      <c r="N790" s="359"/>
      <c r="O790" s="359"/>
      <c r="P790" s="359">
        <v>7500000</v>
      </c>
      <c r="Q790" s="252"/>
      <c r="R790" s="359"/>
      <c r="S790" s="359"/>
      <c r="T790" s="359"/>
      <c r="U790" s="359"/>
      <c r="V790" s="359"/>
      <c r="W790" s="359"/>
      <c r="X790" s="359"/>
      <c r="Y790" s="359"/>
      <c r="Z790" s="359">
        <f>IF(SUM(K790:P790)&lt;SUM(J790),SUM(J790)-SUM(K790:P790),)</f>
        <v>0</v>
      </c>
      <c r="AA790" s="359"/>
      <c r="AB790" s="219">
        <v>8450000</v>
      </c>
      <c r="AC790" s="219"/>
      <c r="AD790" s="219"/>
      <c r="AE790" s="219"/>
      <c r="AF790" s="219"/>
      <c r="AG790" s="219"/>
      <c r="AH790" s="219"/>
      <c r="AI790" s="219"/>
      <c r="AJ790" s="359">
        <f t="shared" si="141"/>
        <v>8450000</v>
      </c>
      <c r="AK790" s="180">
        <f t="shared" si="142"/>
        <v>8450000</v>
      </c>
      <c r="AL790" s="28"/>
      <c r="AM790" s="89"/>
      <c r="AN790" s="89"/>
      <c r="AO790" s="89"/>
      <c r="AP790" s="89"/>
      <c r="AQ790" s="89"/>
      <c r="AR790" s="89"/>
      <c r="AS790" s="89"/>
      <c r="AT790" s="89"/>
      <c r="AU790" s="89"/>
      <c r="AV790" s="220"/>
      <c r="AW790" s="89"/>
      <c r="AX790" s="89"/>
    </row>
    <row r="791" spans="1:50" ht="15.75">
      <c r="A791" s="356">
        <f>SUBTOTAL(3,$AK$7:AK791)</f>
        <v>785</v>
      </c>
      <c r="B791" s="357" t="s">
        <v>7045</v>
      </c>
      <c r="C791" s="358" t="s">
        <v>10032</v>
      </c>
      <c r="D791" s="357" t="s">
        <v>10033</v>
      </c>
      <c r="E791" s="357" t="s">
        <v>10054</v>
      </c>
      <c r="F791" s="357" t="s">
        <v>8801</v>
      </c>
      <c r="G791" s="359">
        <v>0</v>
      </c>
      <c r="H791" s="180">
        <v>0</v>
      </c>
      <c r="I791" s="371">
        <v>0</v>
      </c>
      <c r="J791" s="359">
        <v>7500000</v>
      </c>
      <c r="K791" s="359"/>
      <c r="L791" s="359"/>
      <c r="M791" s="359">
        <v>7500000</v>
      </c>
      <c r="N791" s="359"/>
      <c r="O791" s="359"/>
      <c r="P791" s="359"/>
      <c r="Q791" s="252"/>
      <c r="R791" s="359"/>
      <c r="S791" s="359"/>
      <c r="T791" s="359"/>
      <c r="U791" s="359"/>
      <c r="V791" s="359"/>
      <c r="W791" s="359"/>
      <c r="X791" s="359"/>
      <c r="Y791" s="359"/>
      <c r="Z791" s="359">
        <f>IF(SUM(K791:N791)&lt;SUM(J791),SUM(J791)-SUM(K791:N791),)</f>
        <v>0</v>
      </c>
      <c r="AA791" s="359"/>
      <c r="AB791" s="219">
        <v>8450000</v>
      </c>
      <c r="AC791" s="219">
        <v>8450000</v>
      </c>
      <c r="AD791" s="219"/>
      <c r="AE791" s="219"/>
      <c r="AF791" s="219"/>
      <c r="AG791" s="219"/>
      <c r="AH791" s="219"/>
      <c r="AI791" s="219"/>
      <c r="AJ791" s="359">
        <f t="shared" si="141"/>
        <v>0</v>
      </c>
      <c r="AK791" s="180">
        <f t="shared" si="142"/>
        <v>0</v>
      </c>
      <c r="AL791" s="28"/>
      <c r="AM791" s="89"/>
      <c r="AN791" s="89"/>
      <c r="AO791" s="89"/>
      <c r="AP791" s="89"/>
      <c r="AQ791" s="89"/>
      <c r="AR791" s="89"/>
      <c r="AS791" s="89"/>
      <c r="AT791" s="89"/>
      <c r="AU791" s="89"/>
      <c r="AV791" s="220"/>
      <c r="AW791" s="89"/>
      <c r="AX791" s="89"/>
    </row>
    <row r="792" spans="1:50" ht="15.75">
      <c r="A792" s="356">
        <f>SUBTOTAL(3,$AK$7:AK792)</f>
        <v>786</v>
      </c>
      <c r="B792" s="357" t="s">
        <v>54</v>
      </c>
      <c r="C792" s="358" t="s">
        <v>10034</v>
      </c>
      <c r="D792" s="360" t="s">
        <v>10035</v>
      </c>
      <c r="E792" s="360" t="s">
        <v>9406</v>
      </c>
      <c r="F792" s="360" t="s">
        <v>9406</v>
      </c>
      <c r="G792" s="359">
        <v>0</v>
      </c>
      <c r="H792" s="180">
        <v>8200000</v>
      </c>
      <c r="I792" s="371">
        <v>0</v>
      </c>
      <c r="J792" s="374">
        <v>8200000</v>
      </c>
      <c r="K792" s="359"/>
      <c r="L792" s="359"/>
      <c r="M792" s="359"/>
      <c r="N792" s="359"/>
      <c r="O792" s="359"/>
      <c r="P792" s="359"/>
      <c r="Q792" s="252"/>
      <c r="R792" s="359"/>
      <c r="S792" s="359"/>
      <c r="T792" s="359"/>
      <c r="U792" s="359"/>
      <c r="V792" s="359"/>
      <c r="W792" s="359"/>
      <c r="X792" s="359"/>
      <c r="Y792" s="359"/>
      <c r="Z792" s="359">
        <f>IF(SUM(K792:N792)&lt;SUM(J792),SUM(J792)-SUM(K792:N792),)</f>
        <v>8200000</v>
      </c>
      <c r="AA792" s="359"/>
      <c r="AB792" s="219">
        <v>9250000</v>
      </c>
      <c r="AC792" s="219"/>
      <c r="AD792" s="219"/>
      <c r="AE792" s="219"/>
      <c r="AF792" s="219"/>
      <c r="AG792" s="219"/>
      <c r="AH792" s="219"/>
      <c r="AI792" s="219"/>
      <c r="AJ792" s="359">
        <f t="shared" si="141"/>
        <v>9250000</v>
      </c>
      <c r="AK792" s="180">
        <f t="shared" si="142"/>
        <v>25650000</v>
      </c>
      <c r="AL792" s="28"/>
      <c r="AM792" s="50"/>
      <c r="AN792" s="50"/>
      <c r="AO792" s="89"/>
      <c r="AP792" s="89"/>
      <c r="AQ792" s="89"/>
      <c r="AR792" s="89"/>
      <c r="AS792" s="89"/>
      <c r="AT792" s="50"/>
      <c r="AU792" s="50"/>
      <c r="AV792" s="220"/>
      <c r="AW792" s="89"/>
      <c r="AX792" s="50"/>
    </row>
    <row r="793" spans="1:50" ht="15.75">
      <c r="A793" s="356">
        <f>SUBTOTAL(3,$AK$7:AK793)</f>
        <v>787</v>
      </c>
      <c r="B793" s="357" t="s">
        <v>7045</v>
      </c>
      <c r="C793" s="358" t="s">
        <v>10036</v>
      </c>
      <c r="D793" s="357" t="s">
        <v>10037</v>
      </c>
      <c r="E793" s="357" t="s">
        <v>10054</v>
      </c>
      <c r="F793" s="357" t="s">
        <v>8801</v>
      </c>
      <c r="G793" s="359">
        <v>0</v>
      </c>
      <c r="H793" s="180">
        <v>0</v>
      </c>
      <c r="I793" s="371">
        <v>0</v>
      </c>
      <c r="J793" s="359">
        <v>7500000</v>
      </c>
      <c r="K793" s="359"/>
      <c r="L793" s="359"/>
      <c r="M793" s="359"/>
      <c r="N793" s="359"/>
      <c r="O793" s="359"/>
      <c r="P793" s="359"/>
      <c r="Q793" s="252"/>
      <c r="R793" s="359">
        <v>7500000</v>
      </c>
      <c r="S793" s="359"/>
      <c r="T793" s="359"/>
      <c r="U793" s="359"/>
      <c r="V793" s="359"/>
      <c r="W793" s="359"/>
      <c r="X793" s="359"/>
      <c r="Y793" s="359"/>
      <c r="Z793" s="359">
        <f>IF(SUM(K793:R793)&lt;SUM(J793),SUM(J793)-SUM(K793:N=R793),)</f>
        <v>0</v>
      </c>
      <c r="AA793" s="359"/>
      <c r="AB793" s="219">
        <v>8450000</v>
      </c>
      <c r="AC793" s="219"/>
      <c r="AD793" s="219"/>
      <c r="AE793" s="219"/>
      <c r="AF793" s="219"/>
      <c r="AG793" s="219"/>
      <c r="AH793" s="219"/>
      <c r="AI793" s="219"/>
      <c r="AJ793" s="359">
        <f t="shared" si="141"/>
        <v>8450000</v>
      </c>
      <c r="AK793" s="180">
        <f t="shared" si="142"/>
        <v>8450000</v>
      </c>
      <c r="AL793" s="28"/>
      <c r="AM793" s="89"/>
      <c r="AN793" s="89"/>
      <c r="AO793" s="89"/>
      <c r="AP793" s="89"/>
      <c r="AQ793" s="89"/>
      <c r="AR793" s="89"/>
      <c r="AS793" s="89"/>
      <c r="AT793" s="89"/>
      <c r="AU793" s="89"/>
      <c r="AV793" s="220"/>
      <c r="AW793" s="89"/>
      <c r="AX793" s="89"/>
    </row>
    <row r="794" spans="1:50" ht="15.75">
      <c r="A794" s="356">
        <f>SUBTOTAL(3,$AK$7:AK794)</f>
        <v>788</v>
      </c>
      <c r="B794" s="357" t="s">
        <v>7045</v>
      </c>
      <c r="C794" s="358" t="s">
        <v>10040</v>
      </c>
      <c r="D794" s="357" t="s">
        <v>10041</v>
      </c>
      <c r="E794" s="357" t="s">
        <v>10054</v>
      </c>
      <c r="F794" s="357" t="s">
        <v>8801</v>
      </c>
      <c r="G794" s="359">
        <v>0</v>
      </c>
      <c r="H794" s="180">
        <v>0</v>
      </c>
      <c r="I794" s="371">
        <v>0</v>
      </c>
      <c r="J794" s="359">
        <v>7500000</v>
      </c>
      <c r="K794" s="359"/>
      <c r="L794" s="359"/>
      <c r="M794" s="359"/>
      <c r="N794" s="359"/>
      <c r="O794" s="359"/>
      <c r="P794" s="359">
        <v>7500000</v>
      </c>
      <c r="Q794" s="252"/>
      <c r="R794" s="359"/>
      <c r="S794" s="359"/>
      <c r="T794" s="359"/>
      <c r="U794" s="359"/>
      <c r="V794" s="359"/>
      <c r="W794" s="359"/>
      <c r="X794" s="359"/>
      <c r="Y794" s="359"/>
      <c r="Z794" s="359">
        <f>IF(SUM(K794:P794)&lt;SUM(J794),SUM(J794)-SUM(K794:P794),)</f>
        <v>0</v>
      </c>
      <c r="AA794" s="359"/>
      <c r="AB794" s="219">
        <v>8450000</v>
      </c>
      <c r="AC794" s="219"/>
      <c r="AD794" s="219"/>
      <c r="AE794" s="219"/>
      <c r="AF794" s="219"/>
      <c r="AG794" s="219"/>
      <c r="AH794" s="219"/>
      <c r="AI794" s="219"/>
      <c r="AJ794" s="359">
        <f t="shared" si="141"/>
        <v>8450000</v>
      </c>
      <c r="AK794" s="180">
        <f t="shared" si="142"/>
        <v>8450000</v>
      </c>
      <c r="AL794" s="28"/>
      <c r="AM794" s="89"/>
      <c r="AN794" s="89"/>
      <c r="AO794" s="89"/>
      <c r="AP794" s="89"/>
      <c r="AQ794" s="89"/>
      <c r="AR794" s="89"/>
      <c r="AS794" s="89"/>
      <c r="AT794" s="89"/>
      <c r="AU794" s="89"/>
      <c r="AV794" s="220"/>
      <c r="AW794" s="89"/>
      <c r="AX794" s="89"/>
    </row>
    <row r="795" spans="1:50" ht="15.75">
      <c r="A795" s="356">
        <f>SUBTOTAL(3,$AK$7:AK795)</f>
        <v>789</v>
      </c>
      <c r="B795" s="357" t="s">
        <v>7045</v>
      </c>
      <c r="C795" s="358" t="s">
        <v>10044</v>
      </c>
      <c r="D795" s="357" t="s">
        <v>10045</v>
      </c>
      <c r="E795" s="357" t="s">
        <v>10054</v>
      </c>
      <c r="F795" s="357" t="s">
        <v>8801</v>
      </c>
      <c r="G795" s="359">
        <v>0</v>
      </c>
      <c r="H795" s="180">
        <v>0</v>
      </c>
      <c r="I795" s="371">
        <v>0</v>
      </c>
      <c r="J795" s="359">
        <v>7500000</v>
      </c>
      <c r="K795" s="359"/>
      <c r="L795" s="359"/>
      <c r="M795" s="359"/>
      <c r="N795" s="359"/>
      <c r="O795" s="359"/>
      <c r="P795" s="359">
        <v>7500000</v>
      </c>
      <c r="Q795" s="252"/>
      <c r="R795" s="359"/>
      <c r="S795" s="359"/>
      <c r="T795" s="359"/>
      <c r="U795" s="359"/>
      <c r="V795" s="359"/>
      <c r="W795" s="359"/>
      <c r="X795" s="359"/>
      <c r="Y795" s="359"/>
      <c r="Z795" s="359">
        <f>IF(SUM(K795:P795)&lt;SUM(J795),SUM(J795)-SUM(K795:P795),)</f>
        <v>0</v>
      </c>
      <c r="AA795" s="359"/>
      <c r="AB795" s="219">
        <v>8450000</v>
      </c>
      <c r="AC795" s="219">
        <v>8450000</v>
      </c>
      <c r="AD795" s="219"/>
      <c r="AE795" s="219"/>
      <c r="AF795" s="219"/>
      <c r="AG795" s="219"/>
      <c r="AH795" s="219"/>
      <c r="AI795" s="219"/>
      <c r="AJ795" s="359">
        <f t="shared" si="141"/>
        <v>0</v>
      </c>
      <c r="AK795" s="180">
        <f t="shared" si="142"/>
        <v>0</v>
      </c>
      <c r="AL795" s="28"/>
      <c r="AM795" s="89"/>
      <c r="AN795" s="89"/>
      <c r="AO795" s="89"/>
      <c r="AP795" s="89"/>
      <c r="AQ795" s="89"/>
      <c r="AR795" s="89"/>
      <c r="AS795" s="89"/>
      <c r="AT795" s="89"/>
      <c r="AU795" s="89"/>
      <c r="AV795" s="220"/>
      <c r="AW795" s="89"/>
      <c r="AX795" s="89"/>
    </row>
    <row r="796" spans="1:50" ht="15.75">
      <c r="A796" s="356">
        <f>SUBTOTAL(3,$AK$7:AK796)</f>
        <v>790</v>
      </c>
      <c r="B796" s="357" t="s">
        <v>7045</v>
      </c>
      <c r="C796" s="358" t="s">
        <v>10046</v>
      </c>
      <c r="D796" s="357" t="s">
        <v>10047</v>
      </c>
      <c r="E796" s="357" t="s">
        <v>10054</v>
      </c>
      <c r="F796" s="357" t="s">
        <v>8801</v>
      </c>
      <c r="G796" s="359">
        <v>0</v>
      </c>
      <c r="H796" s="180">
        <v>0</v>
      </c>
      <c r="I796" s="371">
        <v>0</v>
      </c>
      <c r="J796" s="359">
        <v>7500000</v>
      </c>
      <c r="K796" s="359"/>
      <c r="L796" s="359"/>
      <c r="M796" s="359"/>
      <c r="N796" s="359"/>
      <c r="O796" s="359"/>
      <c r="P796" s="359">
        <v>7500000</v>
      </c>
      <c r="Q796" s="252"/>
      <c r="R796" s="359"/>
      <c r="S796" s="359"/>
      <c r="T796" s="359"/>
      <c r="U796" s="359"/>
      <c r="V796" s="359"/>
      <c r="W796" s="359"/>
      <c r="X796" s="359"/>
      <c r="Y796" s="359"/>
      <c r="Z796" s="359">
        <f>IF(SUM(K796:P796)&lt;SUM(J796),SUM(J796)-SUM(K796:P796),)</f>
        <v>0</v>
      </c>
      <c r="AA796" s="359"/>
      <c r="AB796" s="219">
        <v>8450000</v>
      </c>
      <c r="AC796" s="219"/>
      <c r="AD796" s="219"/>
      <c r="AE796" s="219">
        <v>8450000</v>
      </c>
      <c r="AF796" s="219"/>
      <c r="AG796" s="219"/>
      <c r="AH796" s="219"/>
      <c r="AI796" s="219"/>
      <c r="AJ796" s="359">
        <f>IF(SUM(AC796:AF796)&lt;SUM(AB796),SUM(AB796)-SUM(AC796:AF796),)</f>
        <v>0</v>
      </c>
      <c r="AK796" s="180">
        <f>IF(SUM(K796:X796)-I796&lt;SUM(J796+G796,H796),SUM(G796+H796+J796)-SUM(K796:X796),)+IF(SUM(AC796:AF796)&lt;SUM(AB796),SUM(AB796)-SUM(AC796:AF796),)</f>
        <v>0</v>
      </c>
      <c r="AL796" s="28"/>
      <c r="AM796" s="89"/>
      <c r="AN796" s="89"/>
      <c r="AO796" s="89"/>
      <c r="AP796" s="89"/>
      <c r="AQ796" s="89"/>
      <c r="AR796" s="89"/>
      <c r="AS796" s="89"/>
      <c r="AT796" s="89"/>
      <c r="AU796" s="89"/>
      <c r="AV796" s="220"/>
      <c r="AW796" s="89"/>
      <c r="AX796" s="89"/>
    </row>
    <row r="797" spans="1:50" ht="15.75">
      <c r="A797" s="356">
        <f>SUBTOTAL(3,$AK$7:AK797)</f>
        <v>791</v>
      </c>
      <c r="B797" s="357" t="s">
        <v>4682</v>
      </c>
      <c r="C797" s="358" t="s">
        <v>10050</v>
      </c>
      <c r="D797" s="357" t="s">
        <v>10051</v>
      </c>
      <c r="E797" s="357" t="s">
        <v>9374</v>
      </c>
      <c r="F797" s="357" t="s">
        <v>9374</v>
      </c>
      <c r="G797" s="359">
        <v>0</v>
      </c>
      <c r="H797" s="180">
        <v>0</v>
      </c>
      <c r="I797" s="371">
        <v>0</v>
      </c>
      <c r="J797" s="359">
        <v>8200000</v>
      </c>
      <c r="K797" s="359"/>
      <c r="L797" s="359"/>
      <c r="M797" s="359"/>
      <c r="N797" s="359"/>
      <c r="O797" s="359"/>
      <c r="P797" s="359">
        <v>8200000</v>
      </c>
      <c r="Q797" s="252"/>
      <c r="R797" s="359"/>
      <c r="S797" s="359"/>
      <c r="T797" s="359"/>
      <c r="U797" s="359"/>
      <c r="V797" s="359"/>
      <c r="W797" s="359"/>
      <c r="X797" s="359"/>
      <c r="Y797" s="359"/>
      <c r="Z797" s="359">
        <f>IF(SUM(K797:P797)&lt;SUM(J797),SUM(J797)-SUM(K797:P797),)</f>
        <v>0</v>
      </c>
      <c r="AA797" s="359"/>
      <c r="AB797" s="219">
        <v>9250000</v>
      </c>
      <c r="AC797" s="219">
        <v>9250000</v>
      </c>
      <c r="AD797" s="219"/>
      <c r="AE797" s="219"/>
      <c r="AF797" s="219"/>
      <c r="AG797" s="219"/>
      <c r="AH797" s="219"/>
      <c r="AI797" s="219"/>
      <c r="AJ797" s="359">
        <f t="shared" ref="AJ797:AJ805" si="143">IF(SUM(AC797:AD797)&lt;SUM(AB797),SUM(AB797)-SUM(AC797:AD797),)</f>
        <v>0</v>
      </c>
      <c r="AK797" s="180">
        <f t="shared" ref="AK797:AK805" si="144">IF(SUM(K797:X797)-I797&lt;SUM(J797+G797,H797),SUM(G797+H797+J797)-SUM(K797:X797),)+IF(SUM(AC797:AD797)&lt;SUM(AB797),SUM(AB797)-SUM(AC797:AD797),)</f>
        <v>0</v>
      </c>
      <c r="AL797" s="28"/>
      <c r="AM797" s="89"/>
      <c r="AN797" s="89"/>
      <c r="AO797" s="89"/>
      <c r="AP797" s="89"/>
      <c r="AQ797" s="89"/>
      <c r="AR797" s="89"/>
      <c r="AS797" s="89"/>
      <c r="AT797" s="89"/>
      <c r="AU797" s="89"/>
      <c r="AV797" s="220"/>
      <c r="AW797" s="89"/>
      <c r="AX797" s="89"/>
    </row>
    <row r="798" spans="1:50" ht="15.75">
      <c r="A798" s="356">
        <f>SUBTOTAL(3,$AK$7:AK798)</f>
        <v>792</v>
      </c>
      <c r="B798" s="357" t="s">
        <v>7045</v>
      </c>
      <c r="C798" s="358" t="s">
        <v>6928</v>
      </c>
      <c r="D798" s="357" t="s">
        <v>10052</v>
      </c>
      <c r="E798" s="357" t="s">
        <v>10054</v>
      </c>
      <c r="F798" s="357" t="s">
        <v>10054</v>
      </c>
      <c r="G798" s="359">
        <v>0</v>
      </c>
      <c r="H798" s="180">
        <v>0</v>
      </c>
      <c r="I798" s="371">
        <v>0</v>
      </c>
      <c r="J798" s="359">
        <v>7500000</v>
      </c>
      <c r="K798" s="359"/>
      <c r="L798" s="359"/>
      <c r="M798" s="359"/>
      <c r="N798" s="359">
        <v>7500000</v>
      </c>
      <c r="O798" s="359"/>
      <c r="P798" s="359"/>
      <c r="Q798" s="252"/>
      <c r="R798" s="359"/>
      <c r="S798" s="359"/>
      <c r="T798" s="359"/>
      <c r="U798" s="359"/>
      <c r="V798" s="359"/>
      <c r="W798" s="359"/>
      <c r="X798" s="359"/>
      <c r="Y798" s="359"/>
      <c r="Z798" s="359">
        <f>IF(SUM(K798:N798)&lt;SUM(J798),SUM(J798)-SUM(K798:N798),)</f>
        <v>0</v>
      </c>
      <c r="AA798" s="359"/>
      <c r="AB798" s="219">
        <v>8450000</v>
      </c>
      <c r="AC798" s="219">
        <v>8450000</v>
      </c>
      <c r="AD798" s="219"/>
      <c r="AE798" s="219"/>
      <c r="AF798" s="219"/>
      <c r="AG798" s="219"/>
      <c r="AH798" s="219"/>
      <c r="AI798" s="219"/>
      <c r="AJ798" s="359">
        <f t="shared" si="143"/>
        <v>0</v>
      </c>
      <c r="AK798" s="180">
        <f t="shared" si="144"/>
        <v>0</v>
      </c>
      <c r="AL798" s="28"/>
      <c r="AM798" s="89"/>
      <c r="AN798" s="89"/>
      <c r="AO798" s="89"/>
      <c r="AP798" s="89"/>
      <c r="AQ798" s="89"/>
      <c r="AR798" s="89"/>
      <c r="AS798" s="89"/>
      <c r="AT798" s="89"/>
      <c r="AU798" s="89"/>
      <c r="AV798" s="220"/>
      <c r="AW798" s="89"/>
      <c r="AX798" s="89"/>
    </row>
    <row r="799" spans="1:50" ht="15.75">
      <c r="A799" s="356">
        <f>SUBTOTAL(3,$AK$7:AK799)</f>
        <v>793</v>
      </c>
      <c r="B799" s="357" t="s">
        <v>7045</v>
      </c>
      <c r="C799" s="358" t="s">
        <v>10055</v>
      </c>
      <c r="D799" s="357" t="s">
        <v>10056</v>
      </c>
      <c r="E799" s="357" t="s">
        <v>10054</v>
      </c>
      <c r="F799" s="357" t="s">
        <v>10054</v>
      </c>
      <c r="G799" s="359">
        <v>0</v>
      </c>
      <c r="H799" s="180">
        <v>0</v>
      </c>
      <c r="I799" s="371"/>
      <c r="J799" s="359">
        <v>7500000</v>
      </c>
      <c r="K799" s="359"/>
      <c r="L799" s="359"/>
      <c r="M799" s="359"/>
      <c r="N799" s="359"/>
      <c r="O799" s="359"/>
      <c r="P799" s="359"/>
      <c r="Q799" s="252"/>
      <c r="R799" s="359"/>
      <c r="S799" s="359"/>
      <c r="T799" s="359"/>
      <c r="U799" s="359"/>
      <c r="V799" s="359">
        <v>7500000</v>
      </c>
      <c r="W799" s="359"/>
      <c r="X799" s="359"/>
      <c r="Y799" s="359"/>
      <c r="Z799" s="359">
        <f>IF(SUM(K799:V799)&lt;SUM(J799),SUM(J799)-SUM(K799:V799),)</f>
        <v>0</v>
      </c>
      <c r="AA799" s="359"/>
      <c r="AB799" s="219">
        <v>8450000</v>
      </c>
      <c r="AC799" s="219"/>
      <c r="AD799" s="219"/>
      <c r="AE799" s="219"/>
      <c r="AF799" s="219"/>
      <c r="AG799" s="219"/>
      <c r="AH799" s="219"/>
      <c r="AI799" s="219"/>
      <c r="AJ799" s="359">
        <f t="shared" si="143"/>
        <v>8450000</v>
      </c>
      <c r="AK799" s="180">
        <f t="shared" si="144"/>
        <v>8450000</v>
      </c>
      <c r="AL799" s="28"/>
      <c r="AM799" s="89"/>
      <c r="AN799" s="89"/>
      <c r="AO799" s="89"/>
      <c r="AP799" s="89"/>
      <c r="AQ799" s="89"/>
      <c r="AR799" s="89"/>
      <c r="AS799" s="89"/>
      <c r="AT799" s="89"/>
      <c r="AU799" s="89"/>
      <c r="AV799" s="220"/>
      <c r="AW799" s="89"/>
      <c r="AX799" s="89"/>
    </row>
    <row r="800" spans="1:50" ht="15.75">
      <c r="A800" s="356">
        <f>SUBTOTAL(3,$AK$7:AK800)</f>
        <v>794</v>
      </c>
      <c r="B800" s="357" t="s">
        <v>54</v>
      </c>
      <c r="C800" s="358" t="s">
        <v>10057</v>
      </c>
      <c r="D800" s="360" t="s">
        <v>10058</v>
      </c>
      <c r="E800" s="360" t="s">
        <v>8747</v>
      </c>
      <c r="F800" s="360" t="s">
        <v>8747</v>
      </c>
      <c r="G800" s="359"/>
      <c r="H800" s="180">
        <v>0</v>
      </c>
      <c r="I800" s="371">
        <v>0</v>
      </c>
      <c r="J800" s="374">
        <v>8200000</v>
      </c>
      <c r="K800" s="359"/>
      <c r="L800" s="359"/>
      <c r="M800" s="359"/>
      <c r="N800" s="359"/>
      <c r="O800" s="359"/>
      <c r="P800" s="359"/>
      <c r="Q800" s="252"/>
      <c r="R800" s="359"/>
      <c r="S800" s="359"/>
      <c r="T800" s="359">
        <v>8200000</v>
      </c>
      <c r="U800" s="359"/>
      <c r="V800" s="359"/>
      <c r="W800" s="359"/>
      <c r="X800" s="359"/>
      <c r="Y800" s="359"/>
      <c r="Z800" s="359">
        <f>IF(SUM(K800:Y800)&lt;SUM(J800),SUM(J800)-SUM(K800:Y800),)</f>
        <v>0</v>
      </c>
      <c r="AA800" s="359"/>
      <c r="AB800" s="219">
        <v>9250000</v>
      </c>
      <c r="AC800" s="219"/>
      <c r="AD800" s="219"/>
      <c r="AE800" s="219"/>
      <c r="AF800" s="219"/>
      <c r="AG800" s="219"/>
      <c r="AH800" s="219"/>
      <c r="AI800" s="219"/>
      <c r="AJ800" s="359">
        <f t="shared" si="143"/>
        <v>9250000</v>
      </c>
      <c r="AK800" s="180">
        <f t="shared" si="144"/>
        <v>9250000</v>
      </c>
      <c r="AL800" s="28"/>
      <c r="AM800" s="50"/>
      <c r="AN800" s="50"/>
      <c r="AO800" s="89"/>
      <c r="AP800" s="89"/>
      <c r="AQ800" s="89"/>
      <c r="AR800" s="89"/>
      <c r="AS800" s="89"/>
      <c r="AT800" s="50"/>
      <c r="AU800" s="50"/>
      <c r="AV800" s="220"/>
      <c r="AW800" s="89"/>
      <c r="AX800" s="50"/>
    </row>
    <row r="801" spans="1:50" ht="15.75">
      <c r="A801" s="356">
        <f>SUBTOTAL(3,$AK$7:AK801)</f>
        <v>795</v>
      </c>
      <c r="B801" s="357" t="s">
        <v>54</v>
      </c>
      <c r="C801" s="358" t="s">
        <v>10059</v>
      </c>
      <c r="D801" s="360" t="s">
        <v>10060</v>
      </c>
      <c r="E801" s="360" t="s">
        <v>8838</v>
      </c>
      <c r="F801" s="360" t="s">
        <v>8838</v>
      </c>
      <c r="G801" s="359">
        <v>0</v>
      </c>
      <c r="H801" s="180">
        <v>8200000</v>
      </c>
      <c r="I801" s="371">
        <v>0</v>
      </c>
      <c r="J801" s="374">
        <v>8200000</v>
      </c>
      <c r="K801" s="359"/>
      <c r="L801" s="359"/>
      <c r="M801" s="359"/>
      <c r="N801" s="359"/>
      <c r="O801" s="359"/>
      <c r="P801" s="359"/>
      <c r="Q801" s="252"/>
      <c r="R801" s="359"/>
      <c r="S801" s="359"/>
      <c r="T801" s="359"/>
      <c r="U801" s="359"/>
      <c r="V801" s="359"/>
      <c r="W801" s="359"/>
      <c r="X801" s="359"/>
      <c r="Y801" s="359"/>
      <c r="Z801" s="359">
        <f>IF(SUM(K801:N801)&lt;SUM(J801),SUM(J801)-SUM(K801:N801),)</f>
        <v>8200000</v>
      </c>
      <c r="AA801" s="359"/>
      <c r="AB801" s="219">
        <v>9250000</v>
      </c>
      <c r="AC801" s="219"/>
      <c r="AD801" s="219"/>
      <c r="AE801" s="219"/>
      <c r="AF801" s="219"/>
      <c r="AG801" s="219"/>
      <c r="AH801" s="219"/>
      <c r="AI801" s="219"/>
      <c r="AJ801" s="359">
        <f t="shared" si="143"/>
        <v>9250000</v>
      </c>
      <c r="AK801" s="180">
        <f t="shared" si="144"/>
        <v>25650000</v>
      </c>
      <c r="AL801" s="28"/>
      <c r="AM801" s="50"/>
      <c r="AN801" s="50"/>
      <c r="AO801" s="89"/>
      <c r="AP801" s="89"/>
      <c r="AQ801" s="89"/>
      <c r="AR801" s="89"/>
      <c r="AS801" s="89"/>
      <c r="AT801" s="50"/>
      <c r="AU801" s="50"/>
      <c r="AV801" s="220"/>
      <c r="AW801" s="89"/>
      <c r="AX801" s="50"/>
    </row>
    <row r="802" spans="1:50" ht="15.75">
      <c r="A802" s="356">
        <f>SUBTOTAL(3,$AK$7:AK802)</f>
        <v>796</v>
      </c>
      <c r="B802" s="357" t="s">
        <v>7052</v>
      </c>
      <c r="C802" s="358" t="s">
        <v>10061</v>
      </c>
      <c r="D802" s="357" t="s">
        <v>10062</v>
      </c>
      <c r="E802" s="357" t="s">
        <v>9702</v>
      </c>
      <c r="F802" s="357" t="s">
        <v>9702</v>
      </c>
      <c r="G802" s="359">
        <v>0</v>
      </c>
      <c r="H802" s="180">
        <v>0</v>
      </c>
      <c r="I802" s="371">
        <v>0</v>
      </c>
      <c r="J802" s="359">
        <v>7500000</v>
      </c>
      <c r="K802" s="359"/>
      <c r="L802" s="359"/>
      <c r="M802" s="359"/>
      <c r="N802" s="359"/>
      <c r="O802" s="359"/>
      <c r="P802" s="359">
        <v>7500000</v>
      </c>
      <c r="Q802" s="252"/>
      <c r="R802" s="359"/>
      <c r="S802" s="359"/>
      <c r="T802" s="359"/>
      <c r="U802" s="359"/>
      <c r="V802" s="359"/>
      <c r="W802" s="359"/>
      <c r="X802" s="359"/>
      <c r="Y802" s="359"/>
      <c r="Z802" s="359">
        <f>IF(SUM(K802:P802)&lt;SUM(J802),SUM(J802)-SUM(K802:P802),)</f>
        <v>0</v>
      </c>
      <c r="AA802" s="359"/>
      <c r="AB802" s="219">
        <v>8450000</v>
      </c>
      <c r="AC802" s="219">
        <v>8450000</v>
      </c>
      <c r="AD802" s="219"/>
      <c r="AE802" s="219"/>
      <c r="AF802" s="219"/>
      <c r="AG802" s="219"/>
      <c r="AH802" s="219"/>
      <c r="AI802" s="219"/>
      <c r="AJ802" s="359">
        <f t="shared" si="143"/>
        <v>0</v>
      </c>
      <c r="AK802" s="180">
        <f t="shared" si="144"/>
        <v>0</v>
      </c>
      <c r="AL802" s="28"/>
      <c r="AM802" s="89"/>
      <c r="AN802" s="89"/>
      <c r="AO802" s="89"/>
      <c r="AP802" s="89"/>
      <c r="AQ802" s="89"/>
      <c r="AR802" s="89"/>
      <c r="AS802" s="89"/>
      <c r="AT802" s="89"/>
      <c r="AU802" s="89"/>
      <c r="AV802" s="220"/>
      <c r="AW802" s="89"/>
      <c r="AX802" s="89"/>
    </row>
    <row r="803" spans="1:50" ht="15.75">
      <c r="A803" s="356">
        <f>SUBTOTAL(3,$AK$7:AK803)</f>
        <v>797</v>
      </c>
      <c r="B803" s="357" t="s">
        <v>7052</v>
      </c>
      <c r="C803" s="358" t="s">
        <v>4877</v>
      </c>
      <c r="D803" s="357" t="s">
        <v>10063</v>
      </c>
      <c r="E803" s="357" t="s">
        <v>14936</v>
      </c>
      <c r="F803" s="357" t="s">
        <v>9702</v>
      </c>
      <c r="G803" s="359">
        <v>0</v>
      </c>
      <c r="H803" s="180">
        <v>0</v>
      </c>
      <c r="I803" s="371">
        <v>0</v>
      </c>
      <c r="J803" s="359">
        <v>7500000</v>
      </c>
      <c r="K803" s="359"/>
      <c r="L803" s="359"/>
      <c r="M803" s="359"/>
      <c r="N803" s="359">
        <v>7500000</v>
      </c>
      <c r="O803" s="359"/>
      <c r="P803" s="359"/>
      <c r="Q803" s="252"/>
      <c r="R803" s="359"/>
      <c r="S803" s="359"/>
      <c r="T803" s="359"/>
      <c r="U803" s="359"/>
      <c r="V803" s="359"/>
      <c r="W803" s="359"/>
      <c r="X803" s="359"/>
      <c r="Y803" s="359"/>
      <c r="Z803" s="359">
        <f>IF(SUM(K803:N803)&lt;SUM(J803),SUM(J803)-SUM(K803:N803),)</f>
        <v>0</v>
      </c>
      <c r="AA803" s="359"/>
      <c r="AB803" s="219">
        <v>8450000</v>
      </c>
      <c r="AC803" s="219">
        <v>8450000</v>
      </c>
      <c r="AD803" s="219"/>
      <c r="AE803" s="219"/>
      <c r="AF803" s="219"/>
      <c r="AG803" s="219"/>
      <c r="AH803" s="219"/>
      <c r="AI803" s="219"/>
      <c r="AJ803" s="359">
        <f t="shared" si="143"/>
        <v>0</v>
      </c>
      <c r="AK803" s="180">
        <f t="shared" si="144"/>
        <v>0</v>
      </c>
      <c r="AL803" s="28"/>
      <c r="AM803" s="89"/>
      <c r="AN803" s="89"/>
      <c r="AO803" s="89"/>
      <c r="AP803" s="89"/>
      <c r="AQ803" s="89"/>
      <c r="AR803" s="89"/>
      <c r="AS803" s="89"/>
      <c r="AT803" s="89"/>
      <c r="AU803" s="89"/>
      <c r="AV803" s="220"/>
      <c r="AW803" s="89"/>
      <c r="AX803" s="89"/>
    </row>
    <row r="804" spans="1:50" ht="15.75">
      <c r="A804" s="356">
        <f>SUBTOTAL(3,$AK$7:AK804)</f>
        <v>798</v>
      </c>
      <c r="B804" s="357" t="s">
        <v>7052</v>
      </c>
      <c r="C804" s="358" t="s">
        <v>10064</v>
      </c>
      <c r="D804" s="357" t="s">
        <v>10065</v>
      </c>
      <c r="E804" s="357" t="s">
        <v>9702</v>
      </c>
      <c r="F804" s="357" t="s">
        <v>9702</v>
      </c>
      <c r="G804" s="359">
        <v>0</v>
      </c>
      <c r="H804" s="180">
        <v>0</v>
      </c>
      <c r="I804" s="371"/>
      <c r="J804" s="359">
        <v>7500000</v>
      </c>
      <c r="K804" s="359"/>
      <c r="L804" s="359"/>
      <c r="M804" s="359"/>
      <c r="N804" s="359"/>
      <c r="O804" s="359"/>
      <c r="P804" s="359">
        <v>7500000</v>
      </c>
      <c r="Q804" s="252"/>
      <c r="R804" s="359"/>
      <c r="S804" s="359"/>
      <c r="T804" s="359"/>
      <c r="U804" s="359"/>
      <c r="V804" s="359"/>
      <c r="W804" s="359"/>
      <c r="X804" s="359"/>
      <c r="Y804" s="359"/>
      <c r="Z804" s="359">
        <f>IF(SUM(K804:P804)&lt;SUM(J804),SUM(J804)-SUM(K804:P804),)</f>
        <v>0</v>
      </c>
      <c r="AA804" s="359"/>
      <c r="AB804" s="219">
        <v>8450000</v>
      </c>
      <c r="AC804" s="219">
        <v>8450000</v>
      </c>
      <c r="AD804" s="219"/>
      <c r="AE804" s="219"/>
      <c r="AF804" s="219"/>
      <c r="AG804" s="219"/>
      <c r="AH804" s="219"/>
      <c r="AI804" s="219"/>
      <c r="AJ804" s="359">
        <f t="shared" si="143"/>
        <v>0</v>
      </c>
      <c r="AK804" s="180">
        <f t="shared" si="144"/>
        <v>0</v>
      </c>
      <c r="AL804" s="28"/>
      <c r="AM804" s="89"/>
      <c r="AN804" s="89"/>
      <c r="AO804" s="89"/>
      <c r="AP804" s="89"/>
      <c r="AQ804" s="89"/>
      <c r="AR804" s="89"/>
      <c r="AS804" s="89"/>
      <c r="AT804" s="89"/>
      <c r="AU804" s="89"/>
      <c r="AV804" s="220"/>
      <c r="AW804" s="89"/>
      <c r="AX804" s="89"/>
    </row>
    <row r="805" spans="1:50" ht="15.75">
      <c r="A805" s="356">
        <f>SUBTOTAL(3,$AK$7:AK805)</f>
        <v>799</v>
      </c>
      <c r="B805" s="357" t="s">
        <v>7052</v>
      </c>
      <c r="C805" s="358" t="s">
        <v>4940</v>
      </c>
      <c r="D805" s="357" t="s">
        <v>10066</v>
      </c>
      <c r="E805" s="357" t="s">
        <v>9702</v>
      </c>
      <c r="F805" s="357" t="s">
        <v>9702</v>
      </c>
      <c r="G805" s="359">
        <v>0</v>
      </c>
      <c r="H805" s="180">
        <v>0</v>
      </c>
      <c r="I805" s="371">
        <v>0</v>
      </c>
      <c r="J805" s="359">
        <v>7500000</v>
      </c>
      <c r="K805" s="359"/>
      <c r="L805" s="359"/>
      <c r="M805" s="359"/>
      <c r="N805" s="359">
        <v>7500000</v>
      </c>
      <c r="O805" s="359"/>
      <c r="P805" s="359"/>
      <c r="Q805" s="252"/>
      <c r="R805" s="359"/>
      <c r="S805" s="359"/>
      <c r="T805" s="359"/>
      <c r="U805" s="359"/>
      <c r="V805" s="359"/>
      <c r="W805" s="359"/>
      <c r="X805" s="359"/>
      <c r="Y805" s="359"/>
      <c r="Z805" s="359">
        <f>IF(SUM(K805:N805)&lt;SUM(J805),SUM(J805)-SUM(K805:N805),)</f>
        <v>0</v>
      </c>
      <c r="AA805" s="359"/>
      <c r="AB805" s="219">
        <v>8450000</v>
      </c>
      <c r="AC805" s="219">
        <v>8450000</v>
      </c>
      <c r="AD805" s="219"/>
      <c r="AE805" s="219"/>
      <c r="AF805" s="219"/>
      <c r="AG805" s="219"/>
      <c r="AH805" s="219"/>
      <c r="AI805" s="219"/>
      <c r="AJ805" s="359">
        <f t="shared" si="143"/>
        <v>0</v>
      </c>
      <c r="AK805" s="180">
        <f t="shared" si="144"/>
        <v>0</v>
      </c>
      <c r="AL805" s="28"/>
      <c r="AM805" s="89"/>
      <c r="AN805" s="89"/>
      <c r="AO805" s="89"/>
      <c r="AP805" s="89"/>
      <c r="AQ805" s="89"/>
      <c r="AR805" s="89"/>
      <c r="AS805" s="89"/>
      <c r="AT805" s="89"/>
      <c r="AU805" s="89"/>
      <c r="AV805" s="220"/>
      <c r="AW805" s="89"/>
      <c r="AX805" s="89"/>
    </row>
    <row r="806" spans="1:50" ht="15.75">
      <c r="A806" s="356">
        <f>SUBTOTAL(3,$AK$7:AK806)</f>
        <v>800</v>
      </c>
      <c r="B806" s="357" t="s">
        <v>7052</v>
      </c>
      <c r="C806" s="358" t="s">
        <v>5773</v>
      </c>
      <c r="D806" s="357" t="s">
        <v>10067</v>
      </c>
      <c r="E806" s="357" t="s">
        <v>9702</v>
      </c>
      <c r="F806" s="357" t="s">
        <v>9702</v>
      </c>
      <c r="G806" s="359">
        <v>0</v>
      </c>
      <c r="H806" s="180">
        <v>0</v>
      </c>
      <c r="I806" s="371"/>
      <c r="J806" s="359">
        <v>7500000</v>
      </c>
      <c r="K806" s="359"/>
      <c r="L806" s="359"/>
      <c r="M806" s="359"/>
      <c r="N806" s="359">
        <v>7500000</v>
      </c>
      <c r="O806" s="359"/>
      <c r="P806" s="359"/>
      <c r="Q806" s="252"/>
      <c r="R806" s="359"/>
      <c r="S806" s="359"/>
      <c r="T806" s="359"/>
      <c r="U806" s="359"/>
      <c r="V806" s="359"/>
      <c r="W806" s="359"/>
      <c r="X806" s="359"/>
      <c r="Y806" s="359"/>
      <c r="Z806" s="359">
        <f>IF(SUM(K806:N806)&lt;SUM(J806),SUM(J806)-SUM(K806:N806),)</f>
        <v>0</v>
      </c>
      <c r="AA806" s="359"/>
      <c r="AB806" s="219">
        <v>8450000</v>
      </c>
      <c r="AC806" s="219"/>
      <c r="AD806" s="219"/>
      <c r="AE806" s="219">
        <v>8450000</v>
      </c>
      <c r="AF806" s="219"/>
      <c r="AG806" s="219"/>
      <c r="AH806" s="219"/>
      <c r="AI806" s="219"/>
      <c r="AJ806" s="359">
        <f>IF(SUM(AC806:AF806)&lt;SUM(AB806),SUM(AB806)-SUM(AC806:AF806),)</f>
        <v>0</v>
      </c>
      <c r="AK806" s="180">
        <f>IF(SUM(K806:X806)-I806&lt;SUM(J806+G806,H806),SUM(G806+H806+J806)-SUM(K806:X806),)+IF(SUM(AC806:AF806)&lt;SUM(AB806),SUM(AB806)-SUM(AC806:AF806),)</f>
        <v>0</v>
      </c>
      <c r="AL806" s="28"/>
      <c r="AM806" s="89"/>
      <c r="AN806" s="89"/>
      <c r="AO806" s="89"/>
      <c r="AP806" s="89"/>
      <c r="AQ806" s="89"/>
      <c r="AR806" s="89"/>
      <c r="AS806" s="89"/>
      <c r="AT806" s="89"/>
      <c r="AU806" s="89"/>
      <c r="AV806" s="220"/>
      <c r="AW806" s="89"/>
      <c r="AX806" s="89"/>
    </row>
    <row r="807" spans="1:50" ht="15.75">
      <c r="A807" s="356">
        <f>SUBTOTAL(3,$AK$7:AK807)</f>
        <v>801</v>
      </c>
      <c r="B807" s="357" t="s">
        <v>7052</v>
      </c>
      <c r="C807" s="358" t="s">
        <v>6952</v>
      </c>
      <c r="D807" s="357" t="s">
        <v>10070</v>
      </c>
      <c r="E807" s="357" t="s">
        <v>9702</v>
      </c>
      <c r="F807" s="357" t="s">
        <v>9702</v>
      </c>
      <c r="G807" s="359">
        <v>0</v>
      </c>
      <c r="H807" s="180">
        <v>0</v>
      </c>
      <c r="I807" s="371">
        <v>0</v>
      </c>
      <c r="J807" s="359">
        <v>7500000</v>
      </c>
      <c r="K807" s="359"/>
      <c r="L807" s="359"/>
      <c r="M807" s="359"/>
      <c r="N807" s="359">
        <v>7500000</v>
      </c>
      <c r="O807" s="359"/>
      <c r="P807" s="359"/>
      <c r="Q807" s="252"/>
      <c r="R807" s="359"/>
      <c r="S807" s="359"/>
      <c r="T807" s="359"/>
      <c r="U807" s="359"/>
      <c r="V807" s="359"/>
      <c r="W807" s="359"/>
      <c r="X807" s="359"/>
      <c r="Y807" s="359"/>
      <c r="Z807" s="359">
        <f>IF(SUM(K807:N807)&lt;SUM(J807),SUM(J807)-SUM(K807:N807),)</f>
        <v>0</v>
      </c>
      <c r="AA807" s="359"/>
      <c r="AB807" s="219">
        <v>8450000</v>
      </c>
      <c r="AC807" s="219">
        <v>8450000</v>
      </c>
      <c r="AD807" s="219"/>
      <c r="AE807" s="219"/>
      <c r="AF807" s="219"/>
      <c r="AG807" s="219"/>
      <c r="AH807" s="219"/>
      <c r="AI807" s="219"/>
      <c r="AJ807" s="359">
        <f>IF(SUM(AC807:AD807)&lt;SUM(AB807),SUM(AB807)-SUM(AC807:AD807),)</f>
        <v>0</v>
      </c>
      <c r="AK807" s="180">
        <f>IF(SUM(K807:X807)-I807&lt;SUM(J807+G807,H807),SUM(G807+H807+J807)-SUM(K807:X807),)+IF(SUM(AC807:AD807)&lt;SUM(AB807),SUM(AB807)-SUM(AC807:AD807),)</f>
        <v>0</v>
      </c>
      <c r="AL807" s="28"/>
      <c r="AM807" s="89"/>
      <c r="AN807" s="89"/>
      <c r="AO807" s="89"/>
      <c r="AP807" s="89"/>
      <c r="AQ807" s="89"/>
      <c r="AR807" s="89"/>
      <c r="AS807" s="89"/>
      <c r="AT807" s="89"/>
      <c r="AU807" s="89"/>
      <c r="AV807" s="220"/>
      <c r="AW807" s="89"/>
      <c r="AX807" s="89"/>
    </row>
    <row r="808" spans="1:50" ht="15.75">
      <c r="A808" s="356">
        <f>SUBTOTAL(3,$AK$7:AK808)</f>
        <v>802</v>
      </c>
      <c r="B808" s="357" t="s">
        <v>7052</v>
      </c>
      <c r="C808" s="358" t="s">
        <v>10071</v>
      </c>
      <c r="D808" s="357" t="s">
        <v>10072</v>
      </c>
      <c r="E808" s="357" t="s">
        <v>9702</v>
      </c>
      <c r="F808" s="357" t="s">
        <v>9702</v>
      </c>
      <c r="G808" s="359"/>
      <c r="H808" s="180">
        <v>0</v>
      </c>
      <c r="I808" s="371">
        <v>0</v>
      </c>
      <c r="J808" s="359">
        <v>7500000</v>
      </c>
      <c r="K808" s="359"/>
      <c r="L808" s="359"/>
      <c r="M808" s="359"/>
      <c r="N808" s="359"/>
      <c r="O808" s="359"/>
      <c r="P808" s="359"/>
      <c r="Q808" s="252"/>
      <c r="R808" s="359"/>
      <c r="S808" s="359"/>
      <c r="T808" s="359">
        <v>7500000</v>
      </c>
      <c r="U808" s="359"/>
      <c r="V808" s="359"/>
      <c r="W808" s="359"/>
      <c r="X808" s="359"/>
      <c r="Y808" s="359"/>
      <c r="Z808" s="359">
        <f>IF(SUM(K808:Y808)&lt;SUM(J808),SUM(J808)-SUM(K808:Y808),)</f>
        <v>0</v>
      </c>
      <c r="AA808" s="359"/>
      <c r="AB808" s="219">
        <v>8450000</v>
      </c>
      <c r="AC808" s="219"/>
      <c r="AD808" s="219"/>
      <c r="AE808" s="219"/>
      <c r="AF808" s="219"/>
      <c r="AG808" s="219"/>
      <c r="AH808" s="219"/>
      <c r="AI808" s="219"/>
      <c r="AJ808" s="359">
        <f>IF(SUM(AC808:AD808)&lt;SUM(AB808),SUM(AB808)-SUM(AC808:AD808),)</f>
        <v>8450000</v>
      </c>
      <c r="AK808" s="180">
        <f>IF(SUM(K808:X808)-I808&lt;SUM(J808+G808,H808),SUM(G808+H808+J808)-SUM(K808:X808),)+IF(SUM(AC808:AD808)&lt;SUM(AB808),SUM(AB808)-SUM(AC808:AD808),)</f>
        <v>8450000</v>
      </c>
      <c r="AL808" s="28"/>
      <c r="AM808" s="89"/>
      <c r="AN808" s="89"/>
      <c r="AO808" s="89"/>
      <c r="AP808" s="89"/>
      <c r="AQ808" s="89"/>
      <c r="AR808" s="89"/>
      <c r="AS808" s="89"/>
      <c r="AT808" s="89"/>
      <c r="AU808" s="89"/>
      <c r="AV808" s="220"/>
      <c r="AW808" s="89"/>
      <c r="AX808" s="89"/>
    </row>
    <row r="809" spans="1:50" ht="15.75">
      <c r="A809" s="356">
        <f>SUBTOTAL(3,$AK$7:AK809)</f>
        <v>803</v>
      </c>
      <c r="B809" s="357" t="s">
        <v>7052</v>
      </c>
      <c r="C809" s="358" t="s">
        <v>10073</v>
      </c>
      <c r="D809" s="357" t="s">
        <v>10074</v>
      </c>
      <c r="E809" s="357" t="s">
        <v>14936</v>
      </c>
      <c r="F809" s="357" t="s">
        <v>9702</v>
      </c>
      <c r="G809" s="359">
        <v>0</v>
      </c>
      <c r="H809" s="180">
        <v>0</v>
      </c>
      <c r="I809" s="371">
        <v>0</v>
      </c>
      <c r="J809" s="359">
        <v>7500000</v>
      </c>
      <c r="K809" s="359"/>
      <c r="L809" s="359"/>
      <c r="M809" s="359"/>
      <c r="N809" s="359"/>
      <c r="O809" s="359"/>
      <c r="P809" s="359">
        <v>7500000</v>
      </c>
      <c r="Q809" s="252"/>
      <c r="R809" s="359"/>
      <c r="S809" s="359"/>
      <c r="T809" s="359"/>
      <c r="U809" s="359"/>
      <c r="V809" s="359"/>
      <c r="W809" s="359"/>
      <c r="X809" s="359"/>
      <c r="Y809" s="359"/>
      <c r="Z809" s="359">
        <f>IF(SUM(K809:P809)&lt;SUM(J809),SUM(J809)-SUM(K809:P809),)</f>
        <v>0</v>
      </c>
      <c r="AA809" s="359"/>
      <c r="AB809" s="219">
        <v>8450000</v>
      </c>
      <c r="AC809" s="219">
        <v>8450000</v>
      </c>
      <c r="AD809" s="219"/>
      <c r="AE809" s="219"/>
      <c r="AF809" s="219"/>
      <c r="AG809" s="219"/>
      <c r="AH809" s="219"/>
      <c r="AI809" s="219"/>
      <c r="AJ809" s="359">
        <f>IF(SUM(AC809:AD809)&lt;SUM(AB809),SUM(AB809)-SUM(AC809:AD809),)</f>
        <v>0</v>
      </c>
      <c r="AK809" s="180">
        <f>IF(SUM(K809:X809)-I809&lt;SUM(J809+G809,H809),SUM(G809+H809+J809)-SUM(K809:X809),)+IF(SUM(AC809:AD809)&lt;SUM(AB809),SUM(AB809)-SUM(AC809:AD809),)</f>
        <v>0</v>
      </c>
      <c r="AL809" s="28"/>
      <c r="AM809" s="89"/>
      <c r="AN809" s="89"/>
      <c r="AO809" s="89"/>
      <c r="AP809" s="89"/>
      <c r="AQ809" s="89"/>
      <c r="AR809" s="89"/>
      <c r="AS809" s="89"/>
      <c r="AT809" s="89"/>
      <c r="AU809" s="89"/>
      <c r="AV809" s="220"/>
      <c r="AW809" s="89"/>
      <c r="AX809" s="89"/>
    </row>
    <row r="810" spans="1:50" ht="15.75">
      <c r="A810" s="356">
        <f>SUBTOTAL(3,$AK$7:AK810)</f>
        <v>804</v>
      </c>
      <c r="B810" s="357" t="s">
        <v>7052</v>
      </c>
      <c r="C810" s="358" t="s">
        <v>10075</v>
      </c>
      <c r="D810" s="357" t="s">
        <v>10076</v>
      </c>
      <c r="E810" s="357" t="s">
        <v>9702</v>
      </c>
      <c r="F810" s="357" t="s">
        <v>9702</v>
      </c>
      <c r="G810" s="359">
        <v>0</v>
      </c>
      <c r="H810" s="180">
        <v>0</v>
      </c>
      <c r="I810" s="371">
        <v>0</v>
      </c>
      <c r="J810" s="359">
        <v>7500000</v>
      </c>
      <c r="K810" s="359"/>
      <c r="L810" s="359"/>
      <c r="M810" s="359"/>
      <c r="N810" s="359"/>
      <c r="O810" s="359"/>
      <c r="P810" s="359">
        <v>7500000</v>
      </c>
      <c r="Q810" s="252"/>
      <c r="R810" s="359"/>
      <c r="S810" s="359"/>
      <c r="T810" s="359"/>
      <c r="U810" s="359"/>
      <c r="V810" s="359"/>
      <c r="W810" s="359"/>
      <c r="X810" s="359"/>
      <c r="Y810" s="359"/>
      <c r="Z810" s="359">
        <f>IF(SUM(K810:P810)&lt;SUM(J810),SUM(J810)-SUM(K810:P810),)</f>
        <v>0</v>
      </c>
      <c r="AA810" s="359"/>
      <c r="AB810" s="219">
        <v>8450000</v>
      </c>
      <c r="AC810" s="219"/>
      <c r="AD810" s="219"/>
      <c r="AE810" s="219">
        <v>8450000</v>
      </c>
      <c r="AF810" s="219"/>
      <c r="AG810" s="219"/>
      <c r="AH810" s="219"/>
      <c r="AI810" s="219"/>
      <c r="AJ810" s="359">
        <f>IF(SUM(AC810:AF810)&lt;SUM(AB810),SUM(AB810)-SUM(AC810:AF810),)</f>
        <v>0</v>
      </c>
      <c r="AK810" s="180">
        <f>IF(SUM(K810:X810)-I810&lt;SUM(J810+G810,H810),SUM(G810+H810+J810)-SUM(K810:X810),)+IF(SUM(AC810:AF810)&lt;SUM(AB810),SUM(AB810)-SUM(AC810:AF810),)</f>
        <v>0</v>
      </c>
      <c r="AL810" s="28"/>
      <c r="AM810" s="89"/>
      <c r="AN810" s="89"/>
      <c r="AO810" s="89"/>
      <c r="AP810" s="89"/>
      <c r="AQ810" s="89"/>
      <c r="AR810" s="89"/>
      <c r="AS810" s="89"/>
      <c r="AT810" s="89"/>
      <c r="AU810" s="89"/>
      <c r="AV810" s="220"/>
      <c r="AW810" s="89"/>
      <c r="AX810" s="89"/>
    </row>
    <row r="811" spans="1:50" ht="15.75">
      <c r="A811" s="356">
        <f>SUBTOTAL(3,$AK$7:AK811)</f>
        <v>805</v>
      </c>
      <c r="B811" s="357" t="s">
        <v>7052</v>
      </c>
      <c r="C811" s="358" t="s">
        <v>5819</v>
      </c>
      <c r="D811" s="357" t="s">
        <v>10077</v>
      </c>
      <c r="E811" s="357" t="s">
        <v>9702</v>
      </c>
      <c r="F811" s="357" t="s">
        <v>9702</v>
      </c>
      <c r="G811" s="359">
        <v>0</v>
      </c>
      <c r="H811" s="180">
        <v>0</v>
      </c>
      <c r="I811" s="371"/>
      <c r="J811" s="359">
        <v>7500000</v>
      </c>
      <c r="K811" s="359"/>
      <c r="L811" s="359"/>
      <c r="M811" s="359"/>
      <c r="N811" s="359">
        <v>7500000</v>
      </c>
      <c r="O811" s="359"/>
      <c r="P811" s="359"/>
      <c r="Q811" s="252"/>
      <c r="R811" s="359"/>
      <c r="S811" s="359"/>
      <c r="T811" s="359"/>
      <c r="U811" s="359"/>
      <c r="V811" s="359"/>
      <c r="W811" s="359"/>
      <c r="X811" s="359"/>
      <c r="Y811" s="359"/>
      <c r="Z811" s="359">
        <f>IF(SUM(K811:N811)&lt;SUM(J811),SUM(J811)-SUM(K811:N811),)</f>
        <v>0</v>
      </c>
      <c r="AA811" s="359"/>
      <c r="AB811" s="219">
        <v>8450000</v>
      </c>
      <c r="AC811" s="219">
        <v>8450000</v>
      </c>
      <c r="AD811" s="219"/>
      <c r="AE811" s="219"/>
      <c r="AF811" s="219"/>
      <c r="AG811" s="219"/>
      <c r="AH811" s="219"/>
      <c r="AI811" s="219"/>
      <c r="AJ811" s="359">
        <f>IF(SUM(AC811:AD811)&lt;SUM(AB811),SUM(AB811)-SUM(AC811:AD811),)</f>
        <v>0</v>
      </c>
      <c r="AK811" s="180">
        <f>IF(SUM(K811:X811)-I811&lt;SUM(J811+G811,H811),SUM(G811+H811+J811)-SUM(K811:X811),)+IF(SUM(AC811:AD811)&lt;SUM(AB811),SUM(AB811)-SUM(AC811:AD811),)</f>
        <v>0</v>
      </c>
      <c r="AL811" s="28"/>
      <c r="AM811" s="89"/>
      <c r="AN811" s="89"/>
      <c r="AO811" s="89"/>
      <c r="AP811" s="89"/>
      <c r="AQ811" s="89"/>
      <c r="AR811" s="89"/>
      <c r="AS811" s="89"/>
      <c r="AT811" s="89"/>
      <c r="AU811" s="89"/>
      <c r="AV811" s="220"/>
      <c r="AW811" s="89"/>
      <c r="AX811" s="89"/>
    </row>
    <row r="812" spans="1:50" ht="15.75">
      <c r="A812" s="356">
        <f>SUBTOTAL(3,$AK$7:AK812)</f>
        <v>806</v>
      </c>
      <c r="B812" s="357" t="s">
        <v>7052</v>
      </c>
      <c r="C812" s="358" t="s">
        <v>7035</v>
      </c>
      <c r="D812" s="357" t="s">
        <v>10078</v>
      </c>
      <c r="E812" s="357" t="s">
        <v>14936</v>
      </c>
      <c r="F812" s="357" t="s">
        <v>9702</v>
      </c>
      <c r="G812" s="359">
        <v>0</v>
      </c>
      <c r="H812" s="180">
        <v>0</v>
      </c>
      <c r="I812" s="371">
        <v>0</v>
      </c>
      <c r="J812" s="359">
        <v>7500000</v>
      </c>
      <c r="K812" s="359"/>
      <c r="L812" s="359"/>
      <c r="M812" s="359"/>
      <c r="N812" s="359">
        <v>7500000</v>
      </c>
      <c r="O812" s="359"/>
      <c r="P812" s="359"/>
      <c r="Q812" s="252"/>
      <c r="R812" s="359"/>
      <c r="S812" s="359"/>
      <c r="T812" s="359"/>
      <c r="U812" s="359"/>
      <c r="V812" s="359"/>
      <c r="W812" s="359"/>
      <c r="X812" s="359"/>
      <c r="Y812" s="359"/>
      <c r="Z812" s="359">
        <f>IF(SUM(K812:N812)&lt;SUM(J812),SUM(J812)-SUM(K812:N812),)</f>
        <v>0</v>
      </c>
      <c r="AA812" s="359"/>
      <c r="AB812" s="219">
        <v>8450000</v>
      </c>
      <c r="AC812" s="219"/>
      <c r="AD812" s="219"/>
      <c r="AE812" s="219">
        <v>8450000</v>
      </c>
      <c r="AF812" s="219"/>
      <c r="AG812" s="219"/>
      <c r="AH812" s="219"/>
      <c r="AI812" s="219"/>
      <c r="AJ812" s="359">
        <f>IF(SUM(AC812:AF812)&lt;SUM(AB812),SUM(AB812)-SUM(AC812:AF812),)</f>
        <v>0</v>
      </c>
      <c r="AK812" s="180">
        <f>IF(SUM(K812:X812)-I812&lt;SUM(J812+G812,H812),SUM(G812+H812+J812)-SUM(K812:X812),)+IF(SUM(AC812:AF812)&lt;SUM(AB812),SUM(AB812)-SUM(AC812:AF812),)</f>
        <v>0</v>
      </c>
      <c r="AL812" s="28"/>
      <c r="AM812" s="89"/>
      <c r="AN812" s="89"/>
      <c r="AO812" s="89"/>
      <c r="AP812" s="89"/>
      <c r="AQ812" s="89"/>
      <c r="AR812" s="89"/>
      <c r="AS812" s="89"/>
      <c r="AT812" s="89"/>
      <c r="AU812" s="89"/>
      <c r="AV812" s="220"/>
      <c r="AW812" s="89"/>
      <c r="AX812" s="89"/>
    </row>
    <row r="813" spans="1:50" ht="15.75">
      <c r="A813" s="356">
        <f>SUBTOTAL(3,$AK$7:AK813)</f>
        <v>807</v>
      </c>
      <c r="B813" s="357" t="s">
        <v>7052</v>
      </c>
      <c r="C813" s="358" t="s">
        <v>6096</v>
      </c>
      <c r="D813" s="357" t="s">
        <v>10079</v>
      </c>
      <c r="E813" s="357" t="s">
        <v>14936</v>
      </c>
      <c r="F813" s="357" t="s">
        <v>9702</v>
      </c>
      <c r="G813" s="359">
        <v>0</v>
      </c>
      <c r="H813" s="180">
        <v>0</v>
      </c>
      <c r="I813" s="371">
        <v>0</v>
      </c>
      <c r="J813" s="359">
        <v>7500000</v>
      </c>
      <c r="K813" s="359"/>
      <c r="L813" s="359"/>
      <c r="M813" s="359"/>
      <c r="N813" s="359">
        <v>7500000</v>
      </c>
      <c r="O813" s="359"/>
      <c r="P813" s="359"/>
      <c r="Q813" s="252"/>
      <c r="R813" s="359"/>
      <c r="S813" s="359"/>
      <c r="T813" s="359"/>
      <c r="U813" s="359"/>
      <c r="V813" s="359"/>
      <c r="W813" s="359"/>
      <c r="X813" s="359"/>
      <c r="Y813" s="359"/>
      <c r="Z813" s="359">
        <f>IF(SUM(K813:N813)&lt;SUM(J813),SUM(J813)-SUM(K813:N813),)</f>
        <v>0</v>
      </c>
      <c r="AA813" s="359"/>
      <c r="AB813" s="219">
        <v>8450000</v>
      </c>
      <c r="AC813" s="219">
        <v>8450000</v>
      </c>
      <c r="AD813" s="219"/>
      <c r="AE813" s="219"/>
      <c r="AF813" s="219"/>
      <c r="AG813" s="219"/>
      <c r="AH813" s="219"/>
      <c r="AI813" s="219"/>
      <c r="AJ813" s="359">
        <f t="shared" ref="AJ813:AJ820" si="145">IF(SUM(AC813:AD813)&lt;SUM(AB813),SUM(AB813)-SUM(AC813:AD813),)</f>
        <v>0</v>
      </c>
      <c r="AK813" s="180">
        <f t="shared" ref="AK813:AK820" si="146">IF(SUM(K813:X813)-I813&lt;SUM(J813+G813,H813),SUM(G813+H813+J813)-SUM(K813:X813),)+IF(SUM(AC813:AD813)&lt;SUM(AB813),SUM(AB813)-SUM(AC813:AD813),)</f>
        <v>0</v>
      </c>
      <c r="AL813" s="28"/>
      <c r="AM813" s="89"/>
      <c r="AN813" s="89"/>
      <c r="AO813" s="89"/>
      <c r="AP813" s="89"/>
      <c r="AQ813" s="89"/>
      <c r="AR813" s="89"/>
      <c r="AS813" s="89"/>
      <c r="AT813" s="89"/>
      <c r="AU813" s="89"/>
      <c r="AV813" s="220"/>
      <c r="AW813" s="89"/>
      <c r="AX813" s="89"/>
    </row>
    <row r="814" spans="1:50" ht="15.75">
      <c r="A814" s="356">
        <f>SUBTOTAL(3,$AK$7:AK814)</f>
        <v>808</v>
      </c>
      <c r="B814" s="357" t="s">
        <v>7052</v>
      </c>
      <c r="C814" s="358" t="s">
        <v>10080</v>
      </c>
      <c r="D814" s="357" t="s">
        <v>10081</v>
      </c>
      <c r="E814" s="357" t="s">
        <v>9651</v>
      </c>
      <c r="F814" s="357" t="s">
        <v>9702</v>
      </c>
      <c r="G814" s="359">
        <v>0</v>
      </c>
      <c r="H814" s="180">
        <v>0</v>
      </c>
      <c r="I814" s="371"/>
      <c r="J814" s="359">
        <v>7500000</v>
      </c>
      <c r="K814" s="359"/>
      <c r="L814" s="359"/>
      <c r="M814" s="359"/>
      <c r="N814" s="359"/>
      <c r="O814" s="359">
        <v>7500000</v>
      </c>
      <c r="P814" s="359"/>
      <c r="Q814" s="252"/>
      <c r="R814" s="359"/>
      <c r="S814" s="359"/>
      <c r="T814" s="359"/>
      <c r="U814" s="359"/>
      <c r="V814" s="359"/>
      <c r="W814" s="359"/>
      <c r="X814" s="359"/>
      <c r="Y814" s="359"/>
      <c r="Z814" s="359">
        <f>IF(SUM(K814:P814)&lt;SUM(J814),SUM(J814)-SUM(K814:P814),)</f>
        <v>0</v>
      </c>
      <c r="AA814" s="359"/>
      <c r="AB814" s="219">
        <v>8450000</v>
      </c>
      <c r="AC814" s="219"/>
      <c r="AD814" s="219"/>
      <c r="AE814" s="219"/>
      <c r="AF814" s="219"/>
      <c r="AG814" s="219"/>
      <c r="AH814" s="219"/>
      <c r="AI814" s="219"/>
      <c r="AJ814" s="359">
        <f t="shared" si="145"/>
        <v>8450000</v>
      </c>
      <c r="AK814" s="180">
        <f t="shared" si="146"/>
        <v>8450000</v>
      </c>
      <c r="AL814" s="28"/>
      <c r="AM814" s="89"/>
      <c r="AN814" s="89"/>
      <c r="AO814" s="89"/>
      <c r="AP814" s="89"/>
      <c r="AQ814" s="89"/>
      <c r="AR814" s="89"/>
      <c r="AS814" s="89"/>
      <c r="AT814" s="89"/>
      <c r="AU814" s="89"/>
      <c r="AV814" s="220"/>
      <c r="AW814" s="89"/>
      <c r="AX814" s="89"/>
    </row>
    <row r="815" spans="1:50" ht="15.75">
      <c r="A815" s="356">
        <f>SUBTOTAL(3,$AK$7:AK815)</f>
        <v>809</v>
      </c>
      <c r="B815" s="357" t="s">
        <v>7052</v>
      </c>
      <c r="C815" s="358" t="s">
        <v>10082</v>
      </c>
      <c r="D815" s="357" t="s">
        <v>10083</v>
      </c>
      <c r="E815" s="357" t="s">
        <v>14937</v>
      </c>
      <c r="F815" s="357" t="s">
        <v>9702</v>
      </c>
      <c r="G815" s="359">
        <v>0</v>
      </c>
      <c r="H815" s="180">
        <v>0</v>
      </c>
      <c r="I815" s="371">
        <v>0</v>
      </c>
      <c r="J815" s="359">
        <v>7500000</v>
      </c>
      <c r="K815" s="359"/>
      <c r="L815" s="359"/>
      <c r="M815" s="359"/>
      <c r="N815" s="359"/>
      <c r="O815" s="359"/>
      <c r="P815" s="359"/>
      <c r="Q815" s="252"/>
      <c r="R815" s="359"/>
      <c r="S815" s="359"/>
      <c r="T815" s="359">
        <v>7500000</v>
      </c>
      <c r="U815" s="359"/>
      <c r="V815" s="359"/>
      <c r="W815" s="359"/>
      <c r="X815" s="359"/>
      <c r="Y815" s="359"/>
      <c r="Z815" s="359">
        <f>IF(SUM(K815:Y815)&lt;SUM(J815),SUM(J815)-SUM(K815:Y815),)</f>
        <v>0</v>
      </c>
      <c r="AA815" s="359"/>
      <c r="AB815" s="219">
        <v>8450000</v>
      </c>
      <c r="AC815" s="219"/>
      <c r="AD815" s="219"/>
      <c r="AE815" s="219"/>
      <c r="AF815" s="219"/>
      <c r="AG815" s="219"/>
      <c r="AH815" s="219"/>
      <c r="AI815" s="219"/>
      <c r="AJ815" s="359">
        <f t="shared" si="145"/>
        <v>8450000</v>
      </c>
      <c r="AK815" s="180">
        <f t="shared" si="146"/>
        <v>8450000</v>
      </c>
      <c r="AL815" s="28"/>
      <c r="AM815" s="89"/>
      <c r="AN815" s="89"/>
      <c r="AO815" s="89"/>
      <c r="AP815" s="89"/>
      <c r="AQ815" s="89"/>
      <c r="AR815" s="89"/>
      <c r="AS815" s="89"/>
      <c r="AT815" s="89"/>
      <c r="AU815" s="89"/>
      <c r="AV815" s="220"/>
      <c r="AW815" s="89"/>
      <c r="AX815" s="89"/>
    </row>
    <row r="816" spans="1:50" ht="15.75">
      <c r="A816" s="356">
        <f>SUBTOTAL(3,$AK$7:AK816)</f>
        <v>810</v>
      </c>
      <c r="B816" s="357" t="s">
        <v>7052</v>
      </c>
      <c r="C816" s="358" t="s">
        <v>10084</v>
      </c>
      <c r="D816" s="357" t="s">
        <v>10085</v>
      </c>
      <c r="E816" s="357" t="s">
        <v>14937</v>
      </c>
      <c r="F816" s="357" t="s">
        <v>9702</v>
      </c>
      <c r="G816" s="359">
        <v>0</v>
      </c>
      <c r="H816" s="180">
        <v>0</v>
      </c>
      <c r="I816" s="371">
        <v>0</v>
      </c>
      <c r="J816" s="359">
        <v>7500000</v>
      </c>
      <c r="K816" s="359"/>
      <c r="L816" s="359"/>
      <c r="M816" s="359"/>
      <c r="N816" s="359"/>
      <c r="O816" s="359"/>
      <c r="P816" s="359">
        <v>7500000</v>
      </c>
      <c r="Q816" s="252"/>
      <c r="R816" s="359"/>
      <c r="S816" s="359"/>
      <c r="T816" s="359"/>
      <c r="U816" s="359"/>
      <c r="V816" s="359"/>
      <c r="W816" s="359"/>
      <c r="X816" s="359"/>
      <c r="Y816" s="359"/>
      <c r="Z816" s="359">
        <f>IF(SUM(K816:P816)&lt;SUM(J816),SUM(J816)-SUM(K816:P816),)</f>
        <v>0</v>
      </c>
      <c r="AA816" s="359"/>
      <c r="AB816" s="219">
        <v>8450000</v>
      </c>
      <c r="AC816" s="219">
        <v>8450000</v>
      </c>
      <c r="AD816" s="219"/>
      <c r="AE816" s="219"/>
      <c r="AF816" s="219"/>
      <c r="AG816" s="219"/>
      <c r="AH816" s="219"/>
      <c r="AI816" s="219"/>
      <c r="AJ816" s="359">
        <f t="shared" si="145"/>
        <v>0</v>
      </c>
      <c r="AK816" s="180">
        <f t="shared" si="146"/>
        <v>0</v>
      </c>
      <c r="AL816" s="28"/>
      <c r="AM816" s="89"/>
      <c r="AN816" s="89"/>
      <c r="AO816" s="89"/>
      <c r="AP816" s="89"/>
      <c r="AQ816" s="89"/>
      <c r="AR816" s="89"/>
      <c r="AS816" s="89"/>
      <c r="AT816" s="89"/>
      <c r="AU816" s="89"/>
      <c r="AV816" s="220"/>
      <c r="AW816" s="89"/>
      <c r="AX816" s="89"/>
    </row>
    <row r="817" spans="1:50" ht="15.75">
      <c r="A817" s="356">
        <f>SUBTOTAL(3,$AK$7:AK817)</f>
        <v>811</v>
      </c>
      <c r="B817" s="357" t="s">
        <v>7052</v>
      </c>
      <c r="C817" s="358" t="s">
        <v>5260</v>
      </c>
      <c r="D817" s="357" t="s">
        <v>10086</v>
      </c>
      <c r="E817" s="357" t="s">
        <v>9702</v>
      </c>
      <c r="F817" s="357" t="s">
        <v>9702</v>
      </c>
      <c r="G817" s="359">
        <v>0</v>
      </c>
      <c r="H817" s="180">
        <v>0</v>
      </c>
      <c r="I817" s="371">
        <v>0</v>
      </c>
      <c r="J817" s="359">
        <v>7500000</v>
      </c>
      <c r="K817" s="359"/>
      <c r="L817" s="359"/>
      <c r="M817" s="359"/>
      <c r="N817" s="359">
        <v>7500000</v>
      </c>
      <c r="O817" s="359"/>
      <c r="P817" s="359"/>
      <c r="Q817" s="252"/>
      <c r="R817" s="359"/>
      <c r="S817" s="359"/>
      <c r="T817" s="359"/>
      <c r="U817" s="359"/>
      <c r="V817" s="359"/>
      <c r="W817" s="359"/>
      <c r="X817" s="359"/>
      <c r="Y817" s="359"/>
      <c r="Z817" s="359">
        <f>IF(SUM(K817:N817)&lt;SUM(J817),SUM(J817)-SUM(K817:N817),)</f>
        <v>0</v>
      </c>
      <c r="AA817" s="359"/>
      <c r="AB817" s="219">
        <v>8450000</v>
      </c>
      <c r="AC817" s="219">
        <v>8450000</v>
      </c>
      <c r="AD817" s="219"/>
      <c r="AE817" s="219"/>
      <c r="AF817" s="219"/>
      <c r="AG817" s="219"/>
      <c r="AH817" s="219"/>
      <c r="AI817" s="219"/>
      <c r="AJ817" s="359">
        <f t="shared" si="145"/>
        <v>0</v>
      </c>
      <c r="AK817" s="180">
        <f t="shared" si="146"/>
        <v>0</v>
      </c>
      <c r="AL817" s="28"/>
      <c r="AM817" s="89"/>
      <c r="AN817" s="89"/>
      <c r="AO817" s="89"/>
      <c r="AP817" s="89"/>
      <c r="AQ817" s="89"/>
      <c r="AR817" s="89"/>
      <c r="AS817" s="89"/>
      <c r="AT817" s="89"/>
      <c r="AU817" s="89"/>
      <c r="AV817" s="220"/>
      <c r="AW817" s="89"/>
      <c r="AX817" s="89"/>
    </row>
    <row r="818" spans="1:50" ht="15.75">
      <c r="A818" s="356">
        <f>SUBTOTAL(3,$AK$7:AK818)</f>
        <v>812</v>
      </c>
      <c r="B818" s="357" t="s">
        <v>7052</v>
      </c>
      <c r="C818" s="358" t="s">
        <v>5759</v>
      </c>
      <c r="D818" s="357" t="s">
        <v>7076</v>
      </c>
      <c r="E818" s="357" t="s">
        <v>14936</v>
      </c>
      <c r="F818" s="357" t="s">
        <v>9651</v>
      </c>
      <c r="G818" s="359">
        <v>0</v>
      </c>
      <c r="H818" s="180">
        <v>0</v>
      </c>
      <c r="I818" s="371">
        <v>0</v>
      </c>
      <c r="J818" s="359">
        <v>7500000</v>
      </c>
      <c r="K818" s="359"/>
      <c r="L818" s="359"/>
      <c r="M818" s="359"/>
      <c r="N818" s="359">
        <v>7500000</v>
      </c>
      <c r="O818" s="359"/>
      <c r="P818" s="359"/>
      <c r="Q818" s="252"/>
      <c r="R818" s="359"/>
      <c r="S818" s="359"/>
      <c r="T818" s="359"/>
      <c r="U818" s="359"/>
      <c r="V818" s="359"/>
      <c r="W818" s="359"/>
      <c r="X818" s="359"/>
      <c r="Y818" s="359"/>
      <c r="Z818" s="359">
        <f>IF(SUM(K818:N818)&lt;SUM(J818),SUM(J818)-SUM(K818:N818),)</f>
        <v>0</v>
      </c>
      <c r="AA818" s="359"/>
      <c r="AB818" s="219">
        <v>8450000</v>
      </c>
      <c r="AC818" s="219">
        <v>8450000</v>
      </c>
      <c r="AD818" s="219"/>
      <c r="AE818" s="219"/>
      <c r="AF818" s="219"/>
      <c r="AG818" s="219"/>
      <c r="AH818" s="219"/>
      <c r="AI818" s="219"/>
      <c r="AJ818" s="359">
        <f t="shared" si="145"/>
        <v>0</v>
      </c>
      <c r="AK818" s="180">
        <f t="shared" si="146"/>
        <v>0</v>
      </c>
      <c r="AL818" s="28"/>
      <c r="AM818" s="89"/>
      <c r="AN818" s="89"/>
      <c r="AO818" s="89"/>
      <c r="AP818" s="89"/>
      <c r="AQ818" s="89"/>
      <c r="AR818" s="89"/>
      <c r="AS818" s="89"/>
      <c r="AT818" s="89"/>
      <c r="AU818" s="89"/>
      <c r="AV818" s="220"/>
      <c r="AW818" s="89"/>
      <c r="AX818" s="89"/>
    </row>
    <row r="819" spans="1:50" ht="15.75">
      <c r="A819" s="356">
        <f>SUBTOTAL(3,$AK$7:AK819)</f>
        <v>813</v>
      </c>
      <c r="B819" s="357" t="s">
        <v>7052</v>
      </c>
      <c r="C819" s="358" t="s">
        <v>6520</v>
      </c>
      <c r="D819" s="357" t="s">
        <v>10088</v>
      </c>
      <c r="E819" s="357" t="s">
        <v>9702</v>
      </c>
      <c r="F819" s="357" t="s">
        <v>9702</v>
      </c>
      <c r="G819" s="359">
        <v>0</v>
      </c>
      <c r="H819" s="180">
        <v>0</v>
      </c>
      <c r="I819" s="371">
        <v>0</v>
      </c>
      <c r="J819" s="359">
        <v>7500000</v>
      </c>
      <c r="K819" s="359"/>
      <c r="L819" s="359"/>
      <c r="M819" s="359"/>
      <c r="N819" s="359">
        <v>7500000</v>
      </c>
      <c r="O819" s="359"/>
      <c r="P819" s="359"/>
      <c r="Q819" s="252"/>
      <c r="R819" s="359"/>
      <c r="S819" s="359"/>
      <c r="T819" s="359"/>
      <c r="U819" s="359"/>
      <c r="V819" s="359"/>
      <c r="W819" s="359"/>
      <c r="X819" s="359"/>
      <c r="Y819" s="359"/>
      <c r="Z819" s="359">
        <f>IF(SUM(K819:N819)&lt;SUM(J819),SUM(J819)-SUM(K819:N819),)</f>
        <v>0</v>
      </c>
      <c r="AA819" s="359"/>
      <c r="AB819" s="219">
        <v>8450000</v>
      </c>
      <c r="AC819" s="219">
        <v>8450000</v>
      </c>
      <c r="AD819" s="219"/>
      <c r="AE819" s="219"/>
      <c r="AF819" s="219"/>
      <c r="AG819" s="219"/>
      <c r="AH819" s="219"/>
      <c r="AI819" s="219"/>
      <c r="AJ819" s="359">
        <f t="shared" si="145"/>
        <v>0</v>
      </c>
      <c r="AK819" s="180">
        <f t="shared" si="146"/>
        <v>0</v>
      </c>
      <c r="AL819" s="28"/>
      <c r="AM819" s="89"/>
      <c r="AN819" s="89"/>
      <c r="AO819" s="89"/>
      <c r="AP819" s="89"/>
      <c r="AQ819" s="89"/>
      <c r="AR819" s="89"/>
      <c r="AS819" s="89"/>
      <c r="AT819" s="89"/>
      <c r="AU819" s="89"/>
      <c r="AV819" s="220"/>
      <c r="AW819" s="89"/>
      <c r="AX819" s="89"/>
    </row>
    <row r="820" spans="1:50" ht="15.75">
      <c r="A820" s="356">
        <f>SUBTOTAL(3,$AK$7:AK820)</f>
        <v>814</v>
      </c>
      <c r="B820" s="357" t="s">
        <v>7052</v>
      </c>
      <c r="C820" s="358" t="s">
        <v>4759</v>
      </c>
      <c r="D820" s="357" t="s">
        <v>10089</v>
      </c>
      <c r="E820" s="357" t="s">
        <v>14936</v>
      </c>
      <c r="F820" s="357" t="s">
        <v>9702</v>
      </c>
      <c r="G820" s="359">
        <v>0</v>
      </c>
      <c r="H820" s="180">
        <v>0</v>
      </c>
      <c r="I820" s="371">
        <v>0</v>
      </c>
      <c r="J820" s="359">
        <v>7500000</v>
      </c>
      <c r="K820" s="359"/>
      <c r="L820" s="359"/>
      <c r="M820" s="359"/>
      <c r="N820" s="359">
        <v>7500000</v>
      </c>
      <c r="O820" s="359"/>
      <c r="P820" s="359"/>
      <c r="Q820" s="252"/>
      <c r="R820" s="359"/>
      <c r="S820" s="359"/>
      <c r="T820" s="359"/>
      <c r="U820" s="359"/>
      <c r="V820" s="359"/>
      <c r="W820" s="359"/>
      <c r="X820" s="359"/>
      <c r="Y820" s="359"/>
      <c r="Z820" s="359">
        <f>IF(SUM(K820:N820)&lt;SUM(J820),SUM(J820)-SUM(K820:N820),)</f>
        <v>0</v>
      </c>
      <c r="AA820" s="359"/>
      <c r="AB820" s="219">
        <v>8450000</v>
      </c>
      <c r="AC820" s="219">
        <v>8450000</v>
      </c>
      <c r="AD820" s="219"/>
      <c r="AE820" s="219"/>
      <c r="AF820" s="219"/>
      <c r="AG820" s="219"/>
      <c r="AH820" s="219"/>
      <c r="AI820" s="219"/>
      <c r="AJ820" s="359">
        <f t="shared" si="145"/>
        <v>0</v>
      </c>
      <c r="AK820" s="180">
        <f t="shared" si="146"/>
        <v>0</v>
      </c>
      <c r="AL820" s="28"/>
      <c r="AM820" s="89"/>
      <c r="AN820" s="89"/>
      <c r="AO820" s="89"/>
      <c r="AP820" s="89"/>
      <c r="AQ820" s="89"/>
      <c r="AR820" s="89"/>
      <c r="AS820" s="89"/>
      <c r="AT820" s="89"/>
      <c r="AU820" s="89"/>
      <c r="AV820" s="220"/>
      <c r="AW820" s="89"/>
      <c r="AX820" s="89"/>
    </row>
    <row r="821" spans="1:50" ht="15.75">
      <c r="A821" s="356">
        <f>SUBTOTAL(3,$AK$7:AK821)</f>
        <v>815</v>
      </c>
      <c r="B821" s="357" t="s">
        <v>7052</v>
      </c>
      <c r="C821" s="358" t="s">
        <v>10090</v>
      </c>
      <c r="D821" s="357" t="s">
        <v>8834</v>
      </c>
      <c r="E821" s="357" t="s">
        <v>9702</v>
      </c>
      <c r="F821" s="357" t="s">
        <v>9702</v>
      </c>
      <c r="G821" s="359">
        <v>0</v>
      </c>
      <c r="H821" s="180">
        <v>0</v>
      </c>
      <c r="I821" s="371">
        <v>0</v>
      </c>
      <c r="J821" s="359">
        <v>7500000</v>
      </c>
      <c r="K821" s="359"/>
      <c r="L821" s="359"/>
      <c r="M821" s="359"/>
      <c r="N821" s="359"/>
      <c r="O821" s="359"/>
      <c r="P821" s="359">
        <v>7500000</v>
      </c>
      <c r="Q821" s="252"/>
      <c r="R821" s="359"/>
      <c r="S821" s="359"/>
      <c r="T821" s="359"/>
      <c r="U821" s="359"/>
      <c r="V821" s="359"/>
      <c r="W821" s="359"/>
      <c r="X821" s="359"/>
      <c r="Y821" s="359"/>
      <c r="Z821" s="359">
        <f>IF(SUM(K821:P821)&lt;SUM(J821),SUM(J821)-SUM(K821:P821),)</f>
        <v>0</v>
      </c>
      <c r="AA821" s="359"/>
      <c r="AB821" s="219">
        <v>8450000</v>
      </c>
      <c r="AC821" s="219"/>
      <c r="AD821" s="219"/>
      <c r="AE821" s="219">
        <v>8450000</v>
      </c>
      <c r="AF821" s="219"/>
      <c r="AG821" s="219"/>
      <c r="AH821" s="219"/>
      <c r="AI821" s="219"/>
      <c r="AJ821" s="359">
        <f>IF(SUM(AC821:AF821)&lt;SUM(AB821),SUM(AB821)-SUM(AC821:AF821),)</f>
        <v>0</v>
      </c>
      <c r="AK821" s="180">
        <f>IF(SUM(K821:X821)-I821&lt;SUM(J821+G821,H821),SUM(G821+H821+J821)-SUM(K821:X821),)+IF(SUM(AC821:AF821)&lt;SUM(AB821),SUM(AB821)-SUM(AC821:AF821),)</f>
        <v>0</v>
      </c>
      <c r="AL821" s="28"/>
      <c r="AM821" s="89"/>
      <c r="AN821" s="89"/>
      <c r="AO821" s="89"/>
      <c r="AP821" s="89"/>
      <c r="AQ821" s="89"/>
      <c r="AR821" s="89"/>
      <c r="AS821" s="89"/>
      <c r="AT821" s="89"/>
      <c r="AU821" s="89"/>
      <c r="AV821" s="220"/>
      <c r="AW821" s="89"/>
      <c r="AX821" s="89"/>
    </row>
    <row r="822" spans="1:50" ht="15.75">
      <c r="A822" s="356">
        <f>SUBTOTAL(3,$AK$7:AK822)</f>
        <v>816</v>
      </c>
      <c r="B822" s="357" t="s">
        <v>7052</v>
      </c>
      <c r="C822" s="358" t="s">
        <v>10091</v>
      </c>
      <c r="D822" s="357" t="s">
        <v>10092</v>
      </c>
      <c r="E822" s="357" t="s">
        <v>9702</v>
      </c>
      <c r="F822" s="357" t="s">
        <v>9702</v>
      </c>
      <c r="G822" s="359">
        <v>0</v>
      </c>
      <c r="H822" s="180">
        <v>0</v>
      </c>
      <c r="I822" s="371">
        <v>0</v>
      </c>
      <c r="J822" s="359">
        <v>7500000</v>
      </c>
      <c r="K822" s="359"/>
      <c r="L822" s="359"/>
      <c r="M822" s="359"/>
      <c r="N822" s="359"/>
      <c r="O822" s="359"/>
      <c r="P822" s="359">
        <v>7500000</v>
      </c>
      <c r="Q822" s="252"/>
      <c r="R822" s="359"/>
      <c r="S822" s="359"/>
      <c r="T822" s="359"/>
      <c r="U822" s="359"/>
      <c r="V822" s="359"/>
      <c r="W822" s="359"/>
      <c r="X822" s="359"/>
      <c r="Y822" s="359"/>
      <c r="Z822" s="359">
        <f>IF(SUM(K822:P822)&lt;SUM(J822),SUM(J822)-SUM(K822:P822),)</f>
        <v>0</v>
      </c>
      <c r="AA822" s="359"/>
      <c r="AB822" s="219">
        <v>8450000</v>
      </c>
      <c r="AC822" s="219">
        <v>8450000</v>
      </c>
      <c r="AD822" s="219"/>
      <c r="AE822" s="219"/>
      <c r="AF822" s="219"/>
      <c r="AG822" s="219"/>
      <c r="AH822" s="219"/>
      <c r="AI822" s="219"/>
      <c r="AJ822" s="359">
        <f>IF(SUM(AC822:AD822)&lt;SUM(AB822),SUM(AB822)-SUM(AC822:AD822),)</f>
        <v>0</v>
      </c>
      <c r="AK822" s="180">
        <f>IF(SUM(K822:X822)-I822&lt;SUM(J822+G822,H822),SUM(G822+H822+J822)-SUM(K822:X822),)+IF(SUM(AC822:AD822)&lt;SUM(AB822),SUM(AB822)-SUM(AC822:AD822),)</f>
        <v>0</v>
      </c>
      <c r="AL822" s="28"/>
      <c r="AM822" s="89"/>
      <c r="AN822" s="89"/>
      <c r="AO822" s="89"/>
      <c r="AP822" s="89"/>
      <c r="AQ822" s="89"/>
      <c r="AR822" s="89"/>
      <c r="AS822" s="89"/>
      <c r="AT822" s="89"/>
      <c r="AU822" s="89"/>
      <c r="AV822" s="220"/>
      <c r="AW822" s="89"/>
      <c r="AX822" s="89"/>
    </row>
    <row r="823" spans="1:50" ht="15.75">
      <c r="A823" s="356">
        <f>SUBTOTAL(3,$AK$7:AK823)</f>
        <v>817</v>
      </c>
      <c r="B823" s="357" t="s">
        <v>7052</v>
      </c>
      <c r="C823" s="358" t="s">
        <v>10093</v>
      </c>
      <c r="D823" s="357" t="s">
        <v>10094</v>
      </c>
      <c r="E823" s="357" t="s">
        <v>14936</v>
      </c>
      <c r="F823" s="357" t="s">
        <v>9702</v>
      </c>
      <c r="G823" s="359">
        <v>0</v>
      </c>
      <c r="H823" s="180">
        <v>0</v>
      </c>
      <c r="I823" s="371">
        <v>0</v>
      </c>
      <c r="J823" s="359">
        <v>7500000</v>
      </c>
      <c r="K823" s="359"/>
      <c r="L823" s="359"/>
      <c r="M823" s="359"/>
      <c r="N823" s="359"/>
      <c r="O823" s="359"/>
      <c r="P823" s="359">
        <v>7500000</v>
      </c>
      <c r="Q823" s="252"/>
      <c r="R823" s="359"/>
      <c r="S823" s="359"/>
      <c r="T823" s="359"/>
      <c r="U823" s="359"/>
      <c r="V823" s="359"/>
      <c r="W823" s="359"/>
      <c r="X823" s="359"/>
      <c r="Y823" s="359"/>
      <c r="Z823" s="359">
        <f>IF(SUM(K823:P823)&lt;SUM(J823),SUM(J823)-SUM(K823:P823),)</f>
        <v>0</v>
      </c>
      <c r="AA823" s="359"/>
      <c r="AB823" s="219">
        <v>8450000</v>
      </c>
      <c r="AC823" s="219"/>
      <c r="AD823" s="219"/>
      <c r="AE823" s="219">
        <v>8450000</v>
      </c>
      <c r="AF823" s="219"/>
      <c r="AG823" s="219"/>
      <c r="AH823" s="219"/>
      <c r="AI823" s="219"/>
      <c r="AJ823" s="359">
        <f>IF(SUM(AC823:AF823)&lt;SUM(AB823),SUM(AB823)-SUM(AC823:AF823),)</f>
        <v>0</v>
      </c>
      <c r="AK823" s="180">
        <f>IF(SUM(K823:X823)-I823&lt;SUM(J823+G823,H823),SUM(G823+H823+J823)-SUM(K823:X823),)+IF(SUM(AC823:AF823)&lt;SUM(AB823),SUM(AB823)-SUM(AC823:AF823),)</f>
        <v>0</v>
      </c>
      <c r="AL823" s="28"/>
      <c r="AM823" s="89"/>
      <c r="AN823" s="89"/>
      <c r="AO823" s="89"/>
      <c r="AP823" s="89"/>
      <c r="AQ823" s="89"/>
      <c r="AR823" s="89"/>
      <c r="AS823" s="89"/>
      <c r="AT823" s="89"/>
      <c r="AU823" s="89"/>
      <c r="AV823" s="220"/>
      <c r="AW823" s="89"/>
      <c r="AX823" s="89"/>
    </row>
    <row r="824" spans="1:50" ht="15.75">
      <c r="A824" s="356">
        <f>SUBTOTAL(3,$AK$7:AK824)</f>
        <v>818</v>
      </c>
      <c r="B824" s="357" t="s">
        <v>7052</v>
      </c>
      <c r="C824" s="358" t="s">
        <v>5602</v>
      </c>
      <c r="D824" s="357" t="s">
        <v>10095</v>
      </c>
      <c r="E824" s="357" t="s">
        <v>14936</v>
      </c>
      <c r="F824" s="357" t="s">
        <v>9702</v>
      </c>
      <c r="G824" s="359">
        <v>0</v>
      </c>
      <c r="H824" s="180">
        <v>0</v>
      </c>
      <c r="I824" s="371">
        <v>0</v>
      </c>
      <c r="J824" s="359">
        <v>7500000</v>
      </c>
      <c r="K824" s="359"/>
      <c r="L824" s="359"/>
      <c r="M824" s="359"/>
      <c r="N824" s="359">
        <v>7500000</v>
      </c>
      <c r="O824" s="359"/>
      <c r="P824" s="359"/>
      <c r="Q824" s="252"/>
      <c r="R824" s="359"/>
      <c r="S824" s="359"/>
      <c r="T824" s="359"/>
      <c r="U824" s="359"/>
      <c r="V824" s="359"/>
      <c r="W824" s="359"/>
      <c r="X824" s="359"/>
      <c r="Y824" s="359"/>
      <c r="Z824" s="359">
        <f>IF(SUM(K824:N824)&lt;SUM(J824),SUM(J824)-SUM(K824:N824),)</f>
        <v>0</v>
      </c>
      <c r="AA824" s="359"/>
      <c r="AB824" s="219">
        <v>8450000</v>
      </c>
      <c r="AC824" s="219">
        <v>8450000</v>
      </c>
      <c r="AD824" s="219"/>
      <c r="AE824" s="219"/>
      <c r="AF824" s="219"/>
      <c r="AG824" s="219"/>
      <c r="AH824" s="219"/>
      <c r="AI824" s="219"/>
      <c r="AJ824" s="359">
        <f>IF(SUM(AC824:AD824)&lt;SUM(AB824),SUM(AB824)-SUM(AC824:AD824),)</f>
        <v>0</v>
      </c>
      <c r="AK824" s="180">
        <f>IF(SUM(K824:X824)-I824&lt;SUM(J824+G824,H824),SUM(G824+H824+J824)-SUM(K824:X824),)+IF(SUM(AC824:AD824)&lt;SUM(AB824),SUM(AB824)-SUM(AC824:AD824),)</f>
        <v>0</v>
      </c>
      <c r="AL824" s="28"/>
      <c r="AM824" s="89"/>
      <c r="AN824" s="89"/>
      <c r="AO824" s="89"/>
      <c r="AP824" s="89"/>
      <c r="AQ824" s="89"/>
      <c r="AR824" s="89"/>
      <c r="AS824" s="89"/>
      <c r="AT824" s="89"/>
      <c r="AU824" s="89"/>
      <c r="AV824" s="220"/>
      <c r="AW824" s="89"/>
      <c r="AX824" s="89"/>
    </row>
    <row r="825" spans="1:50" ht="15.75">
      <c r="A825" s="356">
        <f>SUBTOTAL(3,$AK$7:AK825)</f>
        <v>819</v>
      </c>
      <c r="B825" s="357" t="s">
        <v>7052</v>
      </c>
      <c r="C825" s="358" t="s">
        <v>10096</v>
      </c>
      <c r="D825" s="357" t="s">
        <v>10097</v>
      </c>
      <c r="E825" s="357" t="s">
        <v>9702</v>
      </c>
      <c r="F825" s="357" t="s">
        <v>9702</v>
      </c>
      <c r="G825" s="359">
        <v>0</v>
      </c>
      <c r="H825" s="180">
        <v>0</v>
      </c>
      <c r="I825" s="371">
        <v>0</v>
      </c>
      <c r="J825" s="359">
        <v>7500000</v>
      </c>
      <c r="K825" s="359"/>
      <c r="L825" s="359"/>
      <c r="M825" s="359"/>
      <c r="N825" s="359"/>
      <c r="O825" s="359"/>
      <c r="P825" s="359">
        <v>7500000</v>
      </c>
      <c r="Q825" s="252"/>
      <c r="R825" s="359"/>
      <c r="S825" s="359"/>
      <c r="T825" s="359"/>
      <c r="U825" s="359"/>
      <c r="V825" s="359"/>
      <c r="W825" s="359"/>
      <c r="X825" s="359"/>
      <c r="Y825" s="359"/>
      <c r="Z825" s="359">
        <f>IF(SUM(K825:P825)&lt;SUM(J825),SUM(J825)-SUM(K825:P825),)</f>
        <v>0</v>
      </c>
      <c r="AA825" s="359"/>
      <c r="AB825" s="219">
        <v>8450000</v>
      </c>
      <c r="AC825" s="219"/>
      <c r="AD825" s="219"/>
      <c r="AE825" s="219"/>
      <c r="AF825" s="219"/>
      <c r="AG825" s="219"/>
      <c r="AH825" s="219"/>
      <c r="AI825" s="219"/>
      <c r="AJ825" s="359">
        <f>IF(SUM(AC825:AD825)&lt;SUM(AB825),SUM(AB825)-SUM(AC825:AD825),)</f>
        <v>8450000</v>
      </c>
      <c r="AK825" s="180">
        <f>IF(SUM(K825:X825)-I825&lt;SUM(J825+G825,H825),SUM(G825+H825+J825)-SUM(K825:X825),)+IF(SUM(AC825:AD825)&lt;SUM(AB825),SUM(AB825)-SUM(AC825:AD825),)</f>
        <v>8450000</v>
      </c>
      <c r="AL825" s="28"/>
      <c r="AM825" s="89"/>
      <c r="AN825" s="89"/>
      <c r="AO825" s="89"/>
      <c r="AP825" s="89"/>
      <c r="AQ825" s="89"/>
      <c r="AR825" s="89"/>
      <c r="AS825" s="89"/>
      <c r="AT825" s="89"/>
      <c r="AU825" s="89"/>
      <c r="AV825" s="220"/>
      <c r="AW825" s="89"/>
      <c r="AX825" s="89"/>
    </row>
    <row r="826" spans="1:50" ht="15.75">
      <c r="A826" s="356">
        <f>SUBTOTAL(3,$AK$7:AK826)</f>
        <v>820</v>
      </c>
      <c r="B826" s="357" t="s">
        <v>7052</v>
      </c>
      <c r="C826" s="358" t="s">
        <v>10098</v>
      </c>
      <c r="D826" s="357" t="s">
        <v>10099</v>
      </c>
      <c r="E826" s="357" t="s">
        <v>14936</v>
      </c>
      <c r="F826" s="357" t="s">
        <v>9702</v>
      </c>
      <c r="G826" s="359">
        <v>0</v>
      </c>
      <c r="H826" s="180">
        <v>0</v>
      </c>
      <c r="I826" s="371">
        <v>0</v>
      </c>
      <c r="J826" s="359">
        <v>7500000</v>
      </c>
      <c r="K826" s="359"/>
      <c r="L826" s="359"/>
      <c r="M826" s="359"/>
      <c r="N826" s="359"/>
      <c r="O826" s="359"/>
      <c r="P826" s="359">
        <v>7500000</v>
      </c>
      <c r="Q826" s="252"/>
      <c r="R826" s="359"/>
      <c r="S826" s="359"/>
      <c r="T826" s="359"/>
      <c r="U826" s="359"/>
      <c r="V826" s="359"/>
      <c r="W826" s="359"/>
      <c r="X826" s="359"/>
      <c r="Y826" s="359"/>
      <c r="Z826" s="359">
        <f>IF(SUM(K826:P826)&lt;SUM(J826),SUM(J826)-SUM(K826:P826),)</f>
        <v>0</v>
      </c>
      <c r="AA826" s="359"/>
      <c r="AB826" s="219">
        <v>8450000</v>
      </c>
      <c r="AC826" s="219"/>
      <c r="AD826" s="219"/>
      <c r="AE826" s="219"/>
      <c r="AF826" s="219"/>
      <c r="AG826" s="219"/>
      <c r="AH826" s="219"/>
      <c r="AI826" s="219"/>
      <c r="AJ826" s="359">
        <f>IF(SUM(AC826:AD826)&lt;SUM(AB826),SUM(AB826)-SUM(AC826:AD826),)</f>
        <v>8450000</v>
      </c>
      <c r="AK826" s="180">
        <f>IF(SUM(K826:X826)-I826&lt;SUM(J826+G826,H826),SUM(G826+H826+J826)-SUM(K826:X826),)+IF(SUM(AC826:AD826)&lt;SUM(AB826),SUM(AB826)-SUM(AC826:AD826),)</f>
        <v>8450000</v>
      </c>
      <c r="AL826" s="28"/>
      <c r="AM826" s="89"/>
      <c r="AN826" s="89"/>
      <c r="AO826" s="89"/>
      <c r="AP826" s="89"/>
      <c r="AQ826" s="89"/>
      <c r="AR826" s="89"/>
      <c r="AS826" s="89"/>
      <c r="AT826" s="89"/>
      <c r="AU826" s="89"/>
      <c r="AV826" s="220"/>
      <c r="AW826" s="89"/>
      <c r="AX826" s="89"/>
    </row>
    <row r="827" spans="1:50" ht="15.75">
      <c r="A827" s="356">
        <f>SUBTOTAL(3,$AK$7:AK827)</f>
        <v>821</v>
      </c>
      <c r="B827" s="357" t="s">
        <v>54</v>
      </c>
      <c r="C827" s="358" t="s">
        <v>10100</v>
      </c>
      <c r="D827" s="360" t="s">
        <v>10101</v>
      </c>
      <c r="E827" s="360" t="s">
        <v>8997</v>
      </c>
      <c r="F827" s="360" t="s">
        <v>8997</v>
      </c>
      <c r="G827" s="359">
        <v>0</v>
      </c>
      <c r="H827" s="180">
        <v>0</v>
      </c>
      <c r="I827" s="371">
        <v>0</v>
      </c>
      <c r="J827" s="374">
        <v>8200000</v>
      </c>
      <c r="K827" s="359"/>
      <c r="L827" s="359"/>
      <c r="M827" s="359"/>
      <c r="N827" s="359"/>
      <c r="O827" s="359"/>
      <c r="P827" s="359"/>
      <c r="Q827" s="252"/>
      <c r="R827" s="359">
        <v>8200000</v>
      </c>
      <c r="S827" s="359"/>
      <c r="T827" s="359"/>
      <c r="U827" s="359"/>
      <c r="V827" s="359"/>
      <c r="W827" s="359"/>
      <c r="X827" s="359"/>
      <c r="Y827" s="359"/>
      <c r="Z827" s="359">
        <f>IF(SUM(K827:R827)&lt;SUM(J827),SUM(J827)-SUM(K827:N=R827),)</f>
        <v>0</v>
      </c>
      <c r="AA827" s="359"/>
      <c r="AB827" s="219">
        <v>9250000</v>
      </c>
      <c r="AC827" s="219"/>
      <c r="AD827" s="219"/>
      <c r="AE827" s="219">
        <v>9250000</v>
      </c>
      <c r="AF827" s="219"/>
      <c r="AG827" s="219"/>
      <c r="AH827" s="219"/>
      <c r="AI827" s="219"/>
      <c r="AJ827" s="359">
        <f t="shared" ref="AJ827:AJ828" si="147">IF(SUM(AC827:AF827)&lt;SUM(AB827),SUM(AB827)-SUM(AC827:AF827),)</f>
        <v>0</v>
      </c>
      <c r="AK827" s="180">
        <f t="shared" ref="AK827:AK828" si="148">IF(SUM(K827:X827)-I827&lt;SUM(J827+G827,H827),SUM(G827+H827+J827)-SUM(K827:X827),)+IF(SUM(AC827:AF827)&lt;SUM(AB827),SUM(AB827)-SUM(AC827:AF827),)</f>
        <v>0</v>
      </c>
      <c r="AL827" s="28"/>
      <c r="AM827" s="50"/>
      <c r="AN827" s="50"/>
      <c r="AO827" s="89"/>
      <c r="AP827" s="89"/>
      <c r="AQ827" s="89"/>
      <c r="AR827" s="89"/>
      <c r="AS827" s="89"/>
      <c r="AT827" s="50"/>
      <c r="AU827" s="50"/>
      <c r="AV827" s="220"/>
      <c r="AW827" s="89"/>
      <c r="AX827" s="50"/>
    </row>
    <row r="828" spans="1:50" ht="15.75">
      <c r="A828" s="356">
        <f>SUBTOTAL(3,$AK$7:AK828)</f>
        <v>822</v>
      </c>
      <c r="B828" s="357" t="s">
        <v>7052</v>
      </c>
      <c r="C828" s="358" t="s">
        <v>10102</v>
      </c>
      <c r="D828" s="357" t="s">
        <v>10103</v>
      </c>
      <c r="E828" s="357" t="s">
        <v>9702</v>
      </c>
      <c r="F828" s="357" t="s">
        <v>9702</v>
      </c>
      <c r="G828" s="359">
        <v>0</v>
      </c>
      <c r="H828" s="180">
        <v>0</v>
      </c>
      <c r="I828" s="371">
        <v>0</v>
      </c>
      <c r="J828" s="359">
        <v>7500000</v>
      </c>
      <c r="K828" s="359"/>
      <c r="L828" s="359"/>
      <c r="M828" s="359"/>
      <c r="N828" s="359"/>
      <c r="O828" s="359"/>
      <c r="P828" s="359">
        <v>7500000</v>
      </c>
      <c r="Q828" s="252"/>
      <c r="R828" s="359"/>
      <c r="S828" s="359"/>
      <c r="T828" s="359"/>
      <c r="U828" s="359"/>
      <c r="V828" s="359"/>
      <c r="W828" s="359"/>
      <c r="X828" s="359"/>
      <c r="Y828" s="359"/>
      <c r="Z828" s="359">
        <f>IF(SUM(K828:P828)&lt;SUM(J828),SUM(J828)-SUM(K828:P828),)</f>
        <v>0</v>
      </c>
      <c r="AA828" s="359"/>
      <c r="AB828" s="219">
        <v>8450000</v>
      </c>
      <c r="AC828" s="219"/>
      <c r="AD828" s="219"/>
      <c r="AE828" s="219">
        <v>8450000</v>
      </c>
      <c r="AF828" s="219"/>
      <c r="AG828" s="219"/>
      <c r="AH828" s="219"/>
      <c r="AI828" s="219"/>
      <c r="AJ828" s="359">
        <f t="shared" si="147"/>
        <v>0</v>
      </c>
      <c r="AK828" s="180">
        <f t="shared" si="148"/>
        <v>0</v>
      </c>
      <c r="AL828" s="28"/>
      <c r="AM828" s="89"/>
      <c r="AN828" s="89"/>
      <c r="AO828" s="89"/>
      <c r="AP828" s="89"/>
      <c r="AQ828" s="89"/>
      <c r="AR828" s="89"/>
      <c r="AS828" s="89"/>
      <c r="AT828" s="89"/>
      <c r="AU828" s="89"/>
      <c r="AV828" s="220"/>
      <c r="AW828" s="89"/>
      <c r="AX828" s="89"/>
    </row>
    <row r="829" spans="1:50" ht="15.75">
      <c r="A829" s="356">
        <f>SUBTOTAL(3,$AK$7:AK829)</f>
        <v>823</v>
      </c>
      <c r="B829" s="357" t="s">
        <v>7052</v>
      </c>
      <c r="C829" s="358" t="s">
        <v>4988</v>
      </c>
      <c r="D829" s="357" t="s">
        <v>10105</v>
      </c>
      <c r="E829" s="357" t="s">
        <v>9702</v>
      </c>
      <c r="F829" s="357" t="s">
        <v>9702</v>
      </c>
      <c r="G829" s="359">
        <v>0</v>
      </c>
      <c r="H829" s="180">
        <v>0</v>
      </c>
      <c r="I829" s="371"/>
      <c r="J829" s="359">
        <v>7500000</v>
      </c>
      <c r="K829" s="359"/>
      <c r="L829" s="359"/>
      <c r="M829" s="359"/>
      <c r="N829" s="359">
        <v>7500000</v>
      </c>
      <c r="O829" s="359"/>
      <c r="P829" s="359"/>
      <c r="Q829" s="252"/>
      <c r="R829" s="359"/>
      <c r="S829" s="359"/>
      <c r="T829" s="359"/>
      <c r="U829" s="359"/>
      <c r="V829" s="359"/>
      <c r="W829" s="359"/>
      <c r="X829" s="359"/>
      <c r="Y829" s="359"/>
      <c r="Z829" s="359">
        <f>IF(SUM(K829:N829)&lt;SUM(J829),SUM(J829)-SUM(K829:N829),)</f>
        <v>0</v>
      </c>
      <c r="AA829" s="359"/>
      <c r="AB829" s="219">
        <v>8450000</v>
      </c>
      <c r="AC829" s="219"/>
      <c r="AD829" s="219"/>
      <c r="AE829" s="219"/>
      <c r="AF829" s="219"/>
      <c r="AG829" s="219"/>
      <c r="AH829" s="219"/>
      <c r="AI829" s="219"/>
      <c r="AJ829" s="359">
        <f>IF(SUM(AC829:AD829)&lt;SUM(AB829),SUM(AB829)-SUM(AC829:AD829),)</f>
        <v>8450000</v>
      </c>
      <c r="AK829" s="180">
        <f>IF(SUM(K829:X829)-I829&lt;SUM(J829+G829,H829),SUM(G829+H829+J829)-SUM(K829:X829),)+IF(SUM(AC829:AD829)&lt;SUM(AB829),SUM(AB829)-SUM(AC829:AD829),)</f>
        <v>8450000</v>
      </c>
      <c r="AL829" s="28"/>
      <c r="AM829" s="89"/>
      <c r="AN829" s="89"/>
      <c r="AO829" s="89"/>
      <c r="AP829" s="89"/>
      <c r="AQ829" s="89"/>
      <c r="AR829" s="89"/>
      <c r="AS829" s="89"/>
      <c r="AT829" s="89"/>
      <c r="AU829" s="89"/>
      <c r="AV829" s="220"/>
      <c r="AW829" s="89"/>
      <c r="AX829" s="89"/>
    </row>
    <row r="830" spans="1:50" ht="15.75">
      <c r="A830" s="356">
        <f>SUBTOTAL(3,$AK$7:AK830)</f>
        <v>824</v>
      </c>
      <c r="B830" s="357" t="s">
        <v>7052</v>
      </c>
      <c r="C830" s="358" t="s">
        <v>5283</v>
      </c>
      <c r="D830" s="357" t="s">
        <v>10106</v>
      </c>
      <c r="E830" s="357" t="s">
        <v>14936</v>
      </c>
      <c r="F830" s="357" t="s">
        <v>9702</v>
      </c>
      <c r="G830" s="359">
        <v>0</v>
      </c>
      <c r="H830" s="180">
        <v>0</v>
      </c>
      <c r="I830" s="371">
        <v>0</v>
      </c>
      <c r="J830" s="359">
        <v>7500000</v>
      </c>
      <c r="K830" s="359"/>
      <c r="L830" s="359"/>
      <c r="M830" s="359"/>
      <c r="N830" s="359">
        <v>7500000</v>
      </c>
      <c r="O830" s="359"/>
      <c r="P830" s="359"/>
      <c r="Q830" s="252"/>
      <c r="R830" s="359"/>
      <c r="S830" s="359"/>
      <c r="T830" s="359"/>
      <c r="U830" s="359"/>
      <c r="V830" s="359"/>
      <c r="W830" s="359"/>
      <c r="X830" s="359"/>
      <c r="Y830" s="359"/>
      <c r="Z830" s="359">
        <f>IF(SUM(K830:N830)&lt;SUM(J830),SUM(J830)-SUM(K830:N830),)</f>
        <v>0</v>
      </c>
      <c r="AA830" s="359"/>
      <c r="AB830" s="219">
        <v>8450000</v>
      </c>
      <c r="AC830" s="219">
        <v>8450000</v>
      </c>
      <c r="AD830" s="219"/>
      <c r="AE830" s="219"/>
      <c r="AF830" s="219"/>
      <c r="AG830" s="219"/>
      <c r="AH830" s="219"/>
      <c r="AI830" s="219"/>
      <c r="AJ830" s="359">
        <f>IF(SUM(AC830:AD830)&lt;SUM(AB830),SUM(AB830)-SUM(AC830:AD830),)</f>
        <v>0</v>
      </c>
      <c r="AK830" s="180">
        <f>IF(SUM(K830:X830)-I830&lt;SUM(J830+G830,H830),SUM(G830+H830+J830)-SUM(K830:X830),)+IF(SUM(AC830:AD830)&lt;SUM(AB830),SUM(AB830)-SUM(AC830:AD830),)</f>
        <v>0</v>
      </c>
      <c r="AL830" s="28"/>
      <c r="AM830" s="89"/>
      <c r="AN830" s="89"/>
      <c r="AO830" s="89"/>
      <c r="AP830" s="89"/>
      <c r="AQ830" s="89"/>
      <c r="AR830" s="89"/>
      <c r="AS830" s="89"/>
      <c r="AT830" s="89"/>
      <c r="AU830" s="89"/>
      <c r="AV830" s="220"/>
      <c r="AW830" s="89"/>
      <c r="AX830" s="89"/>
    </row>
    <row r="831" spans="1:50" ht="15.75">
      <c r="A831" s="356">
        <f>SUBTOTAL(3,$AK$7:AK831)</f>
        <v>825</v>
      </c>
      <c r="B831" s="357" t="s">
        <v>7052</v>
      </c>
      <c r="C831" s="358" t="s">
        <v>4958</v>
      </c>
      <c r="D831" s="357" t="s">
        <v>10107</v>
      </c>
      <c r="E831" s="357" t="s">
        <v>14936</v>
      </c>
      <c r="F831" s="357" t="s">
        <v>9702</v>
      </c>
      <c r="G831" s="359">
        <v>0</v>
      </c>
      <c r="H831" s="180">
        <v>0</v>
      </c>
      <c r="I831" s="371">
        <v>0</v>
      </c>
      <c r="J831" s="359">
        <v>7500000</v>
      </c>
      <c r="K831" s="359"/>
      <c r="L831" s="359"/>
      <c r="M831" s="359"/>
      <c r="N831" s="359">
        <v>7500000</v>
      </c>
      <c r="O831" s="359"/>
      <c r="P831" s="359"/>
      <c r="Q831" s="252"/>
      <c r="R831" s="359"/>
      <c r="S831" s="359"/>
      <c r="T831" s="359"/>
      <c r="U831" s="359"/>
      <c r="V831" s="359"/>
      <c r="W831" s="359"/>
      <c r="X831" s="359"/>
      <c r="Y831" s="359"/>
      <c r="Z831" s="359">
        <f>IF(SUM(K831:N831)&lt;SUM(J831),SUM(J831)-SUM(K831:N831),)</f>
        <v>0</v>
      </c>
      <c r="AA831" s="359"/>
      <c r="AB831" s="219">
        <v>8450000</v>
      </c>
      <c r="AC831" s="219"/>
      <c r="AD831" s="219"/>
      <c r="AE831" s="219"/>
      <c r="AF831" s="219"/>
      <c r="AG831" s="219"/>
      <c r="AH831" s="219"/>
      <c r="AI831" s="219"/>
      <c r="AJ831" s="359">
        <f>IF(SUM(AC831:AD831)&lt;SUM(AB831),SUM(AB831)-SUM(AC831:AD831),)</f>
        <v>8450000</v>
      </c>
      <c r="AK831" s="180">
        <f>IF(SUM(K831:X831)-I831&lt;SUM(J831+G831,H831),SUM(G831+H831+J831)-SUM(K831:X831),)+IF(SUM(AC831:AD831)&lt;SUM(AB831),SUM(AB831)-SUM(AC831:AD831),)</f>
        <v>8450000</v>
      </c>
      <c r="AL831" s="28"/>
      <c r="AM831" s="89"/>
      <c r="AN831" s="89"/>
      <c r="AO831" s="89"/>
      <c r="AP831" s="89"/>
      <c r="AQ831" s="89"/>
      <c r="AR831" s="89"/>
      <c r="AS831" s="89"/>
      <c r="AT831" s="89"/>
      <c r="AU831" s="89"/>
      <c r="AV831" s="220"/>
      <c r="AW831" s="89"/>
      <c r="AX831" s="89"/>
    </row>
    <row r="832" spans="1:50" ht="15.75">
      <c r="A832" s="356">
        <f>SUBTOTAL(3,$AK$7:AK832)</f>
        <v>826</v>
      </c>
      <c r="B832" s="357" t="s">
        <v>7052</v>
      </c>
      <c r="C832" s="358" t="s">
        <v>5114</v>
      </c>
      <c r="D832" s="357" t="s">
        <v>1096</v>
      </c>
      <c r="E832" s="357" t="s">
        <v>14936</v>
      </c>
      <c r="F832" s="357" t="s">
        <v>9702</v>
      </c>
      <c r="G832" s="359">
        <v>0</v>
      </c>
      <c r="H832" s="180">
        <v>0</v>
      </c>
      <c r="I832" s="371">
        <v>0</v>
      </c>
      <c r="J832" s="359">
        <v>7500000</v>
      </c>
      <c r="K832" s="359"/>
      <c r="L832" s="359"/>
      <c r="M832" s="359"/>
      <c r="N832" s="359">
        <v>7500000</v>
      </c>
      <c r="O832" s="359"/>
      <c r="P832" s="359"/>
      <c r="Q832" s="252"/>
      <c r="R832" s="359"/>
      <c r="S832" s="359"/>
      <c r="T832" s="359"/>
      <c r="U832" s="359"/>
      <c r="V832" s="359"/>
      <c r="W832" s="359"/>
      <c r="X832" s="359"/>
      <c r="Y832" s="359"/>
      <c r="Z832" s="359">
        <f>IF(SUM(K832:N832)&lt;SUM(J832),SUM(J832)-SUM(K832:N832),)</f>
        <v>0</v>
      </c>
      <c r="AA832" s="359"/>
      <c r="AB832" s="219">
        <v>8450000</v>
      </c>
      <c r="AC832" s="219"/>
      <c r="AD832" s="219"/>
      <c r="AE832" s="219">
        <v>8450000</v>
      </c>
      <c r="AF832" s="219"/>
      <c r="AG832" s="219"/>
      <c r="AH832" s="219"/>
      <c r="AI832" s="219"/>
      <c r="AJ832" s="359">
        <f>IF(SUM(AC832:AF832)&lt;SUM(AB832),SUM(AB832)-SUM(AC832:AF832),)</f>
        <v>0</v>
      </c>
      <c r="AK832" s="180">
        <f>IF(SUM(K832:X832)-I832&lt;SUM(J832+G832,H832),SUM(G832+H832+J832)-SUM(K832:X832),)+IF(SUM(AC832:AF832)&lt;SUM(AB832),SUM(AB832)-SUM(AC832:AF832),)</f>
        <v>0</v>
      </c>
      <c r="AL832" s="28"/>
      <c r="AM832" s="89"/>
      <c r="AN832" s="89"/>
      <c r="AO832" s="89"/>
      <c r="AP832" s="89"/>
      <c r="AQ832" s="89"/>
      <c r="AR832" s="89"/>
      <c r="AS832" s="89"/>
      <c r="AT832" s="89"/>
      <c r="AU832" s="89"/>
      <c r="AV832" s="220"/>
      <c r="AW832" s="89"/>
      <c r="AX832" s="89"/>
    </row>
    <row r="833" spans="1:50" ht="15.75">
      <c r="A833" s="356">
        <f>SUBTOTAL(3,$AK$7:AK833)</f>
        <v>827</v>
      </c>
      <c r="B833" s="357" t="s">
        <v>7052</v>
      </c>
      <c r="C833" s="358" t="s">
        <v>5944</v>
      </c>
      <c r="D833" s="357" t="s">
        <v>10108</v>
      </c>
      <c r="E833" s="357" t="s">
        <v>9702</v>
      </c>
      <c r="F833" s="357" t="s">
        <v>9702</v>
      </c>
      <c r="G833" s="359">
        <v>0</v>
      </c>
      <c r="H833" s="180">
        <v>0</v>
      </c>
      <c r="I833" s="371">
        <v>0</v>
      </c>
      <c r="J833" s="359">
        <v>7500000</v>
      </c>
      <c r="K833" s="359"/>
      <c r="L833" s="359"/>
      <c r="M833" s="359"/>
      <c r="N833" s="359">
        <v>7500000</v>
      </c>
      <c r="O833" s="359"/>
      <c r="P833" s="359"/>
      <c r="Q833" s="252"/>
      <c r="R833" s="359"/>
      <c r="S833" s="359"/>
      <c r="T833" s="359"/>
      <c r="U833" s="359"/>
      <c r="V833" s="359"/>
      <c r="W833" s="359"/>
      <c r="X833" s="359"/>
      <c r="Y833" s="359"/>
      <c r="Z833" s="359">
        <f>IF(SUM(K833:N833)&lt;SUM(J833),SUM(J833)-SUM(K833:N833),)</f>
        <v>0</v>
      </c>
      <c r="AA833" s="359"/>
      <c r="AB833" s="219">
        <v>8450000</v>
      </c>
      <c r="AC833" s="219">
        <v>8450000</v>
      </c>
      <c r="AD833" s="219"/>
      <c r="AE833" s="219"/>
      <c r="AF833" s="219"/>
      <c r="AG833" s="219"/>
      <c r="AH833" s="219"/>
      <c r="AI833" s="219"/>
      <c r="AJ833" s="359">
        <f>IF(SUM(AC833:AD833)&lt;SUM(AB833),SUM(AB833)-SUM(AC833:AD833),)</f>
        <v>0</v>
      </c>
      <c r="AK833" s="180">
        <f>IF(SUM(K833:X833)-I833&lt;SUM(J833+G833,H833),SUM(G833+H833+J833)-SUM(K833:X833),)+IF(SUM(AC833:AD833)&lt;SUM(AB833),SUM(AB833)-SUM(AC833:AD833),)</f>
        <v>0</v>
      </c>
      <c r="AL833" s="28"/>
      <c r="AM833" s="89"/>
      <c r="AN833" s="89"/>
      <c r="AO833" s="89"/>
      <c r="AP833" s="89"/>
      <c r="AQ833" s="89"/>
      <c r="AR833" s="89"/>
      <c r="AS833" s="89"/>
      <c r="AT833" s="89"/>
      <c r="AU833" s="89"/>
      <c r="AV833" s="220"/>
      <c r="AW833" s="89"/>
      <c r="AX833" s="89"/>
    </row>
    <row r="834" spans="1:50" ht="15.75">
      <c r="A834" s="356">
        <f>SUBTOTAL(3,$AK$7:AK834)</f>
        <v>828</v>
      </c>
      <c r="B834" s="357" t="s">
        <v>7052</v>
      </c>
      <c r="C834" s="358" t="s">
        <v>10109</v>
      </c>
      <c r="D834" s="357" t="s">
        <v>10110</v>
      </c>
      <c r="E834" s="357" t="s">
        <v>9702</v>
      </c>
      <c r="F834" s="357" t="s">
        <v>9702</v>
      </c>
      <c r="G834" s="359">
        <v>0</v>
      </c>
      <c r="H834" s="180">
        <v>0</v>
      </c>
      <c r="I834" s="371">
        <v>0</v>
      </c>
      <c r="J834" s="359">
        <v>7500000</v>
      </c>
      <c r="K834" s="359"/>
      <c r="L834" s="359"/>
      <c r="M834" s="359"/>
      <c r="N834" s="359"/>
      <c r="O834" s="359"/>
      <c r="P834" s="359">
        <v>7500000</v>
      </c>
      <c r="Q834" s="252"/>
      <c r="R834" s="359"/>
      <c r="S834" s="359"/>
      <c r="T834" s="359"/>
      <c r="U834" s="359"/>
      <c r="V834" s="359"/>
      <c r="W834" s="359"/>
      <c r="X834" s="359"/>
      <c r="Y834" s="359"/>
      <c r="Z834" s="359">
        <f>IF(SUM(K834:P834)&lt;SUM(J834),SUM(J834)-SUM(K834:P834),)</f>
        <v>0</v>
      </c>
      <c r="AA834" s="359"/>
      <c r="AB834" s="219">
        <v>8450000</v>
      </c>
      <c r="AC834" s="219"/>
      <c r="AD834" s="219"/>
      <c r="AE834" s="219"/>
      <c r="AF834" s="219"/>
      <c r="AG834" s="219"/>
      <c r="AH834" s="219"/>
      <c r="AI834" s="219"/>
      <c r="AJ834" s="359">
        <f>IF(SUM(AC834:AD834)&lt;SUM(AB834),SUM(AB834)-SUM(AC834:AD834),)</f>
        <v>8450000</v>
      </c>
      <c r="AK834" s="180">
        <f>IF(SUM(K834:X834)-I834&lt;SUM(J834+G834,H834),SUM(G834+H834+J834)-SUM(K834:X834),)+IF(SUM(AC834:AD834)&lt;SUM(AB834),SUM(AB834)-SUM(AC834:AD834),)</f>
        <v>8450000</v>
      </c>
      <c r="AL834" s="28"/>
      <c r="AM834" s="89"/>
      <c r="AN834" s="89"/>
      <c r="AO834" s="89"/>
      <c r="AP834" s="89"/>
      <c r="AQ834" s="89"/>
      <c r="AR834" s="89"/>
      <c r="AS834" s="89"/>
      <c r="AT834" s="89"/>
      <c r="AU834" s="89"/>
      <c r="AV834" s="220"/>
      <c r="AW834" s="89"/>
      <c r="AX834" s="89"/>
    </row>
    <row r="835" spans="1:50" ht="15.75">
      <c r="A835" s="356">
        <f>SUBTOTAL(3,$AK$7:AK835)</f>
        <v>829</v>
      </c>
      <c r="B835" s="357" t="s">
        <v>7052</v>
      </c>
      <c r="C835" s="358" t="s">
        <v>10111</v>
      </c>
      <c r="D835" s="357" t="s">
        <v>10112</v>
      </c>
      <c r="E835" s="357" t="s">
        <v>14936</v>
      </c>
      <c r="F835" s="357" t="s">
        <v>9702</v>
      </c>
      <c r="G835" s="359">
        <v>0</v>
      </c>
      <c r="H835" s="180">
        <v>0</v>
      </c>
      <c r="I835" s="371">
        <v>0</v>
      </c>
      <c r="J835" s="359">
        <v>7500000</v>
      </c>
      <c r="K835" s="359"/>
      <c r="L835" s="359"/>
      <c r="M835" s="359"/>
      <c r="N835" s="359"/>
      <c r="O835" s="359"/>
      <c r="P835" s="359">
        <v>7500000</v>
      </c>
      <c r="Q835" s="252"/>
      <c r="R835" s="359"/>
      <c r="S835" s="359"/>
      <c r="T835" s="359"/>
      <c r="U835" s="359"/>
      <c r="V835" s="359"/>
      <c r="W835" s="359"/>
      <c r="X835" s="359"/>
      <c r="Y835" s="359"/>
      <c r="Z835" s="359">
        <f>IF(SUM(K835:P835)&lt;SUM(J835),SUM(J835)-SUM(K835:P835),)</f>
        <v>0</v>
      </c>
      <c r="AA835" s="359"/>
      <c r="AB835" s="219">
        <v>8450000</v>
      </c>
      <c r="AC835" s="219">
        <v>8450000</v>
      </c>
      <c r="AD835" s="219"/>
      <c r="AE835" s="219"/>
      <c r="AF835" s="219"/>
      <c r="AG835" s="219"/>
      <c r="AH835" s="219"/>
      <c r="AI835" s="219"/>
      <c r="AJ835" s="359">
        <f>IF(SUM(AC835:AD835)&lt;SUM(AB835),SUM(AB835)-SUM(AC835:AD835),)</f>
        <v>0</v>
      </c>
      <c r="AK835" s="180">
        <f>IF(SUM(K835:X835)-I835&lt;SUM(J835+G835,H835),SUM(G835+H835+J835)-SUM(K835:X835),)+IF(SUM(AC835:AD835)&lt;SUM(AB835),SUM(AB835)-SUM(AC835:AD835),)</f>
        <v>0</v>
      </c>
      <c r="AL835" s="28"/>
      <c r="AM835" s="89"/>
      <c r="AN835" s="89"/>
      <c r="AO835" s="89"/>
      <c r="AP835" s="89"/>
      <c r="AQ835" s="89"/>
      <c r="AR835" s="89"/>
      <c r="AS835" s="89"/>
      <c r="AT835" s="89"/>
      <c r="AU835" s="89"/>
      <c r="AV835" s="220"/>
      <c r="AW835" s="89"/>
      <c r="AX835" s="89"/>
    </row>
    <row r="836" spans="1:50" ht="15.75">
      <c r="A836" s="356">
        <f>SUBTOTAL(3,$AK$7:AK836)</f>
        <v>830</v>
      </c>
      <c r="B836" s="357" t="s">
        <v>7052</v>
      </c>
      <c r="C836" s="358" t="s">
        <v>4905</v>
      </c>
      <c r="D836" s="357" t="s">
        <v>10113</v>
      </c>
      <c r="E836" s="357" t="s">
        <v>14936</v>
      </c>
      <c r="F836" s="357" t="s">
        <v>9702</v>
      </c>
      <c r="G836" s="359">
        <v>0</v>
      </c>
      <c r="H836" s="180">
        <v>0</v>
      </c>
      <c r="I836" s="371">
        <v>0</v>
      </c>
      <c r="J836" s="359">
        <v>7500000</v>
      </c>
      <c r="K836" s="359"/>
      <c r="L836" s="359"/>
      <c r="M836" s="359"/>
      <c r="N836" s="359">
        <v>7500000</v>
      </c>
      <c r="O836" s="359"/>
      <c r="P836" s="359"/>
      <c r="Q836" s="252"/>
      <c r="R836" s="359"/>
      <c r="S836" s="359"/>
      <c r="T836" s="359"/>
      <c r="U836" s="359"/>
      <c r="V836" s="359"/>
      <c r="W836" s="359"/>
      <c r="X836" s="359"/>
      <c r="Y836" s="359"/>
      <c r="Z836" s="359">
        <f>IF(SUM(K836:N836)&lt;SUM(J836),SUM(J836)-SUM(K836:N836),)</f>
        <v>0</v>
      </c>
      <c r="AA836" s="359"/>
      <c r="AB836" s="219">
        <v>8450000</v>
      </c>
      <c r="AC836" s="219">
        <v>8450000</v>
      </c>
      <c r="AD836" s="219"/>
      <c r="AE836" s="219"/>
      <c r="AF836" s="219"/>
      <c r="AG836" s="219"/>
      <c r="AH836" s="219"/>
      <c r="AI836" s="219"/>
      <c r="AJ836" s="359">
        <f>IF(SUM(AC836:AD836)&lt;SUM(AB836),SUM(AB836)-SUM(AC836:AD836),)</f>
        <v>0</v>
      </c>
      <c r="AK836" s="180">
        <f>IF(SUM(K836:X836)-I836&lt;SUM(J836+G836,H836),SUM(G836+H836+J836)-SUM(K836:X836),)+IF(SUM(AC836:AD836)&lt;SUM(AB836),SUM(AB836)-SUM(AC836:AD836),)</f>
        <v>0</v>
      </c>
      <c r="AL836" s="28"/>
      <c r="AM836" s="89"/>
      <c r="AN836" s="89"/>
      <c r="AO836" s="89"/>
      <c r="AP836" s="89"/>
      <c r="AQ836" s="89"/>
      <c r="AR836" s="89"/>
      <c r="AS836" s="89"/>
      <c r="AT836" s="89"/>
      <c r="AU836" s="89"/>
      <c r="AV836" s="220"/>
      <c r="AW836" s="89"/>
      <c r="AX836" s="89"/>
    </row>
    <row r="837" spans="1:50" ht="15.75">
      <c r="A837" s="356">
        <f>SUBTOTAL(3,$AK$7:AK837)</f>
        <v>831</v>
      </c>
      <c r="B837" s="357" t="s">
        <v>7052</v>
      </c>
      <c r="C837" s="358" t="s">
        <v>6164</v>
      </c>
      <c r="D837" s="357" t="s">
        <v>10114</v>
      </c>
      <c r="E837" s="357" t="s">
        <v>14937</v>
      </c>
      <c r="F837" s="357" t="s">
        <v>9702</v>
      </c>
      <c r="G837" s="359">
        <v>0</v>
      </c>
      <c r="H837" s="180">
        <v>0</v>
      </c>
      <c r="I837" s="371">
        <v>0</v>
      </c>
      <c r="J837" s="359">
        <v>7500000</v>
      </c>
      <c r="K837" s="359"/>
      <c r="L837" s="359"/>
      <c r="M837" s="359"/>
      <c r="N837" s="359">
        <v>7500000</v>
      </c>
      <c r="O837" s="359"/>
      <c r="P837" s="359"/>
      <c r="Q837" s="252"/>
      <c r="R837" s="359"/>
      <c r="S837" s="359"/>
      <c r="T837" s="359"/>
      <c r="U837" s="359"/>
      <c r="V837" s="359"/>
      <c r="W837" s="359"/>
      <c r="X837" s="359"/>
      <c r="Y837" s="359"/>
      <c r="Z837" s="359">
        <f>IF(SUM(K837:N837)&lt;SUM(J837),SUM(J837)-SUM(K837:N837),)</f>
        <v>0</v>
      </c>
      <c r="AA837" s="359"/>
      <c r="AB837" s="219">
        <v>8450000</v>
      </c>
      <c r="AC837" s="219"/>
      <c r="AD837" s="219"/>
      <c r="AE837" s="219">
        <v>8450000</v>
      </c>
      <c r="AF837" s="219"/>
      <c r="AG837" s="219"/>
      <c r="AH837" s="219"/>
      <c r="AI837" s="219"/>
      <c r="AJ837" s="359">
        <f t="shared" ref="AJ837:AJ838" si="149">IF(SUM(AC837:AF837)&lt;SUM(AB837),SUM(AB837)-SUM(AC837:AF837),)</f>
        <v>0</v>
      </c>
      <c r="AK837" s="180">
        <f t="shared" ref="AK837:AK838" si="150">IF(SUM(K837:X837)-I837&lt;SUM(J837+G837,H837),SUM(G837+H837+J837)-SUM(K837:X837),)+IF(SUM(AC837:AF837)&lt;SUM(AB837),SUM(AB837)-SUM(AC837:AF837),)</f>
        <v>0</v>
      </c>
      <c r="AL837" s="28"/>
      <c r="AM837" s="89"/>
      <c r="AN837" s="89"/>
      <c r="AO837" s="89"/>
      <c r="AP837" s="89"/>
      <c r="AQ837" s="89"/>
      <c r="AR837" s="89"/>
      <c r="AS837" s="89"/>
      <c r="AT837" s="89"/>
      <c r="AU837" s="89"/>
      <c r="AV837" s="220"/>
      <c r="AW837" s="89"/>
      <c r="AX837" s="89"/>
    </row>
    <row r="838" spans="1:50" ht="15.75">
      <c r="A838" s="356">
        <f>SUBTOTAL(3,$AK$7:AK838)</f>
        <v>832</v>
      </c>
      <c r="B838" s="357" t="s">
        <v>7052</v>
      </c>
      <c r="C838" s="358" t="s">
        <v>10115</v>
      </c>
      <c r="D838" s="357" t="s">
        <v>10116</v>
      </c>
      <c r="E838" s="357" t="s">
        <v>14937</v>
      </c>
      <c r="F838" s="357" t="s">
        <v>9702</v>
      </c>
      <c r="G838" s="359">
        <v>0</v>
      </c>
      <c r="H838" s="180">
        <v>0</v>
      </c>
      <c r="I838" s="371">
        <v>0</v>
      </c>
      <c r="J838" s="359">
        <v>7500000</v>
      </c>
      <c r="K838" s="359"/>
      <c r="L838" s="359"/>
      <c r="M838" s="359"/>
      <c r="N838" s="359"/>
      <c r="O838" s="359"/>
      <c r="P838" s="359"/>
      <c r="Q838" s="252"/>
      <c r="R838" s="359">
        <v>7500000</v>
      </c>
      <c r="S838" s="359"/>
      <c r="T838" s="359"/>
      <c r="U838" s="359"/>
      <c r="V838" s="359"/>
      <c r="W838" s="359"/>
      <c r="X838" s="359"/>
      <c r="Y838" s="359"/>
      <c r="Z838" s="359">
        <f>IF(SUM(K838:R838)&lt;SUM(J838),SUM(J838)-SUM(K838:N=R838),)</f>
        <v>0</v>
      </c>
      <c r="AA838" s="359"/>
      <c r="AB838" s="219">
        <v>8450000</v>
      </c>
      <c r="AC838" s="219"/>
      <c r="AD838" s="219"/>
      <c r="AE838" s="219">
        <v>8450000</v>
      </c>
      <c r="AF838" s="219"/>
      <c r="AG838" s="219"/>
      <c r="AH838" s="219"/>
      <c r="AI838" s="219"/>
      <c r="AJ838" s="359">
        <f t="shared" si="149"/>
        <v>0</v>
      </c>
      <c r="AK838" s="180">
        <f t="shared" si="150"/>
        <v>0</v>
      </c>
      <c r="AL838" s="28"/>
      <c r="AM838" s="89"/>
      <c r="AN838" s="89"/>
      <c r="AO838" s="89"/>
      <c r="AP838" s="89"/>
      <c r="AQ838" s="89"/>
      <c r="AR838" s="89"/>
      <c r="AS838" s="89"/>
      <c r="AT838" s="89"/>
      <c r="AU838" s="89"/>
      <c r="AV838" s="220"/>
      <c r="AW838" s="89"/>
      <c r="AX838" s="89"/>
    </row>
    <row r="839" spans="1:50" ht="15.75">
      <c r="A839" s="356">
        <f>SUBTOTAL(3,$AK$7:AK839)</f>
        <v>833</v>
      </c>
      <c r="B839" s="357" t="s">
        <v>7052</v>
      </c>
      <c r="C839" s="358" t="s">
        <v>5504</v>
      </c>
      <c r="D839" s="357" t="s">
        <v>10117</v>
      </c>
      <c r="E839" s="357" t="s">
        <v>14936</v>
      </c>
      <c r="F839" s="357" t="s">
        <v>9702</v>
      </c>
      <c r="G839" s="359">
        <v>0</v>
      </c>
      <c r="H839" s="180">
        <v>0</v>
      </c>
      <c r="I839" s="371">
        <v>0</v>
      </c>
      <c r="J839" s="359">
        <v>7500000</v>
      </c>
      <c r="K839" s="359"/>
      <c r="L839" s="359"/>
      <c r="M839" s="359"/>
      <c r="N839" s="359">
        <v>7500000</v>
      </c>
      <c r="O839" s="359"/>
      <c r="P839" s="359"/>
      <c r="Q839" s="252"/>
      <c r="R839" s="359"/>
      <c r="S839" s="359"/>
      <c r="T839" s="359"/>
      <c r="U839" s="359"/>
      <c r="V839" s="359"/>
      <c r="W839" s="359"/>
      <c r="X839" s="359"/>
      <c r="Y839" s="359"/>
      <c r="Z839" s="359">
        <f>IF(SUM(K839:N839)&lt;SUM(J839),SUM(J839)-SUM(K839:N839),)</f>
        <v>0</v>
      </c>
      <c r="AA839" s="359"/>
      <c r="AB839" s="219">
        <v>8450000</v>
      </c>
      <c r="AC839" s="219">
        <v>8450000</v>
      </c>
      <c r="AD839" s="219"/>
      <c r="AE839" s="219"/>
      <c r="AF839" s="219"/>
      <c r="AG839" s="219"/>
      <c r="AH839" s="219"/>
      <c r="AI839" s="219"/>
      <c r="AJ839" s="359">
        <f>IF(SUM(AC839:AD839)&lt;SUM(AB839),SUM(AB839)-SUM(AC839:AD839),)</f>
        <v>0</v>
      </c>
      <c r="AK839" s="180">
        <f>IF(SUM(K839:X839)-I839&lt;SUM(J839+G839,H839),SUM(G839+H839+J839)-SUM(K839:X839),)+IF(SUM(AC839:AD839)&lt;SUM(AB839),SUM(AB839)-SUM(AC839:AD839),)</f>
        <v>0</v>
      </c>
      <c r="AL839" s="28"/>
      <c r="AM839" s="89"/>
      <c r="AN839" s="89"/>
      <c r="AO839" s="89"/>
      <c r="AP839" s="89"/>
      <c r="AQ839" s="89"/>
      <c r="AR839" s="89"/>
      <c r="AS839" s="89"/>
      <c r="AT839" s="89"/>
      <c r="AU839" s="89"/>
      <c r="AV839" s="220"/>
      <c r="AW839" s="89"/>
      <c r="AX839" s="89"/>
    </row>
    <row r="840" spans="1:50" ht="15.75">
      <c r="A840" s="356">
        <f>SUBTOTAL(3,$AK$7:AK840)</f>
        <v>834</v>
      </c>
      <c r="B840" s="357" t="s">
        <v>7052</v>
      </c>
      <c r="C840" s="358" t="s">
        <v>5390</v>
      </c>
      <c r="D840" s="357" t="s">
        <v>10118</v>
      </c>
      <c r="E840" s="357" t="s">
        <v>9702</v>
      </c>
      <c r="F840" s="357" t="s">
        <v>9702</v>
      </c>
      <c r="G840" s="359">
        <v>0</v>
      </c>
      <c r="H840" s="180">
        <v>0</v>
      </c>
      <c r="I840" s="371">
        <v>0</v>
      </c>
      <c r="J840" s="359">
        <v>7500000</v>
      </c>
      <c r="K840" s="359"/>
      <c r="L840" s="359"/>
      <c r="M840" s="359"/>
      <c r="N840" s="359">
        <v>7500000</v>
      </c>
      <c r="O840" s="359"/>
      <c r="P840" s="359"/>
      <c r="Q840" s="252"/>
      <c r="R840" s="359"/>
      <c r="S840" s="359"/>
      <c r="T840" s="359"/>
      <c r="U840" s="359"/>
      <c r="V840" s="359"/>
      <c r="W840" s="359"/>
      <c r="X840" s="359"/>
      <c r="Y840" s="359"/>
      <c r="Z840" s="359">
        <f>IF(SUM(K840:N840)&lt;SUM(J840),SUM(J840)-SUM(K840:N840),)</f>
        <v>0</v>
      </c>
      <c r="AA840" s="359"/>
      <c r="AB840" s="219">
        <v>8450000</v>
      </c>
      <c r="AC840" s="219"/>
      <c r="AD840" s="219"/>
      <c r="AE840" s="219">
        <v>8450000</v>
      </c>
      <c r="AF840" s="219"/>
      <c r="AG840" s="219"/>
      <c r="AH840" s="219"/>
      <c r="AI840" s="219"/>
      <c r="AJ840" s="359">
        <f>IF(SUM(AC840:AF840)&lt;SUM(AB840),SUM(AB840)-SUM(AC840:AF840),)</f>
        <v>0</v>
      </c>
      <c r="AK840" s="180">
        <f>IF(SUM(K840:X840)-I840&lt;SUM(J840+G840,H840),SUM(G840+H840+J840)-SUM(K840:X840),)+IF(SUM(AC840:AF840)&lt;SUM(AB840),SUM(AB840)-SUM(AC840:AF840),)</f>
        <v>0</v>
      </c>
      <c r="AL840" s="28"/>
      <c r="AM840" s="89"/>
      <c r="AN840" s="89"/>
      <c r="AO840" s="89"/>
      <c r="AP840" s="89"/>
      <c r="AQ840" s="89"/>
      <c r="AR840" s="89"/>
      <c r="AS840" s="89"/>
      <c r="AT840" s="89"/>
      <c r="AU840" s="89"/>
      <c r="AV840" s="220"/>
      <c r="AW840" s="89"/>
      <c r="AX840" s="89"/>
    </row>
    <row r="841" spans="1:50" ht="15.75">
      <c r="A841" s="356">
        <f>SUBTOTAL(3,$AK$7:AK841)</f>
        <v>835</v>
      </c>
      <c r="B841" s="357" t="s">
        <v>7052</v>
      </c>
      <c r="C841" s="358" t="s">
        <v>5021</v>
      </c>
      <c r="D841" s="357" t="s">
        <v>10119</v>
      </c>
      <c r="E841" s="357" t="s">
        <v>9702</v>
      </c>
      <c r="F841" s="357" t="s">
        <v>9702</v>
      </c>
      <c r="G841" s="359">
        <v>0</v>
      </c>
      <c r="H841" s="180">
        <v>0</v>
      </c>
      <c r="I841" s="371">
        <v>0</v>
      </c>
      <c r="J841" s="359">
        <v>7500000</v>
      </c>
      <c r="K841" s="359"/>
      <c r="L841" s="359"/>
      <c r="M841" s="359"/>
      <c r="N841" s="359">
        <v>7500000</v>
      </c>
      <c r="O841" s="359"/>
      <c r="P841" s="359"/>
      <c r="Q841" s="252"/>
      <c r="R841" s="359"/>
      <c r="S841" s="359"/>
      <c r="T841" s="359"/>
      <c r="U841" s="359"/>
      <c r="V841" s="359"/>
      <c r="W841" s="359"/>
      <c r="X841" s="359"/>
      <c r="Y841" s="359"/>
      <c r="Z841" s="359">
        <f>IF(SUM(K841:N841)&lt;SUM(J841),SUM(J841)-SUM(K841:N841),)</f>
        <v>0</v>
      </c>
      <c r="AA841" s="359"/>
      <c r="AB841" s="219">
        <v>8450000</v>
      </c>
      <c r="AC841" s="219">
        <v>8450000</v>
      </c>
      <c r="AD841" s="219"/>
      <c r="AE841" s="219"/>
      <c r="AF841" s="219"/>
      <c r="AG841" s="219"/>
      <c r="AH841" s="219"/>
      <c r="AI841" s="219"/>
      <c r="AJ841" s="359">
        <f t="shared" ref="AJ841:AJ856" si="151">IF(SUM(AC841:AD841)&lt;SUM(AB841),SUM(AB841)-SUM(AC841:AD841),)</f>
        <v>0</v>
      </c>
      <c r="AK841" s="180">
        <f t="shared" ref="AK841:AK856" si="152">IF(SUM(K841:X841)-I841&lt;SUM(J841+G841,H841),SUM(G841+H841+J841)-SUM(K841:X841),)+IF(SUM(AC841:AD841)&lt;SUM(AB841),SUM(AB841)-SUM(AC841:AD841),)</f>
        <v>0</v>
      </c>
      <c r="AL841" s="28"/>
      <c r="AM841" s="89"/>
      <c r="AN841" s="89"/>
      <c r="AO841" s="89"/>
      <c r="AP841" s="89"/>
      <c r="AQ841" s="89"/>
      <c r="AR841" s="89"/>
      <c r="AS841" s="89"/>
      <c r="AT841" s="89"/>
      <c r="AU841" s="89"/>
      <c r="AV841" s="220"/>
      <c r="AW841" s="89"/>
      <c r="AX841" s="89"/>
    </row>
    <row r="842" spans="1:50" ht="15.75">
      <c r="A842" s="356">
        <f>SUBTOTAL(3,$AK$7:AK842)</f>
        <v>836</v>
      </c>
      <c r="B842" s="357" t="s">
        <v>7052</v>
      </c>
      <c r="C842" s="358" t="s">
        <v>5080</v>
      </c>
      <c r="D842" s="357" t="s">
        <v>10120</v>
      </c>
      <c r="E842" s="357" t="s">
        <v>14937</v>
      </c>
      <c r="F842" s="357" t="s">
        <v>9702</v>
      </c>
      <c r="G842" s="359">
        <v>0</v>
      </c>
      <c r="H842" s="180">
        <v>0</v>
      </c>
      <c r="I842" s="371"/>
      <c r="J842" s="359">
        <v>7500000</v>
      </c>
      <c r="K842" s="359"/>
      <c r="L842" s="359"/>
      <c r="M842" s="359"/>
      <c r="N842" s="359">
        <v>7500000</v>
      </c>
      <c r="O842" s="359"/>
      <c r="P842" s="359"/>
      <c r="Q842" s="252"/>
      <c r="R842" s="359"/>
      <c r="S842" s="359"/>
      <c r="T842" s="359"/>
      <c r="U842" s="359"/>
      <c r="V842" s="359"/>
      <c r="W842" s="359"/>
      <c r="X842" s="359"/>
      <c r="Y842" s="359"/>
      <c r="Z842" s="359">
        <f>IF(SUM(K842:N842)&lt;SUM(J842),SUM(J842)-SUM(K842:N842),)</f>
        <v>0</v>
      </c>
      <c r="AA842" s="359"/>
      <c r="AB842" s="219">
        <v>8450000</v>
      </c>
      <c r="AC842" s="219"/>
      <c r="AD842" s="219"/>
      <c r="AE842" s="219"/>
      <c r="AF842" s="219"/>
      <c r="AG842" s="219">
        <v>8450000</v>
      </c>
      <c r="AH842" s="219"/>
      <c r="AI842" s="219"/>
      <c r="AJ842" s="359">
        <f>IF(SUM(AC842:AH842)&lt;SUM(AB842),SUM(AB842)-SUM(AC842:AH842),)</f>
        <v>0</v>
      </c>
      <c r="AK842" s="180">
        <v>0</v>
      </c>
      <c r="AL842" s="28"/>
      <c r="AM842" s="89"/>
      <c r="AN842" s="89"/>
      <c r="AO842" s="89"/>
      <c r="AP842" s="89"/>
      <c r="AQ842" s="89"/>
      <c r="AR842" s="89"/>
      <c r="AS842" s="89"/>
      <c r="AT842" s="89"/>
      <c r="AU842" s="89"/>
      <c r="AV842" s="220"/>
      <c r="AW842" s="89"/>
      <c r="AX842" s="89"/>
    </row>
    <row r="843" spans="1:50" ht="15.75">
      <c r="A843" s="356">
        <f>SUBTOTAL(3,$AK$7:AK843)</f>
        <v>837</v>
      </c>
      <c r="B843" s="357" t="s">
        <v>7052</v>
      </c>
      <c r="C843" s="358" t="s">
        <v>10121</v>
      </c>
      <c r="D843" s="357" t="s">
        <v>10122</v>
      </c>
      <c r="E843" s="357" t="s">
        <v>14936</v>
      </c>
      <c r="F843" s="357" t="s">
        <v>9702</v>
      </c>
      <c r="G843" s="359">
        <v>0</v>
      </c>
      <c r="H843" s="180">
        <v>0</v>
      </c>
      <c r="I843" s="371">
        <v>0</v>
      </c>
      <c r="J843" s="359">
        <v>7500000</v>
      </c>
      <c r="K843" s="359"/>
      <c r="L843" s="359"/>
      <c r="M843" s="359"/>
      <c r="N843" s="359"/>
      <c r="O843" s="359"/>
      <c r="P843" s="359">
        <v>7500000</v>
      </c>
      <c r="Q843" s="252"/>
      <c r="R843" s="359"/>
      <c r="S843" s="359"/>
      <c r="T843" s="359"/>
      <c r="U843" s="359"/>
      <c r="V843" s="359"/>
      <c r="W843" s="359"/>
      <c r="X843" s="359"/>
      <c r="Y843" s="359"/>
      <c r="Z843" s="359">
        <f>IF(SUM(K843:P843)&lt;SUM(J843),SUM(J843)-SUM(K843:P843),)</f>
        <v>0</v>
      </c>
      <c r="AA843" s="359"/>
      <c r="AB843" s="219">
        <v>8450000</v>
      </c>
      <c r="AC843" s="219"/>
      <c r="AD843" s="219"/>
      <c r="AE843" s="219"/>
      <c r="AF843" s="219"/>
      <c r="AG843" s="219"/>
      <c r="AH843" s="219"/>
      <c r="AI843" s="219"/>
      <c r="AJ843" s="359">
        <f t="shared" si="151"/>
        <v>8450000</v>
      </c>
      <c r="AK843" s="180">
        <f t="shared" si="152"/>
        <v>8450000</v>
      </c>
      <c r="AL843" s="28"/>
      <c r="AM843" s="89"/>
      <c r="AN843" s="89"/>
      <c r="AO843" s="89"/>
      <c r="AP843" s="89"/>
      <c r="AQ843" s="89"/>
      <c r="AR843" s="89"/>
      <c r="AS843" s="89"/>
      <c r="AT843" s="89"/>
      <c r="AU843" s="89"/>
      <c r="AV843" s="220"/>
      <c r="AW843" s="89"/>
      <c r="AX843" s="89"/>
    </row>
    <row r="844" spans="1:50" ht="15.75">
      <c r="A844" s="356">
        <f>SUBTOTAL(3,$AK$7:AK844)</f>
        <v>838</v>
      </c>
      <c r="B844" s="357" t="s">
        <v>7052</v>
      </c>
      <c r="C844" s="358" t="s">
        <v>10123</v>
      </c>
      <c r="D844" s="357" t="s">
        <v>10124</v>
      </c>
      <c r="E844" s="357" t="s">
        <v>9702</v>
      </c>
      <c r="F844" s="357" t="s">
        <v>9702</v>
      </c>
      <c r="G844" s="359">
        <v>0</v>
      </c>
      <c r="H844" s="180">
        <v>0</v>
      </c>
      <c r="I844" s="371">
        <v>0</v>
      </c>
      <c r="J844" s="359">
        <v>7500000</v>
      </c>
      <c r="K844" s="359"/>
      <c r="L844" s="359"/>
      <c r="M844" s="359"/>
      <c r="N844" s="359"/>
      <c r="O844" s="359"/>
      <c r="P844" s="359">
        <v>7500000</v>
      </c>
      <c r="Q844" s="252"/>
      <c r="R844" s="359"/>
      <c r="S844" s="359"/>
      <c r="T844" s="359"/>
      <c r="U844" s="359"/>
      <c r="V844" s="359"/>
      <c r="W844" s="359"/>
      <c r="X844" s="359"/>
      <c r="Y844" s="359"/>
      <c r="Z844" s="359">
        <f>IF(SUM(K844:P844)&lt;SUM(J844),SUM(J844)-SUM(K844:P844),)</f>
        <v>0</v>
      </c>
      <c r="AA844" s="359"/>
      <c r="AB844" s="219">
        <v>8450000</v>
      </c>
      <c r="AC844" s="219">
        <v>8450000</v>
      </c>
      <c r="AD844" s="219"/>
      <c r="AE844" s="219"/>
      <c r="AF844" s="219"/>
      <c r="AG844" s="219"/>
      <c r="AH844" s="219"/>
      <c r="AI844" s="219"/>
      <c r="AJ844" s="359">
        <f t="shared" si="151"/>
        <v>0</v>
      </c>
      <c r="AK844" s="180">
        <f t="shared" si="152"/>
        <v>0</v>
      </c>
      <c r="AL844" s="28"/>
      <c r="AM844" s="89"/>
      <c r="AN844" s="89"/>
      <c r="AO844" s="89"/>
      <c r="AP844" s="89"/>
      <c r="AQ844" s="89"/>
      <c r="AR844" s="89"/>
      <c r="AS844" s="89"/>
      <c r="AT844" s="89"/>
      <c r="AU844" s="89"/>
      <c r="AV844" s="220"/>
      <c r="AW844" s="89"/>
      <c r="AX844" s="89"/>
    </row>
    <row r="845" spans="1:50" ht="15.75">
      <c r="A845" s="356">
        <f>SUBTOTAL(3,$AK$7:AK845)</f>
        <v>839</v>
      </c>
      <c r="B845" s="357" t="s">
        <v>7052</v>
      </c>
      <c r="C845" s="358" t="s">
        <v>4790</v>
      </c>
      <c r="D845" s="357" t="s">
        <v>10125</v>
      </c>
      <c r="E845" s="357" t="s">
        <v>14937</v>
      </c>
      <c r="F845" s="357" t="s">
        <v>9702</v>
      </c>
      <c r="G845" s="359">
        <v>0</v>
      </c>
      <c r="H845" s="180">
        <v>0</v>
      </c>
      <c r="I845" s="371">
        <v>0</v>
      </c>
      <c r="J845" s="359">
        <v>7500000</v>
      </c>
      <c r="K845" s="359"/>
      <c r="L845" s="359"/>
      <c r="M845" s="359"/>
      <c r="N845" s="359">
        <v>7500000</v>
      </c>
      <c r="O845" s="359"/>
      <c r="P845" s="359"/>
      <c r="Q845" s="252"/>
      <c r="R845" s="359"/>
      <c r="S845" s="359"/>
      <c r="T845" s="359"/>
      <c r="U845" s="359"/>
      <c r="V845" s="359"/>
      <c r="W845" s="359"/>
      <c r="X845" s="359"/>
      <c r="Y845" s="359"/>
      <c r="Z845" s="359">
        <f>IF(SUM(K845:N845)&lt;SUM(J845),SUM(J845)-SUM(K845:N845),)</f>
        <v>0</v>
      </c>
      <c r="AA845" s="359"/>
      <c r="AB845" s="219">
        <v>8450000</v>
      </c>
      <c r="AC845" s="219">
        <v>8450000</v>
      </c>
      <c r="AD845" s="219"/>
      <c r="AE845" s="219"/>
      <c r="AF845" s="219"/>
      <c r="AG845" s="219"/>
      <c r="AH845" s="219"/>
      <c r="AI845" s="219"/>
      <c r="AJ845" s="359">
        <f t="shared" si="151"/>
        <v>0</v>
      </c>
      <c r="AK845" s="180">
        <f t="shared" si="152"/>
        <v>0</v>
      </c>
      <c r="AL845" s="28"/>
      <c r="AM845" s="89"/>
      <c r="AN845" s="89"/>
      <c r="AO845" s="89"/>
      <c r="AP845" s="89"/>
      <c r="AQ845" s="89"/>
      <c r="AR845" s="89"/>
      <c r="AS845" s="89"/>
      <c r="AT845" s="89"/>
      <c r="AU845" s="89"/>
      <c r="AV845" s="220"/>
      <c r="AW845" s="89"/>
      <c r="AX845" s="89"/>
    </row>
    <row r="846" spans="1:50" ht="15.75">
      <c r="A846" s="356">
        <f>SUBTOTAL(3,$AK$7:AK846)</f>
        <v>840</v>
      </c>
      <c r="B846" s="357" t="s">
        <v>7052</v>
      </c>
      <c r="C846" s="358" t="s">
        <v>10126</v>
      </c>
      <c r="D846" s="357" t="s">
        <v>10127</v>
      </c>
      <c r="E846" s="357" t="s">
        <v>9702</v>
      </c>
      <c r="F846" s="357" t="s">
        <v>9702</v>
      </c>
      <c r="G846" s="359">
        <v>0</v>
      </c>
      <c r="H846" s="180">
        <v>0</v>
      </c>
      <c r="I846" s="371">
        <v>0</v>
      </c>
      <c r="J846" s="359">
        <v>7500000</v>
      </c>
      <c r="K846" s="359"/>
      <c r="L846" s="359"/>
      <c r="M846" s="359"/>
      <c r="N846" s="359"/>
      <c r="O846" s="359"/>
      <c r="P846" s="359">
        <v>7500000</v>
      </c>
      <c r="Q846" s="252"/>
      <c r="R846" s="359"/>
      <c r="S846" s="359"/>
      <c r="T846" s="359"/>
      <c r="U846" s="359"/>
      <c r="V846" s="359"/>
      <c r="W846" s="359"/>
      <c r="X846" s="359"/>
      <c r="Y846" s="359"/>
      <c r="Z846" s="359">
        <f>IF(SUM(K846:P846)&lt;SUM(J846),SUM(J846)-SUM(K846:P846),)</f>
        <v>0</v>
      </c>
      <c r="AA846" s="359"/>
      <c r="AB846" s="219">
        <v>8450000</v>
      </c>
      <c r="AC846" s="219"/>
      <c r="AD846" s="219"/>
      <c r="AE846" s="219"/>
      <c r="AF846" s="219"/>
      <c r="AG846" s="219">
        <v>8450000</v>
      </c>
      <c r="AH846" s="219"/>
      <c r="AI846" s="219"/>
      <c r="AJ846" s="359">
        <f>IF(SUM(AC846:AH846)&lt;SUM(AB846),SUM(AB846)-SUM(AC846:AH846),)</f>
        <v>0</v>
      </c>
      <c r="AK846" s="180">
        <v>0</v>
      </c>
      <c r="AL846" s="28"/>
      <c r="AM846" s="89"/>
      <c r="AN846" s="89"/>
      <c r="AO846" s="89"/>
      <c r="AP846" s="89"/>
      <c r="AQ846" s="89"/>
      <c r="AR846" s="89"/>
      <c r="AS846" s="89"/>
      <c r="AT846" s="89"/>
      <c r="AU846" s="89"/>
      <c r="AV846" s="220"/>
      <c r="AW846" s="89"/>
      <c r="AX846" s="89"/>
    </row>
    <row r="847" spans="1:50" ht="15.75">
      <c r="A847" s="356">
        <f>SUBTOTAL(3,$AK$7:AK847)</f>
        <v>841</v>
      </c>
      <c r="B847" s="357" t="s">
        <v>7052</v>
      </c>
      <c r="C847" s="358" t="s">
        <v>6591</v>
      </c>
      <c r="D847" s="357" t="s">
        <v>10130</v>
      </c>
      <c r="E847" s="357" t="s">
        <v>9651</v>
      </c>
      <c r="F847" s="357" t="s">
        <v>9651</v>
      </c>
      <c r="G847" s="359">
        <v>0</v>
      </c>
      <c r="H847" s="180">
        <v>0</v>
      </c>
      <c r="I847" s="371">
        <v>0</v>
      </c>
      <c r="J847" s="359">
        <v>7500000</v>
      </c>
      <c r="K847" s="359"/>
      <c r="L847" s="359"/>
      <c r="M847" s="359"/>
      <c r="N847" s="359">
        <v>7500000</v>
      </c>
      <c r="O847" s="359"/>
      <c r="P847" s="359"/>
      <c r="Q847" s="252"/>
      <c r="R847" s="359"/>
      <c r="S847" s="359"/>
      <c r="T847" s="359"/>
      <c r="U847" s="359"/>
      <c r="V847" s="359"/>
      <c r="W847" s="359"/>
      <c r="X847" s="359"/>
      <c r="Y847" s="359"/>
      <c r="Z847" s="359">
        <f t="shared" ref="Z847:Z864" si="153">IF(SUM(K847:N847)&lt;SUM(J847),SUM(J847)-SUM(K847:N847),)</f>
        <v>0</v>
      </c>
      <c r="AA847" s="359"/>
      <c r="AB847" s="219">
        <v>8450000</v>
      </c>
      <c r="AC847" s="219">
        <v>8450000</v>
      </c>
      <c r="AD847" s="219"/>
      <c r="AE847" s="219"/>
      <c r="AF847" s="219"/>
      <c r="AG847" s="219"/>
      <c r="AH847" s="219"/>
      <c r="AI847" s="219"/>
      <c r="AJ847" s="359">
        <f t="shared" si="151"/>
        <v>0</v>
      </c>
      <c r="AK847" s="180">
        <f t="shared" si="152"/>
        <v>0</v>
      </c>
      <c r="AL847" s="28"/>
      <c r="AM847" s="89"/>
      <c r="AN847" s="89"/>
      <c r="AO847" s="89"/>
      <c r="AP847" s="89"/>
      <c r="AQ847" s="89"/>
      <c r="AR847" s="89"/>
      <c r="AS847" s="89"/>
      <c r="AT847" s="89"/>
      <c r="AU847" s="89"/>
      <c r="AV847" s="220"/>
      <c r="AW847" s="89"/>
      <c r="AX847" s="89"/>
    </row>
    <row r="848" spans="1:50" ht="15.75">
      <c r="A848" s="356">
        <f>SUBTOTAL(3,$AK$7:AK848)</f>
        <v>842</v>
      </c>
      <c r="B848" s="357" t="s">
        <v>7052</v>
      </c>
      <c r="C848" s="358" t="s">
        <v>6082</v>
      </c>
      <c r="D848" s="357" t="s">
        <v>10132</v>
      </c>
      <c r="E848" s="357" t="s">
        <v>9651</v>
      </c>
      <c r="F848" s="357" t="s">
        <v>9651</v>
      </c>
      <c r="G848" s="359">
        <v>0</v>
      </c>
      <c r="H848" s="180">
        <v>0</v>
      </c>
      <c r="I848" s="371">
        <v>0</v>
      </c>
      <c r="J848" s="359">
        <v>7500000</v>
      </c>
      <c r="K848" s="359"/>
      <c r="L848" s="359"/>
      <c r="M848" s="359"/>
      <c r="N848" s="359">
        <v>7500000</v>
      </c>
      <c r="O848" s="359"/>
      <c r="P848" s="359"/>
      <c r="Q848" s="252"/>
      <c r="R848" s="359"/>
      <c r="S848" s="359"/>
      <c r="T848" s="359"/>
      <c r="U848" s="359"/>
      <c r="V848" s="359"/>
      <c r="W848" s="359"/>
      <c r="X848" s="359"/>
      <c r="Y848" s="359"/>
      <c r="Z848" s="359">
        <f t="shared" si="153"/>
        <v>0</v>
      </c>
      <c r="AA848" s="359"/>
      <c r="AB848" s="219">
        <v>8450000</v>
      </c>
      <c r="AC848" s="219">
        <v>8450000</v>
      </c>
      <c r="AD848" s="219"/>
      <c r="AE848" s="219"/>
      <c r="AF848" s="219"/>
      <c r="AG848" s="219"/>
      <c r="AH848" s="219"/>
      <c r="AI848" s="219"/>
      <c r="AJ848" s="359">
        <f t="shared" si="151"/>
        <v>0</v>
      </c>
      <c r="AK848" s="180">
        <f t="shared" si="152"/>
        <v>0</v>
      </c>
      <c r="AL848" s="28"/>
      <c r="AM848" s="89"/>
      <c r="AN848" s="89"/>
      <c r="AO848" s="89"/>
      <c r="AP848" s="89"/>
      <c r="AQ848" s="89"/>
      <c r="AR848" s="89"/>
      <c r="AS848" s="89"/>
      <c r="AT848" s="89"/>
      <c r="AU848" s="89"/>
      <c r="AV848" s="220"/>
      <c r="AW848" s="89"/>
      <c r="AX848" s="89"/>
    </row>
    <row r="849" spans="1:50" ht="15.75">
      <c r="A849" s="356">
        <f>SUBTOTAL(3,$AK$7:AK849)</f>
        <v>843</v>
      </c>
      <c r="B849" s="357" t="s">
        <v>7052</v>
      </c>
      <c r="C849" s="358" t="s">
        <v>5335</v>
      </c>
      <c r="D849" s="357" t="s">
        <v>10134</v>
      </c>
      <c r="E849" s="357" t="s">
        <v>9651</v>
      </c>
      <c r="F849" s="357" t="s">
        <v>9651</v>
      </c>
      <c r="G849" s="359">
        <v>0</v>
      </c>
      <c r="H849" s="180">
        <v>0</v>
      </c>
      <c r="I849" s="371">
        <v>0</v>
      </c>
      <c r="J849" s="359">
        <v>7500000</v>
      </c>
      <c r="K849" s="359"/>
      <c r="L849" s="359"/>
      <c r="M849" s="359"/>
      <c r="N849" s="359">
        <v>7500000</v>
      </c>
      <c r="O849" s="359"/>
      <c r="P849" s="359"/>
      <c r="Q849" s="252"/>
      <c r="R849" s="359"/>
      <c r="S849" s="359"/>
      <c r="T849" s="359"/>
      <c r="U849" s="359"/>
      <c r="V849" s="359"/>
      <c r="W849" s="359"/>
      <c r="X849" s="359"/>
      <c r="Y849" s="359"/>
      <c r="Z849" s="359">
        <f t="shared" si="153"/>
        <v>0</v>
      </c>
      <c r="AA849" s="359"/>
      <c r="AB849" s="219">
        <v>8450000</v>
      </c>
      <c r="AC849" s="219">
        <v>8450000</v>
      </c>
      <c r="AD849" s="219"/>
      <c r="AE849" s="219"/>
      <c r="AF849" s="219"/>
      <c r="AG849" s="219"/>
      <c r="AH849" s="219"/>
      <c r="AI849" s="219"/>
      <c r="AJ849" s="359">
        <f t="shared" si="151"/>
        <v>0</v>
      </c>
      <c r="AK849" s="180">
        <f t="shared" si="152"/>
        <v>0</v>
      </c>
      <c r="AL849" s="28"/>
      <c r="AM849" s="89"/>
      <c r="AN849" s="89"/>
      <c r="AO849" s="89"/>
      <c r="AP849" s="89"/>
      <c r="AQ849" s="89"/>
      <c r="AR849" s="89"/>
      <c r="AS849" s="89"/>
      <c r="AT849" s="89"/>
      <c r="AU849" s="89"/>
      <c r="AV849" s="220"/>
      <c r="AW849" s="89"/>
      <c r="AX849" s="89"/>
    </row>
    <row r="850" spans="1:50" ht="15.75">
      <c r="A850" s="356">
        <f>SUBTOTAL(3,$AK$7:AK850)</f>
        <v>844</v>
      </c>
      <c r="B850" s="357" t="s">
        <v>7052</v>
      </c>
      <c r="C850" s="358" t="s">
        <v>4928</v>
      </c>
      <c r="D850" s="357" t="s">
        <v>10135</v>
      </c>
      <c r="E850" s="357" t="s">
        <v>9651</v>
      </c>
      <c r="F850" s="357" t="s">
        <v>9651</v>
      </c>
      <c r="G850" s="359">
        <v>0</v>
      </c>
      <c r="H850" s="180">
        <v>0</v>
      </c>
      <c r="I850" s="371"/>
      <c r="J850" s="359">
        <v>7500000</v>
      </c>
      <c r="K850" s="359"/>
      <c r="L850" s="359"/>
      <c r="M850" s="359"/>
      <c r="N850" s="359">
        <v>7500000</v>
      </c>
      <c r="O850" s="359"/>
      <c r="P850" s="359"/>
      <c r="Q850" s="252"/>
      <c r="R850" s="359"/>
      <c r="S850" s="359"/>
      <c r="T850" s="359"/>
      <c r="U850" s="359"/>
      <c r="V850" s="359"/>
      <c r="W850" s="359"/>
      <c r="X850" s="359"/>
      <c r="Y850" s="359"/>
      <c r="Z850" s="359">
        <f t="shared" si="153"/>
        <v>0</v>
      </c>
      <c r="AA850" s="359"/>
      <c r="AB850" s="219">
        <v>8450000</v>
      </c>
      <c r="AC850" s="219">
        <v>8450000</v>
      </c>
      <c r="AD850" s="219"/>
      <c r="AE850" s="219"/>
      <c r="AF850" s="219"/>
      <c r="AG850" s="219"/>
      <c r="AH850" s="219"/>
      <c r="AI850" s="219"/>
      <c r="AJ850" s="359">
        <f t="shared" si="151"/>
        <v>0</v>
      </c>
      <c r="AK850" s="180">
        <f t="shared" si="152"/>
        <v>0</v>
      </c>
      <c r="AL850" s="28"/>
      <c r="AM850" s="89"/>
      <c r="AN850" s="89"/>
      <c r="AO850" s="89"/>
      <c r="AP850" s="89"/>
      <c r="AQ850" s="89"/>
      <c r="AR850" s="89"/>
      <c r="AS850" s="89"/>
      <c r="AT850" s="89"/>
      <c r="AU850" s="89"/>
      <c r="AV850" s="220"/>
      <c r="AW850" s="89"/>
      <c r="AX850" s="89"/>
    </row>
    <row r="851" spans="1:50" ht="15.75">
      <c r="A851" s="356">
        <f>SUBTOTAL(3,$AK$7:AK851)</f>
        <v>845</v>
      </c>
      <c r="B851" s="357" t="s">
        <v>7052</v>
      </c>
      <c r="C851" s="358" t="s">
        <v>6246</v>
      </c>
      <c r="D851" s="357" t="s">
        <v>10136</v>
      </c>
      <c r="E851" s="357" t="s">
        <v>9651</v>
      </c>
      <c r="F851" s="357" t="s">
        <v>9651</v>
      </c>
      <c r="G851" s="359">
        <v>0</v>
      </c>
      <c r="H851" s="180">
        <v>0</v>
      </c>
      <c r="I851" s="371">
        <v>0</v>
      </c>
      <c r="J851" s="359">
        <v>7500000</v>
      </c>
      <c r="K851" s="359"/>
      <c r="L851" s="359"/>
      <c r="M851" s="359"/>
      <c r="N851" s="359">
        <v>7500000</v>
      </c>
      <c r="O851" s="359"/>
      <c r="P851" s="359"/>
      <c r="Q851" s="252"/>
      <c r="R851" s="359"/>
      <c r="S851" s="359"/>
      <c r="T851" s="359"/>
      <c r="U851" s="359"/>
      <c r="V851" s="359"/>
      <c r="W851" s="359"/>
      <c r="X851" s="359"/>
      <c r="Y851" s="359"/>
      <c r="Z851" s="359">
        <f t="shared" si="153"/>
        <v>0</v>
      </c>
      <c r="AA851" s="359"/>
      <c r="AB851" s="219">
        <v>8450000</v>
      </c>
      <c r="AC851" s="219">
        <v>8450000</v>
      </c>
      <c r="AD851" s="219"/>
      <c r="AE851" s="219"/>
      <c r="AF851" s="219"/>
      <c r="AG851" s="219"/>
      <c r="AH851" s="219"/>
      <c r="AI851" s="219"/>
      <c r="AJ851" s="359">
        <f t="shared" si="151"/>
        <v>0</v>
      </c>
      <c r="AK851" s="180">
        <f t="shared" si="152"/>
        <v>0</v>
      </c>
      <c r="AL851" s="28"/>
      <c r="AM851" s="89"/>
      <c r="AN851" s="89"/>
      <c r="AO851" s="89"/>
      <c r="AP851" s="89"/>
      <c r="AQ851" s="89"/>
      <c r="AR851" s="89"/>
      <c r="AS851" s="89"/>
      <c r="AT851" s="89"/>
      <c r="AU851" s="89"/>
      <c r="AV851" s="220"/>
      <c r="AW851" s="89"/>
      <c r="AX851" s="89"/>
    </row>
    <row r="852" spans="1:50" ht="15.75">
      <c r="A852" s="356">
        <f>SUBTOTAL(3,$AK$7:AK852)</f>
        <v>846</v>
      </c>
      <c r="B852" s="357" t="s">
        <v>7052</v>
      </c>
      <c r="C852" s="358" t="s">
        <v>4963</v>
      </c>
      <c r="D852" s="357" t="s">
        <v>10139</v>
      </c>
      <c r="E852" s="357" t="s">
        <v>14936</v>
      </c>
      <c r="F852" s="357" t="s">
        <v>9651</v>
      </c>
      <c r="G852" s="359">
        <v>0</v>
      </c>
      <c r="H852" s="180">
        <v>0</v>
      </c>
      <c r="I852" s="371">
        <v>0</v>
      </c>
      <c r="J852" s="359">
        <v>7500000</v>
      </c>
      <c r="K852" s="359"/>
      <c r="L852" s="359"/>
      <c r="M852" s="359"/>
      <c r="N852" s="359">
        <v>7500000</v>
      </c>
      <c r="O852" s="359"/>
      <c r="P852" s="359"/>
      <c r="Q852" s="252"/>
      <c r="R852" s="359"/>
      <c r="S852" s="359"/>
      <c r="T852" s="359"/>
      <c r="U852" s="359"/>
      <c r="V852" s="359"/>
      <c r="W852" s="359"/>
      <c r="X852" s="359"/>
      <c r="Y852" s="359"/>
      <c r="Z852" s="359">
        <f t="shared" si="153"/>
        <v>0</v>
      </c>
      <c r="AA852" s="359"/>
      <c r="AB852" s="219">
        <v>8450000</v>
      </c>
      <c r="AC852" s="219">
        <v>8450000</v>
      </c>
      <c r="AD852" s="219"/>
      <c r="AE852" s="219"/>
      <c r="AF852" s="219"/>
      <c r="AG852" s="219"/>
      <c r="AH852" s="219"/>
      <c r="AI852" s="219"/>
      <c r="AJ852" s="359">
        <f t="shared" si="151"/>
        <v>0</v>
      </c>
      <c r="AK852" s="180">
        <f t="shared" si="152"/>
        <v>0</v>
      </c>
      <c r="AL852" s="28"/>
      <c r="AM852" s="89"/>
      <c r="AN852" s="89"/>
      <c r="AO852" s="89"/>
      <c r="AP852" s="89"/>
      <c r="AQ852" s="89"/>
      <c r="AR852" s="89"/>
      <c r="AS852" s="89"/>
      <c r="AT852" s="89"/>
      <c r="AU852" s="89"/>
      <c r="AV852" s="220"/>
      <c r="AW852" s="89"/>
      <c r="AX852" s="89"/>
    </row>
    <row r="853" spans="1:50" ht="15.75">
      <c r="A853" s="356">
        <f>SUBTOTAL(3,$AK$7:AK853)</f>
        <v>847</v>
      </c>
      <c r="B853" s="357" t="s">
        <v>7052</v>
      </c>
      <c r="C853" s="358" t="s">
        <v>5889</v>
      </c>
      <c r="D853" s="357" t="s">
        <v>7105</v>
      </c>
      <c r="E853" s="357" t="s">
        <v>14936</v>
      </c>
      <c r="F853" s="357" t="s">
        <v>9651</v>
      </c>
      <c r="G853" s="359">
        <v>0</v>
      </c>
      <c r="H853" s="180">
        <v>0</v>
      </c>
      <c r="I853" s="371">
        <v>0</v>
      </c>
      <c r="J853" s="359">
        <v>7500000</v>
      </c>
      <c r="K853" s="359"/>
      <c r="L853" s="359"/>
      <c r="M853" s="359"/>
      <c r="N853" s="359">
        <v>7500000</v>
      </c>
      <c r="O853" s="359"/>
      <c r="P853" s="359"/>
      <c r="Q853" s="252"/>
      <c r="R853" s="359"/>
      <c r="S853" s="359"/>
      <c r="T853" s="359"/>
      <c r="U853" s="359"/>
      <c r="V853" s="359"/>
      <c r="W853" s="359"/>
      <c r="X853" s="359"/>
      <c r="Y853" s="359"/>
      <c r="Z853" s="359">
        <f t="shared" si="153"/>
        <v>0</v>
      </c>
      <c r="AA853" s="359"/>
      <c r="AB853" s="219">
        <v>8450000</v>
      </c>
      <c r="AC853" s="219">
        <v>8450000</v>
      </c>
      <c r="AD853" s="219"/>
      <c r="AE853" s="219"/>
      <c r="AF853" s="219"/>
      <c r="AG853" s="219"/>
      <c r="AH853" s="219"/>
      <c r="AI853" s="219"/>
      <c r="AJ853" s="359">
        <f t="shared" si="151"/>
        <v>0</v>
      </c>
      <c r="AK853" s="180">
        <f t="shared" si="152"/>
        <v>0</v>
      </c>
      <c r="AL853" s="28"/>
      <c r="AM853" s="89"/>
      <c r="AN853" s="89"/>
      <c r="AO853" s="89"/>
      <c r="AP853" s="89"/>
      <c r="AQ853" s="89"/>
      <c r="AR853" s="89"/>
      <c r="AS853" s="89"/>
      <c r="AT853" s="89"/>
      <c r="AU853" s="89"/>
      <c r="AV853" s="220"/>
      <c r="AW853" s="89"/>
      <c r="AX853" s="89"/>
    </row>
    <row r="854" spans="1:50" ht="15.75">
      <c r="A854" s="356">
        <f>SUBTOTAL(3,$AK$7:AK854)</f>
        <v>848</v>
      </c>
      <c r="B854" s="357" t="s">
        <v>7052</v>
      </c>
      <c r="C854" s="358" t="s">
        <v>6719</v>
      </c>
      <c r="D854" s="357" t="s">
        <v>10143</v>
      </c>
      <c r="E854" s="357" t="s">
        <v>9651</v>
      </c>
      <c r="F854" s="357" t="s">
        <v>9651</v>
      </c>
      <c r="G854" s="359">
        <v>0</v>
      </c>
      <c r="H854" s="180">
        <v>0</v>
      </c>
      <c r="I854" s="371">
        <v>0</v>
      </c>
      <c r="J854" s="359">
        <v>7500000</v>
      </c>
      <c r="K854" s="359"/>
      <c r="L854" s="359"/>
      <c r="M854" s="359"/>
      <c r="N854" s="359">
        <v>7500000</v>
      </c>
      <c r="O854" s="359"/>
      <c r="P854" s="359"/>
      <c r="Q854" s="252"/>
      <c r="R854" s="359"/>
      <c r="S854" s="359"/>
      <c r="T854" s="359"/>
      <c r="U854" s="359"/>
      <c r="V854" s="359"/>
      <c r="W854" s="359"/>
      <c r="X854" s="359"/>
      <c r="Y854" s="359"/>
      <c r="Z854" s="359">
        <f t="shared" si="153"/>
        <v>0</v>
      </c>
      <c r="AA854" s="359"/>
      <c r="AB854" s="219">
        <v>8450000</v>
      </c>
      <c r="AC854" s="219">
        <v>8450000</v>
      </c>
      <c r="AD854" s="219"/>
      <c r="AE854" s="219"/>
      <c r="AF854" s="219"/>
      <c r="AG854" s="219"/>
      <c r="AH854" s="219"/>
      <c r="AI854" s="219"/>
      <c r="AJ854" s="359">
        <f t="shared" si="151"/>
        <v>0</v>
      </c>
      <c r="AK854" s="180">
        <f t="shared" si="152"/>
        <v>0</v>
      </c>
      <c r="AL854" s="28"/>
      <c r="AM854" s="89"/>
      <c r="AN854" s="89"/>
      <c r="AO854" s="89"/>
      <c r="AP854" s="89"/>
      <c r="AQ854" s="89"/>
      <c r="AR854" s="89"/>
      <c r="AS854" s="89"/>
      <c r="AT854" s="89"/>
      <c r="AU854" s="89"/>
      <c r="AV854" s="220"/>
      <c r="AW854" s="89"/>
      <c r="AX854" s="89"/>
    </row>
    <row r="855" spans="1:50" ht="15.75">
      <c r="A855" s="356">
        <f>SUBTOTAL(3,$AK$7:AK855)</f>
        <v>849</v>
      </c>
      <c r="B855" s="357" t="s">
        <v>7052</v>
      </c>
      <c r="C855" s="358" t="s">
        <v>6292</v>
      </c>
      <c r="D855" s="357" t="s">
        <v>10147</v>
      </c>
      <c r="E855" s="357" t="s">
        <v>9651</v>
      </c>
      <c r="F855" s="357" t="s">
        <v>9651</v>
      </c>
      <c r="G855" s="359">
        <v>0</v>
      </c>
      <c r="H855" s="180">
        <v>0</v>
      </c>
      <c r="I855" s="371"/>
      <c r="J855" s="359">
        <v>7500000</v>
      </c>
      <c r="K855" s="359"/>
      <c r="L855" s="359"/>
      <c r="M855" s="359"/>
      <c r="N855" s="359">
        <v>7500000</v>
      </c>
      <c r="O855" s="359"/>
      <c r="P855" s="359"/>
      <c r="Q855" s="252"/>
      <c r="R855" s="359"/>
      <c r="S855" s="359"/>
      <c r="T855" s="359"/>
      <c r="U855" s="359"/>
      <c r="V855" s="359"/>
      <c r="W855" s="359"/>
      <c r="X855" s="359"/>
      <c r="Y855" s="359"/>
      <c r="Z855" s="359">
        <f t="shared" si="153"/>
        <v>0</v>
      </c>
      <c r="AA855" s="359"/>
      <c r="AB855" s="219">
        <v>8450000</v>
      </c>
      <c r="AC855" s="219">
        <v>8450000</v>
      </c>
      <c r="AD855" s="219"/>
      <c r="AE855" s="219"/>
      <c r="AF855" s="219"/>
      <c r="AG855" s="219"/>
      <c r="AH855" s="219"/>
      <c r="AI855" s="219"/>
      <c r="AJ855" s="359">
        <f t="shared" si="151"/>
        <v>0</v>
      </c>
      <c r="AK855" s="180">
        <f t="shared" si="152"/>
        <v>0</v>
      </c>
      <c r="AL855" s="28"/>
      <c r="AM855" s="89"/>
      <c r="AN855" s="89"/>
      <c r="AO855" s="89"/>
      <c r="AP855" s="89"/>
      <c r="AQ855" s="89"/>
      <c r="AR855" s="89"/>
      <c r="AS855" s="89"/>
      <c r="AT855" s="89"/>
      <c r="AU855" s="89"/>
      <c r="AV855" s="220"/>
      <c r="AW855" s="89"/>
      <c r="AX855" s="89"/>
    </row>
    <row r="856" spans="1:50" ht="15.75">
      <c r="A856" s="356">
        <f>SUBTOTAL(3,$AK$7:AK856)</f>
        <v>850</v>
      </c>
      <c r="B856" s="357" t="s">
        <v>7052</v>
      </c>
      <c r="C856" s="358" t="s">
        <v>6148</v>
      </c>
      <c r="D856" s="357" t="s">
        <v>10152</v>
      </c>
      <c r="E856" s="357" t="s">
        <v>14936</v>
      </c>
      <c r="F856" s="357" t="s">
        <v>9651</v>
      </c>
      <c r="G856" s="359">
        <v>0</v>
      </c>
      <c r="H856" s="180">
        <v>0</v>
      </c>
      <c r="I856" s="371">
        <v>0</v>
      </c>
      <c r="J856" s="359">
        <v>7500000</v>
      </c>
      <c r="K856" s="359"/>
      <c r="L856" s="359"/>
      <c r="M856" s="359"/>
      <c r="N856" s="359">
        <v>7500000</v>
      </c>
      <c r="O856" s="359"/>
      <c r="P856" s="359"/>
      <c r="Q856" s="252"/>
      <c r="R856" s="359"/>
      <c r="S856" s="359"/>
      <c r="T856" s="359"/>
      <c r="U856" s="359"/>
      <c r="V856" s="359"/>
      <c r="W856" s="359"/>
      <c r="X856" s="359"/>
      <c r="Y856" s="359"/>
      <c r="Z856" s="359">
        <f t="shared" si="153"/>
        <v>0</v>
      </c>
      <c r="AA856" s="359"/>
      <c r="AB856" s="219">
        <v>8450000</v>
      </c>
      <c r="AC856" s="219">
        <v>8450000</v>
      </c>
      <c r="AD856" s="219"/>
      <c r="AE856" s="219"/>
      <c r="AF856" s="219"/>
      <c r="AG856" s="219"/>
      <c r="AH856" s="219"/>
      <c r="AI856" s="219"/>
      <c r="AJ856" s="359">
        <f t="shared" si="151"/>
        <v>0</v>
      </c>
      <c r="AK856" s="180">
        <f t="shared" si="152"/>
        <v>0</v>
      </c>
      <c r="AL856" s="28"/>
      <c r="AM856" s="89"/>
      <c r="AN856" s="89"/>
      <c r="AO856" s="89"/>
      <c r="AP856" s="89"/>
      <c r="AQ856" s="89"/>
      <c r="AR856" s="89"/>
      <c r="AS856" s="89"/>
      <c r="AT856" s="89"/>
      <c r="AU856" s="89"/>
      <c r="AV856" s="220"/>
      <c r="AW856" s="89"/>
      <c r="AX856" s="89"/>
    </row>
    <row r="857" spans="1:50" ht="15.75">
      <c r="A857" s="356">
        <f>SUBTOTAL(3,$AK$7:AK857)</f>
        <v>851</v>
      </c>
      <c r="B857" s="357" t="s">
        <v>7052</v>
      </c>
      <c r="C857" s="358" t="s">
        <v>5712</v>
      </c>
      <c r="D857" s="357" t="s">
        <v>10153</v>
      </c>
      <c r="E857" s="357" t="s">
        <v>9651</v>
      </c>
      <c r="F857" s="357" t="s">
        <v>9651</v>
      </c>
      <c r="G857" s="359">
        <v>0</v>
      </c>
      <c r="H857" s="180">
        <v>0</v>
      </c>
      <c r="I857" s="371">
        <v>0</v>
      </c>
      <c r="J857" s="359">
        <v>7500000</v>
      </c>
      <c r="K857" s="359"/>
      <c r="L857" s="359"/>
      <c r="M857" s="359"/>
      <c r="N857" s="359">
        <v>7500000</v>
      </c>
      <c r="O857" s="359"/>
      <c r="P857" s="359"/>
      <c r="Q857" s="252"/>
      <c r="R857" s="359"/>
      <c r="S857" s="359"/>
      <c r="T857" s="359"/>
      <c r="U857" s="359"/>
      <c r="V857" s="359"/>
      <c r="W857" s="359"/>
      <c r="X857" s="359"/>
      <c r="Y857" s="359"/>
      <c r="Z857" s="359">
        <f t="shared" si="153"/>
        <v>0</v>
      </c>
      <c r="AA857" s="359"/>
      <c r="AB857" s="219">
        <v>8450000</v>
      </c>
      <c r="AC857" s="219"/>
      <c r="AD857" s="219"/>
      <c r="AE857" s="219">
        <v>8450000</v>
      </c>
      <c r="AF857" s="219"/>
      <c r="AG857" s="219"/>
      <c r="AH857" s="219"/>
      <c r="AI857" s="219"/>
      <c r="AJ857" s="359">
        <f>IF(SUM(AC857:AF857)&lt;SUM(AB857),SUM(AB857)-SUM(AC857:AF857),)</f>
        <v>0</v>
      </c>
      <c r="AK857" s="180">
        <f>IF(SUM(K857:X857)-I857&lt;SUM(J857+G857,H857),SUM(G857+H857+J857)-SUM(K857:X857),)+IF(SUM(AC857:AF857)&lt;SUM(AB857),SUM(AB857)-SUM(AC857:AF857),)</f>
        <v>0</v>
      </c>
      <c r="AL857" s="28"/>
      <c r="AM857" s="89"/>
      <c r="AN857" s="89"/>
      <c r="AO857" s="89"/>
      <c r="AP857" s="89"/>
      <c r="AQ857" s="89"/>
      <c r="AR857" s="89"/>
      <c r="AS857" s="89"/>
      <c r="AT857" s="89"/>
      <c r="AU857" s="89"/>
      <c r="AV857" s="220"/>
      <c r="AW857" s="89"/>
      <c r="AX857" s="89"/>
    </row>
    <row r="858" spans="1:50" ht="15.75">
      <c r="A858" s="356">
        <f>SUBTOTAL(3,$AK$7:AK858)</f>
        <v>852</v>
      </c>
      <c r="B858" s="357" t="s">
        <v>7052</v>
      </c>
      <c r="C858" s="358" t="s">
        <v>5078</v>
      </c>
      <c r="D858" s="357" t="s">
        <v>10156</v>
      </c>
      <c r="E858" s="357" t="s">
        <v>9651</v>
      </c>
      <c r="F858" s="357" t="s">
        <v>9651</v>
      </c>
      <c r="G858" s="359">
        <v>0</v>
      </c>
      <c r="H858" s="180">
        <v>0</v>
      </c>
      <c r="I858" s="371">
        <v>0</v>
      </c>
      <c r="J858" s="359">
        <v>7500000</v>
      </c>
      <c r="K858" s="359"/>
      <c r="L858" s="359"/>
      <c r="M858" s="359"/>
      <c r="N858" s="359">
        <v>7500000</v>
      </c>
      <c r="O858" s="359"/>
      <c r="P858" s="359"/>
      <c r="Q858" s="252"/>
      <c r="R858" s="359"/>
      <c r="S858" s="359"/>
      <c r="T858" s="359"/>
      <c r="U858" s="359"/>
      <c r="V858" s="359"/>
      <c r="W858" s="359"/>
      <c r="X858" s="359"/>
      <c r="Y858" s="359"/>
      <c r="Z858" s="359">
        <f t="shared" si="153"/>
        <v>0</v>
      </c>
      <c r="AA858" s="359"/>
      <c r="AB858" s="219">
        <v>8450000</v>
      </c>
      <c r="AC858" s="219">
        <v>8450000</v>
      </c>
      <c r="AD858" s="219"/>
      <c r="AE858" s="219"/>
      <c r="AF858" s="219"/>
      <c r="AG858" s="219"/>
      <c r="AH858" s="219"/>
      <c r="AI858" s="219"/>
      <c r="AJ858" s="359">
        <f>IF(SUM(AC858:AD858)&lt;SUM(AB858),SUM(AB858)-SUM(AC858:AD858),)</f>
        <v>0</v>
      </c>
      <c r="AK858" s="180">
        <f>IF(SUM(K858:X858)-I858&lt;SUM(J858+G858,H858),SUM(G858+H858+J858)-SUM(K858:X858),)+IF(SUM(AC858:AD858)&lt;SUM(AB858),SUM(AB858)-SUM(AC858:AD858),)</f>
        <v>0</v>
      </c>
      <c r="AL858" s="28"/>
      <c r="AM858" s="89"/>
      <c r="AN858" s="89"/>
      <c r="AO858" s="89"/>
      <c r="AP858" s="89"/>
      <c r="AQ858" s="89"/>
      <c r="AR858" s="89"/>
      <c r="AS858" s="89"/>
      <c r="AT858" s="89"/>
      <c r="AU858" s="89"/>
      <c r="AV858" s="220"/>
      <c r="AW858" s="89"/>
      <c r="AX858" s="89"/>
    </row>
    <row r="859" spans="1:50" ht="15.75">
      <c r="A859" s="356">
        <f>SUBTOTAL(3,$AK$7:AK859)</f>
        <v>853</v>
      </c>
      <c r="B859" s="357" t="s">
        <v>7052</v>
      </c>
      <c r="C859" s="358" t="s">
        <v>6340</v>
      </c>
      <c r="D859" s="357" t="s">
        <v>10161</v>
      </c>
      <c r="E859" s="357" t="s">
        <v>9651</v>
      </c>
      <c r="F859" s="357" t="s">
        <v>9651</v>
      </c>
      <c r="G859" s="359">
        <v>0</v>
      </c>
      <c r="H859" s="180">
        <v>0</v>
      </c>
      <c r="I859" s="371">
        <v>0</v>
      </c>
      <c r="J859" s="359">
        <v>7500000</v>
      </c>
      <c r="K859" s="359"/>
      <c r="L859" s="359"/>
      <c r="M859" s="359"/>
      <c r="N859" s="359">
        <v>7500000</v>
      </c>
      <c r="O859" s="359"/>
      <c r="P859" s="359"/>
      <c r="Q859" s="252"/>
      <c r="R859" s="359"/>
      <c r="S859" s="359"/>
      <c r="T859" s="359"/>
      <c r="U859" s="359"/>
      <c r="V859" s="359"/>
      <c r="W859" s="359"/>
      <c r="X859" s="359"/>
      <c r="Y859" s="359"/>
      <c r="Z859" s="359">
        <f t="shared" si="153"/>
        <v>0</v>
      </c>
      <c r="AA859" s="359"/>
      <c r="AB859" s="219">
        <v>8450000</v>
      </c>
      <c r="AC859" s="219">
        <v>8450000</v>
      </c>
      <c r="AD859" s="219"/>
      <c r="AE859" s="219"/>
      <c r="AF859" s="219"/>
      <c r="AG859" s="219"/>
      <c r="AH859" s="219"/>
      <c r="AI859" s="219"/>
      <c r="AJ859" s="359">
        <f>IF(SUM(AC859:AD859)&lt;SUM(AB859),SUM(AB859)-SUM(AC859:AD859),)</f>
        <v>0</v>
      </c>
      <c r="AK859" s="180">
        <f>IF(SUM(K859:X859)-I859&lt;SUM(J859+G859,H859),SUM(G859+H859+J859)-SUM(K859:X859),)+IF(SUM(AC859:AD859)&lt;SUM(AB859),SUM(AB859)-SUM(AC859:AD859),)</f>
        <v>0</v>
      </c>
      <c r="AL859" s="28"/>
      <c r="AM859" s="89"/>
      <c r="AN859" s="89"/>
      <c r="AO859" s="89"/>
      <c r="AP859" s="89"/>
      <c r="AQ859" s="89"/>
      <c r="AR859" s="89"/>
      <c r="AS859" s="89"/>
      <c r="AT859" s="89"/>
      <c r="AU859" s="89"/>
      <c r="AV859" s="220"/>
      <c r="AW859" s="89"/>
      <c r="AX859" s="89"/>
    </row>
    <row r="860" spans="1:50" ht="15.75">
      <c r="A860" s="356">
        <f>SUBTOTAL(3,$AK$7:AK860)</f>
        <v>854</v>
      </c>
      <c r="B860" s="357" t="s">
        <v>7052</v>
      </c>
      <c r="C860" s="358" t="s">
        <v>5084</v>
      </c>
      <c r="D860" s="357" t="s">
        <v>10162</v>
      </c>
      <c r="E860" s="357" t="s">
        <v>14936</v>
      </c>
      <c r="F860" s="357" t="s">
        <v>9651</v>
      </c>
      <c r="G860" s="359">
        <v>0</v>
      </c>
      <c r="H860" s="180">
        <v>0</v>
      </c>
      <c r="I860" s="371">
        <v>0</v>
      </c>
      <c r="J860" s="359">
        <v>7500000</v>
      </c>
      <c r="K860" s="359"/>
      <c r="L860" s="359"/>
      <c r="M860" s="359"/>
      <c r="N860" s="359">
        <v>7500000</v>
      </c>
      <c r="O860" s="359"/>
      <c r="P860" s="359"/>
      <c r="Q860" s="252"/>
      <c r="R860" s="359"/>
      <c r="S860" s="359"/>
      <c r="T860" s="359"/>
      <c r="U860" s="359"/>
      <c r="V860" s="359"/>
      <c r="W860" s="359"/>
      <c r="X860" s="359"/>
      <c r="Y860" s="359"/>
      <c r="Z860" s="359">
        <f t="shared" si="153"/>
        <v>0</v>
      </c>
      <c r="AA860" s="359"/>
      <c r="AB860" s="219">
        <v>8450000</v>
      </c>
      <c r="AC860" s="219">
        <v>8450000</v>
      </c>
      <c r="AD860" s="219"/>
      <c r="AE860" s="219"/>
      <c r="AF860" s="219"/>
      <c r="AG860" s="219"/>
      <c r="AH860" s="219"/>
      <c r="AI860" s="219"/>
      <c r="AJ860" s="359">
        <f>IF(SUM(AC860:AD860)&lt;SUM(AB860),SUM(AB860)-SUM(AC860:AD860),)</f>
        <v>0</v>
      </c>
      <c r="AK860" s="180">
        <f>IF(SUM(K860:X860)-I860&lt;SUM(J860+G860,H860),SUM(G860+H860+J860)-SUM(K860:X860),)+IF(SUM(AC860:AD860)&lt;SUM(AB860),SUM(AB860)-SUM(AC860:AD860),)</f>
        <v>0</v>
      </c>
      <c r="AL860" s="28"/>
      <c r="AM860" s="89"/>
      <c r="AN860" s="89"/>
      <c r="AO860" s="89"/>
      <c r="AP860" s="89"/>
      <c r="AQ860" s="89"/>
      <c r="AR860" s="89"/>
      <c r="AS860" s="89"/>
      <c r="AT860" s="89"/>
      <c r="AU860" s="89"/>
      <c r="AV860" s="220"/>
      <c r="AW860" s="89"/>
      <c r="AX860" s="89"/>
    </row>
    <row r="861" spans="1:50" ht="15.75">
      <c r="A861" s="356">
        <f>SUBTOTAL(3,$AK$7:AK861)</f>
        <v>855</v>
      </c>
      <c r="B861" s="357" t="s">
        <v>7052</v>
      </c>
      <c r="C861" s="358" t="s">
        <v>5459</v>
      </c>
      <c r="D861" s="357" t="s">
        <v>10168</v>
      </c>
      <c r="E861" s="357" t="s">
        <v>9651</v>
      </c>
      <c r="F861" s="357" t="s">
        <v>9651</v>
      </c>
      <c r="G861" s="359">
        <v>0</v>
      </c>
      <c r="H861" s="180">
        <v>0</v>
      </c>
      <c r="I861" s="371">
        <v>0</v>
      </c>
      <c r="J861" s="359">
        <v>7500000</v>
      </c>
      <c r="K861" s="359"/>
      <c r="L861" s="359"/>
      <c r="M861" s="359"/>
      <c r="N861" s="359">
        <v>7500000</v>
      </c>
      <c r="O861" s="359"/>
      <c r="P861" s="359"/>
      <c r="Q861" s="252"/>
      <c r="R861" s="359"/>
      <c r="S861" s="359"/>
      <c r="T861" s="359"/>
      <c r="U861" s="359"/>
      <c r="V861" s="359"/>
      <c r="W861" s="359"/>
      <c r="X861" s="359"/>
      <c r="Y861" s="371"/>
      <c r="Z861" s="359">
        <f t="shared" si="153"/>
        <v>0</v>
      </c>
      <c r="AA861" s="371"/>
      <c r="AB861" s="219">
        <v>8450000</v>
      </c>
      <c r="AC861" s="219">
        <v>8450000</v>
      </c>
      <c r="AD861" s="219"/>
      <c r="AE861" s="219"/>
      <c r="AF861" s="219"/>
      <c r="AG861" s="219"/>
      <c r="AH861" s="219"/>
      <c r="AI861" s="219"/>
      <c r="AJ861" s="359">
        <f>IF(SUM(AC861:AD861)&lt;SUM(AB861),SUM(AB861)-SUM(AC861:AD861),)</f>
        <v>0</v>
      </c>
      <c r="AK861" s="180">
        <f>IF(SUM(K861:X861)-I861&lt;SUM(J861+G861,H861),SUM(G861+H861+J861)-SUM(K861:X861),)+IF(SUM(AC861:AD861)&lt;SUM(AB861),SUM(AB861)-SUM(AC861:AD861),)</f>
        <v>0</v>
      </c>
      <c r="AL861" s="28"/>
      <c r="AM861" s="89"/>
      <c r="AN861" s="89"/>
      <c r="AO861" s="89"/>
      <c r="AP861" s="89"/>
      <c r="AQ861" s="89"/>
      <c r="AR861" s="89"/>
      <c r="AS861" s="89"/>
      <c r="AT861" s="89"/>
      <c r="AU861" s="89"/>
      <c r="AV861" s="220"/>
      <c r="AW861" s="89"/>
      <c r="AX861" s="89"/>
    </row>
    <row r="862" spans="1:50" ht="15.75">
      <c r="A862" s="356">
        <f>SUBTOTAL(3,$AK$7:AK862)</f>
        <v>856</v>
      </c>
      <c r="B862" s="357" t="s">
        <v>54</v>
      </c>
      <c r="C862" s="358" t="s">
        <v>6730</v>
      </c>
      <c r="D862" s="360" t="s">
        <v>10142</v>
      </c>
      <c r="E862" s="360" t="s">
        <v>8838</v>
      </c>
      <c r="F862" s="360" t="s">
        <v>8838</v>
      </c>
      <c r="G862" s="359">
        <v>0</v>
      </c>
      <c r="H862" s="180">
        <v>0</v>
      </c>
      <c r="I862" s="371">
        <v>0</v>
      </c>
      <c r="J862" s="374">
        <v>8200000</v>
      </c>
      <c r="K862" s="359"/>
      <c r="L862" s="359"/>
      <c r="M862" s="359"/>
      <c r="N862" s="359">
        <v>8200000</v>
      </c>
      <c r="O862" s="359"/>
      <c r="P862" s="359"/>
      <c r="Q862" s="252"/>
      <c r="R862" s="359"/>
      <c r="S862" s="359"/>
      <c r="T862" s="359"/>
      <c r="U862" s="359"/>
      <c r="V862" s="359"/>
      <c r="W862" s="359"/>
      <c r="X862" s="359"/>
      <c r="Y862" s="359"/>
      <c r="Z862" s="359">
        <f t="shared" si="153"/>
        <v>0</v>
      </c>
      <c r="AA862" s="359"/>
      <c r="AB862" s="219">
        <v>9250000</v>
      </c>
      <c r="AC862" s="219"/>
      <c r="AD862" s="219"/>
      <c r="AE862" s="219">
        <v>9250000</v>
      </c>
      <c r="AF862" s="219"/>
      <c r="AG862" s="219"/>
      <c r="AH862" s="219"/>
      <c r="AI862" s="219"/>
      <c r="AJ862" s="359">
        <f>IF(SUM(AC862:AF862)&lt;SUM(AB862),SUM(AB862)-SUM(AC862:AF862),)</f>
        <v>0</v>
      </c>
      <c r="AK862" s="180">
        <f>IF(SUM(K862:X862)-I862&lt;SUM(J862+G862,H862),SUM(G862+H862+J862)-SUM(K862:X862),)+IF(SUM(AC862:AF862)&lt;SUM(AB862),SUM(AB862)-SUM(AC862:AF862),)</f>
        <v>0</v>
      </c>
      <c r="AL862" s="28"/>
      <c r="AM862" s="50"/>
      <c r="AN862" s="50"/>
      <c r="AO862" s="89"/>
      <c r="AP862" s="89"/>
      <c r="AQ862" s="89"/>
      <c r="AR862" s="89"/>
      <c r="AS862" s="89"/>
      <c r="AT862" s="50"/>
      <c r="AU862" s="50"/>
      <c r="AV862" s="220"/>
      <c r="AW862" s="89"/>
      <c r="AX862" s="50"/>
    </row>
    <row r="863" spans="1:50" ht="15.75">
      <c r="A863" s="356">
        <f>SUBTOTAL(3,$AK$7:AK863)</f>
        <v>857</v>
      </c>
      <c r="B863" s="357" t="s">
        <v>7052</v>
      </c>
      <c r="C863" s="358" t="s">
        <v>7000</v>
      </c>
      <c r="D863" s="357" t="s">
        <v>10169</v>
      </c>
      <c r="E863" s="357" t="s">
        <v>9651</v>
      </c>
      <c r="F863" s="357" t="s">
        <v>9651</v>
      </c>
      <c r="G863" s="359">
        <v>0</v>
      </c>
      <c r="H863" s="180">
        <v>0</v>
      </c>
      <c r="I863" s="371"/>
      <c r="J863" s="359">
        <v>7500000</v>
      </c>
      <c r="K863" s="359"/>
      <c r="L863" s="359"/>
      <c r="M863" s="359"/>
      <c r="N863" s="359">
        <v>7500000</v>
      </c>
      <c r="O863" s="359"/>
      <c r="P863" s="359"/>
      <c r="Q863" s="252"/>
      <c r="R863" s="359"/>
      <c r="S863" s="359"/>
      <c r="T863" s="359"/>
      <c r="U863" s="359"/>
      <c r="V863" s="359"/>
      <c r="W863" s="359"/>
      <c r="X863" s="359"/>
      <c r="Y863" s="359"/>
      <c r="Z863" s="359">
        <f t="shared" si="153"/>
        <v>0</v>
      </c>
      <c r="AA863" s="359"/>
      <c r="AB863" s="219">
        <v>8450000</v>
      </c>
      <c r="AC863" s="219"/>
      <c r="AD863" s="219"/>
      <c r="AE863" s="219"/>
      <c r="AF863" s="219"/>
      <c r="AG863" s="219">
        <v>8450000</v>
      </c>
      <c r="AH863" s="219"/>
      <c r="AI863" s="219"/>
      <c r="AJ863" s="359">
        <f>IF(SUM(AC863:AH863)&lt;SUM(AB863),SUM(AB863)-SUM(AC863:AH863),)</f>
        <v>0</v>
      </c>
      <c r="AK863" s="180">
        <v>0</v>
      </c>
      <c r="AL863" s="28"/>
      <c r="AM863" s="89"/>
      <c r="AN863" s="89"/>
      <c r="AO863" s="89"/>
      <c r="AP863" s="89"/>
      <c r="AQ863" s="89"/>
      <c r="AR863" s="89"/>
      <c r="AS863" s="89"/>
      <c r="AT863" s="89"/>
      <c r="AU863" s="89"/>
      <c r="AV863" s="220"/>
      <c r="AW863" s="89"/>
      <c r="AX863" s="89"/>
    </row>
    <row r="864" spans="1:50" ht="15.75">
      <c r="A864" s="356">
        <f>SUBTOTAL(3,$AK$7:AK864)</f>
        <v>858</v>
      </c>
      <c r="B864" s="357" t="s">
        <v>7052</v>
      </c>
      <c r="C864" s="358" t="s">
        <v>6090</v>
      </c>
      <c r="D864" s="357" t="s">
        <v>10172</v>
      </c>
      <c r="E864" s="357" t="s">
        <v>9651</v>
      </c>
      <c r="F864" s="357" t="s">
        <v>9651</v>
      </c>
      <c r="G864" s="359">
        <v>0</v>
      </c>
      <c r="H864" s="180">
        <v>0</v>
      </c>
      <c r="I864" s="371">
        <v>0</v>
      </c>
      <c r="J864" s="359">
        <v>7500000</v>
      </c>
      <c r="K864" s="359"/>
      <c r="L864" s="359"/>
      <c r="M864" s="359"/>
      <c r="N864" s="359">
        <v>7500000</v>
      </c>
      <c r="O864" s="359"/>
      <c r="P864" s="359"/>
      <c r="Q864" s="252"/>
      <c r="R864" s="359"/>
      <c r="S864" s="359"/>
      <c r="T864" s="359"/>
      <c r="U864" s="359"/>
      <c r="V864" s="359"/>
      <c r="W864" s="359"/>
      <c r="X864" s="359"/>
      <c r="Y864" s="359"/>
      <c r="Z864" s="359">
        <f t="shared" si="153"/>
        <v>0</v>
      </c>
      <c r="AA864" s="359"/>
      <c r="AB864" s="219">
        <v>8450000</v>
      </c>
      <c r="AC864" s="219">
        <v>8450000</v>
      </c>
      <c r="AD864" s="219"/>
      <c r="AE864" s="219"/>
      <c r="AF864" s="219"/>
      <c r="AG864" s="219"/>
      <c r="AH864" s="219"/>
      <c r="AI864" s="219"/>
      <c r="AJ864" s="359">
        <f t="shared" ref="AJ863:AJ880" si="154">IF(SUM(AC864:AD864)&lt;SUM(AB864),SUM(AB864)-SUM(AC864:AD864),)</f>
        <v>0</v>
      </c>
      <c r="AK864" s="180">
        <f t="shared" ref="AK863:AK880" si="155">IF(SUM(K864:X864)-I864&lt;SUM(J864+G864,H864),SUM(G864+H864+J864)-SUM(K864:X864),)+IF(SUM(AC864:AD864)&lt;SUM(AB864),SUM(AB864)-SUM(AC864:AD864),)</f>
        <v>0</v>
      </c>
      <c r="AL864" s="28"/>
      <c r="AM864" s="89"/>
      <c r="AN864" s="89"/>
      <c r="AO864" s="89"/>
      <c r="AP864" s="89"/>
      <c r="AQ864" s="89"/>
      <c r="AR864" s="89"/>
      <c r="AS864" s="89"/>
      <c r="AT864" s="89"/>
      <c r="AU864" s="89"/>
      <c r="AV864" s="220"/>
      <c r="AW864" s="89"/>
      <c r="AX864" s="89"/>
    </row>
    <row r="865" spans="1:50" ht="15.75">
      <c r="A865" s="356">
        <f>SUBTOTAL(3,$AK$7:AK865)</f>
        <v>859</v>
      </c>
      <c r="B865" s="357" t="s">
        <v>7052</v>
      </c>
      <c r="C865" s="358" t="s">
        <v>10189</v>
      </c>
      <c r="D865" s="357" t="s">
        <v>10190</v>
      </c>
      <c r="E865" s="357" t="s">
        <v>14936</v>
      </c>
      <c r="F865" s="357" t="s">
        <v>8900</v>
      </c>
      <c r="G865" s="359">
        <v>0</v>
      </c>
      <c r="H865" s="180">
        <v>0</v>
      </c>
      <c r="I865" s="371">
        <v>0</v>
      </c>
      <c r="J865" s="359">
        <v>7500000</v>
      </c>
      <c r="K865" s="359"/>
      <c r="L865" s="359"/>
      <c r="M865" s="359"/>
      <c r="N865" s="359"/>
      <c r="O865" s="359"/>
      <c r="P865" s="359">
        <v>7500000</v>
      </c>
      <c r="Q865" s="252"/>
      <c r="R865" s="359"/>
      <c r="S865" s="359"/>
      <c r="T865" s="359"/>
      <c r="U865" s="359"/>
      <c r="V865" s="359"/>
      <c r="W865" s="359"/>
      <c r="X865" s="359"/>
      <c r="Y865" s="359"/>
      <c r="Z865" s="359">
        <f>IF(SUM(K865:P865)&lt;SUM(J865),SUM(J865)-SUM(K865:P865),)</f>
        <v>0</v>
      </c>
      <c r="AA865" s="359"/>
      <c r="AB865" s="219">
        <v>8450000</v>
      </c>
      <c r="AC865" s="219">
        <v>8450000</v>
      </c>
      <c r="AD865" s="219"/>
      <c r="AE865" s="219"/>
      <c r="AF865" s="219"/>
      <c r="AG865" s="219"/>
      <c r="AH865" s="219"/>
      <c r="AI865" s="219"/>
      <c r="AJ865" s="359">
        <f t="shared" si="154"/>
        <v>0</v>
      </c>
      <c r="AK865" s="180">
        <f t="shared" si="155"/>
        <v>0</v>
      </c>
      <c r="AL865" s="28"/>
      <c r="AM865" s="89"/>
      <c r="AN865" s="89"/>
      <c r="AO865" s="89"/>
      <c r="AP865" s="89"/>
      <c r="AQ865" s="89"/>
      <c r="AR865" s="89"/>
      <c r="AS865" s="89"/>
      <c r="AT865" s="89"/>
      <c r="AU865" s="89"/>
      <c r="AV865" s="220"/>
      <c r="AW865" s="89"/>
      <c r="AX865" s="89"/>
    </row>
    <row r="866" spans="1:50" ht="15.75">
      <c r="A866" s="356">
        <f>SUBTOTAL(3,$AK$7:AK866)</f>
        <v>860</v>
      </c>
      <c r="B866" s="357" t="s">
        <v>7052</v>
      </c>
      <c r="C866" s="358" t="s">
        <v>4817</v>
      </c>
      <c r="D866" s="357" t="s">
        <v>10173</v>
      </c>
      <c r="E866" s="357" t="s">
        <v>9651</v>
      </c>
      <c r="F866" s="357" t="s">
        <v>9651</v>
      </c>
      <c r="G866" s="359">
        <v>0</v>
      </c>
      <c r="H866" s="180">
        <v>0</v>
      </c>
      <c r="I866" s="371">
        <v>0</v>
      </c>
      <c r="J866" s="359">
        <v>7500000</v>
      </c>
      <c r="K866" s="359"/>
      <c r="L866" s="359"/>
      <c r="M866" s="359"/>
      <c r="N866" s="359">
        <v>7500000</v>
      </c>
      <c r="O866" s="359"/>
      <c r="P866" s="359"/>
      <c r="Q866" s="252"/>
      <c r="R866" s="359"/>
      <c r="S866" s="359"/>
      <c r="T866" s="359"/>
      <c r="U866" s="359"/>
      <c r="V866" s="359"/>
      <c r="W866" s="359"/>
      <c r="X866" s="359"/>
      <c r="Y866" s="359"/>
      <c r="Z866" s="359">
        <f>IF(SUM(K866:N866)&lt;SUM(J866),SUM(J866)-SUM(K866:N866),)</f>
        <v>0</v>
      </c>
      <c r="AA866" s="359"/>
      <c r="AB866" s="219">
        <v>8450000</v>
      </c>
      <c r="AC866" s="219">
        <v>8450000</v>
      </c>
      <c r="AD866" s="219"/>
      <c r="AE866" s="219"/>
      <c r="AF866" s="219"/>
      <c r="AG866" s="219"/>
      <c r="AH866" s="219"/>
      <c r="AI866" s="219"/>
      <c r="AJ866" s="359">
        <f t="shared" si="154"/>
        <v>0</v>
      </c>
      <c r="AK866" s="180">
        <f t="shared" si="155"/>
        <v>0</v>
      </c>
      <c r="AL866" s="28"/>
      <c r="AM866" s="89"/>
      <c r="AN866" s="89"/>
      <c r="AO866" s="89"/>
      <c r="AP866" s="89"/>
      <c r="AQ866" s="89"/>
      <c r="AR866" s="89"/>
      <c r="AS866" s="89"/>
      <c r="AT866" s="89"/>
      <c r="AU866" s="89"/>
      <c r="AV866" s="220"/>
      <c r="AW866" s="89"/>
      <c r="AX866" s="89"/>
    </row>
    <row r="867" spans="1:50" ht="15.75">
      <c r="A867" s="356">
        <f>SUBTOTAL(3,$AK$7:AK867)</f>
        <v>861</v>
      </c>
      <c r="B867" s="357" t="s">
        <v>7052</v>
      </c>
      <c r="C867" s="358" t="s">
        <v>5966</v>
      </c>
      <c r="D867" s="357" t="s">
        <v>10175</v>
      </c>
      <c r="E867" s="357" t="s">
        <v>14937</v>
      </c>
      <c r="F867" s="357" t="s">
        <v>9651</v>
      </c>
      <c r="G867" s="359">
        <v>0</v>
      </c>
      <c r="H867" s="180">
        <v>0</v>
      </c>
      <c r="I867" s="371"/>
      <c r="J867" s="359">
        <v>7500000</v>
      </c>
      <c r="K867" s="359"/>
      <c r="L867" s="359"/>
      <c r="M867" s="359"/>
      <c r="N867" s="359">
        <v>7500000</v>
      </c>
      <c r="O867" s="359"/>
      <c r="P867" s="359"/>
      <c r="Q867" s="252"/>
      <c r="R867" s="359"/>
      <c r="S867" s="359"/>
      <c r="T867" s="359"/>
      <c r="U867" s="359"/>
      <c r="V867" s="359"/>
      <c r="W867" s="359"/>
      <c r="X867" s="359"/>
      <c r="Y867" s="359"/>
      <c r="Z867" s="359">
        <f>IF(SUM(K867:N867)&lt;SUM(J867),SUM(J867)-SUM(K867:N867),)</f>
        <v>0</v>
      </c>
      <c r="AA867" s="359"/>
      <c r="AB867" s="219">
        <v>8450000</v>
      </c>
      <c r="AC867" s="219">
        <v>8450000</v>
      </c>
      <c r="AD867" s="219"/>
      <c r="AE867" s="219"/>
      <c r="AF867" s="219"/>
      <c r="AG867" s="219"/>
      <c r="AH867" s="219"/>
      <c r="AI867" s="219"/>
      <c r="AJ867" s="359">
        <f t="shared" si="154"/>
        <v>0</v>
      </c>
      <c r="AK867" s="180">
        <f t="shared" si="155"/>
        <v>0</v>
      </c>
      <c r="AL867" s="28"/>
      <c r="AM867" s="89"/>
      <c r="AN867" s="89"/>
      <c r="AO867" s="89"/>
      <c r="AP867" s="89"/>
      <c r="AQ867" s="89"/>
      <c r="AR867" s="89"/>
      <c r="AS867" s="89"/>
      <c r="AT867" s="89"/>
      <c r="AU867" s="89"/>
      <c r="AV867" s="220"/>
      <c r="AW867" s="89"/>
      <c r="AX867" s="89"/>
    </row>
    <row r="868" spans="1:50" ht="15.75">
      <c r="A868" s="356">
        <f>SUBTOTAL(3,$AK$7:AK868)</f>
        <v>862</v>
      </c>
      <c r="B868" s="357" t="s">
        <v>7052</v>
      </c>
      <c r="C868" s="358" t="s">
        <v>5192</v>
      </c>
      <c r="D868" s="357" t="s">
        <v>10205</v>
      </c>
      <c r="E868" s="357" t="s">
        <v>9651</v>
      </c>
      <c r="F868" s="357" t="s">
        <v>9651</v>
      </c>
      <c r="G868" s="359">
        <v>0</v>
      </c>
      <c r="H868" s="180">
        <v>0</v>
      </c>
      <c r="I868" s="371"/>
      <c r="J868" s="359">
        <v>7500000</v>
      </c>
      <c r="K868" s="359"/>
      <c r="L868" s="359"/>
      <c r="M868" s="359"/>
      <c r="N868" s="359">
        <v>7500000</v>
      </c>
      <c r="O868" s="359"/>
      <c r="P868" s="359"/>
      <c r="Q868" s="252"/>
      <c r="R868" s="359"/>
      <c r="S868" s="359"/>
      <c r="T868" s="359"/>
      <c r="U868" s="359"/>
      <c r="V868" s="359"/>
      <c r="W868" s="359"/>
      <c r="X868" s="359"/>
      <c r="Y868" s="359"/>
      <c r="Z868" s="359">
        <f>IF(SUM(K868:N868)&lt;SUM(J868),SUM(J868)-SUM(K868:N868),)</f>
        <v>0</v>
      </c>
      <c r="AA868" s="359"/>
      <c r="AB868" s="219">
        <v>8450000</v>
      </c>
      <c r="AC868" s="219">
        <v>8450000</v>
      </c>
      <c r="AD868" s="219"/>
      <c r="AE868" s="219"/>
      <c r="AF868" s="219"/>
      <c r="AG868" s="219"/>
      <c r="AH868" s="219"/>
      <c r="AI868" s="219"/>
      <c r="AJ868" s="359">
        <f t="shared" si="154"/>
        <v>0</v>
      </c>
      <c r="AK868" s="180">
        <f t="shared" si="155"/>
        <v>0</v>
      </c>
      <c r="AL868" s="28"/>
      <c r="AM868" s="89"/>
      <c r="AN868" s="89"/>
      <c r="AO868" s="89"/>
      <c r="AP868" s="89"/>
      <c r="AQ868" s="89"/>
      <c r="AR868" s="89"/>
      <c r="AS868" s="89"/>
      <c r="AT868" s="89"/>
      <c r="AU868" s="89"/>
      <c r="AV868" s="220"/>
      <c r="AW868" s="89"/>
      <c r="AX868" s="89"/>
    </row>
    <row r="869" spans="1:50" ht="15.75">
      <c r="A869" s="356">
        <f>SUBTOTAL(3,$AK$7:AK869)</f>
        <v>863</v>
      </c>
      <c r="B869" s="357" t="s">
        <v>7052</v>
      </c>
      <c r="C869" s="358" t="s">
        <v>6851</v>
      </c>
      <c r="D869" s="357" t="s">
        <v>9650</v>
      </c>
      <c r="E869" s="357" t="s">
        <v>9702</v>
      </c>
      <c r="F869" s="357" t="s">
        <v>9651</v>
      </c>
      <c r="G869" s="359">
        <v>0</v>
      </c>
      <c r="H869" s="180">
        <v>0</v>
      </c>
      <c r="I869" s="371">
        <v>0</v>
      </c>
      <c r="J869" s="359">
        <v>7500000</v>
      </c>
      <c r="K869" s="359"/>
      <c r="L869" s="359"/>
      <c r="M869" s="359"/>
      <c r="N869" s="359">
        <v>7500000</v>
      </c>
      <c r="O869" s="359"/>
      <c r="P869" s="359"/>
      <c r="Q869" s="252"/>
      <c r="R869" s="359"/>
      <c r="S869" s="359"/>
      <c r="T869" s="359"/>
      <c r="U869" s="359"/>
      <c r="V869" s="359"/>
      <c r="W869" s="359"/>
      <c r="X869" s="359"/>
      <c r="Y869" s="359"/>
      <c r="Z869" s="359">
        <f>IF(SUM(K869:N869)&lt;SUM(J869),SUM(J869)-SUM(K869:N869),)</f>
        <v>0</v>
      </c>
      <c r="AA869" s="359"/>
      <c r="AB869" s="219">
        <v>8450000</v>
      </c>
      <c r="AC869" s="219">
        <v>8450000</v>
      </c>
      <c r="AD869" s="219"/>
      <c r="AE869" s="219"/>
      <c r="AF869" s="219"/>
      <c r="AG869" s="219"/>
      <c r="AH869" s="219"/>
      <c r="AI869" s="219"/>
      <c r="AJ869" s="359">
        <f t="shared" si="154"/>
        <v>0</v>
      </c>
      <c r="AK869" s="180">
        <f t="shared" si="155"/>
        <v>0</v>
      </c>
      <c r="AL869" s="28"/>
      <c r="AM869" s="89"/>
      <c r="AN869" s="89"/>
      <c r="AO869" s="89"/>
      <c r="AP869" s="89"/>
      <c r="AQ869" s="89"/>
      <c r="AR869" s="89"/>
      <c r="AS869" s="89"/>
      <c r="AT869" s="89"/>
      <c r="AU869" s="89"/>
      <c r="AV869" s="220"/>
      <c r="AW869" s="89"/>
      <c r="AX869" s="89"/>
    </row>
    <row r="870" spans="1:50" ht="15.75">
      <c r="A870" s="356">
        <f>SUBTOTAL(3,$AK$7:AK870)</f>
        <v>864</v>
      </c>
      <c r="B870" s="357" t="s">
        <v>7052</v>
      </c>
      <c r="C870" s="358" t="s">
        <v>10191</v>
      </c>
      <c r="D870" s="357" t="s">
        <v>10192</v>
      </c>
      <c r="E870" s="357" t="s">
        <v>14937</v>
      </c>
      <c r="F870" s="357" t="s">
        <v>8900</v>
      </c>
      <c r="G870" s="359">
        <v>0</v>
      </c>
      <c r="H870" s="180">
        <v>0</v>
      </c>
      <c r="I870" s="371">
        <v>0</v>
      </c>
      <c r="J870" s="359">
        <v>7500000</v>
      </c>
      <c r="K870" s="359"/>
      <c r="L870" s="359"/>
      <c r="M870" s="359"/>
      <c r="N870" s="359"/>
      <c r="O870" s="359"/>
      <c r="P870" s="359">
        <v>7500000</v>
      </c>
      <c r="Q870" s="252"/>
      <c r="R870" s="359"/>
      <c r="S870" s="359"/>
      <c r="T870" s="359"/>
      <c r="U870" s="359"/>
      <c r="V870" s="359"/>
      <c r="W870" s="359"/>
      <c r="X870" s="359"/>
      <c r="Y870" s="359"/>
      <c r="Z870" s="359">
        <f>IF(SUM(K870:P870)&lt;SUM(J870),SUM(J870)-SUM(K870:P870),)</f>
        <v>0</v>
      </c>
      <c r="AA870" s="359"/>
      <c r="AB870" s="219">
        <v>8450000</v>
      </c>
      <c r="AC870" s="219">
        <v>8450000</v>
      </c>
      <c r="AD870" s="219"/>
      <c r="AE870" s="219"/>
      <c r="AF870" s="219"/>
      <c r="AG870" s="219"/>
      <c r="AH870" s="219"/>
      <c r="AI870" s="219"/>
      <c r="AJ870" s="359">
        <f t="shared" si="154"/>
        <v>0</v>
      </c>
      <c r="AK870" s="180">
        <f t="shared" si="155"/>
        <v>0</v>
      </c>
      <c r="AL870" s="28"/>
      <c r="AM870" s="89"/>
      <c r="AN870" s="89"/>
      <c r="AO870" s="89"/>
      <c r="AP870" s="89"/>
      <c r="AQ870" s="89"/>
      <c r="AR870" s="89"/>
      <c r="AS870" s="89"/>
      <c r="AT870" s="89"/>
      <c r="AU870" s="89"/>
      <c r="AV870" s="220"/>
      <c r="AW870" s="89"/>
      <c r="AX870" s="89"/>
    </row>
    <row r="871" spans="1:50" ht="15.75">
      <c r="A871" s="356">
        <f>SUBTOTAL(3,$AK$7:AK871)</f>
        <v>865</v>
      </c>
      <c r="B871" s="357" t="s">
        <v>7052</v>
      </c>
      <c r="C871" s="358" t="s">
        <v>4769</v>
      </c>
      <c r="D871" s="357" t="s">
        <v>9777</v>
      </c>
      <c r="E871" s="357" t="s">
        <v>9702</v>
      </c>
      <c r="F871" s="357" t="s">
        <v>9651</v>
      </c>
      <c r="G871" s="359">
        <v>0</v>
      </c>
      <c r="H871" s="180">
        <v>0</v>
      </c>
      <c r="I871" s="371">
        <v>0</v>
      </c>
      <c r="J871" s="359">
        <v>7500000</v>
      </c>
      <c r="K871" s="359"/>
      <c r="L871" s="359"/>
      <c r="M871" s="359"/>
      <c r="N871" s="359">
        <v>7500000</v>
      </c>
      <c r="O871" s="359"/>
      <c r="P871" s="359"/>
      <c r="Q871" s="252"/>
      <c r="R871" s="359"/>
      <c r="S871" s="359"/>
      <c r="T871" s="359"/>
      <c r="U871" s="359"/>
      <c r="V871" s="359"/>
      <c r="W871" s="359"/>
      <c r="X871" s="359"/>
      <c r="Y871" s="359"/>
      <c r="Z871" s="359">
        <f t="shared" ref="Z871:Z880" si="156">IF(SUM(K871:N871)&lt;SUM(J871),SUM(J871)-SUM(K871:N871),)</f>
        <v>0</v>
      </c>
      <c r="AA871" s="359"/>
      <c r="AB871" s="219">
        <v>8450000</v>
      </c>
      <c r="AC871" s="219">
        <v>8450000</v>
      </c>
      <c r="AD871" s="219"/>
      <c r="AE871" s="219"/>
      <c r="AF871" s="219"/>
      <c r="AG871" s="219"/>
      <c r="AH871" s="219"/>
      <c r="AI871" s="219"/>
      <c r="AJ871" s="359">
        <f t="shared" si="154"/>
        <v>0</v>
      </c>
      <c r="AK871" s="180">
        <f t="shared" si="155"/>
        <v>0</v>
      </c>
      <c r="AL871" s="28"/>
      <c r="AM871" s="89"/>
      <c r="AN871" s="89"/>
      <c r="AO871" s="89"/>
      <c r="AP871" s="89"/>
      <c r="AQ871" s="89"/>
      <c r="AR871" s="89"/>
      <c r="AS871" s="89"/>
      <c r="AT871" s="89"/>
      <c r="AU871" s="89"/>
      <c r="AV871" s="220"/>
      <c r="AW871" s="89"/>
      <c r="AX871" s="89"/>
    </row>
    <row r="872" spans="1:50" ht="15.75">
      <c r="A872" s="356">
        <f>SUBTOTAL(3,$AK$7:AK872)</f>
        <v>866</v>
      </c>
      <c r="B872" s="357" t="s">
        <v>7052</v>
      </c>
      <c r="C872" s="358" t="s">
        <v>5976</v>
      </c>
      <c r="D872" s="357" t="s">
        <v>10129</v>
      </c>
      <c r="E872" s="357" t="s">
        <v>9702</v>
      </c>
      <c r="F872" s="357" t="s">
        <v>9651</v>
      </c>
      <c r="G872" s="359">
        <v>0</v>
      </c>
      <c r="H872" s="180">
        <v>0</v>
      </c>
      <c r="I872" s="371">
        <v>0</v>
      </c>
      <c r="J872" s="359">
        <v>7500000</v>
      </c>
      <c r="K872" s="359"/>
      <c r="L872" s="359"/>
      <c r="M872" s="359"/>
      <c r="N872" s="359">
        <v>7500000</v>
      </c>
      <c r="O872" s="359"/>
      <c r="P872" s="359"/>
      <c r="Q872" s="252"/>
      <c r="R872" s="359"/>
      <c r="S872" s="359"/>
      <c r="T872" s="359"/>
      <c r="U872" s="359"/>
      <c r="V872" s="359"/>
      <c r="W872" s="359"/>
      <c r="X872" s="359"/>
      <c r="Y872" s="359"/>
      <c r="Z872" s="359">
        <f t="shared" si="156"/>
        <v>0</v>
      </c>
      <c r="AA872" s="359"/>
      <c r="AB872" s="219">
        <v>8450000</v>
      </c>
      <c r="AC872" s="219">
        <v>8450000</v>
      </c>
      <c r="AD872" s="219"/>
      <c r="AE872" s="219"/>
      <c r="AF872" s="219"/>
      <c r="AG872" s="219"/>
      <c r="AH872" s="219"/>
      <c r="AI872" s="219"/>
      <c r="AJ872" s="359">
        <f t="shared" si="154"/>
        <v>0</v>
      </c>
      <c r="AK872" s="180">
        <f t="shared" si="155"/>
        <v>0</v>
      </c>
      <c r="AL872" s="28"/>
      <c r="AM872" s="89"/>
      <c r="AN872" s="89"/>
      <c r="AO872" s="89"/>
      <c r="AP872" s="89"/>
      <c r="AQ872" s="89"/>
      <c r="AR872" s="89"/>
      <c r="AS872" s="89"/>
      <c r="AT872" s="89"/>
      <c r="AU872" s="89"/>
      <c r="AV872" s="220"/>
      <c r="AW872" s="89"/>
      <c r="AX872" s="89"/>
    </row>
    <row r="873" spans="1:50" ht="15.75">
      <c r="A873" s="356">
        <f>SUBTOTAL(3,$AK$7:AK873)</f>
        <v>867</v>
      </c>
      <c r="B873" s="357" t="s">
        <v>7052</v>
      </c>
      <c r="C873" s="358" t="s">
        <v>6695</v>
      </c>
      <c r="D873" s="357" t="s">
        <v>10131</v>
      </c>
      <c r="E873" s="357" t="s">
        <v>9702</v>
      </c>
      <c r="F873" s="357" t="s">
        <v>9651</v>
      </c>
      <c r="G873" s="359">
        <v>0</v>
      </c>
      <c r="H873" s="180">
        <v>0</v>
      </c>
      <c r="I873" s="371">
        <v>0</v>
      </c>
      <c r="J873" s="359">
        <v>7500000</v>
      </c>
      <c r="K873" s="359"/>
      <c r="L873" s="359"/>
      <c r="M873" s="359"/>
      <c r="N873" s="359">
        <v>7500000</v>
      </c>
      <c r="O873" s="359"/>
      <c r="P873" s="359"/>
      <c r="Q873" s="252"/>
      <c r="R873" s="359"/>
      <c r="S873" s="359"/>
      <c r="T873" s="359"/>
      <c r="U873" s="359"/>
      <c r="V873" s="359"/>
      <c r="W873" s="359"/>
      <c r="X873" s="359"/>
      <c r="Y873" s="359"/>
      <c r="Z873" s="359">
        <f t="shared" si="156"/>
        <v>0</v>
      </c>
      <c r="AA873" s="359"/>
      <c r="AB873" s="219">
        <v>8450000</v>
      </c>
      <c r="AC873" s="219"/>
      <c r="AD873" s="219"/>
      <c r="AE873" s="219"/>
      <c r="AF873" s="219"/>
      <c r="AG873" s="219"/>
      <c r="AH873" s="219">
        <v>8450000</v>
      </c>
      <c r="AI873" s="219"/>
      <c r="AJ873" s="359">
        <f>IF(SUM(AC873:AH873)&lt;SUM(AB873),SUM(AB873)-SUM(AC873:AD873),)</f>
        <v>0</v>
      </c>
      <c r="AK873" s="359">
        <f>IF(SUM(AD873:AI873)&lt;SUM(AC873),SUM(AC873)-SUM(AD873:AE873),)</f>
        <v>0</v>
      </c>
      <c r="AL873" s="28"/>
      <c r="AM873" s="89"/>
      <c r="AN873" s="89"/>
      <c r="AO873" s="89"/>
      <c r="AP873" s="89"/>
      <c r="AQ873" s="89"/>
      <c r="AR873" s="89"/>
      <c r="AS873" s="89"/>
      <c r="AT873" s="89"/>
      <c r="AU873" s="89"/>
      <c r="AV873" s="220"/>
      <c r="AW873" s="89"/>
      <c r="AX873" s="89"/>
    </row>
    <row r="874" spans="1:50" ht="15.75">
      <c r="A874" s="356">
        <f>SUBTOTAL(3,$AK$7:AK874)</f>
        <v>868</v>
      </c>
      <c r="B874" s="357" t="s">
        <v>7052</v>
      </c>
      <c r="C874" s="358" t="s">
        <v>6296</v>
      </c>
      <c r="D874" s="357" t="s">
        <v>10133</v>
      </c>
      <c r="E874" s="357" t="s">
        <v>9702</v>
      </c>
      <c r="F874" s="357" t="s">
        <v>9651</v>
      </c>
      <c r="G874" s="359">
        <v>0</v>
      </c>
      <c r="H874" s="180">
        <v>0</v>
      </c>
      <c r="I874" s="371"/>
      <c r="J874" s="359">
        <v>7500000</v>
      </c>
      <c r="K874" s="359"/>
      <c r="L874" s="359"/>
      <c r="M874" s="359"/>
      <c r="N874" s="359">
        <v>7500000</v>
      </c>
      <c r="O874" s="359"/>
      <c r="P874" s="359"/>
      <c r="Q874" s="252"/>
      <c r="R874" s="359"/>
      <c r="S874" s="359"/>
      <c r="T874" s="359"/>
      <c r="U874" s="359"/>
      <c r="V874" s="359"/>
      <c r="W874" s="359"/>
      <c r="X874" s="359"/>
      <c r="Y874" s="359"/>
      <c r="Z874" s="359">
        <f t="shared" si="156"/>
        <v>0</v>
      </c>
      <c r="AA874" s="359"/>
      <c r="AB874" s="219">
        <v>8450000</v>
      </c>
      <c r="AC874" s="219">
        <v>8450000</v>
      </c>
      <c r="AD874" s="219"/>
      <c r="AE874" s="219"/>
      <c r="AF874" s="219"/>
      <c r="AG874" s="219"/>
      <c r="AH874" s="219"/>
      <c r="AI874" s="219"/>
      <c r="AJ874" s="359">
        <f t="shared" si="154"/>
        <v>0</v>
      </c>
      <c r="AK874" s="180">
        <f t="shared" si="155"/>
        <v>0</v>
      </c>
      <c r="AL874" s="28"/>
      <c r="AM874" s="89"/>
      <c r="AN874" s="89"/>
      <c r="AO874" s="89"/>
      <c r="AP874" s="89"/>
      <c r="AQ874" s="89"/>
      <c r="AR874" s="89"/>
      <c r="AS874" s="89"/>
      <c r="AT874" s="89"/>
      <c r="AU874" s="89"/>
      <c r="AV874" s="220"/>
      <c r="AW874" s="89"/>
      <c r="AX874" s="89"/>
    </row>
    <row r="875" spans="1:50" ht="15.75">
      <c r="A875" s="356">
        <f>SUBTOTAL(3,$AK$7:AK875)</f>
        <v>869</v>
      </c>
      <c r="B875" s="357" t="s">
        <v>7052</v>
      </c>
      <c r="C875" s="358" t="s">
        <v>5458</v>
      </c>
      <c r="D875" s="357" t="s">
        <v>10137</v>
      </c>
      <c r="E875" s="357" t="s">
        <v>9702</v>
      </c>
      <c r="F875" s="357" t="s">
        <v>9651</v>
      </c>
      <c r="G875" s="359">
        <v>0</v>
      </c>
      <c r="H875" s="180">
        <v>0</v>
      </c>
      <c r="I875" s="371"/>
      <c r="J875" s="359">
        <v>7500000</v>
      </c>
      <c r="K875" s="359"/>
      <c r="L875" s="359"/>
      <c r="M875" s="359"/>
      <c r="N875" s="359">
        <v>7500000</v>
      </c>
      <c r="O875" s="359"/>
      <c r="P875" s="359"/>
      <c r="Q875" s="252"/>
      <c r="R875" s="359"/>
      <c r="S875" s="359"/>
      <c r="T875" s="359"/>
      <c r="U875" s="359"/>
      <c r="V875" s="359"/>
      <c r="W875" s="359"/>
      <c r="X875" s="359"/>
      <c r="Y875" s="359"/>
      <c r="Z875" s="359">
        <f t="shared" si="156"/>
        <v>0</v>
      </c>
      <c r="AA875" s="359"/>
      <c r="AB875" s="219">
        <v>8450000</v>
      </c>
      <c r="AC875" s="219">
        <v>8450000</v>
      </c>
      <c r="AD875" s="219"/>
      <c r="AE875" s="219"/>
      <c r="AF875" s="219"/>
      <c r="AG875" s="219"/>
      <c r="AH875" s="219"/>
      <c r="AI875" s="219"/>
      <c r="AJ875" s="359">
        <f t="shared" si="154"/>
        <v>0</v>
      </c>
      <c r="AK875" s="180">
        <f t="shared" si="155"/>
        <v>0</v>
      </c>
      <c r="AL875" s="28"/>
      <c r="AM875" s="89"/>
      <c r="AN875" s="89"/>
      <c r="AO875" s="89"/>
      <c r="AP875" s="89"/>
      <c r="AQ875" s="89"/>
      <c r="AR875" s="89"/>
      <c r="AS875" s="89"/>
      <c r="AT875" s="89"/>
      <c r="AU875" s="89"/>
      <c r="AV875" s="220"/>
      <c r="AW875" s="89"/>
      <c r="AX875" s="89"/>
    </row>
    <row r="876" spans="1:50" ht="15.75">
      <c r="A876" s="356">
        <f>SUBTOTAL(3,$AK$7:AK876)</f>
        <v>870</v>
      </c>
      <c r="B876" s="357" t="s">
        <v>7052</v>
      </c>
      <c r="C876" s="358" t="s">
        <v>4835</v>
      </c>
      <c r="D876" s="357" t="s">
        <v>10138</v>
      </c>
      <c r="E876" s="357" t="s">
        <v>9702</v>
      </c>
      <c r="F876" s="357" t="s">
        <v>9651</v>
      </c>
      <c r="G876" s="359">
        <v>0</v>
      </c>
      <c r="H876" s="180">
        <v>0</v>
      </c>
      <c r="I876" s="371">
        <v>0</v>
      </c>
      <c r="J876" s="359">
        <v>7500000</v>
      </c>
      <c r="K876" s="359"/>
      <c r="L876" s="359"/>
      <c r="M876" s="359"/>
      <c r="N876" s="359">
        <v>7500000</v>
      </c>
      <c r="O876" s="359"/>
      <c r="P876" s="359"/>
      <c r="Q876" s="252"/>
      <c r="R876" s="359"/>
      <c r="S876" s="359"/>
      <c r="T876" s="359"/>
      <c r="U876" s="359"/>
      <c r="V876" s="359"/>
      <c r="W876" s="359"/>
      <c r="X876" s="359"/>
      <c r="Y876" s="359"/>
      <c r="Z876" s="359">
        <f t="shared" si="156"/>
        <v>0</v>
      </c>
      <c r="AA876" s="359"/>
      <c r="AB876" s="219">
        <v>8450000</v>
      </c>
      <c r="AC876" s="219">
        <v>8450000</v>
      </c>
      <c r="AD876" s="219"/>
      <c r="AE876" s="219"/>
      <c r="AF876" s="219"/>
      <c r="AG876" s="219"/>
      <c r="AH876" s="219"/>
      <c r="AI876" s="219"/>
      <c r="AJ876" s="359">
        <f t="shared" si="154"/>
        <v>0</v>
      </c>
      <c r="AK876" s="180">
        <f t="shared" si="155"/>
        <v>0</v>
      </c>
      <c r="AL876" s="28"/>
      <c r="AM876" s="89"/>
      <c r="AN876" s="89"/>
      <c r="AO876" s="89"/>
      <c r="AP876" s="89"/>
      <c r="AQ876" s="89"/>
      <c r="AR876" s="89"/>
      <c r="AS876" s="89"/>
      <c r="AT876" s="89"/>
      <c r="AU876" s="89"/>
      <c r="AV876" s="220"/>
      <c r="AW876" s="89"/>
      <c r="AX876" s="89"/>
    </row>
    <row r="877" spans="1:50" ht="15.75">
      <c r="A877" s="356">
        <f>SUBTOTAL(3,$AK$7:AK877)</f>
        <v>871</v>
      </c>
      <c r="B877" s="357" t="s">
        <v>7052</v>
      </c>
      <c r="C877" s="358" t="s">
        <v>5994</v>
      </c>
      <c r="D877" s="357" t="s">
        <v>10140</v>
      </c>
      <c r="E877" s="357" t="s">
        <v>9702</v>
      </c>
      <c r="F877" s="357" t="s">
        <v>9651</v>
      </c>
      <c r="G877" s="359">
        <v>0</v>
      </c>
      <c r="H877" s="180">
        <v>0</v>
      </c>
      <c r="I877" s="371">
        <v>0</v>
      </c>
      <c r="J877" s="359">
        <v>7500000</v>
      </c>
      <c r="K877" s="359"/>
      <c r="L877" s="359"/>
      <c r="M877" s="359"/>
      <c r="N877" s="359">
        <v>7500000</v>
      </c>
      <c r="O877" s="359"/>
      <c r="P877" s="359"/>
      <c r="Q877" s="252"/>
      <c r="R877" s="359"/>
      <c r="S877" s="359"/>
      <c r="T877" s="359"/>
      <c r="U877" s="359"/>
      <c r="V877" s="359"/>
      <c r="W877" s="359"/>
      <c r="X877" s="359"/>
      <c r="Y877" s="359"/>
      <c r="Z877" s="359">
        <f t="shared" si="156"/>
        <v>0</v>
      </c>
      <c r="AA877" s="359"/>
      <c r="AB877" s="219">
        <v>8450000</v>
      </c>
      <c r="AC877" s="219">
        <v>8450000</v>
      </c>
      <c r="AD877" s="219"/>
      <c r="AE877" s="219"/>
      <c r="AF877" s="219"/>
      <c r="AG877" s="219"/>
      <c r="AH877" s="219"/>
      <c r="AI877" s="219"/>
      <c r="AJ877" s="359">
        <f t="shared" si="154"/>
        <v>0</v>
      </c>
      <c r="AK877" s="180">
        <f t="shared" si="155"/>
        <v>0</v>
      </c>
      <c r="AL877" s="28"/>
      <c r="AM877" s="89"/>
      <c r="AN877" s="89"/>
      <c r="AO877" s="89"/>
      <c r="AP877" s="89"/>
      <c r="AQ877" s="89"/>
      <c r="AR877" s="89"/>
      <c r="AS877" s="89"/>
      <c r="AT877" s="89"/>
      <c r="AU877" s="89"/>
      <c r="AV877" s="220"/>
      <c r="AW877" s="89"/>
      <c r="AX877" s="89"/>
    </row>
    <row r="878" spans="1:50" ht="15.75">
      <c r="A878" s="356">
        <f>SUBTOTAL(3,$AK$7:AK878)</f>
        <v>872</v>
      </c>
      <c r="B878" s="357" t="s">
        <v>7052</v>
      </c>
      <c r="C878" s="358" t="s">
        <v>5389</v>
      </c>
      <c r="D878" s="357" t="s">
        <v>10144</v>
      </c>
      <c r="E878" s="357" t="s">
        <v>9702</v>
      </c>
      <c r="F878" s="357" t="s">
        <v>9651</v>
      </c>
      <c r="G878" s="359">
        <v>0</v>
      </c>
      <c r="H878" s="180">
        <v>0</v>
      </c>
      <c r="I878" s="371">
        <v>0</v>
      </c>
      <c r="J878" s="359">
        <v>7500000</v>
      </c>
      <c r="K878" s="359"/>
      <c r="L878" s="359"/>
      <c r="M878" s="359"/>
      <c r="N878" s="359">
        <v>7500000</v>
      </c>
      <c r="O878" s="359"/>
      <c r="P878" s="359"/>
      <c r="Q878" s="252"/>
      <c r="R878" s="359"/>
      <c r="S878" s="359"/>
      <c r="T878" s="359"/>
      <c r="U878" s="359"/>
      <c r="V878" s="359"/>
      <c r="W878" s="359"/>
      <c r="X878" s="359"/>
      <c r="Y878" s="359"/>
      <c r="Z878" s="359">
        <f t="shared" si="156"/>
        <v>0</v>
      </c>
      <c r="AA878" s="359"/>
      <c r="AB878" s="219">
        <v>8450000</v>
      </c>
      <c r="AC878" s="219">
        <v>8450000</v>
      </c>
      <c r="AD878" s="219"/>
      <c r="AE878" s="219"/>
      <c r="AF878" s="219"/>
      <c r="AG878" s="219"/>
      <c r="AH878" s="219"/>
      <c r="AI878" s="219"/>
      <c r="AJ878" s="359">
        <f t="shared" si="154"/>
        <v>0</v>
      </c>
      <c r="AK878" s="180">
        <f t="shared" si="155"/>
        <v>0</v>
      </c>
      <c r="AL878" s="28"/>
      <c r="AM878" s="89"/>
      <c r="AN878" s="89"/>
      <c r="AO878" s="89"/>
      <c r="AP878" s="89"/>
      <c r="AQ878" s="89"/>
      <c r="AR878" s="89"/>
      <c r="AS878" s="89"/>
      <c r="AT878" s="89"/>
      <c r="AU878" s="89"/>
      <c r="AV878" s="220"/>
      <c r="AW878" s="89"/>
      <c r="AX878" s="89"/>
    </row>
    <row r="879" spans="1:50" ht="15.75">
      <c r="A879" s="356">
        <f>SUBTOTAL(3,$AK$7:AK879)</f>
        <v>873</v>
      </c>
      <c r="B879" s="357" t="s">
        <v>7052</v>
      </c>
      <c r="C879" s="358" t="s">
        <v>5465</v>
      </c>
      <c r="D879" s="357" t="s">
        <v>10146</v>
      </c>
      <c r="E879" s="357" t="s">
        <v>9702</v>
      </c>
      <c r="F879" s="357" t="s">
        <v>9651</v>
      </c>
      <c r="G879" s="359">
        <v>0</v>
      </c>
      <c r="H879" s="180">
        <v>0</v>
      </c>
      <c r="I879" s="371"/>
      <c r="J879" s="359">
        <v>7500000</v>
      </c>
      <c r="K879" s="359"/>
      <c r="L879" s="359"/>
      <c r="M879" s="359"/>
      <c r="N879" s="359">
        <v>7500000</v>
      </c>
      <c r="O879" s="359"/>
      <c r="P879" s="359"/>
      <c r="Q879" s="252"/>
      <c r="R879" s="359"/>
      <c r="S879" s="359"/>
      <c r="T879" s="359"/>
      <c r="U879" s="359"/>
      <c r="V879" s="359"/>
      <c r="W879" s="359"/>
      <c r="X879" s="359"/>
      <c r="Y879" s="359"/>
      <c r="Z879" s="359">
        <f t="shared" si="156"/>
        <v>0</v>
      </c>
      <c r="AA879" s="359"/>
      <c r="AB879" s="219">
        <v>8450000</v>
      </c>
      <c r="AC879" s="219">
        <v>8450000</v>
      </c>
      <c r="AD879" s="219"/>
      <c r="AE879" s="219"/>
      <c r="AF879" s="219"/>
      <c r="AG879" s="219"/>
      <c r="AH879" s="219"/>
      <c r="AI879" s="219"/>
      <c r="AJ879" s="359">
        <f t="shared" si="154"/>
        <v>0</v>
      </c>
      <c r="AK879" s="180">
        <f t="shared" si="155"/>
        <v>0</v>
      </c>
      <c r="AL879" s="28"/>
      <c r="AM879" s="89"/>
      <c r="AN879" s="89"/>
      <c r="AO879" s="89"/>
      <c r="AP879" s="89"/>
      <c r="AQ879" s="89"/>
      <c r="AR879" s="89"/>
      <c r="AS879" s="89"/>
      <c r="AT879" s="89"/>
      <c r="AU879" s="89"/>
      <c r="AV879" s="220"/>
      <c r="AW879" s="89"/>
      <c r="AX879" s="89"/>
    </row>
    <row r="880" spans="1:50" ht="15.75">
      <c r="A880" s="356">
        <f>SUBTOTAL(3,$AK$7:AK880)</f>
        <v>874</v>
      </c>
      <c r="B880" s="357" t="s">
        <v>7052</v>
      </c>
      <c r="C880" s="358" t="s">
        <v>6866</v>
      </c>
      <c r="D880" s="357" t="s">
        <v>9846</v>
      </c>
      <c r="E880" s="357" t="s">
        <v>9702</v>
      </c>
      <c r="F880" s="357" t="s">
        <v>9651</v>
      </c>
      <c r="G880" s="359">
        <v>0</v>
      </c>
      <c r="H880" s="180">
        <v>0</v>
      </c>
      <c r="I880" s="371">
        <v>0</v>
      </c>
      <c r="J880" s="359">
        <v>7500000</v>
      </c>
      <c r="K880" s="359"/>
      <c r="L880" s="359"/>
      <c r="M880" s="359"/>
      <c r="N880" s="359">
        <v>7500000</v>
      </c>
      <c r="O880" s="359"/>
      <c r="P880" s="359"/>
      <c r="Q880" s="252"/>
      <c r="R880" s="359"/>
      <c r="S880" s="359"/>
      <c r="T880" s="359"/>
      <c r="U880" s="359"/>
      <c r="V880" s="359"/>
      <c r="W880" s="359"/>
      <c r="X880" s="359"/>
      <c r="Y880" s="359"/>
      <c r="Z880" s="359">
        <f t="shared" si="156"/>
        <v>0</v>
      </c>
      <c r="AA880" s="359"/>
      <c r="AB880" s="219">
        <v>8450000</v>
      </c>
      <c r="AC880" s="219">
        <v>8450000</v>
      </c>
      <c r="AD880" s="219"/>
      <c r="AE880" s="219"/>
      <c r="AF880" s="219"/>
      <c r="AG880" s="219"/>
      <c r="AH880" s="219"/>
      <c r="AI880" s="219"/>
      <c r="AJ880" s="359">
        <f t="shared" si="154"/>
        <v>0</v>
      </c>
      <c r="AK880" s="180">
        <f t="shared" si="155"/>
        <v>0</v>
      </c>
      <c r="AL880" s="28"/>
      <c r="AM880" s="89"/>
      <c r="AN880" s="89"/>
      <c r="AO880" s="89"/>
      <c r="AP880" s="89"/>
      <c r="AQ880" s="89"/>
      <c r="AR880" s="89"/>
      <c r="AS880" s="89"/>
      <c r="AT880" s="89"/>
      <c r="AU880" s="89"/>
      <c r="AV880" s="220"/>
      <c r="AW880" s="89"/>
      <c r="AX880" s="89"/>
    </row>
    <row r="881" spans="1:50" ht="15.75">
      <c r="A881" s="356">
        <f>SUBTOTAL(3,$AK$7:AK881)</f>
        <v>875</v>
      </c>
      <c r="B881" s="357" t="s">
        <v>7052</v>
      </c>
      <c r="C881" s="358" t="s">
        <v>10148</v>
      </c>
      <c r="D881" s="357" t="s">
        <v>10149</v>
      </c>
      <c r="E881" s="357" t="s">
        <v>9702</v>
      </c>
      <c r="F881" s="357" t="s">
        <v>9651</v>
      </c>
      <c r="G881" s="359">
        <v>0</v>
      </c>
      <c r="H881" s="180">
        <v>0</v>
      </c>
      <c r="I881" s="371">
        <v>0</v>
      </c>
      <c r="J881" s="359">
        <v>7500000</v>
      </c>
      <c r="K881" s="359"/>
      <c r="L881" s="359"/>
      <c r="M881" s="359"/>
      <c r="N881" s="359"/>
      <c r="O881" s="359"/>
      <c r="P881" s="359"/>
      <c r="Q881" s="252"/>
      <c r="R881" s="359"/>
      <c r="S881" s="359"/>
      <c r="T881" s="359">
        <v>7500000</v>
      </c>
      <c r="U881" s="359"/>
      <c r="V881" s="359"/>
      <c r="W881" s="359"/>
      <c r="X881" s="359"/>
      <c r="Y881" s="359"/>
      <c r="Z881" s="359">
        <f>IF(SUM(K881:Y881)&lt;SUM(J881),SUM(J881)-SUM(K881:Y881),)</f>
        <v>0</v>
      </c>
      <c r="AA881" s="359"/>
      <c r="AB881" s="219">
        <v>8450000</v>
      </c>
      <c r="AC881" s="219"/>
      <c r="AD881" s="219"/>
      <c r="AE881" s="219">
        <v>8450000</v>
      </c>
      <c r="AF881" s="219"/>
      <c r="AG881" s="219"/>
      <c r="AH881" s="219"/>
      <c r="AI881" s="219"/>
      <c r="AJ881" s="359">
        <f>IF(SUM(AC881:AF881)&lt;SUM(AB881),SUM(AB881)-SUM(AC881:AF881),)</f>
        <v>0</v>
      </c>
      <c r="AK881" s="180">
        <f>IF(SUM(K881:X881)-I881&lt;SUM(J881+G881,H881),SUM(G881+H881+J881)-SUM(K881:X881),)+IF(SUM(AC881:AF881)&lt;SUM(AB881),SUM(AB881)-SUM(AC881:AF881),)</f>
        <v>0</v>
      </c>
      <c r="AL881" s="28"/>
      <c r="AM881" s="89"/>
      <c r="AN881" s="89"/>
      <c r="AO881" s="89"/>
      <c r="AP881" s="89"/>
      <c r="AQ881" s="89"/>
      <c r="AR881" s="89"/>
      <c r="AS881" s="89"/>
      <c r="AT881" s="89"/>
      <c r="AU881" s="89"/>
      <c r="AV881" s="220"/>
      <c r="AW881" s="89"/>
      <c r="AX881" s="89"/>
    </row>
    <row r="882" spans="1:50" ht="15.75">
      <c r="A882" s="356">
        <f>SUBTOTAL(3,$AK$7:AK882)</f>
        <v>876</v>
      </c>
      <c r="B882" s="357" t="s">
        <v>7052</v>
      </c>
      <c r="C882" s="358" t="s">
        <v>5095</v>
      </c>
      <c r="D882" s="357" t="s">
        <v>10151</v>
      </c>
      <c r="E882" s="357" t="s">
        <v>9702</v>
      </c>
      <c r="F882" s="357" t="s">
        <v>9651</v>
      </c>
      <c r="G882" s="359">
        <v>0</v>
      </c>
      <c r="H882" s="180">
        <v>0</v>
      </c>
      <c r="I882" s="371">
        <v>0</v>
      </c>
      <c r="J882" s="359">
        <v>7500000</v>
      </c>
      <c r="K882" s="359"/>
      <c r="L882" s="359"/>
      <c r="M882" s="359"/>
      <c r="N882" s="359">
        <v>7500000</v>
      </c>
      <c r="O882" s="359"/>
      <c r="P882" s="359"/>
      <c r="Q882" s="252"/>
      <c r="R882" s="359"/>
      <c r="S882" s="359"/>
      <c r="T882" s="359"/>
      <c r="U882" s="359"/>
      <c r="V882" s="359"/>
      <c r="W882" s="359"/>
      <c r="X882" s="359"/>
      <c r="Y882" s="359"/>
      <c r="Z882" s="359">
        <f>IF(SUM(K882:N882)&lt;SUM(J882),SUM(J882)-SUM(K882:N882),)</f>
        <v>0</v>
      </c>
      <c r="AA882" s="359"/>
      <c r="AB882" s="219">
        <v>8450000</v>
      </c>
      <c r="AC882" s="219">
        <v>8450000</v>
      </c>
      <c r="AD882" s="219"/>
      <c r="AE882" s="219"/>
      <c r="AF882" s="219"/>
      <c r="AG882" s="219"/>
      <c r="AH882" s="219"/>
      <c r="AI882" s="219"/>
      <c r="AJ882" s="359">
        <f>IF(SUM(AC882:AD882)&lt;SUM(AB882),SUM(AB882)-SUM(AC882:AD882),)</f>
        <v>0</v>
      </c>
      <c r="AK882" s="180">
        <f>IF(SUM(K882:X882)-I882&lt;SUM(J882+G882,H882),SUM(G882+H882+J882)-SUM(K882:X882),)+IF(SUM(AC882:AD882)&lt;SUM(AB882),SUM(AB882)-SUM(AC882:AD882),)</f>
        <v>0</v>
      </c>
      <c r="AL882" s="28"/>
      <c r="AM882" s="89"/>
      <c r="AN882" s="89"/>
      <c r="AO882" s="89"/>
      <c r="AP882" s="89"/>
      <c r="AQ882" s="89"/>
      <c r="AR882" s="89"/>
      <c r="AS882" s="89"/>
      <c r="AT882" s="89"/>
      <c r="AU882" s="89"/>
      <c r="AV882" s="220"/>
      <c r="AW882" s="89"/>
      <c r="AX882" s="89"/>
    </row>
    <row r="883" spans="1:50" ht="15.75">
      <c r="A883" s="356">
        <f>SUBTOTAL(3,$AK$7:AK883)</f>
        <v>877</v>
      </c>
      <c r="B883" s="357" t="s">
        <v>54</v>
      </c>
      <c r="C883" s="358" t="s">
        <v>5709</v>
      </c>
      <c r="D883" s="360" t="s">
        <v>10170</v>
      </c>
      <c r="E883" s="360" t="s">
        <v>8838</v>
      </c>
      <c r="F883" s="360" t="s">
        <v>8838</v>
      </c>
      <c r="G883" s="359">
        <v>0</v>
      </c>
      <c r="H883" s="180">
        <v>0</v>
      </c>
      <c r="I883" s="371">
        <v>0</v>
      </c>
      <c r="J883" s="374">
        <v>8200000</v>
      </c>
      <c r="K883" s="359"/>
      <c r="L883" s="359"/>
      <c r="M883" s="359"/>
      <c r="N883" s="359">
        <v>8200000</v>
      </c>
      <c r="O883" s="359"/>
      <c r="P883" s="359"/>
      <c r="Q883" s="252"/>
      <c r="R883" s="359"/>
      <c r="S883" s="359"/>
      <c r="T883" s="359"/>
      <c r="U883" s="359"/>
      <c r="V883" s="359"/>
      <c r="W883" s="359"/>
      <c r="X883" s="359"/>
      <c r="Y883" s="359"/>
      <c r="Z883" s="359">
        <f>IF(SUM(K883:N883)&lt;SUM(J883),SUM(J883)-SUM(K883:N883),)</f>
        <v>0</v>
      </c>
      <c r="AA883" s="359"/>
      <c r="AB883" s="219">
        <v>9250000</v>
      </c>
      <c r="AC883" s="219"/>
      <c r="AD883" s="219"/>
      <c r="AE883" s="219">
        <v>9250000</v>
      </c>
      <c r="AF883" s="219"/>
      <c r="AG883" s="219"/>
      <c r="AH883" s="219"/>
      <c r="AI883" s="219"/>
      <c r="AJ883" s="359">
        <f>IF(SUM(AC883:AF883)&lt;SUM(AB883),SUM(AB883)-SUM(AC883:AF883),)</f>
        <v>0</v>
      </c>
      <c r="AK883" s="180">
        <f>IF(SUM(K883:X883)-I883&lt;SUM(J883+G883,H883),SUM(G883+H883+J883)-SUM(K883:X883),)+IF(SUM(AC883:AF883)&lt;SUM(AB883),SUM(AB883)-SUM(AC883:AF883),)</f>
        <v>0</v>
      </c>
      <c r="AL883" s="28"/>
      <c r="AM883" s="50"/>
      <c r="AN883" s="50"/>
      <c r="AO883" s="89"/>
      <c r="AP883" s="89"/>
      <c r="AQ883" s="89"/>
      <c r="AR883" s="89"/>
      <c r="AS883" s="89"/>
      <c r="AT883" s="50"/>
      <c r="AU883" s="50"/>
      <c r="AV883" s="220"/>
      <c r="AW883" s="89"/>
      <c r="AX883" s="50"/>
    </row>
    <row r="884" spans="1:50" ht="15.75">
      <c r="A884" s="356">
        <f>SUBTOTAL(3,$AK$7:AK884)</f>
        <v>878</v>
      </c>
      <c r="B884" s="357" t="s">
        <v>7052</v>
      </c>
      <c r="C884" s="358" t="s">
        <v>6525</v>
      </c>
      <c r="D884" s="357" t="s">
        <v>10163</v>
      </c>
      <c r="E884" s="357" t="s">
        <v>9702</v>
      </c>
      <c r="F884" s="357" t="s">
        <v>9651</v>
      </c>
      <c r="G884" s="359">
        <v>0</v>
      </c>
      <c r="H884" s="180">
        <v>0</v>
      </c>
      <c r="I884" s="371">
        <v>0</v>
      </c>
      <c r="J884" s="359">
        <v>7500000</v>
      </c>
      <c r="K884" s="359"/>
      <c r="L884" s="359"/>
      <c r="M884" s="359"/>
      <c r="N884" s="359">
        <v>7500000</v>
      </c>
      <c r="O884" s="359"/>
      <c r="P884" s="359"/>
      <c r="Q884" s="252"/>
      <c r="R884" s="359"/>
      <c r="S884" s="359"/>
      <c r="T884" s="359"/>
      <c r="U884" s="359"/>
      <c r="V884" s="359"/>
      <c r="W884" s="359"/>
      <c r="X884" s="359"/>
      <c r="Y884" s="359"/>
      <c r="Z884" s="359">
        <f>IF(SUM(K884:N884)&lt;SUM(J884),SUM(J884)-SUM(K884:N884),)</f>
        <v>0</v>
      </c>
      <c r="AA884" s="359"/>
      <c r="AB884" s="219">
        <v>8450000</v>
      </c>
      <c r="AC884" s="219">
        <v>8450000</v>
      </c>
      <c r="AD884" s="219"/>
      <c r="AE884" s="219"/>
      <c r="AF884" s="219"/>
      <c r="AG884" s="219"/>
      <c r="AH884" s="219"/>
      <c r="AI884" s="219"/>
      <c r="AJ884" s="359">
        <f>IF(SUM(AC884:AD884)&lt;SUM(AB884),SUM(AB884)-SUM(AC884:AD884),)</f>
        <v>0</v>
      </c>
      <c r="AK884" s="180">
        <f>IF(SUM(K884:X884)-I884&lt;SUM(J884+G884,H884),SUM(G884+H884+J884)-SUM(K884:X884),)+IF(SUM(AC884:AD884)&lt;SUM(AB884),SUM(AB884)-SUM(AC884:AD884),)</f>
        <v>0</v>
      </c>
      <c r="AL884" s="28"/>
      <c r="AM884" s="89"/>
      <c r="AN884" s="89"/>
      <c r="AO884" s="89"/>
      <c r="AP884" s="89"/>
      <c r="AQ884" s="89"/>
      <c r="AR884" s="89"/>
      <c r="AS884" s="89"/>
      <c r="AT884" s="89"/>
      <c r="AU884" s="89"/>
      <c r="AV884" s="220"/>
      <c r="AW884" s="89"/>
      <c r="AX884" s="89"/>
    </row>
    <row r="885" spans="1:50" ht="15.75">
      <c r="A885" s="356">
        <f>SUBTOTAL(3,$AK$7:AK885)</f>
        <v>879</v>
      </c>
      <c r="B885" s="357" t="s">
        <v>7052</v>
      </c>
      <c r="C885" s="358" t="s">
        <v>6291</v>
      </c>
      <c r="D885" s="357" t="s">
        <v>10164</v>
      </c>
      <c r="E885" s="357" t="s">
        <v>9702</v>
      </c>
      <c r="F885" s="357" t="s">
        <v>9651</v>
      </c>
      <c r="G885" s="359">
        <v>0</v>
      </c>
      <c r="H885" s="180">
        <v>0</v>
      </c>
      <c r="I885" s="371">
        <v>5480</v>
      </c>
      <c r="J885" s="359">
        <v>7500000</v>
      </c>
      <c r="K885" s="359"/>
      <c r="L885" s="359"/>
      <c r="M885" s="359"/>
      <c r="N885" s="359">
        <v>7500000</v>
      </c>
      <c r="O885" s="359"/>
      <c r="P885" s="359"/>
      <c r="Q885" s="252"/>
      <c r="R885" s="359"/>
      <c r="S885" s="359"/>
      <c r="T885" s="359"/>
      <c r="U885" s="359"/>
      <c r="V885" s="359"/>
      <c r="W885" s="359"/>
      <c r="X885" s="359"/>
      <c r="Y885" s="371">
        <v>5480</v>
      </c>
      <c r="Z885" s="359">
        <f>IF(SUM(K885:N885)&lt;SUM(J885),SUM(J885)-SUM(K885:N885),)</f>
        <v>0</v>
      </c>
      <c r="AA885" s="371"/>
      <c r="AB885" s="219">
        <f>8450000-Y885</f>
        <v>8444520</v>
      </c>
      <c r="AC885" s="219"/>
      <c r="AD885" s="219"/>
      <c r="AE885" s="219">
        <v>8444520</v>
      </c>
      <c r="AF885" s="219"/>
      <c r="AG885" s="219"/>
      <c r="AH885" s="219"/>
      <c r="AI885" s="219"/>
      <c r="AJ885" s="359">
        <f>IF(SUM(AC885:AF885)&lt;SUM(AB885),SUM(AB885)-SUM(AC885:AF885),)</f>
        <v>0</v>
      </c>
      <c r="AK885" s="180">
        <f>IF(SUM(K885:X885)-I885&lt;SUM(J885+G885,H885),SUM(G885+H885+J885)-SUM(K885:X885),)+IF(SUM(AC885:AF885)&lt;SUM(AB885),SUM(AB885)-SUM(AC885:AF885),)</f>
        <v>0</v>
      </c>
      <c r="AL885" s="28"/>
      <c r="AM885" s="89"/>
      <c r="AN885" s="89"/>
      <c r="AO885" s="89"/>
      <c r="AP885" s="89"/>
      <c r="AQ885" s="89"/>
      <c r="AR885" s="89"/>
      <c r="AS885" s="89"/>
      <c r="AT885" s="89"/>
      <c r="AU885" s="89"/>
      <c r="AV885" s="220"/>
      <c r="AW885" s="89"/>
      <c r="AX885" s="89"/>
    </row>
    <row r="886" spans="1:50" ht="15.75">
      <c r="A886" s="356">
        <f>SUBTOTAL(3,$AK$7:AK886)</f>
        <v>880</v>
      </c>
      <c r="B886" s="357" t="s">
        <v>7052</v>
      </c>
      <c r="C886" s="358" t="s">
        <v>6538</v>
      </c>
      <c r="D886" s="357" t="s">
        <v>10165</v>
      </c>
      <c r="E886" s="357" t="s">
        <v>9702</v>
      </c>
      <c r="F886" s="357" t="s">
        <v>9651</v>
      </c>
      <c r="G886" s="359">
        <v>0</v>
      </c>
      <c r="H886" s="180">
        <v>0</v>
      </c>
      <c r="I886" s="371">
        <v>0</v>
      </c>
      <c r="J886" s="359">
        <v>7500000</v>
      </c>
      <c r="K886" s="359"/>
      <c r="L886" s="359"/>
      <c r="M886" s="359"/>
      <c r="N886" s="359">
        <v>7500000</v>
      </c>
      <c r="O886" s="359"/>
      <c r="P886" s="359"/>
      <c r="Q886" s="252"/>
      <c r="R886" s="359"/>
      <c r="S886" s="359"/>
      <c r="T886" s="359"/>
      <c r="U886" s="359"/>
      <c r="V886" s="359"/>
      <c r="W886" s="359"/>
      <c r="X886" s="359"/>
      <c r="Y886" s="371"/>
      <c r="Z886" s="359">
        <f>IF(SUM(K886:N886)&lt;SUM(J886),SUM(J886)-SUM(K886:N886),)</f>
        <v>0</v>
      </c>
      <c r="AA886" s="371"/>
      <c r="AB886" s="219">
        <v>8450000</v>
      </c>
      <c r="AC886" s="219">
        <v>8450000</v>
      </c>
      <c r="AD886" s="219"/>
      <c r="AE886" s="219"/>
      <c r="AF886" s="219"/>
      <c r="AG886" s="219"/>
      <c r="AH886" s="219"/>
      <c r="AI886" s="219"/>
      <c r="AJ886" s="359">
        <f>IF(SUM(AC886:AD886)&lt;SUM(AB886),SUM(AB886)-SUM(AC886:AD886),)</f>
        <v>0</v>
      </c>
      <c r="AK886" s="180">
        <f>IF(SUM(K886:X886)-I886&lt;SUM(J886+G886,H886),SUM(G886+H886+J886)-SUM(K886:X886),)+IF(SUM(AC886:AD886)&lt;SUM(AB886),SUM(AB886)-SUM(AC886:AD886),)</f>
        <v>0</v>
      </c>
      <c r="AL886" s="28"/>
      <c r="AM886" s="89"/>
      <c r="AN886" s="89"/>
      <c r="AO886" s="89"/>
      <c r="AP886" s="89"/>
      <c r="AQ886" s="89"/>
      <c r="AR886" s="89"/>
      <c r="AS886" s="89"/>
      <c r="AT886" s="89"/>
      <c r="AU886" s="89"/>
      <c r="AV886" s="220"/>
      <c r="AW886" s="89"/>
      <c r="AX886" s="89"/>
    </row>
    <row r="887" spans="1:50" ht="15.75">
      <c r="A887" s="356">
        <f>SUBTOTAL(3,$AK$7:AK887)</f>
        <v>881</v>
      </c>
      <c r="B887" s="357" t="s">
        <v>7052</v>
      </c>
      <c r="C887" s="358" t="s">
        <v>10166</v>
      </c>
      <c r="D887" s="357" t="s">
        <v>10167</v>
      </c>
      <c r="E887" s="357" t="s">
        <v>9702</v>
      </c>
      <c r="F887" s="357" t="s">
        <v>9651</v>
      </c>
      <c r="G887" s="359">
        <v>0</v>
      </c>
      <c r="H887" s="180">
        <v>0</v>
      </c>
      <c r="I887" s="371"/>
      <c r="J887" s="359">
        <v>7500000</v>
      </c>
      <c r="K887" s="359"/>
      <c r="L887" s="359"/>
      <c r="M887" s="359"/>
      <c r="N887" s="359"/>
      <c r="O887" s="359"/>
      <c r="P887" s="359"/>
      <c r="Q887" s="252"/>
      <c r="R887" s="359"/>
      <c r="S887" s="359"/>
      <c r="T887" s="359"/>
      <c r="U887" s="359"/>
      <c r="V887" s="359">
        <v>7500000</v>
      </c>
      <c r="W887" s="359"/>
      <c r="X887" s="359"/>
      <c r="Y887" s="371"/>
      <c r="Z887" s="359">
        <f>IF(SUM(K887:V887)&lt;SUM(J887),SUM(J887)-SUM(K887:V887),)</f>
        <v>0</v>
      </c>
      <c r="AA887" s="371"/>
      <c r="AB887" s="219">
        <v>8450000</v>
      </c>
      <c r="AC887" s="219"/>
      <c r="AD887" s="219"/>
      <c r="AE887" s="219">
        <v>8450000</v>
      </c>
      <c r="AF887" s="219"/>
      <c r="AG887" s="219"/>
      <c r="AH887" s="219"/>
      <c r="AI887" s="219"/>
      <c r="AJ887" s="359">
        <f t="shared" ref="AJ887:AJ888" si="157">IF(SUM(AC887:AF887)&lt;SUM(AB887),SUM(AB887)-SUM(AC887:AF887),)</f>
        <v>0</v>
      </c>
      <c r="AK887" s="180">
        <f t="shared" ref="AK887:AK888" si="158">IF(SUM(K887:X887)-I887&lt;SUM(J887+G887,H887),SUM(G887+H887+J887)-SUM(K887:X887),)+IF(SUM(AC887:AF887)&lt;SUM(AB887),SUM(AB887)-SUM(AC887:AF887),)</f>
        <v>0</v>
      </c>
      <c r="AL887" s="28"/>
      <c r="AM887" s="89"/>
      <c r="AN887" s="89"/>
      <c r="AO887" s="89"/>
      <c r="AP887" s="89"/>
      <c r="AQ887" s="89"/>
      <c r="AR887" s="89"/>
      <c r="AS887" s="89"/>
      <c r="AT887" s="89"/>
      <c r="AU887" s="89"/>
      <c r="AV887" s="220"/>
      <c r="AW887" s="89"/>
      <c r="AX887" s="89"/>
    </row>
    <row r="888" spans="1:50" ht="15.75">
      <c r="A888" s="356">
        <f>SUBTOTAL(3,$AK$7:AK888)</f>
        <v>882</v>
      </c>
      <c r="B888" s="357" t="s">
        <v>7052</v>
      </c>
      <c r="C888" s="358" t="s">
        <v>6643</v>
      </c>
      <c r="D888" s="357" t="s">
        <v>10171</v>
      </c>
      <c r="E888" s="357" t="s">
        <v>9702</v>
      </c>
      <c r="F888" s="357" t="s">
        <v>9651</v>
      </c>
      <c r="G888" s="359">
        <v>0</v>
      </c>
      <c r="H888" s="180">
        <v>0</v>
      </c>
      <c r="I888" s="371">
        <v>0</v>
      </c>
      <c r="J888" s="359">
        <v>7500000</v>
      </c>
      <c r="K888" s="359"/>
      <c r="L888" s="359"/>
      <c r="M888" s="359"/>
      <c r="N888" s="359">
        <v>7500000</v>
      </c>
      <c r="O888" s="359"/>
      <c r="P888" s="359"/>
      <c r="Q888" s="252"/>
      <c r="R888" s="359"/>
      <c r="S888" s="359"/>
      <c r="T888" s="359"/>
      <c r="U888" s="359"/>
      <c r="V888" s="359"/>
      <c r="W888" s="359"/>
      <c r="X888" s="359"/>
      <c r="Y888" s="359"/>
      <c r="Z888" s="359">
        <f>IF(SUM(K888:N888)&lt;SUM(J888),SUM(J888)-SUM(K888:N888),)</f>
        <v>0</v>
      </c>
      <c r="AA888" s="359"/>
      <c r="AB888" s="219">
        <v>8450000</v>
      </c>
      <c r="AC888" s="219"/>
      <c r="AD888" s="219"/>
      <c r="AE888" s="219">
        <v>8450000</v>
      </c>
      <c r="AF888" s="219"/>
      <c r="AG888" s="219"/>
      <c r="AH888" s="219"/>
      <c r="AI888" s="219"/>
      <c r="AJ888" s="359">
        <f t="shared" si="157"/>
        <v>0</v>
      </c>
      <c r="AK888" s="180">
        <f t="shared" si="158"/>
        <v>0</v>
      </c>
      <c r="AL888" s="28"/>
      <c r="AM888" s="89"/>
      <c r="AN888" s="89"/>
      <c r="AO888" s="89"/>
      <c r="AP888" s="89"/>
      <c r="AQ888" s="89"/>
      <c r="AR888" s="89"/>
      <c r="AS888" s="89"/>
      <c r="AT888" s="89"/>
      <c r="AU888" s="89"/>
      <c r="AV888" s="220"/>
      <c r="AW888" s="89"/>
      <c r="AX888" s="89"/>
    </row>
    <row r="889" spans="1:50" ht="15.75">
      <c r="A889" s="356">
        <f>SUBTOTAL(3,$AK$7:AK889)</f>
        <v>883</v>
      </c>
      <c r="B889" s="357" t="s">
        <v>7052</v>
      </c>
      <c r="C889" s="358" t="s">
        <v>10197</v>
      </c>
      <c r="D889" s="357" t="s">
        <v>10198</v>
      </c>
      <c r="E889" s="357" t="s">
        <v>14936</v>
      </c>
      <c r="F889" s="357" t="s">
        <v>8900</v>
      </c>
      <c r="G889" s="359">
        <v>0</v>
      </c>
      <c r="H889" s="180">
        <v>0</v>
      </c>
      <c r="I889" s="371">
        <v>0</v>
      </c>
      <c r="J889" s="359">
        <v>7500000</v>
      </c>
      <c r="K889" s="359"/>
      <c r="L889" s="359"/>
      <c r="M889" s="359"/>
      <c r="N889" s="359"/>
      <c r="O889" s="359"/>
      <c r="P889" s="359">
        <v>7500000</v>
      </c>
      <c r="Q889" s="252"/>
      <c r="R889" s="359"/>
      <c r="S889" s="359"/>
      <c r="T889" s="359"/>
      <c r="U889" s="359"/>
      <c r="V889" s="359"/>
      <c r="W889" s="359"/>
      <c r="X889" s="359"/>
      <c r="Y889" s="359"/>
      <c r="Z889" s="359">
        <f>IF(SUM(K889:P889)&lt;SUM(J889),SUM(J889)-SUM(K889:P889),)</f>
        <v>0</v>
      </c>
      <c r="AA889" s="359"/>
      <c r="AB889" s="219">
        <v>8450000</v>
      </c>
      <c r="AC889" s="219"/>
      <c r="AD889" s="219"/>
      <c r="AE889" s="219"/>
      <c r="AF889" s="219"/>
      <c r="AG889" s="219"/>
      <c r="AH889" s="219">
        <v>8450000</v>
      </c>
      <c r="AI889" s="219"/>
      <c r="AJ889" s="359">
        <f>IF(SUM(AC889:AH889)&lt;SUM(AB889),SUM(AB889)-SUM(AC889:AD889),)</f>
        <v>0</v>
      </c>
      <c r="AK889" s="359">
        <f>IF(SUM(AD889:AI889)&lt;SUM(AC889),SUM(AC889)-SUM(AD889:AE889),)</f>
        <v>0</v>
      </c>
      <c r="AL889" s="28"/>
      <c r="AM889" s="89"/>
      <c r="AN889" s="89"/>
      <c r="AO889" s="89"/>
      <c r="AP889" s="89"/>
      <c r="AQ889" s="89"/>
      <c r="AR889" s="89"/>
      <c r="AS889" s="89"/>
      <c r="AT889" s="89"/>
      <c r="AU889" s="89"/>
      <c r="AV889" s="220"/>
      <c r="AW889" s="89"/>
      <c r="AX889" s="89"/>
    </row>
    <row r="890" spans="1:50" ht="15.75">
      <c r="A890" s="356">
        <f>SUBTOTAL(3,$AK$7:AK890)</f>
        <v>884</v>
      </c>
      <c r="B890" s="357" t="s">
        <v>7052</v>
      </c>
      <c r="C890" s="358" t="s">
        <v>10199</v>
      </c>
      <c r="D890" s="357" t="s">
        <v>10200</v>
      </c>
      <c r="E890" s="357" t="s">
        <v>14937</v>
      </c>
      <c r="F890" s="357" t="s">
        <v>8900</v>
      </c>
      <c r="G890" s="359">
        <v>0</v>
      </c>
      <c r="H890" s="180">
        <v>0</v>
      </c>
      <c r="I890" s="371">
        <v>0</v>
      </c>
      <c r="J890" s="359">
        <v>7500000</v>
      </c>
      <c r="K890" s="359"/>
      <c r="L890" s="359"/>
      <c r="M890" s="359"/>
      <c r="N890" s="359"/>
      <c r="O890" s="359"/>
      <c r="P890" s="359">
        <v>7500000</v>
      </c>
      <c r="Q890" s="252"/>
      <c r="R890" s="359"/>
      <c r="S890" s="359"/>
      <c r="T890" s="359"/>
      <c r="U890" s="359"/>
      <c r="V890" s="359"/>
      <c r="W890" s="359"/>
      <c r="X890" s="359"/>
      <c r="Y890" s="359"/>
      <c r="Z890" s="359">
        <f>IF(SUM(K890:P890)&lt;SUM(J890),SUM(J890)-SUM(K890:P890),)</f>
        <v>0</v>
      </c>
      <c r="AA890" s="359"/>
      <c r="AB890" s="219">
        <v>8450000</v>
      </c>
      <c r="AC890" s="219">
        <v>8450000</v>
      </c>
      <c r="AD890" s="219"/>
      <c r="AE890" s="219"/>
      <c r="AF890" s="219"/>
      <c r="AG890" s="219"/>
      <c r="AH890" s="219"/>
      <c r="AI890" s="219"/>
      <c r="AJ890" s="359">
        <f>IF(SUM(AC890:AD890)&lt;SUM(AB890),SUM(AB890)-SUM(AC890:AD890),)</f>
        <v>0</v>
      </c>
      <c r="AK890" s="180">
        <f>IF(SUM(K890:X890)-I890&lt;SUM(J890+G890,H890),SUM(G890+H890+J890)-SUM(K890:X890),)+IF(SUM(AC890:AD890)&lt;SUM(AB890),SUM(AB890)-SUM(AC890:AD890),)</f>
        <v>0</v>
      </c>
      <c r="AL890" s="28"/>
      <c r="AM890" s="89"/>
      <c r="AN890" s="89"/>
      <c r="AO890" s="89"/>
      <c r="AP890" s="89"/>
      <c r="AQ890" s="89"/>
      <c r="AR890" s="89"/>
      <c r="AS890" s="89"/>
      <c r="AT890" s="89"/>
      <c r="AU890" s="89"/>
      <c r="AV890" s="220"/>
      <c r="AW890" s="89"/>
      <c r="AX890" s="89"/>
    </row>
    <row r="891" spans="1:50" ht="15.75">
      <c r="A891" s="356">
        <f>SUBTOTAL(3,$AK$7:AK891)</f>
        <v>885</v>
      </c>
      <c r="B891" s="357" t="s">
        <v>7052</v>
      </c>
      <c r="C891" s="358" t="s">
        <v>10207</v>
      </c>
      <c r="D891" s="357" t="s">
        <v>10208</v>
      </c>
      <c r="E891" s="357" t="s">
        <v>14937</v>
      </c>
      <c r="F891" s="357" t="s">
        <v>8900</v>
      </c>
      <c r="G891" s="359">
        <v>0</v>
      </c>
      <c r="H891" s="180">
        <v>0</v>
      </c>
      <c r="I891" s="371">
        <v>0</v>
      </c>
      <c r="J891" s="359">
        <v>7500000</v>
      </c>
      <c r="K891" s="359"/>
      <c r="L891" s="359"/>
      <c r="M891" s="359"/>
      <c r="N891" s="359"/>
      <c r="O891" s="359"/>
      <c r="P891" s="359">
        <v>7500000</v>
      </c>
      <c r="Q891" s="252"/>
      <c r="R891" s="359"/>
      <c r="S891" s="359"/>
      <c r="T891" s="359"/>
      <c r="U891" s="359"/>
      <c r="V891" s="359"/>
      <c r="W891" s="359"/>
      <c r="X891" s="359"/>
      <c r="Y891" s="359"/>
      <c r="Z891" s="359">
        <f>IF(SUM(K891:P891)&lt;SUM(J891),SUM(J891)-SUM(K891:P891),)</f>
        <v>0</v>
      </c>
      <c r="AA891" s="359"/>
      <c r="AB891" s="219">
        <v>8450000</v>
      </c>
      <c r="AC891" s="219">
        <v>8450000</v>
      </c>
      <c r="AD891" s="219"/>
      <c r="AE891" s="219"/>
      <c r="AF891" s="219"/>
      <c r="AG891" s="219"/>
      <c r="AH891" s="219"/>
      <c r="AI891" s="219"/>
      <c r="AJ891" s="359">
        <f>IF(SUM(AC891:AD891)&lt;SUM(AB891),SUM(AB891)-SUM(AC891:AD891),)</f>
        <v>0</v>
      </c>
      <c r="AK891" s="180">
        <f>IF(SUM(K891:X891)-I891&lt;SUM(J891+G891,H891),SUM(G891+H891+J891)-SUM(K891:X891),)+IF(SUM(AC891:AD891)&lt;SUM(AB891),SUM(AB891)-SUM(AC891:AD891),)</f>
        <v>0</v>
      </c>
      <c r="AL891" s="28"/>
      <c r="AM891" s="89"/>
      <c r="AN891" s="89"/>
      <c r="AO891" s="89"/>
      <c r="AP891" s="89"/>
      <c r="AQ891" s="89"/>
      <c r="AR891" s="89"/>
      <c r="AS891" s="89"/>
      <c r="AT891" s="89"/>
      <c r="AU891" s="89"/>
      <c r="AV891" s="220"/>
      <c r="AW891" s="89"/>
      <c r="AX891" s="89"/>
    </row>
    <row r="892" spans="1:50" ht="15.75">
      <c r="A892" s="356">
        <f>SUBTOTAL(3,$AK$7:AK892)</f>
        <v>886</v>
      </c>
      <c r="B892" s="357" t="s">
        <v>7052</v>
      </c>
      <c r="C892" s="358" t="s">
        <v>10215</v>
      </c>
      <c r="D892" s="357" t="s">
        <v>10216</v>
      </c>
      <c r="E892" s="357" t="s">
        <v>14937</v>
      </c>
      <c r="F892" s="357" t="s">
        <v>8900</v>
      </c>
      <c r="G892" s="359">
        <v>0</v>
      </c>
      <c r="H892" s="180">
        <v>0</v>
      </c>
      <c r="I892" s="371">
        <v>0</v>
      </c>
      <c r="J892" s="359">
        <v>7500000</v>
      </c>
      <c r="K892" s="359"/>
      <c r="L892" s="359"/>
      <c r="M892" s="359"/>
      <c r="N892" s="359"/>
      <c r="O892" s="359"/>
      <c r="P892" s="359"/>
      <c r="Q892" s="252"/>
      <c r="R892" s="359">
        <v>7500000</v>
      </c>
      <c r="S892" s="359"/>
      <c r="T892" s="359"/>
      <c r="U892" s="359"/>
      <c r="V892" s="359"/>
      <c r="W892" s="359"/>
      <c r="X892" s="359"/>
      <c r="Y892" s="359"/>
      <c r="Z892" s="359">
        <f>IF(SUM(K892:R892)&lt;SUM(J892),SUM(J892)-SUM(K892:N=R892),)</f>
        <v>0</v>
      </c>
      <c r="AA892" s="359">
        <v>2484000</v>
      </c>
      <c r="AB892" s="219">
        <f>8450000-AA892</f>
        <v>5966000</v>
      </c>
      <c r="AC892" s="219">
        <v>5966000</v>
      </c>
      <c r="AD892" s="219"/>
      <c r="AE892" s="219"/>
      <c r="AF892" s="219"/>
      <c r="AG892" s="219"/>
      <c r="AH892" s="219"/>
      <c r="AI892" s="219"/>
      <c r="AJ892" s="359">
        <f>IF(SUM(AC892:AD892)&lt;SUM(AB892),SUM(AB892)-SUM(AC892:AD892),)</f>
        <v>0</v>
      </c>
      <c r="AK892" s="180">
        <f>IF(SUM(K892:X892)-I892&lt;SUM(J892+G892,H892),SUM(G892+H892+J892)-SUM(K892:X892),)+IF(SUM(AC892:AD892)&lt;SUM(AB892),SUM(AB892)-SUM(AC892:AD892),)</f>
        <v>0</v>
      </c>
      <c r="AL892" s="28"/>
      <c r="AM892" s="89"/>
      <c r="AN892" s="89"/>
      <c r="AO892" s="89"/>
      <c r="AP892" s="89"/>
      <c r="AQ892" s="89"/>
      <c r="AR892" s="89"/>
      <c r="AS892" s="89"/>
      <c r="AT892" s="89"/>
      <c r="AU892" s="89"/>
      <c r="AV892" s="220"/>
      <c r="AW892" s="89"/>
      <c r="AX892" s="89"/>
    </row>
    <row r="893" spans="1:50" ht="15.75">
      <c r="A893" s="356">
        <f>SUBTOTAL(3,$AK$7:AK893)</f>
        <v>887</v>
      </c>
      <c r="B893" s="357" t="s">
        <v>7052</v>
      </c>
      <c r="C893" s="358" t="s">
        <v>5328</v>
      </c>
      <c r="D893" s="357" t="s">
        <v>10218</v>
      </c>
      <c r="E893" s="357" t="s">
        <v>14937</v>
      </c>
      <c r="F893" s="357" t="s">
        <v>8900</v>
      </c>
      <c r="G893" s="359">
        <v>0</v>
      </c>
      <c r="H893" s="180">
        <v>0</v>
      </c>
      <c r="I893" s="371">
        <v>0</v>
      </c>
      <c r="J893" s="359">
        <v>7500000</v>
      </c>
      <c r="K893" s="359"/>
      <c r="L893" s="359"/>
      <c r="M893" s="359"/>
      <c r="N893" s="359">
        <v>7500000</v>
      </c>
      <c r="O893" s="359"/>
      <c r="P893" s="359"/>
      <c r="Q893" s="252"/>
      <c r="R893" s="359"/>
      <c r="S893" s="359"/>
      <c r="T893" s="359"/>
      <c r="U893" s="359"/>
      <c r="V893" s="359"/>
      <c r="W893" s="359"/>
      <c r="X893" s="359"/>
      <c r="Y893" s="359"/>
      <c r="Z893" s="359">
        <f>IF(SUM(K893:N893)&lt;SUM(J893),SUM(J893)-SUM(K893:N893),)</f>
        <v>0</v>
      </c>
      <c r="AA893" s="359"/>
      <c r="AB893" s="219">
        <v>8450000</v>
      </c>
      <c r="AC893" s="219">
        <v>8450000</v>
      </c>
      <c r="AD893" s="219"/>
      <c r="AE893" s="219"/>
      <c r="AF893" s="219"/>
      <c r="AG893" s="219"/>
      <c r="AH893" s="219"/>
      <c r="AI893" s="219"/>
      <c r="AJ893" s="359">
        <f>IF(SUM(AC893:AD893)&lt;SUM(AB893),SUM(AB893)-SUM(AC893:AD893),)</f>
        <v>0</v>
      </c>
      <c r="AK893" s="180">
        <f>IF(SUM(K893:X893)-I893&lt;SUM(J893+G893,H893),SUM(G893+H893+J893)-SUM(K893:X893),)+IF(SUM(AC893:AD893)&lt;SUM(AB893),SUM(AB893)-SUM(AC893:AD893),)</f>
        <v>0</v>
      </c>
      <c r="AL893" s="28"/>
      <c r="AM893" s="89"/>
      <c r="AN893" s="89"/>
      <c r="AO893" s="89"/>
      <c r="AP893" s="89"/>
      <c r="AQ893" s="89"/>
      <c r="AR893" s="89"/>
      <c r="AS893" s="89"/>
      <c r="AT893" s="89"/>
      <c r="AU893" s="89"/>
      <c r="AV893" s="220"/>
      <c r="AW893" s="89"/>
      <c r="AX893" s="89"/>
    </row>
    <row r="894" spans="1:50" ht="15.75">
      <c r="A894" s="356">
        <f>SUBTOTAL(3,$AK$7:AK894)</f>
        <v>888</v>
      </c>
      <c r="B894" s="357" t="s">
        <v>7052</v>
      </c>
      <c r="C894" s="358" t="s">
        <v>10229</v>
      </c>
      <c r="D894" s="357" t="s">
        <v>10230</v>
      </c>
      <c r="E894" s="357" t="s">
        <v>14936</v>
      </c>
      <c r="F894" s="357" t="s">
        <v>8900</v>
      </c>
      <c r="G894" s="359">
        <v>0</v>
      </c>
      <c r="H894" s="180">
        <v>0</v>
      </c>
      <c r="I894" s="371">
        <v>15480</v>
      </c>
      <c r="J894" s="359">
        <v>7500000</v>
      </c>
      <c r="K894" s="359"/>
      <c r="L894" s="359"/>
      <c r="M894" s="359"/>
      <c r="N894" s="359"/>
      <c r="O894" s="359"/>
      <c r="P894" s="359"/>
      <c r="Q894" s="252"/>
      <c r="R894" s="359">
        <v>7500000</v>
      </c>
      <c r="S894" s="359"/>
      <c r="T894" s="359"/>
      <c r="U894" s="359"/>
      <c r="V894" s="359"/>
      <c r="W894" s="359"/>
      <c r="X894" s="359"/>
      <c r="Y894" s="371">
        <v>15480</v>
      </c>
      <c r="Z894" s="359">
        <f>IF(SUM(K894:R894)&lt;SUM(J894),SUM(J894)-SUM(K894:N=R894),)</f>
        <v>0</v>
      </c>
      <c r="AA894" s="371"/>
      <c r="AB894" s="219">
        <f>8450000-Y894</f>
        <v>8434520</v>
      </c>
      <c r="AC894" s="219"/>
      <c r="AD894" s="219"/>
      <c r="AE894" s="219">
        <v>8434520</v>
      </c>
      <c r="AF894" s="219"/>
      <c r="AG894" s="219"/>
      <c r="AH894" s="219"/>
      <c r="AI894" s="219"/>
      <c r="AJ894" s="359">
        <f>IF(SUM(AC894:AF894)&lt;SUM(AB894),SUM(AB894)-SUM(AC894:AF894),)</f>
        <v>0</v>
      </c>
      <c r="AK894" s="180">
        <f>IF(SUM(K894:X894)-I894&lt;SUM(J894+G894,H894),SUM(G894+H894+J894)-SUM(K894:X894),)+IF(SUM(AC894:AF894)&lt;SUM(AB894),SUM(AB894)-SUM(AC894:AF894),)</f>
        <v>0</v>
      </c>
      <c r="AL894" s="28"/>
      <c r="AM894" s="89"/>
      <c r="AN894" s="89"/>
      <c r="AO894" s="89"/>
      <c r="AP894" s="89"/>
      <c r="AQ894" s="89"/>
      <c r="AR894" s="89"/>
      <c r="AS894" s="89"/>
      <c r="AT894" s="89"/>
      <c r="AU894" s="89"/>
      <c r="AV894" s="220"/>
      <c r="AW894" s="89"/>
      <c r="AX894" s="89"/>
    </row>
    <row r="895" spans="1:50" ht="15.75">
      <c r="A895" s="356">
        <f>SUBTOTAL(3,$AK$7:AK895)</f>
        <v>889</v>
      </c>
      <c r="B895" s="357" t="s">
        <v>7052</v>
      </c>
      <c r="C895" s="358" t="s">
        <v>10231</v>
      </c>
      <c r="D895" s="357" t="s">
        <v>9864</v>
      </c>
      <c r="E895" s="357" t="s">
        <v>14936</v>
      </c>
      <c r="F895" s="357" t="s">
        <v>8900</v>
      </c>
      <c r="G895" s="359">
        <v>0</v>
      </c>
      <c r="H895" s="180">
        <v>0</v>
      </c>
      <c r="I895" s="371">
        <v>0</v>
      </c>
      <c r="J895" s="359">
        <v>7500000</v>
      </c>
      <c r="K895" s="359"/>
      <c r="L895" s="359"/>
      <c r="M895" s="359"/>
      <c r="N895" s="359"/>
      <c r="O895" s="359"/>
      <c r="P895" s="359">
        <v>7500000</v>
      </c>
      <c r="Q895" s="252"/>
      <c r="R895" s="359"/>
      <c r="S895" s="359"/>
      <c r="T895" s="359"/>
      <c r="U895" s="359"/>
      <c r="V895" s="359"/>
      <c r="W895" s="359"/>
      <c r="X895" s="359"/>
      <c r="Y895" s="371"/>
      <c r="Z895" s="359">
        <f>IF(SUM(K895:P895)&lt;SUM(J895),SUM(J895)-SUM(K895:P895),)</f>
        <v>0</v>
      </c>
      <c r="AA895" s="371"/>
      <c r="AB895" s="219">
        <v>8450000</v>
      </c>
      <c r="AC895" s="219">
        <v>8450000</v>
      </c>
      <c r="AD895" s="219"/>
      <c r="AE895" s="219"/>
      <c r="AF895" s="219"/>
      <c r="AG895" s="219"/>
      <c r="AH895" s="219"/>
      <c r="AI895" s="219"/>
      <c r="AJ895" s="359">
        <f>IF(SUM(AC895:AD895)&lt;SUM(AB895),SUM(AB895)-SUM(AC895:AD895),)</f>
        <v>0</v>
      </c>
      <c r="AK895" s="180">
        <f>IF(SUM(K895:X895)-I895&lt;SUM(J895+G895,H895),SUM(G895+H895+J895)-SUM(K895:X895),)+IF(SUM(AC895:AD895)&lt;SUM(AB895),SUM(AB895)-SUM(AC895:AD895),)</f>
        <v>0</v>
      </c>
      <c r="AL895" s="28"/>
      <c r="AM895" s="89"/>
      <c r="AN895" s="89"/>
      <c r="AO895" s="89"/>
      <c r="AP895" s="89"/>
      <c r="AQ895" s="89"/>
      <c r="AR895" s="89"/>
      <c r="AS895" s="89"/>
      <c r="AT895" s="89"/>
      <c r="AU895" s="89"/>
      <c r="AV895" s="220"/>
      <c r="AW895" s="89"/>
      <c r="AX895" s="89"/>
    </row>
    <row r="896" spans="1:50" ht="15.75">
      <c r="A896" s="356">
        <f>SUBTOTAL(3,$AK$7:AK896)</f>
        <v>890</v>
      </c>
      <c r="B896" s="357" t="s">
        <v>7052</v>
      </c>
      <c r="C896" s="358" t="s">
        <v>10235</v>
      </c>
      <c r="D896" s="357" t="s">
        <v>10236</v>
      </c>
      <c r="E896" s="357" t="s">
        <v>14936</v>
      </c>
      <c r="F896" s="357" t="s">
        <v>8900</v>
      </c>
      <c r="G896" s="359">
        <v>0</v>
      </c>
      <c r="H896" s="180">
        <v>0</v>
      </c>
      <c r="I896" s="371">
        <v>0</v>
      </c>
      <c r="J896" s="359">
        <v>7500000</v>
      </c>
      <c r="K896" s="359"/>
      <c r="L896" s="359"/>
      <c r="M896" s="359"/>
      <c r="N896" s="359"/>
      <c r="O896" s="359"/>
      <c r="P896" s="359"/>
      <c r="Q896" s="252"/>
      <c r="R896" s="359">
        <v>7500000</v>
      </c>
      <c r="S896" s="359"/>
      <c r="T896" s="359"/>
      <c r="U896" s="359"/>
      <c r="V896" s="359"/>
      <c r="W896" s="359"/>
      <c r="X896" s="359"/>
      <c r="Y896" s="359"/>
      <c r="Z896" s="359">
        <f>IF(SUM(K896:R896)&lt;SUM(J896),SUM(J896)-SUM(K896:N=R896),)</f>
        <v>0</v>
      </c>
      <c r="AA896" s="359"/>
      <c r="AB896" s="219">
        <v>8450000</v>
      </c>
      <c r="AC896" s="219"/>
      <c r="AD896" s="219"/>
      <c r="AE896" s="219">
        <v>8450000</v>
      </c>
      <c r="AF896" s="219"/>
      <c r="AG896" s="219"/>
      <c r="AH896" s="219"/>
      <c r="AI896" s="219"/>
      <c r="AJ896" s="359">
        <f t="shared" ref="AJ896:AJ897" si="159">IF(SUM(AC896:AF896)&lt;SUM(AB896),SUM(AB896)-SUM(AC896:AF896),)</f>
        <v>0</v>
      </c>
      <c r="AK896" s="180">
        <f t="shared" ref="AK896:AK897" si="160">IF(SUM(K896:X896)-I896&lt;SUM(J896+G896,H896),SUM(G896+H896+J896)-SUM(K896:X896),)+IF(SUM(AC896:AF896)&lt;SUM(AB896),SUM(AB896)-SUM(AC896:AF896),)</f>
        <v>0</v>
      </c>
      <c r="AL896" s="28"/>
      <c r="AM896" s="89"/>
      <c r="AN896" s="89"/>
      <c r="AO896" s="89"/>
      <c r="AP896" s="89"/>
      <c r="AQ896" s="89"/>
      <c r="AR896" s="89"/>
      <c r="AS896" s="89"/>
      <c r="AT896" s="89"/>
      <c r="AU896" s="89"/>
      <c r="AV896" s="220"/>
      <c r="AW896" s="89"/>
      <c r="AX896" s="89"/>
    </row>
    <row r="897" spans="1:50" ht="15.75">
      <c r="A897" s="356">
        <f>SUBTOTAL(3,$AK$7:AK897)</f>
        <v>891</v>
      </c>
      <c r="B897" s="357" t="s">
        <v>7052</v>
      </c>
      <c r="C897" s="358" t="s">
        <v>4985</v>
      </c>
      <c r="D897" s="357" t="s">
        <v>8899</v>
      </c>
      <c r="E897" s="357" t="s">
        <v>9651</v>
      </c>
      <c r="F897" s="357" t="s">
        <v>8900</v>
      </c>
      <c r="G897" s="359">
        <v>0</v>
      </c>
      <c r="H897" s="180">
        <v>0</v>
      </c>
      <c r="I897" s="371">
        <v>0</v>
      </c>
      <c r="J897" s="359">
        <v>7500000</v>
      </c>
      <c r="K897" s="359"/>
      <c r="L897" s="359"/>
      <c r="M897" s="359"/>
      <c r="N897" s="359">
        <v>7500000</v>
      </c>
      <c r="O897" s="359"/>
      <c r="P897" s="359"/>
      <c r="Q897" s="252"/>
      <c r="R897" s="359"/>
      <c r="S897" s="359"/>
      <c r="T897" s="359"/>
      <c r="U897" s="359"/>
      <c r="V897" s="359"/>
      <c r="W897" s="359"/>
      <c r="X897" s="359"/>
      <c r="Y897" s="359"/>
      <c r="Z897" s="359">
        <f>IF(SUM(K897:N897)&lt;SUM(J897),SUM(J897)-SUM(K897:N897),)</f>
        <v>0</v>
      </c>
      <c r="AA897" s="359"/>
      <c r="AB897" s="219">
        <v>8450000</v>
      </c>
      <c r="AC897" s="219"/>
      <c r="AD897" s="219"/>
      <c r="AE897" s="219">
        <v>8450000</v>
      </c>
      <c r="AF897" s="219"/>
      <c r="AG897" s="219"/>
      <c r="AH897" s="219"/>
      <c r="AI897" s="219"/>
      <c r="AJ897" s="359">
        <f t="shared" si="159"/>
        <v>0</v>
      </c>
      <c r="AK897" s="180">
        <f t="shared" si="160"/>
        <v>0</v>
      </c>
      <c r="AL897" s="28"/>
      <c r="AM897" s="89"/>
      <c r="AN897" s="89"/>
      <c r="AO897" s="89"/>
      <c r="AP897" s="89"/>
      <c r="AQ897" s="89"/>
      <c r="AR897" s="89"/>
      <c r="AS897" s="89"/>
      <c r="AT897" s="89"/>
      <c r="AU897" s="89"/>
      <c r="AV897" s="220"/>
      <c r="AW897" s="89"/>
      <c r="AX897" s="89"/>
    </row>
    <row r="898" spans="1:50" ht="15.75">
      <c r="A898" s="356">
        <f>SUBTOTAL(3,$AK$7:AK898)</f>
        <v>892</v>
      </c>
      <c r="B898" s="357" t="s">
        <v>7052</v>
      </c>
      <c r="C898" s="358" t="s">
        <v>9652</v>
      </c>
      <c r="D898" s="357" t="s">
        <v>9653</v>
      </c>
      <c r="E898" s="357" t="s">
        <v>9651</v>
      </c>
      <c r="F898" s="357" t="s">
        <v>8900</v>
      </c>
      <c r="G898" s="359">
        <v>0</v>
      </c>
      <c r="H898" s="180">
        <v>0</v>
      </c>
      <c r="I898" s="371">
        <v>0</v>
      </c>
      <c r="J898" s="359">
        <v>7500000</v>
      </c>
      <c r="K898" s="359"/>
      <c r="L898" s="359"/>
      <c r="M898" s="359"/>
      <c r="N898" s="359"/>
      <c r="O898" s="359"/>
      <c r="P898" s="359"/>
      <c r="Q898" s="252"/>
      <c r="R898" s="359">
        <v>7500000</v>
      </c>
      <c r="S898" s="359"/>
      <c r="T898" s="359"/>
      <c r="U898" s="359"/>
      <c r="V898" s="359"/>
      <c r="W898" s="359"/>
      <c r="X898" s="359"/>
      <c r="Y898" s="359"/>
      <c r="Z898" s="359">
        <f>IF(SUM(K898:R898)&lt;SUM(J898),SUM(J898)-SUM(K898:N=R898),)</f>
        <v>0</v>
      </c>
      <c r="AA898" s="359"/>
      <c r="AB898" s="219">
        <v>8450000</v>
      </c>
      <c r="AC898" s="219">
        <v>8450000</v>
      </c>
      <c r="AD898" s="219"/>
      <c r="AE898" s="219"/>
      <c r="AF898" s="219"/>
      <c r="AG898" s="219"/>
      <c r="AH898" s="219"/>
      <c r="AI898" s="219"/>
      <c r="AJ898" s="359">
        <f>IF(SUM(AC898:AD898)&lt;SUM(AB898),SUM(AB898)-SUM(AC898:AD898),)</f>
        <v>0</v>
      </c>
      <c r="AK898" s="180">
        <f>IF(SUM(K898:X898)-I898&lt;SUM(J898+G898,H898),SUM(G898+H898+J898)-SUM(K898:X898),)+IF(SUM(AC898:AD898)&lt;SUM(AB898),SUM(AB898)-SUM(AC898:AD898),)</f>
        <v>0</v>
      </c>
      <c r="AL898" s="28"/>
      <c r="AM898" s="89"/>
      <c r="AN898" s="89"/>
      <c r="AO898" s="89"/>
      <c r="AP898" s="89"/>
      <c r="AQ898" s="89"/>
      <c r="AR898" s="89"/>
      <c r="AS898" s="89"/>
      <c r="AT898" s="89"/>
      <c r="AU898" s="89"/>
      <c r="AV898" s="220"/>
      <c r="AW898" s="89"/>
      <c r="AX898" s="89"/>
    </row>
    <row r="899" spans="1:50" ht="15.75">
      <c r="A899" s="356">
        <f>SUBTOTAL(3,$AK$7:AK899)</f>
        <v>893</v>
      </c>
      <c r="B899" s="357" t="s">
        <v>7052</v>
      </c>
      <c r="C899" s="358" t="s">
        <v>10150</v>
      </c>
      <c r="D899" s="357" t="s">
        <v>9289</v>
      </c>
      <c r="E899" s="357" t="s">
        <v>9651</v>
      </c>
      <c r="F899" s="357" t="s">
        <v>8900</v>
      </c>
      <c r="G899" s="359">
        <v>0</v>
      </c>
      <c r="H899" s="180">
        <v>0</v>
      </c>
      <c r="I899" s="371"/>
      <c r="J899" s="359">
        <v>7500000</v>
      </c>
      <c r="K899" s="359"/>
      <c r="L899" s="359"/>
      <c r="M899" s="359"/>
      <c r="N899" s="359"/>
      <c r="O899" s="359"/>
      <c r="P899" s="359">
        <v>7500000</v>
      </c>
      <c r="Q899" s="252"/>
      <c r="R899" s="359"/>
      <c r="S899" s="359"/>
      <c r="T899" s="359"/>
      <c r="U899" s="359"/>
      <c r="V899" s="359"/>
      <c r="W899" s="359"/>
      <c r="X899" s="359"/>
      <c r="Y899" s="359"/>
      <c r="Z899" s="359">
        <f>IF(SUM(K899:P899)&lt;SUM(J899),SUM(J899)-SUM(K899:P899),)</f>
        <v>0</v>
      </c>
      <c r="AA899" s="359"/>
      <c r="AB899" s="219">
        <v>8450000</v>
      </c>
      <c r="AC899" s="219">
        <v>8450000</v>
      </c>
      <c r="AD899" s="219"/>
      <c r="AE899" s="219"/>
      <c r="AF899" s="219"/>
      <c r="AG899" s="219"/>
      <c r="AH899" s="219"/>
      <c r="AI899" s="219"/>
      <c r="AJ899" s="359">
        <f>IF(SUM(AC899:AD899)&lt;SUM(AB899),SUM(AB899)-SUM(AC899:AD899),)</f>
        <v>0</v>
      </c>
      <c r="AK899" s="180">
        <f>IF(SUM(K899:X899)-I899&lt;SUM(J899+G899,H899),SUM(G899+H899+J899)-SUM(K899:X899),)+IF(SUM(AC899:AD899)&lt;SUM(AB899),SUM(AB899)-SUM(AC899:AD899),)</f>
        <v>0</v>
      </c>
      <c r="AL899" s="28"/>
      <c r="AM899" s="89"/>
      <c r="AN899" s="89"/>
      <c r="AO899" s="89"/>
      <c r="AP899" s="89"/>
      <c r="AQ899" s="89"/>
      <c r="AR899" s="89"/>
      <c r="AS899" s="89"/>
      <c r="AT899" s="89"/>
      <c r="AU899" s="89"/>
      <c r="AV899" s="220"/>
      <c r="AW899" s="89"/>
      <c r="AX899" s="89"/>
    </row>
    <row r="900" spans="1:50" ht="15.75">
      <c r="A900" s="356">
        <f>SUBTOTAL(3,$AK$7:AK900)</f>
        <v>894</v>
      </c>
      <c r="B900" s="357" t="s">
        <v>7052</v>
      </c>
      <c r="C900" s="358" t="s">
        <v>5262</v>
      </c>
      <c r="D900" s="357" t="s">
        <v>10178</v>
      </c>
      <c r="E900" s="357" t="s">
        <v>9651</v>
      </c>
      <c r="F900" s="357" t="s">
        <v>8900</v>
      </c>
      <c r="G900" s="359">
        <v>0</v>
      </c>
      <c r="H900" s="180">
        <v>0</v>
      </c>
      <c r="I900" s="371"/>
      <c r="J900" s="359">
        <v>7500000</v>
      </c>
      <c r="K900" s="359"/>
      <c r="L900" s="359"/>
      <c r="M900" s="359"/>
      <c r="N900" s="359">
        <v>7500000</v>
      </c>
      <c r="O900" s="359"/>
      <c r="P900" s="359"/>
      <c r="Q900" s="252"/>
      <c r="R900" s="359"/>
      <c r="S900" s="359"/>
      <c r="T900" s="359"/>
      <c r="U900" s="359"/>
      <c r="V900" s="359"/>
      <c r="W900" s="359"/>
      <c r="X900" s="359"/>
      <c r="Y900" s="359"/>
      <c r="Z900" s="359">
        <f>IF(SUM(K900:N900)&lt;SUM(J900),SUM(J900)-SUM(K900:N900),)</f>
        <v>0</v>
      </c>
      <c r="AA900" s="359"/>
      <c r="AB900" s="219">
        <v>8450000</v>
      </c>
      <c r="AC900" s="219">
        <v>8450000</v>
      </c>
      <c r="AD900" s="219"/>
      <c r="AE900" s="219"/>
      <c r="AF900" s="219"/>
      <c r="AG900" s="219"/>
      <c r="AH900" s="219"/>
      <c r="AI900" s="219"/>
      <c r="AJ900" s="359">
        <f>IF(SUM(AC900:AD900)&lt;SUM(AB900),SUM(AB900)-SUM(AC900:AD900),)</f>
        <v>0</v>
      </c>
      <c r="AK900" s="180">
        <f>IF(SUM(K900:X900)-I900&lt;SUM(J900+G900,H900),SUM(G900+H900+J900)-SUM(K900:X900),)+IF(SUM(AC900:AD900)&lt;SUM(AB900),SUM(AB900)-SUM(AC900:AD900),)</f>
        <v>0</v>
      </c>
      <c r="AL900" s="28"/>
      <c r="AM900" s="89"/>
      <c r="AN900" s="89"/>
      <c r="AO900" s="89"/>
      <c r="AP900" s="89"/>
      <c r="AQ900" s="89"/>
      <c r="AR900" s="89"/>
      <c r="AS900" s="89"/>
      <c r="AT900" s="89"/>
      <c r="AU900" s="89"/>
      <c r="AV900" s="220"/>
      <c r="AW900" s="89"/>
      <c r="AX900" s="89"/>
    </row>
    <row r="901" spans="1:50" ht="15.75">
      <c r="A901" s="356">
        <f>SUBTOTAL(3,$AK$7:AK901)</f>
        <v>895</v>
      </c>
      <c r="B901" s="357" t="s">
        <v>7052</v>
      </c>
      <c r="C901" s="358" t="s">
        <v>10179</v>
      </c>
      <c r="D901" s="357" t="s">
        <v>10180</v>
      </c>
      <c r="E901" s="357" t="s">
        <v>9651</v>
      </c>
      <c r="F901" s="357" t="s">
        <v>8900</v>
      </c>
      <c r="G901" s="359">
        <v>0</v>
      </c>
      <c r="H901" s="180">
        <v>0</v>
      </c>
      <c r="I901" s="371"/>
      <c r="J901" s="359">
        <v>7500000</v>
      </c>
      <c r="K901" s="359"/>
      <c r="L901" s="359"/>
      <c r="M901" s="359"/>
      <c r="N901" s="359"/>
      <c r="O901" s="359"/>
      <c r="P901" s="359">
        <v>7500000</v>
      </c>
      <c r="Q901" s="252"/>
      <c r="R901" s="359"/>
      <c r="S901" s="359"/>
      <c r="T901" s="359"/>
      <c r="U901" s="359"/>
      <c r="V901" s="359"/>
      <c r="W901" s="359"/>
      <c r="X901" s="359"/>
      <c r="Y901" s="359"/>
      <c r="Z901" s="359">
        <f>IF(SUM(K901:P901)&lt;SUM(J901),SUM(J901)-SUM(K901:P901),)</f>
        <v>0</v>
      </c>
      <c r="AA901" s="359"/>
      <c r="AB901" s="219">
        <v>8450000</v>
      </c>
      <c r="AC901" s="219"/>
      <c r="AD901" s="219"/>
      <c r="AE901" s="219">
        <v>8450000</v>
      </c>
      <c r="AF901" s="219"/>
      <c r="AG901" s="219"/>
      <c r="AH901" s="219"/>
      <c r="AI901" s="219"/>
      <c r="AJ901" s="359">
        <f>IF(SUM(AC901:AF901)&lt;SUM(AB901),SUM(AB901)-SUM(AC901:AF901),)</f>
        <v>0</v>
      </c>
      <c r="AK901" s="180">
        <f>IF(SUM(K901:X901)-I901&lt;SUM(J901+G901,H901),SUM(G901+H901+J901)-SUM(K901:X901),)+IF(SUM(AC901:AF901)&lt;SUM(AB901),SUM(AB901)-SUM(AC901:AF901),)</f>
        <v>0</v>
      </c>
      <c r="AL901" s="28"/>
      <c r="AM901" s="89"/>
      <c r="AN901" s="89"/>
      <c r="AO901" s="89"/>
      <c r="AP901" s="89"/>
      <c r="AQ901" s="89"/>
      <c r="AR901" s="89"/>
      <c r="AS901" s="89"/>
      <c r="AT901" s="89"/>
      <c r="AU901" s="89"/>
      <c r="AV901" s="220"/>
      <c r="AW901" s="89"/>
      <c r="AX901" s="89"/>
    </row>
    <row r="902" spans="1:50" ht="15.75">
      <c r="A902" s="356">
        <f>SUBTOTAL(3,$AK$7:AK902)</f>
        <v>896</v>
      </c>
      <c r="B902" s="357" t="s">
        <v>7052</v>
      </c>
      <c r="C902" s="358" t="s">
        <v>5054</v>
      </c>
      <c r="D902" s="357" t="s">
        <v>10181</v>
      </c>
      <c r="E902" s="357" t="s">
        <v>9651</v>
      </c>
      <c r="F902" s="357" t="s">
        <v>8900</v>
      </c>
      <c r="G902" s="359">
        <v>0</v>
      </c>
      <c r="H902" s="180">
        <v>0</v>
      </c>
      <c r="I902" s="371">
        <v>0</v>
      </c>
      <c r="J902" s="359">
        <v>7500000</v>
      </c>
      <c r="K902" s="359"/>
      <c r="L902" s="359"/>
      <c r="M902" s="359"/>
      <c r="N902" s="359">
        <v>7500000</v>
      </c>
      <c r="O902" s="359"/>
      <c r="P902" s="359"/>
      <c r="Q902" s="252"/>
      <c r="R902" s="359"/>
      <c r="S902" s="359"/>
      <c r="T902" s="359"/>
      <c r="U902" s="359"/>
      <c r="V902" s="359"/>
      <c r="W902" s="359"/>
      <c r="X902" s="359"/>
      <c r="Y902" s="359"/>
      <c r="Z902" s="359">
        <f>IF(SUM(K902:N902)&lt;SUM(J902),SUM(J902)-SUM(K902:N902),)</f>
        <v>0</v>
      </c>
      <c r="AA902" s="359"/>
      <c r="AB902" s="219">
        <v>8450000</v>
      </c>
      <c r="AC902" s="219">
        <v>8450000</v>
      </c>
      <c r="AD902" s="219"/>
      <c r="AE902" s="219"/>
      <c r="AF902" s="219"/>
      <c r="AG902" s="219"/>
      <c r="AH902" s="219"/>
      <c r="AI902" s="219"/>
      <c r="AJ902" s="359">
        <f t="shared" ref="AJ902:AJ907" si="161">IF(SUM(AC902:AD902)&lt;SUM(AB902),SUM(AB902)-SUM(AC902:AD902),)</f>
        <v>0</v>
      </c>
      <c r="AK902" s="180">
        <f t="shared" ref="AK902:AK907" si="162">IF(SUM(K902:X902)-I902&lt;SUM(J902+G902,H902),SUM(G902+H902+J902)-SUM(K902:X902),)+IF(SUM(AC902:AD902)&lt;SUM(AB902),SUM(AB902)-SUM(AC902:AD902),)</f>
        <v>0</v>
      </c>
      <c r="AL902" s="28"/>
      <c r="AM902" s="89"/>
      <c r="AN902" s="89"/>
      <c r="AO902" s="89"/>
      <c r="AP902" s="89"/>
      <c r="AQ902" s="89"/>
      <c r="AR902" s="89"/>
      <c r="AS902" s="89"/>
      <c r="AT902" s="89"/>
      <c r="AU902" s="89"/>
      <c r="AV902" s="220"/>
      <c r="AW902" s="89"/>
      <c r="AX902" s="89"/>
    </row>
    <row r="903" spans="1:50" ht="15.75">
      <c r="A903" s="356">
        <f>SUBTOTAL(3,$AK$7:AK903)</f>
        <v>897</v>
      </c>
      <c r="B903" s="357" t="s">
        <v>7052</v>
      </c>
      <c r="C903" s="358" t="s">
        <v>10182</v>
      </c>
      <c r="D903" s="357" t="s">
        <v>10183</v>
      </c>
      <c r="E903" s="357" t="s">
        <v>9651</v>
      </c>
      <c r="F903" s="357" t="s">
        <v>8900</v>
      </c>
      <c r="G903" s="359">
        <v>0</v>
      </c>
      <c r="H903" s="180">
        <v>0</v>
      </c>
      <c r="I903" s="371">
        <v>0</v>
      </c>
      <c r="J903" s="359">
        <v>7500000</v>
      </c>
      <c r="K903" s="359"/>
      <c r="L903" s="359"/>
      <c r="M903" s="359"/>
      <c r="N903" s="359"/>
      <c r="O903" s="359"/>
      <c r="P903" s="359">
        <v>7500000</v>
      </c>
      <c r="Q903" s="252"/>
      <c r="R903" s="359"/>
      <c r="S903" s="359"/>
      <c r="T903" s="359"/>
      <c r="U903" s="359"/>
      <c r="V903" s="359"/>
      <c r="W903" s="359"/>
      <c r="X903" s="359"/>
      <c r="Y903" s="359"/>
      <c r="Z903" s="359">
        <f>IF(SUM(K903:P903)&lt;SUM(J903),SUM(J903)-SUM(K903:P903),)</f>
        <v>0</v>
      </c>
      <c r="AA903" s="359"/>
      <c r="AB903" s="219">
        <v>8450000</v>
      </c>
      <c r="AC903" s="219">
        <v>8450000</v>
      </c>
      <c r="AD903" s="219"/>
      <c r="AE903" s="219"/>
      <c r="AF903" s="219"/>
      <c r="AG903" s="219"/>
      <c r="AH903" s="219"/>
      <c r="AI903" s="219"/>
      <c r="AJ903" s="359">
        <f t="shared" si="161"/>
        <v>0</v>
      </c>
      <c r="AK903" s="180">
        <f t="shared" si="162"/>
        <v>0</v>
      </c>
      <c r="AL903" s="28"/>
      <c r="AM903" s="89"/>
      <c r="AN903" s="89"/>
      <c r="AO903" s="89"/>
      <c r="AP903" s="89"/>
      <c r="AQ903" s="89"/>
      <c r="AR903" s="89"/>
      <c r="AS903" s="89"/>
      <c r="AT903" s="89"/>
      <c r="AU903" s="89"/>
      <c r="AV903" s="220"/>
      <c r="AW903" s="89"/>
      <c r="AX903" s="89"/>
    </row>
    <row r="904" spans="1:50" ht="15.75">
      <c r="A904" s="356">
        <f>SUBTOTAL(3,$AK$7:AK904)</f>
        <v>898</v>
      </c>
      <c r="B904" s="357" t="s">
        <v>7052</v>
      </c>
      <c r="C904" s="358" t="s">
        <v>5875</v>
      </c>
      <c r="D904" s="357" t="s">
        <v>10184</v>
      </c>
      <c r="E904" s="357" t="s">
        <v>9651</v>
      </c>
      <c r="F904" s="357" t="s">
        <v>8900</v>
      </c>
      <c r="G904" s="359">
        <v>0</v>
      </c>
      <c r="H904" s="180">
        <v>0</v>
      </c>
      <c r="I904" s="371">
        <v>0</v>
      </c>
      <c r="J904" s="359">
        <v>7500000</v>
      </c>
      <c r="K904" s="359"/>
      <c r="L904" s="359"/>
      <c r="M904" s="359"/>
      <c r="N904" s="359">
        <v>7500000</v>
      </c>
      <c r="O904" s="359"/>
      <c r="P904" s="359"/>
      <c r="Q904" s="252"/>
      <c r="R904" s="359"/>
      <c r="S904" s="359"/>
      <c r="T904" s="359"/>
      <c r="U904" s="359"/>
      <c r="V904" s="359"/>
      <c r="W904" s="359"/>
      <c r="X904" s="359"/>
      <c r="Y904" s="359"/>
      <c r="Z904" s="359">
        <f>IF(SUM(K904:N904)&lt;SUM(J904),SUM(J904)-SUM(K904:N904),)</f>
        <v>0</v>
      </c>
      <c r="AA904" s="359"/>
      <c r="AB904" s="219">
        <v>8450000</v>
      </c>
      <c r="AC904" s="219">
        <v>8450000</v>
      </c>
      <c r="AD904" s="219"/>
      <c r="AE904" s="219"/>
      <c r="AF904" s="219"/>
      <c r="AG904" s="219"/>
      <c r="AH904" s="219"/>
      <c r="AI904" s="219"/>
      <c r="AJ904" s="359">
        <f t="shared" si="161"/>
        <v>0</v>
      </c>
      <c r="AK904" s="180">
        <f t="shared" si="162"/>
        <v>0</v>
      </c>
      <c r="AL904" s="28"/>
      <c r="AM904" s="89"/>
      <c r="AN904" s="89"/>
      <c r="AO904" s="89"/>
      <c r="AP904" s="89"/>
      <c r="AQ904" s="89"/>
      <c r="AR904" s="89"/>
      <c r="AS904" s="89"/>
      <c r="AT904" s="89"/>
      <c r="AU904" s="89"/>
      <c r="AV904" s="220"/>
      <c r="AW904" s="89"/>
      <c r="AX904" s="89"/>
    </row>
    <row r="905" spans="1:50" ht="15.75">
      <c r="A905" s="356">
        <f>SUBTOTAL(3,$AK$7:AK905)</f>
        <v>899</v>
      </c>
      <c r="B905" s="357" t="s">
        <v>7052</v>
      </c>
      <c r="C905" s="358" t="s">
        <v>10185</v>
      </c>
      <c r="D905" s="357" t="s">
        <v>10186</v>
      </c>
      <c r="E905" s="357" t="s">
        <v>9651</v>
      </c>
      <c r="F905" s="357" t="s">
        <v>8900</v>
      </c>
      <c r="G905" s="359">
        <v>0</v>
      </c>
      <c r="H905" s="180">
        <v>0</v>
      </c>
      <c r="I905" s="371">
        <v>0</v>
      </c>
      <c r="J905" s="359">
        <v>7500000</v>
      </c>
      <c r="K905" s="359"/>
      <c r="L905" s="359"/>
      <c r="M905" s="359"/>
      <c r="N905" s="359"/>
      <c r="O905" s="359"/>
      <c r="P905" s="359"/>
      <c r="Q905" s="252"/>
      <c r="R905" s="359">
        <v>7500000</v>
      </c>
      <c r="S905" s="359"/>
      <c r="T905" s="359"/>
      <c r="U905" s="359"/>
      <c r="V905" s="359"/>
      <c r="W905" s="359"/>
      <c r="X905" s="359"/>
      <c r="Y905" s="359"/>
      <c r="Z905" s="359">
        <f>IF(SUM(K905:R905)&lt;SUM(J905),SUM(J905)-SUM(K905:N=R905),)</f>
        <v>0</v>
      </c>
      <c r="AA905" s="359"/>
      <c r="AB905" s="219">
        <v>8450000</v>
      </c>
      <c r="AC905" s="219">
        <v>8450000</v>
      </c>
      <c r="AD905" s="219"/>
      <c r="AE905" s="219"/>
      <c r="AF905" s="219"/>
      <c r="AG905" s="219"/>
      <c r="AH905" s="219"/>
      <c r="AI905" s="219"/>
      <c r="AJ905" s="359">
        <f t="shared" si="161"/>
        <v>0</v>
      </c>
      <c r="AK905" s="180">
        <f t="shared" si="162"/>
        <v>0</v>
      </c>
      <c r="AL905" s="28"/>
      <c r="AM905" s="89"/>
      <c r="AN905" s="89"/>
      <c r="AO905" s="89"/>
      <c r="AP905" s="89"/>
      <c r="AQ905" s="89"/>
      <c r="AR905" s="89"/>
      <c r="AS905" s="89"/>
      <c r="AT905" s="89"/>
      <c r="AU905" s="89"/>
      <c r="AV905" s="220"/>
      <c r="AW905" s="89"/>
      <c r="AX905" s="89"/>
    </row>
    <row r="906" spans="1:50" ht="15.75">
      <c r="A906" s="356">
        <f>SUBTOTAL(3,$AK$7:AK906)</f>
        <v>900</v>
      </c>
      <c r="B906" s="357" t="s">
        <v>7052</v>
      </c>
      <c r="C906" s="358" t="s">
        <v>5863</v>
      </c>
      <c r="D906" s="357" t="s">
        <v>10174</v>
      </c>
      <c r="E906" s="357" t="s">
        <v>9702</v>
      </c>
      <c r="F906" s="357" t="s">
        <v>9651</v>
      </c>
      <c r="G906" s="359">
        <v>0</v>
      </c>
      <c r="H906" s="180">
        <v>0</v>
      </c>
      <c r="I906" s="371">
        <v>0</v>
      </c>
      <c r="J906" s="359">
        <v>7500000</v>
      </c>
      <c r="K906" s="359"/>
      <c r="L906" s="359"/>
      <c r="M906" s="359"/>
      <c r="N906" s="359">
        <v>7500000</v>
      </c>
      <c r="O906" s="359"/>
      <c r="P906" s="359"/>
      <c r="Q906" s="252"/>
      <c r="R906" s="359"/>
      <c r="S906" s="359"/>
      <c r="T906" s="359"/>
      <c r="U906" s="359"/>
      <c r="V906" s="359"/>
      <c r="W906" s="359"/>
      <c r="X906" s="359"/>
      <c r="Y906" s="359"/>
      <c r="Z906" s="359">
        <f>IF(SUM(K906:N906)&lt;SUM(J906),SUM(J906)-SUM(K906:N906),)</f>
        <v>0</v>
      </c>
      <c r="AA906" s="359"/>
      <c r="AB906" s="219">
        <v>8450000</v>
      </c>
      <c r="AC906" s="219">
        <v>8450000</v>
      </c>
      <c r="AD906" s="219"/>
      <c r="AE906" s="219"/>
      <c r="AF906" s="219"/>
      <c r="AG906" s="219"/>
      <c r="AH906" s="219"/>
      <c r="AI906" s="219"/>
      <c r="AJ906" s="359">
        <f t="shared" si="161"/>
        <v>0</v>
      </c>
      <c r="AK906" s="180">
        <f t="shared" si="162"/>
        <v>0</v>
      </c>
      <c r="AL906" s="28"/>
      <c r="AM906" s="89"/>
      <c r="AN906" s="89"/>
      <c r="AO906" s="89"/>
      <c r="AP906" s="89"/>
      <c r="AQ906" s="89"/>
      <c r="AR906" s="89"/>
      <c r="AS906" s="89"/>
      <c r="AT906" s="89"/>
      <c r="AU906" s="89"/>
      <c r="AV906" s="220"/>
      <c r="AW906" s="89"/>
      <c r="AX906" s="89"/>
    </row>
    <row r="907" spans="1:50" ht="15.75">
      <c r="A907" s="356">
        <f>SUBTOTAL(3,$AK$7:AK907)</f>
        <v>901</v>
      </c>
      <c r="B907" s="357" t="s">
        <v>54</v>
      </c>
      <c r="C907" s="358" t="s">
        <v>7005</v>
      </c>
      <c r="D907" s="360" t="s">
        <v>10206</v>
      </c>
      <c r="E907" s="360" t="s">
        <v>8838</v>
      </c>
      <c r="F907" s="360" t="s">
        <v>8838</v>
      </c>
      <c r="G907" s="359">
        <v>0</v>
      </c>
      <c r="H907" s="180">
        <v>0</v>
      </c>
      <c r="I907" s="371">
        <v>0</v>
      </c>
      <c r="J907" s="374">
        <v>8200000</v>
      </c>
      <c r="K907" s="359"/>
      <c r="L907" s="359"/>
      <c r="M907" s="359"/>
      <c r="N907" s="359">
        <v>8200000</v>
      </c>
      <c r="O907" s="359"/>
      <c r="P907" s="359"/>
      <c r="Q907" s="252"/>
      <c r="R907" s="359"/>
      <c r="S907" s="359"/>
      <c r="T907" s="359"/>
      <c r="U907" s="359"/>
      <c r="V907" s="359"/>
      <c r="W907" s="359"/>
      <c r="X907" s="359"/>
      <c r="Y907" s="359"/>
      <c r="Z907" s="359">
        <f>IF(SUM(K907:N907)&lt;SUM(J907),SUM(J907)-SUM(K907:N907),)</f>
        <v>0</v>
      </c>
      <c r="AA907" s="359"/>
      <c r="AB907" s="219">
        <v>9250000</v>
      </c>
      <c r="AC907" s="219">
        <v>9250000</v>
      </c>
      <c r="AD907" s="219"/>
      <c r="AE907" s="219"/>
      <c r="AF907" s="219"/>
      <c r="AG907" s="219"/>
      <c r="AH907" s="219"/>
      <c r="AI907" s="219"/>
      <c r="AJ907" s="359">
        <f t="shared" si="161"/>
        <v>0</v>
      </c>
      <c r="AK907" s="180">
        <f t="shared" si="162"/>
        <v>0</v>
      </c>
      <c r="AL907" s="28"/>
      <c r="AM907" s="50"/>
      <c r="AN907" s="50"/>
      <c r="AO907" s="89"/>
      <c r="AP907" s="89"/>
      <c r="AQ907" s="89"/>
      <c r="AR907" s="89"/>
      <c r="AS907" s="89"/>
      <c r="AT907" s="50"/>
      <c r="AU907" s="50"/>
      <c r="AV907" s="220"/>
      <c r="AW907" s="89"/>
      <c r="AX907" s="50"/>
    </row>
    <row r="908" spans="1:50" ht="15.75">
      <c r="A908" s="356">
        <f>SUBTOTAL(3,$AK$7:AK908)</f>
        <v>902</v>
      </c>
      <c r="B908" s="357" t="s">
        <v>7052</v>
      </c>
      <c r="C908" s="358" t="s">
        <v>10187</v>
      </c>
      <c r="D908" s="357" t="s">
        <v>10188</v>
      </c>
      <c r="E908" s="357" t="s">
        <v>9651</v>
      </c>
      <c r="F908" s="357" t="s">
        <v>8900</v>
      </c>
      <c r="G908" s="359">
        <v>0</v>
      </c>
      <c r="H908" s="180">
        <v>0</v>
      </c>
      <c r="I908" s="371"/>
      <c r="J908" s="359">
        <v>7500000</v>
      </c>
      <c r="K908" s="359"/>
      <c r="L908" s="359"/>
      <c r="M908" s="359"/>
      <c r="N908" s="359"/>
      <c r="O908" s="359"/>
      <c r="P908" s="359">
        <v>7500000</v>
      </c>
      <c r="Q908" s="252"/>
      <c r="R908" s="359"/>
      <c r="S908" s="359"/>
      <c r="T908" s="359"/>
      <c r="U908" s="359"/>
      <c r="V908" s="359"/>
      <c r="W908" s="359"/>
      <c r="X908" s="359"/>
      <c r="Y908" s="359"/>
      <c r="Z908" s="359">
        <f>IF(SUM(K908:P908)&lt;SUM(J908),SUM(J908)-SUM(K908:P908),)</f>
        <v>0</v>
      </c>
      <c r="AA908" s="359"/>
      <c r="AB908" s="219">
        <v>8450000</v>
      </c>
      <c r="AC908" s="219"/>
      <c r="AD908" s="219"/>
      <c r="AE908" s="219">
        <v>8450000</v>
      </c>
      <c r="AF908" s="219"/>
      <c r="AG908" s="219"/>
      <c r="AH908" s="219"/>
      <c r="AI908" s="219"/>
      <c r="AJ908" s="359">
        <f>IF(SUM(AC908:AF908)&lt;SUM(AB908),SUM(AB908)-SUM(AC908:AF908),)</f>
        <v>0</v>
      </c>
      <c r="AK908" s="180">
        <f>IF(SUM(K908:X908)-I908&lt;SUM(J908+G908,H908),SUM(G908+H908+J908)-SUM(K908:X908),)+IF(SUM(AC908:AF908)&lt;SUM(AB908),SUM(AB908)-SUM(AC908:AF908),)</f>
        <v>0</v>
      </c>
      <c r="AL908" s="28"/>
      <c r="AM908" s="89"/>
      <c r="AN908" s="89"/>
      <c r="AO908" s="89"/>
      <c r="AP908" s="89"/>
      <c r="AQ908" s="89"/>
      <c r="AR908" s="89"/>
      <c r="AS908" s="89"/>
      <c r="AT908" s="89"/>
      <c r="AU908" s="89"/>
      <c r="AV908" s="220"/>
      <c r="AW908" s="89"/>
      <c r="AX908" s="89"/>
    </row>
    <row r="909" spans="1:50" ht="15.75">
      <c r="A909" s="356">
        <f>SUBTOTAL(3,$AK$7:AK909)</f>
        <v>903</v>
      </c>
      <c r="B909" s="357" t="s">
        <v>7052</v>
      </c>
      <c r="C909" s="358" t="s">
        <v>5978</v>
      </c>
      <c r="D909" s="357" t="s">
        <v>10193</v>
      </c>
      <c r="E909" s="357" t="s">
        <v>9651</v>
      </c>
      <c r="F909" s="357" t="s">
        <v>8900</v>
      </c>
      <c r="G909" s="359">
        <v>0</v>
      </c>
      <c r="H909" s="180">
        <v>0</v>
      </c>
      <c r="I909" s="371">
        <v>0</v>
      </c>
      <c r="J909" s="359">
        <v>7500000</v>
      </c>
      <c r="K909" s="359"/>
      <c r="L909" s="359"/>
      <c r="M909" s="359"/>
      <c r="N909" s="359">
        <v>7500000</v>
      </c>
      <c r="O909" s="359"/>
      <c r="P909" s="359"/>
      <c r="Q909" s="252"/>
      <c r="R909" s="359"/>
      <c r="S909" s="359"/>
      <c r="T909" s="359"/>
      <c r="U909" s="359"/>
      <c r="V909" s="359"/>
      <c r="W909" s="359"/>
      <c r="X909" s="359"/>
      <c r="Y909" s="359"/>
      <c r="Z909" s="359">
        <f>IF(SUM(K909:N909)&lt;SUM(J909),SUM(J909)-SUM(K909:N909),)</f>
        <v>0</v>
      </c>
      <c r="AA909" s="359"/>
      <c r="AB909" s="219">
        <v>8450000</v>
      </c>
      <c r="AC909" s="219">
        <v>8450000</v>
      </c>
      <c r="AD909" s="219"/>
      <c r="AE909" s="219"/>
      <c r="AF909" s="219"/>
      <c r="AG909" s="219"/>
      <c r="AH909" s="219"/>
      <c r="AI909" s="219"/>
      <c r="AJ909" s="359">
        <f t="shared" ref="AJ909:AJ914" si="163">IF(SUM(AC909:AD909)&lt;SUM(AB909),SUM(AB909)-SUM(AC909:AD909),)</f>
        <v>0</v>
      </c>
      <c r="AK909" s="180">
        <f t="shared" ref="AK909:AK914" si="164">IF(SUM(K909:X909)-I909&lt;SUM(J909+G909,H909),SUM(G909+H909+J909)-SUM(K909:X909),)+IF(SUM(AC909:AD909)&lt;SUM(AB909),SUM(AB909)-SUM(AC909:AD909),)</f>
        <v>0</v>
      </c>
      <c r="AL909" s="28"/>
      <c r="AM909" s="89"/>
      <c r="AN909" s="89"/>
      <c r="AO909" s="89"/>
      <c r="AP909" s="89"/>
      <c r="AQ909" s="89"/>
      <c r="AR909" s="89"/>
      <c r="AS909" s="89"/>
      <c r="AT909" s="89"/>
      <c r="AU909" s="89"/>
      <c r="AV909" s="220"/>
      <c r="AW909" s="89"/>
      <c r="AX909" s="89"/>
    </row>
    <row r="910" spans="1:50" ht="15.75">
      <c r="A910" s="356">
        <f>SUBTOTAL(3,$AK$7:AK910)</f>
        <v>904</v>
      </c>
      <c r="B910" s="357" t="s">
        <v>54</v>
      </c>
      <c r="C910" s="358" t="s">
        <v>10210</v>
      </c>
      <c r="D910" s="360" t="s">
        <v>10211</v>
      </c>
      <c r="E910" s="360" t="s">
        <v>8838</v>
      </c>
      <c r="F910" s="360" t="s">
        <v>8838</v>
      </c>
      <c r="G910" s="359">
        <v>0</v>
      </c>
      <c r="H910" s="180">
        <v>0</v>
      </c>
      <c r="I910" s="371">
        <v>0</v>
      </c>
      <c r="J910" s="374">
        <v>8200000</v>
      </c>
      <c r="K910" s="359"/>
      <c r="L910" s="359"/>
      <c r="M910" s="359"/>
      <c r="N910" s="359"/>
      <c r="O910" s="359"/>
      <c r="P910" s="359">
        <v>8200000</v>
      </c>
      <c r="Q910" s="252"/>
      <c r="R910" s="359"/>
      <c r="S910" s="359"/>
      <c r="T910" s="359"/>
      <c r="U910" s="359"/>
      <c r="V910" s="359"/>
      <c r="W910" s="359"/>
      <c r="X910" s="359"/>
      <c r="Y910" s="359"/>
      <c r="Z910" s="359">
        <f>IF(SUM(K910:P910)&lt;SUM(J910),SUM(J910)-SUM(K910:P910),)</f>
        <v>0</v>
      </c>
      <c r="AA910" s="359"/>
      <c r="AB910" s="219">
        <v>9250000</v>
      </c>
      <c r="AC910" s="219"/>
      <c r="AD910" s="219"/>
      <c r="AE910" s="219"/>
      <c r="AF910" s="219"/>
      <c r="AG910" s="219"/>
      <c r="AH910" s="219"/>
      <c r="AI910" s="219"/>
      <c r="AJ910" s="359">
        <f t="shared" si="163"/>
        <v>9250000</v>
      </c>
      <c r="AK910" s="180">
        <f t="shared" si="164"/>
        <v>9250000</v>
      </c>
      <c r="AL910" s="28"/>
      <c r="AM910" s="50"/>
      <c r="AN910" s="50"/>
      <c r="AO910" s="89"/>
      <c r="AP910" s="89"/>
      <c r="AQ910" s="89"/>
      <c r="AR910" s="89"/>
      <c r="AS910" s="89"/>
      <c r="AT910" s="50"/>
      <c r="AU910" s="50"/>
      <c r="AV910" s="220"/>
      <c r="AW910" s="89"/>
      <c r="AX910" s="50"/>
    </row>
    <row r="911" spans="1:50" ht="15.75">
      <c r="A911" s="356">
        <f>SUBTOTAL(3,$AK$7:AK911)</f>
        <v>905</v>
      </c>
      <c r="B911" s="357" t="s">
        <v>7052</v>
      </c>
      <c r="C911" s="358" t="s">
        <v>6411</v>
      </c>
      <c r="D911" s="357" t="s">
        <v>9234</v>
      </c>
      <c r="E911" s="357" t="s">
        <v>9651</v>
      </c>
      <c r="F911" s="357" t="s">
        <v>8900</v>
      </c>
      <c r="G911" s="359">
        <v>0</v>
      </c>
      <c r="H911" s="180">
        <v>0</v>
      </c>
      <c r="I911" s="371"/>
      <c r="J911" s="359">
        <v>7500000</v>
      </c>
      <c r="K911" s="359"/>
      <c r="L911" s="359"/>
      <c r="M911" s="359"/>
      <c r="N911" s="359">
        <v>7500000</v>
      </c>
      <c r="O911" s="359"/>
      <c r="P911" s="359"/>
      <c r="Q911" s="252"/>
      <c r="R911" s="359"/>
      <c r="S911" s="359"/>
      <c r="T911" s="359"/>
      <c r="U911" s="359"/>
      <c r="V911" s="359"/>
      <c r="W911" s="359"/>
      <c r="X911" s="359"/>
      <c r="Y911" s="359"/>
      <c r="Z911" s="359">
        <f>IF(SUM(K911:N911)&lt;SUM(J911),SUM(J911)-SUM(K911:N911),)</f>
        <v>0</v>
      </c>
      <c r="AA911" s="359"/>
      <c r="AB911" s="219">
        <v>8450000</v>
      </c>
      <c r="AC911" s="219"/>
      <c r="AD911" s="219"/>
      <c r="AE911" s="219"/>
      <c r="AF911" s="219"/>
      <c r="AG911" s="219"/>
      <c r="AH911" s="219"/>
      <c r="AI911" s="219"/>
      <c r="AJ911" s="359">
        <f t="shared" si="163"/>
        <v>8450000</v>
      </c>
      <c r="AK911" s="180">
        <f t="shared" si="164"/>
        <v>8450000</v>
      </c>
      <c r="AL911" s="28"/>
      <c r="AM911" s="89"/>
      <c r="AN911" s="89"/>
      <c r="AO911" s="89"/>
      <c r="AP911" s="89"/>
      <c r="AQ911" s="89"/>
      <c r="AR911" s="89"/>
      <c r="AS911" s="89"/>
      <c r="AT911" s="89"/>
      <c r="AU911" s="89"/>
      <c r="AV911" s="220"/>
      <c r="AW911" s="89"/>
      <c r="AX911" s="89"/>
    </row>
    <row r="912" spans="1:50" ht="15.75">
      <c r="A912" s="356">
        <f>SUBTOTAL(3,$AK$7:AK912)</f>
        <v>906</v>
      </c>
      <c r="B912" s="357" t="s">
        <v>7052</v>
      </c>
      <c r="C912" s="358" t="s">
        <v>5643</v>
      </c>
      <c r="D912" s="357" t="s">
        <v>10201</v>
      </c>
      <c r="E912" s="357" t="s">
        <v>9651</v>
      </c>
      <c r="F912" s="357" t="s">
        <v>8900</v>
      </c>
      <c r="G912" s="359">
        <v>0</v>
      </c>
      <c r="H912" s="180">
        <v>0</v>
      </c>
      <c r="I912" s="371">
        <v>0</v>
      </c>
      <c r="J912" s="359">
        <v>7500000</v>
      </c>
      <c r="K912" s="359"/>
      <c r="L912" s="359"/>
      <c r="M912" s="359"/>
      <c r="N912" s="359">
        <v>7500000</v>
      </c>
      <c r="O912" s="359"/>
      <c r="P912" s="359"/>
      <c r="Q912" s="252"/>
      <c r="R912" s="359"/>
      <c r="S912" s="359"/>
      <c r="T912" s="359"/>
      <c r="U912" s="359"/>
      <c r="V912" s="359"/>
      <c r="W912" s="359"/>
      <c r="X912" s="359"/>
      <c r="Y912" s="359"/>
      <c r="Z912" s="359">
        <f>IF(SUM(K912:N912)&lt;SUM(J912),SUM(J912)-SUM(K912:N912),)</f>
        <v>0</v>
      </c>
      <c r="AA912" s="359"/>
      <c r="AB912" s="219">
        <v>8450000</v>
      </c>
      <c r="AC912" s="219">
        <v>8450000</v>
      </c>
      <c r="AD912" s="219"/>
      <c r="AE912" s="219"/>
      <c r="AF912" s="219"/>
      <c r="AG912" s="219"/>
      <c r="AH912" s="219"/>
      <c r="AI912" s="219"/>
      <c r="AJ912" s="359">
        <f t="shared" si="163"/>
        <v>0</v>
      </c>
      <c r="AK912" s="180">
        <f t="shared" si="164"/>
        <v>0</v>
      </c>
      <c r="AL912" s="28"/>
      <c r="AM912" s="89"/>
      <c r="AN912" s="89"/>
      <c r="AO912" s="89"/>
      <c r="AP912" s="89"/>
      <c r="AQ912" s="89"/>
      <c r="AR912" s="89"/>
      <c r="AS912" s="89"/>
      <c r="AT912" s="89"/>
      <c r="AU912" s="89"/>
      <c r="AV912" s="220"/>
      <c r="AW912" s="89"/>
      <c r="AX912" s="89"/>
    </row>
    <row r="913" spans="1:50" ht="15.75">
      <c r="A913" s="356">
        <f>SUBTOTAL(3,$AK$7:AK913)</f>
        <v>907</v>
      </c>
      <c r="B913" s="357" t="s">
        <v>7052</v>
      </c>
      <c r="C913" s="358" t="s">
        <v>10202</v>
      </c>
      <c r="D913" s="357" t="s">
        <v>10203</v>
      </c>
      <c r="E913" s="357" t="s">
        <v>9651</v>
      </c>
      <c r="F913" s="357" t="s">
        <v>8900</v>
      </c>
      <c r="G913" s="359">
        <v>0</v>
      </c>
      <c r="H913" s="180">
        <v>0</v>
      </c>
      <c r="I913" s="371"/>
      <c r="J913" s="359">
        <v>7500000</v>
      </c>
      <c r="K913" s="359"/>
      <c r="L913" s="359"/>
      <c r="M913" s="359"/>
      <c r="N913" s="359"/>
      <c r="O913" s="359"/>
      <c r="P913" s="359">
        <v>7500000</v>
      </c>
      <c r="Q913" s="252"/>
      <c r="R913" s="359"/>
      <c r="S913" s="359"/>
      <c r="T913" s="359"/>
      <c r="U913" s="359"/>
      <c r="V913" s="359"/>
      <c r="W913" s="359"/>
      <c r="X913" s="359"/>
      <c r="Y913" s="359"/>
      <c r="Z913" s="359">
        <f>IF(SUM(K913:P913)&lt;SUM(J913),SUM(J913)-SUM(K913:P913),)</f>
        <v>0</v>
      </c>
      <c r="AA913" s="359"/>
      <c r="AB913" s="219">
        <v>8450000</v>
      </c>
      <c r="AC913" s="219">
        <v>8450000</v>
      </c>
      <c r="AD913" s="219"/>
      <c r="AE913" s="219"/>
      <c r="AF913" s="219"/>
      <c r="AG913" s="219"/>
      <c r="AH913" s="219"/>
      <c r="AI913" s="219"/>
      <c r="AJ913" s="359">
        <f t="shared" si="163"/>
        <v>0</v>
      </c>
      <c r="AK913" s="180">
        <f t="shared" si="164"/>
        <v>0</v>
      </c>
      <c r="AL913" s="28">
        <f>44-39</f>
        <v>5</v>
      </c>
      <c r="AM913" s="89"/>
      <c r="AN913" s="89"/>
      <c r="AO913" s="89"/>
      <c r="AP913" s="89"/>
      <c r="AQ913" s="89"/>
      <c r="AR913" s="89"/>
      <c r="AS913" s="89"/>
      <c r="AT913" s="89"/>
      <c r="AU913" s="89"/>
      <c r="AV913" s="220"/>
      <c r="AW913" s="89"/>
      <c r="AX913" s="89"/>
    </row>
    <row r="914" spans="1:50" ht="15.75">
      <c r="A914" s="356">
        <f>SUBTOTAL(3,$AK$7:AK914)</f>
        <v>908</v>
      </c>
      <c r="B914" s="357" t="s">
        <v>7052</v>
      </c>
      <c r="C914" s="358" t="s">
        <v>6245</v>
      </c>
      <c r="D914" s="357" t="s">
        <v>10204</v>
      </c>
      <c r="E914" s="357" t="s">
        <v>9651</v>
      </c>
      <c r="F914" s="357" t="s">
        <v>8900</v>
      </c>
      <c r="G914" s="359">
        <v>0</v>
      </c>
      <c r="H914" s="180">
        <v>0</v>
      </c>
      <c r="I914" s="371"/>
      <c r="J914" s="359">
        <v>7500000</v>
      </c>
      <c r="K914" s="359"/>
      <c r="L914" s="359"/>
      <c r="M914" s="359"/>
      <c r="N914" s="359">
        <v>7500000</v>
      </c>
      <c r="O914" s="359"/>
      <c r="P914" s="359"/>
      <c r="Q914" s="252"/>
      <c r="R914" s="359"/>
      <c r="S914" s="359"/>
      <c r="T914" s="359"/>
      <c r="U914" s="359"/>
      <c r="V914" s="359"/>
      <c r="W914" s="359"/>
      <c r="X914" s="359"/>
      <c r="Y914" s="359"/>
      <c r="Z914" s="359">
        <f>IF(SUM(K914:N914)&lt;SUM(J914),SUM(J914)-SUM(K914:N914),)</f>
        <v>0</v>
      </c>
      <c r="AA914" s="359"/>
      <c r="AB914" s="219">
        <v>8450000</v>
      </c>
      <c r="AC914" s="219">
        <v>8450000</v>
      </c>
      <c r="AD914" s="219"/>
      <c r="AE914" s="219"/>
      <c r="AF914" s="219"/>
      <c r="AG914" s="219"/>
      <c r="AH914" s="219"/>
      <c r="AI914" s="219"/>
      <c r="AJ914" s="359">
        <f t="shared" si="163"/>
        <v>0</v>
      </c>
      <c r="AK914" s="180">
        <f t="shared" si="164"/>
        <v>0</v>
      </c>
      <c r="AL914" s="28"/>
      <c r="AM914" s="89"/>
      <c r="AN914" s="89"/>
      <c r="AO914" s="89"/>
      <c r="AP914" s="89"/>
      <c r="AQ914" s="89"/>
      <c r="AR914" s="89"/>
      <c r="AS914" s="89"/>
      <c r="AT914" s="89"/>
      <c r="AU914" s="89"/>
      <c r="AV914" s="220"/>
      <c r="AW914" s="89"/>
      <c r="AX914" s="89"/>
    </row>
    <row r="915" spans="1:50" ht="15.75">
      <c r="A915" s="356">
        <f>SUBTOTAL(3,$AK$7:AK915)</f>
        <v>909</v>
      </c>
      <c r="B915" s="357" t="s">
        <v>7052</v>
      </c>
      <c r="C915" s="358" t="s">
        <v>6577</v>
      </c>
      <c r="D915" s="357" t="s">
        <v>10209</v>
      </c>
      <c r="E915" s="357" t="s">
        <v>9651</v>
      </c>
      <c r="F915" s="357" t="s">
        <v>8900</v>
      </c>
      <c r="G915" s="359">
        <v>0</v>
      </c>
      <c r="H915" s="180">
        <v>0</v>
      </c>
      <c r="I915" s="371">
        <v>0</v>
      </c>
      <c r="J915" s="359">
        <v>7500000</v>
      </c>
      <c r="K915" s="359"/>
      <c r="L915" s="359"/>
      <c r="M915" s="359"/>
      <c r="N915" s="359">
        <v>7500000</v>
      </c>
      <c r="O915" s="359"/>
      <c r="P915" s="359"/>
      <c r="Q915" s="252"/>
      <c r="R915" s="359"/>
      <c r="S915" s="359"/>
      <c r="T915" s="359"/>
      <c r="U915" s="359"/>
      <c r="V915" s="359"/>
      <c r="W915" s="359"/>
      <c r="X915" s="359"/>
      <c r="Y915" s="359"/>
      <c r="Z915" s="359">
        <f>IF(SUM(K915:N915)&lt;SUM(J915),SUM(J915)-SUM(K915:N915),)</f>
        <v>0</v>
      </c>
      <c r="AA915" s="359"/>
      <c r="AB915" s="219">
        <v>8450000</v>
      </c>
      <c r="AC915" s="219"/>
      <c r="AD915" s="219"/>
      <c r="AE915" s="219">
        <v>8450000</v>
      </c>
      <c r="AF915" s="219"/>
      <c r="AG915" s="219"/>
      <c r="AH915" s="219"/>
      <c r="AI915" s="219"/>
      <c r="AJ915" s="359">
        <f>IF(SUM(AC915:AF915)&lt;SUM(AB915),SUM(AB915)-SUM(AC915:AF915),)</f>
        <v>0</v>
      </c>
      <c r="AK915" s="180">
        <f>IF(SUM(K915:X915)-I915&lt;SUM(J915+G915,H915),SUM(G915+H915+J915)-SUM(K915:X915),)+IF(SUM(AC915:AF915)&lt;SUM(AB915),SUM(AB915)-SUM(AC915:AF915),)</f>
        <v>0</v>
      </c>
      <c r="AL915" s="28"/>
      <c r="AM915" s="89"/>
      <c r="AN915" s="89"/>
      <c r="AO915" s="89"/>
      <c r="AP915" s="89"/>
      <c r="AQ915" s="89"/>
      <c r="AR915" s="89"/>
      <c r="AS915" s="89"/>
      <c r="AT915" s="89"/>
      <c r="AU915" s="89"/>
      <c r="AV915" s="220"/>
      <c r="AW915" s="89"/>
      <c r="AX915" s="89"/>
    </row>
    <row r="916" spans="1:50" ht="15.75">
      <c r="A916" s="356">
        <f>SUBTOTAL(3,$AK$7:AK916)</f>
        <v>910</v>
      </c>
      <c r="B916" s="357" t="s">
        <v>7052</v>
      </c>
      <c r="C916" s="358" t="s">
        <v>10219</v>
      </c>
      <c r="D916" s="357" t="s">
        <v>10220</v>
      </c>
      <c r="E916" s="357" t="s">
        <v>9702</v>
      </c>
      <c r="F916" s="357" t="s">
        <v>9702</v>
      </c>
      <c r="G916" s="359">
        <v>0</v>
      </c>
      <c r="H916" s="180">
        <v>0</v>
      </c>
      <c r="I916" s="371"/>
      <c r="J916" s="359">
        <v>7500000</v>
      </c>
      <c r="K916" s="359"/>
      <c r="L916" s="359"/>
      <c r="M916" s="359"/>
      <c r="N916" s="359"/>
      <c r="O916" s="359"/>
      <c r="P916" s="359">
        <v>7500000</v>
      </c>
      <c r="Q916" s="252"/>
      <c r="R916" s="359"/>
      <c r="S916" s="359"/>
      <c r="T916" s="359"/>
      <c r="U916" s="359"/>
      <c r="V916" s="359"/>
      <c r="W916" s="359"/>
      <c r="X916" s="359"/>
      <c r="Y916" s="359"/>
      <c r="Z916" s="359">
        <f>IF(SUM(K916:P916)&lt;SUM(J916),SUM(J916)-SUM(K916:P916),)</f>
        <v>0</v>
      </c>
      <c r="AA916" s="359"/>
      <c r="AB916" s="219">
        <v>8450000</v>
      </c>
      <c r="AC916" s="219"/>
      <c r="AD916" s="219"/>
      <c r="AE916" s="219"/>
      <c r="AF916" s="219"/>
      <c r="AG916" s="219">
        <v>8450000</v>
      </c>
      <c r="AH916" s="219"/>
      <c r="AI916" s="219"/>
      <c r="AJ916" s="359">
        <f>IF(SUM(AC916:AH916)&lt;SUM(AB916),SUM(AB916)-SUM(AC916:AH916),)</f>
        <v>0</v>
      </c>
      <c r="AK916" s="180">
        <v>0</v>
      </c>
      <c r="AL916" s="28"/>
      <c r="AM916" s="89"/>
      <c r="AN916" s="89"/>
      <c r="AO916" s="89"/>
      <c r="AP916" s="89"/>
      <c r="AQ916" s="89"/>
      <c r="AR916" s="89"/>
      <c r="AS916" s="89"/>
      <c r="AT916" s="89"/>
      <c r="AU916" s="89"/>
      <c r="AV916" s="220"/>
      <c r="AW916" s="89"/>
      <c r="AX916" s="89"/>
    </row>
    <row r="917" spans="1:50" ht="15.75">
      <c r="A917" s="356">
        <f>SUBTOTAL(3,$AK$7:AK917)</f>
        <v>911</v>
      </c>
      <c r="B917" s="357" t="s">
        <v>7052</v>
      </c>
      <c r="C917" s="358" t="s">
        <v>10212</v>
      </c>
      <c r="D917" s="357" t="s">
        <v>10213</v>
      </c>
      <c r="E917" s="357" t="s">
        <v>9651</v>
      </c>
      <c r="F917" s="357" t="s">
        <v>8900</v>
      </c>
      <c r="G917" s="359">
        <v>0</v>
      </c>
      <c r="H917" s="180">
        <v>0</v>
      </c>
      <c r="I917" s="371">
        <v>0</v>
      </c>
      <c r="J917" s="359">
        <v>7500000</v>
      </c>
      <c r="K917" s="359"/>
      <c r="L917" s="359"/>
      <c r="M917" s="359"/>
      <c r="N917" s="359"/>
      <c r="O917" s="359"/>
      <c r="P917" s="359">
        <v>7500000</v>
      </c>
      <c r="Q917" s="252"/>
      <c r="R917" s="359"/>
      <c r="S917" s="359"/>
      <c r="T917" s="359"/>
      <c r="U917" s="359"/>
      <c r="V917" s="359"/>
      <c r="W917" s="359"/>
      <c r="X917" s="359"/>
      <c r="Y917" s="359"/>
      <c r="Z917" s="359">
        <f>IF(SUM(K917:P917)&lt;SUM(J917),SUM(J917)-SUM(K917:P917),)</f>
        <v>0</v>
      </c>
      <c r="AA917" s="359"/>
      <c r="AB917" s="219">
        <v>8450000</v>
      </c>
      <c r="AC917" s="219">
        <v>8450000</v>
      </c>
      <c r="AD917" s="219"/>
      <c r="AE917" s="219"/>
      <c r="AF917" s="219"/>
      <c r="AG917" s="219"/>
      <c r="AH917" s="219"/>
      <c r="AI917" s="219"/>
      <c r="AJ917" s="359">
        <f t="shared" ref="AJ916:AJ924" si="165">IF(SUM(AC917:AD917)&lt;SUM(AB917),SUM(AB917)-SUM(AC917:AD917),)</f>
        <v>0</v>
      </c>
      <c r="AK917" s="180">
        <f t="shared" ref="AK916:AK924" si="166">IF(SUM(K917:X917)-I917&lt;SUM(J917+G917,H917),SUM(G917+H917+J917)-SUM(K917:X917),)+IF(SUM(AC917:AD917)&lt;SUM(AB917),SUM(AB917)-SUM(AC917:AD917),)</f>
        <v>0</v>
      </c>
      <c r="AL917" s="28"/>
      <c r="AM917" s="89"/>
      <c r="AN917" s="89"/>
      <c r="AO917" s="89"/>
      <c r="AP917" s="89"/>
      <c r="AQ917" s="89"/>
      <c r="AR917" s="89"/>
      <c r="AS917" s="89"/>
      <c r="AT917" s="89"/>
      <c r="AU917" s="89"/>
      <c r="AV917" s="220"/>
      <c r="AW917" s="89"/>
      <c r="AX917" s="89"/>
    </row>
    <row r="918" spans="1:50" ht="15.75">
      <c r="A918" s="356">
        <f>SUBTOTAL(3,$AK$7:AK918)</f>
        <v>912</v>
      </c>
      <c r="B918" s="357" t="s">
        <v>7052</v>
      </c>
      <c r="C918" s="358" t="s">
        <v>5176</v>
      </c>
      <c r="D918" s="357" t="s">
        <v>10214</v>
      </c>
      <c r="E918" s="357" t="s">
        <v>9651</v>
      </c>
      <c r="F918" s="357" t="s">
        <v>8900</v>
      </c>
      <c r="G918" s="359">
        <v>0</v>
      </c>
      <c r="H918" s="180">
        <v>0</v>
      </c>
      <c r="I918" s="371"/>
      <c r="J918" s="359">
        <v>7500000</v>
      </c>
      <c r="K918" s="359"/>
      <c r="L918" s="359"/>
      <c r="M918" s="359"/>
      <c r="N918" s="359">
        <v>7500000</v>
      </c>
      <c r="O918" s="359"/>
      <c r="P918" s="359"/>
      <c r="Q918" s="252"/>
      <c r="R918" s="359"/>
      <c r="S918" s="359"/>
      <c r="T918" s="359"/>
      <c r="U918" s="359"/>
      <c r="V918" s="359"/>
      <c r="W918" s="359"/>
      <c r="X918" s="359"/>
      <c r="Y918" s="359"/>
      <c r="Z918" s="359">
        <f>IF(SUM(K918:N918)&lt;SUM(J918),SUM(J918)-SUM(K918:N918),)</f>
        <v>0</v>
      </c>
      <c r="AA918" s="359"/>
      <c r="AB918" s="219">
        <v>8450000</v>
      </c>
      <c r="AC918" s="219">
        <v>8450000</v>
      </c>
      <c r="AD918" s="219"/>
      <c r="AE918" s="219"/>
      <c r="AF918" s="219"/>
      <c r="AG918" s="219"/>
      <c r="AH918" s="219"/>
      <c r="AI918" s="219"/>
      <c r="AJ918" s="359">
        <f t="shared" si="165"/>
        <v>0</v>
      </c>
      <c r="AK918" s="180">
        <f t="shared" si="166"/>
        <v>0</v>
      </c>
      <c r="AL918" s="28"/>
      <c r="AM918" s="89"/>
      <c r="AN918" s="89"/>
      <c r="AO918" s="89"/>
      <c r="AP918" s="89"/>
      <c r="AQ918" s="89"/>
      <c r="AR918" s="89"/>
      <c r="AS918" s="89"/>
      <c r="AT918" s="89"/>
      <c r="AU918" s="89"/>
      <c r="AV918" s="220"/>
      <c r="AW918" s="89"/>
      <c r="AX918" s="89"/>
    </row>
    <row r="919" spans="1:50" ht="15.75">
      <c r="A919" s="356">
        <f>SUBTOTAL(3,$AK$7:AK919)</f>
        <v>913</v>
      </c>
      <c r="B919" s="357" t="s">
        <v>54</v>
      </c>
      <c r="C919" s="358" t="s">
        <v>10225</v>
      </c>
      <c r="D919" s="360" t="s">
        <v>10226</v>
      </c>
      <c r="E919" s="360" t="s">
        <v>8747</v>
      </c>
      <c r="F919" s="360" t="s">
        <v>8747</v>
      </c>
      <c r="G919" s="359">
        <v>0</v>
      </c>
      <c r="H919" s="180">
        <v>0</v>
      </c>
      <c r="I919" s="371">
        <v>0</v>
      </c>
      <c r="J919" s="374">
        <v>8200000</v>
      </c>
      <c r="K919" s="359"/>
      <c r="L919" s="359"/>
      <c r="M919" s="359"/>
      <c r="N919" s="359"/>
      <c r="O919" s="359"/>
      <c r="P919" s="359">
        <v>8200000</v>
      </c>
      <c r="Q919" s="252"/>
      <c r="R919" s="359"/>
      <c r="S919" s="359"/>
      <c r="T919" s="359"/>
      <c r="U919" s="359"/>
      <c r="V919" s="359"/>
      <c r="W919" s="359"/>
      <c r="X919" s="359"/>
      <c r="Y919" s="359"/>
      <c r="Z919" s="359">
        <f>IF(SUM(K919:P919)&lt;SUM(J919),SUM(J919)-SUM(K919:P919),)</f>
        <v>0</v>
      </c>
      <c r="AA919" s="359"/>
      <c r="AB919" s="219">
        <v>9250000</v>
      </c>
      <c r="AC919" s="219"/>
      <c r="AD919" s="219"/>
      <c r="AE919" s="219"/>
      <c r="AF919" s="219"/>
      <c r="AG919" s="219"/>
      <c r="AH919" s="219"/>
      <c r="AI919" s="219"/>
      <c r="AJ919" s="359">
        <f t="shared" si="165"/>
        <v>9250000</v>
      </c>
      <c r="AK919" s="180">
        <f t="shared" si="166"/>
        <v>9250000</v>
      </c>
      <c r="AL919" s="28"/>
      <c r="AM919" s="50"/>
      <c r="AN919" s="50"/>
      <c r="AO919" s="89"/>
      <c r="AP919" s="89"/>
      <c r="AQ919" s="89"/>
      <c r="AR919" s="89"/>
      <c r="AS919" s="89"/>
      <c r="AT919" s="50"/>
      <c r="AU919" s="50"/>
      <c r="AV919" s="220"/>
      <c r="AW919" s="89"/>
      <c r="AX919" s="50"/>
    </row>
    <row r="920" spans="1:50" ht="15.75">
      <c r="A920" s="356">
        <f>SUBTOTAL(3,$AK$7:AK920)</f>
        <v>914</v>
      </c>
      <c r="B920" s="357" t="s">
        <v>7052</v>
      </c>
      <c r="C920" s="358" t="s">
        <v>5449</v>
      </c>
      <c r="D920" s="357" t="s">
        <v>10217</v>
      </c>
      <c r="E920" s="357" t="s">
        <v>9651</v>
      </c>
      <c r="F920" s="357" t="s">
        <v>8900</v>
      </c>
      <c r="G920" s="359">
        <v>0</v>
      </c>
      <c r="H920" s="180">
        <v>0</v>
      </c>
      <c r="I920" s="371"/>
      <c r="J920" s="359">
        <v>7500000</v>
      </c>
      <c r="K920" s="359"/>
      <c r="L920" s="359"/>
      <c r="M920" s="359"/>
      <c r="N920" s="359">
        <v>7500000</v>
      </c>
      <c r="O920" s="359"/>
      <c r="P920" s="359"/>
      <c r="Q920" s="252"/>
      <c r="R920" s="359"/>
      <c r="S920" s="359"/>
      <c r="T920" s="359"/>
      <c r="U920" s="359"/>
      <c r="V920" s="359"/>
      <c r="W920" s="359"/>
      <c r="X920" s="359"/>
      <c r="Y920" s="359"/>
      <c r="Z920" s="359">
        <f>IF(SUM(K920:N920)&lt;SUM(J920),SUM(J920)-SUM(K920:N920),)</f>
        <v>0</v>
      </c>
      <c r="AA920" s="359"/>
      <c r="AB920" s="219">
        <v>8450000</v>
      </c>
      <c r="AC920" s="219">
        <v>8450000</v>
      </c>
      <c r="AD920" s="219"/>
      <c r="AE920" s="219"/>
      <c r="AF920" s="219"/>
      <c r="AG920" s="219"/>
      <c r="AH920" s="219"/>
      <c r="AI920" s="219"/>
      <c r="AJ920" s="359">
        <f t="shared" si="165"/>
        <v>0</v>
      </c>
      <c r="AK920" s="180">
        <f t="shared" si="166"/>
        <v>0</v>
      </c>
      <c r="AL920" s="28"/>
      <c r="AM920" s="89"/>
      <c r="AN920" s="89"/>
      <c r="AO920" s="89"/>
      <c r="AP920" s="89"/>
      <c r="AQ920" s="89"/>
      <c r="AR920" s="89"/>
      <c r="AS920" s="89"/>
      <c r="AT920" s="89"/>
      <c r="AU920" s="89"/>
      <c r="AV920" s="220"/>
      <c r="AW920" s="89"/>
      <c r="AX920" s="89"/>
    </row>
    <row r="921" spans="1:50" ht="15.75">
      <c r="A921" s="356">
        <f>SUBTOTAL(3,$AK$7:AK921)</f>
        <v>915</v>
      </c>
      <c r="B921" s="357" t="s">
        <v>7052</v>
      </c>
      <c r="C921" s="358" t="s">
        <v>10221</v>
      </c>
      <c r="D921" s="357" t="s">
        <v>10222</v>
      </c>
      <c r="E921" s="357" t="s">
        <v>9651</v>
      </c>
      <c r="F921" s="357" t="s">
        <v>8900</v>
      </c>
      <c r="G921" s="359">
        <v>0</v>
      </c>
      <c r="H921" s="180">
        <v>0</v>
      </c>
      <c r="I921" s="371"/>
      <c r="J921" s="359">
        <v>7500000</v>
      </c>
      <c r="K921" s="359"/>
      <c r="L921" s="359"/>
      <c r="M921" s="359"/>
      <c r="N921" s="359"/>
      <c r="O921" s="359"/>
      <c r="P921" s="359">
        <v>7500000</v>
      </c>
      <c r="Q921" s="252"/>
      <c r="R921" s="359"/>
      <c r="S921" s="359"/>
      <c r="T921" s="359"/>
      <c r="U921" s="359"/>
      <c r="V921" s="359"/>
      <c r="W921" s="359"/>
      <c r="X921" s="359"/>
      <c r="Y921" s="359"/>
      <c r="Z921" s="359">
        <f>IF(SUM(K921:P921)&lt;SUM(J921),SUM(J921)-SUM(K921:P921),)</f>
        <v>0</v>
      </c>
      <c r="AA921" s="359"/>
      <c r="AB921" s="219">
        <v>8450000</v>
      </c>
      <c r="AC921" s="219"/>
      <c r="AD921" s="219"/>
      <c r="AE921" s="219"/>
      <c r="AF921" s="219"/>
      <c r="AG921" s="219"/>
      <c r="AH921" s="219"/>
      <c r="AI921" s="219"/>
      <c r="AJ921" s="359">
        <f t="shared" si="165"/>
        <v>8450000</v>
      </c>
      <c r="AK921" s="180">
        <f t="shared" si="166"/>
        <v>8450000</v>
      </c>
      <c r="AL921" s="28"/>
      <c r="AM921" s="89"/>
      <c r="AN921" s="89"/>
      <c r="AO921" s="89"/>
      <c r="AP921" s="89"/>
      <c r="AQ921" s="89"/>
      <c r="AR921" s="89"/>
      <c r="AS921" s="89"/>
      <c r="AT921" s="89"/>
      <c r="AU921" s="89"/>
      <c r="AV921" s="220"/>
      <c r="AW921" s="89"/>
      <c r="AX921" s="89"/>
    </row>
    <row r="922" spans="1:50" ht="15.75">
      <c r="A922" s="356">
        <f>SUBTOTAL(3,$AK$7:AK922)</f>
        <v>916</v>
      </c>
      <c r="B922" s="357" t="s">
        <v>7052</v>
      </c>
      <c r="C922" s="358" t="s">
        <v>5299</v>
      </c>
      <c r="D922" s="357" t="s">
        <v>10224</v>
      </c>
      <c r="E922" s="357" t="s">
        <v>9651</v>
      </c>
      <c r="F922" s="357" t="s">
        <v>8900</v>
      </c>
      <c r="G922" s="359">
        <v>0</v>
      </c>
      <c r="H922" s="180">
        <v>0</v>
      </c>
      <c r="I922" s="371"/>
      <c r="J922" s="359">
        <v>7500000</v>
      </c>
      <c r="K922" s="359"/>
      <c r="L922" s="359"/>
      <c r="M922" s="359"/>
      <c r="N922" s="359">
        <v>7500000</v>
      </c>
      <c r="O922" s="359"/>
      <c r="P922" s="359"/>
      <c r="Q922" s="252"/>
      <c r="R922" s="359"/>
      <c r="S922" s="359"/>
      <c r="T922" s="359"/>
      <c r="U922" s="359"/>
      <c r="V922" s="359"/>
      <c r="W922" s="359"/>
      <c r="X922" s="359"/>
      <c r="Y922" s="359"/>
      <c r="Z922" s="359">
        <f>IF(SUM(K922:N922)&lt;SUM(J922),SUM(J922)-SUM(K922:N922),)</f>
        <v>0</v>
      </c>
      <c r="AA922" s="359"/>
      <c r="AB922" s="219">
        <v>8450000</v>
      </c>
      <c r="AC922" s="219">
        <v>8450000</v>
      </c>
      <c r="AD922" s="219"/>
      <c r="AE922" s="219"/>
      <c r="AF922" s="219"/>
      <c r="AG922" s="219"/>
      <c r="AH922" s="219"/>
      <c r="AI922" s="219"/>
      <c r="AJ922" s="359">
        <f t="shared" si="165"/>
        <v>0</v>
      </c>
      <c r="AK922" s="180">
        <f t="shared" si="166"/>
        <v>0</v>
      </c>
      <c r="AL922" s="28"/>
      <c r="AM922" s="89"/>
      <c r="AN922" s="89"/>
      <c r="AO922" s="89"/>
      <c r="AP922" s="89"/>
      <c r="AQ922" s="89"/>
      <c r="AR922" s="89"/>
      <c r="AS922" s="89"/>
      <c r="AT922" s="89"/>
      <c r="AU922" s="89"/>
      <c r="AV922" s="220"/>
      <c r="AW922" s="89"/>
      <c r="AX922" s="89"/>
    </row>
    <row r="923" spans="1:50" ht="15.75">
      <c r="A923" s="356">
        <f>SUBTOTAL(3,$AK$7:AK923)</f>
        <v>917</v>
      </c>
      <c r="B923" s="357" t="s">
        <v>7052</v>
      </c>
      <c r="C923" s="358" t="s">
        <v>10227</v>
      </c>
      <c r="D923" s="357" t="s">
        <v>10228</v>
      </c>
      <c r="E923" s="357" t="s">
        <v>9651</v>
      </c>
      <c r="F923" s="357" t="s">
        <v>8900</v>
      </c>
      <c r="G923" s="359">
        <v>0</v>
      </c>
      <c r="H923" s="180">
        <v>0</v>
      </c>
      <c r="I923" s="371">
        <v>0</v>
      </c>
      <c r="J923" s="359">
        <v>7500000</v>
      </c>
      <c r="K923" s="359"/>
      <c r="L923" s="359"/>
      <c r="M923" s="359"/>
      <c r="N923" s="359"/>
      <c r="O923" s="359"/>
      <c r="P923" s="359"/>
      <c r="Q923" s="252"/>
      <c r="R923" s="359">
        <v>7500000</v>
      </c>
      <c r="S923" s="359"/>
      <c r="T923" s="359"/>
      <c r="U923" s="359"/>
      <c r="V923" s="359"/>
      <c r="W923" s="359"/>
      <c r="X923" s="359"/>
      <c r="Y923" s="359"/>
      <c r="Z923" s="359">
        <f>IF(SUM(K923:R923)&lt;SUM(J923),SUM(J923)-SUM(K923:N=R923),)</f>
        <v>0</v>
      </c>
      <c r="AA923" s="359"/>
      <c r="AB923" s="219">
        <v>8450000</v>
      </c>
      <c r="AC923" s="219"/>
      <c r="AD923" s="219"/>
      <c r="AE923" s="219"/>
      <c r="AF923" s="219"/>
      <c r="AG923" s="219"/>
      <c r="AH923" s="219"/>
      <c r="AI923" s="219"/>
      <c r="AJ923" s="359">
        <f t="shared" si="165"/>
        <v>8450000</v>
      </c>
      <c r="AK923" s="180">
        <f t="shared" si="166"/>
        <v>8450000</v>
      </c>
      <c r="AL923" s="28"/>
      <c r="AM923" s="89"/>
      <c r="AN923" s="89"/>
      <c r="AO923" s="89"/>
      <c r="AP923" s="89"/>
      <c r="AQ923" s="89"/>
      <c r="AR923" s="89"/>
      <c r="AS923" s="89"/>
      <c r="AT923" s="89"/>
      <c r="AU923" s="89"/>
      <c r="AV923" s="220"/>
      <c r="AW923" s="89"/>
      <c r="AX923" s="89"/>
    </row>
    <row r="924" spans="1:50" ht="15.75">
      <c r="A924" s="356">
        <f>SUBTOTAL(3,$AK$7:AK924)</f>
        <v>918</v>
      </c>
      <c r="B924" s="357" t="s">
        <v>7052</v>
      </c>
      <c r="C924" s="358" t="s">
        <v>4900</v>
      </c>
      <c r="D924" s="357" t="s">
        <v>10232</v>
      </c>
      <c r="E924" s="357" t="s">
        <v>9651</v>
      </c>
      <c r="F924" s="357" t="s">
        <v>8900</v>
      </c>
      <c r="G924" s="359">
        <v>0</v>
      </c>
      <c r="H924" s="180">
        <v>0</v>
      </c>
      <c r="I924" s="371">
        <v>0</v>
      </c>
      <c r="J924" s="359">
        <v>7500000</v>
      </c>
      <c r="K924" s="359"/>
      <c r="L924" s="359"/>
      <c r="M924" s="359"/>
      <c r="N924" s="359">
        <v>7500000</v>
      </c>
      <c r="O924" s="359"/>
      <c r="P924" s="359"/>
      <c r="Q924" s="252"/>
      <c r="R924" s="359"/>
      <c r="S924" s="359"/>
      <c r="T924" s="359"/>
      <c r="U924" s="359"/>
      <c r="V924" s="359"/>
      <c r="W924" s="359"/>
      <c r="X924" s="359"/>
      <c r="Y924" s="371"/>
      <c r="Z924" s="359">
        <f>IF(SUM(K924:N924)&lt;SUM(J924),SUM(J924)-SUM(K924:N924),)</f>
        <v>0</v>
      </c>
      <c r="AA924" s="371"/>
      <c r="AB924" s="219">
        <v>8450000</v>
      </c>
      <c r="AC924" s="219">
        <v>8450000</v>
      </c>
      <c r="AD924" s="219"/>
      <c r="AE924" s="219"/>
      <c r="AF924" s="219"/>
      <c r="AG924" s="219"/>
      <c r="AH924" s="219"/>
      <c r="AI924" s="219"/>
      <c r="AJ924" s="359">
        <f t="shared" si="165"/>
        <v>0</v>
      </c>
      <c r="AK924" s="180">
        <f t="shared" si="166"/>
        <v>0</v>
      </c>
      <c r="AL924" s="28"/>
      <c r="AM924" s="89"/>
      <c r="AN924" s="89"/>
      <c r="AO924" s="89"/>
      <c r="AP924" s="89"/>
      <c r="AQ924" s="89"/>
      <c r="AR924" s="89"/>
      <c r="AS924" s="89"/>
      <c r="AT924" s="89"/>
      <c r="AU924" s="89"/>
      <c r="AV924" s="220"/>
      <c r="AW924" s="89"/>
      <c r="AX924" s="89"/>
    </row>
    <row r="925" spans="1:50" ht="15.75">
      <c r="A925" s="356">
        <f>SUBTOTAL(3,$AK$7:AK925)</f>
        <v>919</v>
      </c>
      <c r="B925" s="357" t="s">
        <v>7052</v>
      </c>
      <c r="C925" s="358" t="s">
        <v>5738</v>
      </c>
      <c r="D925" s="357" t="s">
        <v>10233</v>
      </c>
      <c r="E925" s="357" t="s">
        <v>9651</v>
      </c>
      <c r="F925" s="357" t="s">
        <v>8900</v>
      </c>
      <c r="G925" s="359">
        <v>0</v>
      </c>
      <c r="H925" s="180">
        <v>0</v>
      </c>
      <c r="I925" s="371">
        <v>0</v>
      </c>
      <c r="J925" s="359">
        <v>7500000</v>
      </c>
      <c r="K925" s="359"/>
      <c r="L925" s="359"/>
      <c r="M925" s="359"/>
      <c r="N925" s="359">
        <v>7500000</v>
      </c>
      <c r="O925" s="359"/>
      <c r="P925" s="359"/>
      <c r="Q925" s="252"/>
      <c r="R925" s="359"/>
      <c r="S925" s="359"/>
      <c r="T925" s="359"/>
      <c r="U925" s="359"/>
      <c r="V925" s="359"/>
      <c r="W925" s="359"/>
      <c r="X925" s="359"/>
      <c r="Y925" s="359"/>
      <c r="Z925" s="359">
        <f>IF(SUM(K925:N925)&lt;SUM(J925),SUM(J925)-SUM(K925:N925),)</f>
        <v>0</v>
      </c>
      <c r="AA925" s="359"/>
      <c r="AB925" s="219">
        <v>8450000</v>
      </c>
      <c r="AC925" s="219"/>
      <c r="AD925" s="219"/>
      <c r="AE925" s="219">
        <v>8450000</v>
      </c>
      <c r="AF925" s="219"/>
      <c r="AG925" s="219"/>
      <c r="AH925" s="219"/>
      <c r="AI925" s="219"/>
      <c r="AJ925" s="359">
        <f>IF(SUM(AC925:AF925)&lt;SUM(AB925),SUM(AB925)-SUM(AC925:AF925),)</f>
        <v>0</v>
      </c>
      <c r="AK925" s="180">
        <f>IF(SUM(K925:X925)-I925&lt;SUM(J925+G925,H925),SUM(G925+H925+J925)-SUM(K925:X925),)+IF(SUM(AC925:AF925)&lt;SUM(AB925),SUM(AB925)-SUM(AC925:AF925),)</f>
        <v>0</v>
      </c>
      <c r="AL925" s="28"/>
      <c r="AM925" s="89"/>
      <c r="AN925" s="89"/>
      <c r="AO925" s="89"/>
      <c r="AP925" s="89"/>
      <c r="AQ925" s="89"/>
      <c r="AR925" s="89"/>
      <c r="AS925" s="89"/>
      <c r="AT925" s="89"/>
      <c r="AU925" s="89"/>
      <c r="AV925" s="220"/>
      <c r="AW925" s="89"/>
      <c r="AX925" s="89"/>
    </row>
    <row r="926" spans="1:50" ht="15.75">
      <c r="A926" s="356">
        <f>SUBTOTAL(3,$AK$7:AK926)</f>
        <v>920</v>
      </c>
      <c r="B926" s="357" t="s">
        <v>7052</v>
      </c>
      <c r="C926" s="358" t="s">
        <v>5460</v>
      </c>
      <c r="D926" s="357" t="s">
        <v>10234</v>
      </c>
      <c r="E926" s="357" t="s">
        <v>9651</v>
      </c>
      <c r="F926" s="357" t="s">
        <v>8900</v>
      </c>
      <c r="G926" s="359">
        <v>0</v>
      </c>
      <c r="H926" s="180">
        <v>0</v>
      </c>
      <c r="I926" s="371">
        <v>0</v>
      </c>
      <c r="J926" s="359">
        <v>7500000</v>
      </c>
      <c r="K926" s="359"/>
      <c r="L926" s="359"/>
      <c r="M926" s="359"/>
      <c r="N926" s="359">
        <v>7500000</v>
      </c>
      <c r="O926" s="359"/>
      <c r="P926" s="359"/>
      <c r="Q926" s="252"/>
      <c r="R926" s="359"/>
      <c r="S926" s="359"/>
      <c r="T926" s="359"/>
      <c r="U926" s="359"/>
      <c r="V926" s="359"/>
      <c r="W926" s="359"/>
      <c r="X926" s="359"/>
      <c r="Y926" s="359"/>
      <c r="Z926" s="359">
        <f>IF(SUM(K926:N926)&lt;SUM(J926),SUM(J926)-SUM(K926:N926),)</f>
        <v>0</v>
      </c>
      <c r="AA926" s="359"/>
      <c r="AB926" s="219">
        <v>8450000</v>
      </c>
      <c r="AC926" s="219">
        <v>8450000</v>
      </c>
      <c r="AD926" s="219"/>
      <c r="AE926" s="219"/>
      <c r="AF926" s="219"/>
      <c r="AG926" s="219"/>
      <c r="AH926" s="219"/>
      <c r="AI926" s="219"/>
      <c r="AJ926" s="359">
        <f t="shared" ref="AJ926:AJ931" si="167">IF(SUM(AC926:AD926)&lt;SUM(AB926),SUM(AB926)-SUM(AC926:AD926),)</f>
        <v>0</v>
      </c>
      <c r="AK926" s="180">
        <f t="shared" ref="AK926:AK931" si="168">IF(SUM(K926:X926)-I926&lt;SUM(J926+G926,H926),SUM(G926+H926+J926)-SUM(K926:X926),)+IF(SUM(AC926:AD926)&lt;SUM(AB926),SUM(AB926)-SUM(AC926:AD926),)</f>
        <v>0</v>
      </c>
      <c r="AL926" s="28"/>
      <c r="AM926" s="89"/>
      <c r="AN926" s="89"/>
      <c r="AO926" s="89"/>
      <c r="AP926" s="89"/>
      <c r="AQ926" s="89"/>
      <c r="AR926" s="89"/>
      <c r="AS926" s="89"/>
      <c r="AT926" s="89"/>
      <c r="AU926" s="89"/>
      <c r="AV926" s="220"/>
      <c r="AW926" s="89"/>
      <c r="AX926" s="89"/>
    </row>
    <row r="927" spans="1:50" ht="15.75">
      <c r="A927" s="356">
        <f>SUBTOTAL(3,$AK$7:AK927)</f>
        <v>921</v>
      </c>
      <c r="B927" s="357" t="s">
        <v>10498</v>
      </c>
      <c r="C927" s="358" t="s">
        <v>14930</v>
      </c>
      <c r="D927" s="357" t="s">
        <v>10240</v>
      </c>
      <c r="E927" s="357" t="s">
        <v>8928</v>
      </c>
      <c r="F927" s="357" t="s">
        <v>8928</v>
      </c>
      <c r="G927" s="359">
        <v>0</v>
      </c>
      <c r="H927" s="180">
        <v>0</v>
      </c>
      <c r="I927" s="371">
        <v>0</v>
      </c>
      <c r="J927" s="359">
        <v>7500000</v>
      </c>
      <c r="K927" s="359"/>
      <c r="L927" s="359"/>
      <c r="M927" s="359"/>
      <c r="N927" s="359"/>
      <c r="O927" s="359"/>
      <c r="P927" s="359">
        <v>7500000</v>
      </c>
      <c r="Q927" s="252"/>
      <c r="R927" s="359"/>
      <c r="S927" s="359"/>
      <c r="T927" s="359"/>
      <c r="U927" s="359"/>
      <c r="V927" s="359"/>
      <c r="W927" s="359"/>
      <c r="X927" s="359"/>
      <c r="Y927" s="359"/>
      <c r="Z927" s="359">
        <f>IF(SUM(K927:P927)&lt;SUM(J927),SUM(J927)-SUM(K927:P927),)</f>
        <v>0</v>
      </c>
      <c r="AA927" s="359"/>
      <c r="AB927" s="219">
        <v>8450000</v>
      </c>
      <c r="AC927" s="219">
        <v>8450000</v>
      </c>
      <c r="AD927" s="219"/>
      <c r="AE927" s="219"/>
      <c r="AF927" s="219"/>
      <c r="AG927" s="219"/>
      <c r="AH927" s="219"/>
      <c r="AI927" s="219"/>
      <c r="AJ927" s="359">
        <f t="shared" si="167"/>
        <v>0</v>
      </c>
      <c r="AK927" s="180">
        <f t="shared" si="168"/>
        <v>0</v>
      </c>
      <c r="AL927" s="28"/>
      <c r="AM927" s="89"/>
      <c r="AN927" s="89"/>
      <c r="AO927" s="89"/>
      <c r="AP927" s="89"/>
      <c r="AQ927" s="89"/>
      <c r="AR927" s="89"/>
      <c r="AS927" s="89"/>
      <c r="AT927" s="89"/>
      <c r="AU927" s="89"/>
      <c r="AV927" s="220"/>
      <c r="AW927" s="89"/>
      <c r="AX927" s="89"/>
    </row>
    <row r="928" spans="1:50" ht="15.75">
      <c r="A928" s="356">
        <f>SUBTOTAL(3,$AK$7:AK928)</f>
        <v>922</v>
      </c>
      <c r="B928" s="357" t="s">
        <v>54</v>
      </c>
      <c r="C928" s="358" t="s">
        <v>10241</v>
      </c>
      <c r="D928" s="357" t="s">
        <v>10242</v>
      </c>
      <c r="E928" s="357" t="s">
        <v>8747</v>
      </c>
      <c r="F928" s="357" t="s">
        <v>8747</v>
      </c>
      <c r="G928" s="359">
        <v>0</v>
      </c>
      <c r="H928" s="180">
        <v>0</v>
      </c>
      <c r="I928" s="371">
        <v>0</v>
      </c>
      <c r="J928" s="380">
        <v>8200000</v>
      </c>
      <c r="K928" s="359"/>
      <c r="L928" s="359"/>
      <c r="M928" s="359"/>
      <c r="N928" s="359"/>
      <c r="O928" s="359"/>
      <c r="P928" s="359">
        <v>8200000</v>
      </c>
      <c r="Q928" s="252"/>
      <c r="R928" s="359"/>
      <c r="S928" s="359"/>
      <c r="T928" s="359"/>
      <c r="U928" s="359"/>
      <c r="V928" s="359"/>
      <c r="W928" s="359"/>
      <c r="X928" s="359"/>
      <c r="Y928" s="359"/>
      <c r="Z928" s="359">
        <f>IF(SUM(K928:P928)&lt;SUM(J928),SUM(J928)-SUM(K928:P928),)</f>
        <v>0</v>
      </c>
      <c r="AA928" s="359"/>
      <c r="AB928" s="219">
        <v>9250000</v>
      </c>
      <c r="AC928" s="219"/>
      <c r="AD928" s="219"/>
      <c r="AE928" s="219"/>
      <c r="AF928" s="219"/>
      <c r="AG928" s="219"/>
      <c r="AH928" s="219"/>
      <c r="AI928" s="219"/>
      <c r="AJ928" s="359">
        <f t="shared" si="167"/>
        <v>9250000</v>
      </c>
      <c r="AK928" s="180">
        <f t="shared" si="168"/>
        <v>9250000</v>
      </c>
      <c r="AL928" s="28"/>
      <c r="AM928" s="89"/>
      <c r="AN928" s="89"/>
      <c r="AO928" s="89"/>
      <c r="AP928" s="89"/>
      <c r="AQ928" s="89"/>
      <c r="AR928" s="89"/>
      <c r="AS928" s="89"/>
      <c r="AT928" s="89"/>
      <c r="AU928" s="89"/>
      <c r="AV928" s="220"/>
      <c r="AW928" s="89"/>
      <c r="AX928" s="89"/>
    </row>
    <row r="929" spans="1:50" ht="15.75">
      <c r="A929" s="356">
        <f>SUBTOTAL(3,$AK$7:AK929)</f>
        <v>923</v>
      </c>
      <c r="B929" s="357" t="s">
        <v>10499</v>
      </c>
      <c r="C929" s="358" t="s">
        <v>10244</v>
      </c>
      <c r="D929" s="357" t="s">
        <v>10245</v>
      </c>
      <c r="E929" s="357" t="s">
        <v>10246</v>
      </c>
      <c r="F929" s="357" t="s">
        <v>10246</v>
      </c>
      <c r="G929" s="359">
        <v>0</v>
      </c>
      <c r="H929" s="180">
        <v>0</v>
      </c>
      <c r="I929" s="371">
        <v>0</v>
      </c>
      <c r="J929" s="359">
        <v>7600000</v>
      </c>
      <c r="K929" s="359"/>
      <c r="L929" s="359"/>
      <c r="M929" s="359"/>
      <c r="N929" s="359"/>
      <c r="O929" s="359"/>
      <c r="P929" s="359"/>
      <c r="Q929" s="252"/>
      <c r="R929" s="359"/>
      <c r="S929" s="359"/>
      <c r="T929" s="359"/>
      <c r="U929" s="359"/>
      <c r="V929" s="359"/>
      <c r="W929" s="359"/>
      <c r="X929" s="359">
        <v>7600000</v>
      </c>
      <c r="Y929" s="359"/>
      <c r="Z929" s="359">
        <f>IF(SUM(K929:X929)&lt;SUM(J929),SUM(J929)-SUM(K929:X929),)</f>
        <v>0</v>
      </c>
      <c r="AA929" s="359"/>
      <c r="AB929" s="219">
        <v>8550000</v>
      </c>
      <c r="AC929" s="219"/>
      <c r="AD929" s="219"/>
      <c r="AE929" s="219"/>
      <c r="AF929" s="219"/>
      <c r="AG929" s="219"/>
      <c r="AH929" s="219"/>
      <c r="AI929" s="219"/>
      <c r="AJ929" s="359">
        <f t="shared" si="167"/>
        <v>8550000</v>
      </c>
      <c r="AK929" s="180">
        <f t="shared" si="168"/>
        <v>8550000</v>
      </c>
      <c r="AL929" s="28"/>
      <c r="AM929" s="89"/>
      <c r="AN929" s="89"/>
      <c r="AO929" s="89"/>
      <c r="AP929" s="89"/>
      <c r="AQ929" s="89"/>
      <c r="AR929" s="89"/>
      <c r="AS929" s="89"/>
      <c r="AT929" s="89"/>
      <c r="AU929" s="89"/>
      <c r="AV929" s="220"/>
      <c r="AW929" s="89"/>
      <c r="AX929" s="89"/>
    </row>
    <row r="930" spans="1:50" ht="15.75">
      <c r="A930" s="356">
        <f>SUBTOTAL(3,$AK$7:AK930)</f>
        <v>924</v>
      </c>
      <c r="B930" s="357" t="s">
        <v>10499</v>
      </c>
      <c r="C930" s="358" t="s">
        <v>10247</v>
      </c>
      <c r="D930" s="357" t="s">
        <v>10248</v>
      </c>
      <c r="E930" s="357" t="s">
        <v>10246</v>
      </c>
      <c r="F930" s="357" t="s">
        <v>10246</v>
      </c>
      <c r="G930" s="359">
        <v>0</v>
      </c>
      <c r="H930" s="180">
        <v>0</v>
      </c>
      <c r="I930" s="371">
        <v>0</v>
      </c>
      <c r="J930" s="359">
        <v>7600000</v>
      </c>
      <c r="K930" s="359"/>
      <c r="L930" s="359"/>
      <c r="M930" s="359"/>
      <c r="N930" s="359"/>
      <c r="O930" s="359"/>
      <c r="P930" s="359">
        <v>7600000</v>
      </c>
      <c r="Q930" s="252"/>
      <c r="R930" s="359"/>
      <c r="S930" s="359"/>
      <c r="T930" s="359"/>
      <c r="U930" s="359"/>
      <c r="V930" s="359"/>
      <c r="W930" s="359"/>
      <c r="X930" s="359"/>
      <c r="Y930" s="359"/>
      <c r="Z930" s="359">
        <f>IF(SUM(K930:P930)&lt;SUM(J930),SUM(J930)-SUM(K930:P930),)</f>
        <v>0</v>
      </c>
      <c r="AA930" s="359"/>
      <c r="AB930" s="219">
        <v>8550000</v>
      </c>
      <c r="AC930" s="219"/>
      <c r="AD930" s="219"/>
      <c r="AE930" s="219"/>
      <c r="AF930" s="219"/>
      <c r="AG930" s="219">
        <v>8550000</v>
      </c>
      <c r="AH930" s="219"/>
      <c r="AI930" s="219"/>
      <c r="AJ930" s="359">
        <f>IF(SUM(AC930:AH930)&lt;SUM(AB930),SUM(AB930)-SUM(AC930:AH930),)</f>
        <v>0</v>
      </c>
      <c r="AK930" s="180">
        <v>0</v>
      </c>
      <c r="AL930" s="28"/>
      <c r="AM930" s="89"/>
      <c r="AN930" s="89"/>
      <c r="AO930" s="89"/>
      <c r="AP930" s="89"/>
      <c r="AQ930" s="89"/>
      <c r="AR930" s="89"/>
      <c r="AS930" s="89"/>
      <c r="AT930" s="89"/>
      <c r="AU930" s="89"/>
      <c r="AV930" s="220"/>
      <c r="AW930" s="89"/>
      <c r="AX930" s="89"/>
    </row>
    <row r="931" spans="1:50" ht="15.75">
      <c r="A931" s="356">
        <f>SUBTOTAL(3,$AK$7:AK931)</f>
        <v>925</v>
      </c>
      <c r="B931" s="357" t="s">
        <v>7053</v>
      </c>
      <c r="C931" s="358" t="s">
        <v>10249</v>
      </c>
      <c r="D931" s="357" t="s">
        <v>10250</v>
      </c>
      <c r="E931" s="357" t="s">
        <v>10251</v>
      </c>
      <c r="F931" s="357" t="s">
        <v>10251</v>
      </c>
      <c r="G931" s="359">
        <v>0</v>
      </c>
      <c r="H931" s="180">
        <v>0</v>
      </c>
      <c r="I931" s="371">
        <v>0</v>
      </c>
      <c r="J931" s="359">
        <v>7500000</v>
      </c>
      <c r="K931" s="359"/>
      <c r="L931" s="359"/>
      <c r="M931" s="359"/>
      <c r="N931" s="359"/>
      <c r="O931" s="359"/>
      <c r="P931" s="359">
        <v>7500000</v>
      </c>
      <c r="Q931" s="252"/>
      <c r="R931" s="359"/>
      <c r="S931" s="359"/>
      <c r="T931" s="359"/>
      <c r="U931" s="359"/>
      <c r="V931" s="359"/>
      <c r="W931" s="359"/>
      <c r="X931" s="359"/>
      <c r="Y931" s="359"/>
      <c r="Z931" s="359">
        <f>IF(SUM(K931:P931)&lt;SUM(J931),SUM(J931)-SUM(K931:P931),)</f>
        <v>0</v>
      </c>
      <c r="AA931" s="359">
        <v>1578000</v>
      </c>
      <c r="AB931" s="219">
        <f>8450000-AA931</f>
        <v>6872000</v>
      </c>
      <c r="AC931" s="219">
        <v>6872000</v>
      </c>
      <c r="AD931" s="219"/>
      <c r="AE931" s="219"/>
      <c r="AF931" s="219"/>
      <c r="AG931" s="219"/>
      <c r="AH931" s="219"/>
      <c r="AI931" s="219"/>
      <c r="AJ931" s="359">
        <f t="shared" si="167"/>
        <v>0</v>
      </c>
      <c r="AK931" s="180">
        <f t="shared" si="168"/>
        <v>0</v>
      </c>
      <c r="AL931" s="28"/>
      <c r="AM931" s="89"/>
      <c r="AN931" s="89"/>
      <c r="AO931" s="89"/>
      <c r="AP931" s="89"/>
      <c r="AQ931" s="89"/>
      <c r="AR931" s="89"/>
      <c r="AS931" s="89"/>
      <c r="AT931" s="89"/>
      <c r="AU931" s="89"/>
      <c r="AV931" s="220"/>
      <c r="AW931" s="89"/>
      <c r="AX931" s="89"/>
    </row>
    <row r="932" spans="1:50" ht="15.75">
      <c r="A932" s="356">
        <f>SUBTOTAL(3,$AK$7:AK932)</f>
        <v>926</v>
      </c>
      <c r="B932" s="357" t="s">
        <v>7053</v>
      </c>
      <c r="C932" s="358" t="s">
        <v>10254</v>
      </c>
      <c r="D932" s="357" t="s">
        <v>10255</v>
      </c>
      <c r="E932" s="357" t="s">
        <v>10251</v>
      </c>
      <c r="F932" s="357" t="s">
        <v>10251</v>
      </c>
      <c r="G932" s="359">
        <v>0</v>
      </c>
      <c r="H932" s="180">
        <v>0</v>
      </c>
      <c r="I932" s="371">
        <v>0</v>
      </c>
      <c r="J932" s="359">
        <v>7500000</v>
      </c>
      <c r="K932" s="359"/>
      <c r="L932" s="359"/>
      <c r="M932" s="359"/>
      <c r="N932" s="359"/>
      <c r="O932" s="359"/>
      <c r="P932" s="359"/>
      <c r="Q932" s="252"/>
      <c r="R932" s="359">
        <v>7500000</v>
      </c>
      <c r="S932" s="359"/>
      <c r="T932" s="359"/>
      <c r="U932" s="359"/>
      <c r="V932" s="359"/>
      <c r="W932" s="359"/>
      <c r="X932" s="359"/>
      <c r="Y932" s="359"/>
      <c r="Z932" s="359">
        <f>IF(SUM(K932:R932)&lt;SUM(J932),SUM(J932)-SUM(K932:N=R932),)</f>
        <v>0</v>
      </c>
      <c r="AA932" s="359"/>
      <c r="AB932" s="219">
        <v>8450000</v>
      </c>
      <c r="AC932" s="219"/>
      <c r="AD932" s="219"/>
      <c r="AE932" s="219"/>
      <c r="AF932" s="219"/>
      <c r="AG932" s="219">
        <v>8450000</v>
      </c>
      <c r="AH932" s="219"/>
      <c r="AI932" s="219"/>
      <c r="AJ932" s="359">
        <f>IF(SUM(AC932:AH932)&lt;SUM(AB932),SUM(AB932)-SUM(AC932:AH932),)</f>
        <v>0</v>
      </c>
      <c r="AK932" s="180">
        <v>0</v>
      </c>
      <c r="AL932" s="28"/>
      <c r="AM932" s="89"/>
      <c r="AN932" s="89"/>
      <c r="AO932" s="89"/>
      <c r="AP932" s="89"/>
      <c r="AQ932" s="89"/>
      <c r="AR932" s="89"/>
      <c r="AS932" s="89"/>
      <c r="AT932" s="89"/>
      <c r="AU932" s="89"/>
      <c r="AV932" s="220"/>
      <c r="AW932" s="89"/>
      <c r="AX932" s="89"/>
    </row>
    <row r="933" spans="1:50" ht="15.75">
      <c r="A933" s="356">
        <f>SUBTOTAL(3,$AK$7:AK933)</f>
        <v>927</v>
      </c>
      <c r="B933" s="357" t="s">
        <v>7053</v>
      </c>
      <c r="C933" s="358" t="s">
        <v>4765</v>
      </c>
      <c r="D933" s="357" t="s">
        <v>10256</v>
      </c>
      <c r="E933" s="357" t="s">
        <v>10251</v>
      </c>
      <c r="F933" s="357" t="s">
        <v>10251</v>
      </c>
      <c r="G933" s="359">
        <v>0</v>
      </c>
      <c r="H933" s="180">
        <v>0</v>
      </c>
      <c r="I933" s="371"/>
      <c r="J933" s="359">
        <v>7500000</v>
      </c>
      <c r="K933" s="359"/>
      <c r="L933" s="359"/>
      <c r="M933" s="359"/>
      <c r="N933" s="359">
        <v>7500000</v>
      </c>
      <c r="O933" s="359"/>
      <c r="P933" s="359"/>
      <c r="Q933" s="252"/>
      <c r="R933" s="359"/>
      <c r="S933" s="359"/>
      <c r="T933" s="359"/>
      <c r="U933" s="359"/>
      <c r="V933" s="359"/>
      <c r="W933" s="359"/>
      <c r="X933" s="359"/>
      <c r="Y933" s="359"/>
      <c r="Z933" s="359">
        <f>IF(SUM(K933:N933)&lt;SUM(J933),SUM(J933)-SUM(K933:N933),)</f>
        <v>0</v>
      </c>
      <c r="AA933" s="359"/>
      <c r="AB933" s="219">
        <v>8450000</v>
      </c>
      <c r="AC933" s="219"/>
      <c r="AD933" s="219"/>
      <c r="AE933" s="219">
        <v>8450000</v>
      </c>
      <c r="AF933" s="219"/>
      <c r="AG933" s="219"/>
      <c r="AH933" s="219"/>
      <c r="AI933" s="219"/>
      <c r="AJ933" s="359">
        <f>IF(SUM(AC933:AF933)&lt;SUM(AB933),SUM(AB933)-SUM(AC933:AF933),)</f>
        <v>0</v>
      </c>
      <c r="AK933" s="180">
        <f>IF(SUM(K933:X933)-I933&lt;SUM(J933+G933,H933),SUM(G933+H933+J933)-SUM(K933:X933),)+IF(SUM(AC933:AF933)&lt;SUM(AB933),SUM(AB933)-SUM(AC933:AF933),)</f>
        <v>0</v>
      </c>
      <c r="AL933" s="28"/>
      <c r="AM933" s="89"/>
      <c r="AN933" s="89"/>
      <c r="AO933" s="89"/>
      <c r="AP933" s="89"/>
      <c r="AQ933" s="89"/>
      <c r="AR933" s="89"/>
      <c r="AS933" s="89"/>
      <c r="AT933" s="89"/>
      <c r="AU933" s="89"/>
      <c r="AV933" s="220"/>
      <c r="AW933" s="89"/>
      <c r="AX933" s="89"/>
    </row>
    <row r="934" spans="1:50" ht="15.75">
      <c r="A934" s="356">
        <f>SUBTOTAL(3,$AK$7:AK934)</f>
        <v>928</v>
      </c>
      <c r="B934" s="357" t="s">
        <v>7053</v>
      </c>
      <c r="C934" s="358" t="s">
        <v>10257</v>
      </c>
      <c r="D934" s="357" t="s">
        <v>10258</v>
      </c>
      <c r="E934" s="357" t="s">
        <v>10251</v>
      </c>
      <c r="F934" s="357" t="s">
        <v>10251</v>
      </c>
      <c r="G934" s="359">
        <v>0</v>
      </c>
      <c r="H934" s="180">
        <v>0</v>
      </c>
      <c r="I934" s="371">
        <v>0</v>
      </c>
      <c r="J934" s="359">
        <v>7500000</v>
      </c>
      <c r="K934" s="359"/>
      <c r="L934" s="359"/>
      <c r="M934" s="359"/>
      <c r="N934" s="359"/>
      <c r="O934" s="359"/>
      <c r="P934" s="359"/>
      <c r="Q934" s="252"/>
      <c r="R934" s="359"/>
      <c r="S934" s="359"/>
      <c r="T934" s="359">
        <v>7500000</v>
      </c>
      <c r="U934" s="359"/>
      <c r="V934" s="359"/>
      <c r="W934" s="359"/>
      <c r="X934" s="359"/>
      <c r="Y934" s="359"/>
      <c r="Z934" s="359">
        <f>IF(SUM(K934:Y934)&lt;SUM(J934),SUM(J934)-SUM(K934:Y934),)</f>
        <v>0</v>
      </c>
      <c r="AA934" s="359"/>
      <c r="AB934" s="219">
        <v>8450000</v>
      </c>
      <c r="AC934" s="219"/>
      <c r="AD934" s="219"/>
      <c r="AE934" s="219"/>
      <c r="AF934" s="219"/>
      <c r="AG934" s="219"/>
      <c r="AH934" s="219"/>
      <c r="AI934" s="219"/>
      <c r="AJ934" s="359">
        <f>IF(SUM(AC934:AD934)&lt;SUM(AB934),SUM(AB934)-SUM(AC934:AD934),)</f>
        <v>8450000</v>
      </c>
      <c r="AK934" s="180">
        <f>IF(SUM(K934:X934)-I934&lt;SUM(J934+G934,H934),SUM(G934+H934+J934)-SUM(K934:X934),)+IF(SUM(AC934:AD934)&lt;SUM(AB934),SUM(AB934)-SUM(AC934:AD934),)</f>
        <v>8450000</v>
      </c>
      <c r="AL934" s="28"/>
      <c r="AM934" s="89"/>
      <c r="AN934" s="89"/>
      <c r="AO934" s="89"/>
      <c r="AP934" s="89"/>
      <c r="AQ934" s="89"/>
      <c r="AR934" s="89"/>
      <c r="AS934" s="89"/>
      <c r="AT934" s="89"/>
      <c r="AU934" s="89"/>
      <c r="AV934" s="220"/>
      <c r="AW934" s="89"/>
      <c r="AX934" s="89"/>
    </row>
    <row r="935" spans="1:50" ht="15.75">
      <c r="A935" s="356">
        <f>SUBTOTAL(3,$AK$7:AK935)</f>
        <v>929</v>
      </c>
      <c r="B935" s="357" t="s">
        <v>4731</v>
      </c>
      <c r="C935" s="358" t="s">
        <v>6000</v>
      </c>
      <c r="D935" s="357" t="s">
        <v>10259</v>
      </c>
      <c r="E935" s="357" t="s">
        <v>9351</v>
      </c>
      <c r="F935" s="357" t="s">
        <v>9351</v>
      </c>
      <c r="G935" s="359">
        <v>0</v>
      </c>
      <c r="H935" s="180">
        <v>0</v>
      </c>
      <c r="I935" s="371"/>
      <c r="J935" s="359">
        <v>7050000</v>
      </c>
      <c r="K935" s="359"/>
      <c r="L935" s="359"/>
      <c r="M935" s="359"/>
      <c r="N935" s="359">
        <v>7050000</v>
      </c>
      <c r="O935" s="359"/>
      <c r="P935" s="359"/>
      <c r="Q935" s="252"/>
      <c r="R935" s="359"/>
      <c r="S935" s="359"/>
      <c r="T935" s="359"/>
      <c r="U935" s="359"/>
      <c r="V935" s="359"/>
      <c r="W935" s="359"/>
      <c r="X935" s="359"/>
      <c r="Y935" s="359"/>
      <c r="Z935" s="359">
        <f>IF(SUM(K935:N935)&lt;SUM(J935),SUM(J935)-SUM(K935:N935),)</f>
        <v>0</v>
      </c>
      <c r="AA935" s="359"/>
      <c r="AB935" s="219">
        <v>7950000</v>
      </c>
      <c r="AC935" s="219">
        <v>7950000</v>
      </c>
      <c r="AD935" s="219"/>
      <c r="AE935" s="219"/>
      <c r="AF935" s="219"/>
      <c r="AG935" s="219"/>
      <c r="AH935" s="219"/>
      <c r="AI935" s="219"/>
      <c r="AJ935" s="359">
        <f>IF(SUM(AC935:AD935)&lt;SUM(AB935),SUM(AB935)-SUM(AC935:AD935),)</f>
        <v>0</v>
      </c>
      <c r="AK935" s="180">
        <f>IF(SUM(K935:X935)-I935&lt;SUM(J935+G935,H935),SUM(G935+H935+J935)-SUM(K935:X935),)+IF(SUM(AC935:AD935)&lt;SUM(AB935),SUM(AB935)-SUM(AC935:AD935),)</f>
        <v>0</v>
      </c>
      <c r="AL935" s="28"/>
      <c r="AM935" s="89"/>
      <c r="AN935" s="89"/>
      <c r="AO935" s="89"/>
      <c r="AP935" s="89"/>
      <c r="AQ935" s="89"/>
      <c r="AR935" s="89"/>
      <c r="AS935" s="89"/>
      <c r="AT935" s="89"/>
      <c r="AU935" s="89"/>
      <c r="AV935" s="220"/>
      <c r="AW935" s="89"/>
      <c r="AX935" s="89"/>
    </row>
    <row r="936" spans="1:50" ht="15.75">
      <c r="A936" s="356">
        <f>SUBTOTAL(3,$AK$7:AK936)</f>
        <v>930</v>
      </c>
      <c r="B936" s="357" t="s">
        <v>4731</v>
      </c>
      <c r="C936" s="358" t="s">
        <v>7030</v>
      </c>
      <c r="D936" s="357" t="s">
        <v>10260</v>
      </c>
      <c r="E936" s="357" t="s">
        <v>9351</v>
      </c>
      <c r="F936" s="357" t="s">
        <v>9351</v>
      </c>
      <c r="G936" s="359">
        <v>0</v>
      </c>
      <c r="H936" s="180">
        <v>0</v>
      </c>
      <c r="I936" s="371">
        <v>0</v>
      </c>
      <c r="J936" s="359">
        <v>7050000</v>
      </c>
      <c r="K936" s="359"/>
      <c r="L936" s="359"/>
      <c r="M936" s="359"/>
      <c r="N936" s="359">
        <v>7050000</v>
      </c>
      <c r="O936" s="359"/>
      <c r="P936" s="359"/>
      <c r="Q936" s="252"/>
      <c r="R936" s="359"/>
      <c r="S936" s="359"/>
      <c r="T936" s="359"/>
      <c r="U936" s="359"/>
      <c r="V936" s="359"/>
      <c r="W936" s="359"/>
      <c r="X936" s="359"/>
      <c r="Y936" s="359"/>
      <c r="Z936" s="359">
        <f>IF(SUM(K936:N936)&lt;SUM(J936),SUM(J936)-SUM(K936:N936),)</f>
        <v>0</v>
      </c>
      <c r="AA936" s="359"/>
      <c r="AB936" s="219">
        <v>7950000</v>
      </c>
      <c r="AC936" s="219"/>
      <c r="AD936" s="219"/>
      <c r="AE936" s="219">
        <v>7950000</v>
      </c>
      <c r="AF936" s="219"/>
      <c r="AG936" s="219"/>
      <c r="AH936" s="219"/>
      <c r="AI936" s="219"/>
      <c r="AJ936" s="359">
        <f>IF(SUM(AC936:AF936)&lt;SUM(AB936),SUM(AB936)-SUM(AC936:AF936),)</f>
        <v>0</v>
      </c>
      <c r="AK936" s="180">
        <f>IF(SUM(K936:X936)-I936&lt;SUM(J936+G936,H936),SUM(G936+H936+J936)-SUM(K936:X936),)+IF(SUM(AC936:AF936)&lt;SUM(AB936),SUM(AB936)-SUM(AC936:AF936),)</f>
        <v>0</v>
      </c>
      <c r="AL936" s="28"/>
      <c r="AM936" s="89"/>
      <c r="AN936" s="89"/>
      <c r="AO936" s="89"/>
      <c r="AP936" s="89"/>
      <c r="AQ936" s="89"/>
      <c r="AR936" s="89"/>
      <c r="AS936" s="89"/>
      <c r="AT936" s="89"/>
      <c r="AU936" s="89"/>
      <c r="AV936" s="220"/>
      <c r="AW936" s="89"/>
      <c r="AX936" s="89"/>
    </row>
    <row r="937" spans="1:50" ht="15.75">
      <c r="A937" s="356">
        <f>SUBTOTAL(3,$AK$7:AK937)</f>
        <v>931</v>
      </c>
      <c r="B937" s="357" t="s">
        <v>4731</v>
      </c>
      <c r="C937" s="358" t="s">
        <v>5062</v>
      </c>
      <c r="D937" s="357" t="s">
        <v>10261</v>
      </c>
      <c r="E937" s="357" t="s">
        <v>9351</v>
      </c>
      <c r="F937" s="357" t="s">
        <v>9351</v>
      </c>
      <c r="G937" s="359">
        <v>0</v>
      </c>
      <c r="H937" s="180">
        <v>0</v>
      </c>
      <c r="I937" s="371"/>
      <c r="J937" s="359">
        <v>7050000</v>
      </c>
      <c r="K937" s="359"/>
      <c r="L937" s="359"/>
      <c r="M937" s="359"/>
      <c r="N937" s="359">
        <v>7050000</v>
      </c>
      <c r="O937" s="359"/>
      <c r="P937" s="359"/>
      <c r="Q937" s="252"/>
      <c r="R937" s="359"/>
      <c r="S937" s="359"/>
      <c r="T937" s="359"/>
      <c r="U937" s="359"/>
      <c r="V937" s="359"/>
      <c r="W937" s="359"/>
      <c r="X937" s="359"/>
      <c r="Y937" s="359"/>
      <c r="Z937" s="359">
        <f>IF(SUM(K937:N937)&lt;SUM(J937),SUM(J937)-SUM(K937:N937),)</f>
        <v>0</v>
      </c>
      <c r="AA937" s="359"/>
      <c r="AB937" s="219">
        <v>7950000</v>
      </c>
      <c r="AC937" s="219">
        <v>7950000</v>
      </c>
      <c r="AD937" s="219"/>
      <c r="AE937" s="219"/>
      <c r="AF937" s="219"/>
      <c r="AG937" s="219"/>
      <c r="AH937" s="219"/>
      <c r="AI937" s="219"/>
      <c r="AJ937" s="359">
        <f>IF(SUM(AC937:AD937)&lt;SUM(AB937),SUM(AB937)-SUM(AC937:AD937),)</f>
        <v>0</v>
      </c>
      <c r="AK937" s="180">
        <f>IF(SUM(K937:X937)-I937&lt;SUM(J937+G937,H937),SUM(G937+H937+J937)-SUM(K937:X937),)+IF(SUM(AC937:AD937)&lt;SUM(AB937),SUM(AB937)-SUM(AC937:AD937),)</f>
        <v>0</v>
      </c>
      <c r="AL937" s="28"/>
      <c r="AM937" s="89"/>
      <c r="AN937" s="89"/>
      <c r="AO937" s="89"/>
      <c r="AP937" s="89"/>
      <c r="AQ937" s="89"/>
      <c r="AR937" s="89"/>
      <c r="AS937" s="89"/>
      <c r="AT937" s="89"/>
      <c r="AU937" s="89"/>
      <c r="AV937" s="220"/>
      <c r="AW937" s="89"/>
      <c r="AX937" s="89"/>
    </row>
    <row r="938" spans="1:50" ht="15.75">
      <c r="A938" s="356">
        <f>SUBTOTAL(3,$AK$7:AK938)</f>
        <v>932</v>
      </c>
      <c r="B938" s="357" t="s">
        <v>4731</v>
      </c>
      <c r="C938" s="358" t="s">
        <v>10262</v>
      </c>
      <c r="D938" s="357" t="s">
        <v>10263</v>
      </c>
      <c r="E938" s="357" t="s">
        <v>9351</v>
      </c>
      <c r="F938" s="357" t="s">
        <v>9351</v>
      </c>
      <c r="G938" s="359">
        <v>0</v>
      </c>
      <c r="H938" s="180">
        <v>0</v>
      </c>
      <c r="I938" s="371">
        <v>0</v>
      </c>
      <c r="J938" s="359">
        <v>7050000</v>
      </c>
      <c r="K938" s="359"/>
      <c r="L938" s="359"/>
      <c r="M938" s="359"/>
      <c r="N938" s="359"/>
      <c r="O938" s="359"/>
      <c r="P938" s="359">
        <v>7050000</v>
      </c>
      <c r="Q938" s="252"/>
      <c r="R938" s="359"/>
      <c r="S938" s="359"/>
      <c r="T938" s="359"/>
      <c r="U938" s="359"/>
      <c r="V938" s="359"/>
      <c r="W938" s="359"/>
      <c r="X938" s="359"/>
      <c r="Y938" s="359"/>
      <c r="Z938" s="359">
        <f>IF(SUM(K938:P938)&lt;SUM(J938),SUM(J938)-SUM(K938:P938),)</f>
        <v>0</v>
      </c>
      <c r="AA938" s="359"/>
      <c r="AB938" s="219">
        <v>7950000</v>
      </c>
      <c r="AC938" s="219"/>
      <c r="AD938" s="219"/>
      <c r="AE938" s="219">
        <v>7950000</v>
      </c>
      <c r="AF938" s="219"/>
      <c r="AG938" s="219"/>
      <c r="AH938" s="219"/>
      <c r="AI938" s="219"/>
      <c r="AJ938" s="359">
        <f>IF(SUM(AC938:AF938)&lt;SUM(AB938),SUM(AB938)-SUM(AC938:AF938),)</f>
        <v>0</v>
      </c>
      <c r="AK938" s="180">
        <f>IF(SUM(K938:X938)-I938&lt;SUM(J938+G938,H938),SUM(G938+H938+J938)-SUM(K938:X938),)+IF(SUM(AC938:AF938)&lt;SUM(AB938),SUM(AB938)-SUM(AC938:AF938),)</f>
        <v>0</v>
      </c>
      <c r="AL938" s="28"/>
      <c r="AM938" s="89"/>
      <c r="AN938" s="89"/>
      <c r="AO938" s="89"/>
      <c r="AP938" s="89"/>
      <c r="AQ938" s="89"/>
      <c r="AR938" s="89"/>
      <c r="AS938" s="89"/>
      <c r="AT938" s="89"/>
      <c r="AU938" s="89"/>
      <c r="AV938" s="220"/>
      <c r="AW938" s="89"/>
      <c r="AX938" s="89"/>
    </row>
    <row r="939" spans="1:50" ht="15.75">
      <c r="A939" s="356">
        <f>SUBTOTAL(3,$AK$7:AK939)</f>
        <v>933</v>
      </c>
      <c r="B939" s="357" t="s">
        <v>4731</v>
      </c>
      <c r="C939" s="358" t="s">
        <v>5066</v>
      </c>
      <c r="D939" s="357" t="s">
        <v>10264</v>
      </c>
      <c r="E939" s="357" t="s">
        <v>9351</v>
      </c>
      <c r="F939" s="357" t="s">
        <v>9351</v>
      </c>
      <c r="G939" s="359">
        <v>0</v>
      </c>
      <c r="H939" s="180">
        <v>0</v>
      </c>
      <c r="I939" s="371"/>
      <c r="J939" s="359">
        <v>7050000</v>
      </c>
      <c r="K939" s="359"/>
      <c r="L939" s="359"/>
      <c r="M939" s="359"/>
      <c r="N939" s="359">
        <v>7050000</v>
      </c>
      <c r="O939" s="359"/>
      <c r="P939" s="359"/>
      <c r="Q939" s="252"/>
      <c r="R939" s="359"/>
      <c r="S939" s="359"/>
      <c r="T939" s="359"/>
      <c r="U939" s="359"/>
      <c r="V939" s="359"/>
      <c r="W939" s="359"/>
      <c r="X939" s="359"/>
      <c r="Y939" s="359"/>
      <c r="Z939" s="359">
        <f>IF(SUM(K939:N939)&lt;SUM(J939),SUM(J939)-SUM(K939:N939),)</f>
        <v>0</v>
      </c>
      <c r="AA939" s="359"/>
      <c r="AB939" s="219">
        <v>7950000</v>
      </c>
      <c r="AC939" s="219">
        <v>7950000</v>
      </c>
      <c r="AD939" s="219"/>
      <c r="AE939" s="219"/>
      <c r="AF939" s="219"/>
      <c r="AG939" s="219"/>
      <c r="AH939" s="219"/>
      <c r="AI939" s="219"/>
      <c r="AJ939" s="359">
        <f>IF(SUM(AC939:AD939)&lt;SUM(AB939),SUM(AB939)-SUM(AC939:AD939),)</f>
        <v>0</v>
      </c>
      <c r="AK939" s="180">
        <f>IF(SUM(K939:X939)-I939&lt;SUM(J939+G939,H939),SUM(G939+H939+J939)-SUM(K939:X939),)+IF(SUM(AC939:AD939)&lt;SUM(AB939),SUM(AB939)-SUM(AC939:AD939),)</f>
        <v>0</v>
      </c>
      <c r="AL939" s="28"/>
      <c r="AM939" s="89"/>
      <c r="AN939" s="89"/>
      <c r="AO939" s="89"/>
      <c r="AP939" s="89"/>
      <c r="AQ939" s="89"/>
      <c r="AR939" s="89"/>
      <c r="AS939" s="89"/>
      <c r="AT939" s="89"/>
      <c r="AU939" s="89"/>
      <c r="AV939" s="220"/>
      <c r="AW939" s="89"/>
      <c r="AX939" s="89"/>
    </row>
    <row r="940" spans="1:50" ht="15.75">
      <c r="A940" s="356">
        <f>SUBTOTAL(3,$AK$7:AK940)</f>
        <v>934</v>
      </c>
      <c r="B940" s="357" t="s">
        <v>4731</v>
      </c>
      <c r="C940" s="358" t="s">
        <v>5999</v>
      </c>
      <c r="D940" s="357" t="s">
        <v>10265</v>
      </c>
      <c r="E940" s="357" t="s">
        <v>9351</v>
      </c>
      <c r="F940" s="357" t="s">
        <v>9351</v>
      </c>
      <c r="G940" s="359">
        <v>0</v>
      </c>
      <c r="H940" s="180"/>
      <c r="I940" s="371">
        <v>0</v>
      </c>
      <c r="J940" s="359">
        <f>7050000/2</f>
        <v>3525000</v>
      </c>
      <c r="K940" s="359"/>
      <c r="L940" s="359"/>
      <c r="M940" s="359"/>
      <c r="N940" s="359">
        <v>3525000</v>
      </c>
      <c r="O940" s="359"/>
      <c r="P940" s="359"/>
      <c r="Q940" s="252"/>
      <c r="R940" s="359"/>
      <c r="S940" s="359"/>
      <c r="T940" s="359"/>
      <c r="U940" s="359"/>
      <c r="V940" s="359"/>
      <c r="W940" s="359"/>
      <c r="X940" s="359"/>
      <c r="Y940" s="359"/>
      <c r="Z940" s="359">
        <f>IF(SUM(K940:N940)&lt;SUM(J940),SUM(J940)-SUM(K940:N940),)</f>
        <v>0</v>
      </c>
      <c r="AA940" s="359"/>
      <c r="AB940" s="219">
        <f>7950000/2</f>
        <v>3975000</v>
      </c>
      <c r="AC940" s="219"/>
      <c r="AD940" s="219"/>
      <c r="AE940" s="219">
        <v>4425000</v>
      </c>
      <c r="AF940" s="219"/>
      <c r="AG940" s="219"/>
      <c r="AH940" s="219"/>
      <c r="AI940" s="219">
        <f>AE940-AB940</f>
        <v>450000</v>
      </c>
      <c r="AJ940" s="359">
        <f>IF(SUM(AC940:AF940)&lt;SUM(AB940),SUM(AB940)-SUM(AC940:AF940),)</f>
        <v>0</v>
      </c>
      <c r="AK940" s="180">
        <f>IF(SUM(K940:X940)-I940&lt;SUM(J940+G940,H940),SUM(G940+H940+J940)-SUM(K940:X940),)+IF(SUM(AC940:AF940)&lt;SUM(AB940),SUM(AB940)-SUM(AC940:AF940),)</f>
        <v>0</v>
      </c>
      <c r="AL940" s="28"/>
      <c r="AM940" s="225">
        <v>0.5</v>
      </c>
      <c r="AN940" s="225"/>
      <c r="AO940" s="89"/>
      <c r="AP940" s="89"/>
      <c r="AQ940" s="89"/>
      <c r="AR940" s="89"/>
      <c r="AS940" s="89"/>
      <c r="AT940" s="89"/>
      <c r="AU940" s="89"/>
      <c r="AV940" s="220"/>
      <c r="AW940" s="89"/>
      <c r="AX940" s="89"/>
    </row>
    <row r="941" spans="1:50" ht="15.75">
      <c r="A941" s="356">
        <f>SUBTOTAL(3,$AK$7:AK941)</f>
        <v>935</v>
      </c>
      <c r="B941" s="357" t="s">
        <v>4731</v>
      </c>
      <c r="C941" s="358" t="s">
        <v>7017</v>
      </c>
      <c r="D941" s="357" t="s">
        <v>10266</v>
      </c>
      <c r="E941" s="357" t="s">
        <v>9351</v>
      </c>
      <c r="F941" s="357" t="s">
        <v>9351</v>
      </c>
      <c r="G941" s="359">
        <v>0</v>
      </c>
      <c r="H941" s="180">
        <v>0</v>
      </c>
      <c r="I941" s="371">
        <v>0</v>
      </c>
      <c r="J941" s="359">
        <v>7050000</v>
      </c>
      <c r="K941" s="359"/>
      <c r="L941" s="359"/>
      <c r="M941" s="359"/>
      <c r="N941" s="359">
        <v>7050000</v>
      </c>
      <c r="O941" s="359"/>
      <c r="P941" s="359"/>
      <c r="Q941" s="252"/>
      <c r="R941" s="359"/>
      <c r="S941" s="359"/>
      <c r="T941" s="359"/>
      <c r="U941" s="359"/>
      <c r="V941" s="359"/>
      <c r="W941" s="359"/>
      <c r="X941" s="359"/>
      <c r="Y941" s="359"/>
      <c r="Z941" s="359">
        <f>IF(SUM(K941:N941)&lt;SUM(J941),SUM(J941)-SUM(K941:N941),)</f>
        <v>0</v>
      </c>
      <c r="AA941" s="359"/>
      <c r="AB941" s="219">
        <v>7950000</v>
      </c>
      <c r="AC941" s="219">
        <v>7950000</v>
      </c>
      <c r="AD941" s="219"/>
      <c r="AE941" s="219"/>
      <c r="AF941" s="219"/>
      <c r="AG941" s="219"/>
      <c r="AH941" s="219"/>
      <c r="AI941" s="219"/>
      <c r="AJ941" s="359">
        <f>IF(SUM(AC941:AD941)&lt;SUM(AB941),SUM(AB941)-SUM(AC941:AD941),)</f>
        <v>0</v>
      </c>
      <c r="AK941" s="180">
        <f>IF(SUM(K941:X941)-I941&lt;SUM(J941+G941,H941),SUM(G941+H941+J941)-SUM(K941:X941),)+IF(SUM(AC941:AD941)&lt;SUM(AB941),SUM(AB941)-SUM(AC941:AD941),)</f>
        <v>0</v>
      </c>
      <c r="AL941" s="28"/>
      <c r="AM941" s="89"/>
      <c r="AN941" s="89"/>
      <c r="AO941" s="89"/>
      <c r="AP941" s="89"/>
      <c r="AQ941" s="89"/>
      <c r="AR941" s="89"/>
      <c r="AS941" s="89"/>
      <c r="AT941" s="89"/>
      <c r="AU941" s="89"/>
      <c r="AV941" s="220"/>
      <c r="AW941" s="89"/>
      <c r="AX941" s="89"/>
    </row>
    <row r="942" spans="1:50" ht="15.75">
      <c r="A942" s="356">
        <f>SUBTOTAL(3,$AK$7:AK942)</f>
        <v>936</v>
      </c>
      <c r="B942" s="357" t="s">
        <v>4731</v>
      </c>
      <c r="C942" s="358" t="s">
        <v>5620</v>
      </c>
      <c r="D942" s="357" t="s">
        <v>10269</v>
      </c>
      <c r="E942" s="357" t="s">
        <v>9351</v>
      </c>
      <c r="F942" s="357" t="s">
        <v>9351</v>
      </c>
      <c r="G942" s="359">
        <v>0</v>
      </c>
      <c r="H942" s="180">
        <v>0</v>
      </c>
      <c r="I942" s="371">
        <v>0</v>
      </c>
      <c r="J942" s="359">
        <v>7050000</v>
      </c>
      <c r="K942" s="359"/>
      <c r="L942" s="359"/>
      <c r="M942" s="359"/>
      <c r="N942" s="359">
        <v>7050000</v>
      </c>
      <c r="O942" s="359"/>
      <c r="P942" s="359"/>
      <c r="Q942" s="252"/>
      <c r="R942" s="359"/>
      <c r="S942" s="359"/>
      <c r="T942" s="359"/>
      <c r="U942" s="359"/>
      <c r="V942" s="359"/>
      <c r="W942" s="359"/>
      <c r="X942" s="359"/>
      <c r="Y942" s="359"/>
      <c r="Z942" s="359">
        <f>IF(SUM(K942:N942)&lt;SUM(J942),SUM(J942)-SUM(K942:N942),)</f>
        <v>0</v>
      </c>
      <c r="AA942" s="359"/>
      <c r="AB942" s="219">
        <v>7950000</v>
      </c>
      <c r="AC942" s="219">
        <v>7950000</v>
      </c>
      <c r="AD942" s="219"/>
      <c r="AE942" s="219"/>
      <c r="AF942" s="219"/>
      <c r="AG942" s="219"/>
      <c r="AH942" s="219"/>
      <c r="AI942" s="219"/>
      <c r="AJ942" s="359">
        <f>IF(SUM(AC942:AD942)&lt;SUM(AB942),SUM(AB942)-SUM(AC942:AD942),)</f>
        <v>0</v>
      </c>
      <c r="AK942" s="180">
        <f>IF(SUM(K942:X942)-I942&lt;SUM(J942+G942,H942),SUM(G942+H942+J942)-SUM(K942:X942),)+IF(SUM(AC942:AD942)&lt;SUM(AB942),SUM(AB942)-SUM(AC942:AD942),)</f>
        <v>0</v>
      </c>
      <c r="AL942" s="28"/>
      <c r="AM942" s="89"/>
      <c r="AN942" s="89"/>
      <c r="AO942" s="89"/>
      <c r="AP942" s="89"/>
      <c r="AQ942" s="89"/>
      <c r="AR942" s="89"/>
      <c r="AS942" s="89"/>
      <c r="AT942" s="89"/>
      <c r="AU942" s="89"/>
      <c r="AV942" s="220"/>
      <c r="AW942" s="89"/>
      <c r="AX942" s="89"/>
    </row>
    <row r="943" spans="1:50" ht="15.75">
      <c r="A943" s="356">
        <f>SUBTOTAL(3,$AK$7:AK943)</f>
        <v>937</v>
      </c>
      <c r="B943" s="357" t="s">
        <v>4731</v>
      </c>
      <c r="C943" s="358" t="s">
        <v>10270</v>
      </c>
      <c r="D943" s="357" t="s">
        <v>10271</v>
      </c>
      <c r="E943" s="357" t="s">
        <v>9351</v>
      </c>
      <c r="F943" s="357" t="s">
        <v>9351</v>
      </c>
      <c r="G943" s="359">
        <v>0</v>
      </c>
      <c r="H943" s="180">
        <v>0</v>
      </c>
      <c r="I943" s="371"/>
      <c r="J943" s="359">
        <v>7050000</v>
      </c>
      <c r="K943" s="359"/>
      <c r="L943" s="359"/>
      <c r="M943" s="359"/>
      <c r="N943" s="359"/>
      <c r="O943" s="359"/>
      <c r="P943" s="359"/>
      <c r="Q943" s="252"/>
      <c r="R943" s="359"/>
      <c r="S943" s="359"/>
      <c r="T943" s="359">
        <v>7050000</v>
      </c>
      <c r="U943" s="359"/>
      <c r="V943" s="359"/>
      <c r="W943" s="359"/>
      <c r="X943" s="359"/>
      <c r="Y943" s="359"/>
      <c r="Z943" s="359">
        <f>IF(SUM(K943:Y943)&lt;SUM(J943),SUM(J943)-SUM(K943:Y943),)</f>
        <v>0</v>
      </c>
      <c r="AA943" s="359"/>
      <c r="AB943" s="219">
        <v>7950000</v>
      </c>
      <c r="AC943" s="219"/>
      <c r="AD943" s="219"/>
      <c r="AE943" s="219">
        <v>7950000</v>
      </c>
      <c r="AF943" s="219"/>
      <c r="AG943" s="219"/>
      <c r="AH943" s="219"/>
      <c r="AI943" s="219"/>
      <c r="AJ943" s="359">
        <f>IF(SUM(AC943:AF943)&lt;SUM(AB943),SUM(AB943)-SUM(AC943:AF943),)</f>
        <v>0</v>
      </c>
      <c r="AK943" s="180">
        <f>IF(SUM(K943:X943)-I943&lt;SUM(J943+G943,H943),SUM(G943+H943+J943)-SUM(K943:X943),)+IF(SUM(AC943:AF943)&lt;SUM(AB943),SUM(AB943)-SUM(AC943:AF943),)</f>
        <v>0</v>
      </c>
      <c r="AL943" s="28"/>
      <c r="AM943" s="89"/>
      <c r="AN943" s="89"/>
      <c r="AO943" s="89"/>
      <c r="AP943" s="89"/>
      <c r="AQ943" s="89"/>
      <c r="AR943" s="89"/>
      <c r="AS943" s="89"/>
      <c r="AT943" s="89"/>
      <c r="AU943" s="89"/>
      <c r="AV943" s="220"/>
      <c r="AW943" s="89"/>
      <c r="AX943" s="89"/>
    </row>
    <row r="944" spans="1:50" ht="15.75">
      <c r="A944" s="356">
        <f>SUBTOTAL(3,$AK$7:AK944)</f>
        <v>938</v>
      </c>
      <c r="B944" s="357" t="s">
        <v>4731</v>
      </c>
      <c r="C944" s="358" t="s">
        <v>10272</v>
      </c>
      <c r="D944" s="357" t="s">
        <v>10273</v>
      </c>
      <c r="E944" s="357" t="s">
        <v>9351</v>
      </c>
      <c r="F944" s="357" t="s">
        <v>9351</v>
      </c>
      <c r="G944" s="359">
        <v>0</v>
      </c>
      <c r="H944" s="180">
        <v>0</v>
      </c>
      <c r="I944" s="371">
        <v>0</v>
      </c>
      <c r="J944" s="359">
        <v>7050000</v>
      </c>
      <c r="K944" s="359"/>
      <c r="L944" s="359"/>
      <c r="M944" s="359"/>
      <c r="N944" s="359"/>
      <c r="O944" s="359"/>
      <c r="P944" s="359"/>
      <c r="Q944" s="252"/>
      <c r="R944" s="359"/>
      <c r="S944" s="359"/>
      <c r="T944" s="359">
        <v>7050000</v>
      </c>
      <c r="U944" s="359"/>
      <c r="V944" s="359"/>
      <c r="W944" s="359"/>
      <c r="X944" s="359"/>
      <c r="Y944" s="359"/>
      <c r="Z944" s="359">
        <f>IF(SUM(K944:Y944)&lt;SUM(J944),SUM(J944)-SUM(K944:Y944),)</f>
        <v>0</v>
      </c>
      <c r="AA944" s="359"/>
      <c r="AB944" s="219">
        <v>7950000</v>
      </c>
      <c r="AC944" s="219">
        <v>7950000</v>
      </c>
      <c r="AD944" s="219"/>
      <c r="AE944" s="219"/>
      <c r="AF944" s="219"/>
      <c r="AG944" s="219"/>
      <c r="AH944" s="219"/>
      <c r="AI944" s="219"/>
      <c r="AJ944" s="359">
        <f t="shared" ref="AJ944:AJ959" si="169">IF(SUM(AC944:AD944)&lt;SUM(AB944),SUM(AB944)-SUM(AC944:AD944),)</f>
        <v>0</v>
      </c>
      <c r="AK944" s="180">
        <f t="shared" ref="AK944:AK959" si="170">IF(SUM(K944:X944)-I944&lt;SUM(J944+G944,H944),SUM(G944+H944+J944)-SUM(K944:X944),)+IF(SUM(AC944:AD944)&lt;SUM(AB944),SUM(AB944)-SUM(AC944:AD944),)</f>
        <v>0</v>
      </c>
      <c r="AL944" s="28"/>
      <c r="AM944" s="89"/>
      <c r="AN944" s="89"/>
      <c r="AO944" s="89"/>
      <c r="AP944" s="89"/>
      <c r="AQ944" s="89"/>
      <c r="AR944" s="89"/>
      <c r="AS944" s="89"/>
      <c r="AT944" s="89"/>
      <c r="AU944" s="89"/>
      <c r="AV944" s="220"/>
      <c r="AW944" s="89"/>
      <c r="AX944" s="89"/>
    </row>
    <row r="945" spans="1:50" ht="15.75">
      <c r="A945" s="356">
        <f>SUBTOTAL(3,$AK$7:AK945)</f>
        <v>939</v>
      </c>
      <c r="B945" s="357" t="s">
        <v>4731</v>
      </c>
      <c r="C945" s="358" t="s">
        <v>10274</v>
      </c>
      <c r="D945" s="357" t="s">
        <v>10275</v>
      </c>
      <c r="E945" s="357" t="s">
        <v>9351</v>
      </c>
      <c r="F945" s="357" t="s">
        <v>9351</v>
      </c>
      <c r="G945" s="359">
        <v>0</v>
      </c>
      <c r="H945" s="180">
        <v>0</v>
      </c>
      <c r="I945" s="371">
        <v>0</v>
      </c>
      <c r="J945" s="359">
        <v>7050000</v>
      </c>
      <c r="K945" s="359"/>
      <c r="L945" s="359"/>
      <c r="M945" s="359"/>
      <c r="N945" s="359"/>
      <c r="O945" s="359"/>
      <c r="P945" s="359"/>
      <c r="Q945" s="252"/>
      <c r="R945" s="359"/>
      <c r="S945" s="359"/>
      <c r="T945" s="359"/>
      <c r="U945" s="359"/>
      <c r="V945" s="359"/>
      <c r="W945" s="359"/>
      <c r="X945" s="359"/>
      <c r="Y945" s="359"/>
      <c r="Z945" s="359">
        <f>IF(SUM(K945:N945)&lt;SUM(J945),SUM(J945)-SUM(K945:N945),)</f>
        <v>7050000</v>
      </c>
      <c r="AA945" s="359"/>
      <c r="AB945" s="219">
        <v>7950000</v>
      </c>
      <c r="AC945" s="219"/>
      <c r="AD945" s="219"/>
      <c r="AE945" s="219"/>
      <c r="AF945" s="219"/>
      <c r="AG945" s="219"/>
      <c r="AH945" s="219"/>
      <c r="AI945" s="219"/>
      <c r="AJ945" s="359">
        <f t="shared" si="169"/>
        <v>7950000</v>
      </c>
      <c r="AK945" s="180">
        <f t="shared" si="170"/>
        <v>15000000</v>
      </c>
      <c r="AL945" s="28"/>
      <c r="AM945" s="89"/>
      <c r="AN945" s="89"/>
      <c r="AO945" s="89"/>
      <c r="AP945" s="89"/>
      <c r="AQ945" s="89"/>
      <c r="AR945" s="89"/>
      <c r="AS945" s="89"/>
      <c r="AT945" s="89"/>
      <c r="AU945" s="89"/>
      <c r="AV945" s="220"/>
      <c r="AW945" s="89"/>
      <c r="AX945" s="89"/>
    </row>
    <row r="946" spans="1:50" ht="15.75">
      <c r="A946" s="356">
        <f>SUBTOTAL(3,$AK$7:AK946)</f>
        <v>940</v>
      </c>
      <c r="B946" s="357" t="s">
        <v>4731</v>
      </c>
      <c r="C946" s="358" t="s">
        <v>7014</v>
      </c>
      <c r="D946" s="357" t="s">
        <v>10276</v>
      </c>
      <c r="E946" s="357" t="s">
        <v>9351</v>
      </c>
      <c r="F946" s="357" t="s">
        <v>9351</v>
      </c>
      <c r="G946" s="359">
        <v>0</v>
      </c>
      <c r="H946" s="180">
        <v>0</v>
      </c>
      <c r="I946" s="371">
        <v>0</v>
      </c>
      <c r="J946" s="359">
        <v>7050000</v>
      </c>
      <c r="K946" s="359"/>
      <c r="L946" s="359"/>
      <c r="M946" s="359"/>
      <c r="N946" s="359">
        <v>7050000</v>
      </c>
      <c r="O946" s="359"/>
      <c r="P946" s="359"/>
      <c r="Q946" s="252"/>
      <c r="R946" s="359"/>
      <c r="S946" s="359"/>
      <c r="T946" s="359"/>
      <c r="U946" s="359"/>
      <c r="V946" s="359"/>
      <c r="W946" s="359"/>
      <c r="X946" s="359"/>
      <c r="Y946" s="359"/>
      <c r="Z946" s="359">
        <f>IF(SUM(K946:N946)&lt;SUM(J946),SUM(J946)-SUM(K946:N946),)</f>
        <v>0</v>
      </c>
      <c r="AA946" s="359"/>
      <c r="AB946" s="219">
        <v>7950000</v>
      </c>
      <c r="AC946" s="219"/>
      <c r="AD946" s="219"/>
      <c r="AE946" s="219"/>
      <c r="AF946" s="219"/>
      <c r="AG946" s="219"/>
      <c r="AH946" s="219"/>
      <c r="AI946" s="219"/>
      <c r="AJ946" s="359">
        <f t="shared" si="169"/>
        <v>7950000</v>
      </c>
      <c r="AK946" s="180">
        <f t="shared" si="170"/>
        <v>7950000</v>
      </c>
      <c r="AL946" s="28"/>
      <c r="AM946" s="89"/>
      <c r="AN946" s="89"/>
      <c r="AO946" s="89"/>
      <c r="AP946" s="89"/>
      <c r="AQ946" s="89"/>
      <c r="AR946" s="89"/>
      <c r="AS946" s="89"/>
      <c r="AT946" s="89"/>
      <c r="AU946" s="89"/>
      <c r="AV946" s="220"/>
      <c r="AW946" s="89"/>
      <c r="AX946" s="89"/>
    </row>
    <row r="947" spans="1:50" ht="15.75">
      <c r="A947" s="356">
        <f>SUBTOTAL(3,$AK$7:AK947)</f>
        <v>941</v>
      </c>
      <c r="B947" s="357" t="s">
        <v>4731</v>
      </c>
      <c r="C947" s="358" t="s">
        <v>4831</v>
      </c>
      <c r="D947" s="357" t="s">
        <v>10277</v>
      </c>
      <c r="E947" s="357" t="s">
        <v>9351</v>
      </c>
      <c r="F947" s="357" t="s">
        <v>9351</v>
      </c>
      <c r="G947" s="359">
        <v>0</v>
      </c>
      <c r="H947" s="180">
        <v>0</v>
      </c>
      <c r="I947" s="371">
        <v>0</v>
      </c>
      <c r="J947" s="359">
        <v>7050000</v>
      </c>
      <c r="K947" s="359"/>
      <c r="L947" s="359"/>
      <c r="M947" s="359"/>
      <c r="N947" s="359">
        <v>7050000</v>
      </c>
      <c r="O947" s="359"/>
      <c r="P947" s="359"/>
      <c r="Q947" s="252"/>
      <c r="R947" s="359"/>
      <c r="S947" s="359"/>
      <c r="T947" s="359"/>
      <c r="U947" s="359"/>
      <c r="V947" s="359"/>
      <c r="W947" s="359"/>
      <c r="X947" s="359"/>
      <c r="Y947" s="359"/>
      <c r="Z947" s="359">
        <f>IF(SUM(K947:N947)&lt;SUM(J947),SUM(J947)-SUM(K947:N947),)</f>
        <v>0</v>
      </c>
      <c r="AA947" s="359"/>
      <c r="AB947" s="219">
        <v>7950000</v>
      </c>
      <c r="AC947" s="219">
        <v>7950000</v>
      </c>
      <c r="AD947" s="219"/>
      <c r="AE947" s="219"/>
      <c r="AF947" s="219"/>
      <c r="AG947" s="219"/>
      <c r="AH947" s="219"/>
      <c r="AI947" s="219"/>
      <c r="AJ947" s="359">
        <f t="shared" si="169"/>
        <v>0</v>
      </c>
      <c r="AK947" s="180">
        <f t="shared" si="170"/>
        <v>0</v>
      </c>
      <c r="AL947" s="28"/>
      <c r="AM947" s="89"/>
      <c r="AN947" s="89"/>
      <c r="AO947" s="89"/>
      <c r="AP947" s="89"/>
      <c r="AQ947" s="89"/>
      <c r="AR947" s="89"/>
      <c r="AS947" s="89"/>
      <c r="AT947" s="89"/>
      <c r="AU947" s="89"/>
      <c r="AV947" s="220"/>
      <c r="AW947" s="89"/>
      <c r="AX947" s="89"/>
    </row>
    <row r="948" spans="1:50" ht="15.75">
      <c r="A948" s="356">
        <f>SUBTOTAL(3,$AK$7:AK948)</f>
        <v>942</v>
      </c>
      <c r="B948" s="357" t="s">
        <v>4731</v>
      </c>
      <c r="C948" s="358" t="s">
        <v>4903</v>
      </c>
      <c r="D948" s="357" t="s">
        <v>10278</v>
      </c>
      <c r="E948" s="357" t="s">
        <v>9351</v>
      </c>
      <c r="F948" s="357" t="s">
        <v>9351</v>
      </c>
      <c r="G948" s="359">
        <v>0</v>
      </c>
      <c r="H948" s="180">
        <v>0</v>
      </c>
      <c r="I948" s="371"/>
      <c r="J948" s="359">
        <v>7050000</v>
      </c>
      <c r="K948" s="359"/>
      <c r="L948" s="359"/>
      <c r="M948" s="359"/>
      <c r="N948" s="359">
        <v>7050000</v>
      </c>
      <c r="O948" s="359"/>
      <c r="P948" s="359"/>
      <c r="Q948" s="252"/>
      <c r="R948" s="359"/>
      <c r="S948" s="359"/>
      <c r="T948" s="359"/>
      <c r="U948" s="359"/>
      <c r="V948" s="359"/>
      <c r="W948" s="359"/>
      <c r="X948" s="359"/>
      <c r="Y948" s="359"/>
      <c r="Z948" s="359">
        <f>IF(SUM(K948:N948)&lt;SUM(J948),SUM(J948)-SUM(K948:N948),)</f>
        <v>0</v>
      </c>
      <c r="AA948" s="359"/>
      <c r="AB948" s="219">
        <v>7950000</v>
      </c>
      <c r="AC948" s="219">
        <v>7950000</v>
      </c>
      <c r="AD948" s="219"/>
      <c r="AE948" s="219"/>
      <c r="AF948" s="219"/>
      <c r="AG948" s="219"/>
      <c r="AH948" s="219"/>
      <c r="AI948" s="219"/>
      <c r="AJ948" s="359">
        <f t="shared" si="169"/>
        <v>0</v>
      </c>
      <c r="AK948" s="180">
        <f t="shared" si="170"/>
        <v>0</v>
      </c>
      <c r="AL948" s="28"/>
      <c r="AM948" s="89"/>
      <c r="AN948" s="89"/>
      <c r="AO948" s="89"/>
      <c r="AP948" s="89"/>
      <c r="AQ948" s="89"/>
      <c r="AR948" s="89"/>
      <c r="AS948" s="89"/>
      <c r="AT948" s="89"/>
      <c r="AU948" s="89"/>
      <c r="AV948" s="220"/>
      <c r="AW948" s="89"/>
      <c r="AX948" s="89"/>
    </row>
    <row r="949" spans="1:50" ht="15.75">
      <c r="A949" s="356">
        <f>SUBTOTAL(3,$AK$7:AK949)</f>
        <v>943</v>
      </c>
      <c r="B949" s="357" t="s">
        <v>4731</v>
      </c>
      <c r="C949" s="358" t="s">
        <v>4987</v>
      </c>
      <c r="D949" s="357" t="s">
        <v>10279</v>
      </c>
      <c r="E949" s="357" t="s">
        <v>9351</v>
      </c>
      <c r="F949" s="357" t="s">
        <v>9351</v>
      </c>
      <c r="G949" s="359">
        <v>0</v>
      </c>
      <c r="H949" s="180">
        <v>0</v>
      </c>
      <c r="I949" s="371"/>
      <c r="J949" s="359">
        <v>7050000</v>
      </c>
      <c r="K949" s="359"/>
      <c r="L949" s="359"/>
      <c r="M949" s="359"/>
      <c r="N949" s="359">
        <v>7050000</v>
      </c>
      <c r="O949" s="359"/>
      <c r="P949" s="359"/>
      <c r="Q949" s="252"/>
      <c r="R949" s="359"/>
      <c r="S949" s="359"/>
      <c r="T949" s="359"/>
      <c r="U949" s="359"/>
      <c r="V949" s="359"/>
      <c r="W949" s="359"/>
      <c r="X949" s="359"/>
      <c r="Y949" s="359"/>
      <c r="Z949" s="359">
        <f>IF(SUM(K949:N949)&lt;SUM(J949),SUM(J949)-SUM(K949:N949),)</f>
        <v>0</v>
      </c>
      <c r="AA949" s="359"/>
      <c r="AB949" s="219">
        <v>7950000</v>
      </c>
      <c r="AC949" s="219">
        <v>7950000</v>
      </c>
      <c r="AD949" s="219"/>
      <c r="AE949" s="219"/>
      <c r="AF949" s="219"/>
      <c r="AG949" s="219"/>
      <c r="AH949" s="219"/>
      <c r="AI949" s="219"/>
      <c r="AJ949" s="359">
        <f t="shared" si="169"/>
        <v>0</v>
      </c>
      <c r="AK949" s="180">
        <f t="shared" si="170"/>
        <v>0</v>
      </c>
      <c r="AL949" s="28"/>
      <c r="AM949" s="89"/>
      <c r="AN949" s="89"/>
      <c r="AO949" s="89"/>
      <c r="AP949" s="89"/>
      <c r="AQ949" s="89"/>
      <c r="AR949" s="89"/>
      <c r="AS949" s="89"/>
      <c r="AT949" s="89"/>
      <c r="AU949" s="89"/>
      <c r="AV949" s="220"/>
      <c r="AW949" s="89"/>
      <c r="AX949" s="89"/>
    </row>
    <row r="950" spans="1:50" ht="15.75">
      <c r="A950" s="356">
        <f>SUBTOTAL(3,$AK$7:AK950)</f>
        <v>944</v>
      </c>
      <c r="B950" s="357" t="s">
        <v>4731</v>
      </c>
      <c r="C950" s="358" t="s">
        <v>10280</v>
      </c>
      <c r="D950" s="357" t="s">
        <v>10281</v>
      </c>
      <c r="E950" s="357" t="s">
        <v>9351</v>
      </c>
      <c r="F950" s="357" t="s">
        <v>9351</v>
      </c>
      <c r="G950" s="359">
        <v>0</v>
      </c>
      <c r="H950" s="180">
        <v>0</v>
      </c>
      <c r="I950" s="371">
        <v>0</v>
      </c>
      <c r="J950" s="359">
        <v>7050000</v>
      </c>
      <c r="K950" s="359"/>
      <c r="L950" s="359"/>
      <c r="M950" s="359"/>
      <c r="N950" s="359"/>
      <c r="O950" s="359"/>
      <c r="P950" s="359">
        <v>7050000</v>
      </c>
      <c r="Q950" s="252"/>
      <c r="R950" s="359"/>
      <c r="S950" s="359"/>
      <c r="T950" s="359"/>
      <c r="U950" s="359"/>
      <c r="V950" s="359"/>
      <c r="W950" s="359"/>
      <c r="X950" s="359"/>
      <c r="Y950" s="359"/>
      <c r="Z950" s="359">
        <f>IF(SUM(K950:P950)&lt;SUM(J950),SUM(J950)-SUM(K950:P950),)</f>
        <v>0</v>
      </c>
      <c r="AA950" s="359"/>
      <c r="AB950" s="219">
        <v>7950000</v>
      </c>
      <c r="AC950" s="219"/>
      <c r="AD950" s="219"/>
      <c r="AE950" s="219"/>
      <c r="AF950" s="219"/>
      <c r="AG950" s="219"/>
      <c r="AH950" s="219">
        <v>7950000</v>
      </c>
      <c r="AI950" s="219"/>
      <c r="AJ950" s="359">
        <f>IF(SUM(AC950:AH950)&lt;SUM(AB950),SUM(AB950)-SUM(AC950:AD950),)</f>
        <v>0</v>
      </c>
      <c r="AK950" s="359">
        <f>IF(SUM(AD950:AI950)&lt;SUM(AC950),SUM(AC950)-SUM(AD950:AE950),)</f>
        <v>0</v>
      </c>
      <c r="AL950" s="28"/>
      <c r="AM950" s="89"/>
      <c r="AN950" s="89"/>
      <c r="AO950" s="89"/>
      <c r="AP950" s="89"/>
      <c r="AQ950" s="89"/>
      <c r="AR950" s="89"/>
      <c r="AS950" s="89"/>
      <c r="AT950" s="89"/>
      <c r="AU950" s="89"/>
      <c r="AV950" s="220"/>
      <c r="AW950" s="89"/>
      <c r="AX950" s="89"/>
    </row>
    <row r="951" spans="1:50" ht="15.75">
      <c r="A951" s="356">
        <f>SUBTOTAL(3,$AK$7:AK951)</f>
        <v>945</v>
      </c>
      <c r="B951" s="357" t="s">
        <v>4731</v>
      </c>
      <c r="C951" s="358" t="s">
        <v>5245</v>
      </c>
      <c r="D951" s="357" t="s">
        <v>10282</v>
      </c>
      <c r="E951" s="357" t="s">
        <v>9351</v>
      </c>
      <c r="F951" s="357" t="s">
        <v>9351</v>
      </c>
      <c r="G951" s="359">
        <v>0</v>
      </c>
      <c r="H951" s="180">
        <v>0</v>
      </c>
      <c r="I951" s="371"/>
      <c r="J951" s="359">
        <v>7050000</v>
      </c>
      <c r="K951" s="359"/>
      <c r="L951" s="359"/>
      <c r="M951" s="359"/>
      <c r="N951" s="359">
        <v>7050000</v>
      </c>
      <c r="O951" s="359"/>
      <c r="P951" s="359"/>
      <c r="Q951" s="252"/>
      <c r="R951" s="359"/>
      <c r="S951" s="359"/>
      <c r="T951" s="359"/>
      <c r="U951" s="359"/>
      <c r="V951" s="359"/>
      <c r="W951" s="359"/>
      <c r="X951" s="359"/>
      <c r="Y951" s="359"/>
      <c r="Z951" s="359">
        <f>IF(SUM(K951:N951)&lt;SUM(J951),SUM(J951)-SUM(K951:N951),)</f>
        <v>0</v>
      </c>
      <c r="AA951" s="359"/>
      <c r="AB951" s="219">
        <v>7950000</v>
      </c>
      <c r="AC951" s="219">
        <v>7950000</v>
      </c>
      <c r="AD951" s="219"/>
      <c r="AE951" s="219"/>
      <c r="AF951" s="219"/>
      <c r="AG951" s="219"/>
      <c r="AH951" s="219"/>
      <c r="AI951" s="219"/>
      <c r="AJ951" s="359">
        <f t="shared" si="169"/>
        <v>0</v>
      </c>
      <c r="AK951" s="180">
        <f t="shared" si="170"/>
        <v>0</v>
      </c>
      <c r="AL951" s="28"/>
      <c r="AM951" s="89"/>
      <c r="AN951" s="89"/>
      <c r="AO951" s="89"/>
      <c r="AP951" s="89"/>
      <c r="AQ951" s="89"/>
      <c r="AR951" s="89"/>
      <c r="AS951" s="89"/>
      <c r="AT951" s="89"/>
      <c r="AU951" s="89"/>
      <c r="AV951" s="220"/>
      <c r="AW951" s="89"/>
      <c r="AX951" s="89"/>
    </row>
    <row r="952" spans="1:50" ht="15.75">
      <c r="A952" s="356">
        <f>SUBTOTAL(3,$AK$7:AK952)</f>
        <v>946</v>
      </c>
      <c r="B952" s="357" t="s">
        <v>4731</v>
      </c>
      <c r="C952" s="358" t="s">
        <v>6904</v>
      </c>
      <c r="D952" s="357" t="s">
        <v>10283</v>
      </c>
      <c r="E952" s="357" t="s">
        <v>9351</v>
      </c>
      <c r="F952" s="357" t="s">
        <v>9351</v>
      </c>
      <c r="G952" s="359">
        <v>0</v>
      </c>
      <c r="H952" s="180">
        <v>0</v>
      </c>
      <c r="I952" s="371"/>
      <c r="J952" s="359">
        <v>7050000</v>
      </c>
      <c r="K952" s="359"/>
      <c r="L952" s="359"/>
      <c r="M952" s="359"/>
      <c r="N952" s="359">
        <v>7050000</v>
      </c>
      <c r="O952" s="359"/>
      <c r="P952" s="359"/>
      <c r="Q952" s="252"/>
      <c r="R952" s="359"/>
      <c r="S952" s="359"/>
      <c r="T952" s="359"/>
      <c r="U952" s="359"/>
      <c r="V952" s="359"/>
      <c r="W952" s="359"/>
      <c r="X952" s="359"/>
      <c r="Y952" s="359"/>
      <c r="Z952" s="359">
        <f>IF(SUM(K952:N952)&lt;SUM(J952),SUM(J952)-SUM(K952:N952),)</f>
        <v>0</v>
      </c>
      <c r="AA952" s="359"/>
      <c r="AB952" s="219">
        <v>7950000</v>
      </c>
      <c r="AC952" s="219">
        <v>7950000</v>
      </c>
      <c r="AD952" s="219"/>
      <c r="AE952" s="219"/>
      <c r="AF952" s="219"/>
      <c r="AG952" s="219"/>
      <c r="AH952" s="219"/>
      <c r="AI952" s="219"/>
      <c r="AJ952" s="359">
        <f t="shared" si="169"/>
        <v>0</v>
      </c>
      <c r="AK952" s="180">
        <f t="shared" si="170"/>
        <v>0</v>
      </c>
      <c r="AL952" s="28"/>
      <c r="AM952" s="89"/>
      <c r="AN952" s="89"/>
      <c r="AO952" s="89"/>
      <c r="AP952" s="89"/>
      <c r="AQ952" s="89"/>
      <c r="AR952" s="89"/>
      <c r="AS952" s="89"/>
      <c r="AT952" s="89"/>
      <c r="AU952" s="89"/>
      <c r="AV952" s="220"/>
      <c r="AW952" s="89"/>
      <c r="AX952" s="89"/>
    </row>
    <row r="953" spans="1:50" ht="15.75">
      <c r="A953" s="356">
        <f>SUBTOTAL(3,$AK$7:AK953)</f>
        <v>947</v>
      </c>
      <c r="B953" s="357" t="s">
        <v>4731</v>
      </c>
      <c r="C953" s="358" t="s">
        <v>10284</v>
      </c>
      <c r="D953" s="357" t="s">
        <v>10285</v>
      </c>
      <c r="E953" s="357" t="s">
        <v>9351</v>
      </c>
      <c r="F953" s="357" t="s">
        <v>9351</v>
      </c>
      <c r="G953" s="359">
        <v>0</v>
      </c>
      <c r="H953" s="180">
        <v>0</v>
      </c>
      <c r="I953" s="371">
        <v>0</v>
      </c>
      <c r="J953" s="359">
        <v>7050000</v>
      </c>
      <c r="K953" s="359"/>
      <c r="L953" s="359"/>
      <c r="M953" s="359"/>
      <c r="N953" s="359"/>
      <c r="O953" s="359"/>
      <c r="P953" s="359">
        <v>7050000</v>
      </c>
      <c r="Q953" s="252"/>
      <c r="R953" s="359"/>
      <c r="S953" s="359"/>
      <c r="T953" s="359"/>
      <c r="U953" s="359"/>
      <c r="V953" s="359"/>
      <c r="W953" s="359"/>
      <c r="X953" s="359"/>
      <c r="Y953" s="359"/>
      <c r="Z953" s="359">
        <f>IF(SUM(K953:P953)&lt;SUM(J953),SUM(J953)-SUM(K953:P953),)</f>
        <v>0</v>
      </c>
      <c r="AA953" s="359"/>
      <c r="AB953" s="219">
        <v>7950000</v>
      </c>
      <c r="AC953" s="219">
        <v>7950000</v>
      </c>
      <c r="AD953" s="219"/>
      <c r="AE953" s="219"/>
      <c r="AF953" s="219"/>
      <c r="AG953" s="219"/>
      <c r="AH953" s="219"/>
      <c r="AI953" s="219"/>
      <c r="AJ953" s="359">
        <f t="shared" si="169"/>
        <v>0</v>
      </c>
      <c r="AK953" s="180">
        <f t="shared" si="170"/>
        <v>0</v>
      </c>
      <c r="AL953" s="28"/>
      <c r="AM953" s="89"/>
      <c r="AN953" s="89"/>
      <c r="AO953" s="89"/>
      <c r="AP953" s="89"/>
      <c r="AQ953" s="89"/>
      <c r="AR953" s="89"/>
      <c r="AS953" s="89"/>
      <c r="AT953" s="89"/>
      <c r="AU953" s="89"/>
      <c r="AV953" s="220"/>
      <c r="AW953" s="89"/>
      <c r="AX953" s="89"/>
    </row>
    <row r="954" spans="1:50" ht="15.75">
      <c r="A954" s="356">
        <f>SUBTOTAL(3,$AK$7:AK954)</f>
        <v>948</v>
      </c>
      <c r="B954" s="357" t="s">
        <v>4731</v>
      </c>
      <c r="C954" s="358" t="s">
        <v>5362</v>
      </c>
      <c r="D954" s="357" t="s">
        <v>10286</v>
      </c>
      <c r="E954" s="357" t="s">
        <v>9351</v>
      </c>
      <c r="F954" s="357" t="s">
        <v>9351</v>
      </c>
      <c r="G954" s="359">
        <v>0</v>
      </c>
      <c r="H954" s="180">
        <v>0</v>
      </c>
      <c r="I954" s="371">
        <v>0</v>
      </c>
      <c r="J954" s="359">
        <v>7050000</v>
      </c>
      <c r="K954" s="359"/>
      <c r="L954" s="359"/>
      <c r="M954" s="359"/>
      <c r="N954" s="359">
        <v>7050000</v>
      </c>
      <c r="O954" s="359"/>
      <c r="P954" s="359"/>
      <c r="Q954" s="252"/>
      <c r="R954" s="359"/>
      <c r="S954" s="359"/>
      <c r="T954" s="359"/>
      <c r="U954" s="359"/>
      <c r="V954" s="359"/>
      <c r="W954" s="359"/>
      <c r="X954" s="359"/>
      <c r="Y954" s="359"/>
      <c r="Z954" s="359">
        <f>IF(SUM(K954:N954)&lt;SUM(J954),SUM(J954)-SUM(K954:N954),)</f>
        <v>0</v>
      </c>
      <c r="AA954" s="359"/>
      <c r="AB954" s="219">
        <v>7950000</v>
      </c>
      <c r="AC954" s="219">
        <v>7950000</v>
      </c>
      <c r="AD954" s="219"/>
      <c r="AE954" s="219"/>
      <c r="AF954" s="219"/>
      <c r="AG954" s="219"/>
      <c r="AH954" s="219"/>
      <c r="AI954" s="219"/>
      <c r="AJ954" s="359">
        <f t="shared" si="169"/>
        <v>0</v>
      </c>
      <c r="AK954" s="180">
        <f t="shared" si="170"/>
        <v>0</v>
      </c>
      <c r="AL954" s="28"/>
      <c r="AM954" s="89"/>
      <c r="AN954" s="89"/>
      <c r="AO954" s="89"/>
      <c r="AP954" s="89"/>
      <c r="AQ954" s="89"/>
      <c r="AR954" s="89"/>
      <c r="AS954" s="89"/>
      <c r="AT954" s="89"/>
      <c r="AU954" s="89"/>
      <c r="AV954" s="220"/>
      <c r="AW954" s="89"/>
      <c r="AX954" s="89"/>
    </row>
    <row r="955" spans="1:50" ht="15.75">
      <c r="A955" s="356">
        <f>SUBTOTAL(3,$AK$7:AK955)</f>
        <v>949</v>
      </c>
      <c r="B955" s="357" t="s">
        <v>4731</v>
      </c>
      <c r="C955" s="358" t="s">
        <v>5439</v>
      </c>
      <c r="D955" s="357" t="s">
        <v>10287</v>
      </c>
      <c r="E955" s="357" t="s">
        <v>9351</v>
      </c>
      <c r="F955" s="357" t="s">
        <v>9351</v>
      </c>
      <c r="G955" s="359">
        <v>0</v>
      </c>
      <c r="H955" s="180">
        <v>0</v>
      </c>
      <c r="I955" s="371"/>
      <c r="J955" s="359">
        <v>7050000</v>
      </c>
      <c r="K955" s="359"/>
      <c r="L955" s="359"/>
      <c r="M955" s="359"/>
      <c r="N955" s="359">
        <v>7050000</v>
      </c>
      <c r="O955" s="359"/>
      <c r="P955" s="359"/>
      <c r="Q955" s="252"/>
      <c r="R955" s="359"/>
      <c r="S955" s="359"/>
      <c r="T955" s="359"/>
      <c r="U955" s="359"/>
      <c r="V955" s="359"/>
      <c r="W955" s="359"/>
      <c r="X955" s="359"/>
      <c r="Y955" s="359"/>
      <c r="Z955" s="359">
        <f>IF(SUM(K955:N955)&lt;SUM(J955),SUM(J955)-SUM(K955:N955),)</f>
        <v>0</v>
      </c>
      <c r="AA955" s="359"/>
      <c r="AB955" s="219">
        <v>7950000</v>
      </c>
      <c r="AC955" s="219">
        <v>7950000</v>
      </c>
      <c r="AD955" s="219"/>
      <c r="AE955" s="219"/>
      <c r="AF955" s="219"/>
      <c r="AG955" s="219"/>
      <c r="AH955" s="219"/>
      <c r="AI955" s="219"/>
      <c r="AJ955" s="359">
        <f t="shared" si="169"/>
        <v>0</v>
      </c>
      <c r="AK955" s="180">
        <f t="shared" si="170"/>
        <v>0</v>
      </c>
      <c r="AL955" s="28"/>
      <c r="AM955" s="89"/>
      <c r="AN955" s="89"/>
      <c r="AO955" s="89"/>
      <c r="AP955" s="89"/>
      <c r="AQ955" s="89"/>
      <c r="AR955" s="89"/>
      <c r="AS955" s="89"/>
      <c r="AT955" s="89"/>
      <c r="AU955" s="89"/>
      <c r="AV955" s="220"/>
      <c r="AW955" s="89"/>
      <c r="AX955" s="89"/>
    </row>
    <row r="956" spans="1:50" ht="15.75">
      <c r="A956" s="356">
        <f>SUBTOTAL(3,$AK$7:AK956)</f>
        <v>950</v>
      </c>
      <c r="B956" s="357" t="s">
        <v>4731</v>
      </c>
      <c r="C956" s="358" t="s">
        <v>5151</v>
      </c>
      <c r="D956" s="357" t="s">
        <v>10288</v>
      </c>
      <c r="E956" s="357" t="s">
        <v>9351</v>
      </c>
      <c r="F956" s="357" t="s">
        <v>9351</v>
      </c>
      <c r="G956" s="359">
        <v>0</v>
      </c>
      <c r="H956" s="180">
        <v>0</v>
      </c>
      <c r="I956" s="371"/>
      <c r="J956" s="359">
        <v>7050000</v>
      </c>
      <c r="K956" s="359"/>
      <c r="L956" s="359"/>
      <c r="M956" s="359"/>
      <c r="N956" s="359">
        <v>7050000</v>
      </c>
      <c r="O956" s="359"/>
      <c r="P956" s="359"/>
      <c r="Q956" s="252"/>
      <c r="R956" s="359"/>
      <c r="S956" s="359"/>
      <c r="T956" s="359"/>
      <c r="U956" s="359"/>
      <c r="V956" s="359"/>
      <c r="W956" s="359"/>
      <c r="X956" s="359"/>
      <c r="Y956" s="359"/>
      <c r="Z956" s="359">
        <f>IF(SUM(K956:N956)&lt;SUM(J956),SUM(J956)-SUM(K956:N956),)</f>
        <v>0</v>
      </c>
      <c r="AA956" s="359"/>
      <c r="AB956" s="219">
        <v>7950000</v>
      </c>
      <c r="AC956" s="219"/>
      <c r="AD956" s="219"/>
      <c r="AE956" s="219"/>
      <c r="AF956" s="219"/>
      <c r="AG956" s="219">
        <v>7950000</v>
      </c>
      <c r="AH956" s="219"/>
      <c r="AI956" s="219"/>
      <c r="AJ956" s="359">
        <f>IF(SUM(AC956:AH956)&lt;SUM(AB956),SUM(AB956)-SUM(AC956:AH956),)</f>
        <v>0</v>
      </c>
      <c r="AK956" s="180">
        <v>0</v>
      </c>
      <c r="AL956" s="28"/>
      <c r="AM956" s="89"/>
      <c r="AN956" s="89"/>
      <c r="AO956" s="89"/>
      <c r="AP956" s="89"/>
      <c r="AQ956" s="89"/>
      <c r="AR956" s="89"/>
      <c r="AS956" s="89"/>
      <c r="AT956" s="89"/>
      <c r="AU956" s="89"/>
      <c r="AV956" s="220"/>
      <c r="AW956" s="89"/>
      <c r="AX956" s="89"/>
    </row>
    <row r="957" spans="1:50" ht="15.75">
      <c r="A957" s="356">
        <f>SUBTOTAL(3,$AK$7:AK957)</f>
        <v>951</v>
      </c>
      <c r="B957" s="357" t="s">
        <v>4731</v>
      </c>
      <c r="C957" s="358" t="s">
        <v>10289</v>
      </c>
      <c r="D957" s="357" t="s">
        <v>10290</v>
      </c>
      <c r="E957" s="357" t="s">
        <v>9351</v>
      </c>
      <c r="F957" s="357" t="s">
        <v>9351</v>
      </c>
      <c r="G957" s="359">
        <v>0</v>
      </c>
      <c r="H957" s="180">
        <v>0</v>
      </c>
      <c r="I957" s="371"/>
      <c r="J957" s="359">
        <v>7050000</v>
      </c>
      <c r="K957" s="359"/>
      <c r="L957" s="359"/>
      <c r="M957" s="359"/>
      <c r="N957" s="359"/>
      <c r="O957" s="359"/>
      <c r="P957" s="359">
        <v>7050000</v>
      </c>
      <c r="Q957" s="252"/>
      <c r="R957" s="359"/>
      <c r="S957" s="359"/>
      <c r="T957" s="359"/>
      <c r="U957" s="359"/>
      <c r="V957" s="359"/>
      <c r="W957" s="359"/>
      <c r="X957" s="359"/>
      <c r="Y957" s="359"/>
      <c r="Z957" s="359">
        <f>IF(SUM(K957:P957)&lt;SUM(J957),SUM(J957)-SUM(K957:P957),)</f>
        <v>0</v>
      </c>
      <c r="AA957" s="359"/>
      <c r="AB957" s="219">
        <v>7950000</v>
      </c>
      <c r="AC957" s="219"/>
      <c r="AD957" s="219"/>
      <c r="AE957" s="219"/>
      <c r="AF957" s="219"/>
      <c r="AG957" s="219"/>
      <c r="AH957" s="219"/>
      <c r="AI957" s="219"/>
      <c r="AJ957" s="359">
        <f t="shared" si="169"/>
        <v>7950000</v>
      </c>
      <c r="AK957" s="180">
        <f t="shared" si="170"/>
        <v>7950000</v>
      </c>
      <c r="AL957" s="28"/>
      <c r="AM957" s="89"/>
      <c r="AN957" s="89"/>
      <c r="AO957" s="89"/>
      <c r="AP957" s="89"/>
      <c r="AQ957" s="89"/>
      <c r="AR957" s="89"/>
      <c r="AS957" s="89"/>
      <c r="AT957" s="89"/>
      <c r="AU957" s="89"/>
      <c r="AV957" s="220"/>
      <c r="AW957" s="89"/>
      <c r="AX957" s="89"/>
    </row>
    <row r="958" spans="1:50" ht="15.75">
      <c r="A958" s="356">
        <f>SUBTOTAL(3,$AK$7:AK958)</f>
        <v>952</v>
      </c>
      <c r="B958" s="357" t="s">
        <v>4731</v>
      </c>
      <c r="C958" s="358" t="s">
        <v>7032</v>
      </c>
      <c r="D958" s="357" t="s">
        <v>10291</v>
      </c>
      <c r="E958" s="357" t="s">
        <v>9351</v>
      </c>
      <c r="F958" s="357" t="s">
        <v>9351</v>
      </c>
      <c r="G958" s="359">
        <v>0</v>
      </c>
      <c r="H958" s="180">
        <v>0</v>
      </c>
      <c r="I958" s="371">
        <v>0</v>
      </c>
      <c r="J958" s="359">
        <v>7050000</v>
      </c>
      <c r="K958" s="359"/>
      <c r="L958" s="359"/>
      <c r="M958" s="359"/>
      <c r="N958" s="359">
        <v>7050000</v>
      </c>
      <c r="O958" s="359"/>
      <c r="P958" s="359"/>
      <c r="Q958" s="252"/>
      <c r="R958" s="359"/>
      <c r="S958" s="359"/>
      <c r="T958" s="359"/>
      <c r="U958" s="359"/>
      <c r="V958" s="359"/>
      <c r="W958" s="359"/>
      <c r="X958" s="359"/>
      <c r="Y958" s="359"/>
      <c r="Z958" s="359">
        <f>IF(SUM(K958:N958)&lt;SUM(J958),SUM(J958)-SUM(K958:N958),)</f>
        <v>0</v>
      </c>
      <c r="AA958" s="359"/>
      <c r="AB958" s="219">
        <v>7950000</v>
      </c>
      <c r="AC958" s="219">
        <v>7950000</v>
      </c>
      <c r="AD958" s="219"/>
      <c r="AE958" s="219"/>
      <c r="AF958" s="219"/>
      <c r="AG958" s="219"/>
      <c r="AH958" s="219"/>
      <c r="AI958" s="219"/>
      <c r="AJ958" s="359">
        <f t="shared" si="169"/>
        <v>0</v>
      </c>
      <c r="AK958" s="180">
        <f t="shared" si="170"/>
        <v>0</v>
      </c>
      <c r="AL958" s="28"/>
      <c r="AM958" s="89"/>
      <c r="AN958" s="89"/>
      <c r="AO958" s="89"/>
      <c r="AP958" s="89"/>
      <c r="AQ958" s="89"/>
      <c r="AR958" s="89"/>
      <c r="AS958" s="89"/>
      <c r="AT958" s="89"/>
      <c r="AU958" s="89"/>
      <c r="AV958" s="220"/>
      <c r="AW958" s="89"/>
      <c r="AX958" s="89"/>
    </row>
    <row r="959" spans="1:50" ht="15.75">
      <c r="A959" s="356">
        <f>SUBTOTAL(3,$AK$7:AK959)</f>
        <v>953</v>
      </c>
      <c r="B959" s="357" t="s">
        <v>4731</v>
      </c>
      <c r="C959" s="358" t="s">
        <v>10292</v>
      </c>
      <c r="D959" s="357" t="s">
        <v>10293</v>
      </c>
      <c r="E959" s="357" t="s">
        <v>9351</v>
      </c>
      <c r="F959" s="357" t="s">
        <v>9351</v>
      </c>
      <c r="G959" s="359">
        <v>0</v>
      </c>
      <c r="H959" s="180">
        <v>0</v>
      </c>
      <c r="I959" s="371"/>
      <c r="J959" s="359">
        <v>7050000</v>
      </c>
      <c r="K959" s="359"/>
      <c r="L959" s="359"/>
      <c r="M959" s="359"/>
      <c r="N959" s="359"/>
      <c r="O959" s="359"/>
      <c r="P959" s="359">
        <v>7050000</v>
      </c>
      <c r="Q959" s="252"/>
      <c r="R959" s="359"/>
      <c r="S959" s="359"/>
      <c r="T959" s="359"/>
      <c r="U959" s="359"/>
      <c r="V959" s="359"/>
      <c r="W959" s="359"/>
      <c r="X959" s="359"/>
      <c r="Y959" s="359"/>
      <c r="Z959" s="359">
        <f>IF(SUM(K959:P959)&lt;SUM(J959),SUM(J959)-SUM(K959:P959),)</f>
        <v>0</v>
      </c>
      <c r="AA959" s="359"/>
      <c r="AB959" s="219">
        <v>7950000</v>
      </c>
      <c r="AC959" s="219">
        <v>7950000</v>
      </c>
      <c r="AD959" s="219"/>
      <c r="AE959" s="219"/>
      <c r="AF959" s="219"/>
      <c r="AG959" s="219"/>
      <c r="AH959" s="219"/>
      <c r="AI959" s="219"/>
      <c r="AJ959" s="359">
        <f t="shared" si="169"/>
        <v>0</v>
      </c>
      <c r="AK959" s="180">
        <f t="shared" si="170"/>
        <v>0</v>
      </c>
      <c r="AL959" s="28"/>
      <c r="AM959" s="89"/>
      <c r="AN959" s="89"/>
      <c r="AO959" s="89"/>
      <c r="AP959" s="89"/>
      <c r="AQ959" s="89"/>
      <c r="AR959" s="89"/>
      <c r="AS959" s="89"/>
      <c r="AT959" s="89"/>
      <c r="AU959" s="89"/>
      <c r="AV959" s="220"/>
      <c r="AW959" s="89"/>
      <c r="AX959" s="89"/>
    </row>
    <row r="960" spans="1:50" ht="15.75">
      <c r="A960" s="356">
        <f>SUBTOTAL(3,$AK$7:AK960)</f>
        <v>954</v>
      </c>
      <c r="B960" s="357" t="s">
        <v>4731</v>
      </c>
      <c r="C960" s="358" t="s">
        <v>6632</v>
      </c>
      <c r="D960" s="357" t="s">
        <v>10294</v>
      </c>
      <c r="E960" s="357" t="s">
        <v>9351</v>
      </c>
      <c r="F960" s="357" t="s">
        <v>9351</v>
      </c>
      <c r="G960" s="359">
        <v>0</v>
      </c>
      <c r="H960" s="180">
        <v>0</v>
      </c>
      <c r="I960" s="371"/>
      <c r="J960" s="359">
        <v>7050000</v>
      </c>
      <c r="K960" s="359"/>
      <c r="L960" s="359"/>
      <c r="M960" s="359"/>
      <c r="N960" s="359">
        <v>7050000</v>
      </c>
      <c r="O960" s="359"/>
      <c r="P960" s="359"/>
      <c r="Q960" s="252"/>
      <c r="R960" s="359"/>
      <c r="S960" s="359"/>
      <c r="T960" s="359"/>
      <c r="U960" s="359"/>
      <c r="V960" s="359"/>
      <c r="W960" s="359"/>
      <c r="X960" s="359"/>
      <c r="Y960" s="359"/>
      <c r="Z960" s="359">
        <f t="shared" ref="Z960:Z966" si="171">IF(SUM(K960:N960)&lt;SUM(J960),SUM(J960)-SUM(K960:N960),)</f>
        <v>0</v>
      </c>
      <c r="AA960" s="359"/>
      <c r="AB960" s="219">
        <v>7950000</v>
      </c>
      <c r="AC960" s="219"/>
      <c r="AD960" s="219"/>
      <c r="AE960" s="219">
        <v>7950000</v>
      </c>
      <c r="AF960" s="219"/>
      <c r="AG960" s="219"/>
      <c r="AH960" s="219"/>
      <c r="AI960" s="219"/>
      <c r="AJ960" s="359">
        <f>IF(SUM(AC960:AF960)&lt;SUM(AB960),SUM(AB960)-SUM(AC960:AF960),)</f>
        <v>0</v>
      </c>
      <c r="AK960" s="180">
        <f>IF(SUM(K960:X960)-I960&lt;SUM(J960+G960,H960),SUM(G960+H960+J960)-SUM(K960:X960),)+IF(SUM(AC960:AF960)&lt;SUM(AB960),SUM(AB960)-SUM(AC960:AF960),)</f>
        <v>0</v>
      </c>
      <c r="AL960" s="28"/>
      <c r="AM960" s="89"/>
      <c r="AN960" s="89"/>
      <c r="AO960" s="89"/>
      <c r="AP960" s="89"/>
      <c r="AQ960" s="89"/>
      <c r="AR960" s="89"/>
      <c r="AS960" s="89"/>
      <c r="AT960" s="89"/>
      <c r="AU960" s="89"/>
      <c r="AV960" s="220"/>
      <c r="AW960" s="89"/>
      <c r="AX960" s="89"/>
    </row>
    <row r="961" spans="1:50" ht="15.75">
      <c r="A961" s="356">
        <f>SUBTOTAL(3,$AK$7:AK961)</f>
        <v>955</v>
      </c>
      <c r="B961" s="375" t="s">
        <v>4731</v>
      </c>
      <c r="C961" s="358" t="s">
        <v>5453</v>
      </c>
      <c r="D961" s="357" t="s">
        <v>10295</v>
      </c>
      <c r="E961" s="357" t="s">
        <v>9351</v>
      </c>
      <c r="F961" s="357" t="s">
        <v>9351</v>
      </c>
      <c r="G961" s="359">
        <v>0</v>
      </c>
      <c r="H961" s="180">
        <v>0</v>
      </c>
      <c r="I961" s="371">
        <v>0</v>
      </c>
      <c r="J961" s="359">
        <v>7050000</v>
      </c>
      <c r="K961" s="359"/>
      <c r="L961" s="359"/>
      <c r="M961" s="359"/>
      <c r="N961" s="359">
        <v>7050000</v>
      </c>
      <c r="O961" s="359"/>
      <c r="P961" s="359"/>
      <c r="Q961" s="252"/>
      <c r="R961" s="359"/>
      <c r="S961" s="359"/>
      <c r="T961" s="359"/>
      <c r="U961" s="359"/>
      <c r="V961" s="359"/>
      <c r="W961" s="359"/>
      <c r="X961" s="359"/>
      <c r="Y961" s="359"/>
      <c r="Z961" s="359">
        <f t="shared" si="171"/>
        <v>0</v>
      </c>
      <c r="AA961" s="359"/>
      <c r="AB961" s="219">
        <v>7950000</v>
      </c>
      <c r="AC961" s="219">
        <v>7950000</v>
      </c>
      <c r="AD961" s="219"/>
      <c r="AE961" s="219"/>
      <c r="AF961" s="219"/>
      <c r="AG961" s="219"/>
      <c r="AH961" s="219"/>
      <c r="AI961" s="219"/>
      <c r="AJ961" s="359">
        <f>IF(SUM(AC961:AD961)&lt;SUM(AB961),SUM(AB961)-SUM(AC961:AD961),)</f>
        <v>0</v>
      </c>
      <c r="AK961" s="180">
        <f>IF(SUM(K961:X961)-I961&lt;SUM(J961+G961,H961),SUM(G961+H961+J961)-SUM(K961:X961),)+IF(SUM(AC961:AD961)&lt;SUM(AB961),SUM(AB961)-SUM(AC961:AD961),)</f>
        <v>0</v>
      </c>
      <c r="AL961" s="28"/>
      <c r="AM961" s="89"/>
      <c r="AN961" s="89"/>
      <c r="AO961" s="89"/>
      <c r="AP961" s="89"/>
      <c r="AQ961" s="89"/>
      <c r="AR961" s="89"/>
      <c r="AS961" s="89"/>
      <c r="AT961" s="89"/>
      <c r="AU961" s="89"/>
      <c r="AV961" s="220"/>
      <c r="AW961" s="89"/>
      <c r="AX961" s="89"/>
    </row>
    <row r="962" spans="1:50" ht="15.75">
      <c r="A962" s="356">
        <f>SUBTOTAL(3,$AK$7:AK962)</f>
        <v>956</v>
      </c>
      <c r="B962" s="357" t="s">
        <v>4731</v>
      </c>
      <c r="C962" s="358" t="s">
        <v>4822</v>
      </c>
      <c r="D962" s="357" t="s">
        <v>10296</v>
      </c>
      <c r="E962" s="357" t="s">
        <v>9351</v>
      </c>
      <c r="F962" s="357" t="s">
        <v>9351</v>
      </c>
      <c r="G962" s="359">
        <v>0</v>
      </c>
      <c r="H962" s="180">
        <v>0</v>
      </c>
      <c r="I962" s="371"/>
      <c r="J962" s="359">
        <v>7050000</v>
      </c>
      <c r="K962" s="359"/>
      <c r="L962" s="359"/>
      <c r="M962" s="359"/>
      <c r="N962" s="359">
        <v>7050000</v>
      </c>
      <c r="O962" s="359"/>
      <c r="P962" s="359"/>
      <c r="Q962" s="252"/>
      <c r="R962" s="359"/>
      <c r="S962" s="359"/>
      <c r="T962" s="359"/>
      <c r="U962" s="359"/>
      <c r="V962" s="359"/>
      <c r="W962" s="359"/>
      <c r="X962" s="359"/>
      <c r="Y962" s="359"/>
      <c r="Z962" s="359">
        <f t="shared" si="171"/>
        <v>0</v>
      </c>
      <c r="AA962" s="359"/>
      <c r="AB962" s="219">
        <v>7950000</v>
      </c>
      <c r="AC962" s="219"/>
      <c r="AD962" s="219"/>
      <c r="AE962" s="219">
        <v>7950000</v>
      </c>
      <c r="AF962" s="219"/>
      <c r="AG962" s="219"/>
      <c r="AH962" s="219"/>
      <c r="AI962" s="219"/>
      <c r="AJ962" s="359">
        <f>IF(SUM(AC962:AF962)&lt;SUM(AB962),SUM(AB962)-SUM(AC962:AF962),)</f>
        <v>0</v>
      </c>
      <c r="AK962" s="180">
        <f>IF(SUM(K962:X962)-I962&lt;SUM(J962+G962,H962),SUM(G962+H962+J962)-SUM(K962:X962),)+IF(SUM(AC962:AF962)&lt;SUM(AB962),SUM(AB962)-SUM(AC962:AF962),)</f>
        <v>0</v>
      </c>
      <c r="AL962" s="28"/>
      <c r="AM962" s="89"/>
      <c r="AN962" s="89"/>
      <c r="AO962" s="89"/>
      <c r="AP962" s="89"/>
      <c r="AQ962" s="89"/>
      <c r="AR962" s="89"/>
      <c r="AS962" s="89"/>
      <c r="AT962" s="89"/>
      <c r="AU962" s="89"/>
      <c r="AV962" s="220"/>
      <c r="AW962" s="89"/>
      <c r="AX962" s="89"/>
    </row>
    <row r="963" spans="1:50" ht="15.75">
      <c r="A963" s="356">
        <f>SUBTOTAL(3,$AK$7:AK963)</f>
        <v>957</v>
      </c>
      <c r="B963" s="357" t="s">
        <v>4731</v>
      </c>
      <c r="C963" s="358" t="s">
        <v>5065</v>
      </c>
      <c r="D963" s="357" t="s">
        <v>9214</v>
      </c>
      <c r="E963" s="357" t="s">
        <v>9351</v>
      </c>
      <c r="F963" s="357" t="s">
        <v>9351</v>
      </c>
      <c r="G963" s="359">
        <v>0</v>
      </c>
      <c r="H963" s="180">
        <v>0</v>
      </c>
      <c r="I963" s="371"/>
      <c r="J963" s="359">
        <v>7050000</v>
      </c>
      <c r="K963" s="359"/>
      <c r="L963" s="359"/>
      <c r="M963" s="359"/>
      <c r="N963" s="359">
        <v>7050000</v>
      </c>
      <c r="O963" s="359"/>
      <c r="P963" s="359"/>
      <c r="Q963" s="252"/>
      <c r="R963" s="359"/>
      <c r="S963" s="359"/>
      <c r="T963" s="359"/>
      <c r="U963" s="359"/>
      <c r="V963" s="359"/>
      <c r="W963" s="359"/>
      <c r="X963" s="359"/>
      <c r="Y963" s="359"/>
      <c r="Z963" s="359">
        <f t="shared" si="171"/>
        <v>0</v>
      </c>
      <c r="AA963" s="359"/>
      <c r="AB963" s="219">
        <v>7950000</v>
      </c>
      <c r="AC963" s="219">
        <v>7950000</v>
      </c>
      <c r="AD963" s="219"/>
      <c r="AE963" s="219"/>
      <c r="AF963" s="219"/>
      <c r="AG963" s="219"/>
      <c r="AH963" s="219"/>
      <c r="AI963" s="219"/>
      <c r="AJ963" s="359">
        <f t="shared" ref="AJ963:AJ973" si="172">IF(SUM(AC963:AD963)&lt;SUM(AB963),SUM(AB963)-SUM(AC963:AD963),)</f>
        <v>0</v>
      </c>
      <c r="AK963" s="180">
        <f t="shared" ref="AK963:AK973" si="173">IF(SUM(K963:X963)-I963&lt;SUM(J963+G963,H963),SUM(G963+H963+J963)-SUM(K963:X963),)+IF(SUM(AC963:AD963)&lt;SUM(AB963),SUM(AB963)-SUM(AC963:AD963),)</f>
        <v>0</v>
      </c>
      <c r="AL963" s="28"/>
      <c r="AM963" s="89"/>
      <c r="AN963" s="89"/>
      <c r="AO963" s="89"/>
      <c r="AP963" s="89"/>
      <c r="AQ963" s="89"/>
      <c r="AR963" s="89"/>
      <c r="AS963" s="89"/>
      <c r="AT963" s="89"/>
      <c r="AU963" s="89"/>
      <c r="AV963" s="220"/>
      <c r="AW963" s="89"/>
      <c r="AX963" s="89"/>
    </row>
    <row r="964" spans="1:50" ht="15.75">
      <c r="A964" s="356">
        <f>SUBTOTAL(3,$AK$7:AK964)</f>
        <v>958</v>
      </c>
      <c r="B964" s="357" t="s">
        <v>4731</v>
      </c>
      <c r="C964" s="419" t="s">
        <v>7026</v>
      </c>
      <c r="D964" s="357" t="s">
        <v>10297</v>
      </c>
      <c r="E964" s="357" t="s">
        <v>9351</v>
      </c>
      <c r="F964" s="357" t="s">
        <v>9351</v>
      </c>
      <c r="G964" s="359">
        <v>0</v>
      </c>
      <c r="H964" s="180">
        <v>0</v>
      </c>
      <c r="I964" s="371">
        <v>15480</v>
      </c>
      <c r="J964" s="359">
        <v>7050000</v>
      </c>
      <c r="K964" s="359"/>
      <c r="L964" s="359"/>
      <c r="M964" s="359"/>
      <c r="N964" s="359">
        <v>7050000</v>
      </c>
      <c r="O964" s="359"/>
      <c r="P964" s="359"/>
      <c r="Q964" s="252"/>
      <c r="R964" s="359"/>
      <c r="S964" s="359"/>
      <c r="T964" s="359"/>
      <c r="U964" s="359"/>
      <c r="V964" s="359"/>
      <c r="W964" s="359"/>
      <c r="X964" s="359"/>
      <c r="Y964" s="371">
        <v>15480</v>
      </c>
      <c r="Z964" s="359">
        <f t="shared" si="171"/>
        <v>0</v>
      </c>
      <c r="AA964" s="371"/>
      <c r="AB964" s="219">
        <f>7950000-Y964</f>
        <v>7934520</v>
      </c>
      <c r="AC964" s="219">
        <v>7950000</v>
      </c>
      <c r="AD964" s="219"/>
      <c r="AE964" s="219"/>
      <c r="AF964" s="219"/>
      <c r="AG964" s="219"/>
      <c r="AH964" s="219"/>
      <c r="AI964" s="219"/>
      <c r="AJ964" s="359">
        <f t="shared" si="172"/>
        <v>0</v>
      </c>
      <c r="AK964" s="180">
        <f t="shared" si="173"/>
        <v>0</v>
      </c>
      <c r="AL964" s="28"/>
      <c r="AM964" s="89"/>
      <c r="AN964" s="89"/>
      <c r="AO964" s="89"/>
      <c r="AP964" s="89"/>
      <c r="AQ964" s="89"/>
      <c r="AR964" s="89"/>
      <c r="AS964" s="89"/>
      <c r="AT964" s="89"/>
      <c r="AU964" s="89"/>
      <c r="AV964" s="220"/>
      <c r="AW964" s="89"/>
      <c r="AX964" s="89"/>
    </row>
    <row r="965" spans="1:50" ht="15.75">
      <c r="A965" s="356">
        <f>SUBTOTAL(3,$AK$7:AK965)</f>
        <v>959</v>
      </c>
      <c r="B965" s="357" t="s">
        <v>4731</v>
      </c>
      <c r="C965" s="358" t="s">
        <v>4904</v>
      </c>
      <c r="D965" s="357" t="s">
        <v>9304</v>
      </c>
      <c r="E965" s="357" t="s">
        <v>9351</v>
      </c>
      <c r="F965" s="357" t="s">
        <v>9351</v>
      </c>
      <c r="G965" s="359">
        <v>0</v>
      </c>
      <c r="H965" s="180">
        <v>0</v>
      </c>
      <c r="I965" s="371">
        <v>0</v>
      </c>
      <c r="J965" s="359">
        <v>7050000</v>
      </c>
      <c r="K965" s="359"/>
      <c r="L965" s="359"/>
      <c r="M965" s="359"/>
      <c r="N965" s="359">
        <v>7050000</v>
      </c>
      <c r="O965" s="359"/>
      <c r="P965" s="359"/>
      <c r="Q965" s="252"/>
      <c r="R965" s="359"/>
      <c r="S965" s="359"/>
      <c r="T965" s="359"/>
      <c r="U965" s="359"/>
      <c r="V965" s="359"/>
      <c r="W965" s="359"/>
      <c r="X965" s="359"/>
      <c r="Y965" s="359"/>
      <c r="Z965" s="359">
        <f t="shared" si="171"/>
        <v>0</v>
      </c>
      <c r="AA965" s="359"/>
      <c r="AB965" s="219">
        <v>7950000</v>
      </c>
      <c r="AC965" s="219">
        <v>7950000</v>
      </c>
      <c r="AD965" s="219"/>
      <c r="AE965" s="219"/>
      <c r="AF965" s="219"/>
      <c r="AG965" s="219"/>
      <c r="AH965" s="219"/>
      <c r="AI965" s="219"/>
      <c r="AJ965" s="359">
        <f t="shared" si="172"/>
        <v>0</v>
      </c>
      <c r="AK965" s="180">
        <f t="shared" si="173"/>
        <v>0</v>
      </c>
      <c r="AL965" s="28"/>
      <c r="AM965" s="89"/>
      <c r="AN965" s="89"/>
      <c r="AO965" s="89"/>
      <c r="AP965" s="89"/>
      <c r="AQ965" s="89"/>
      <c r="AR965" s="89"/>
      <c r="AS965" s="89"/>
      <c r="AT965" s="89"/>
      <c r="AU965" s="89"/>
      <c r="AV965" s="220"/>
      <c r="AW965" s="89"/>
      <c r="AX965" s="89"/>
    </row>
    <row r="966" spans="1:50" ht="15.75">
      <c r="A966" s="356">
        <f>SUBTOTAL(3,$AK$7:AK966)</f>
        <v>960</v>
      </c>
      <c r="B966" s="357" t="s">
        <v>4731</v>
      </c>
      <c r="C966" s="358" t="s">
        <v>4984</v>
      </c>
      <c r="D966" s="357" t="s">
        <v>10300</v>
      </c>
      <c r="E966" s="357" t="s">
        <v>9351</v>
      </c>
      <c r="F966" s="357" t="s">
        <v>9351</v>
      </c>
      <c r="G966" s="359">
        <v>0</v>
      </c>
      <c r="H966" s="180">
        <v>0</v>
      </c>
      <c r="I966" s="371"/>
      <c r="J966" s="359">
        <v>7050000</v>
      </c>
      <c r="K966" s="359"/>
      <c r="L966" s="359"/>
      <c r="M966" s="359"/>
      <c r="N966" s="359">
        <v>7050000</v>
      </c>
      <c r="O966" s="359"/>
      <c r="P966" s="359"/>
      <c r="Q966" s="252"/>
      <c r="R966" s="359"/>
      <c r="S966" s="359"/>
      <c r="T966" s="359"/>
      <c r="U966" s="359"/>
      <c r="V966" s="359"/>
      <c r="W966" s="359"/>
      <c r="X966" s="359"/>
      <c r="Y966" s="359"/>
      <c r="Z966" s="359">
        <f t="shared" si="171"/>
        <v>0</v>
      </c>
      <c r="AA966" s="359"/>
      <c r="AB966" s="219">
        <v>7950000</v>
      </c>
      <c r="AC966" s="219">
        <v>7950000</v>
      </c>
      <c r="AD966" s="219"/>
      <c r="AE966" s="219"/>
      <c r="AF966" s="219"/>
      <c r="AG966" s="219"/>
      <c r="AH966" s="219"/>
      <c r="AI966" s="219"/>
      <c r="AJ966" s="359">
        <f t="shared" si="172"/>
        <v>0</v>
      </c>
      <c r="AK966" s="180">
        <f t="shared" si="173"/>
        <v>0</v>
      </c>
      <c r="AL966" s="28"/>
      <c r="AM966" s="89"/>
      <c r="AN966" s="89"/>
      <c r="AO966" s="89"/>
      <c r="AP966" s="89"/>
      <c r="AQ966" s="89"/>
      <c r="AR966" s="89"/>
      <c r="AS966" s="89"/>
      <c r="AT966" s="89"/>
      <c r="AU966" s="89"/>
      <c r="AV966" s="220"/>
      <c r="AW966" s="89"/>
      <c r="AX966" s="89"/>
    </row>
    <row r="967" spans="1:50" ht="15.75">
      <c r="A967" s="356">
        <f>SUBTOTAL(3,$AK$7:AK967)</f>
        <v>961</v>
      </c>
      <c r="B967" s="357" t="s">
        <v>7047</v>
      </c>
      <c r="C967" s="358" t="s">
        <v>10301</v>
      </c>
      <c r="D967" s="357" t="s">
        <v>10302</v>
      </c>
      <c r="E967" s="357" t="s">
        <v>8772</v>
      </c>
      <c r="F967" s="357" t="s">
        <v>8772</v>
      </c>
      <c r="G967" s="359">
        <v>0</v>
      </c>
      <c r="H967" s="180">
        <v>0</v>
      </c>
      <c r="I967" s="371"/>
      <c r="J967" s="359">
        <v>8200000</v>
      </c>
      <c r="K967" s="359"/>
      <c r="L967" s="359"/>
      <c r="M967" s="359"/>
      <c r="N967" s="359"/>
      <c r="O967" s="359"/>
      <c r="P967" s="359"/>
      <c r="Q967" s="252"/>
      <c r="R967" s="359"/>
      <c r="S967" s="359"/>
      <c r="T967" s="359">
        <v>8200000</v>
      </c>
      <c r="U967" s="359"/>
      <c r="V967" s="359"/>
      <c r="W967" s="359"/>
      <c r="X967" s="359"/>
      <c r="Y967" s="359"/>
      <c r="Z967" s="359">
        <f>IF(SUM(K967:Y967)&lt;SUM(J967),SUM(J967)-SUM(K967:Y967),)</f>
        <v>0</v>
      </c>
      <c r="AA967" s="359"/>
      <c r="AB967" s="219">
        <v>9250000</v>
      </c>
      <c r="AC967" s="219"/>
      <c r="AD967" s="219"/>
      <c r="AE967" s="219"/>
      <c r="AF967" s="219"/>
      <c r="AG967" s="219"/>
      <c r="AH967" s="219"/>
      <c r="AI967" s="219"/>
      <c r="AJ967" s="359">
        <f t="shared" si="172"/>
        <v>9250000</v>
      </c>
      <c r="AK967" s="180">
        <f t="shared" si="173"/>
        <v>9250000</v>
      </c>
      <c r="AL967" s="28"/>
      <c r="AM967" s="89"/>
      <c r="AN967" s="89"/>
      <c r="AO967" s="89"/>
      <c r="AP967" s="89"/>
      <c r="AQ967" s="89"/>
      <c r="AR967" s="89"/>
      <c r="AS967" s="89"/>
      <c r="AT967" s="89"/>
      <c r="AU967" s="89"/>
      <c r="AV967" s="220"/>
      <c r="AW967" s="89"/>
      <c r="AX967" s="89"/>
    </row>
    <row r="968" spans="1:50" ht="15.75">
      <c r="A968" s="356">
        <f>SUBTOTAL(3,$AK$7:AK968)</f>
        <v>962</v>
      </c>
      <c r="B968" s="357" t="s">
        <v>4731</v>
      </c>
      <c r="C968" s="358" t="s">
        <v>5905</v>
      </c>
      <c r="D968" s="357" t="s">
        <v>10303</v>
      </c>
      <c r="E968" s="357" t="s">
        <v>9351</v>
      </c>
      <c r="F968" s="357" t="s">
        <v>9351</v>
      </c>
      <c r="G968" s="359">
        <v>0</v>
      </c>
      <c r="H968" s="180">
        <v>0</v>
      </c>
      <c r="I968" s="371"/>
      <c r="J968" s="359">
        <v>7050000</v>
      </c>
      <c r="K968" s="359"/>
      <c r="L968" s="359"/>
      <c r="M968" s="359"/>
      <c r="N968" s="359">
        <v>7050000</v>
      </c>
      <c r="O968" s="359"/>
      <c r="P968" s="359"/>
      <c r="Q968" s="252"/>
      <c r="R968" s="359"/>
      <c r="S968" s="359"/>
      <c r="T968" s="359"/>
      <c r="U968" s="359"/>
      <c r="V968" s="359"/>
      <c r="W968" s="359"/>
      <c r="X968" s="359"/>
      <c r="Y968" s="359"/>
      <c r="Z968" s="359">
        <f>IF(SUM(K968:N968)&lt;SUM(J968),SUM(J968)-SUM(K968:N968),)</f>
        <v>0</v>
      </c>
      <c r="AA968" s="359"/>
      <c r="AB968" s="219">
        <v>7950000</v>
      </c>
      <c r="AC968" s="219">
        <v>7950000</v>
      </c>
      <c r="AD968" s="219"/>
      <c r="AE968" s="219"/>
      <c r="AF968" s="219"/>
      <c r="AG968" s="219"/>
      <c r="AH968" s="219"/>
      <c r="AI968" s="219"/>
      <c r="AJ968" s="359">
        <f t="shared" si="172"/>
        <v>0</v>
      </c>
      <c r="AK968" s="180">
        <f t="shared" si="173"/>
        <v>0</v>
      </c>
      <c r="AL968" s="28"/>
      <c r="AM968" s="89"/>
      <c r="AN968" s="89"/>
      <c r="AO968" s="89"/>
      <c r="AP968" s="89"/>
      <c r="AQ968" s="89"/>
      <c r="AR968" s="89"/>
      <c r="AS968" s="89"/>
      <c r="AT968" s="89"/>
      <c r="AU968" s="89"/>
      <c r="AV968" s="220"/>
      <c r="AW968" s="89"/>
      <c r="AX968" s="89"/>
    </row>
    <row r="969" spans="1:50" ht="15.75">
      <c r="A969" s="356">
        <f>SUBTOTAL(3,$AK$7:AK969)</f>
        <v>963</v>
      </c>
      <c r="B969" s="357" t="s">
        <v>4731</v>
      </c>
      <c r="C969" s="419" t="s">
        <v>10304</v>
      </c>
      <c r="D969" s="357" t="s">
        <v>10305</v>
      </c>
      <c r="E969" s="357" t="s">
        <v>9351</v>
      </c>
      <c r="F969" s="357" t="s">
        <v>9351</v>
      </c>
      <c r="G969" s="359">
        <v>0</v>
      </c>
      <c r="H969" s="180">
        <v>0</v>
      </c>
      <c r="I969" s="371">
        <v>65480</v>
      </c>
      <c r="J969" s="359">
        <v>7050000</v>
      </c>
      <c r="K969" s="359"/>
      <c r="L969" s="359"/>
      <c r="M969" s="359"/>
      <c r="N969" s="359"/>
      <c r="O969" s="359"/>
      <c r="P969" s="359"/>
      <c r="Q969" s="252"/>
      <c r="R969" s="359"/>
      <c r="S969" s="359"/>
      <c r="T969" s="359"/>
      <c r="U969" s="359"/>
      <c r="V969" s="359">
        <v>7050000</v>
      </c>
      <c r="W969" s="359"/>
      <c r="X969" s="359"/>
      <c r="Y969" s="371">
        <v>65480</v>
      </c>
      <c r="Z969" s="359">
        <f>IF(SUM(K969:V969)&lt;SUM(J969),SUM(J969)-SUM(K969:V969),)</f>
        <v>0</v>
      </c>
      <c r="AA969" s="371"/>
      <c r="AB969" s="219">
        <f>7950000-Y969</f>
        <v>7884520</v>
      </c>
      <c r="AC969" s="219"/>
      <c r="AD969" s="219"/>
      <c r="AE969" s="219"/>
      <c r="AF969" s="219"/>
      <c r="AG969" s="219"/>
      <c r="AH969" s="219"/>
      <c r="AI969" s="219"/>
      <c r="AJ969" s="359">
        <f t="shared" si="172"/>
        <v>7884520</v>
      </c>
      <c r="AK969" s="180">
        <f t="shared" si="173"/>
        <v>7884520</v>
      </c>
      <c r="AL969" s="28"/>
      <c r="AM969" s="89"/>
      <c r="AN969" s="89"/>
      <c r="AO969" s="89"/>
      <c r="AP969" s="89"/>
      <c r="AQ969" s="89"/>
      <c r="AR969" s="89"/>
      <c r="AS969" s="89"/>
      <c r="AT969" s="89"/>
      <c r="AU969" s="89"/>
      <c r="AV969" s="220"/>
      <c r="AW969" s="89"/>
      <c r="AX969" s="89"/>
    </row>
    <row r="970" spans="1:50" ht="15.75">
      <c r="A970" s="356">
        <f>SUBTOTAL(3,$AK$7:AK970)</f>
        <v>964</v>
      </c>
      <c r="B970" s="357" t="s">
        <v>4731</v>
      </c>
      <c r="C970" s="358" t="s">
        <v>4930</v>
      </c>
      <c r="D970" s="357" t="s">
        <v>10306</v>
      </c>
      <c r="E970" s="357" t="s">
        <v>9351</v>
      </c>
      <c r="F970" s="357" t="s">
        <v>9351</v>
      </c>
      <c r="G970" s="359">
        <v>0</v>
      </c>
      <c r="H970" s="180">
        <v>0</v>
      </c>
      <c r="I970" s="371"/>
      <c r="J970" s="359">
        <v>7050000</v>
      </c>
      <c r="K970" s="359"/>
      <c r="L970" s="359"/>
      <c r="M970" s="359"/>
      <c r="N970" s="359">
        <v>7050000</v>
      </c>
      <c r="O970" s="359"/>
      <c r="P970" s="359"/>
      <c r="Q970" s="252"/>
      <c r="R970" s="359"/>
      <c r="S970" s="359"/>
      <c r="T970" s="359"/>
      <c r="U970" s="359"/>
      <c r="V970" s="359"/>
      <c r="W970" s="359"/>
      <c r="X970" s="359"/>
      <c r="Y970" s="359"/>
      <c r="Z970" s="359">
        <f>IF(SUM(K970:N970)&lt;SUM(J970),SUM(J970)-SUM(K970:N970),)</f>
        <v>0</v>
      </c>
      <c r="AA970" s="359"/>
      <c r="AB970" s="219">
        <v>7950000</v>
      </c>
      <c r="AC970" s="219">
        <v>7950000</v>
      </c>
      <c r="AD970" s="219"/>
      <c r="AE970" s="219"/>
      <c r="AF970" s="219"/>
      <c r="AG970" s="219"/>
      <c r="AH970" s="219"/>
      <c r="AI970" s="219"/>
      <c r="AJ970" s="359">
        <f t="shared" si="172"/>
        <v>0</v>
      </c>
      <c r="AK970" s="180">
        <f t="shared" si="173"/>
        <v>0</v>
      </c>
      <c r="AL970" s="28"/>
      <c r="AM970" s="89"/>
      <c r="AN970" s="89"/>
      <c r="AO970" s="89"/>
      <c r="AP970" s="89"/>
      <c r="AQ970" s="89"/>
      <c r="AR970" s="89"/>
      <c r="AS970" s="89"/>
      <c r="AT970" s="89"/>
      <c r="AU970" s="89"/>
      <c r="AV970" s="220"/>
      <c r="AW970" s="89"/>
      <c r="AX970" s="89"/>
    </row>
    <row r="971" spans="1:50" ht="15.75">
      <c r="A971" s="356">
        <f>SUBTOTAL(3,$AK$7:AK971)</f>
        <v>965</v>
      </c>
      <c r="B971" s="357" t="s">
        <v>4732</v>
      </c>
      <c r="C971" s="358" t="s">
        <v>10307</v>
      </c>
      <c r="D971" s="357" t="s">
        <v>10308</v>
      </c>
      <c r="E971" s="357" t="s">
        <v>10024</v>
      </c>
      <c r="F971" s="357" t="s">
        <v>10024</v>
      </c>
      <c r="G971" s="359">
        <v>0</v>
      </c>
      <c r="H971" s="180">
        <v>0</v>
      </c>
      <c r="I971" s="371">
        <v>0</v>
      </c>
      <c r="J971" s="359">
        <v>8200000</v>
      </c>
      <c r="K971" s="359"/>
      <c r="L971" s="359"/>
      <c r="M971" s="359"/>
      <c r="N971" s="359"/>
      <c r="O971" s="359"/>
      <c r="P971" s="359">
        <v>8200000</v>
      </c>
      <c r="Q971" s="252"/>
      <c r="R971" s="359"/>
      <c r="S971" s="359"/>
      <c r="T971" s="359"/>
      <c r="U971" s="359"/>
      <c r="V971" s="359"/>
      <c r="W971" s="359"/>
      <c r="X971" s="359"/>
      <c r="Y971" s="359"/>
      <c r="Z971" s="359">
        <f>IF(SUM(K971:P971)&lt;SUM(J971),SUM(J971)-SUM(K971:P971),)</f>
        <v>0</v>
      </c>
      <c r="AA971" s="359"/>
      <c r="AB971" s="219">
        <v>9250000</v>
      </c>
      <c r="AC971" s="219">
        <v>9250000</v>
      </c>
      <c r="AD971" s="219"/>
      <c r="AE971" s="219"/>
      <c r="AF971" s="219"/>
      <c r="AG971" s="219"/>
      <c r="AH971" s="219"/>
      <c r="AI971" s="219"/>
      <c r="AJ971" s="359">
        <f t="shared" si="172"/>
        <v>0</v>
      </c>
      <c r="AK971" s="180">
        <f t="shared" si="173"/>
        <v>0</v>
      </c>
      <c r="AL971" s="28"/>
      <c r="AM971" s="89"/>
      <c r="AN971" s="89"/>
      <c r="AO971" s="89"/>
      <c r="AP971" s="89"/>
      <c r="AQ971" s="89"/>
      <c r="AR971" s="89"/>
      <c r="AS971" s="89"/>
      <c r="AT971" s="89"/>
      <c r="AU971" s="89"/>
      <c r="AV971" s="220"/>
      <c r="AW971" s="89"/>
      <c r="AX971" s="89"/>
    </row>
    <row r="972" spans="1:50" ht="15.75">
      <c r="A972" s="356">
        <f>SUBTOTAL(3,$AK$7:AK972)</f>
        <v>966</v>
      </c>
      <c r="B972" s="357" t="s">
        <v>4732</v>
      </c>
      <c r="C972" s="358" t="s">
        <v>10309</v>
      </c>
      <c r="D972" s="357" t="s">
        <v>10310</v>
      </c>
      <c r="E972" s="357" t="s">
        <v>10024</v>
      </c>
      <c r="F972" s="357" t="s">
        <v>10024</v>
      </c>
      <c r="G972" s="359">
        <v>0</v>
      </c>
      <c r="H972" s="180">
        <v>0</v>
      </c>
      <c r="I972" s="371">
        <v>0</v>
      </c>
      <c r="J972" s="359">
        <v>8200000</v>
      </c>
      <c r="K972" s="359"/>
      <c r="L972" s="359"/>
      <c r="M972" s="359"/>
      <c r="N972" s="359"/>
      <c r="O972" s="359"/>
      <c r="P972" s="359">
        <v>8200000</v>
      </c>
      <c r="Q972" s="252"/>
      <c r="R972" s="359"/>
      <c r="S972" s="359"/>
      <c r="T972" s="359"/>
      <c r="U972" s="359"/>
      <c r="V972" s="359"/>
      <c r="W972" s="359"/>
      <c r="X972" s="359"/>
      <c r="Y972" s="359"/>
      <c r="Z972" s="359">
        <f>IF(SUM(K972:P972)&lt;SUM(J972),SUM(J972)-SUM(K972:P972),)</f>
        <v>0</v>
      </c>
      <c r="AA972" s="359"/>
      <c r="AB972" s="219">
        <v>9250000</v>
      </c>
      <c r="AC972" s="219">
        <v>9250000</v>
      </c>
      <c r="AD972" s="219"/>
      <c r="AE972" s="219"/>
      <c r="AF972" s="219"/>
      <c r="AG972" s="219"/>
      <c r="AH972" s="219"/>
      <c r="AI972" s="219"/>
      <c r="AJ972" s="359">
        <f t="shared" si="172"/>
        <v>0</v>
      </c>
      <c r="AK972" s="180">
        <f t="shared" si="173"/>
        <v>0</v>
      </c>
      <c r="AL972" s="28"/>
      <c r="AM972" s="89"/>
      <c r="AN972" s="89"/>
      <c r="AO972" s="89"/>
      <c r="AP972" s="89"/>
      <c r="AQ972" s="89"/>
      <c r="AR972" s="89"/>
      <c r="AS972" s="89"/>
      <c r="AT972" s="89"/>
      <c r="AU972" s="89"/>
      <c r="AV972" s="220"/>
      <c r="AW972" s="89"/>
      <c r="AX972" s="89"/>
    </row>
    <row r="973" spans="1:50" ht="15.75">
      <c r="A973" s="356">
        <f>SUBTOTAL(3,$AK$7:AK973)</f>
        <v>967</v>
      </c>
      <c r="B973" s="357" t="s">
        <v>4732</v>
      </c>
      <c r="C973" s="358" t="s">
        <v>10311</v>
      </c>
      <c r="D973" s="357" t="s">
        <v>10312</v>
      </c>
      <c r="E973" s="357" t="s">
        <v>10024</v>
      </c>
      <c r="F973" s="357" t="s">
        <v>10024</v>
      </c>
      <c r="G973" s="359">
        <v>0</v>
      </c>
      <c r="H973" s="180">
        <v>0</v>
      </c>
      <c r="I973" s="371"/>
      <c r="J973" s="359">
        <v>8200000</v>
      </c>
      <c r="K973" s="359"/>
      <c r="L973" s="359"/>
      <c r="M973" s="359"/>
      <c r="N973" s="359"/>
      <c r="O973" s="359"/>
      <c r="P973" s="359">
        <v>8200000</v>
      </c>
      <c r="Q973" s="252"/>
      <c r="R973" s="359"/>
      <c r="S973" s="359"/>
      <c r="T973" s="359"/>
      <c r="U973" s="359"/>
      <c r="V973" s="359"/>
      <c r="W973" s="359"/>
      <c r="X973" s="359"/>
      <c r="Y973" s="359"/>
      <c r="Z973" s="359">
        <f>IF(SUM(K973:P973)&lt;SUM(J973),SUM(J973)-SUM(K973:P973),)</f>
        <v>0</v>
      </c>
      <c r="AA973" s="359"/>
      <c r="AB973" s="219">
        <v>9250000</v>
      </c>
      <c r="AC973" s="219"/>
      <c r="AD973" s="219"/>
      <c r="AE973" s="219"/>
      <c r="AF973" s="219"/>
      <c r="AG973" s="219"/>
      <c r="AH973" s="219"/>
      <c r="AI973" s="219"/>
      <c r="AJ973" s="359">
        <f t="shared" si="172"/>
        <v>9250000</v>
      </c>
      <c r="AK973" s="180">
        <f t="shared" si="173"/>
        <v>9250000</v>
      </c>
      <c r="AL973" s="28"/>
      <c r="AM973" s="89"/>
      <c r="AN973" s="89"/>
      <c r="AO973" s="89"/>
      <c r="AP973" s="89"/>
      <c r="AQ973" s="89"/>
      <c r="AR973" s="89"/>
      <c r="AS973" s="89"/>
      <c r="AT973" s="89"/>
      <c r="AU973" s="89"/>
      <c r="AV973" s="220"/>
      <c r="AW973" s="89"/>
      <c r="AX973" s="89"/>
    </row>
    <row r="974" spans="1:50" ht="15.75">
      <c r="A974" s="356">
        <f>SUBTOTAL(3,$AK$7:AK974)</f>
        <v>968</v>
      </c>
      <c r="B974" s="357" t="s">
        <v>4732</v>
      </c>
      <c r="C974" s="358" t="s">
        <v>6955</v>
      </c>
      <c r="D974" s="357" t="s">
        <v>10313</v>
      </c>
      <c r="E974" s="357" t="s">
        <v>10024</v>
      </c>
      <c r="F974" s="357" t="s">
        <v>10024</v>
      </c>
      <c r="G974" s="359">
        <v>0</v>
      </c>
      <c r="H974" s="180">
        <v>0</v>
      </c>
      <c r="I974" s="371">
        <v>0</v>
      </c>
      <c r="J974" s="359">
        <v>8200000</v>
      </c>
      <c r="K974" s="359"/>
      <c r="L974" s="359"/>
      <c r="M974" s="359"/>
      <c r="N974" s="359">
        <v>8200000</v>
      </c>
      <c r="O974" s="359"/>
      <c r="P974" s="359"/>
      <c r="Q974" s="252"/>
      <c r="R974" s="359"/>
      <c r="S974" s="359"/>
      <c r="T974" s="359"/>
      <c r="U974" s="359"/>
      <c r="V974" s="359"/>
      <c r="W974" s="359"/>
      <c r="X974" s="359"/>
      <c r="Y974" s="359"/>
      <c r="Z974" s="359">
        <f>IF(SUM(K974:N974)&lt;SUM(J974),SUM(J974)-SUM(K974:N974),)</f>
        <v>0</v>
      </c>
      <c r="AA974" s="359"/>
      <c r="AB974" s="219">
        <v>9250000</v>
      </c>
      <c r="AC974" s="219"/>
      <c r="AD974" s="219"/>
      <c r="AE974" s="219">
        <v>9250000</v>
      </c>
      <c r="AF974" s="219"/>
      <c r="AG974" s="219"/>
      <c r="AH974" s="219"/>
      <c r="AI974" s="219"/>
      <c r="AJ974" s="359">
        <f>IF(SUM(AC974:AF974)&lt;SUM(AB974),SUM(AB974)-SUM(AC974:AF974),)</f>
        <v>0</v>
      </c>
      <c r="AK974" s="180">
        <f>IF(SUM(K974:X974)-I974&lt;SUM(J974+G974,H974),SUM(G974+H974+J974)-SUM(K974:X974),)+IF(SUM(AC974:AF974)&lt;SUM(AB974),SUM(AB974)-SUM(AC974:AF974),)</f>
        <v>0</v>
      </c>
      <c r="AL974" s="28"/>
      <c r="AM974" s="89"/>
      <c r="AN974" s="89"/>
      <c r="AO974" s="89"/>
      <c r="AP974" s="89"/>
      <c r="AQ974" s="89"/>
      <c r="AR974" s="89"/>
      <c r="AS974" s="89"/>
      <c r="AT974" s="89"/>
      <c r="AU974" s="89"/>
      <c r="AV974" s="220"/>
      <c r="AW974" s="89"/>
      <c r="AX974" s="89"/>
    </row>
    <row r="975" spans="1:50" ht="15.75">
      <c r="A975" s="356">
        <f>SUBTOTAL(3,$AK$7:AK975)</f>
        <v>969</v>
      </c>
      <c r="B975" s="357" t="s">
        <v>4732</v>
      </c>
      <c r="C975" s="358" t="s">
        <v>10314</v>
      </c>
      <c r="D975" s="357" t="s">
        <v>10315</v>
      </c>
      <c r="E975" s="357" t="s">
        <v>10024</v>
      </c>
      <c r="F975" s="357" t="s">
        <v>10024</v>
      </c>
      <c r="G975" s="359">
        <v>0</v>
      </c>
      <c r="H975" s="180">
        <v>0</v>
      </c>
      <c r="I975" s="371">
        <v>0</v>
      </c>
      <c r="J975" s="359">
        <v>8200000</v>
      </c>
      <c r="K975" s="359"/>
      <c r="L975" s="359"/>
      <c r="M975" s="359"/>
      <c r="N975" s="359"/>
      <c r="O975" s="359"/>
      <c r="P975" s="359"/>
      <c r="Q975" s="252"/>
      <c r="R975" s="359"/>
      <c r="S975" s="359"/>
      <c r="T975" s="359"/>
      <c r="U975" s="359"/>
      <c r="V975" s="359">
        <v>8200000</v>
      </c>
      <c r="W975" s="359"/>
      <c r="X975" s="359"/>
      <c r="Y975" s="359"/>
      <c r="Z975" s="359">
        <f>IF(SUM(K975:V975)&lt;SUM(J975),SUM(J975)-SUM(K975:V975),)</f>
        <v>0</v>
      </c>
      <c r="AA975" s="359"/>
      <c r="AB975" s="219">
        <v>9250000</v>
      </c>
      <c r="AC975" s="219"/>
      <c r="AD975" s="219"/>
      <c r="AE975" s="219"/>
      <c r="AF975" s="219"/>
      <c r="AG975" s="219"/>
      <c r="AH975" s="219"/>
      <c r="AI975" s="219"/>
      <c r="AJ975" s="359">
        <f>IF(SUM(AC975:AD975)&lt;SUM(AB975),SUM(AB975)-SUM(AC975:AD975),)</f>
        <v>9250000</v>
      </c>
      <c r="AK975" s="180">
        <f>IF(SUM(K975:X975)-I975&lt;SUM(J975+G975,H975),SUM(G975+H975+J975)-SUM(K975:X975),)+IF(SUM(AC975:AD975)&lt;SUM(AB975),SUM(AB975)-SUM(AC975:AD975),)</f>
        <v>9250000</v>
      </c>
      <c r="AL975" s="28"/>
      <c r="AM975" s="89"/>
      <c r="AN975" s="89"/>
      <c r="AO975" s="89"/>
      <c r="AP975" s="89"/>
      <c r="AQ975" s="89"/>
      <c r="AR975" s="89"/>
      <c r="AS975" s="89"/>
      <c r="AT975" s="89"/>
      <c r="AU975" s="89"/>
      <c r="AV975" s="220"/>
      <c r="AW975" s="89"/>
      <c r="AX975" s="89"/>
    </row>
    <row r="976" spans="1:50" ht="15.75">
      <c r="A976" s="356">
        <f>SUBTOTAL(3,$AK$7:AK976)</f>
        <v>970</v>
      </c>
      <c r="B976" s="357" t="s">
        <v>4732</v>
      </c>
      <c r="C976" s="358" t="s">
        <v>6133</v>
      </c>
      <c r="D976" s="357" t="s">
        <v>8752</v>
      </c>
      <c r="E976" s="357" t="s">
        <v>10024</v>
      </c>
      <c r="F976" s="357" t="s">
        <v>10024</v>
      </c>
      <c r="G976" s="359">
        <v>0</v>
      </c>
      <c r="H976" s="180">
        <v>0</v>
      </c>
      <c r="I976" s="371">
        <v>0</v>
      </c>
      <c r="J976" s="359">
        <v>8200000</v>
      </c>
      <c r="K976" s="359"/>
      <c r="L976" s="359"/>
      <c r="M976" s="359"/>
      <c r="N976" s="359">
        <v>8200000</v>
      </c>
      <c r="O976" s="359"/>
      <c r="P976" s="359"/>
      <c r="Q976" s="252"/>
      <c r="R976" s="359"/>
      <c r="S976" s="359"/>
      <c r="T976" s="359"/>
      <c r="U976" s="359"/>
      <c r="V976" s="359"/>
      <c r="W976" s="359"/>
      <c r="X976" s="359"/>
      <c r="Y976" s="359"/>
      <c r="Z976" s="359">
        <f>IF(SUM(K976:N976)&lt;SUM(J976),SUM(J976)-SUM(K976:N976),)</f>
        <v>0</v>
      </c>
      <c r="AA976" s="359"/>
      <c r="AB976" s="219">
        <v>9250000</v>
      </c>
      <c r="AC976" s="219">
        <v>9250000</v>
      </c>
      <c r="AD976" s="219"/>
      <c r="AE976" s="219"/>
      <c r="AF976" s="219"/>
      <c r="AG976" s="219"/>
      <c r="AH976" s="219"/>
      <c r="AI976" s="219"/>
      <c r="AJ976" s="359">
        <f>IF(SUM(AC976:AD976)&lt;SUM(AB976),SUM(AB976)-SUM(AC976:AD976),)</f>
        <v>0</v>
      </c>
      <c r="AK976" s="180">
        <f>IF(SUM(K976:X976)-I976&lt;SUM(J976+G976,H976),SUM(G976+H976+J976)-SUM(K976:X976),)+IF(SUM(AC976:AD976)&lt;SUM(AB976),SUM(AB976)-SUM(AC976:AD976),)</f>
        <v>0</v>
      </c>
      <c r="AL976" s="28"/>
      <c r="AM976" s="89"/>
      <c r="AN976" s="89"/>
      <c r="AO976" s="89"/>
      <c r="AP976" s="89"/>
      <c r="AQ976" s="89"/>
      <c r="AR976" s="89"/>
      <c r="AS976" s="89"/>
      <c r="AT976" s="89"/>
      <c r="AU976" s="89"/>
      <c r="AV976" s="220"/>
      <c r="AW976" s="89"/>
      <c r="AX976" s="89"/>
    </row>
    <row r="977" spans="1:50" ht="15.75">
      <c r="A977" s="356">
        <f>SUBTOTAL(3,$AK$7:AK977)</f>
        <v>971</v>
      </c>
      <c r="B977" s="357" t="s">
        <v>4732</v>
      </c>
      <c r="C977" s="358" t="s">
        <v>10317</v>
      </c>
      <c r="D977" s="357" t="s">
        <v>10318</v>
      </c>
      <c r="E977" s="357" t="s">
        <v>10024</v>
      </c>
      <c r="F977" s="357" t="s">
        <v>10024</v>
      </c>
      <c r="G977" s="359">
        <v>0</v>
      </c>
      <c r="H977" s="180">
        <v>0</v>
      </c>
      <c r="I977" s="371">
        <v>0</v>
      </c>
      <c r="J977" s="359">
        <v>8200000</v>
      </c>
      <c r="K977" s="359"/>
      <c r="L977" s="359"/>
      <c r="M977" s="359"/>
      <c r="N977" s="359"/>
      <c r="O977" s="359"/>
      <c r="P977" s="359"/>
      <c r="Q977" s="252"/>
      <c r="R977" s="359">
        <v>8200000</v>
      </c>
      <c r="S977" s="359"/>
      <c r="T977" s="359"/>
      <c r="U977" s="359"/>
      <c r="V977" s="359"/>
      <c r="W977" s="359"/>
      <c r="X977" s="359"/>
      <c r="Y977" s="359"/>
      <c r="Z977" s="359">
        <f>IF(SUM(K977:R977)&lt;SUM(J977),SUM(J977)-SUM(K977:N=R977),)</f>
        <v>0</v>
      </c>
      <c r="AA977" s="359"/>
      <c r="AB977" s="219">
        <v>9250000</v>
      </c>
      <c r="AC977" s="219"/>
      <c r="AD977" s="219"/>
      <c r="AE977" s="219"/>
      <c r="AF977" s="219"/>
      <c r="AG977" s="219"/>
      <c r="AH977" s="219"/>
      <c r="AI977" s="219"/>
      <c r="AJ977" s="359">
        <f>IF(SUM(AC977:AD977)&lt;SUM(AB977),SUM(AB977)-SUM(AC977:AD977),)</f>
        <v>9250000</v>
      </c>
      <c r="AK977" s="180">
        <f>IF(SUM(K977:X977)-I977&lt;SUM(J977+G977,H977),SUM(G977+H977+J977)-SUM(K977:X977),)+IF(SUM(AC977:AD977)&lt;SUM(AB977),SUM(AB977)-SUM(AC977:AD977),)</f>
        <v>9250000</v>
      </c>
      <c r="AL977" s="28"/>
      <c r="AM977" s="89"/>
      <c r="AN977" s="89"/>
      <c r="AO977" s="89"/>
      <c r="AP977" s="89"/>
      <c r="AQ977" s="89"/>
      <c r="AR977" s="89"/>
      <c r="AS977" s="89"/>
      <c r="AT977" s="89"/>
      <c r="AU977" s="89"/>
      <c r="AV977" s="220"/>
      <c r="AW977" s="89"/>
      <c r="AX977" s="89"/>
    </row>
    <row r="978" spans="1:50" ht="15.75">
      <c r="A978" s="356">
        <f>SUBTOTAL(3,$AK$7:AK978)</f>
        <v>972</v>
      </c>
      <c r="B978" s="357" t="s">
        <v>4732</v>
      </c>
      <c r="C978" s="358" t="s">
        <v>10321</v>
      </c>
      <c r="D978" s="357" t="s">
        <v>10322</v>
      </c>
      <c r="E978" s="357" t="s">
        <v>10024</v>
      </c>
      <c r="F978" s="357" t="s">
        <v>10024</v>
      </c>
      <c r="G978" s="359">
        <v>0</v>
      </c>
      <c r="H978" s="180">
        <v>0</v>
      </c>
      <c r="I978" s="371">
        <v>0</v>
      </c>
      <c r="J978" s="359">
        <v>8200000</v>
      </c>
      <c r="K978" s="359"/>
      <c r="L978" s="359"/>
      <c r="M978" s="359"/>
      <c r="N978" s="359"/>
      <c r="O978" s="359"/>
      <c r="P978" s="359">
        <v>8200000</v>
      </c>
      <c r="Q978" s="252"/>
      <c r="R978" s="359"/>
      <c r="S978" s="359"/>
      <c r="T978" s="359"/>
      <c r="U978" s="359"/>
      <c r="V978" s="359"/>
      <c r="W978" s="359"/>
      <c r="X978" s="359"/>
      <c r="Y978" s="359"/>
      <c r="Z978" s="359">
        <f>IF(SUM(K978:P978)&lt;SUM(J978),SUM(J978)-SUM(K978:P978),)</f>
        <v>0</v>
      </c>
      <c r="AA978" s="359"/>
      <c r="AB978" s="219">
        <v>9250000</v>
      </c>
      <c r="AC978" s="219">
        <v>9250000</v>
      </c>
      <c r="AD978" s="219"/>
      <c r="AE978" s="219"/>
      <c r="AF978" s="219"/>
      <c r="AG978" s="219"/>
      <c r="AH978" s="219"/>
      <c r="AI978" s="219"/>
      <c r="AJ978" s="359">
        <f>IF(SUM(AC978:AD978)&lt;SUM(AB978),SUM(AB978)-SUM(AC978:AD978),)</f>
        <v>0</v>
      </c>
      <c r="AK978" s="180">
        <f>IF(SUM(K978:X978)-I978&lt;SUM(J978+G978,H978),SUM(G978+H978+J978)-SUM(K978:X978),)+IF(SUM(AC978:AD978)&lt;SUM(AB978),SUM(AB978)-SUM(AC978:AD978),)</f>
        <v>0</v>
      </c>
      <c r="AL978" s="28"/>
      <c r="AM978" s="89"/>
      <c r="AN978" s="89"/>
      <c r="AO978" s="89"/>
      <c r="AP978" s="89"/>
      <c r="AQ978" s="89"/>
      <c r="AR978" s="89"/>
      <c r="AS978" s="89"/>
      <c r="AT978" s="89"/>
      <c r="AU978" s="89"/>
      <c r="AV978" s="220"/>
      <c r="AW978" s="89"/>
      <c r="AX978" s="89"/>
    </row>
    <row r="979" spans="1:50" ht="15.75">
      <c r="A979" s="356">
        <f>SUBTOTAL(3,$AK$7:AK979)</f>
        <v>973</v>
      </c>
      <c r="B979" s="357" t="s">
        <v>4732</v>
      </c>
      <c r="C979" s="358" t="s">
        <v>5914</v>
      </c>
      <c r="D979" s="357" t="s">
        <v>10323</v>
      </c>
      <c r="E979" s="357" t="s">
        <v>10024</v>
      </c>
      <c r="F979" s="357" t="s">
        <v>10024</v>
      </c>
      <c r="G979" s="359">
        <v>0</v>
      </c>
      <c r="H979" s="180">
        <v>0</v>
      </c>
      <c r="I979" s="371">
        <v>0</v>
      </c>
      <c r="J979" s="359">
        <v>8200000</v>
      </c>
      <c r="K979" s="359"/>
      <c r="L979" s="359"/>
      <c r="M979" s="359"/>
      <c r="N979" s="359">
        <v>8200000</v>
      </c>
      <c r="O979" s="359"/>
      <c r="P979" s="359"/>
      <c r="Q979" s="252"/>
      <c r="R979" s="359"/>
      <c r="S979" s="359"/>
      <c r="T979" s="359"/>
      <c r="U979" s="359"/>
      <c r="V979" s="359"/>
      <c r="W979" s="359"/>
      <c r="X979" s="359"/>
      <c r="Y979" s="359"/>
      <c r="Z979" s="359">
        <f>IF(SUM(K979:N979)&lt;SUM(J979),SUM(J979)-SUM(K979:N979),)</f>
        <v>0</v>
      </c>
      <c r="AA979" s="359"/>
      <c r="AB979" s="219">
        <v>9250000</v>
      </c>
      <c r="AC979" s="219"/>
      <c r="AD979" s="219"/>
      <c r="AE979" s="219"/>
      <c r="AF979" s="219"/>
      <c r="AG979" s="219"/>
      <c r="AH979" s="219"/>
      <c r="AI979" s="219"/>
      <c r="AJ979" s="359">
        <f>IF(SUM(AC979:AD979)&lt;SUM(AB979),SUM(AB979)-SUM(AC979:AD979),)</f>
        <v>9250000</v>
      </c>
      <c r="AK979" s="180">
        <f>IF(SUM(K979:X979)-I979&lt;SUM(J979+G979,H979),SUM(G979+H979+J979)-SUM(K979:X979),)+IF(SUM(AC979:AD979)&lt;SUM(AB979),SUM(AB979)-SUM(AC979:AD979),)</f>
        <v>9250000</v>
      </c>
      <c r="AL979" s="28"/>
      <c r="AM979" s="89"/>
      <c r="AN979" s="89"/>
      <c r="AO979" s="89"/>
      <c r="AP979" s="89"/>
      <c r="AQ979" s="89"/>
      <c r="AR979" s="89"/>
      <c r="AS979" s="89"/>
      <c r="AT979" s="89"/>
      <c r="AU979" s="89"/>
      <c r="AV979" s="220"/>
      <c r="AW979" s="89"/>
      <c r="AX979" s="89"/>
    </row>
    <row r="980" spans="1:50" ht="15.75">
      <c r="A980" s="356">
        <f>SUBTOTAL(3,$AK$7:AK980)</f>
        <v>974</v>
      </c>
      <c r="B980" s="357" t="s">
        <v>4732</v>
      </c>
      <c r="C980" s="358" t="s">
        <v>10324</v>
      </c>
      <c r="D980" s="357" t="s">
        <v>10325</v>
      </c>
      <c r="E980" s="357" t="s">
        <v>10024</v>
      </c>
      <c r="F980" s="357" t="s">
        <v>10024</v>
      </c>
      <c r="G980" s="359">
        <v>0</v>
      </c>
      <c r="H980" s="180">
        <v>0</v>
      </c>
      <c r="I980" s="371">
        <v>0</v>
      </c>
      <c r="J980" s="359">
        <v>8200000</v>
      </c>
      <c r="K980" s="359"/>
      <c r="L980" s="359"/>
      <c r="M980" s="359"/>
      <c r="N980" s="359"/>
      <c r="O980" s="359"/>
      <c r="P980" s="359">
        <v>8200000</v>
      </c>
      <c r="Q980" s="252"/>
      <c r="R980" s="359"/>
      <c r="S980" s="359"/>
      <c r="T980" s="359"/>
      <c r="U980" s="359"/>
      <c r="V980" s="359"/>
      <c r="W980" s="359"/>
      <c r="X980" s="359"/>
      <c r="Y980" s="359"/>
      <c r="Z980" s="359">
        <f>IF(SUM(K980:P980)&lt;SUM(J980),SUM(J980)-SUM(K980:P980),)</f>
        <v>0</v>
      </c>
      <c r="AA980" s="359"/>
      <c r="AB980" s="219">
        <v>9250000</v>
      </c>
      <c r="AC980" s="219"/>
      <c r="AD980" s="219"/>
      <c r="AE980" s="219">
        <v>9250000</v>
      </c>
      <c r="AF980" s="219"/>
      <c r="AG980" s="219"/>
      <c r="AH980" s="219"/>
      <c r="AI980" s="219"/>
      <c r="AJ980" s="359">
        <f>IF(SUM(AC980:AF980)&lt;SUM(AB980),SUM(AB980)-SUM(AC980:AF980),)</f>
        <v>0</v>
      </c>
      <c r="AK980" s="180">
        <f>IF(SUM(K980:X980)-I980&lt;SUM(J980+G980,H980),SUM(G980+H980+J980)-SUM(K980:X980),)+IF(SUM(AC980:AF980)&lt;SUM(AB980),SUM(AB980)-SUM(AC980:AF980),)</f>
        <v>0</v>
      </c>
      <c r="AL980" s="28"/>
      <c r="AM980" s="89"/>
      <c r="AN980" s="89"/>
      <c r="AO980" s="89"/>
      <c r="AP980" s="89"/>
      <c r="AQ980" s="89"/>
      <c r="AR980" s="89"/>
      <c r="AS980" s="89"/>
      <c r="AT980" s="89"/>
      <c r="AU980" s="89"/>
      <c r="AV980" s="220"/>
      <c r="AW980" s="89"/>
      <c r="AX980" s="89"/>
    </row>
    <row r="981" spans="1:50" ht="15.75">
      <c r="A981" s="356">
        <f>SUBTOTAL(3,$AK$7:AK981)</f>
        <v>975</v>
      </c>
      <c r="B981" s="357" t="s">
        <v>4732</v>
      </c>
      <c r="C981" s="358" t="s">
        <v>10326</v>
      </c>
      <c r="D981" s="357" t="s">
        <v>10327</v>
      </c>
      <c r="E981" s="357" t="s">
        <v>10024</v>
      </c>
      <c r="F981" s="357" t="s">
        <v>10024</v>
      </c>
      <c r="G981" s="359">
        <v>0</v>
      </c>
      <c r="H981" s="180">
        <v>0</v>
      </c>
      <c r="I981" s="371">
        <v>0</v>
      </c>
      <c r="J981" s="359">
        <v>8200000</v>
      </c>
      <c r="K981" s="359"/>
      <c r="L981" s="359"/>
      <c r="M981" s="359"/>
      <c r="N981" s="359"/>
      <c r="O981" s="359"/>
      <c r="P981" s="359"/>
      <c r="Q981" s="252"/>
      <c r="R981" s="359">
        <v>8200000</v>
      </c>
      <c r="S981" s="359"/>
      <c r="T981" s="359"/>
      <c r="U981" s="359"/>
      <c r="V981" s="359"/>
      <c r="W981" s="359"/>
      <c r="X981" s="359"/>
      <c r="Y981" s="359"/>
      <c r="Z981" s="359">
        <f>IF(SUM(K981:R981)&lt;SUM(J981),SUM(J981)-SUM(K981:N=R981),)</f>
        <v>0</v>
      </c>
      <c r="AA981" s="359"/>
      <c r="AB981" s="219">
        <v>9250000</v>
      </c>
      <c r="AC981" s="219"/>
      <c r="AD981" s="219"/>
      <c r="AE981" s="219"/>
      <c r="AF981" s="219"/>
      <c r="AG981" s="219"/>
      <c r="AH981" s="219"/>
      <c r="AI981" s="219"/>
      <c r="AJ981" s="359">
        <f>IF(SUM(AC981:AD981)&lt;SUM(AB981),SUM(AB981)-SUM(AC981:AD981),)</f>
        <v>9250000</v>
      </c>
      <c r="AK981" s="180">
        <f>IF(SUM(K981:X981)-I981&lt;SUM(J981+G981,H981),SUM(G981+H981+J981)-SUM(K981:X981),)+IF(SUM(AC981:AD981)&lt;SUM(AB981),SUM(AB981)-SUM(AC981:AD981),)</f>
        <v>9250000</v>
      </c>
      <c r="AL981" s="28"/>
      <c r="AM981" s="89"/>
      <c r="AN981" s="89"/>
      <c r="AO981" s="89"/>
      <c r="AP981" s="89"/>
      <c r="AQ981" s="89"/>
      <c r="AR981" s="89"/>
      <c r="AS981" s="89"/>
      <c r="AT981" s="89"/>
      <c r="AU981" s="89"/>
      <c r="AV981" s="220"/>
      <c r="AW981" s="89"/>
      <c r="AX981" s="89"/>
    </row>
    <row r="982" spans="1:50" ht="15.75">
      <c r="A982" s="356">
        <f>SUBTOTAL(3,$AK$7:AK982)</f>
        <v>976</v>
      </c>
      <c r="B982" s="357" t="s">
        <v>4732</v>
      </c>
      <c r="C982" s="358" t="s">
        <v>6127</v>
      </c>
      <c r="D982" s="357" t="s">
        <v>10328</v>
      </c>
      <c r="E982" s="357" t="s">
        <v>10024</v>
      </c>
      <c r="F982" s="357" t="s">
        <v>10024</v>
      </c>
      <c r="G982" s="359">
        <v>0</v>
      </c>
      <c r="H982" s="180">
        <v>0</v>
      </c>
      <c r="I982" s="371">
        <v>0</v>
      </c>
      <c r="J982" s="359">
        <v>8200000</v>
      </c>
      <c r="K982" s="359"/>
      <c r="L982" s="359"/>
      <c r="M982" s="359"/>
      <c r="N982" s="359">
        <v>8200000</v>
      </c>
      <c r="O982" s="359"/>
      <c r="P982" s="359"/>
      <c r="Q982" s="252"/>
      <c r="R982" s="359"/>
      <c r="S982" s="359"/>
      <c r="T982" s="359"/>
      <c r="U982" s="359"/>
      <c r="V982" s="359"/>
      <c r="W982" s="359"/>
      <c r="X982" s="359"/>
      <c r="Y982" s="359"/>
      <c r="Z982" s="359">
        <f>IF(SUM(K982:N982)&lt;SUM(J982),SUM(J982)-SUM(K982:N982),)</f>
        <v>0</v>
      </c>
      <c r="AA982" s="359"/>
      <c r="AB982" s="219">
        <v>9250000</v>
      </c>
      <c r="AC982" s="219">
        <v>9250000</v>
      </c>
      <c r="AD982" s="219"/>
      <c r="AE982" s="219"/>
      <c r="AF982" s="219"/>
      <c r="AG982" s="219"/>
      <c r="AH982" s="219"/>
      <c r="AI982" s="219"/>
      <c r="AJ982" s="359">
        <f>IF(SUM(AC982:AD982)&lt;SUM(AB982),SUM(AB982)-SUM(AC982:AD982),)</f>
        <v>0</v>
      </c>
      <c r="AK982" s="180">
        <f>IF(SUM(K982:X982)-I982&lt;SUM(J982+G982,H982),SUM(G982+H982+J982)-SUM(K982:X982),)+IF(SUM(AC982:AD982)&lt;SUM(AB982),SUM(AB982)-SUM(AC982:AD982),)</f>
        <v>0</v>
      </c>
      <c r="AL982" s="28"/>
      <c r="AM982" s="89"/>
      <c r="AN982" s="89"/>
      <c r="AO982" s="89"/>
      <c r="AP982" s="89"/>
      <c r="AQ982" s="89"/>
      <c r="AR982" s="89"/>
      <c r="AS982" s="89"/>
      <c r="AT982" s="89"/>
      <c r="AU982" s="89"/>
      <c r="AV982" s="220"/>
      <c r="AW982" s="89"/>
      <c r="AX982" s="89"/>
    </row>
    <row r="983" spans="1:50" ht="15.75">
      <c r="A983" s="356">
        <f>SUBTOTAL(3,$AK$7:AK983)</f>
        <v>977</v>
      </c>
      <c r="B983" s="357" t="s">
        <v>4732</v>
      </c>
      <c r="C983" s="358" t="s">
        <v>10329</v>
      </c>
      <c r="D983" s="357" t="s">
        <v>10330</v>
      </c>
      <c r="E983" s="357" t="s">
        <v>10024</v>
      </c>
      <c r="F983" s="357" t="s">
        <v>10024</v>
      </c>
      <c r="G983" s="359">
        <v>0</v>
      </c>
      <c r="H983" s="180">
        <v>0</v>
      </c>
      <c r="I983" s="371">
        <v>0</v>
      </c>
      <c r="J983" s="359">
        <v>8200000</v>
      </c>
      <c r="K983" s="359"/>
      <c r="L983" s="359"/>
      <c r="M983" s="359"/>
      <c r="N983" s="359"/>
      <c r="O983" s="359"/>
      <c r="P983" s="359"/>
      <c r="Q983" s="252"/>
      <c r="R983" s="359"/>
      <c r="S983" s="359"/>
      <c r="T983" s="359">
        <v>8200000</v>
      </c>
      <c r="U983" s="359"/>
      <c r="V983" s="359"/>
      <c r="W983" s="359"/>
      <c r="X983" s="359"/>
      <c r="Y983" s="359"/>
      <c r="Z983" s="359">
        <f>IF(SUM(K983:Y983)&lt;SUM(J983),SUM(J983)-SUM(K983:Y983),)</f>
        <v>0</v>
      </c>
      <c r="AA983" s="359"/>
      <c r="AB983" s="219">
        <v>9250000</v>
      </c>
      <c r="AC983" s="219"/>
      <c r="AD983" s="219"/>
      <c r="AE983" s="219">
        <v>9250000</v>
      </c>
      <c r="AF983" s="219"/>
      <c r="AG983" s="219"/>
      <c r="AH983" s="219"/>
      <c r="AI983" s="219"/>
      <c r="AJ983" s="359">
        <f>IF(SUM(AC983:AF983)&lt;SUM(AB983),SUM(AB983)-SUM(AC983:AF983),)</f>
        <v>0</v>
      </c>
      <c r="AK983" s="180">
        <f>IF(SUM(K983:X983)-I983&lt;SUM(J983+G983,H983),SUM(G983+H983+J983)-SUM(K983:X983),)+IF(SUM(AC983:AF983)&lt;SUM(AB983),SUM(AB983)-SUM(AC983:AF983),)</f>
        <v>0</v>
      </c>
      <c r="AL983" s="28"/>
      <c r="AM983" s="89"/>
      <c r="AN983" s="89"/>
      <c r="AO983" s="89"/>
      <c r="AP983" s="89"/>
      <c r="AQ983" s="89"/>
      <c r="AR983" s="89"/>
      <c r="AS983" s="89"/>
      <c r="AT983" s="89"/>
      <c r="AU983" s="89"/>
      <c r="AV983" s="220"/>
      <c r="AW983" s="89"/>
      <c r="AX983" s="89"/>
    </row>
    <row r="984" spans="1:50" ht="15.75">
      <c r="A984" s="356">
        <f>SUBTOTAL(3,$AK$7:AK984)</f>
        <v>978</v>
      </c>
      <c r="B984" s="357" t="s">
        <v>4732</v>
      </c>
      <c r="C984" s="358" t="s">
        <v>10331</v>
      </c>
      <c r="D984" s="357" t="s">
        <v>9025</v>
      </c>
      <c r="E984" s="357" t="s">
        <v>10024</v>
      </c>
      <c r="F984" s="357" t="s">
        <v>10024</v>
      </c>
      <c r="G984" s="359">
        <v>0</v>
      </c>
      <c r="H984" s="180">
        <v>0</v>
      </c>
      <c r="I984" s="371">
        <v>0</v>
      </c>
      <c r="J984" s="359">
        <v>8200000</v>
      </c>
      <c r="K984" s="359"/>
      <c r="L984" s="359"/>
      <c r="M984" s="359"/>
      <c r="N984" s="359"/>
      <c r="O984" s="359"/>
      <c r="P984" s="359">
        <v>8200000</v>
      </c>
      <c r="Q984" s="252"/>
      <c r="R984" s="359"/>
      <c r="S984" s="359"/>
      <c r="T984" s="359"/>
      <c r="U984" s="359"/>
      <c r="V984" s="359"/>
      <c r="W984" s="359"/>
      <c r="X984" s="359"/>
      <c r="Y984" s="359"/>
      <c r="Z984" s="359">
        <f>IF(SUM(K984:P984)&lt;SUM(J984),SUM(J984)-SUM(K984:P984),)</f>
        <v>0</v>
      </c>
      <c r="AA984" s="359"/>
      <c r="AB984" s="219">
        <v>9250000</v>
      </c>
      <c r="AC984" s="219"/>
      <c r="AD984" s="219"/>
      <c r="AE984" s="219"/>
      <c r="AF984" s="219"/>
      <c r="AG984" s="219"/>
      <c r="AH984" s="219"/>
      <c r="AI984" s="219"/>
      <c r="AJ984" s="359">
        <f t="shared" ref="AJ984:AJ991" si="174">IF(SUM(AC984:AD984)&lt;SUM(AB984),SUM(AB984)-SUM(AC984:AD984),)</f>
        <v>9250000</v>
      </c>
      <c r="AK984" s="180">
        <f t="shared" ref="AK984:AK991" si="175">IF(SUM(K984:X984)-I984&lt;SUM(J984+G984,H984),SUM(G984+H984+J984)-SUM(K984:X984),)+IF(SUM(AC984:AD984)&lt;SUM(AB984),SUM(AB984)-SUM(AC984:AD984),)</f>
        <v>9250000</v>
      </c>
      <c r="AL984" s="28"/>
      <c r="AM984" s="89"/>
      <c r="AN984" s="89"/>
      <c r="AO984" s="89"/>
      <c r="AP984" s="89"/>
      <c r="AQ984" s="89"/>
      <c r="AR984" s="89"/>
      <c r="AS984" s="89"/>
      <c r="AT984" s="89"/>
      <c r="AU984" s="89"/>
      <c r="AV984" s="220"/>
      <c r="AW984" s="89"/>
      <c r="AX984" s="89"/>
    </row>
    <row r="985" spans="1:50" ht="15.75">
      <c r="A985" s="356">
        <f>SUBTOTAL(3,$AK$7:AK985)</f>
        <v>979</v>
      </c>
      <c r="B985" s="357" t="s">
        <v>4732</v>
      </c>
      <c r="C985" s="358" t="s">
        <v>10332</v>
      </c>
      <c r="D985" s="357" t="s">
        <v>10333</v>
      </c>
      <c r="E985" s="357" t="s">
        <v>10024</v>
      </c>
      <c r="F985" s="357" t="s">
        <v>10024</v>
      </c>
      <c r="G985" s="359">
        <v>0</v>
      </c>
      <c r="H985" s="180">
        <v>0</v>
      </c>
      <c r="I985" s="371"/>
      <c r="J985" s="359">
        <v>8200000</v>
      </c>
      <c r="K985" s="359"/>
      <c r="L985" s="359"/>
      <c r="M985" s="359"/>
      <c r="N985" s="359"/>
      <c r="O985" s="359"/>
      <c r="P985" s="359">
        <v>8200000</v>
      </c>
      <c r="Q985" s="252"/>
      <c r="R985" s="359"/>
      <c r="S985" s="359"/>
      <c r="T985" s="359"/>
      <c r="U985" s="359"/>
      <c r="V985" s="359"/>
      <c r="W985" s="359"/>
      <c r="X985" s="359"/>
      <c r="Y985" s="359"/>
      <c r="Z985" s="359">
        <f>IF(SUM(K985:P985)&lt;SUM(J985),SUM(J985)-SUM(K985:P985),)</f>
        <v>0</v>
      </c>
      <c r="AA985" s="359"/>
      <c r="AB985" s="219">
        <v>9250000</v>
      </c>
      <c r="AC985" s="219"/>
      <c r="AD985" s="219"/>
      <c r="AE985" s="219"/>
      <c r="AF985" s="219"/>
      <c r="AG985" s="219"/>
      <c r="AH985" s="219"/>
      <c r="AI985" s="219"/>
      <c r="AJ985" s="359">
        <f t="shared" si="174"/>
        <v>9250000</v>
      </c>
      <c r="AK985" s="180">
        <f t="shared" si="175"/>
        <v>9250000</v>
      </c>
      <c r="AL985" s="28"/>
      <c r="AM985" s="89"/>
      <c r="AN985" s="89"/>
      <c r="AO985" s="89"/>
      <c r="AP985" s="89"/>
      <c r="AQ985" s="89"/>
      <c r="AR985" s="89"/>
      <c r="AS985" s="89"/>
      <c r="AT985" s="89"/>
      <c r="AU985" s="89"/>
      <c r="AV985" s="220"/>
      <c r="AW985" s="89"/>
      <c r="AX985" s="89"/>
    </row>
    <row r="986" spans="1:50" ht="15.75">
      <c r="A986" s="356">
        <f>SUBTOTAL(3,$AK$7:AK986)</f>
        <v>980</v>
      </c>
      <c r="B986" s="357" t="s">
        <v>4732</v>
      </c>
      <c r="C986" s="358" t="s">
        <v>10334</v>
      </c>
      <c r="D986" s="357" t="s">
        <v>10335</v>
      </c>
      <c r="E986" s="357" t="s">
        <v>10024</v>
      </c>
      <c r="F986" s="357" t="s">
        <v>10024</v>
      </c>
      <c r="G986" s="359">
        <v>0</v>
      </c>
      <c r="H986" s="180">
        <v>0</v>
      </c>
      <c r="I986" s="371">
        <v>0</v>
      </c>
      <c r="J986" s="359">
        <v>8200000</v>
      </c>
      <c r="K986" s="359"/>
      <c r="L986" s="359"/>
      <c r="M986" s="359"/>
      <c r="N986" s="359"/>
      <c r="O986" s="359"/>
      <c r="P986" s="359"/>
      <c r="Q986" s="252"/>
      <c r="R986" s="359"/>
      <c r="S986" s="359"/>
      <c r="T986" s="359"/>
      <c r="U986" s="359"/>
      <c r="V986" s="359">
        <v>8200000</v>
      </c>
      <c r="W986" s="359"/>
      <c r="X986" s="359"/>
      <c r="Y986" s="359"/>
      <c r="Z986" s="359">
        <f>IF(SUM(K986:V986)&lt;SUM(J986),SUM(J986)-SUM(K986:V986),)</f>
        <v>0</v>
      </c>
      <c r="AA986" s="359"/>
      <c r="AB986" s="219">
        <v>9250000</v>
      </c>
      <c r="AC986" s="219"/>
      <c r="AD986" s="219"/>
      <c r="AE986" s="219"/>
      <c r="AF986" s="219"/>
      <c r="AG986" s="219"/>
      <c r="AH986" s="219"/>
      <c r="AI986" s="219"/>
      <c r="AJ986" s="359">
        <f t="shared" si="174"/>
        <v>9250000</v>
      </c>
      <c r="AK986" s="180">
        <f t="shared" si="175"/>
        <v>9250000</v>
      </c>
      <c r="AL986" s="28"/>
      <c r="AM986" s="89"/>
      <c r="AN986" s="89"/>
      <c r="AO986" s="89"/>
      <c r="AP986" s="89"/>
      <c r="AQ986" s="89"/>
      <c r="AR986" s="89"/>
      <c r="AS986" s="89"/>
      <c r="AT986" s="89"/>
      <c r="AU986" s="89"/>
      <c r="AV986" s="220"/>
      <c r="AW986" s="89"/>
      <c r="AX986" s="89"/>
    </row>
    <row r="987" spans="1:50" ht="15.75">
      <c r="A987" s="356">
        <f>SUBTOTAL(3,$AK$7:AK987)</f>
        <v>981</v>
      </c>
      <c r="B987" s="357" t="s">
        <v>4732</v>
      </c>
      <c r="C987" s="358" t="s">
        <v>10336</v>
      </c>
      <c r="D987" s="357" t="s">
        <v>10337</v>
      </c>
      <c r="E987" s="357" t="s">
        <v>10024</v>
      </c>
      <c r="F987" s="357" t="s">
        <v>10024</v>
      </c>
      <c r="G987" s="359">
        <v>0</v>
      </c>
      <c r="H987" s="180">
        <v>0</v>
      </c>
      <c r="I987" s="371">
        <v>0</v>
      </c>
      <c r="J987" s="359">
        <v>8200000</v>
      </c>
      <c r="K987" s="359"/>
      <c r="L987" s="359"/>
      <c r="M987" s="359"/>
      <c r="N987" s="359"/>
      <c r="O987" s="359"/>
      <c r="P987" s="359">
        <v>8200000</v>
      </c>
      <c r="Q987" s="252"/>
      <c r="R987" s="359"/>
      <c r="S987" s="359"/>
      <c r="T987" s="359"/>
      <c r="U987" s="359"/>
      <c r="V987" s="359"/>
      <c r="W987" s="359"/>
      <c r="X987" s="359"/>
      <c r="Y987" s="359"/>
      <c r="Z987" s="359">
        <f>IF(SUM(K987:P987)&lt;SUM(J987),SUM(J987)-SUM(K987:P987),)</f>
        <v>0</v>
      </c>
      <c r="AA987" s="359"/>
      <c r="AB987" s="219">
        <v>9250000</v>
      </c>
      <c r="AC987" s="219"/>
      <c r="AD987" s="219"/>
      <c r="AE987" s="219"/>
      <c r="AF987" s="219"/>
      <c r="AG987" s="219"/>
      <c r="AH987" s="219"/>
      <c r="AI987" s="219"/>
      <c r="AJ987" s="359">
        <f t="shared" si="174"/>
        <v>9250000</v>
      </c>
      <c r="AK987" s="180">
        <f t="shared" si="175"/>
        <v>9250000</v>
      </c>
      <c r="AL987" s="28"/>
      <c r="AM987" s="89"/>
      <c r="AN987" s="89"/>
      <c r="AO987" s="89"/>
      <c r="AP987" s="89"/>
      <c r="AQ987" s="89"/>
      <c r="AR987" s="89"/>
      <c r="AS987" s="89"/>
      <c r="AT987" s="89"/>
      <c r="AU987" s="89"/>
      <c r="AV987" s="220"/>
      <c r="AW987" s="89"/>
      <c r="AX987" s="89"/>
    </row>
    <row r="988" spans="1:50" ht="15.75">
      <c r="A988" s="356">
        <f>SUBTOTAL(3,$AK$7:AK988)</f>
        <v>982</v>
      </c>
      <c r="B988" s="357" t="s">
        <v>4732</v>
      </c>
      <c r="C988" s="358" t="s">
        <v>10338</v>
      </c>
      <c r="D988" s="357" t="s">
        <v>10339</v>
      </c>
      <c r="E988" s="357" t="s">
        <v>10024</v>
      </c>
      <c r="F988" s="357" t="s">
        <v>10024</v>
      </c>
      <c r="G988" s="359">
        <v>0</v>
      </c>
      <c r="H988" s="180">
        <v>0</v>
      </c>
      <c r="I988" s="371">
        <v>0</v>
      </c>
      <c r="J988" s="359">
        <v>8200000</v>
      </c>
      <c r="K988" s="359"/>
      <c r="L988" s="359"/>
      <c r="M988" s="359"/>
      <c r="N988" s="359"/>
      <c r="O988" s="359"/>
      <c r="P988" s="359">
        <v>8200000</v>
      </c>
      <c r="Q988" s="252"/>
      <c r="R988" s="359"/>
      <c r="S988" s="359"/>
      <c r="T988" s="359"/>
      <c r="U988" s="359"/>
      <c r="V988" s="359"/>
      <c r="W988" s="359"/>
      <c r="X988" s="359"/>
      <c r="Y988" s="359"/>
      <c r="Z988" s="359">
        <f>IF(SUM(K988:P988)&lt;SUM(J988),SUM(J988)-SUM(K988:P988),)</f>
        <v>0</v>
      </c>
      <c r="AA988" s="359"/>
      <c r="AB988" s="219">
        <v>9250000</v>
      </c>
      <c r="AC988" s="219"/>
      <c r="AD988" s="219"/>
      <c r="AE988" s="219"/>
      <c r="AF988" s="219"/>
      <c r="AG988" s="219">
        <v>9250000</v>
      </c>
      <c r="AH988" s="219"/>
      <c r="AI988" s="219"/>
      <c r="AJ988" s="359">
        <f>IF(SUM(AC988:AH988)&lt;SUM(AB988),SUM(AB988)-SUM(AC988:AH988),)</f>
        <v>0</v>
      </c>
      <c r="AK988" s="180">
        <v>0</v>
      </c>
      <c r="AL988" s="28"/>
      <c r="AM988" s="89"/>
      <c r="AN988" s="89"/>
      <c r="AO988" s="89"/>
      <c r="AP988" s="89"/>
      <c r="AQ988" s="89"/>
      <c r="AR988" s="89"/>
      <c r="AS988" s="89"/>
      <c r="AT988" s="89"/>
      <c r="AU988" s="89"/>
      <c r="AV988" s="220"/>
      <c r="AW988" s="89"/>
      <c r="AX988" s="89"/>
    </row>
    <row r="989" spans="1:50" ht="15.75">
      <c r="A989" s="356">
        <f>SUBTOTAL(3,$AK$7:AK989)</f>
        <v>983</v>
      </c>
      <c r="B989" s="357" t="s">
        <v>4732</v>
      </c>
      <c r="C989" s="358" t="s">
        <v>10340</v>
      </c>
      <c r="D989" s="357" t="s">
        <v>10341</v>
      </c>
      <c r="E989" s="357" t="s">
        <v>10024</v>
      </c>
      <c r="F989" s="357" t="s">
        <v>10024</v>
      </c>
      <c r="G989" s="359">
        <v>0</v>
      </c>
      <c r="H989" s="180">
        <v>0</v>
      </c>
      <c r="I989" s="371">
        <v>0</v>
      </c>
      <c r="J989" s="359">
        <v>8200000</v>
      </c>
      <c r="K989" s="359"/>
      <c r="L989" s="359"/>
      <c r="M989" s="359"/>
      <c r="N989" s="359"/>
      <c r="O989" s="359"/>
      <c r="P989" s="359">
        <v>8200000</v>
      </c>
      <c r="Q989" s="252"/>
      <c r="R989" s="359"/>
      <c r="S989" s="359"/>
      <c r="T989" s="359"/>
      <c r="U989" s="359"/>
      <c r="V989" s="359"/>
      <c r="W989" s="359"/>
      <c r="X989" s="359"/>
      <c r="Y989" s="359"/>
      <c r="Z989" s="359">
        <f>IF(SUM(K989:P989)&lt;SUM(J989),SUM(J989)-SUM(K989:P989),)</f>
        <v>0</v>
      </c>
      <c r="AA989" s="359"/>
      <c r="AB989" s="219">
        <v>9250000</v>
      </c>
      <c r="AC989" s="219"/>
      <c r="AD989" s="219"/>
      <c r="AE989" s="219"/>
      <c r="AF989" s="219"/>
      <c r="AG989" s="219"/>
      <c r="AH989" s="219"/>
      <c r="AI989" s="219"/>
      <c r="AJ989" s="359">
        <f t="shared" si="174"/>
        <v>9250000</v>
      </c>
      <c r="AK989" s="180">
        <f t="shared" si="175"/>
        <v>9250000</v>
      </c>
      <c r="AL989" s="28"/>
      <c r="AM989" s="89"/>
      <c r="AN989" s="89"/>
      <c r="AO989" s="89"/>
      <c r="AP989" s="89"/>
      <c r="AQ989" s="89"/>
      <c r="AR989" s="89"/>
      <c r="AS989" s="89"/>
      <c r="AT989" s="89"/>
      <c r="AU989" s="89"/>
      <c r="AV989" s="220"/>
      <c r="AW989" s="89"/>
      <c r="AX989" s="89"/>
    </row>
    <row r="990" spans="1:50" ht="15.75">
      <c r="A990" s="356">
        <f>SUBTOTAL(3,$AK$7:AK990)</f>
        <v>984</v>
      </c>
      <c r="B990" s="357" t="s">
        <v>4733</v>
      </c>
      <c r="C990" s="358" t="s">
        <v>6358</v>
      </c>
      <c r="D990" s="357" t="s">
        <v>10342</v>
      </c>
      <c r="E990" s="357" t="s">
        <v>10343</v>
      </c>
      <c r="F990" s="357" t="s">
        <v>10343</v>
      </c>
      <c r="G990" s="359">
        <v>0</v>
      </c>
      <c r="H990" s="180">
        <v>0</v>
      </c>
      <c r="I990" s="371">
        <v>0</v>
      </c>
      <c r="J990" s="359">
        <v>8200000</v>
      </c>
      <c r="K990" s="359"/>
      <c r="L990" s="359"/>
      <c r="M990" s="359"/>
      <c r="N990" s="359">
        <v>8200000</v>
      </c>
      <c r="O990" s="359"/>
      <c r="P990" s="359"/>
      <c r="Q990" s="252"/>
      <c r="R990" s="359"/>
      <c r="S990" s="359"/>
      <c r="T990" s="359"/>
      <c r="U990" s="359"/>
      <c r="V990" s="359"/>
      <c r="W990" s="359"/>
      <c r="X990" s="359"/>
      <c r="Y990" s="359"/>
      <c r="Z990" s="359">
        <f>IF(SUM(K990:N990)&lt;SUM(J990),SUM(J990)-SUM(K990:N990),)</f>
        <v>0</v>
      </c>
      <c r="AA990" s="359"/>
      <c r="AB990" s="219">
        <v>9250000</v>
      </c>
      <c r="AC990" s="219">
        <v>9250000</v>
      </c>
      <c r="AD990" s="219"/>
      <c r="AE990" s="219"/>
      <c r="AF990" s="219"/>
      <c r="AG990" s="219"/>
      <c r="AH990" s="219"/>
      <c r="AI990" s="219"/>
      <c r="AJ990" s="359">
        <f t="shared" si="174"/>
        <v>0</v>
      </c>
      <c r="AK990" s="180">
        <f t="shared" si="175"/>
        <v>0</v>
      </c>
      <c r="AL990" s="28"/>
      <c r="AM990" s="89"/>
      <c r="AN990" s="89"/>
      <c r="AO990" s="89"/>
      <c r="AP990" s="89"/>
      <c r="AQ990" s="89"/>
      <c r="AR990" s="89"/>
      <c r="AS990" s="89"/>
      <c r="AT990" s="89"/>
      <c r="AU990" s="89"/>
      <c r="AV990" s="220"/>
      <c r="AW990" s="89"/>
      <c r="AX990" s="89"/>
    </row>
    <row r="991" spans="1:50" ht="21.75" customHeight="1">
      <c r="A991" s="356">
        <f>SUBTOTAL(3,$AK$7:AK991)</f>
        <v>985</v>
      </c>
      <c r="B991" s="357" t="s">
        <v>4733</v>
      </c>
      <c r="C991" s="358" t="s">
        <v>6388</v>
      </c>
      <c r="D991" s="357" t="s">
        <v>10344</v>
      </c>
      <c r="E991" s="357" t="s">
        <v>10343</v>
      </c>
      <c r="F991" s="357" t="s">
        <v>10343</v>
      </c>
      <c r="G991" s="359">
        <v>0</v>
      </c>
      <c r="H991" s="180">
        <v>0</v>
      </c>
      <c r="I991" s="371"/>
      <c r="J991" s="359">
        <v>8200000</v>
      </c>
      <c r="K991" s="359"/>
      <c r="L991" s="359"/>
      <c r="M991" s="359"/>
      <c r="N991" s="359">
        <v>8200000</v>
      </c>
      <c r="O991" s="359"/>
      <c r="P991" s="359"/>
      <c r="Q991" s="252"/>
      <c r="R991" s="359"/>
      <c r="S991" s="359"/>
      <c r="T991" s="359"/>
      <c r="U991" s="359"/>
      <c r="V991" s="359"/>
      <c r="W991" s="359"/>
      <c r="X991" s="359"/>
      <c r="Y991" s="359"/>
      <c r="Z991" s="359">
        <f>IF(SUM(K991:N991)&lt;SUM(J991),SUM(J991)-SUM(K991:N991),)</f>
        <v>0</v>
      </c>
      <c r="AA991" s="359"/>
      <c r="AB991" s="219">
        <v>9250000</v>
      </c>
      <c r="AC991" s="219">
        <v>9250000</v>
      </c>
      <c r="AD991" s="219"/>
      <c r="AE991" s="219"/>
      <c r="AF991" s="219"/>
      <c r="AG991" s="219"/>
      <c r="AH991" s="219"/>
      <c r="AI991" s="219"/>
      <c r="AJ991" s="359">
        <f t="shared" si="174"/>
        <v>0</v>
      </c>
      <c r="AK991" s="180">
        <f t="shared" si="175"/>
        <v>0</v>
      </c>
      <c r="AL991" s="28" t="s">
        <v>10345</v>
      </c>
      <c r="AM991" s="89"/>
      <c r="AN991" s="89"/>
      <c r="AO991" s="89"/>
      <c r="AP991" s="89"/>
      <c r="AQ991" s="89"/>
      <c r="AR991" s="89"/>
      <c r="AS991" s="89"/>
      <c r="AT991" s="89"/>
      <c r="AU991" s="89"/>
      <c r="AV991" s="220"/>
      <c r="AW991" s="89"/>
      <c r="AX991" s="89"/>
    </row>
    <row r="992" spans="1:50" ht="15.75">
      <c r="A992" s="356">
        <f>SUBTOTAL(3,$AK$7:AK992)</f>
        <v>986</v>
      </c>
      <c r="B992" s="357" t="s">
        <v>4734</v>
      </c>
      <c r="C992" s="358" t="s">
        <v>10346</v>
      </c>
      <c r="D992" s="357" t="s">
        <v>10347</v>
      </c>
      <c r="E992" s="357" t="s">
        <v>10349</v>
      </c>
      <c r="F992" s="357" t="s">
        <v>10349</v>
      </c>
      <c r="G992" s="359">
        <v>0</v>
      </c>
      <c r="H992" s="180">
        <v>0</v>
      </c>
      <c r="I992" s="371">
        <v>0</v>
      </c>
      <c r="J992" s="359">
        <v>8200000</v>
      </c>
      <c r="K992" s="359"/>
      <c r="L992" s="359"/>
      <c r="M992" s="359"/>
      <c r="N992" s="359"/>
      <c r="O992" s="359"/>
      <c r="P992" s="359">
        <v>8200000</v>
      </c>
      <c r="Q992" s="252"/>
      <c r="R992" s="359"/>
      <c r="S992" s="359"/>
      <c r="T992" s="359"/>
      <c r="U992" s="359"/>
      <c r="V992" s="359"/>
      <c r="W992" s="359"/>
      <c r="X992" s="359"/>
      <c r="Y992" s="359"/>
      <c r="Z992" s="359">
        <f>IF(SUM(K992:P992)&lt;SUM(J992),SUM(J992)-SUM(K992:P992),)</f>
        <v>0</v>
      </c>
      <c r="AA992" s="359"/>
      <c r="AB992" s="219">
        <v>9250000</v>
      </c>
      <c r="AC992" s="219"/>
      <c r="AD992" s="219"/>
      <c r="AE992" s="219">
        <v>9250000</v>
      </c>
      <c r="AF992" s="219"/>
      <c r="AG992" s="219"/>
      <c r="AH992" s="219"/>
      <c r="AI992" s="219"/>
      <c r="AJ992" s="359">
        <f>IF(SUM(AC992:AF992)&lt;SUM(AB992),SUM(AB992)-SUM(AC992:AF992),)</f>
        <v>0</v>
      </c>
      <c r="AK992" s="180">
        <f>IF(SUM(K992:X992)-I992&lt;SUM(J992+G992,H992),SUM(G992+H992+J992)-SUM(K992:X992),)+IF(SUM(AC992:AF992)&lt;SUM(AB992),SUM(AB992)-SUM(AC992:AF992),)</f>
        <v>0</v>
      </c>
      <c r="AL992" s="28"/>
      <c r="AM992" s="89"/>
      <c r="AN992" s="89"/>
      <c r="AO992" s="89"/>
      <c r="AP992" s="89"/>
      <c r="AQ992" s="89"/>
      <c r="AR992" s="89"/>
      <c r="AS992" s="89"/>
      <c r="AT992" s="89"/>
      <c r="AU992" s="89"/>
      <c r="AV992" s="220"/>
      <c r="AW992" s="89"/>
      <c r="AX992" s="89"/>
    </row>
    <row r="993" spans="1:50" ht="15.75">
      <c r="A993" s="356">
        <f>SUBTOTAL(3,$AK$7:AK993)</f>
        <v>987</v>
      </c>
      <c r="B993" s="357" t="s">
        <v>7048</v>
      </c>
      <c r="C993" s="358" t="s">
        <v>10350</v>
      </c>
      <c r="D993" s="357" t="s">
        <v>10351</v>
      </c>
      <c r="E993" s="357" t="s">
        <v>8764</v>
      </c>
      <c r="F993" s="369" t="s">
        <v>8764</v>
      </c>
      <c r="G993" s="359">
        <v>0</v>
      </c>
      <c r="H993" s="180">
        <v>0</v>
      </c>
      <c r="I993" s="371">
        <v>0</v>
      </c>
      <c r="J993" s="359">
        <v>8200000</v>
      </c>
      <c r="K993" s="359"/>
      <c r="L993" s="359"/>
      <c r="M993" s="359"/>
      <c r="N993" s="359"/>
      <c r="O993" s="359"/>
      <c r="P993" s="359"/>
      <c r="Q993" s="252"/>
      <c r="R993" s="359">
        <v>8200000</v>
      </c>
      <c r="S993" s="359"/>
      <c r="T993" s="359"/>
      <c r="U993" s="359"/>
      <c r="V993" s="359"/>
      <c r="W993" s="359"/>
      <c r="X993" s="359"/>
      <c r="Y993" s="359"/>
      <c r="Z993" s="359">
        <f>IF(SUM(K993:R993)&lt;SUM(J993),SUM(J993)-SUM(K993:N=R993),)</f>
        <v>0</v>
      </c>
      <c r="AA993" s="359"/>
      <c r="AB993" s="219">
        <v>9250000</v>
      </c>
      <c r="AC993" s="219"/>
      <c r="AD993" s="219"/>
      <c r="AE993" s="219"/>
      <c r="AF993" s="219"/>
      <c r="AG993" s="219"/>
      <c r="AH993" s="219"/>
      <c r="AI993" s="219"/>
      <c r="AJ993" s="359">
        <f t="shared" ref="AJ993:AJ998" si="176">IF(SUM(AC993:AD993)&lt;SUM(AB993),SUM(AB993)-SUM(AC993:AD993),)</f>
        <v>9250000</v>
      </c>
      <c r="AK993" s="180">
        <f t="shared" ref="AK993:AK998" si="177">IF(SUM(K993:X993)-I993&lt;SUM(J993+G993,H993),SUM(G993+H993+J993)-SUM(K993:X993),)+IF(SUM(AC993:AD993)&lt;SUM(AB993),SUM(AB993)-SUM(AC993:AD993),)</f>
        <v>9250000</v>
      </c>
      <c r="AL993" s="28"/>
      <c r="AM993" s="89"/>
      <c r="AN993" s="89"/>
      <c r="AO993" s="89"/>
      <c r="AP993" s="89"/>
      <c r="AQ993" s="89"/>
      <c r="AR993" s="89"/>
      <c r="AS993" s="89"/>
      <c r="AT993" s="89"/>
      <c r="AU993" s="89"/>
      <c r="AV993" s="220"/>
      <c r="AW993" s="89"/>
      <c r="AX993" s="89"/>
    </row>
    <row r="994" spans="1:50" ht="15.75">
      <c r="A994" s="356">
        <f>SUBTOTAL(3,$AK$7:AK994)</f>
        <v>988</v>
      </c>
      <c r="B994" s="357" t="s">
        <v>7044</v>
      </c>
      <c r="C994" s="358" t="s">
        <v>10352</v>
      </c>
      <c r="D994" s="357" t="s">
        <v>10353</v>
      </c>
      <c r="E994" s="357" t="s">
        <v>9315</v>
      </c>
      <c r="F994" s="369" t="s">
        <v>9316</v>
      </c>
      <c r="G994" s="359">
        <v>6000000</v>
      </c>
      <c r="H994" s="180">
        <v>7050000</v>
      </c>
      <c r="I994" s="371">
        <v>0</v>
      </c>
      <c r="J994" s="359">
        <v>7050000</v>
      </c>
      <c r="K994" s="359"/>
      <c r="L994" s="359"/>
      <c r="M994" s="359"/>
      <c r="N994" s="359"/>
      <c r="O994" s="359"/>
      <c r="P994" s="359"/>
      <c r="Q994" s="252"/>
      <c r="R994" s="359"/>
      <c r="S994" s="359"/>
      <c r="T994" s="359">
        <v>20100000</v>
      </c>
      <c r="U994" s="359"/>
      <c r="V994" s="359"/>
      <c r="W994" s="359"/>
      <c r="X994" s="359"/>
      <c r="Y994" s="359"/>
      <c r="Z994" s="359">
        <f>IF(SUM(K994:Y994)&lt;SUM(J994),SUM(J994)-SUM(K994:Y994),)</f>
        <v>0</v>
      </c>
      <c r="AA994" s="359"/>
      <c r="AB994" s="219">
        <v>7950000</v>
      </c>
      <c r="AC994" s="219"/>
      <c r="AD994" s="219"/>
      <c r="AE994" s="219"/>
      <c r="AF994" s="219"/>
      <c r="AG994" s="219"/>
      <c r="AH994" s="219"/>
      <c r="AI994" s="219"/>
      <c r="AJ994" s="359">
        <f t="shared" si="176"/>
        <v>7950000</v>
      </c>
      <c r="AK994" s="180">
        <f t="shared" si="177"/>
        <v>7950000</v>
      </c>
      <c r="AL994" s="28"/>
      <c r="AM994" s="89"/>
      <c r="AN994" s="89"/>
      <c r="AO994" s="89"/>
      <c r="AP994" s="89"/>
      <c r="AQ994" s="89"/>
      <c r="AR994" s="89"/>
      <c r="AS994" s="89"/>
      <c r="AT994" s="89"/>
      <c r="AU994" s="89"/>
      <c r="AV994" s="220"/>
      <c r="AW994" s="89"/>
      <c r="AX994" s="89"/>
    </row>
    <row r="995" spans="1:50" ht="15.75">
      <c r="A995" s="356">
        <f>SUBTOTAL(3,$AK$7:AK995)</f>
        <v>989</v>
      </c>
      <c r="B995" s="357" t="s">
        <v>38</v>
      </c>
      <c r="C995" s="379" t="s">
        <v>6574</v>
      </c>
      <c r="D995" s="357" t="s">
        <v>10354</v>
      </c>
      <c r="E995" s="357" t="s">
        <v>8917</v>
      </c>
      <c r="F995" s="369"/>
      <c r="G995" s="359"/>
      <c r="H995" s="180">
        <v>0</v>
      </c>
      <c r="I995" s="371"/>
      <c r="J995" s="359">
        <v>7500000</v>
      </c>
      <c r="K995" s="359"/>
      <c r="L995" s="359"/>
      <c r="M995" s="359"/>
      <c r="N995" s="359">
        <v>7500000</v>
      </c>
      <c r="O995" s="359"/>
      <c r="P995" s="359"/>
      <c r="Q995" s="252"/>
      <c r="R995" s="359"/>
      <c r="S995" s="359"/>
      <c r="T995" s="359"/>
      <c r="U995" s="359"/>
      <c r="V995" s="359"/>
      <c r="W995" s="359"/>
      <c r="X995" s="359"/>
      <c r="Y995" s="359"/>
      <c r="Z995" s="359">
        <f>IF(SUM(K995:N995)&lt;SUM(J995),SUM(J995)-SUM(K995:N995),)</f>
        <v>0</v>
      </c>
      <c r="AA995" s="359"/>
      <c r="AB995" s="219">
        <v>8450000</v>
      </c>
      <c r="AC995" s="219">
        <v>8450000</v>
      </c>
      <c r="AD995" s="219"/>
      <c r="AE995" s="219"/>
      <c r="AF995" s="219"/>
      <c r="AG995" s="219"/>
      <c r="AH995" s="219"/>
      <c r="AI995" s="219"/>
      <c r="AJ995" s="359">
        <f t="shared" si="176"/>
        <v>0</v>
      </c>
      <c r="AK995" s="180">
        <f t="shared" si="177"/>
        <v>0</v>
      </c>
      <c r="AL995" s="28"/>
      <c r="AM995" s="89"/>
      <c r="AN995" s="89"/>
      <c r="AO995" s="89"/>
      <c r="AP995" s="89"/>
      <c r="AQ995" s="89"/>
      <c r="AR995" s="89"/>
      <c r="AS995" s="89"/>
      <c r="AT995" s="89"/>
      <c r="AU995" s="89"/>
      <c r="AV995" s="220"/>
      <c r="AW995" s="89"/>
      <c r="AX995" s="89"/>
    </row>
    <row r="996" spans="1:50" ht="15.75">
      <c r="A996" s="356">
        <f>SUBTOTAL(3,$AK$7:AK996)</f>
        <v>990</v>
      </c>
      <c r="B996" s="357" t="str">
        <f t="shared" ref="B996:B1002" si="178">MID(C996,4,3)</f>
        <v>008</v>
      </c>
      <c r="C996" s="379" t="s">
        <v>10355</v>
      </c>
      <c r="D996" s="357" t="s">
        <v>10356</v>
      </c>
      <c r="E996" s="357" t="s">
        <v>9471</v>
      </c>
      <c r="F996" s="369"/>
      <c r="G996" s="359"/>
      <c r="H996" s="180">
        <v>0</v>
      </c>
      <c r="I996" s="371">
        <v>0</v>
      </c>
      <c r="J996" s="359">
        <v>8200000</v>
      </c>
      <c r="K996" s="359"/>
      <c r="L996" s="359"/>
      <c r="M996" s="359"/>
      <c r="N996" s="359"/>
      <c r="O996" s="359"/>
      <c r="P996" s="359"/>
      <c r="Q996" s="252"/>
      <c r="R996" s="359">
        <v>8200000</v>
      </c>
      <c r="S996" s="359"/>
      <c r="T996" s="359"/>
      <c r="U996" s="359"/>
      <c r="V996" s="359"/>
      <c r="W996" s="359"/>
      <c r="X996" s="359"/>
      <c r="Y996" s="359"/>
      <c r="Z996" s="359">
        <f>IF(SUM(K996:R996)&lt;SUM(J996),SUM(J996)-SUM(K996:N=R996),)</f>
        <v>0</v>
      </c>
      <c r="AA996" s="359"/>
      <c r="AB996" s="219">
        <v>9250000</v>
      </c>
      <c r="AC996" s="219"/>
      <c r="AD996" s="219"/>
      <c r="AE996" s="219"/>
      <c r="AF996" s="219"/>
      <c r="AG996" s="219"/>
      <c r="AH996" s="219"/>
      <c r="AI996" s="219"/>
      <c r="AJ996" s="359">
        <f t="shared" si="176"/>
        <v>9250000</v>
      </c>
      <c r="AK996" s="180">
        <f t="shared" si="177"/>
        <v>9250000</v>
      </c>
      <c r="AL996" s="28"/>
      <c r="AM996" s="89"/>
      <c r="AN996" s="89"/>
      <c r="AO996" s="89"/>
      <c r="AP996" s="89"/>
      <c r="AQ996" s="89"/>
      <c r="AR996" s="89"/>
      <c r="AS996" s="89"/>
      <c r="AT996" s="89"/>
      <c r="AU996" s="89"/>
      <c r="AV996" s="220"/>
      <c r="AW996" s="89"/>
      <c r="AX996" s="89"/>
    </row>
    <row r="997" spans="1:50" ht="15.75">
      <c r="A997" s="356">
        <f>SUBTOTAL(3,$AK$7:AK997)</f>
        <v>991</v>
      </c>
      <c r="B997" s="357" t="str">
        <f t="shared" si="178"/>
        <v>018</v>
      </c>
      <c r="C997" s="422" t="s">
        <v>6593</v>
      </c>
      <c r="D997" s="385" t="s">
        <v>10360</v>
      </c>
      <c r="E997" s="357" t="s">
        <v>9351</v>
      </c>
      <c r="F997" s="178" t="s">
        <v>8634</v>
      </c>
      <c r="G997" s="362"/>
      <c r="H997" s="180">
        <v>0</v>
      </c>
      <c r="I997" s="371">
        <v>0</v>
      </c>
      <c r="J997" s="384">
        <v>7050000</v>
      </c>
      <c r="K997" s="359"/>
      <c r="L997" s="359"/>
      <c r="M997" s="359"/>
      <c r="N997" s="359">
        <v>7050000</v>
      </c>
      <c r="O997" s="359"/>
      <c r="P997" s="359"/>
      <c r="Q997" s="252"/>
      <c r="R997" s="359"/>
      <c r="S997" s="359"/>
      <c r="T997" s="359"/>
      <c r="U997" s="359"/>
      <c r="V997" s="359"/>
      <c r="W997" s="359"/>
      <c r="X997" s="359"/>
      <c r="Y997" s="359"/>
      <c r="Z997" s="359">
        <f>IF(SUM(K997:N997)&lt;SUM(J997),SUM(J997)-SUM(K997:N997),)</f>
        <v>0</v>
      </c>
      <c r="AA997" s="359"/>
      <c r="AB997" s="219">
        <v>7950000</v>
      </c>
      <c r="AC997" s="219">
        <v>7950000</v>
      </c>
      <c r="AD997" s="219"/>
      <c r="AE997" s="219"/>
      <c r="AF997" s="219"/>
      <c r="AG997" s="219"/>
      <c r="AH997" s="219"/>
      <c r="AI997" s="219"/>
      <c r="AJ997" s="359">
        <f t="shared" si="176"/>
        <v>0</v>
      </c>
      <c r="AK997" s="180">
        <f t="shared" si="177"/>
        <v>0</v>
      </c>
      <c r="AO997" s="89"/>
      <c r="AP997" s="89"/>
      <c r="AQ997" s="89"/>
      <c r="AR997" s="89"/>
      <c r="AS997" s="89"/>
      <c r="AV997" s="220"/>
      <c r="AW997" s="89"/>
    </row>
    <row r="998" spans="1:50" ht="15.75">
      <c r="A998" s="356">
        <f>SUBTOTAL(3,$AK$7:AK998)</f>
        <v>992</v>
      </c>
      <c r="B998" s="357" t="str">
        <f t="shared" si="178"/>
        <v>008</v>
      </c>
      <c r="C998" s="363" t="s">
        <v>14882</v>
      </c>
      <c r="D998" s="364" t="s">
        <v>14883</v>
      </c>
      <c r="E998" s="360" t="s">
        <v>8997</v>
      </c>
      <c r="F998" s="365"/>
      <c r="G998" s="362"/>
      <c r="H998" s="180"/>
      <c r="I998" s="371"/>
      <c r="J998" s="384">
        <v>8200000</v>
      </c>
      <c r="K998" s="359"/>
      <c r="L998" s="359"/>
      <c r="M998" s="359"/>
      <c r="N998" s="359"/>
      <c r="O998" s="359"/>
      <c r="P998" s="359"/>
      <c r="Q998" s="252"/>
      <c r="R998" s="359"/>
      <c r="S998" s="359"/>
      <c r="T998" s="359"/>
      <c r="U998" s="359"/>
      <c r="V998" s="359"/>
      <c r="W998" s="359"/>
      <c r="X998" s="359"/>
      <c r="Y998" s="359"/>
      <c r="Z998" s="359">
        <f>IF(SUM(K998:N998)&lt;SUM(J998),SUM(J998)-SUM(K998:N998),)</f>
        <v>8200000</v>
      </c>
      <c r="AA998" s="359"/>
      <c r="AB998" s="219">
        <v>9250000</v>
      </c>
      <c r="AC998" s="219"/>
      <c r="AD998" s="219"/>
      <c r="AE998" s="219"/>
      <c r="AF998" s="219"/>
      <c r="AG998" s="219"/>
      <c r="AH998" s="219"/>
      <c r="AI998" s="219"/>
      <c r="AJ998" s="359">
        <f t="shared" si="176"/>
        <v>9250000</v>
      </c>
      <c r="AK998" s="180">
        <f t="shared" si="177"/>
        <v>17450000</v>
      </c>
      <c r="AO998" s="89"/>
      <c r="AP998" s="89"/>
      <c r="AQ998" s="89"/>
      <c r="AR998" s="89"/>
      <c r="AS998" s="89"/>
      <c r="AV998" s="220"/>
      <c r="AW998" s="89"/>
    </row>
    <row r="999" spans="1:50" ht="15.75">
      <c r="A999" s="356">
        <f>SUBTOTAL(3,$AK$7:AK999)</f>
        <v>993</v>
      </c>
      <c r="B999" s="357" t="str">
        <f t="shared" si="178"/>
        <v>008</v>
      </c>
      <c r="C999" s="372" t="s">
        <v>10493</v>
      </c>
      <c r="D999" s="360" t="s">
        <v>10494</v>
      </c>
      <c r="E999" s="360" t="s">
        <v>9471</v>
      </c>
      <c r="F999" s="360" t="s">
        <v>9471</v>
      </c>
      <c r="G999" s="359">
        <v>0</v>
      </c>
      <c r="H999" s="359"/>
      <c r="I999" s="359"/>
      <c r="J999" s="374">
        <v>8200000</v>
      </c>
      <c r="K999" s="359"/>
      <c r="L999" s="359"/>
      <c r="M999" s="359"/>
      <c r="N999" s="359"/>
      <c r="O999" s="359"/>
      <c r="P999" s="359"/>
      <c r="Q999" s="252"/>
      <c r="R999" s="359">
        <v>8200000</v>
      </c>
      <c r="S999" s="359"/>
      <c r="T999" s="359"/>
      <c r="U999" s="359"/>
      <c r="V999" s="359"/>
      <c r="W999" s="359"/>
      <c r="X999" s="359"/>
      <c r="Y999" s="359"/>
      <c r="Z999" s="359">
        <f>IF(SUM(K999:R999)&lt;SUM(J999),SUM(J999)-SUM(K999:N=R999),)</f>
        <v>0</v>
      </c>
      <c r="AA999" s="359"/>
      <c r="AB999" s="219">
        <v>9250000</v>
      </c>
      <c r="AC999" s="219"/>
      <c r="AD999" s="219"/>
      <c r="AE999" s="219">
        <v>9250000</v>
      </c>
      <c r="AF999" s="219"/>
      <c r="AG999" s="219"/>
      <c r="AH999" s="219"/>
      <c r="AI999" s="219"/>
      <c r="AJ999" s="359">
        <f>IF(SUM(AC999:AF999)&lt;SUM(AB999),SUM(AB999)-SUM(AC999:AF999),)</f>
        <v>0</v>
      </c>
      <c r="AK999" s="180">
        <f>IF(SUM(K999:X999)-I999&lt;SUM(J999+G999,H999),SUM(G999+H999+J999)-SUM(K999:X999),)+IF(SUM(AC999:AF999)&lt;SUM(AB999),SUM(AB999)-SUM(AC999:AF999),)</f>
        <v>0</v>
      </c>
      <c r="AS999" s="2" t="s">
        <v>10495</v>
      </c>
      <c r="AU999" s="2" t="s">
        <v>14901</v>
      </c>
    </row>
    <row r="1000" spans="1:50" ht="18.75" customHeight="1">
      <c r="A1000" s="356">
        <f>SUBTOTAL(3,$AK$7:AK1000)</f>
        <v>994</v>
      </c>
      <c r="B1000" s="357" t="str">
        <f t="shared" si="178"/>
        <v>012</v>
      </c>
      <c r="C1000" s="158" t="s">
        <v>14921</v>
      </c>
      <c r="D1000" s="219" t="s">
        <v>14922</v>
      </c>
      <c r="E1000" s="357" t="s">
        <v>9651</v>
      </c>
      <c r="F1000" s="219" t="s">
        <v>8900</v>
      </c>
      <c r="G1000" s="155">
        <v>0</v>
      </c>
      <c r="H1000" s="27">
        <v>0</v>
      </c>
      <c r="I1000" s="165"/>
      <c r="J1000" s="155">
        <v>7500000</v>
      </c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359"/>
      <c r="U1000" s="359"/>
      <c r="V1000" s="359">
        <v>7500000</v>
      </c>
      <c r="W1000" s="359"/>
      <c r="X1000" s="359"/>
      <c r="Y1000" s="155"/>
      <c r="Z1000" s="155">
        <f ca="1">IF(SUM(K1000:AK1000)&lt;SUM(J1000),SUM(J1000)-SUM(K1000:AK1000),)</f>
        <v>0</v>
      </c>
      <c r="AA1000" s="155"/>
      <c r="AB1000" s="219">
        <v>8450000</v>
      </c>
      <c r="AC1000" s="219"/>
      <c r="AD1000" s="219"/>
      <c r="AE1000" s="219"/>
      <c r="AF1000" s="219"/>
      <c r="AG1000" s="219">
        <v>8450000</v>
      </c>
      <c r="AH1000" s="219"/>
      <c r="AI1000" s="219"/>
      <c r="AJ1000" s="359">
        <f>IF(SUM(AC1000:AH1000)&lt;SUM(AB1000),SUM(AB1000)-SUM(AC1000:AH1000),)</f>
        <v>0</v>
      </c>
      <c r="AK1000" s="180">
        <v>0</v>
      </c>
    </row>
    <row r="1001" spans="1:50" ht="18.75" customHeight="1">
      <c r="A1001" s="356">
        <f>SUBTOTAL(3,$AK$7:AK1001)</f>
        <v>995</v>
      </c>
      <c r="B1001" s="357" t="str">
        <f t="shared" si="178"/>
        <v>005</v>
      </c>
      <c r="C1001" s="401" t="s">
        <v>8715</v>
      </c>
      <c r="D1001" s="402" t="s">
        <v>14949</v>
      </c>
      <c r="E1001" s="403" t="s">
        <v>9322</v>
      </c>
      <c r="F1001" s="403" t="s">
        <v>7837</v>
      </c>
      <c r="G1001" s="155"/>
      <c r="H1001" s="27"/>
      <c r="I1001" s="165"/>
      <c r="J1001" s="155"/>
      <c r="K1001" s="155"/>
      <c r="L1001" s="155"/>
      <c r="M1001" s="155"/>
      <c r="N1001" s="155"/>
      <c r="O1001" s="155"/>
      <c r="P1001" s="155"/>
      <c r="Q1001" s="155"/>
      <c r="R1001" s="155"/>
      <c r="S1001" s="155"/>
      <c r="T1001" s="359"/>
      <c r="U1001" s="359"/>
      <c r="V1001" s="359"/>
      <c r="W1001" s="359"/>
      <c r="X1001" s="359"/>
      <c r="Y1001" s="155"/>
      <c r="Z1001" s="155"/>
      <c r="AA1001" s="155"/>
      <c r="AB1001" s="219">
        <v>8550000</v>
      </c>
      <c r="AC1001" s="219">
        <v>8550000</v>
      </c>
      <c r="AD1001" s="219"/>
      <c r="AE1001" s="219"/>
      <c r="AF1001" s="219"/>
      <c r="AG1001" s="219"/>
      <c r="AH1001" s="219"/>
      <c r="AI1001" s="219"/>
      <c r="AJ1001" s="359">
        <f>IF(SUM(AC1001:AD1001)&lt;SUM(AB1001),SUM(AB1001)-SUM(AC1001:AD1001),)</f>
        <v>0</v>
      </c>
      <c r="AK1001" s="180">
        <f>IF(SUM(K1001:X1001)-I1001&lt;SUM(J1001+G1001,H1001),SUM(G1001+H1001+J1001)-SUM(K1001:X1001),)+IF(SUM(AC1001:AD1001)&lt;SUM(AB1001),SUM(AB1001)-SUM(AC1001:AD1001),)</f>
        <v>0</v>
      </c>
    </row>
    <row r="1002" spans="1:50" ht="18.75" customHeight="1">
      <c r="A1002" s="356">
        <f>SUBTOTAL(3,$AK$7:AK1002)</f>
        <v>996</v>
      </c>
      <c r="B1002" s="357" t="str">
        <f t="shared" si="178"/>
        <v>012</v>
      </c>
      <c r="C1002" s="401" t="s">
        <v>14978</v>
      </c>
      <c r="D1002" s="402" t="s">
        <v>14979</v>
      </c>
      <c r="E1002" s="403" t="s">
        <v>9702</v>
      </c>
      <c r="F1002" s="403"/>
      <c r="G1002" s="155"/>
      <c r="H1002" s="27"/>
      <c r="I1002" s="165"/>
      <c r="J1002" s="155"/>
      <c r="K1002" s="155"/>
      <c r="L1002" s="155"/>
      <c r="M1002" s="155"/>
      <c r="N1002" s="155"/>
      <c r="O1002" s="155"/>
      <c r="P1002" s="155"/>
      <c r="Q1002" s="155"/>
      <c r="R1002" s="155"/>
      <c r="S1002" s="155"/>
      <c r="T1002" s="359"/>
      <c r="U1002" s="359"/>
      <c r="V1002" s="359"/>
      <c r="W1002" s="359"/>
      <c r="X1002" s="359"/>
      <c r="Y1002" s="155"/>
      <c r="Z1002" s="155"/>
      <c r="AA1002" s="155"/>
      <c r="AB1002" s="219">
        <v>8450000</v>
      </c>
      <c r="AC1002" s="219"/>
      <c r="AD1002" s="219"/>
      <c r="AE1002" s="219"/>
      <c r="AF1002" s="219"/>
      <c r="AG1002" s="219"/>
      <c r="AH1002" s="219"/>
      <c r="AI1002" s="219"/>
      <c r="AJ1002" s="359">
        <f>IF(SUM(AC1002:AD1002)&lt;SUM(AB1002),SUM(AB1002)-SUM(AC1002:AD1002),)</f>
        <v>8450000</v>
      </c>
      <c r="AK1002" s="359">
        <v>8450000</v>
      </c>
      <c r="AQ1002" s="2" t="s">
        <v>14980</v>
      </c>
    </row>
    <row r="1003" spans="1:50" ht="18.75" customHeight="1">
      <c r="A1003" s="356">
        <f>SUBTOTAL(3,$AK$7:AK1003)</f>
        <v>997</v>
      </c>
      <c r="B1003" s="147" t="str">
        <f>MID(C1003,4,3)</f>
        <v>001</v>
      </c>
      <c r="C1003" s="175" t="s">
        <v>6594</v>
      </c>
      <c r="D1003" s="149" t="s">
        <v>7120</v>
      </c>
      <c r="E1003" s="403" t="s">
        <v>8744</v>
      </c>
      <c r="F1003" s="403"/>
      <c r="G1003" s="155"/>
      <c r="H1003" s="27"/>
      <c r="I1003" s="165"/>
      <c r="J1003" s="155"/>
      <c r="K1003" s="155"/>
      <c r="L1003" s="155"/>
      <c r="M1003" s="155"/>
      <c r="N1003" s="155"/>
      <c r="O1003" s="155"/>
      <c r="P1003" s="155"/>
      <c r="Q1003" s="155"/>
      <c r="R1003" s="155"/>
      <c r="S1003" s="155"/>
      <c r="T1003" s="359"/>
      <c r="U1003" s="359"/>
      <c r="V1003" s="359"/>
      <c r="W1003" s="359"/>
      <c r="X1003" s="359"/>
      <c r="Y1003" s="155"/>
      <c r="Z1003" s="155"/>
      <c r="AA1003" s="155"/>
      <c r="AB1003" s="219">
        <v>8550000</v>
      </c>
      <c r="AC1003" s="219">
        <v>8550000</v>
      </c>
      <c r="AD1003" s="219"/>
      <c r="AE1003" s="219"/>
      <c r="AF1003" s="219"/>
      <c r="AG1003" s="219"/>
      <c r="AH1003" s="219"/>
      <c r="AI1003" s="219"/>
      <c r="AJ1003" s="359">
        <v>0</v>
      </c>
      <c r="AK1003" s="180">
        <v>0</v>
      </c>
    </row>
    <row r="1004" spans="1:50" ht="15.75">
      <c r="A1004" s="356">
        <f>SUBTOTAL(3,$AK$7:AK1004)</f>
        <v>998</v>
      </c>
      <c r="B1004" s="357" t="s">
        <v>7048</v>
      </c>
      <c r="C1004" s="358" t="s">
        <v>8887</v>
      </c>
      <c r="D1004" s="357" t="s">
        <v>8888</v>
      </c>
      <c r="E1004" s="357" t="s">
        <v>8750</v>
      </c>
      <c r="F1004" s="357" t="s">
        <v>8750</v>
      </c>
      <c r="G1004" s="359">
        <v>0</v>
      </c>
      <c r="H1004" s="180">
        <v>0</v>
      </c>
      <c r="I1004" s="371"/>
      <c r="J1004" s="359">
        <v>8200000</v>
      </c>
      <c r="K1004" s="359"/>
      <c r="L1004" s="359"/>
      <c r="M1004" s="359"/>
      <c r="N1004" s="359"/>
      <c r="O1004" s="359"/>
      <c r="P1004" s="359"/>
      <c r="Q1004" s="252"/>
      <c r="R1004" s="359"/>
      <c r="S1004" s="359"/>
      <c r="T1004" s="359"/>
      <c r="U1004" s="359"/>
      <c r="V1004" s="359">
        <v>8200000</v>
      </c>
      <c r="W1004" s="359"/>
      <c r="X1004" s="359"/>
      <c r="Y1004" s="359"/>
      <c r="Z1004" s="359">
        <f>IF(SUM(K1004:V1004)&lt;SUM(J1004),SUM(J1004)-SUM(K1004:V1004),)</f>
        <v>0</v>
      </c>
      <c r="AA1004" s="359"/>
      <c r="AB1004" s="219">
        <v>9250000</v>
      </c>
      <c r="AC1004" s="219">
        <v>9250000</v>
      </c>
      <c r="AD1004" s="219"/>
      <c r="AE1004" s="219"/>
      <c r="AF1004" s="219"/>
      <c r="AG1004" s="219"/>
      <c r="AH1004" s="219"/>
      <c r="AI1004" s="219"/>
      <c r="AJ1004" s="359">
        <f>IF(SUM(AC1004:AD1004)&lt;SUM(AB1004),SUM(AB1004)-SUM(AC1004:AD1004),)</f>
        <v>0</v>
      </c>
      <c r="AK1004" s="180">
        <f>IF(SUM(K1004:X1004)-I1004&lt;SUM(J1004+G1004,H1004),SUM(G1004+H1004+J1004)-SUM(K1004:X1004),)+IF(SUM(AC1004:AD1004)&lt;SUM(AB1004),SUM(AB1004)-SUM(AC1004:AD1004),)</f>
        <v>0</v>
      </c>
      <c r="AL1004" s="28"/>
      <c r="AM1004" s="89"/>
      <c r="AN1004" s="89"/>
      <c r="AO1004" s="2" t="s">
        <v>14965</v>
      </c>
      <c r="AP1004" s="2" t="s">
        <v>15003</v>
      </c>
      <c r="AS1004" s="89"/>
      <c r="AT1004" s="89"/>
      <c r="AU1004" s="89"/>
      <c r="AV1004" s="220"/>
      <c r="AW1004" s="89"/>
      <c r="AX1004" s="89"/>
    </row>
    <row r="1005" spans="1:50" ht="15.75">
      <c r="A1005" s="356">
        <v>999</v>
      </c>
      <c r="B1005" s="357" t="s">
        <v>38</v>
      </c>
      <c r="C1005" s="191" t="s">
        <v>15096</v>
      </c>
      <c r="D1005" s="41" t="s">
        <v>15097</v>
      </c>
      <c r="E1005" s="58" t="s">
        <v>8747</v>
      </c>
      <c r="F1005" s="369"/>
      <c r="G1005" s="359"/>
      <c r="H1005" s="180"/>
      <c r="I1005" s="371"/>
      <c r="J1005" s="359"/>
      <c r="K1005" s="359"/>
      <c r="L1005" s="359"/>
      <c r="M1005" s="359"/>
      <c r="N1005" s="359"/>
      <c r="O1005" s="359"/>
      <c r="P1005" s="359"/>
      <c r="Q1005" s="252"/>
      <c r="R1005" s="359"/>
      <c r="S1005" s="359"/>
      <c r="T1005" s="359"/>
      <c r="U1005" s="359"/>
      <c r="V1005" s="359"/>
      <c r="W1005" s="359"/>
      <c r="X1005" s="359"/>
      <c r="Y1005" s="359"/>
      <c r="Z1005" s="359"/>
      <c r="AA1005" s="359"/>
      <c r="AB1005" s="219">
        <v>0</v>
      </c>
      <c r="AC1005" s="219"/>
      <c r="AD1005" s="219"/>
      <c r="AE1005" s="219"/>
      <c r="AF1005" s="219"/>
      <c r="AG1005" s="219"/>
      <c r="AH1005" s="219"/>
      <c r="AI1005" s="219"/>
      <c r="AJ1005" s="359"/>
      <c r="AK1005" s="180"/>
      <c r="AL1005" s="28"/>
      <c r="AM1005" s="225">
        <v>1</v>
      </c>
      <c r="AN1005" s="89"/>
      <c r="AS1005" s="89"/>
      <c r="AT1005" s="89"/>
      <c r="AU1005" s="89"/>
      <c r="AV1005" s="220"/>
      <c r="AW1005" s="89"/>
      <c r="AX1005" s="89"/>
    </row>
    <row r="1006" spans="1:50" ht="15.75">
      <c r="A1006" s="356">
        <v>1000</v>
      </c>
      <c r="B1006" s="357" t="s">
        <v>7049</v>
      </c>
      <c r="C1006" s="191" t="s">
        <v>14978</v>
      </c>
      <c r="D1006" s="41" t="s">
        <v>14979</v>
      </c>
      <c r="E1006" s="58" t="s">
        <v>14937</v>
      </c>
      <c r="F1006" s="369"/>
      <c r="G1006" s="359"/>
      <c r="H1006" s="180"/>
      <c r="I1006" s="371"/>
      <c r="J1006" s="359"/>
      <c r="K1006" s="359"/>
      <c r="L1006" s="359"/>
      <c r="M1006" s="359"/>
      <c r="N1006" s="359"/>
      <c r="O1006" s="359"/>
      <c r="P1006" s="359"/>
      <c r="Q1006" s="252"/>
      <c r="R1006" s="359"/>
      <c r="S1006" s="359"/>
      <c r="T1006" s="359"/>
      <c r="U1006" s="359"/>
      <c r="V1006" s="359"/>
      <c r="W1006" s="359"/>
      <c r="X1006" s="359"/>
      <c r="Y1006" s="359"/>
      <c r="Z1006" s="359"/>
      <c r="AA1006" s="359"/>
      <c r="AB1006" s="219">
        <v>8450000</v>
      </c>
      <c r="AC1006" s="219"/>
      <c r="AD1006" s="219"/>
      <c r="AE1006" s="219"/>
      <c r="AF1006" s="219"/>
      <c r="AG1006" s="219"/>
      <c r="AH1006" s="219"/>
      <c r="AI1006" s="219"/>
      <c r="AJ1006" s="359">
        <f>IF(SUM(AC1006:AD1006)&lt;SUM(AB1006),SUM(AB1006)-SUM(AC1006:AD1006),)</f>
        <v>8450000</v>
      </c>
      <c r="AK1006" s="359">
        <v>8450000</v>
      </c>
      <c r="AL1006" s="28"/>
      <c r="AM1006" s="89"/>
      <c r="AN1006" s="89"/>
      <c r="AS1006" s="89"/>
      <c r="AT1006" s="89"/>
      <c r="AU1006" s="89"/>
      <c r="AV1006" s="220"/>
      <c r="AW1006" s="89"/>
      <c r="AX1006" s="89"/>
    </row>
    <row r="1007" spans="1:50" ht="15.75">
      <c r="A1007" s="356"/>
      <c r="B1007" s="366"/>
      <c r="C1007" s="507" t="s">
        <v>4624</v>
      </c>
      <c r="D1007" s="508"/>
      <c r="E1007" s="508"/>
      <c r="F1007" s="367"/>
      <c r="G1007" s="368">
        <f t="shared" ref="G1007:AI1007" si="179">SUBTOTAL(9,G7:G1003)</f>
        <v>6000000</v>
      </c>
      <c r="H1007" s="368">
        <f t="shared" si="179"/>
        <v>45574520</v>
      </c>
      <c r="I1007" s="368">
        <f t="shared" si="179"/>
        <v>2515906</v>
      </c>
      <c r="J1007" s="368">
        <f t="shared" si="179"/>
        <v>7596769000</v>
      </c>
      <c r="K1007" s="368">
        <f t="shared" si="179"/>
        <v>16400000</v>
      </c>
      <c r="L1007" s="368">
        <f t="shared" si="179"/>
        <v>0</v>
      </c>
      <c r="M1007" s="368">
        <f t="shared" si="179"/>
        <v>7500000</v>
      </c>
      <c r="N1007" s="368">
        <f t="shared" si="179"/>
        <v>4304988040</v>
      </c>
      <c r="O1007" s="368">
        <f t="shared" si="179"/>
        <v>30950000</v>
      </c>
      <c r="P1007" s="368">
        <f t="shared" si="179"/>
        <v>2229000000</v>
      </c>
      <c r="Q1007" s="368">
        <f t="shared" si="179"/>
        <v>8200000</v>
      </c>
      <c r="R1007" s="368">
        <f t="shared" si="179"/>
        <v>474440000</v>
      </c>
      <c r="S1007" s="368">
        <f t="shared" si="179"/>
        <v>0</v>
      </c>
      <c r="T1007" s="368">
        <f t="shared" si="179"/>
        <v>250234520</v>
      </c>
      <c r="U1007" s="368">
        <f t="shared" si="179"/>
        <v>16400000</v>
      </c>
      <c r="V1007" s="368">
        <f t="shared" si="179"/>
        <v>114650000</v>
      </c>
      <c r="W1007" s="368">
        <f t="shared" si="179"/>
        <v>0</v>
      </c>
      <c r="X1007" s="368">
        <f t="shared" si="179"/>
        <v>14650000</v>
      </c>
      <c r="Y1007" s="368">
        <f t="shared" si="179"/>
        <v>2828946</v>
      </c>
      <c r="Z1007" s="368">
        <f t="shared" ca="1" si="179"/>
        <v>0</v>
      </c>
      <c r="AA1007" s="368">
        <f t="shared" si="179"/>
        <v>14495000</v>
      </c>
      <c r="AB1007" s="368">
        <f t="shared" si="179"/>
        <v>8573901054</v>
      </c>
      <c r="AC1007" s="368">
        <f t="shared" si="179"/>
        <v>5195277414</v>
      </c>
      <c r="AD1007" s="368">
        <f t="shared" si="179"/>
        <v>34184500</v>
      </c>
      <c r="AE1007" s="368">
        <f t="shared" si="179"/>
        <v>1338038560</v>
      </c>
      <c r="AF1007" s="368">
        <f t="shared" si="179"/>
        <v>25650000</v>
      </c>
      <c r="AG1007" s="368">
        <f t="shared" si="179"/>
        <v>436072000</v>
      </c>
      <c r="AH1007" s="368">
        <f t="shared" si="179"/>
        <v>126050000</v>
      </c>
      <c r="AI1007" s="368">
        <f t="shared" si="179"/>
        <v>450000</v>
      </c>
      <c r="AJ1007" s="368">
        <f>SUBTOTAL(9,AJ7:AJ1003)</f>
        <v>1446311040</v>
      </c>
      <c r="AK1007" s="368">
        <f>SUBTOTAL(9,AK7:AK1003)</f>
        <v>1605111040</v>
      </c>
      <c r="AL1007" s="228"/>
      <c r="AM1007" s="198"/>
      <c r="AN1007" s="198"/>
      <c r="AO1007" s="198"/>
      <c r="AP1007" s="198"/>
      <c r="AQ1007" s="198"/>
      <c r="AR1007" s="198"/>
      <c r="AS1007" s="198"/>
      <c r="AT1007" s="198"/>
      <c r="AU1007" s="198"/>
      <c r="AV1007" s="198"/>
      <c r="AW1007" s="198"/>
      <c r="AX1007" s="198"/>
    </row>
    <row r="1008" spans="1:50">
      <c r="H1008" s="29"/>
      <c r="J1008" s="29"/>
      <c r="P1008" s="29"/>
      <c r="Q1008" s="29"/>
      <c r="R1008" s="29"/>
      <c r="S1008" s="29"/>
      <c r="T1008" s="29"/>
      <c r="U1008" s="29"/>
      <c r="V1008" s="29"/>
      <c r="W1008" s="29"/>
      <c r="X1008" s="29"/>
      <c r="AC1008" s="2">
        <v>8450000</v>
      </c>
      <c r="AE1008" s="219"/>
      <c r="AJ1008" s="29">
        <f>AK1007-AJ1007</f>
        <v>158800000</v>
      </c>
    </row>
    <row r="1009" spans="4:38">
      <c r="H1009" s="29">
        <v>600000</v>
      </c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>
        <f>AB1007-AC1007-AD1007</f>
        <v>3344439140</v>
      </c>
      <c r="AC1009" s="29"/>
      <c r="AD1009" s="29"/>
      <c r="AE1009" s="219"/>
      <c r="AF1009" s="29"/>
      <c r="AG1009" s="29"/>
      <c r="AH1009" s="29"/>
      <c r="AI1009" s="29"/>
      <c r="AJ1009" s="29">
        <v>144250000</v>
      </c>
    </row>
    <row r="1010" spans="4:38">
      <c r="H1010" s="29">
        <f>H1009*1.7%</f>
        <v>10200</v>
      </c>
      <c r="V1010" s="29">
        <f>J87-Z87</f>
        <v>8200000</v>
      </c>
      <c r="W1010" s="29"/>
      <c r="X1010" s="29"/>
      <c r="AE1010" s="219"/>
      <c r="AJ1010" s="29">
        <f>AJ1008-AJ1009</f>
        <v>14550000</v>
      </c>
    </row>
    <row r="1011" spans="4:38">
      <c r="N1011" s="29"/>
      <c r="O1011" s="29"/>
      <c r="P1011" s="29"/>
      <c r="Q1011" s="29"/>
      <c r="R1011" s="29"/>
      <c r="S1011" s="29"/>
      <c r="T1011" s="29"/>
      <c r="U1011" s="29">
        <f>44*1196000</f>
        <v>52624000</v>
      </c>
      <c r="V1011" s="29"/>
      <c r="W1011" s="29"/>
      <c r="X1011" s="29"/>
      <c r="AE1011" s="219"/>
    </row>
    <row r="1012" spans="4:38"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</row>
    <row r="1013" spans="4:38">
      <c r="D1013" s="2">
        <v>6165480</v>
      </c>
      <c r="I1013" s="29">
        <f>J87-I87</f>
        <v>7680520</v>
      </c>
      <c r="AA1013" s="29"/>
    </row>
    <row r="1014" spans="4:38">
      <c r="E1014" s="229">
        <v>194</v>
      </c>
      <c r="F1014" s="94" t="s">
        <v>4625</v>
      </c>
      <c r="Y1014" s="2" t="s">
        <v>58</v>
      </c>
      <c r="AA1014" s="29"/>
      <c r="AJ1014" s="29"/>
      <c r="AK1014" s="95">
        <f>SUMIF($B$7:$B$1002,"002",$AK$7:$AK$1002)+SUMIF($B$7:$B$1002,"006",$AK$7:$AK$1002)+SUMIF($B$7:$B$1002,"012",$AK$7:$AK$1002)+SUMIF($B$7:$B$1002,"013",$AK$7:$AK$1002)</f>
        <v>215750000</v>
      </c>
      <c r="AL1014" s="96"/>
    </row>
    <row r="1015" spans="4:38">
      <c r="E1015" s="229">
        <v>239</v>
      </c>
      <c r="F1015" s="94" t="s">
        <v>4626</v>
      </c>
      <c r="AK1015" s="95">
        <f>SUMIF($B$7:$B$1001,"007",$AK$7:$AK$1001)+SUMIF($B$7:$B$1001,"008",$AK$7:$AK$1001)</f>
        <v>390400000</v>
      </c>
      <c r="AL1015" s="96"/>
    </row>
    <row r="1016" spans="4:38">
      <c r="E1016" s="229">
        <v>311</v>
      </c>
      <c r="F1016" s="94" t="s">
        <v>4627</v>
      </c>
      <c r="AK1016" s="95">
        <f>SUMIF($B$7:$B$1001,"004",$AK$7:$AK$1001)+SUMIF($B$7:$B$1001,"018",$AK$7:$AK$1001)</f>
        <v>358934520</v>
      </c>
      <c r="AL1016" s="96"/>
    </row>
    <row r="1017" spans="4:38">
      <c r="E1017" s="229">
        <v>202</v>
      </c>
      <c r="F1017" s="94" t="s">
        <v>4628</v>
      </c>
      <c r="AK1017" s="95">
        <f>SUMIF($B$7:$B$1001,"009",$AK$7:$AK$1001)+SUMIF($B$7:$B$1001,"011",$AK$7:$AK$1001)</f>
        <v>439246000</v>
      </c>
      <c r="AL1017" s="96"/>
    </row>
    <row r="1018" spans="4:38">
      <c r="E1018" s="229">
        <v>80</v>
      </c>
      <c r="F1018" s="94" t="s">
        <v>4629</v>
      </c>
      <c r="AK1018" s="95">
        <f>SUMIF($B$7:$B$1001,"003",$AK$7:$AK$1001)+SUMIF($B$7:$B$1001,"019",$AK$7:$AK$1001)</f>
        <v>175230520</v>
      </c>
      <c r="AL1018" s="96"/>
    </row>
    <row r="1019" spans="4:38">
      <c r="E1019" s="229">
        <v>5</v>
      </c>
      <c r="F1019" s="94" t="s">
        <v>4630</v>
      </c>
      <c r="AK1019" s="95">
        <f>SUMIF($B$7:$B$1001,"010",$AK$7:$AK$1001)+SUMIF($B$7:$B$1001,"017",$AK$7:$AK$1001)</f>
        <v>8550000</v>
      </c>
      <c r="AL1019" s="96"/>
    </row>
    <row r="1020" spans="4:38">
      <c r="E1020" s="229">
        <v>27</v>
      </c>
      <c r="F1020" s="94" t="s">
        <v>4631</v>
      </c>
      <c r="AK1020" s="95">
        <f ca="1">SUMIF($B$7:$B$1001,"001",$AK$7:$AK$998)+SUMIF($B$7:$B$998,"005",$AK$7:$AK$998)+SUMIF($B$7:$B$998,"014",$AK$7:$AK$998)+SUMIF($B$7:$B$998,"015",$AK$7:$AK$998)+SUMIF($B$7:$B$998,"016",$AK$7:$AK$998)</f>
        <v>17000000</v>
      </c>
      <c r="AL1020" s="96"/>
    </row>
    <row r="1021" spans="4:38">
      <c r="E1021" s="229">
        <v>3</v>
      </c>
      <c r="F1021" s="94" t="s">
        <v>4632</v>
      </c>
      <c r="AK1021" s="95">
        <f>SUMIF($B$7:$B$1001,"020",$AK$7:$AK$1001)+SUMIF($B$7:$B$1001,"021",$AK$7:$AK$1001)</f>
        <v>0</v>
      </c>
      <c r="AL1021" s="96"/>
    </row>
    <row r="1022" spans="4:38">
      <c r="E1022" s="229"/>
      <c r="F1022" s="94" t="s">
        <v>4633</v>
      </c>
      <c r="AK1022" s="95"/>
      <c r="AL1022" s="96"/>
    </row>
    <row r="1023" spans="4:38">
      <c r="F1023" s="94" t="s">
        <v>4634</v>
      </c>
      <c r="AK1023" s="95"/>
      <c r="AL1023" s="96"/>
    </row>
    <row r="1024" spans="4:38">
      <c r="E1024" s="29">
        <v>1061</v>
      </c>
      <c r="AK1024" s="97">
        <f ca="1">SUM(AK1014:AK1023)</f>
        <v>1605111040</v>
      </c>
      <c r="AL1024" s="96"/>
    </row>
    <row r="1038" spans="1:50">
      <c r="A1038" s="209">
        <v>1</v>
      </c>
      <c r="B1038" s="231" t="s">
        <v>7044</v>
      </c>
      <c r="C1038" s="158" t="s">
        <v>10361</v>
      </c>
      <c r="D1038" s="227" t="s">
        <v>10362</v>
      </c>
      <c r="E1038" s="32" t="s">
        <v>9417</v>
      </c>
      <c r="F1038" s="32" t="s">
        <v>9417</v>
      </c>
      <c r="G1038" s="32">
        <v>0</v>
      </c>
      <c r="H1038" s="32"/>
      <c r="I1038" s="32"/>
      <c r="J1038" s="155">
        <v>7050000</v>
      </c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X1038" s="32"/>
      <c r="Y1038" s="32"/>
      <c r="Z1038" s="32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27">
        <v>7050000</v>
      </c>
      <c r="AU1038" s="2" t="s">
        <v>10363</v>
      </c>
    </row>
    <row r="1039" spans="1:50" ht="15.75">
      <c r="A1039" s="209">
        <f>A1038+1</f>
        <v>2</v>
      </c>
      <c r="B1039" s="232" t="s">
        <v>54</v>
      </c>
      <c r="C1039" s="233" t="s">
        <v>6963</v>
      </c>
      <c r="D1039" s="234" t="s">
        <v>10364</v>
      </c>
      <c r="E1039" s="236"/>
      <c r="F1039" s="234" t="s">
        <v>9406</v>
      </c>
      <c r="G1039" s="235"/>
      <c r="H1039" s="235"/>
      <c r="I1039" s="235"/>
      <c r="J1039" s="235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 t="s">
        <v>10365</v>
      </c>
      <c r="AV1039" s="237"/>
      <c r="AW1039" s="237"/>
      <c r="AX1039" s="237"/>
    </row>
    <row r="1040" spans="1:50">
      <c r="A1040" s="209">
        <f t="shared" ref="A1040:A1102" si="180">A1039+1</f>
        <v>3</v>
      </c>
      <c r="B1040" s="238" t="s">
        <v>7044</v>
      </c>
      <c r="C1040" s="158" t="s">
        <v>10366</v>
      </c>
      <c r="D1040" s="219" t="s">
        <v>10367</v>
      </c>
      <c r="E1040" s="219" t="s">
        <v>8854</v>
      </c>
      <c r="F1040" s="219" t="s">
        <v>8854</v>
      </c>
      <c r="G1040" s="155">
        <v>0</v>
      </c>
      <c r="H1040" s="155"/>
      <c r="I1040" s="155"/>
      <c r="J1040" s="155">
        <v>7050000</v>
      </c>
      <c r="K1040" s="155"/>
      <c r="L1040" s="155"/>
      <c r="M1040" s="155"/>
      <c r="N1040" s="155"/>
      <c r="O1040" s="155"/>
      <c r="P1040" s="155"/>
      <c r="Q1040" s="155"/>
      <c r="R1040" s="155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27">
        <v>7050000</v>
      </c>
      <c r="AL1040" s="28"/>
      <c r="AM1040" s="89"/>
      <c r="AN1040" s="89"/>
      <c r="AO1040" s="89"/>
      <c r="AP1040" s="89"/>
      <c r="AQ1040" s="89"/>
      <c r="AR1040" s="89"/>
      <c r="AS1040" s="89"/>
      <c r="AT1040" s="89"/>
      <c r="AU1040" s="89" t="s">
        <v>10368</v>
      </c>
      <c r="AV1040" s="89"/>
      <c r="AW1040" s="89"/>
      <c r="AX1040" s="89"/>
    </row>
    <row r="1041" spans="1:50">
      <c r="A1041" s="209">
        <f t="shared" si="180"/>
        <v>4</v>
      </c>
      <c r="B1041" s="239" t="s">
        <v>7045</v>
      </c>
      <c r="C1041" s="233" t="s">
        <v>10369</v>
      </c>
      <c r="D1041" s="223" t="s">
        <v>10370</v>
      </c>
      <c r="E1041" s="223" t="s">
        <v>10054</v>
      </c>
      <c r="F1041" s="223" t="s">
        <v>8801</v>
      </c>
      <c r="G1041" s="240">
        <v>5500000</v>
      </c>
      <c r="H1041" s="240"/>
      <c r="I1041" s="240"/>
      <c r="J1041" s="240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1"/>
      <c r="AL1041" s="242"/>
      <c r="AM1041" s="243"/>
      <c r="AN1041" s="243"/>
      <c r="AO1041" s="243"/>
      <c r="AP1041" s="243"/>
      <c r="AQ1041" s="243"/>
      <c r="AR1041" s="243"/>
      <c r="AS1041" s="243"/>
      <c r="AT1041" s="243"/>
      <c r="AU1041" s="243" t="s">
        <v>10371</v>
      </c>
      <c r="AV1041" s="243"/>
      <c r="AW1041" s="243"/>
      <c r="AX1041" s="243"/>
    </row>
    <row r="1042" spans="1:50">
      <c r="A1042" s="209">
        <f t="shared" si="180"/>
        <v>5</v>
      </c>
      <c r="B1042" s="238" t="s">
        <v>7044</v>
      </c>
      <c r="C1042" s="158" t="s">
        <v>10372</v>
      </c>
      <c r="D1042" s="219" t="s">
        <v>10373</v>
      </c>
      <c r="E1042" s="219" t="s">
        <v>8854</v>
      </c>
      <c r="F1042" s="219" t="s">
        <v>8854</v>
      </c>
      <c r="G1042" s="155">
        <v>0</v>
      </c>
      <c r="H1042" s="155"/>
      <c r="I1042" s="155"/>
      <c r="J1042" s="155">
        <v>7050000</v>
      </c>
      <c r="K1042" s="155"/>
      <c r="L1042" s="155"/>
      <c r="M1042" s="155"/>
      <c r="N1042" s="155"/>
      <c r="O1042" s="155"/>
      <c r="P1042" s="155"/>
      <c r="Q1042" s="155"/>
      <c r="R1042" s="155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27">
        <v>7050000</v>
      </c>
      <c r="AL1042" s="28"/>
      <c r="AM1042" s="89"/>
      <c r="AN1042" s="89"/>
      <c r="AO1042" s="89"/>
      <c r="AP1042" s="89"/>
      <c r="AQ1042" s="89"/>
      <c r="AR1042" s="89"/>
      <c r="AS1042" s="89" t="s">
        <v>10374</v>
      </c>
      <c r="AT1042" s="89"/>
      <c r="AU1042" s="89"/>
      <c r="AV1042" s="89"/>
      <c r="AW1042" s="89"/>
      <c r="AX1042" s="89"/>
    </row>
    <row r="1043" spans="1:50">
      <c r="A1043" s="209">
        <f t="shared" si="180"/>
        <v>6</v>
      </c>
      <c r="B1043" s="219" t="s">
        <v>7044</v>
      </c>
      <c r="C1043" s="158" t="s">
        <v>10375</v>
      </c>
      <c r="D1043" s="219" t="s">
        <v>10376</v>
      </c>
      <c r="E1043" s="219" t="s">
        <v>9316</v>
      </c>
      <c r="F1043" s="219" t="s">
        <v>9316</v>
      </c>
      <c r="G1043" s="155">
        <v>0</v>
      </c>
      <c r="H1043" s="155"/>
      <c r="I1043" s="155"/>
      <c r="J1043" s="155">
        <v>7050000</v>
      </c>
      <c r="K1043" s="155"/>
      <c r="L1043" s="155"/>
      <c r="M1043" s="155"/>
      <c r="N1043" s="155"/>
      <c r="O1043" s="155"/>
      <c r="P1043" s="155"/>
      <c r="Q1043" s="155"/>
      <c r="R1043" s="155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27">
        <v>0</v>
      </c>
      <c r="AS1043" s="89" t="s">
        <v>10377</v>
      </c>
    </row>
    <row r="1044" spans="1:50">
      <c r="A1044" s="209">
        <f t="shared" si="180"/>
        <v>7</v>
      </c>
      <c r="B1044" s="219" t="s">
        <v>4731</v>
      </c>
      <c r="C1044" s="158" t="s">
        <v>10378</v>
      </c>
      <c r="D1044" s="219" t="s">
        <v>10379</v>
      </c>
      <c r="E1044" s="219" t="s">
        <v>9351</v>
      </c>
      <c r="F1044" s="219" t="s">
        <v>9351</v>
      </c>
      <c r="G1044" s="155">
        <v>0</v>
      </c>
      <c r="H1044" s="155"/>
      <c r="I1044" s="155"/>
      <c r="J1044" s="155">
        <v>7050000</v>
      </c>
      <c r="K1044" s="155"/>
      <c r="L1044" s="155"/>
      <c r="M1044" s="155"/>
      <c r="N1044" s="155"/>
      <c r="O1044" s="155"/>
      <c r="P1044" s="155"/>
      <c r="Q1044" s="155"/>
      <c r="R1044" s="155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27"/>
      <c r="AS1044" s="89" t="s">
        <v>10380</v>
      </c>
    </row>
    <row r="1045" spans="1:50">
      <c r="A1045" s="209">
        <f t="shared" si="180"/>
        <v>8</v>
      </c>
      <c r="B1045" s="219" t="s">
        <v>38</v>
      </c>
      <c r="C1045" s="158" t="s">
        <v>10381</v>
      </c>
      <c r="D1045" s="219" t="s">
        <v>10382</v>
      </c>
      <c r="E1045" s="219" t="s">
        <v>8968</v>
      </c>
      <c r="F1045" s="219" t="s">
        <v>8968</v>
      </c>
      <c r="G1045" s="155">
        <v>0</v>
      </c>
      <c r="H1045" s="155"/>
      <c r="I1045" s="155"/>
      <c r="J1045" s="155">
        <v>7500000</v>
      </c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27"/>
      <c r="AL1045" s="28"/>
      <c r="AM1045" s="89"/>
      <c r="AN1045" s="89"/>
      <c r="AO1045" s="89"/>
      <c r="AP1045" s="89"/>
      <c r="AQ1045" s="89"/>
      <c r="AR1045" s="89"/>
      <c r="AS1045" s="89" t="s">
        <v>14931</v>
      </c>
      <c r="AT1045" s="89"/>
      <c r="AU1045" s="89"/>
      <c r="AV1045" s="89"/>
      <c r="AW1045" s="89"/>
      <c r="AX1045" s="89"/>
    </row>
    <row r="1046" spans="1:50">
      <c r="A1046" s="209">
        <f t="shared" si="180"/>
        <v>9</v>
      </c>
      <c r="B1046" s="219" t="s">
        <v>7047</v>
      </c>
      <c r="C1046" s="158" t="s">
        <v>10383</v>
      </c>
      <c r="D1046" s="219" t="s">
        <v>10384</v>
      </c>
      <c r="E1046" s="219" t="s">
        <v>8772</v>
      </c>
      <c r="F1046" s="219" t="s">
        <v>8772</v>
      </c>
      <c r="G1046" s="155">
        <v>0</v>
      </c>
      <c r="H1046" s="155"/>
      <c r="I1046" s="155"/>
      <c r="J1046" s="155">
        <v>8200000</v>
      </c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27">
        <v>8200000</v>
      </c>
      <c r="AO1046" s="2" t="s">
        <v>10385</v>
      </c>
    </row>
    <row r="1047" spans="1:50">
      <c r="A1047" s="209">
        <f t="shared" si="180"/>
        <v>10</v>
      </c>
      <c r="B1047" s="219" t="s">
        <v>7048</v>
      </c>
      <c r="C1047" s="158" t="s">
        <v>10386</v>
      </c>
      <c r="D1047" s="219" t="s">
        <v>10387</v>
      </c>
      <c r="E1047" s="219" t="s">
        <v>8764</v>
      </c>
      <c r="F1047" s="219" t="s">
        <v>8764</v>
      </c>
      <c r="G1047" s="155">
        <v>0</v>
      </c>
      <c r="H1047" s="155"/>
      <c r="I1047" s="155"/>
      <c r="J1047" s="155">
        <v>8200000</v>
      </c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27">
        <v>8200000</v>
      </c>
      <c r="AO1047" s="2" t="s">
        <v>10385</v>
      </c>
    </row>
    <row r="1048" spans="1:50">
      <c r="A1048" s="209">
        <f t="shared" si="180"/>
        <v>11</v>
      </c>
      <c r="B1048" s="219" t="s">
        <v>7048</v>
      </c>
      <c r="C1048" s="158" t="s">
        <v>10388</v>
      </c>
      <c r="D1048" s="219" t="s">
        <v>10389</v>
      </c>
      <c r="E1048" s="219" t="s">
        <v>8750</v>
      </c>
      <c r="F1048" s="219" t="s">
        <v>8750</v>
      </c>
      <c r="G1048" s="155">
        <v>8000000</v>
      </c>
      <c r="H1048" s="155"/>
      <c r="I1048" s="155"/>
      <c r="J1048" s="155">
        <v>8200000</v>
      </c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27">
        <v>16200000</v>
      </c>
      <c r="AO1048" s="2" t="s">
        <v>10385</v>
      </c>
    </row>
    <row r="1049" spans="1:50">
      <c r="A1049" s="209">
        <f t="shared" si="180"/>
        <v>12</v>
      </c>
      <c r="B1049" s="219" t="s">
        <v>7048</v>
      </c>
      <c r="C1049" s="158" t="s">
        <v>10390</v>
      </c>
      <c r="D1049" s="219" t="s">
        <v>10391</v>
      </c>
      <c r="E1049" s="219" t="s">
        <v>8750</v>
      </c>
      <c r="F1049" s="219" t="s">
        <v>8750</v>
      </c>
      <c r="G1049" s="155">
        <v>8000000</v>
      </c>
      <c r="H1049" s="155"/>
      <c r="I1049" s="155"/>
      <c r="J1049" s="155">
        <v>8200000</v>
      </c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27">
        <v>16200000</v>
      </c>
      <c r="AO1049" s="2" t="s">
        <v>10385</v>
      </c>
    </row>
    <row r="1050" spans="1:50">
      <c r="A1050" s="209">
        <f t="shared" si="180"/>
        <v>13</v>
      </c>
      <c r="B1050" s="219" t="s">
        <v>7048</v>
      </c>
      <c r="C1050" s="158" t="s">
        <v>10392</v>
      </c>
      <c r="D1050" s="219" t="s">
        <v>2741</v>
      </c>
      <c r="E1050" s="219" t="s">
        <v>8750</v>
      </c>
      <c r="F1050" s="219" t="s">
        <v>8750</v>
      </c>
      <c r="G1050" s="155">
        <v>8000000</v>
      </c>
      <c r="H1050" s="155"/>
      <c r="I1050" s="155"/>
      <c r="J1050" s="155">
        <v>8200000</v>
      </c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27">
        <v>16200000</v>
      </c>
      <c r="AO1050" s="2" t="s">
        <v>10385</v>
      </c>
    </row>
    <row r="1051" spans="1:50">
      <c r="A1051" s="209">
        <f t="shared" si="180"/>
        <v>14</v>
      </c>
      <c r="B1051" s="219" t="s">
        <v>38</v>
      </c>
      <c r="C1051" s="158" t="s">
        <v>10393</v>
      </c>
      <c r="D1051" s="219" t="s">
        <v>10394</v>
      </c>
      <c r="E1051" s="219" t="s">
        <v>8917</v>
      </c>
      <c r="F1051" s="219" t="s">
        <v>8917</v>
      </c>
      <c r="G1051" s="155">
        <v>0</v>
      </c>
      <c r="H1051" s="155"/>
      <c r="I1051" s="155"/>
      <c r="J1051" s="155">
        <v>7500000</v>
      </c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27">
        <v>7500000</v>
      </c>
      <c r="AO1051" s="2" t="s">
        <v>10385</v>
      </c>
    </row>
    <row r="1052" spans="1:50">
      <c r="A1052" s="209">
        <f t="shared" si="180"/>
        <v>15</v>
      </c>
      <c r="B1052" s="219" t="s">
        <v>38</v>
      </c>
      <c r="C1052" s="158" t="s">
        <v>10395</v>
      </c>
      <c r="D1052" s="219" t="s">
        <v>10396</v>
      </c>
      <c r="E1052" s="219" t="s">
        <v>8917</v>
      </c>
      <c r="F1052" s="219" t="s">
        <v>8917</v>
      </c>
      <c r="G1052" s="155">
        <v>0</v>
      </c>
      <c r="H1052" s="155"/>
      <c r="I1052" s="155"/>
      <c r="J1052" s="155">
        <v>7500000</v>
      </c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27">
        <v>7500000</v>
      </c>
      <c r="AO1052" s="2" t="s">
        <v>10385</v>
      </c>
    </row>
    <row r="1053" spans="1:50">
      <c r="A1053" s="209">
        <f t="shared" si="180"/>
        <v>16</v>
      </c>
      <c r="B1053" s="219" t="s">
        <v>38</v>
      </c>
      <c r="C1053" s="158" t="s">
        <v>10397</v>
      </c>
      <c r="D1053" s="219" t="s">
        <v>10398</v>
      </c>
      <c r="E1053" s="219" t="s">
        <v>8937</v>
      </c>
      <c r="F1053" s="219" t="s">
        <v>8937</v>
      </c>
      <c r="G1053" s="155">
        <v>0</v>
      </c>
      <c r="H1053" s="155"/>
      <c r="I1053" s="155"/>
      <c r="J1053" s="155">
        <v>7500000</v>
      </c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27">
        <v>7500000</v>
      </c>
      <c r="AO1053" s="2" t="s">
        <v>10385</v>
      </c>
    </row>
    <row r="1054" spans="1:50">
      <c r="A1054" s="209">
        <f t="shared" si="180"/>
        <v>17</v>
      </c>
      <c r="B1054" s="219" t="s">
        <v>38</v>
      </c>
      <c r="C1054" s="158" t="s">
        <v>10399</v>
      </c>
      <c r="D1054" s="219" t="s">
        <v>10400</v>
      </c>
      <c r="E1054" s="219" t="s">
        <v>8937</v>
      </c>
      <c r="F1054" s="219" t="s">
        <v>8937</v>
      </c>
      <c r="G1054" s="155">
        <v>5500000</v>
      </c>
      <c r="H1054" s="155"/>
      <c r="I1054" s="155"/>
      <c r="J1054" s="155">
        <v>7500000</v>
      </c>
      <c r="K1054" s="155"/>
      <c r="L1054" s="155"/>
      <c r="M1054" s="155"/>
      <c r="N1054" s="155"/>
      <c r="O1054" s="155"/>
      <c r="P1054" s="155"/>
      <c r="Q1054" s="155"/>
      <c r="R1054" s="155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27">
        <v>13000000</v>
      </c>
      <c r="AO1054" s="2" t="s">
        <v>10385</v>
      </c>
    </row>
    <row r="1055" spans="1:50">
      <c r="A1055" s="209">
        <f t="shared" si="180"/>
        <v>18</v>
      </c>
      <c r="B1055" s="219" t="s">
        <v>38</v>
      </c>
      <c r="C1055" s="158" t="s">
        <v>10401</v>
      </c>
      <c r="D1055" s="219" t="s">
        <v>10402</v>
      </c>
      <c r="E1055" s="219" t="s">
        <v>8849</v>
      </c>
      <c r="F1055" s="219" t="s">
        <v>8849</v>
      </c>
      <c r="G1055" s="155">
        <v>5500000</v>
      </c>
      <c r="H1055" s="155"/>
      <c r="I1055" s="155"/>
      <c r="J1055" s="155">
        <v>7500000</v>
      </c>
      <c r="K1055" s="155"/>
      <c r="L1055" s="155"/>
      <c r="M1055" s="155"/>
      <c r="N1055" s="155"/>
      <c r="O1055" s="155"/>
      <c r="P1055" s="155"/>
      <c r="Q1055" s="155"/>
      <c r="R1055" s="155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27">
        <v>13000000</v>
      </c>
      <c r="AO1055" s="2" t="s">
        <v>10385</v>
      </c>
    </row>
    <row r="1056" spans="1:50">
      <c r="A1056" s="209">
        <f t="shared" si="180"/>
        <v>19</v>
      </c>
      <c r="B1056" s="219" t="s">
        <v>38</v>
      </c>
      <c r="C1056" s="158" t="s">
        <v>10403</v>
      </c>
      <c r="D1056" s="219" t="s">
        <v>10404</v>
      </c>
      <c r="E1056" s="219" t="s">
        <v>8849</v>
      </c>
      <c r="F1056" s="219" t="s">
        <v>8849</v>
      </c>
      <c r="G1056" s="155">
        <v>5500000</v>
      </c>
      <c r="H1056" s="155"/>
      <c r="I1056" s="155"/>
      <c r="J1056" s="155">
        <v>7500000</v>
      </c>
      <c r="K1056" s="155"/>
      <c r="L1056" s="155"/>
      <c r="M1056" s="155"/>
      <c r="N1056" s="155"/>
      <c r="O1056" s="155"/>
      <c r="P1056" s="155"/>
      <c r="Q1056" s="155"/>
      <c r="R1056" s="155"/>
      <c r="S1056" s="155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  <c r="AI1056" s="155"/>
      <c r="AJ1056" s="155"/>
      <c r="AK1056" s="27">
        <v>13000000</v>
      </c>
      <c r="AO1056" s="2" t="s">
        <v>10385</v>
      </c>
    </row>
    <row r="1057" spans="1:41">
      <c r="A1057" s="209">
        <f t="shared" si="180"/>
        <v>20</v>
      </c>
      <c r="B1057" s="219" t="s">
        <v>38</v>
      </c>
      <c r="C1057" s="158" t="s">
        <v>10405</v>
      </c>
      <c r="D1057" s="219" t="s">
        <v>10406</v>
      </c>
      <c r="E1057" s="219" t="s">
        <v>8968</v>
      </c>
      <c r="F1057" s="219" t="s">
        <v>8968</v>
      </c>
      <c r="G1057" s="155">
        <v>5500000</v>
      </c>
      <c r="H1057" s="155"/>
      <c r="I1057" s="155"/>
      <c r="J1057" s="155">
        <v>7500000</v>
      </c>
      <c r="K1057" s="155"/>
      <c r="L1057" s="155"/>
      <c r="M1057" s="155"/>
      <c r="N1057" s="155"/>
      <c r="O1057" s="155"/>
      <c r="P1057" s="155"/>
      <c r="Q1057" s="155"/>
      <c r="R1057" s="155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27">
        <v>13000000</v>
      </c>
      <c r="AO1057" s="2" t="s">
        <v>10385</v>
      </c>
    </row>
    <row r="1058" spans="1:41">
      <c r="A1058" s="209">
        <f t="shared" si="180"/>
        <v>21</v>
      </c>
      <c r="B1058" s="219" t="s">
        <v>38</v>
      </c>
      <c r="C1058" s="158" t="s">
        <v>10407</v>
      </c>
      <c r="D1058" s="219" t="s">
        <v>10408</v>
      </c>
      <c r="E1058" s="219" t="s">
        <v>8968</v>
      </c>
      <c r="F1058" s="219" t="s">
        <v>8968</v>
      </c>
      <c r="G1058" s="155">
        <v>5500000</v>
      </c>
      <c r="H1058" s="155"/>
      <c r="I1058" s="155"/>
      <c r="J1058" s="155">
        <v>7500000</v>
      </c>
      <c r="K1058" s="155"/>
      <c r="L1058" s="155"/>
      <c r="M1058" s="155"/>
      <c r="N1058" s="155"/>
      <c r="O1058" s="155"/>
      <c r="P1058" s="155"/>
      <c r="Q1058" s="155"/>
      <c r="R1058" s="155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  <c r="AI1058" s="155"/>
      <c r="AJ1058" s="155"/>
      <c r="AK1058" s="27">
        <v>13000000</v>
      </c>
      <c r="AO1058" s="2" t="s">
        <v>10385</v>
      </c>
    </row>
    <row r="1059" spans="1:41">
      <c r="A1059" s="209">
        <f t="shared" si="180"/>
        <v>22</v>
      </c>
      <c r="B1059" s="219" t="s">
        <v>38</v>
      </c>
      <c r="C1059" s="158" t="s">
        <v>10409</v>
      </c>
      <c r="D1059" s="219" t="s">
        <v>10410</v>
      </c>
      <c r="E1059" s="219" t="s">
        <v>8968</v>
      </c>
      <c r="F1059" s="219" t="s">
        <v>8968</v>
      </c>
      <c r="G1059" s="155">
        <v>5500000</v>
      </c>
      <c r="H1059" s="155"/>
      <c r="I1059" s="155"/>
      <c r="J1059" s="155">
        <v>7500000</v>
      </c>
      <c r="K1059" s="155"/>
      <c r="L1059" s="155"/>
      <c r="M1059" s="155"/>
      <c r="N1059" s="155"/>
      <c r="O1059" s="155"/>
      <c r="P1059" s="155"/>
      <c r="Q1059" s="155"/>
      <c r="R1059" s="155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  <c r="AI1059" s="155"/>
      <c r="AJ1059" s="155"/>
      <c r="AK1059" s="27">
        <v>13000000</v>
      </c>
      <c r="AO1059" s="2" t="s">
        <v>10385</v>
      </c>
    </row>
    <row r="1060" spans="1:41">
      <c r="A1060" s="209">
        <f t="shared" si="180"/>
        <v>23</v>
      </c>
      <c r="B1060" s="219" t="s">
        <v>7049</v>
      </c>
      <c r="C1060" s="158" t="s">
        <v>10411</v>
      </c>
      <c r="D1060" s="219" t="s">
        <v>10412</v>
      </c>
      <c r="E1060" s="219" t="s">
        <v>9322</v>
      </c>
      <c r="F1060" s="219" t="s">
        <v>9322</v>
      </c>
      <c r="G1060" s="155">
        <v>7000000</v>
      </c>
      <c r="H1060" s="155"/>
      <c r="I1060" s="155"/>
      <c r="J1060" s="155">
        <v>7600000</v>
      </c>
      <c r="K1060" s="155"/>
      <c r="L1060" s="155"/>
      <c r="M1060" s="155"/>
      <c r="N1060" s="155"/>
      <c r="O1060" s="155"/>
      <c r="P1060" s="155"/>
      <c r="Q1060" s="155"/>
      <c r="R1060" s="155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  <c r="AI1060" s="155"/>
      <c r="AJ1060" s="155"/>
      <c r="AK1060" s="27">
        <v>14600000</v>
      </c>
      <c r="AO1060" s="2" t="s">
        <v>10385</v>
      </c>
    </row>
    <row r="1061" spans="1:41">
      <c r="A1061" s="209">
        <f t="shared" si="180"/>
        <v>24</v>
      </c>
      <c r="B1061" s="219" t="s">
        <v>7050</v>
      </c>
      <c r="C1061" s="158" t="s">
        <v>10415</v>
      </c>
      <c r="D1061" s="219" t="s">
        <v>10416</v>
      </c>
      <c r="E1061" s="219" t="s">
        <v>9331</v>
      </c>
      <c r="F1061" s="219" t="s">
        <v>9331</v>
      </c>
      <c r="G1061" s="155">
        <v>0</v>
      </c>
      <c r="H1061" s="155"/>
      <c r="I1061" s="155"/>
      <c r="J1061" s="155">
        <v>8200000</v>
      </c>
      <c r="K1061" s="155"/>
      <c r="L1061" s="155"/>
      <c r="M1061" s="155"/>
      <c r="N1061" s="155"/>
      <c r="O1061" s="155"/>
      <c r="P1061" s="155"/>
      <c r="Q1061" s="155"/>
      <c r="R1061" s="155"/>
      <c r="S1061" s="155"/>
      <c r="T1061" s="155"/>
      <c r="U1061" s="155"/>
      <c r="V1061" s="155"/>
      <c r="W1061" s="155"/>
      <c r="X1061" s="155"/>
      <c r="Y1061" s="155"/>
      <c r="Z1061" s="155"/>
      <c r="AA1061" s="155"/>
      <c r="AB1061" s="155"/>
      <c r="AC1061" s="155"/>
      <c r="AD1061" s="155"/>
      <c r="AE1061" s="155"/>
      <c r="AF1061" s="155"/>
      <c r="AG1061" s="155"/>
      <c r="AH1061" s="155"/>
      <c r="AI1061" s="155"/>
      <c r="AJ1061" s="155"/>
      <c r="AK1061" s="27">
        <v>8200000</v>
      </c>
      <c r="AO1061" s="2" t="s">
        <v>10385</v>
      </c>
    </row>
    <row r="1062" spans="1:41">
      <c r="A1062" s="209">
        <f t="shared" si="180"/>
        <v>25</v>
      </c>
      <c r="B1062" s="219" t="s">
        <v>4682</v>
      </c>
      <c r="C1062" s="158" t="s">
        <v>10417</v>
      </c>
      <c r="D1062" s="219" t="s">
        <v>10418</v>
      </c>
      <c r="E1062" s="219" t="s">
        <v>9374</v>
      </c>
      <c r="F1062" s="219" t="s">
        <v>9374</v>
      </c>
      <c r="G1062" s="155">
        <v>0</v>
      </c>
      <c r="H1062" s="155"/>
      <c r="I1062" s="155"/>
      <c r="J1062" s="155">
        <v>8200000</v>
      </c>
      <c r="K1062" s="155"/>
      <c r="L1062" s="155"/>
      <c r="M1062" s="155"/>
      <c r="N1062" s="155"/>
      <c r="O1062" s="155"/>
      <c r="P1062" s="155"/>
      <c r="Q1062" s="155"/>
      <c r="R1062" s="155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  <c r="AI1062" s="155"/>
      <c r="AJ1062" s="155"/>
      <c r="AK1062" s="27">
        <v>8200000</v>
      </c>
      <c r="AO1062" s="2" t="s">
        <v>10385</v>
      </c>
    </row>
    <row r="1063" spans="1:41">
      <c r="A1063" s="209">
        <f t="shared" si="180"/>
        <v>26</v>
      </c>
      <c r="B1063" s="219" t="s">
        <v>4682</v>
      </c>
      <c r="C1063" s="158" t="s">
        <v>10419</v>
      </c>
      <c r="D1063" s="219" t="s">
        <v>10420</v>
      </c>
      <c r="E1063" s="219" t="s">
        <v>9374</v>
      </c>
      <c r="F1063" s="219" t="s">
        <v>9374</v>
      </c>
      <c r="G1063" s="155">
        <v>8000000</v>
      </c>
      <c r="H1063" s="155"/>
      <c r="I1063" s="155"/>
      <c r="J1063" s="155">
        <v>8200000</v>
      </c>
      <c r="K1063" s="155"/>
      <c r="L1063" s="155"/>
      <c r="M1063" s="155"/>
      <c r="N1063" s="155"/>
      <c r="O1063" s="155"/>
      <c r="P1063" s="155"/>
      <c r="Q1063" s="155"/>
      <c r="R1063" s="155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  <c r="AI1063" s="155"/>
      <c r="AJ1063" s="155"/>
      <c r="AK1063" s="27">
        <v>16200000</v>
      </c>
      <c r="AO1063" s="2" t="s">
        <v>10385</v>
      </c>
    </row>
    <row r="1064" spans="1:41">
      <c r="A1064" s="209">
        <f t="shared" si="180"/>
        <v>27</v>
      </c>
      <c r="B1064" s="219" t="s">
        <v>4682</v>
      </c>
      <c r="C1064" s="158" t="s">
        <v>10421</v>
      </c>
      <c r="D1064" s="219" t="s">
        <v>9186</v>
      </c>
      <c r="E1064" s="219" t="s">
        <v>9374</v>
      </c>
      <c r="F1064" s="219" t="s">
        <v>9374</v>
      </c>
      <c r="G1064" s="155">
        <v>8000000</v>
      </c>
      <c r="H1064" s="155"/>
      <c r="I1064" s="155"/>
      <c r="J1064" s="155">
        <v>8200000</v>
      </c>
      <c r="K1064" s="155"/>
      <c r="L1064" s="155"/>
      <c r="M1064" s="155"/>
      <c r="N1064" s="155"/>
      <c r="O1064" s="155"/>
      <c r="P1064" s="155"/>
      <c r="Q1064" s="155"/>
      <c r="R1064" s="155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  <c r="AI1064" s="155"/>
      <c r="AJ1064" s="155"/>
      <c r="AK1064" s="27">
        <v>16200000</v>
      </c>
      <c r="AO1064" s="2" t="s">
        <v>10385</v>
      </c>
    </row>
    <row r="1065" spans="1:41">
      <c r="A1065" s="209">
        <f t="shared" si="180"/>
        <v>28</v>
      </c>
      <c r="B1065" s="219" t="s">
        <v>4682</v>
      </c>
      <c r="C1065" s="158" t="s">
        <v>10422</v>
      </c>
      <c r="D1065" s="219" t="s">
        <v>10423</v>
      </c>
      <c r="E1065" s="219" t="s">
        <v>9374</v>
      </c>
      <c r="F1065" s="219" t="s">
        <v>9374</v>
      </c>
      <c r="G1065" s="155">
        <v>8000000</v>
      </c>
      <c r="H1065" s="155"/>
      <c r="I1065" s="155"/>
      <c r="J1065" s="155">
        <v>8200000</v>
      </c>
      <c r="K1065" s="155"/>
      <c r="L1065" s="155"/>
      <c r="M1065" s="155"/>
      <c r="N1065" s="155"/>
      <c r="O1065" s="155"/>
      <c r="P1065" s="155"/>
      <c r="Q1065" s="155"/>
      <c r="R1065" s="155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  <c r="AI1065" s="155"/>
      <c r="AJ1065" s="155"/>
      <c r="AK1065" s="27">
        <v>16200000</v>
      </c>
      <c r="AO1065" s="2" t="s">
        <v>10385</v>
      </c>
    </row>
    <row r="1066" spans="1:41">
      <c r="A1066" s="209">
        <f t="shared" si="180"/>
        <v>29</v>
      </c>
      <c r="B1066" s="219" t="s">
        <v>4682</v>
      </c>
      <c r="C1066" s="158" t="s">
        <v>10424</v>
      </c>
      <c r="D1066" s="219" t="s">
        <v>10425</v>
      </c>
      <c r="E1066" s="219" t="s">
        <v>9374</v>
      </c>
      <c r="F1066" s="219" t="s">
        <v>9374</v>
      </c>
      <c r="G1066" s="155">
        <v>0</v>
      </c>
      <c r="H1066" s="155"/>
      <c r="I1066" s="155"/>
      <c r="J1066" s="155">
        <v>8200000</v>
      </c>
      <c r="K1066" s="155"/>
      <c r="L1066" s="155"/>
      <c r="M1066" s="155"/>
      <c r="N1066" s="155"/>
      <c r="O1066" s="155"/>
      <c r="P1066" s="155"/>
      <c r="Q1066" s="155"/>
      <c r="R1066" s="155"/>
      <c r="S1066" s="155"/>
      <c r="T1066" s="155"/>
      <c r="U1066" s="155"/>
      <c r="V1066" s="155"/>
      <c r="W1066" s="155"/>
      <c r="X1066" s="155"/>
      <c r="Y1066" s="155"/>
      <c r="Z1066" s="155"/>
      <c r="AA1066" s="155"/>
      <c r="AB1066" s="155"/>
      <c r="AC1066" s="155"/>
      <c r="AD1066" s="155"/>
      <c r="AE1066" s="155"/>
      <c r="AF1066" s="155"/>
      <c r="AG1066" s="155"/>
      <c r="AH1066" s="155"/>
      <c r="AI1066" s="155"/>
      <c r="AJ1066" s="155"/>
      <c r="AK1066" s="27">
        <v>8200000</v>
      </c>
      <c r="AO1066" s="2" t="s">
        <v>10385</v>
      </c>
    </row>
    <row r="1067" spans="1:41">
      <c r="A1067" s="209">
        <f t="shared" si="180"/>
        <v>30</v>
      </c>
      <c r="B1067" s="219" t="s">
        <v>4682</v>
      </c>
      <c r="C1067" s="158" t="s">
        <v>10426</v>
      </c>
      <c r="D1067" s="219" t="s">
        <v>10427</v>
      </c>
      <c r="E1067" s="219" t="s">
        <v>9374</v>
      </c>
      <c r="F1067" s="219" t="s">
        <v>9374</v>
      </c>
      <c r="G1067" s="155">
        <v>8000000</v>
      </c>
      <c r="H1067" s="155"/>
      <c r="I1067" s="155"/>
      <c r="J1067" s="155">
        <v>8200000</v>
      </c>
      <c r="K1067" s="155"/>
      <c r="L1067" s="155"/>
      <c r="M1067" s="155"/>
      <c r="N1067" s="155"/>
      <c r="O1067" s="155"/>
      <c r="P1067" s="155"/>
      <c r="Q1067" s="155"/>
      <c r="R1067" s="155"/>
      <c r="S1067" s="155"/>
      <c r="T1067" s="155"/>
      <c r="U1067" s="155"/>
      <c r="V1067" s="155"/>
      <c r="W1067" s="155"/>
      <c r="X1067" s="155"/>
      <c r="Y1067" s="155"/>
      <c r="Z1067" s="155"/>
      <c r="AA1067" s="155"/>
      <c r="AB1067" s="155"/>
      <c r="AC1067" s="155"/>
      <c r="AD1067" s="155"/>
      <c r="AE1067" s="155"/>
      <c r="AF1067" s="155"/>
      <c r="AG1067" s="155"/>
      <c r="AH1067" s="155"/>
      <c r="AI1067" s="155"/>
      <c r="AJ1067" s="155"/>
      <c r="AK1067" s="27">
        <v>16200000</v>
      </c>
      <c r="AO1067" s="2" t="s">
        <v>10385</v>
      </c>
    </row>
    <row r="1068" spans="1:41">
      <c r="A1068" s="209">
        <f t="shared" si="180"/>
        <v>31</v>
      </c>
      <c r="B1068" s="219" t="s">
        <v>54</v>
      </c>
      <c r="C1068" s="158" t="s">
        <v>10428</v>
      </c>
      <c r="D1068" s="221" t="s">
        <v>10429</v>
      </c>
      <c r="E1068" s="221" t="s">
        <v>9406</v>
      </c>
      <c r="F1068" s="221" t="s">
        <v>9406</v>
      </c>
      <c r="G1068" s="155">
        <v>0</v>
      </c>
      <c r="H1068" s="155"/>
      <c r="I1068" s="155"/>
      <c r="J1068" s="222">
        <v>8200000</v>
      </c>
      <c r="K1068" s="155"/>
      <c r="L1068" s="155"/>
      <c r="M1068" s="155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  <c r="AI1068" s="155"/>
      <c r="AJ1068" s="155"/>
      <c r="AK1068" s="27">
        <v>8200000</v>
      </c>
      <c r="AO1068" s="2" t="s">
        <v>10385</v>
      </c>
    </row>
    <row r="1069" spans="1:41">
      <c r="A1069" s="209">
        <f t="shared" si="180"/>
        <v>32</v>
      </c>
      <c r="B1069" s="219" t="s">
        <v>54</v>
      </c>
      <c r="C1069" s="158" t="s">
        <v>10430</v>
      </c>
      <c r="D1069" s="221" t="s">
        <v>10431</v>
      </c>
      <c r="E1069" s="221" t="s">
        <v>9406</v>
      </c>
      <c r="F1069" s="221" t="s">
        <v>9406</v>
      </c>
      <c r="G1069" s="155">
        <v>8000000</v>
      </c>
      <c r="H1069" s="155"/>
      <c r="I1069" s="155"/>
      <c r="J1069" s="222">
        <v>8200000</v>
      </c>
      <c r="K1069" s="155"/>
      <c r="L1069" s="155"/>
      <c r="M1069" s="155"/>
      <c r="N1069" s="155"/>
      <c r="O1069" s="155"/>
      <c r="P1069" s="155"/>
      <c r="Q1069" s="155"/>
      <c r="R1069" s="155"/>
      <c r="S1069" s="155"/>
      <c r="T1069" s="155"/>
      <c r="U1069" s="155"/>
      <c r="V1069" s="155"/>
      <c r="W1069" s="155"/>
      <c r="X1069" s="155"/>
      <c r="Y1069" s="155"/>
      <c r="Z1069" s="155"/>
      <c r="AA1069" s="155"/>
      <c r="AB1069" s="155"/>
      <c r="AC1069" s="155"/>
      <c r="AD1069" s="155"/>
      <c r="AE1069" s="155"/>
      <c r="AF1069" s="155"/>
      <c r="AG1069" s="155"/>
      <c r="AH1069" s="155"/>
      <c r="AI1069" s="155"/>
      <c r="AJ1069" s="155"/>
      <c r="AK1069" s="27">
        <v>16200000</v>
      </c>
      <c r="AO1069" s="2" t="s">
        <v>10385</v>
      </c>
    </row>
    <row r="1070" spans="1:41">
      <c r="A1070" s="209">
        <f t="shared" si="180"/>
        <v>33</v>
      </c>
      <c r="B1070" s="219" t="s">
        <v>54</v>
      </c>
      <c r="C1070" s="158" t="s">
        <v>10432</v>
      </c>
      <c r="D1070" s="219" t="s">
        <v>10433</v>
      </c>
      <c r="E1070" s="219" t="s">
        <v>9406</v>
      </c>
      <c r="F1070" s="219" t="s">
        <v>9406</v>
      </c>
      <c r="G1070" s="155">
        <v>8000000</v>
      </c>
      <c r="H1070" s="155"/>
      <c r="I1070" s="155"/>
      <c r="J1070" s="155">
        <v>8200000</v>
      </c>
      <c r="K1070" s="155"/>
      <c r="L1070" s="155"/>
      <c r="M1070" s="155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  <c r="AI1070" s="155"/>
      <c r="AJ1070" s="155"/>
      <c r="AK1070" s="27">
        <v>16200000</v>
      </c>
      <c r="AO1070" s="2" t="s">
        <v>10385</v>
      </c>
    </row>
    <row r="1071" spans="1:41">
      <c r="A1071" s="209">
        <f t="shared" si="180"/>
        <v>34</v>
      </c>
      <c r="B1071" s="219" t="s">
        <v>54</v>
      </c>
      <c r="C1071" s="158" t="s">
        <v>10434</v>
      </c>
      <c r="D1071" s="221" t="s">
        <v>10435</v>
      </c>
      <c r="E1071" s="221" t="s">
        <v>9471</v>
      </c>
      <c r="F1071" s="221" t="s">
        <v>9471</v>
      </c>
      <c r="G1071" s="155">
        <v>8000000</v>
      </c>
      <c r="H1071" s="155"/>
      <c r="I1071" s="155"/>
      <c r="J1071" s="222">
        <v>8200000</v>
      </c>
      <c r="K1071" s="155"/>
      <c r="L1071" s="155"/>
      <c r="M1071" s="155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  <c r="AI1071" s="155"/>
      <c r="AJ1071" s="155"/>
      <c r="AK1071" s="27">
        <v>16200000</v>
      </c>
      <c r="AO1071" s="2" t="s">
        <v>10385</v>
      </c>
    </row>
    <row r="1072" spans="1:41">
      <c r="A1072" s="209">
        <f t="shared" si="180"/>
        <v>35</v>
      </c>
      <c r="B1072" s="219" t="s">
        <v>54</v>
      </c>
      <c r="C1072" s="158" t="s">
        <v>10436</v>
      </c>
      <c r="D1072" s="221" t="s">
        <v>10437</v>
      </c>
      <c r="E1072" s="221" t="s">
        <v>8997</v>
      </c>
      <c r="F1072" s="221" t="s">
        <v>8997</v>
      </c>
      <c r="G1072" s="155">
        <v>0</v>
      </c>
      <c r="H1072" s="155"/>
      <c r="I1072" s="155"/>
      <c r="J1072" s="222">
        <v>8200000</v>
      </c>
      <c r="K1072" s="155"/>
      <c r="L1072" s="155"/>
      <c r="M1072" s="155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  <c r="AI1072" s="155"/>
      <c r="AJ1072" s="155"/>
      <c r="AK1072" s="27">
        <v>8200000</v>
      </c>
      <c r="AO1072" s="2" t="s">
        <v>10385</v>
      </c>
    </row>
    <row r="1073" spans="1:41">
      <c r="A1073" s="209">
        <f t="shared" si="180"/>
        <v>36</v>
      </c>
      <c r="B1073" s="219" t="s">
        <v>54</v>
      </c>
      <c r="C1073" s="158" t="s">
        <v>10438</v>
      </c>
      <c r="D1073" s="221" t="s">
        <v>10439</v>
      </c>
      <c r="E1073" s="221" t="s">
        <v>8997</v>
      </c>
      <c r="F1073" s="221" t="s">
        <v>8997</v>
      </c>
      <c r="G1073" s="155">
        <v>8000000</v>
      </c>
      <c r="H1073" s="155"/>
      <c r="I1073" s="155"/>
      <c r="J1073" s="222">
        <v>8200000</v>
      </c>
      <c r="K1073" s="155"/>
      <c r="L1073" s="155"/>
      <c r="M1073" s="155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  <c r="AI1073" s="155"/>
      <c r="AJ1073" s="155"/>
      <c r="AK1073" s="27">
        <v>8200000</v>
      </c>
      <c r="AO1073" s="2" t="s">
        <v>10385</v>
      </c>
    </row>
    <row r="1074" spans="1:41">
      <c r="A1074" s="209">
        <f t="shared" si="180"/>
        <v>37</v>
      </c>
      <c r="B1074" s="219" t="s">
        <v>54</v>
      </c>
      <c r="C1074" s="158" t="s">
        <v>10440</v>
      </c>
      <c r="D1074" s="221" t="s">
        <v>10441</v>
      </c>
      <c r="E1074" s="221" t="s">
        <v>8997</v>
      </c>
      <c r="F1074" s="221" t="s">
        <v>8997</v>
      </c>
      <c r="G1074" s="155">
        <v>8000000</v>
      </c>
      <c r="H1074" s="155"/>
      <c r="I1074" s="155"/>
      <c r="J1074" s="222">
        <v>8200000</v>
      </c>
      <c r="K1074" s="155"/>
      <c r="L1074" s="155"/>
      <c r="M1074" s="155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  <c r="AI1074" s="155"/>
      <c r="AJ1074" s="155"/>
      <c r="AK1074" s="27">
        <v>16200000</v>
      </c>
      <c r="AO1074" s="2" t="s">
        <v>10385</v>
      </c>
    </row>
    <row r="1075" spans="1:41">
      <c r="A1075" s="209">
        <f t="shared" si="180"/>
        <v>38</v>
      </c>
      <c r="B1075" s="219" t="s">
        <v>54</v>
      </c>
      <c r="C1075" s="158" t="s">
        <v>10442</v>
      </c>
      <c r="D1075" s="221" t="s">
        <v>10443</v>
      </c>
      <c r="E1075" s="221" t="s">
        <v>8838</v>
      </c>
      <c r="F1075" s="221" t="s">
        <v>8838</v>
      </c>
      <c r="G1075" s="155">
        <v>0</v>
      </c>
      <c r="H1075" s="155"/>
      <c r="I1075" s="155"/>
      <c r="J1075" s="222">
        <v>8200000</v>
      </c>
      <c r="K1075" s="155"/>
      <c r="L1075" s="155"/>
      <c r="M1075" s="155"/>
      <c r="N1075" s="155"/>
      <c r="O1075" s="155"/>
      <c r="P1075" s="155"/>
      <c r="Q1075" s="155"/>
      <c r="R1075" s="155"/>
      <c r="S1075" s="155"/>
      <c r="T1075" s="155"/>
      <c r="U1075" s="155"/>
      <c r="V1075" s="155"/>
      <c r="W1075" s="155"/>
      <c r="X1075" s="155"/>
      <c r="Y1075" s="155"/>
      <c r="Z1075" s="155"/>
      <c r="AA1075" s="155"/>
      <c r="AB1075" s="155"/>
      <c r="AC1075" s="155"/>
      <c r="AD1075" s="155"/>
      <c r="AE1075" s="155"/>
      <c r="AF1075" s="155"/>
      <c r="AG1075" s="155"/>
      <c r="AH1075" s="155"/>
      <c r="AI1075" s="155"/>
      <c r="AJ1075" s="155"/>
      <c r="AK1075" s="27">
        <v>8200000</v>
      </c>
      <c r="AO1075" s="2" t="s">
        <v>10385</v>
      </c>
    </row>
    <row r="1076" spans="1:41">
      <c r="A1076" s="209">
        <f t="shared" si="180"/>
        <v>39</v>
      </c>
      <c r="B1076" s="219" t="s">
        <v>54</v>
      </c>
      <c r="C1076" s="158" t="s">
        <v>10444</v>
      </c>
      <c r="D1076" s="221" t="s">
        <v>9614</v>
      </c>
      <c r="E1076" s="221" t="s">
        <v>8997</v>
      </c>
      <c r="F1076" s="221" t="s">
        <v>8997</v>
      </c>
      <c r="G1076" s="155">
        <v>0</v>
      </c>
      <c r="H1076" s="155"/>
      <c r="I1076" s="155"/>
      <c r="J1076" s="222">
        <v>8200000</v>
      </c>
      <c r="K1076" s="155"/>
      <c r="L1076" s="155"/>
      <c r="M1076" s="155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27">
        <v>8200000</v>
      </c>
      <c r="AO1076" s="2" t="s">
        <v>10385</v>
      </c>
    </row>
    <row r="1077" spans="1:41">
      <c r="A1077" s="209">
        <f t="shared" si="180"/>
        <v>40</v>
      </c>
      <c r="B1077" s="219" t="s">
        <v>54</v>
      </c>
      <c r="C1077" s="158" t="s">
        <v>10445</v>
      </c>
      <c r="D1077" s="221" t="s">
        <v>10446</v>
      </c>
      <c r="E1077" s="221" t="s">
        <v>8838</v>
      </c>
      <c r="F1077" s="221" t="s">
        <v>8838</v>
      </c>
      <c r="G1077" s="155">
        <v>14408500</v>
      </c>
      <c r="H1077" s="155"/>
      <c r="I1077" s="155"/>
      <c r="J1077" s="222">
        <v>8200000</v>
      </c>
      <c r="K1077" s="155"/>
      <c r="L1077" s="155"/>
      <c r="M1077" s="155"/>
      <c r="N1077" s="155"/>
      <c r="O1077" s="155"/>
      <c r="P1077" s="155"/>
      <c r="Q1077" s="155"/>
      <c r="R1077" s="155"/>
      <c r="S1077" s="155"/>
      <c r="T1077" s="155"/>
      <c r="U1077" s="155"/>
      <c r="V1077" s="155"/>
      <c r="W1077" s="155"/>
      <c r="X1077" s="155"/>
      <c r="Y1077" s="155"/>
      <c r="Z1077" s="155"/>
      <c r="AA1077" s="155"/>
      <c r="AB1077" s="155"/>
      <c r="AC1077" s="155"/>
      <c r="AD1077" s="155"/>
      <c r="AE1077" s="155"/>
      <c r="AF1077" s="155"/>
      <c r="AG1077" s="155"/>
      <c r="AH1077" s="155"/>
      <c r="AI1077" s="155"/>
      <c r="AJ1077" s="155"/>
      <c r="AK1077" s="27">
        <v>22608500</v>
      </c>
      <c r="AO1077" s="2" t="s">
        <v>10385</v>
      </c>
    </row>
    <row r="1078" spans="1:41">
      <c r="A1078" s="209">
        <f t="shared" si="180"/>
        <v>41</v>
      </c>
      <c r="B1078" s="219" t="s">
        <v>54</v>
      </c>
      <c r="C1078" s="158" t="s">
        <v>10447</v>
      </c>
      <c r="D1078" s="221" t="s">
        <v>10448</v>
      </c>
      <c r="E1078" s="221" t="s">
        <v>8838</v>
      </c>
      <c r="F1078" s="221" t="s">
        <v>8838</v>
      </c>
      <c r="G1078" s="155">
        <v>0</v>
      </c>
      <c r="H1078" s="155"/>
      <c r="I1078" s="155"/>
      <c r="J1078" s="222">
        <v>8200000</v>
      </c>
      <c r="K1078" s="155"/>
      <c r="L1078" s="155"/>
      <c r="M1078" s="155"/>
      <c r="N1078" s="155"/>
      <c r="O1078" s="155"/>
      <c r="P1078" s="155"/>
      <c r="Q1078" s="155"/>
      <c r="R1078" s="155"/>
      <c r="S1078" s="155"/>
      <c r="T1078" s="155"/>
      <c r="U1078" s="155"/>
      <c r="V1078" s="155"/>
      <c r="W1078" s="155"/>
      <c r="X1078" s="155"/>
      <c r="Y1078" s="155"/>
      <c r="Z1078" s="155"/>
      <c r="AA1078" s="155"/>
      <c r="AB1078" s="155"/>
      <c r="AC1078" s="155"/>
      <c r="AD1078" s="155"/>
      <c r="AE1078" s="155"/>
      <c r="AF1078" s="155"/>
      <c r="AG1078" s="155"/>
      <c r="AH1078" s="155"/>
      <c r="AI1078" s="155"/>
      <c r="AJ1078" s="155"/>
      <c r="AK1078" s="27">
        <v>8200000</v>
      </c>
      <c r="AO1078" s="2" t="s">
        <v>10385</v>
      </c>
    </row>
    <row r="1079" spans="1:41">
      <c r="A1079" s="209">
        <f t="shared" si="180"/>
        <v>42</v>
      </c>
      <c r="B1079" s="219" t="s">
        <v>54</v>
      </c>
      <c r="C1079" s="158" t="s">
        <v>10449</v>
      </c>
      <c r="D1079" s="219" t="s">
        <v>10450</v>
      </c>
      <c r="E1079" s="219" t="s">
        <v>8747</v>
      </c>
      <c r="F1079" s="219" t="s">
        <v>8747</v>
      </c>
      <c r="G1079" s="155">
        <v>8000000</v>
      </c>
      <c r="H1079" s="155"/>
      <c r="I1079" s="155"/>
      <c r="J1079" s="174">
        <v>8200000</v>
      </c>
      <c r="K1079" s="155"/>
      <c r="L1079" s="155"/>
      <c r="M1079" s="155"/>
      <c r="N1079" s="155"/>
      <c r="O1079" s="155"/>
      <c r="P1079" s="155"/>
      <c r="Q1079" s="155"/>
      <c r="R1079" s="155"/>
      <c r="S1079" s="155"/>
      <c r="T1079" s="155"/>
      <c r="U1079" s="155"/>
      <c r="V1079" s="155"/>
      <c r="W1079" s="155"/>
      <c r="X1079" s="155"/>
      <c r="Y1079" s="155"/>
      <c r="Z1079" s="155"/>
      <c r="AA1079" s="155"/>
      <c r="AB1079" s="155"/>
      <c r="AC1079" s="155"/>
      <c r="AD1079" s="155"/>
      <c r="AE1079" s="155"/>
      <c r="AF1079" s="155"/>
      <c r="AG1079" s="155"/>
      <c r="AH1079" s="155"/>
      <c r="AI1079" s="155"/>
      <c r="AJ1079" s="155"/>
      <c r="AK1079" s="27">
        <v>16200000</v>
      </c>
      <c r="AO1079" s="2" t="s">
        <v>10385</v>
      </c>
    </row>
    <row r="1080" spans="1:41">
      <c r="A1080" s="209">
        <f t="shared" si="180"/>
        <v>43</v>
      </c>
      <c r="B1080" s="219" t="s">
        <v>54</v>
      </c>
      <c r="C1080" s="158" t="s">
        <v>10451</v>
      </c>
      <c r="D1080" s="219" t="s">
        <v>10452</v>
      </c>
      <c r="E1080" s="219" t="s">
        <v>8747</v>
      </c>
      <c r="F1080" s="219" t="s">
        <v>8747</v>
      </c>
      <c r="G1080" s="155">
        <v>8000000</v>
      </c>
      <c r="H1080" s="155"/>
      <c r="I1080" s="155"/>
      <c r="J1080" s="174">
        <v>8200000</v>
      </c>
      <c r="K1080" s="155"/>
      <c r="L1080" s="155"/>
      <c r="M1080" s="155"/>
      <c r="N1080" s="155"/>
      <c r="O1080" s="155"/>
      <c r="P1080" s="155"/>
      <c r="Q1080" s="155"/>
      <c r="R1080" s="155"/>
      <c r="S1080" s="155"/>
      <c r="T1080" s="155"/>
      <c r="U1080" s="155"/>
      <c r="V1080" s="155"/>
      <c r="W1080" s="155"/>
      <c r="X1080" s="155"/>
      <c r="Y1080" s="155"/>
      <c r="Z1080" s="155"/>
      <c r="AA1080" s="155"/>
      <c r="AB1080" s="155"/>
      <c r="AC1080" s="155"/>
      <c r="AD1080" s="155"/>
      <c r="AE1080" s="155"/>
      <c r="AF1080" s="155"/>
      <c r="AG1080" s="155"/>
      <c r="AH1080" s="155"/>
      <c r="AI1080" s="155"/>
      <c r="AJ1080" s="155"/>
      <c r="AK1080" s="27">
        <v>16200000</v>
      </c>
      <c r="AO1080" s="2" t="s">
        <v>10385</v>
      </c>
    </row>
    <row r="1081" spans="1:41">
      <c r="A1081" s="209">
        <f t="shared" si="180"/>
        <v>44</v>
      </c>
      <c r="B1081" s="219" t="s">
        <v>54</v>
      </c>
      <c r="C1081" s="158" t="s">
        <v>10453</v>
      </c>
      <c r="D1081" s="219" t="s">
        <v>10454</v>
      </c>
      <c r="E1081" s="219" t="s">
        <v>8747</v>
      </c>
      <c r="F1081" s="219" t="s">
        <v>8747</v>
      </c>
      <c r="G1081" s="155">
        <v>8000000</v>
      </c>
      <c r="H1081" s="155"/>
      <c r="I1081" s="155"/>
      <c r="J1081" s="155">
        <v>8200000</v>
      </c>
      <c r="K1081" s="155"/>
      <c r="L1081" s="155"/>
      <c r="M1081" s="155"/>
      <c r="N1081" s="155"/>
      <c r="O1081" s="155"/>
      <c r="P1081" s="155"/>
      <c r="Q1081" s="155"/>
      <c r="R1081" s="155"/>
      <c r="S1081" s="155"/>
      <c r="T1081" s="155"/>
      <c r="U1081" s="155"/>
      <c r="V1081" s="155"/>
      <c r="W1081" s="155"/>
      <c r="X1081" s="155"/>
      <c r="Y1081" s="155"/>
      <c r="Z1081" s="155"/>
      <c r="AA1081" s="155"/>
      <c r="AB1081" s="155"/>
      <c r="AC1081" s="155"/>
      <c r="AD1081" s="155"/>
      <c r="AE1081" s="155"/>
      <c r="AF1081" s="155"/>
      <c r="AG1081" s="155"/>
      <c r="AH1081" s="155"/>
      <c r="AI1081" s="155"/>
      <c r="AJ1081" s="155"/>
      <c r="AK1081" s="27">
        <v>16200000</v>
      </c>
      <c r="AO1081" s="2" t="s">
        <v>10385</v>
      </c>
    </row>
    <row r="1082" spans="1:41">
      <c r="A1082" s="209">
        <f t="shared" si="180"/>
        <v>45</v>
      </c>
      <c r="B1082" s="219" t="s">
        <v>7044</v>
      </c>
      <c r="C1082" s="158" t="s">
        <v>10455</v>
      </c>
      <c r="D1082" s="219" t="s">
        <v>10456</v>
      </c>
      <c r="E1082" s="219" t="s">
        <v>9316</v>
      </c>
      <c r="F1082" s="219" t="s">
        <v>9316</v>
      </c>
      <c r="G1082" s="155">
        <v>6000000</v>
      </c>
      <c r="H1082" s="155"/>
      <c r="I1082" s="155"/>
      <c r="J1082" s="155">
        <v>7050000</v>
      </c>
      <c r="K1082" s="155"/>
      <c r="L1082" s="155"/>
      <c r="M1082" s="155"/>
      <c r="N1082" s="155"/>
      <c r="O1082" s="155"/>
      <c r="P1082" s="155"/>
      <c r="Q1082" s="155"/>
      <c r="R1082" s="155"/>
      <c r="S1082" s="155"/>
      <c r="T1082" s="155"/>
      <c r="U1082" s="155"/>
      <c r="V1082" s="155"/>
      <c r="W1082" s="155"/>
      <c r="X1082" s="155"/>
      <c r="Y1082" s="155"/>
      <c r="Z1082" s="155"/>
      <c r="AA1082" s="155"/>
      <c r="AB1082" s="155"/>
      <c r="AC1082" s="155"/>
      <c r="AD1082" s="155"/>
      <c r="AE1082" s="155"/>
      <c r="AF1082" s="155"/>
      <c r="AG1082" s="155"/>
      <c r="AH1082" s="155"/>
      <c r="AI1082" s="155"/>
      <c r="AJ1082" s="155"/>
      <c r="AK1082" s="27">
        <v>13050000</v>
      </c>
      <c r="AO1082" s="2" t="s">
        <v>10385</v>
      </c>
    </row>
    <row r="1083" spans="1:41">
      <c r="A1083" s="209">
        <f t="shared" si="180"/>
        <v>46</v>
      </c>
      <c r="B1083" s="219" t="s">
        <v>7044</v>
      </c>
      <c r="C1083" s="158" t="s">
        <v>10457</v>
      </c>
      <c r="D1083" s="219" t="s">
        <v>10458</v>
      </c>
      <c r="E1083" s="219" t="s">
        <v>9316</v>
      </c>
      <c r="F1083" s="219" t="s">
        <v>9316</v>
      </c>
      <c r="G1083" s="155">
        <v>6000000</v>
      </c>
      <c r="H1083" s="155"/>
      <c r="I1083" s="155"/>
      <c r="J1083" s="155">
        <v>7050000</v>
      </c>
      <c r="K1083" s="155"/>
      <c r="L1083" s="155"/>
      <c r="M1083" s="155"/>
      <c r="N1083" s="155"/>
      <c r="O1083" s="155"/>
      <c r="P1083" s="155"/>
      <c r="Q1083" s="155"/>
      <c r="R1083" s="155"/>
      <c r="S1083" s="155"/>
      <c r="T1083" s="155"/>
      <c r="U1083" s="155"/>
      <c r="V1083" s="155"/>
      <c r="W1083" s="155"/>
      <c r="X1083" s="155"/>
      <c r="Y1083" s="155"/>
      <c r="Z1083" s="155"/>
      <c r="AA1083" s="155"/>
      <c r="AB1083" s="155"/>
      <c r="AC1083" s="155"/>
      <c r="AD1083" s="155"/>
      <c r="AE1083" s="155"/>
      <c r="AF1083" s="155"/>
      <c r="AG1083" s="155"/>
      <c r="AH1083" s="155"/>
      <c r="AI1083" s="155"/>
      <c r="AJ1083" s="155"/>
      <c r="AK1083" s="27">
        <v>13050000</v>
      </c>
      <c r="AO1083" s="2" t="s">
        <v>10385</v>
      </c>
    </row>
    <row r="1084" spans="1:41">
      <c r="A1084" s="209">
        <f t="shared" si="180"/>
        <v>47</v>
      </c>
      <c r="B1084" s="219" t="s">
        <v>7044</v>
      </c>
      <c r="C1084" s="158" t="s">
        <v>10459</v>
      </c>
      <c r="D1084" s="219" t="s">
        <v>10460</v>
      </c>
      <c r="E1084" s="219" t="s">
        <v>9291</v>
      </c>
      <c r="F1084" s="219" t="s">
        <v>9291</v>
      </c>
      <c r="G1084" s="155">
        <v>6000000</v>
      </c>
      <c r="H1084" s="155"/>
      <c r="I1084" s="155"/>
      <c r="J1084" s="155">
        <v>7050000</v>
      </c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155"/>
      <c r="V1084" s="155"/>
      <c r="W1084" s="155"/>
      <c r="X1084" s="155"/>
      <c r="Y1084" s="155"/>
      <c r="Z1084" s="155"/>
      <c r="AA1084" s="155"/>
      <c r="AB1084" s="155"/>
      <c r="AC1084" s="155"/>
      <c r="AD1084" s="155"/>
      <c r="AE1084" s="155"/>
      <c r="AF1084" s="155"/>
      <c r="AG1084" s="155"/>
      <c r="AH1084" s="155"/>
      <c r="AI1084" s="155"/>
      <c r="AJ1084" s="155"/>
      <c r="AK1084" s="27">
        <v>13050000</v>
      </c>
      <c r="AO1084" s="2" t="s">
        <v>10385</v>
      </c>
    </row>
    <row r="1085" spans="1:41">
      <c r="A1085" s="209">
        <f t="shared" si="180"/>
        <v>48</v>
      </c>
      <c r="B1085" s="219" t="s">
        <v>7044</v>
      </c>
      <c r="C1085" s="158" t="s">
        <v>10461</v>
      </c>
      <c r="D1085" s="219" t="s">
        <v>10462</v>
      </c>
      <c r="E1085" s="219" t="s">
        <v>8854</v>
      </c>
      <c r="F1085" s="219" t="s">
        <v>8854</v>
      </c>
      <c r="G1085" s="155">
        <v>6000000</v>
      </c>
      <c r="H1085" s="155"/>
      <c r="I1085" s="155"/>
      <c r="J1085" s="155">
        <v>7050000</v>
      </c>
      <c r="K1085" s="155"/>
      <c r="L1085" s="155"/>
      <c r="M1085" s="155"/>
      <c r="N1085" s="155"/>
      <c r="O1085" s="155"/>
      <c r="P1085" s="155"/>
      <c r="Q1085" s="155"/>
      <c r="R1085" s="155"/>
      <c r="S1085" s="155"/>
      <c r="T1085" s="155"/>
      <c r="U1085" s="155"/>
      <c r="V1085" s="155"/>
      <c r="W1085" s="155"/>
      <c r="X1085" s="155"/>
      <c r="Y1085" s="155"/>
      <c r="Z1085" s="155"/>
      <c r="AA1085" s="155"/>
      <c r="AB1085" s="155"/>
      <c r="AC1085" s="155"/>
      <c r="AD1085" s="155"/>
      <c r="AE1085" s="155"/>
      <c r="AF1085" s="155"/>
      <c r="AG1085" s="155"/>
      <c r="AH1085" s="155"/>
      <c r="AI1085" s="155"/>
      <c r="AJ1085" s="155"/>
      <c r="AK1085" s="27">
        <v>13050000</v>
      </c>
      <c r="AO1085" s="2" t="s">
        <v>10385</v>
      </c>
    </row>
    <row r="1086" spans="1:41">
      <c r="A1086" s="209">
        <f t="shared" si="180"/>
        <v>49</v>
      </c>
      <c r="B1086" s="219" t="s">
        <v>7044</v>
      </c>
      <c r="C1086" s="158" t="s">
        <v>10463</v>
      </c>
      <c r="D1086" s="219" t="s">
        <v>10464</v>
      </c>
      <c r="E1086" s="219" t="s">
        <v>8854</v>
      </c>
      <c r="F1086" s="219" t="s">
        <v>8854</v>
      </c>
      <c r="G1086" s="155">
        <v>6000000</v>
      </c>
      <c r="H1086" s="155"/>
      <c r="I1086" s="155"/>
      <c r="J1086" s="155">
        <v>7050000</v>
      </c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  <c r="AI1086" s="155"/>
      <c r="AJ1086" s="155"/>
      <c r="AK1086" s="27">
        <v>13050000</v>
      </c>
      <c r="AO1086" s="2" t="s">
        <v>10385</v>
      </c>
    </row>
    <row r="1087" spans="1:41">
      <c r="A1087" s="209">
        <f t="shared" si="180"/>
        <v>50</v>
      </c>
      <c r="B1087" s="219" t="s">
        <v>7044</v>
      </c>
      <c r="C1087" s="158" t="s">
        <v>10465</v>
      </c>
      <c r="D1087" s="219" t="s">
        <v>10466</v>
      </c>
      <c r="E1087" s="219" t="s">
        <v>8854</v>
      </c>
      <c r="F1087" s="219" t="s">
        <v>8854</v>
      </c>
      <c r="G1087" s="155">
        <v>6000000</v>
      </c>
      <c r="H1087" s="155"/>
      <c r="I1087" s="155"/>
      <c r="J1087" s="155">
        <v>7050000</v>
      </c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  <c r="AI1087" s="155"/>
      <c r="AJ1087" s="155"/>
      <c r="AK1087" s="27">
        <v>13050000</v>
      </c>
      <c r="AO1087" s="2" t="s">
        <v>10385</v>
      </c>
    </row>
    <row r="1088" spans="1:41">
      <c r="A1088" s="209">
        <f t="shared" si="180"/>
        <v>51</v>
      </c>
      <c r="B1088" s="219" t="s">
        <v>7044</v>
      </c>
      <c r="C1088" s="158" t="s">
        <v>10467</v>
      </c>
      <c r="D1088" s="219" t="s">
        <v>10468</v>
      </c>
      <c r="E1088" s="219" t="s">
        <v>8854</v>
      </c>
      <c r="F1088" s="219" t="s">
        <v>8854</v>
      </c>
      <c r="G1088" s="155">
        <v>6000000</v>
      </c>
      <c r="H1088" s="155"/>
      <c r="I1088" s="155"/>
      <c r="J1088" s="155">
        <v>7050000</v>
      </c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  <c r="AI1088" s="155"/>
      <c r="AJ1088" s="155"/>
      <c r="AK1088" s="27">
        <v>13050000</v>
      </c>
      <c r="AO1088" s="2" t="s">
        <v>10385</v>
      </c>
    </row>
    <row r="1089" spans="1:50">
      <c r="A1089" s="209">
        <f t="shared" si="180"/>
        <v>52</v>
      </c>
      <c r="B1089" s="219" t="s">
        <v>7044</v>
      </c>
      <c r="C1089" s="158" t="s">
        <v>10469</v>
      </c>
      <c r="D1089" s="219" t="s">
        <v>10470</v>
      </c>
      <c r="E1089" s="219" t="s">
        <v>8854</v>
      </c>
      <c r="F1089" s="219" t="s">
        <v>8854</v>
      </c>
      <c r="G1089" s="155">
        <v>6000000</v>
      </c>
      <c r="H1089" s="155"/>
      <c r="I1089" s="155"/>
      <c r="J1089" s="155">
        <v>7050000</v>
      </c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27">
        <v>13050000</v>
      </c>
      <c r="AO1089" s="2" t="s">
        <v>10385</v>
      </c>
    </row>
    <row r="1090" spans="1:50">
      <c r="A1090" s="209">
        <f t="shared" si="180"/>
        <v>53</v>
      </c>
      <c r="B1090" s="219" t="s">
        <v>7051</v>
      </c>
      <c r="C1090" s="158" t="s">
        <v>10472</v>
      </c>
      <c r="D1090" s="219" t="s">
        <v>10473</v>
      </c>
      <c r="E1090" s="219" t="s">
        <v>9998</v>
      </c>
      <c r="F1090" s="219" t="s">
        <v>9998</v>
      </c>
      <c r="G1090" s="155">
        <v>7000000</v>
      </c>
      <c r="H1090" s="155"/>
      <c r="I1090" s="155"/>
      <c r="J1090" s="155">
        <v>7600000</v>
      </c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  <c r="AI1090" s="155"/>
      <c r="AJ1090" s="155"/>
      <c r="AK1090" s="27">
        <v>14600000</v>
      </c>
      <c r="AO1090" s="2" t="s">
        <v>10385</v>
      </c>
    </row>
    <row r="1091" spans="1:50">
      <c r="A1091" s="209">
        <f t="shared" si="180"/>
        <v>54</v>
      </c>
      <c r="B1091" s="219" t="s">
        <v>7051</v>
      </c>
      <c r="C1091" s="158" t="s">
        <v>10474</v>
      </c>
      <c r="D1091" s="219" t="s">
        <v>9393</v>
      </c>
      <c r="E1091" s="219" t="s">
        <v>9998</v>
      </c>
      <c r="F1091" s="219" t="s">
        <v>9998</v>
      </c>
      <c r="G1091" s="155">
        <v>7000000</v>
      </c>
      <c r="H1091" s="155"/>
      <c r="I1091" s="155"/>
      <c r="J1091" s="155">
        <v>7600000</v>
      </c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27">
        <v>14600000</v>
      </c>
      <c r="AO1091" s="2" t="s">
        <v>10385</v>
      </c>
    </row>
    <row r="1092" spans="1:50">
      <c r="A1092" s="209">
        <f t="shared" si="180"/>
        <v>55</v>
      </c>
      <c r="B1092" s="219" t="s">
        <v>7045</v>
      </c>
      <c r="C1092" s="158" t="s">
        <v>10475</v>
      </c>
      <c r="D1092" s="219" t="s">
        <v>10476</v>
      </c>
      <c r="E1092" s="219" t="s">
        <v>10054</v>
      </c>
      <c r="F1092" s="219" t="s">
        <v>8801</v>
      </c>
      <c r="G1092" s="155">
        <v>5500000</v>
      </c>
      <c r="H1092" s="155"/>
      <c r="I1092" s="155"/>
      <c r="J1092" s="155">
        <v>7500000</v>
      </c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27">
        <v>13000000</v>
      </c>
      <c r="AO1092" s="2" t="s">
        <v>10385</v>
      </c>
    </row>
    <row r="1093" spans="1:50">
      <c r="A1093" s="209">
        <f t="shared" si="180"/>
        <v>56</v>
      </c>
      <c r="B1093" s="219" t="s">
        <v>7045</v>
      </c>
      <c r="C1093" s="158" t="s">
        <v>10477</v>
      </c>
      <c r="D1093" s="219" t="s">
        <v>10478</v>
      </c>
      <c r="E1093" s="219" t="s">
        <v>10054</v>
      </c>
      <c r="F1093" s="219" t="s">
        <v>8801</v>
      </c>
      <c r="G1093" s="155">
        <v>5500000</v>
      </c>
      <c r="H1093" s="155"/>
      <c r="I1093" s="155"/>
      <c r="J1093" s="155">
        <v>7500000</v>
      </c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27">
        <v>13000000</v>
      </c>
      <c r="AO1093" s="2" t="s">
        <v>10385</v>
      </c>
    </row>
    <row r="1094" spans="1:50">
      <c r="A1094" s="209">
        <f t="shared" si="180"/>
        <v>57</v>
      </c>
      <c r="B1094" s="219" t="s">
        <v>7045</v>
      </c>
      <c r="C1094" s="158" t="s">
        <v>10479</v>
      </c>
      <c r="D1094" s="219" t="s">
        <v>10480</v>
      </c>
      <c r="E1094" s="219" t="s">
        <v>10054</v>
      </c>
      <c r="F1094" s="219" t="s">
        <v>8801</v>
      </c>
      <c r="G1094" s="155">
        <v>5500000</v>
      </c>
      <c r="H1094" s="155"/>
      <c r="I1094" s="155"/>
      <c r="J1094" s="155">
        <v>7500000</v>
      </c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27">
        <v>13000000</v>
      </c>
      <c r="AO1094" s="2" t="s">
        <v>10385</v>
      </c>
    </row>
    <row r="1095" spans="1:50">
      <c r="A1095" s="209">
        <f t="shared" si="180"/>
        <v>58</v>
      </c>
      <c r="B1095" s="219" t="s">
        <v>7052</v>
      </c>
      <c r="C1095" s="158" t="s">
        <v>10481</v>
      </c>
      <c r="D1095" s="219" t="s">
        <v>10482</v>
      </c>
      <c r="E1095" s="219" t="s">
        <v>8900</v>
      </c>
      <c r="F1095" s="219" t="s">
        <v>8900</v>
      </c>
      <c r="G1095" s="155">
        <v>5500000</v>
      </c>
      <c r="H1095" s="155"/>
      <c r="I1095" s="155"/>
      <c r="J1095" s="155">
        <v>7500000</v>
      </c>
      <c r="K1095" s="155"/>
      <c r="L1095" s="155"/>
      <c r="M1095" s="155"/>
      <c r="N1095" s="155"/>
      <c r="O1095" s="155"/>
      <c r="P1095" s="155"/>
      <c r="Q1095" s="155"/>
      <c r="R1095" s="155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  <c r="AI1095" s="155"/>
      <c r="AJ1095" s="155"/>
      <c r="AK1095" s="27">
        <v>13000000</v>
      </c>
      <c r="AO1095" s="2" t="s">
        <v>10385</v>
      </c>
    </row>
    <row r="1096" spans="1:50">
      <c r="A1096" s="209">
        <f t="shared" si="180"/>
        <v>59</v>
      </c>
      <c r="B1096" s="219" t="s">
        <v>7052</v>
      </c>
      <c r="C1096" s="158" t="s">
        <v>10483</v>
      </c>
      <c r="D1096" s="219" t="s">
        <v>10484</v>
      </c>
      <c r="E1096" s="219" t="s">
        <v>8900</v>
      </c>
      <c r="F1096" s="219" t="s">
        <v>8900</v>
      </c>
      <c r="G1096" s="155">
        <v>5500000</v>
      </c>
      <c r="H1096" s="155"/>
      <c r="I1096" s="155"/>
      <c r="J1096" s="155">
        <v>7500000</v>
      </c>
      <c r="K1096" s="155"/>
      <c r="L1096" s="155"/>
      <c r="M1096" s="155"/>
      <c r="N1096" s="155"/>
      <c r="O1096" s="155"/>
      <c r="P1096" s="155"/>
      <c r="Q1096" s="155"/>
      <c r="R1096" s="155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  <c r="AI1096" s="155"/>
      <c r="AJ1096" s="155"/>
      <c r="AK1096" s="27">
        <v>13000000</v>
      </c>
      <c r="AO1096" s="2" t="s">
        <v>10385</v>
      </c>
    </row>
    <row r="1097" spans="1:50">
      <c r="A1097" s="209">
        <f t="shared" si="180"/>
        <v>60</v>
      </c>
      <c r="B1097" s="219" t="s">
        <v>4731</v>
      </c>
      <c r="C1097" s="158" t="s">
        <v>10485</v>
      </c>
      <c r="D1097" s="219" t="s">
        <v>10486</v>
      </c>
      <c r="E1097" s="219" t="s">
        <v>9351</v>
      </c>
      <c r="F1097" s="219" t="s">
        <v>9351</v>
      </c>
      <c r="G1097" s="155">
        <v>6000000</v>
      </c>
      <c r="H1097" s="155"/>
      <c r="I1097" s="155"/>
      <c r="J1097" s="155">
        <v>7050000</v>
      </c>
      <c r="K1097" s="155"/>
      <c r="L1097" s="155"/>
      <c r="M1097" s="155"/>
      <c r="N1097" s="155"/>
      <c r="O1097" s="155"/>
      <c r="P1097" s="155"/>
      <c r="Q1097" s="155"/>
      <c r="R1097" s="155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  <c r="AI1097" s="155"/>
      <c r="AJ1097" s="155"/>
      <c r="AK1097" s="27">
        <v>13050000</v>
      </c>
      <c r="AO1097" s="2" t="s">
        <v>10385</v>
      </c>
    </row>
    <row r="1098" spans="1:50">
      <c r="A1098" s="209">
        <f t="shared" si="180"/>
        <v>61</v>
      </c>
      <c r="B1098" s="219" t="s">
        <v>4731</v>
      </c>
      <c r="C1098" s="158" t="s">
        <v>10487</v>
      </c>
      <c r="D1098" s="219" t="s">
        <v>10488</v>
      </c>
      <c r="E1098" s="219" t="s">
        <v>9351</v>
      </c>
      <c r="F1098" s="219" t="s">
        <v>9351</v>
      </c>
      <c r="G1098" s="155">
        <v>0</v>
      </c>
      <c r="H1098" s="155"/>
      <c r="I1098" s="155"/>
      <c r="J1098" s="155">
        <v>7050000</v>
      </c>
      <c r="K1098" s="155"/>
      <c r="L1098" s="155"/>
      <c r="M1098" s="155"/>
      <c r="N1098" s="155"/>
      <c r="O1098" s="155"/>
      <c r="P1098" s="155"/>
      <c r="Q1098" s="155"/>
      <c r="R1098" s="155"/>
      <c r="S1098" s="155"/>
      <c r="T1098" s="155"/>
      <c r="U1098" s="155"/>
      <c r="V1098" s="155"/>
      <c r="W1098" s="155"/>
      <c r="X1098" s="155"/>
      <c r="Y1098" s="155"/>
      <c r="Z1098" s="155"/>
      <c r="AA1098" s="155"/>
      <c r="AB1098" s="155"/>
      <c r="AC1098" s="155"/>
      <c r="AD1098" s="155"/>
      <c r="AE1098" s="155"/>
      <c r="AF1098" s="155"/>
      <c r="AG1098" s="155"/>
      <c r="AH1098" s="155"/>
      <c r="AI1098" s="155"/>
      <c r="AJ1098" s="155"/>
      <c r="AK1098" s="27">
        <v>7050000</v>
      </c>
      <c r="AO1098" s="2" t="s">
        <v>10385</v>
      </c>
    </row>
    <row r="1099" spans="1:50">
      <c r="A1099" s="209">
        <f t="shared" si="180"/>
        <v>62</v>
      </c>
      <c r="B1099" s="219" t="s">
        <v>4731</v>
      </c>
      <c r="C1099" s="158" t="s">
        <v>10489</v>
      </c>
      <c r="D1099" s="219" t="s">
        <v>10490</v>
      </c>
      <c r="E1099" s="219" t="s">
        <v>9351</v>
      </c>
      <c r="F1099" s="219" t="s">
        <v>9351</v>
      </c>
      <c r="G1099" s="155">
        <v>0</v>
      </c>
      <c r="H1099" s="155"/>
      <c r="I1099" s="155"/>
      <c r="J1099" s="155">
        <v>7050000</v>
      </c>
      <c r="K1099" s="155"/>
      <c r="L1099" s="155"/>
      <c r="M1099" s="155"/>
      <c r="N1099" s="155"/>
      <c r="O1099" s="155"/>
      <c r="P1099" s="155"/>
      <c r="Q1099" s="155"/>
      <c r="R1099" s="155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  <c r="AI1099" s="155"/>
      <c r="AJ1099" s="155"/>
      <c r="AK1099" s="27">
        <v>7050000</v>
      </c>
      <c r="AO1099" s="2" t="s">
        <v>10385</v>
      </c>
    </row>
    <row r="1100" spans="1:50">
      <c r="A1100" s="209">
        <f t="shared" si="180"/>
        <v>63</v>
      </c>
      <c r="B1100" s="219" t="s">
        <v>4731</v>
      </c>
      <c r="C1100" s="158" t="s">
        <v>10491</v>
      </c>
      <c r="D1100" s="219" t="s">
        <v>10492</v>
      </c>
      <c r="E1100" s="219" t="s">
        <v>9351</v>
      </c>
      <c r="F1100" s="219" t="s">
        <v>9351</v>
      </c>
      <c r="G1100" s="155">
        <v>6000000</v>
      </c>
      <c r="H1100" s="155"/>
      <c r="I1100" s="155"/>
      <c r="J1100" s="155">
        <v>7050000</v>
      </c>
      <c r="K1100" s="155"/>
      <c r="L1100" s="155"/>
      <c r="M1100" s="155"/>
      <c r="N1100" s="155"/>
      <c r="O1100" s="155"/>
      <c r="P1100" s="155"/>
      <c r="Q1100" s="155"/>
      <c r="R1100" s="155"/>
      <c r="S1100" s="155"/>
      <c r="T1100" s="155"/>
      <c r="U1100" s="155"/>
      <c r="V1100" s="155"/>
      <c r="W1100" s="155"/>
      <c r="X1100" s="155"/>
      <c r="Y1100" s="155"/>
      <c r="Z1100" s="155"/>
      <c r="AA1100" s="155"/>
      <c r="AB1100" s="155"/>
      <c r="AC1100" s="155"/>
      <c r="AD1100" s="155"/>
      <c r="AE1100" s="155"/>
      <c r="AF1100" s="155"/>
      <c r="AG1100" s="155"/>
      <c r="AH1100" s="155"/>
      <c r="AI1100" s="155"/>
      <c r="AJ1100" s="155"/>
      <c r="AK1100" s="27">
        <v>13050000</v>
      </c>
      <c r="AO1100" s="2" t="s">
        <v>10385</v>
      </c>
    </row>
    <row r="1101" spans="1:50">
      <c r="A1101" s="209">
        <f>A999+1</f>
        <v>994</v>
      </c>
      <c r="B1101" s="219" t="s">
        <v>4682</v>
      </c>
      <c r="C1101" s="158" t="s">
        <v>10496</v>
      </c>
      <c r="D1101" s="219" t="s">
        <v>10497</v>
      </c>
      <c r="E1101" s="219" t="s">
        <v>9374</v>
      </c>
      <c r="F1101" s="219" t="s">
        <v>9374</v>
      </c>
      <c r="G1101" s="155">
        <v>0</v>
      </c>
      <c r="H1101" s="155"/>
      <c r="I1101" s="155"/>
      <c r="J1101" s="155">
        <v>8200000</v>
      </c>
      <c r="K1101" s="155"/>
      <c r="L1101" s="155"/>
      <c r="M1101" s="155"/>
      <c r="N1101" s="155"/>
      <c r="O1101" s="155"/>
      <c r="P1101" s="155"/>
      <c r="Q1101" s="155"/>
      <c r="R1101" s="155"/>
      <c r="S1101" s="155"/>
      <c r="T1101" s="155"/>
      <c r="U1101" s="155"/>
      <c r="V1101" s="155"/>
      <c r="W1101" s="155"/>
      <c r="X1101" s="155"/>
      <c r="Y1101" s="155"/>
      <c r="Z1101" s="155"/>
      <c r="AA1101" s="155"/>
      <c r="AB1101" s="155"/>
      <c r="AC1101" s="155"/>
      <c r="AD1101" s="155"/>
      <c r="AE1101" s="155"/>
      <c r="AF1101" s="155"/>
      <c r="AG1101" s="155"/>
      <c r="AH1101" s="155"/>
      <c r="AI1101" s="155"/>
      <c r="AJ1101" s="155"/>
      <c r="AK1101" s="27">
        <v>0</v>
      </c>
      <c r="AS1101" s="2" t="s">
        <v>10495</v>
      </c>
    </row>
    <row r="1102" spans="1:50">
      <c r="A1102" s="209">
        <f t="shared" si="180"/>
        <v>995</v>
      </c>
      <c r="B1102" s="219" t="s">
        <v>7050</v>
      </c>
      <c r="C1102" s="158" t="s">
        <v>9338</v>
      </c>
      <c r="D1102" s="219" t="s">
        <v>9339</v>
      </c>
      <c r="E1102" s="219" t="s">
        <v>9331</v>
      </c>
      <c r="F1102" s="219" t="s">
        <v>9331</v>
      </c>
      <c r="G1102" s="155">
        <v>0</v>
      </c>
      <c r="H1102" s="27">
        <v>0</v>
      </c>
      <c r="I1102" s="165">
        <v>0</v>
      </c>
      <c r="J1102" s="155">
        <v>8200000</v>
      </c>
      <c r="K1102" s="155"/>
      <c r="L1102" s="155"/>
      <c r="M1102" s="155"/>
      <c r="N1102" s="155"/>
      <c r="O1102" s="155"/>
      <c r="P1102" s="155"/>
      <c r="Q1102" s="155"/>
      <c r="R1102" s="155"/>
      <c r="S1102" s="155"/>
      <c r="T1102" s="155"/>
      <c r="U1102" s="155"/>
      <c r="V1102" s="155"/>
      <c r="W1102" s="155"/>
      <c r="X1102" s="155"/>
      <c r="Y1102" s="155"/>
      <c r="Z1102" s="155"/>
      <c r="AA1102" s="155"/>
      <c r="AB1102" s="155"/>
      <c r="AC1102" s="155"/>
      <c r="AD1102" s="155"/>
      <c r="AE1102" s="155"/>
      <c r="AF1102" s="155"/>
      <c r="AG1102" s="155"/>
      <c r="AH1102" s="155"/>
      <c r="AI1102" s="155"/>
      <c r="AJ1102" s="155">
        <v>0</v>
      </c>
      <c r="AK1102" s="27">
        <v>0</v>
      </c>
      <c r="AL1102" s="28"/>
      <c r="AM1102" s="89"/>
      <c r="AN1102" s="89"/>
      <c r="AO1102" s="89"/>
      <c r="AP1102" s="89"/>
      <c r="AQ1102" s="89"/>
      <c r="AR1102" s="89"/>
      <c r="AS1102" s="89" t="s">
        <v>14886</v>
      </c>
      <c r="AT1102" s="89"/>
      <c r="AU1102" s="89"/>
      <c r="AV1102" s="220"/>
      <c r="AW1102" s="89"/>
      <c r="AX1102" s="89"/>
    </row>
    <row r="1103" spans="1:50">
      <c r="A1103" s="209">
        <f t="shared" ref="A1103:A1119" si="181">A1102+1</f>
        <v>996</v>
      </c>
      <c r="B1103" s="219" t="s">
        <v>54</v>
      </c>
      <c r="C1103" s="158" t="s">
        <v>9505</v>
      </c>
      <c r="D1103" s="221" t="s">
        <v>9506</v>
      </c>
      <c r="E1103" s="221" t="s">
        <v>9471</v>
      </c>
      <c r="F1103" s="221" t="s">
        <v>9471</v>
      </c>
      <c r="G1103" s="155">
        <v>0</v>
      </c>
      <c r="H1103" s="27">
        <v>0</v>
      </c>
      <c r="I1103" s="165"/>
      <c r="J1103" s="222">
        <v>8200000</v>
      </c>
      <c r="K1103" s="155"/>
      <c r="L1103" s="155"/>
      <c r="M1103" s="155"/>
      <c r="N1103" s="155"/>
      <c r="O1103" s="155"/>
      <c r="P1103" s="155"/>
      <c r="Q1103" s="155"/>
      <c r="R1103" s="155"/>
      <c r="S1103" s="155"/>
      <c r="T1103" s="155"/>
      <c r="U1103" s="155"/>
      <c r="V1103" s="155"/>
      <c r="W1103" s="155"/>
      <c r="X1103" s="155"/>
      <c r="Y1103" s="155"/>
      <c r="Z1103" s="155"/>
      <c r="AA1103" s="155"/>
      <c r="AB1103" s="155"/>
      <c r="AC1103" s="155"/>
      <c r="AD1103" s="155"/>
      <c r="AE1103" s="155"/>
      <c r="AF1103" s="155"/>
      <c r="AG1103" s="155"/>
      <c r="AH1103" s="155"/>
      <c r="AI1103" s="155"/>
      <c r="AJ1103" s="155">
        <f>IF(SUM(K1103:N1103)&lt;SUM(J1103),SUM(J1103)-SUM(K1103:N1103),)</f>
        <v>8200000</v>
      </c>
      <c r="AK1103" s="27">
        <f>IF(SUM(K1103:N1103)-I1103&lt;SUM(J1103+G1103,H1103),SUM(G1103+H1103+J1103)-SUM(K1103:N1103),)</f>
        <v>8200000</v>
      </c>
      <c r="AL1103" s="28"/>
      <c r="AM1103" s="50"/>
      <c r="AN1103" s="50"/>
      <c r="AO1103" s="2" t="s">
        <v>14896</v>
      </c>
      <c r="AS1103" s="89"/>
      <c r="AT1103" s="50"/>
      <c r="AU1103" s="50"/>
      <c r="AV1103" s="220"/>
      <c r="AW1103" s="89"/>
      <c r="AX1103" s="50"/>
    </row>
    <row r="1104" spans="1:50">
      <c r="A1104" s="209">
        <f t="shared" si="181"/>
        <v>997</v>
      </c>
      <c r="B1104" s="219" t="s">
        <v>54</v>
      </c>
      <c r="C1104" s="158" t="s">
        <v>10104</v>
      </c>
      <c r="D1104" s="219" t="s">
        <v>8994</v>
      </c>
      <c r="E1104" s="219" t="s">
        <v>9471</v>
      </c>
      <c r="F1104" s="219" t="s">
        <v>9471</v>
      </c>
      <c r="G1104" s="155">
        <v>0</v>
      </c>
      <c r="H1104" s="27">
        <v>8200000</v>
      </c>
      <c r="I1104" s="165">
        <v>0</v>
      </c>
      <c r="J1104" s="155">
        <v>8200000</v>
      </c>
      <c r="K1104" s="155"/>
      <c r="L1104" s="155"/>
      <c r="M1104" s="155"/>
      <c r="N1104" s="155"/>
      <c r="O1104" s="155"/>
      <c r="P1104" s="155"/>
      <c r="Q1104" s="155"/>
      <c r="R1104" s="155"/>
      <c r="S1104" s="155"/>
      <c r="T1104" s="155"/>
      <c r="U1104" s="155"/>
      <c r="V1104" s="155"/>
      <c r="W1104" s="155"/>
      <c r="X1104" s="155"/>
      <c r="Y1104" s="155"/>
      <c r="Z1104" s="155"/>
      <c r="AA1104" s="155"/>
      <c r="AB1104" s="155"/>
      <c r="AC1104" s="155"/>
      <c r="AD1104" s="155"/>
      <c r="AE1104" s="155"/>
      <c r="AF1104" s="155"/>
      <c r="AG1104" s="155"/>
      <c r="AH1104" s="155"/>
      <c r="AI1104" s="155"/>
      <c r="AJ1104" s="155">
        <f>IF(SUM(K1104:N1104)&lt;SUM(J1104),SUM(J1104)-SUM(K1104:N1104),)</f>
        <v>8200000</v>
      </c>
      <c r="AK1104" s="27">
        <f>IF(SUM(K1104:N1104)-I1104&lt;SUM(J1104+G1104,H1104),SUM(G1104+H1104+J1104)-SUM(K1104:N1104),)</f>
        <v>16400000</v>
      </c>
      <c r="AL1104" s="28"/>
      <c r="AM1104" s="89"/>
      <c r="AN1104" s="89"/>
      <c r="AO1104" s="2" t="s">
        <v>14896</v>
      </c>
      <c r="AS1104" s="89"/>
      <c r="AT1104" s="89"/>
      <c r="AU1104" s="89"/>
      <c r="AV1104" s="220"/>
      <c r="AW1104" s="89"/>
      <c r="AX1104" s="89"/>
    </row>
    <row r="1105" spans="1:50">
      <c r="A1105" s="209">
        <f t="shared" si="181"/>
        <v>998</v>
      </c>
      <c r="B1105" s="219" t="s">
        <v>54</v>
      </c>
      <c r="C1105" s="158" t="s">
        <v>5527</v>
      </c>
      <c r="D1105" s="221" t="s">
        <v>9492</v>
      </c>
      <c r="E1105" s="221" t="s">
        <v>9471</v>
      </c>
      <c r="F1105" s="221" t="s">
        <v>9471</v>
      </c>
      <c r="G1105" s="155">
        <v>0</v>
      </c>
      <c r="H1105" s="27">
        <v>0</v>
      </c>
      <c r="I1105" s="165">
        <v>0</v>
      </c>
      <c r="J1105" s="222">
        <v>8200000</v>
      </c>
      <c r="K1105" s="155"/>
      <c r="L1105" s="155"/>
      <c r="M1105" s="155"/>
      <c r="N1105" s="155">
        <v>8200000</v>
      </c>
      <c r="O1105" s="155"/>
      <c r="P1105" s="155"/>
      <c r="Q1105" s="155"/>
      <c r="R1105" s="155"/>
      <c r="S1105" s="155"/>
      <c r="T1105" s="155"/>
      <c r="U1105" s="155"/>
      <c r="V1105" s="155"/>
      <c r="W1105" s="155"/>
      <c r="X1105" s="155"/>
      <c r="Y1105" s="155"/>
      <c r="Z1105" s="155"/>
      <c r="AA1105" s="155"/>
      <c r="AB1105" s="155"/>
      <c r="AC1105" s="155"/>
      <c r="AD1105" s="155"/>
      <c r="AE1105" s="155"/>
      <c r="AF1105" s="155"/>
      <c r="AG1105" s="155"/>
      <c r="AH1105" s="155"/>
      <c r="AI1105" s="155"/>
      <c r="AJ1105" s="155">
        <f>IF(SUM(K1105:N1105)&lt;SUM(J1105),SUM(J1105)-SUM(K1105:N1105),)</f>
        <v>0</v>
      </c>
      <c r="AK1105" s="27">
        <f>IF(SUM(K1105:N1105)-I1105&lt;SUM(J1105+G1105,H1105),SUM(G1105+H1105+J1105)-SUM(K1105:N1105),)</f>
        <v>0</v>
      </c>
      <c r="AL1105" s="28"/>
      <c r="AM1105" s="50"/>
      <c r="AN1105" s="50"/>
      <c r="AO1105" s="2" t="s">
        <v>14896</v>
      </c>
      <c r="AS1105" s="89"/>
      <c r="AT1105" s="50"/>
      <c r="AU1105" s="50"/>
      <c r="AV1105" s="220"/>
      <c r="AW1105" s="89"/>
      <c r="AX1105" s="50"/>
    </row>
    <row r="1106" spans="1:50">
      <c r="A1106" s="209">
        <f t="shared" si="181"/>
        <v>999</v>
      </c>
      <c r="B1106" s="219" t="s">
        <v>54</v>
      </c>
      <c r="C1106" s="158" t="s">
        <v>9711</v>
      </c>
      <c r="D1106" s="219" t="s">
        <v>9712</v>
      </c>
      <c r="E1106" s="219" t="s">
        <v>8747</v>
      </c>
      <c r="F1106" s="219" t="s">
        <v>8747</v>
      </c>
      <c r="G1106" s="155">
        <v>0</v>
      </c>
      <c r="H1106" s="27">
        <v>0</v>
      </c>
      <c r="I1106" s="165">
        <v>0</v>
      </c>
      <c r="J1106" s="155">
        <v>8200000</v>
      </c>
      <c r="K1106" s="155"/>
      <c r="L1106" s="155"/>
      <c r="M1106" s="155"/>
      <c r="N1106" s="155"/>
      <c r="O1106" s="155"/>
      <c r="P1106" s="155"/>
      <c r="Q1106" s="155"/>
      <c r="R1106" s="155"/>
      <c r="S1106" s="155"/>
      <c r="T1106" s="155"/>
      <c r="U1106" s="155"/>
      <c r="V1106" s="155"/>
      <c r="W1106" s="155"/>
      <c r="X1106" s="155"/>
      <c r="Y1106" s="155"/>
      <c r="Z1106" s="155"/>
      <c r="AA1106" s="155"/>
      <c r="AB1106" s="155"/>
      <c r="AC1106" s="155"/>
      <c r="AD1106" s="155"/>
      <c r="AE1106" s="155"/>
      <c r="AF1106" s="155"/>
      <c r="AG1106" s="155"/>
      <c r="AH1106" s="155"/>
      <c r="AI1106" s="155"/>
      <c r="AJ1106" s="155">
        <f>IF(SUM(K1106:N1106)&lt;SUM(J1106),SUM(J1106)-SUM(K1106:N1106),)</f>
        <v>8200000</v>
      </c>
      <c r="AK1106" s="27">
        <f>IF(SUM(K1106:N1106)-I1106&lt;SUM(J1106+G1106,H1106),SUM(G1106+H1106+J1106)-SUM(K1106:N1106),)</f>
        <v>8200000</v>
      </c>
      <c r="AL1106" s="28"/>
      <c r="AM1106" s="89"/>
      <c r="AN1106" s="89"/>
      <c r="AO1106" s="2" t="s">
        <v>14896</v>
      </c>
      <c r="AS1106" s="89"/>
      <c r="AT1106" s="89"/>
      <c r="AU1106" s="89"/>
      <c r="AV1106" s="220"/>
      <c r="AW1106" s="89"/>
      <c r="AX1106" s="89"/>
    </row>
    <row r="1107" spans="1:50">
      <c r="A1107" s="209">
        <f t="shared" si="181"/>
        <v>1000</v>
      </c>
      <c r="B1107" s="219" t="s">
        <v>54</v>
      </c>
      <c r="C1107" s="158" t="s">
        <v>9723</v>
      </c>
      <c r="D1107" s="219" t="s">
        <v>9724</v>
      </c>
      <c r="E1107" s="219" t="s">
        <v>8747</v>
      </c>
      <c r="F1107" s="219" t="s">
        <v>8747</v>
      </c>
      <c r="G1107" s="155">
        <v>0</v>
      </c>
      <c r="H1107" s="27">
        <v>0</v>
      </c>
      <c r="I1107" s="165">
        <v>0</v>
      </c>
      <c r="J1107" s="155">
        <v>8200000</v>
      </c>
      <c r="K1107" s="155"/>
      <c r="L1107" s="155"/>
      <c r="M1107" s="155"/>
      <c r="N1107" s="155"/>
      <c r="O1107" s="155">
        <v>8200000</v>
      </c>
      <c r="P1107" s="155"/>
      <c r="Q1107" s="155"/>
      <c r="R1107" s="155"/>
      <c r="S1107" s="155"/>
      <c r="T1107" s="155"/>
      <c r="U1107" s="155"/>
      <c r="V1107" s="155"/>
      <c r="W1107" s="155"/>
      <c r="X1107" s="155"/>
      <c r="Y1107" s="155"/>
      <c r="Z1107" s="155"/>
      <c r="AA1107" s="155"/>
      <c r="AB1107" s="155"/>
      <c r="AC1107" s="155"/>
      <c r="AD1107" s="155"/>
      <c r="AE1107" s="155"/>
      <c r="AF1107" s="155"/>
      <c r="AG1107" s="155"/>
      <c r="AH1107" s="155"/>
      <c r="AI1107" s="155"/>
      <c r="AJ1107" s="155">
        <f>IF(SUM(K1107:P1107)&lt;SUM(J1107),SUM(J1107)-SUM(K1107:P1107),)</f>
        <v>0</v>
      </c>
      <c r="AK1107" s="27">
        <f>IF(SUM(K1107:P1107)-I1107&lt;SUM(J1107+G1107,H1107),SUM(G1107+H1107+J1107)-SUM(K1107:P1107),)</f>
        <v>0</v>
      </c>
      <c r="AL1107" s="28"/>
      <c r="AM1107" s="89"/>
      <c r="AN1107" s="89"/>
      <c r="AO1107" s="2" t="s">
        <v>14896</v>
      </c>
      <c r="AS1107" s="89"/>
      <c r="AT1107" s="89"/>
      <c r="AU1107" s="89"/>
      <c r="AV1107" s="220"/>
      <c r="AW1107" s="89"/>
      <c r="AX1107" s="89"/>
    </row>
    <row r="1108" spans="1:50">
      <c r="A1108" s="209">
        <f t="shared" si="181"/>
        <v>1001</v>
      </c>
      <c r="B1108" s="219" t="s">
        <v>54</v>
      </c>
      <c r="C1108" s="158" t="s">
        <v>10141</v>
      </c>
      <c r="D1108" s="219" t="s">
        <v>8946</v>
      </c>
      <c r="E1108" s="219" t="s">
        <v>8747</v>
      </c>
      <c r="F1108" s="219" t="s">
        <v>8747</v>
      </c>
      <c r="G1108" s="155">
        <v>0</v>
      </c>
      <c r="H1108" s="27">
        <v>8200000</v>
      </c>
      <c r="I1108" s="165">
        <v>0</v>
      </c>
      <c r="J1108" s="155">
        <v>8200000</v>
      </c>
      <c r="K1108" s="155"/>
      <c r="L1108" s="155"/>
      <c r="M1108" s="155"/>
      <c r="N1108" s="155"/>
      <c r="O1108" s="155"/>
      <c r="P1108" s="155"/>
      <c r="Q1108" s="155"/>
      <c r="R1108" s="155"/>
      <c r="S1108" s="155"/>
      <c r="T1108" s="155"/>
      <c r="U1108" s="155"/>
      <c r="V1108" s="155"/>
      <c r="W1108" s="155"/>
      <c r="X1108" s="155"/>
      <c r="Y1108" s="155"/>
      <c r="Z1108" s="155"/>
      <c r="AA1108" s="155"/>
      <c r="AB1108" s="155"/>
      <c r="AC1108" s="155"/>
      <c r="AD1108" s="155"/>
      <c r="AE1108" s="155"/>
      <c r="AF1108" s="155"/>
      <c r="AG1108" s="155"/>
      <c r="AH1108" s="155"/>
      <c r="AI1108" s="155"/>
      <c r="AJ1108" s="155">
        <f t="shared" ref="AJ1108:AJ1119" si="182">IF(SUM(K1108:N1108)&lt;SUM(J1108),SUM(J1108)-SUM(K1108:N1108),)</f>
        <v>8200000</v>
      </c>
      <c r="AK1108" s="27">
        <f t="shared" ref="AK1108:AK1119" si="183">IF(SUM(K1108:N1108)-I1108&lt;SUM(J1108+G1108,H1108),SUM(G1108+H1108+J1108)-SUM(K1108:N1108),)</f>
        <v>16400000</v>
      </c>
      <c r="AL1108" s="28"/>
      <c r="AM1108" s="89"/>
      <c r="AN1108" s="89"/>
      <c r="AO1108" s="2" t="s">
        <v>14896</v>
      </c>
      <c r="AS1108" s="89"/>
      <c r="AT1108" s="89"/>
      <c r="AU1108" s="89"/>
      <c r="AV1108" s="220"/>
      <c r="AW1108" s="89"/>
      <c r="AX1108" s="89"/>
    </row>
    <row r="1109" spans="1:50">
      <c r="A1109" s="209">
        <f t="shared" si="181"/>
        <v>1002</v>
      </c>
      <c r="B1109" s="219" t="s">
        <v>54</v>
      </c>
      <c r="C1109" s="158" t="s">
        <v>10068</v>
      </c>
      <c r="D1109" s="221" t="s">
        <v>10069</v>
      </c>
      <c r="E1109" s="221" t="s">
        <v>8747</v>
      </c>
      <c r="F1109" s="221" t="s">
        <v>8747</v>
      </c>
      <c r="G1109" s="155">
        <v>0</v>
      </c>
      <c r="H1109" s="27">
        <v>8200000</v>
      </c>
      <c r="I1109" s="165">
        <v>0</v>
      </c>
      <c r="J1109" s="222">
        <v>8200000</v>
      </c>
      <c r="K1109" s="155"/>
      <c r="L1109" s="155"/>
      <c r="M1109" s="155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>
        <f t="shared" si="182"/>
        <v>8200000</v>
      </c>
      <c r="AK1109" s="27">
        <f t="shared" si="183"/>
        <v>16400000</v>
      </c>
      <c r="AL1109" s="28"/>
      <c r="AM1109" s="50"/>
      <c r="AN1109" s="50"/>
      <c r="AO1109" s="2" t="s">
        <v>14896</v>
      </c>
      <c r="AS1109" s="89"/>
      <c r="AT1109" s="50"/>
      <c r="AU1109" s="50"/>
      <c r="AV1109" s="220"/>
      <c r="AW1109" s="89"/>
      <c r="AX1109" s="50"/>
    </row>
    <row r="1110" spans="1:50">
      <c r="A1110" s="209">
        <f t="shared" si="181"/>
        <v>1003</v>
      </c>
      <c r="B1110" s="219" t="s">
        <v>4682</v>
      </c>
      <c r="C1110" s="158" t="s">
        <v>9988</v>
      </c>
      <c r="D1110" s="219" t="s">
        <v>9989</v>
      </c>
      <c r="E1110" s="219" t="s">
        <v>9374</v>
      </c>
      <c r="F1110" s="219" t="s">
        <v>9374</v>
      </c>
      <c r="G1110" s="155">
        <v>0</v>
      </c>
      <c r="H1110" s="27">
        <v>8200000</v>
      </c>
      <c r="I1110" s="165">
        <v>0</v>
      </c>
      <c r="J1110" s="155">
        <v>8200000</v>
      </c>
      <c r="K1110" s="155"/>
      <c r="L1110" s="155"/>
      <c r="M1110" s="155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>
        <f t="shared" si="182"/>
        <v>8200000</v>
      </c>
      <c r="AK1110" s="27">
        <f t="shared" si="183"/>
        <v>16400000</v>
      </c>
      <c r="AL1110" s="28"/>
      <c r="AM1110" s="89"/>
      <c r="AN1110" s="89"/>
      <c r="AO1110" s="2" t="s">
        <v>14896</v>
      </c>
      <c r="AS1110" s="89"/>
      <c r="AT1110" s="89"/>
      <c r="AU1110" s="89"/>
      <c r="AV1110" s="220"/>
      <c r="AW1110" s="89"/>
      <c r="AX1110" s="89"/>
    </row>
    <row r="1111" spans="1:50">
      <c r="A1111" s="209">
        <f t="shared" si="181"/>
        <v>1004</v>
      </c>
      <c r="B1111" s="219" t="s">
        <v>4682</v>
      </c>
      <c r="C1111" s="158" t="s">
        <v>10017</v>
      </c>
      <c r="D1111" s="219" t="s">
        <v>9752</v>
      </c>
      <c r="E1111" s="219" t="s">
        <v>9374</v>
      </c>
      <c r="F1111" s="219" t="s">
        <v>9374</v>
      </c>
      <c r="G1111" s="155">
        <v>0</v>
      </c>
      <c r="H1111" s="27">
        <v>8200000</v>
      </c>
      <c r="I1111" s="165">
        <v>0</v>
      </c>
      <c r="J1111" s="155">
        <v>8200000</v>
      </c>
      <c r="K1111" s="155"/>
      <c r="L1111" s="155"/>
      <c r="M1111" s="155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>
        <f t="shared" si="182"/>
        <v>8200000</v>
      </c>
      <c r="AK1111" s="27">
        <f t="shared" si="183"/>
        <v>16400000</v>
      </c>
      <c r="AL1111" s="28"/>
      <c r="AM1111" s="89"/>
      <c r="AN1111" s="89"/>
      <c r="AO1111" s="2" t="s">
        <v>14896</v>
      </c>
      <c r="AS1111" s="89"/>
      <c r="AT1111" s="89"/>
      <c r="AU1111" s="89"/>
      <c r="AV1111" s="220"/>
      <c r="AW1111" s="89"/>
      <c r="AX1111" s="89"/>
    </row>
    <row r="1112" spans="1:50">
      <c r="A1112" s="209">
        <f t="shared" si="181"/>
        <v>1005</v>
      </c>
      <c r="B1112" s="219" t="s">
        <v>7048</v>
      </c>
      <c r="C1112" s="158" t="s">
        <v>8873</v>
      </c>
      <c r="D1112" s="219" t="s">
        <v>8874</v>
      </c>
      <c r="E1112" s="219" t="s">
        <v>8764</v>
      </c>
      <c r="F1112" s="219" t="s">
        <v>8764</v>
      </c>
      <c r="G1112" s="155">
        <v>0</v>
      </c>
      <c r="H1112" s="27">
        <v>0</v>
      </c>
      <c r="I1112" s="165">
        <v>0</v>
      </c>
      <c r="J1112" s="155">
        <v>8200000</v>
      </c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>
        <f t="shared" si="182"/>
        <v>8200000</v>
      </c>
      <c r="AK1112" s="27">
        <f t="shared" si="183"/>
        <v>8200000</v>
      </c>
      <c r="AL1112" s="28"/>
      <c r="AM1112" s="89"/>
      <c r="AN1112" s="89"/>
      <c r="AO1112" s="2" t="s">
        <v>14896</v>
      </c>
      <c r="AS1112" s="89"/>
      <c r="AT1112" s="89"/>
      <c r="AU1112" s="89"/>
      <c r="AV1112" s="220"/>
      <c r="AW1112" s="89"/>
      <c r="AX1112" s="89"/>
    </row>
    <row r="1113" spans="1:50">
      <c r="A1113" s="209">
        <f t="shared" si="181"/>
        <v>1006</v>
      </c>
      <c r="B1113" s="219" t="s">
        <v>7048</v>
      </c>
      <c r="C1113" s="158" t="s">
        <v>8906</v>
      </c>
      <c r="D1113" s="219" t="s">
        <v>8907</v>
      </c>
      <c r="E1113" s="219" t="s">
        <v>8750</v>
      </c>
      <c r="F1113" s="219" t="s">
        <v>8750</v>
      </c>
      <c r="G1113" s="155">
        <v>0</v>
      </c>
      <c r="H1113" s="27">
        <v>0</v>
      </c>
      <c r="I1113" s="165"/>
      <c r="J1113" s="155">
        <v>8200000</v>
      </c>
      <c r="K1113" s="155"/>
      <c r="L1113" s="155"/>
      <c r="M1113" s="155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>
        <f t="shared" si="182"/>
        <v>8200000</v>
      </c>
      <c r="AK1113" s="27">
        <f t="shared" si="183"/>
        <v>8200000</v>
      </c>
      <c r="AL1113" s="28"/>
      <c r="AM1113" s="89"/>
      <c r="AN1113" s="89"/>
      <c r="AO1113" s="2" t="s">
        <v>14896</v>
      </c>
      <c r="AS1113" s="89"/>
      <c r="AT1113" s="89"/>
      <c r="AU1113" s="89"/>
      <c r="AV1113" s="220"/>
      <c r="AW1113" s="89"/>
      <c r="AX1113" s="89"/>
    </row>
    <row r="1114" spans="1:50">
      <c r="A1114" s="209">
        <f t="shared" si="181"/>
        <v>1007</v>
      </c>
      <c r="B1114" s="219" t="s">
        <v>38</v>
      </c>
      <c r="C1114" s="158" t="s">
        <v>9640</v>
      </c>
      <c r="D1114" s="219" t="s">
        <v>9641</v>
      </c>
      <c r="E1114" s="219" t="s">
        <v>8937</v>
      </c>
      <c r="F1114" s="219" t="s">
        <v>8937</v>
      </c>
      <c r="G1114" s="155">
        <v>0</v>
      </c>
      <c r="H1114" s="27">
        <v>7500000</v>
      </c>
      <c r="I1114" s="165">
        <v>0</v>
      </c>
      <c r="J1114" s="155">
        <v>7500000</v>
      </c>
      <c r="K1114" s="155"/>
      <c r="L1114" s="155"/>
      <c r="M1114" s="155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>
        <f t="shared" si="182"/>
        <v>7500000</v>
      </c>
      <c r="AK1114" s="27">
        <f t="shared" si="183"/>
        <v>15000000</v>
      </c>
      <c r="AL1114" s="28"/>
      <c r="AM1114" s="89"/>
      <c r="AN1114" s="89"/>
      <c r="AO1114" s="2" t="s">
        <v>14896</v>
      </c>
      <c r="AS1114" s="89"/>
      <c r="AT1114" s="89"/>
      <c r="AU1114" s="89"/>
      <c r="AV1114" s="220"/>
      <c r="AW1114" s="89"/>
      <c r="AX1114" s="89"/>
    </row>
    <row r="1115" spans="1:50">
      <c r="A1115" s="209">
        <f t="shared" si="181"/>
        <v>1008</v>
      </c>
      <c r="B1115" s="219" t="s">
        <v>7052</v>
      </c>
      <c r="C1115" s="158" t="s">
        <v>10267</v>
      </c>
      <c r="D1115" s="219" t="s">
        <v>10268</v>
      </c>
      <c r="E1115" s="219" t="s">
        <v>9702</v>
      </c>
      <c r="F1115" s="219" t="s">
        <v>9702</v>
      </c>
      <c r="G1115" s="155">
        <v>5500000</v>
      </c>
      <c r="H1115" s="27">
        <v>7500000</v>
      </c>
      <c r="I1115" s="165">
        <v>0</v>
      </c>
      <c r="J1115" s="155">
        <v>7500000</v>
      </c>
      <c r="K1115" s="155"/>
      <c r="L1115" s="155"/>
      <c r="M1115" s="155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>
        <f t="shared" si="182"/>
        <v>7500000</v>
      </c>
      <c r="AK1115" s="27">
        <f t="shared" si="183"/>
        <v>20500000</v>
      </c>
      <c r="AL1115" s="28"/>
      <c r="AM1115" s="89"/>
      <c r="AN1115" s="89"/>
      <c r="AO1115" s="2" t="s">
        <v>14896</v>
      </c>
      <c r="AS1115" s="89"/>
      <c r="AT1115" s="89"/>
      <c r="AU1115" s="89"/>
      <c r="AV1115" s="220"/>
      <c r="AW1115" s="89"/>
      <c r="AX1115" s="89"/>
    </row>
    <row r="1116" spans="1:50">
      <c r="A1116" s="209">
        <f t="shared" si="181"/>
        <v>1009</v>
      </c>
      <c r="B1116" s="219" t="s">
        <v>7052</v>
      </c>
      <c r="C1116" s="158" t="s">
        <v>9756</v>
      </c>
      <c r="D1116" s="219" t="s">
        <v>9757</v>
      </c>
      <c r="E1116" s="219" t="s">
        <v>8900</v>
      </c>
      <c r="F1116" s="219" t="s">
        <v>8900</v>
      </c>
      <c r="G1116" s="155">
        <v>0</v>
      </c>
      <c r="H1116" s="27">
        <v>7500000</v>
      </c>
      <c r="I1116" s="165">
        <v>0</v>
      </c>
      <c r="J1116" s="155">
        <v>7500000</v>
      </c>
      <c r="K1116" s="155"/>
      <c r="L1116" s="155"/>
      <c r="M1116" s="155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>
        <f t="shared" si="182"/>
        <v>7500000</v>
      </c>
      <c r="AK1116" s="27">
        <f t="shared" si="183"/>
        <v>15000000</v>
      </c>
      <c r="AL1116" s="28"/>
      <c r="AM1116" s="89"/>
      <c r="AN1116" s="89"/>
      <c r="AO1116" s="2" t="s">
        <v>14896</v>
      </c>
      <c r="AS1116" s="89"/>
      <c r="AT1116" s="89"/>
      <c r="AU1116" s="89"/>
      <c r="AV1116" s="220"/>
      <c r="AW1116" s="89"/>
      <c r="AX1116" s="89"/>
    </row>
    <row r="1117" spans="1:50">
      <c r="A1117" s="209">
        <f t="shared" si="181"/>
        <v>1010</v>
      </c>
      <c r="B1117" s="219" t="s">
        <v>7052</v>
      </c>
      <c r="C1117" s="158" t="s">
        <v>9761</v>
      </c>
      <c r="D1117" s="219" t="s">
        <v>9762</v>
      </c>
      <c r="E1117" s="219" t="s">
        <v>8900</v>
      </c>
      <c r="F1117" s="219" t="s">
        <v>8900</v>
      </c>
      <c r="G1117" s="155">
        <v>0</v>
      </c>
      <c r="H1117" s="27">
        <v>7500000</v>
      </c>
      <c r="I1117" s="165">
        <v>0</v>
      </c>
      <c r="J1117" s="155">
        <v>7500000</v>
      </c>
      <c r="K1117" s="155"/>
      <c r="L1117" s="155"/>
      <c r="M1117" s="155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>
        <f t="shared" si="182"/>
        <v>7500000</v>
      </c>
      <c r="AK1117" s="27">
        <f t="shared" si="183"/>
        <v>15000000</v>
      </c>
      <c r="AL1117" s="28"/>
      <c r="AM1117" s="89"/>
      <c r="AN1117" s="89"/>
      <c r="AO1117" s="2" t="s">
        <v>14896</v>
      </c>
      <c r="AS1117" s="89"/>
      <c r="AT1117" s="89"/>
      <c r="AU1117" s="89"/>
      <c r="AV1117" s="220"/>
      <c r="AW1117" s="89"/>
      <c r="AX1117" s="89"/>
    </row>
    <row r="1118" spans="1:50">
      <c r="A1118" s="209">
        <f t="shared" si="181"/>
        <v>1011</v>
      </c>
      <c r="B1118" s="219" t="s">
        <v>7044</v>
      </c>
      <c r="C1118" s="158" t="s">
        <v>9427</v>
      </c>
      <c r="D1118" s="219" t="s">
        <v>9428</v>
      </c>
      <c r="E1118" s="219" t="s">
        <v>9416</v>
      </c>
      <c r="F1118" s="219" t="s">
        <v>9417</v>
      </c>
      <c r="G1118" s="155">
        <v>0</v>
      </c>
      <c r="H1118" s="27">
        <v>7050000</v>
      </c>
      <c r="I1118" s="165">
        <v>0</v>
      </c>
      <c r="J1118" s="155">
        <v>7050000</v>
      </c>
      <c r="K1118" s="155"/>
      <c r="L1118" s="155"/>
      <c r="M1118" s="155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  <c r="AI1118" s="155"/>
      <c r="AJ1118" s="155">
        <f t="shared" si="182"/>
        <v>7050000</v>
      </c>
      <c r="AK1118" s="27">
        <f t="shared" si="183"/>
        <v>14100000</v>
      </c>
      <c r="AL1118" s="28"/>
      <c r="AM1118" s="89"/>
      <c r="AN1118" s="89"/>
      <c r="AO1118" s="2" t="s">
        <v>14896</v>
      </c>
      <c r="AS1118" s="89"/>
      <c r="AT1118" s="89"/>
      <c r="AU1118" s="89"/>
      <c r="AV1118" s="220"/>
      <c r="AW1118" s="89"/>
      <c r="AX1118" s="89"/>
    </row>
    <row r="1119" spans="1:50">
      <c r="A1119" s="209">
        <f t="shared" si="181"/>
        <v>1012</v>
      </c>
      <c r="B1119" s="219" t="s">
        <v>7044</v>
      </c>
      <c r="C1119" s="158" t="s">
        <v>6889</v>
      </c>
      <c r="D1119" s="219" t="s">
        <v>9097</v>
      </c>
      <c r="E1119" s="219" t="s">
        <v>9416</v>
      </c>
      <c r="F1119" s="219" t="s">
        <v>9417</v>
      </c>
      <c r="G1119" s="155">
        <v>0</v>
      </c>
      <c r="H1119" s="27">
        <v>0</v>
      </c>
      <c r="I1119" s="165">
        <v>0</v>
      </c>
      <c r="J1119" s="155">
        <v>7050000</v>
      </c>
      <c r="K1119" s="155"/>
      <c r="L1119" s="155"/>
      <c r="M1119" s="155"/>
      <c r="N1119" s="155">
        <v>7050000</v>
      </c>
      <c r="O1119" s="155"/>
      <c r="P1119" s="155"/>
      <c r="Q1119" s="155"/>
      <c r="R1119" s="155"/>
      <c r="S1119" s="155"/>
      <c r="T1119" s="155"/>
      <c r="U1119" s="155"/>
      <c r="V1119" s="155"/>
      <c r="W1119" s="155"/>
      <c r="X1119" s="155"/>
      <c r="Y1119" s="155"/>
      <c r="Z1119" s="155"/>
      <c r="AA1119" s="155"/>
      <c r="AB1119" s="155"/>
      <c r="AC1119" s="155"/>
      <c r="AD1119" s="155"/>
      <c r="AE1119" s="155"/>
      <c r="AF1119" s="155"/>
      <c r="AG1119" s="155"/>
      <c r="AH1119" s="155"/>
      <c r="AI1119" s="155"/>
      <c r="AJ1119" s="155">
        <f t="shared" si="182"/>
        <v>0</v>
      </c>
      <c r="AK1119" s="27">
        <f t="shared" si="183"/>
        <v>0</v>
      </c>
      <c r="AL1119" s="28"/>
      <c r="AM1119" s="89"/>
      <c r="AN1119" s="89"/>
      <c r="AO1119" s="2" t="s">
        <v>14896</v>
      </c>
      <c r="AS1119" s="89"/>
      <c r="AT1119" s="89"/>
      <c r="AU1119" s="89"/>
      <c r="AV1119" s="220"/>
      <c r="AW1119" s="89"/>
      <c r="AX1119" s="89"/>
    </row>
    <row r="1120" spans="1:50">
      <c r="A1120" s="218">
        <f ca="1">SUBTOTAL(3,$AK$7:AK1120)</f>
        <v>1087</v>
      </c>
      <c r="B1120" s="219" t="s">
        <v>7050</v>
      </c>
      <c r="C1120" s="158" t="s">
        <v>9976</v>
      </c>
      <c r="D1120" s="219" t="s">
        <v>9977</v>
      </c>
      <c r="E1120" s="219" t="s">
        <v>9331</v>
      </c>
      <c r="F1120" s="219" t="s">
        <v>9331</v>
      </c>
      <c r="G1120" s="155">
        <v>0</v>
      </c>
      <c r="H1120" s="27">
        <v>8200000</v>
      </c>
      <c r="I1120" s="165">
        <v>0</v>
      </c>
      <c r="J1120" s="155">
        <v>8200000</v>
      </c>
      <c r="K1120" s="155"/>
      <c r="L1120" s="155"/>
      <c r="M1120" s="155"/>
      <c r="N1120" s="155"/>
      <c r="O1120" s="155"/>
      <c r="P1120" s="155"/>
      <c r="Q1120" s="155"/>
      <c r="R1120" s="155"/>
      <c r="S1120" s="155"/>
      <c r="T1120" s="155"/>
      <c r="U1120" s="155"/>
      <c r="V1120" s="155"/>
      <c r="W1120" s="155"/>
      <c r="X1120" s="155"/>
      <c r="Y1120" s="155"/>
      <c r="Z1120" s="155"/>
      <c r="AA1120" s="155"/>
      <c r="AB1120" s="155"/>
      <c r="AC1120" s="155"/>
      <c r="AD1120" s="155"/>
      <c r="AE1120" s="155"/>
      <c r="AF1120" s="155"/>
      <c r="AG1120" s="155"/>
      <c r="AH1120" s="155"/>
      <c r="AI1120" s="155"/>
      <c r="AJ1120" s="155">
        <f t="shared" ref="AJ1120:AJ1152" si="184">IF(SUM(K1120:N1120)&lt;SUM(J1120),SUM(J1120)-SUM(K1120:N1120),)</f>
        <v>8200000</v>
      </c>
      <c r="AK1120" s="27">
        <f t="shared" ref="AK1120:AK1152" si="185">IF(SUM(K1120:N1120)-I1120&lt;SUM(J1120+G1120,H1120),SUM(G1120+H1120+J1120)-SUM(K1120:N1120),)</f>
        <v>16400000</v>
      </c>
      <c r="AL1120" s="27"/>
      <c r="AM1120" s="89"/>
      <c r="AN1120" s="89"/>
      <c r="AO1120" s="2" t="s">
        <v>14906</v>
      </c>
      <c r="AS1120" s="89"/>
      <c r="AT1120" s="89"/>
      <c r="AU1120" s="89"/>
      <c r="AV1120" s="220"/>
      <c r="AW1120" s="89"/>
      <c r="AX1120" s="89"/>
    </row>
    <row r="1121" spans="1:50">
      <c r="A1121" s="218">
        <f ca="1">SUBTOTAL(3,$AK$7:AK1121)</f>
        <v>1088</v>
      </c>
      <c r="B1121" s="219" t="s">
        <v>7047</v>
      </c>
      <c r="C1121" s="176" t="s">
        <v>10159</v>
      </c>
      <c r="D1121" s="219" t="s">
        <v>10160</v>
      </c>
      <c r="E1121" s="219" t="s">
        <v>8772</v>
      </c>
      <c r="F1121" s="219"/>
      <c r="G1121" s="155"/>
      <c r="H1121" s="27">
        <v>8200000</v>
      </c>
      <c r="I1121" s="165">
        <v>0</v>
      </c>
      <c r="J1121" s="155">
        <v>8200000</v>
      </c>
      <c r="K1121" s="155"/>
      <c r="L1121" s="155"/>
      <c r="M1121" s="155"/>
      <c r="N1121" s="155"/>
      <c r="O1121" s="155"/>
      <c r="P1121" s="155"/>
      <c r="Q1121" s="155"/>
      <c r="R1121" s="155"/>
      <c r="S1121" s="155"/>
      <c r="T1121" s="155"/>
      <c r="U1121" s="155"/>
      <c r="V1121" s="155"/>
      <c r="W1121" s="155"/>
      <c r="X1121" s="155"/>
      <c r="Y1121" s="155"/>
      <c r="Z1121" s="155"/>
      <c r="AA1121" s="155"/>
      <c r="AB1121" s="155"/>
      <c r="AC1121" s="155"/>
      <c r="AD1121" s="155"/>
      <c r="AE1121" s="155"/>
      <c r="AF1121" s="155"/>
      <c r="AG1121" s="155"/>
      <c r="AH1121" s="155"/>
      <c r="AI1121" s="155"/>
      <c r="AJ1121" s="155">
        <f t="shared" si="184"/>
        <v>8200000</v>
      </c>
      <c r="AK1121" s="27">
        <f t="shared" si="185"/>
        <v>16400000</v>
      </c>
      <c r="AL1121" s="28"/>
      <c r="AM1121" s="89"/>
      <c r="AN1121" s="89"/>
      <c r="AO1121" s="2" t="s">
        <v>14906</v>
      </c>
      <c r="AS1121" s="89"/>
      <c r="AT1121" s="89"/>
      <c r="AU1121" s="89"/>
      <c r="AV1121" s="220"/>
      <c r="AW1121" s="89"/>
      <c r="AX1121" s="89"/>
    </row>
    <row r="1122" spans="1:50">
      <c r="A1122" s="218">
        <f ca="1">SUBTOTAL(3,$AK$7:AK1122)</f>
        <v>1089</v>
      </c>
      <c r="B1122" s="219" t="s">
        <v>7052</v>
      </c>
      <c r="C1122" s="158" t="s">
        <v>9700</v>
      </c>
      <c r="D1122" s="219" t="s">
        <v>9701</v>
      </c>
      <c r="E1122" s="219" t="s">
        <v>9702</v>
      </c>
      <c r="F1122" s="219" t="s">
        <v>9702</v>
      </c>
      <c r="G1122" s="155">
        <v>0</v>
      </c>
      <c r="H1122" s="27">
        <v>7500000</v>
      </c>
      <c r="I1122" s="165">
        <v>0</v>
      </c>
      <c r="J1122" s="155">
        <v>7500000</v>
      </c>
      <c r="K1122" s="155"/>
      <c r="L1122" s="155"/>
      <c r="M1122" s="155"/>
      <c r="N1122" s="155"/>
      <c r="O1122" s="155"/>
      <c r="P1122" s="155"/>
      <c r="Q1122" s="155"/>
      <c r="R1122" s="155"/>
      <c r="S1122" s="155"/>
      <c r="T1122" s="155"/>
      <c r="U1122" s="155"/>
      <c r="V1122" s="155"/>
      <c r="W1122" s="155"/>
      <c r="X1122" s="155"/>
      <c r="Y1122" s="155"/>
      <c r="Z1122" s="155"/>
      <c r="AA1122" s="155"/>
      <c r="AB1122" s="155"/>
      <c r="AC1122" s="155"/>
      <c r="AD1122" s="155"/>
      <c r="AE1122" s="155"/>
      <c r="AF1122" s="155"/>
      <c r="AG1122" s="155"/>
      <c r="AH1122" s="155"/>
      <c r="AI1122" s="155"/>
      <c r="AJ1122" s="155">
        <f t="shared" si="184"/>
        <v>7500000</v>
      </c>
      <c r="AK1122" s="27">
        <f t="shared" si="185"/>
        <v>15000000</v>
      </c>
      <c r="AL1122" s="27"/>
      <c r="AM1122" s="89"/>
      <c r="AN1122" s="89"/>
      <c r="AO1122" s="2" t="s">
        <v>14906</v>
      </c>
      <c r="AS1122" s="89"/>
      <c r="AT1122" s="89"/>
      <c r="AU1122" s="89"/>
      <c r="AV1122" s="220"/>
      <c r="AW1122" s="89"/>
      <c r="AX1122" s="89"/>
    </row>
    <row r="1123" spans="1:50">
      <c r="A1123" s="218">
        <f ca="1">SUBTOTAL(3,$AK$7:AK1123)</f>
        <v>1090</v>
      </c>
      <c r="B1123" s="219" t="s">
        <v>7052</v>
      </c>
      <c r="C1123" s="158" t="s">
        <v>9705</v>
      </c>
      <c r="D1123" s="219" t="s">
        <v>9706</v>
      </c>
      <c r="E1123" s="219" t="s">
        <v>9702</v>
      </c>
      <c r="F1123" s="219" t="s">
        <v>9702</v>
      </c>
      <c r="G1123" s="155">
        <v>0</v>
      </c>
      <c r="H1123" s="27">
        <v>7500000</v>
      </c>
      <c r="I1123" s="165">
        <v>0</v>
      </c>
      <c r="J1123" s="155">
        <v>7500000</v>
      </c>
      <c r="K1123" s="155"/>
      <c r="L1123" s="155"/>
      <c r="M1123" s="155"/>
      <c r="N1123" s="155"/>
      <c r="O1123" s="155"/>
      <c r="P1123" s="155"/>
      <c r="Q1123" s="155"/>
      <c r="R1123" s="155"/>
      <c r="S1123" s="155"/>
      <c r="T1123" s="155"/>
      <c r="U1123" s="155"/>
      <c r="V1123" s="155"/>
      <c r="W1123" s="155"/>
      <c r="X1123" s="155"/>
      <c r="Y1123" s="155"/>
      <c r="Z1123" s="155"/>
      <c r="AA1123" s="155"/>
      <c r="AB1123" s="155"/>
      <c r="AC1123" s="155"/>
      <c r="AD1123" s="155"/>
      <c r="AE1123" s="155"/>
      <c r="AF1123" s="155"/>
      <c r="AG1123" s="155"/>
      <c r="AH1123" s="155"/>
      <c r="AI1123" s="155"/>
      <c r="AJ1123" s="155">
        <f t="shared" si="184"/>
        <v>7500000</v>
      </c>
      <c r="AK1123" s="27">
        <f t="shared" si="185"/>
        <v>15000000</v>
      </c>
      <c r="AL1123" s="28"/>
      <c r="AM1123" s="89"/>
      <c r="AN1123" s="89"/>
      <c r="AO1123" s="2" t="s">
        <v>14906</v>
      </c>
      <c r="AS1123" s="89"/>
      <c r="AT1123" s="89"/>
      <c r="AU1123" s="89"/>
      <c r="AV1123" s="220"/>
      <c r="AW1123" s="89"/>
      <c r="AX1123" s="89"/>
    </row>
    <row r="1124" spans="1:50">
      <c r="A1124" s="218">
        <f ca="1">SUBTOTAL(3,$AK$7:AK1124)</f>
        <v>1091</v>
      </c>
      <c r="B1124" s="219" t="s">
        <v>7052</v>
      </c>
      <c r="C1124" s="158" t="s">
        <v>9708</v>
      </c>
      <c r="D1124" s="219" t="s">
        <v>9709</v>
      </c>
      <c r="E1124" s="219" t="s">
        <v>9651</v>
      </c>
      <c r="F1124" s="219" t="s">
        <v>9651</v>
      </c>
      <c r="G1124" s="155">
        <v>0</v>
      </c>
      <c r="H1124" s="27">
        <v>7500000</v>
      </c>
      <c r="I1124" s="165">
        <v>0</v>
      </c>
      <c r="J1124" s="155">
        <v>7500000</v>
      </c>
      <c r="K1124" s="155"/>
      <c r="L1124" s="155"/>
      <c r="M1124" s="155"/>
      <c r="N1124" s="155"/>
      <c r="O1124" s="155"/>
      <c r="P1124" s="155"/>
      <c r="Q1124" s="155"/>
      <c r="R1124" s="155"/>
      <c r="S1124" s="155"/>
      <c r="T1124" s="155"/>
      <c r="U1124" s="155"/>
      <c r="V1124" s="155"/>
      <c r="W1124" s="155"/>
      <c r="X1124" s="155"/>
      <c r="Y1124" s="155"/>
      <c r="Z1124" s="155"/>
      <c r="AA1124" s="155"/>
      <c r="AB1124" s="155"/>
      <c r="AC1124" s="155"/>
      <c r="AD1124" s="155"/>
      <c r="AE1124" s="155"/>
      <c r="AF1124" s="155"/>
      <c r="AG1124" s="155"/>
      <c r="AH1124" s="155"/>
      <c r="AI1124" s="155"/>
      <c r="AJ1124" s="155">
        <f t="shared" si="184"/>
        <v>7500000</v>
      </c>
      <c r="AK1124" s="27">
        <f t="shared" si="185"/>
        <v>15000000</v>
      </c>
      <c r="AL1124" s="28"/>
      <c r="AM1124" s="89"/>
      <c r="AN1124" s="89"/>
      <c r="AO1124" s="2" t="s">
        <v>14906</v>
      </c>
      <c r="AS1124" s="89"/>
      <c r="AT1124" s="89"/>
      <c r="AU1124" s="89"/>
      <c r="AV1124" s="220"/>
      <c r="AW1124" s="89"/>
      <c r="AX1124" s="89"/>
    </row>
    <row r="1125" spans="1:50">
      <c r="A1125" s="218">
        <f ca="1">SUBTOTAL(3,$AK$7:AK1125)</f>
        <v>1092</v>
      </c>
      <c r="B1125" s="219" t="s">
        <v>7052</v>
      </c>
      <c r="C1125" s="158" t="s">
        <v>9736</v>
      </c>
      <c r="D1125" s="219" t="s">
        <v>9737</v>
      </c>
      <c r="E1125" s="219" t="s">
        <v>9651</v>
      </c>
      <c r="F1125" s="219" t="s">
        <v>9651</v>
      </c>
      <c r="G1125" s="155">
        <v>0</v>
      </c>
      <c r="H1125" s="27">
        <v>7500000</v>
      </c>
      <c r="I1125" s="165">
        <v>0</v>
      </c>
      <c r="J1125" s="155">
        <v>7500000</v>
      </c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  <c r="AI1125" s="155"/>
      <c r="AJ1125" s="155">
        <f t="shared" si="184"/>
        <v>7500000</v>
      </c>
      <c r="AK1125" s="27">
        <f t="shared" si="185"/>
        <v>15000000</v>
      </c>
      <c r="AL1125" s="28"/>
      <c r="AM1125" s="89"/>
      <c r="AN1125" s="89"/>
      <c r="AO1125" s="2" t="s">
        <v>14906</v>
      </c>
      <c r="AS1125" s="89"/>
      <c r="AT1125" s="89"/>
      <c r="AU1125" s="89"/>
      <c r="AV1125" s="220"/>
      <c r="AW1125" s="89"/>
      <c r="AX1125" s="89"/>
    </row>
    <row r="1126" spans="1:50">
      <c r="A1126" s="218">
        <f ca="1">SUBTOTAL(3,$AK$7:AK1126)</f>
        <v>1093</v>
      </c>
      <c r="B1126" s="219" t="s">
        <v>7052</v>
      </c>
      <c r="C1126" s="158" t="s">
        <v>9718</v>
      </c>
      <c r="D1126" s="219" t="s">
        <v>9719</v>
      </c>
      <c r="E1126" s="219" t="s">
        <v>9651</v>
      </c>
      <c r="F1126" s="219" t="s">
        <v>9651</v>
      </c>
      <c r="G1126" s="155">
        <v>0</v>
      </c>
      <c r="H1126" s="27">
        <v>7500000</v>
      </c>
      <c r="I1126" s="165">
        <v>0</v>
      </c>
      <c r="J1126" s="155">
        <v>7500000</v>
      </c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>
        <f t="shared" si="184"/>
        <v>7500000</v>
      </c>
      <c r="AK1126" s="27">
        <f t="shared" si="185"/>
        <v>15000000</v>
      </c>
      <c r="AL1126" s="28"/>
      <c r="AM1126" s="89"/>
      <c r="AN1126" s="89"/>
      <c r="AO1126" s="2" t="s">
        <v>14906</v>
      </c>
      <c r="AS1126" s="89"/>
      <c r="AT1126" s="89"/>
      <c r="AU1126" s="89"/>
      <c r="AV1126" s="220"/>
      <c r="AW1126" s="89"/>
      <c r="AX1126" s="89"/>
    </row>
    <row r="1127" spans="1:50">
      <c r="A1127" s="218">
        <f ca="1">SUBTOTAL(3,$AK$7:AK1127)</f>
        <v>1094</v>
      </c>
      <c r="B1127" s="219" t="s">
        <v>7052</v>
      </c>
      <c r="C1127" s="158" t="s">
        <v>9730</v>
      </c>
      <c r="D1127" s="219" t="s">
        <v>9731</v>
      </c>
      <c r="E1127" s="219" t="s">
        <v>9651</v>
      </c>
      <c r="F1127" s="219" t="s">
        <v>9651</v>
      </c>
      <c r="G1127" s="155">
        <v>0</v>
      </c>
      <c r="H1127" s="27">
        <v>7500000</v>
      </c>
      <c r="I1127" s="165">
        <v>0</v>
      </c>
      <c r="J1127" s="155">
        <v>7500000</v>
      </c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  <c r="AI1127" s="155"/>
      <c r="AJ1127" s="155">
        <f t="shared" si="184"/>
        <v>7500000</v>
      </c>
      <c r="AK1127" s="27">
        <f t="shared" si="185"/>
        <v>15000000</v>
      </c>
      <c r="AL1127" s="28"/>
      <c r="AM1127" s="89"/>
      <c r="AN1127" s="89"/>
      <c r="AO1127" s="2" t="s">
        <v>14906</v>
      </c>
      <c r="AS1127" s="89"/>
      <c r="AT1127" s="89"/>
      <c r="AU1127" s="89"/>
      <c r="AV1127" s="220"/>
      <c r="AW1127" s="89"/>
      <c r="AX1127" s="89"/>
    </row>
    <row r="1128" spans="1:50">
      <c r="A1128" s="218">
        <f ca="1">SUBTOTAL(3,$AK$7:AK1128)</f>
        <v>1095</v>
      </c>
      <c r="B1128" s="219" t="s">
        <v>7045</v>
      </c>
      <c r="C1128" s="158" t="s">
        <v>10195</v>
      </c>
      <c r="D1128" s="219" t="s">
        <v>10196</v>
      </c>
      <c r="E1128" s="219" t="s">
        <v>10054</v>
      </c>
      <c r="F1128" s="219" t="s">
        <v>8801</v>
      </c>
      <c r="G1128" s="155">
        <v>5500000</v>
      </c>
      <c r="H1128" s="27">
        <v>7500000</v>
      </c>
      <c r="I1128" s="165">
        <v>0</v>
      </c>
      <c r="J1128" s="155">
        <v>7500000</v>
      </c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  <c r="AI1128" s="155"/>
      <c r="AJ1128" s="155">
        <f t="shared" si="184"/>
        <v>7500000</v>
      </c>
      <c r="AK1128" s="27">
        <f t="shared" si="185"/>
        <v>20500000</v>
      </c>
      <c r="AL1128" s="28"/>
      <c r="AM1128" s="89"/>
      <c r="AN1128" s="89"/>
      <c r="AO1128" s="2" t="s">
        <v>14906</v>
      </c>
      <c r="AS1128" s="89"/>
      <c r="AT1128" s="89"/>
      <c r="AU1128" s="89"/>
      <c r="AV1128" s="220"/>
      <c r="AW1128" s="89"/>
      <c r="AX1128" s="89"/>
    </row>
    <row r="1129" spans="1:50">
      <c r="A1129" s="218">
        <f ca="1">SUBTOTAL(3,$AK$7:AK1129)</f>
        <v>1096</v>
      </c>
      <c r="B1129" s="219" t="s">
        <v>7045</v>
      </c>
      <c r="C1129" s="158" t="s">
        <v>10238</v>
      </c>
      <c r="D1129" s="219" t="s">
        <v>10239</v>
      </c>
      <c r="E1129" s="219" t="s">
        <v>10054</v>
      </c>
      <c r="F1129" s="219" t="s">
        <v>10054</v>
      </c>
      <c r="G1129" s="155">
        <v>5500000</v>
      </c>
      <c r="H1129" s="27">
        <v>7500000</v>
      </c>
      <c r="I1129" s="165">
        <v>0</v>
      </c>
      <c r="J1129" s="155">
        <v>7500000</v>
      </c>
      <c r="K1129" s="155"/>
      <c r="L1129" s="155"/>
      <c r="M1129" s="155"/>
      <c r="N1129" s="155"/>
      <c r="O1129" s="155"/>
      <c r="P1129" s="155"/>
      <c r="Q1129" s="155"/>
      <c r="R1129" s="155"/>
      <c r="S1129" s="155"/>
      <c r="T1129" s="155"/>
      <c r="U1129" s="155"/>
      <c r="V1129" s="155"/>
      <c r="W1129" s="155"/>
      <c r="X1129" s="155"/>
      <c r="Y1129" s="155"/>
      <c r="Z1129" s="155"/>
      <c r="AA1129" s="155"/>
      <c r="AB1129" s="155"/>
      <c r="AC1129" s="155"/>
      <c r="AD1129" s="155"/>
      <c r="AE1129" s="155"/>
      <c r="AF1129" s="155"/>
      <c r="AG1129" s="155"/>
      <c r="AH1129" s="155"/>
      <c r="AI1129" s="155"/>
      <c r="AJ1129" s="155">
        <f t="shared" si="184"/>
        <v>7500000</v>
      </c>
      <c r="AK1129" s="27">
        <f t="shared" si="185"/>
        <v>20500000</v>
      </c>
      <c r="AL1129" s="28"/>
      <c r="AM1129" s="89"/>
      <c r="AN1129" s="89"/>
      <c r="AO1129" s="2" t="s">
        <v>14906</v>
      </c>
      <c r="AS1129" s="89"/>
      <c r="AT1129" s="89"/>
      <c r="AU1129" s="89"/>
      <c r="AV1129" s="220"/>
      <c r="AW1129" s="89"/>
      <c r="AX1129" s="89"/>
    </row>
    <row r="1130" spans="1:50">
      <c r="A1130" s="218">
        <f ca="1">SUBTOTAL(3,$AK$7:AK1130)</f>
        <v>1097</v>
      </c>
      <c r="B1130" s="219" t="s">
        <v>7045</v>
      </c>
      <c r="C1130" s="158" t="s">
        <v>10237</v>
      </c>
      <c r="D1130" s="219" t="s">
        <v>8994</v>
      </c>
      <c r="E1130" s="219" t="s">
        <v>10054</v>
      </c>
      <c r="F1130" s="219" t="s">
        <v>8801</v>
      </c>
      <c r="G1130" s="155">
        <v>5500000</v>
      </c>
      <c r="H1130" s="27">
        <v>7500000</v>
      </c>
      <c r="I1130" s="165">
        <v>0</v>
      </c>
      <c r="J1130" s="155">
        <v>7500000</v>
      </c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  <c r="AI1130" s="155"/>
      <c r="AJ1130" s="155">
        <f t="shared" si="184"/>
        <v>7500000</v>
      </c>
      <c r="AK1130" s="27">
        <f t="shared" si="185"/>
        <v>20500000</v>
      </c>
      <c r="AL1130" s="28"/>
      <c r="AM1130" s="89"/>
      <c r="AN1130" s="89"/>
      <c r="AO1130" s="2" t="s">
        <v>14906</v>
      </c>
      <c r="AS1130" s="89"/>
      <c r="AT1130" s="89"/>
      <c r="AU1130" s="89"/>
      <c r="AV1130" s="220"/>
      <c r="AW1130" s="89"/>
      <c r="AX1130" s="89"/>
    </row>
    <row r="1131" spans="1:50">
      <c r="A1131" s="218">
        <f ca="1">SUBTOTAL(3,$AK$7:AK1131)</f>
        <v>1098</v>
      </c>
      <c r="B1131" s="219" t="s">
        <v>7044</v>
      </c>
      <c r="C1131" s="158" t="s">
        <v>10298</v>
      </c>
      <c r="D1131" s="219" t="s">
        <v>10299</v>
      </c>
      <c r="E1131" s="219" t="s">
        <v>9315</v>
      </c>
      <c r="F1131" s="219" t="s">
        <v>9316</v>
      </c>
      <c r="G1131" s="155">
        <v>6000000</v>
      </c>
      <c r="H1131" s="27">
        <v>7050000</v>
      </c>
      <c r="I1131" s="165">
        <v>0</v>
      </c>
      <c r="J1131" s="155">
        <v>7050000</v>
      </c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>
        <f t="shared" si="184"/>
        <v>7050000</v>
      </c>
      <c r="AK1131" s="27">
        <f t="shared" si="185"/>
        <v>20100000</v>
      </c>
      <c r="AL1131" s="28"/>
      <c r="AM1131" s="89"/>
      <c r="AN1131" s="89"/>
      <c r="AO1131" s="2" t="s">
        <v>14906</v>
      </c>
      <c r="AS1131" s="89"/>
      <c r="AT1131" s="89"/>
      <c r="AU1131" s="89"/>
      <c r="AV1131" s="220"/>
      <c r="AW1131" s="89"/>
      <c r="AX1131" s="89"/>
    </row>
    <row r="1132" spans="1:50">
      <c r="A1132" s="218">
        <f ca="1">SUBTOTAL(3,$AK$7:AK1132)</f>
        <v>1099</v>
      </c>
      <c r="B1132" s="219" t="s">
        <v>7044</v>
      </c>
      <c r="C1132" s="158" t="s">
        <v>9383</v>
      </c>
      <c r="D1132" s="219" t="s">
        <v>9384</v>
      </c>
      <c r="E1132" s="219" t="s">
        <v>9315</v>
      </c>
      <c r="F1132" s="219" t="s">
        <v>9316</v>
      </c>
      <c r="G1132" s="155">
        <v>0</v>
      </c>
      <c r="H1132" s="27">
        <v>7050000</v>
      </c>
      <c r="I1132" s="165">
        <v>0</v>
      </c>
      <c r="J1132" s="155">
        <v>7050000</v>
      </c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  <c r="AI1132" s="155"/>
      <c r="AJ1132" s="155">
        <f t="shared" si="184"/>
        <v>7050000</v>
      </c>
      <c r="AK1132" s="27">
        <f t="shared" si="185"/>
        <v>14100000</v>
      </c>
      <c r="AL1132" s="28"/>
      <c r="AM1132" s="89"/>
      <c r="AN1132" s="89"/>
      <c r="AO1132" s="2" t="s">
        <v>14906</v>
      </c>
      <c r="AS1132" s="89"/>
      <c r="AT1132" s="89"/>
      <c r="AU1132" s="89"/>
      <c r="AV1132" s="220"/>
      <c r="AW1132" s="89"/>
      <c r="AX1132" s="89"/>
    </row>
    <row r="1133" spans="1:50">
      <c r="A1133" s="218">
        <f ca="1">SUBTOTAL(3,$AK$7:AK1133)</f>
        <v>1100</v>
      </c>
      <c r="B1133" s="219" t="s">
        <v>7044</v>
      </c>
      <c r="C1133" s="158" t="s">
        <v>9394</v>
      </c>
      <c r="D1133" s="219" t="s">
        <v>9395</v>
      </c>
      <c r="E1133" s="219" t="s">
        <v>9315</v>
      </c>
      <c r="F1133" s="219" t="s">
        <v>9316</v>
      </c>
      <c r="G1133" s="155">
        <v>0</v>
      </c>
      <c r="H1133" s="27">
        <v>7050000</v>
      </c>
      <c r="I1133" s="165">
        <v>0</v>
      </c>
      <c r="J1133" s="155">
        <v>7050000</v>
      </c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  <c r="AI1133" s="155"/>
      <c r="AJ1133" s="155">
        <f t="shared" si="184"/>
        <v>7050000</v>
      </c>
      <c r="AK1133" s="27">
        <f t="shared" si="185"/>
        <v>14100000</v>
      </c>
      <c r="AL1133" s="28"/>
      <c r="AM1133" s="89"/>
      <c r="AN1133" s="89"/>
      <c r="AO1133" s="2" t="s">
        <v>14906</v>
      </c>
      <c r="AS1133" s="89"/>
      <c r="AT1133" s="89"/>
      <c r="AU1133" s="89"/>
      <c r="AV1133" s="220"/>
      <c r="AW1133" s="89"/>
      <c r="AX1133" s="89"/>
    </row>
    <row r="1134" spans="1:50">
      <c r="A1134" s="218">
        <f ca="1">SUBTOTAL(3,$AK$7:AK1134)</f>
        <v>1101</v>
      </c>
      <c r="B1134" s="219" t="s">
        <v>7044</v>
      </c>
      <c r="C1134" s="158" t="s">
        <v>9402</v>
      </c>
      <c r="D1134" s="219" t="s">
        <v>9403</v>
      </c>
      <c r="E1134" s="219" t="s">
        <v>9315</v>
      </c>
      <c r="F1134" s="219" t="s">
        <v>9316</v>
      </c>
      <c r="G1134" s="155">
        <v>0</v>
      </c>
      <c r="H1134" s="27">
        <v>7050000</v>
      </c>
      <c r="I1134" s="165">
        <v>0</v>
      </c>
      <c r="J1134" s="155">
        <v>7050000</v>
      </c>
      <c r="K1134" s="155"/>
      <c r="L1134" s="155"/>
      <c r="M1134" s="155"/>
      <c r="N1134" s="155"/>
      <c r="O1134" s="155"/>
      <c r="P1134" s="155"/>
      <c r="Q1134" s="155"/>
      <c r="R1134" s="155"/>
      <c r="S1134" s="155"/>
      <c r="T1134" s="155"/>
      <c r="U1134" s="155"/>
      <c r="V1134" s="155"/>
      <c r="W1134" s="155"/>
      <c r="X1134" s="155"/>
      <c r="Y1134" s="155"/>
      <c r="Z1134" s="155"/>
      <c r="AA1134" s="155"/>
      <c r="AB1134" s="155"/>
      <c r="AC1134" s="155"/>
      <c r="AD1134" s="155"/>
      <c r="AE1134" s="155"/>
      <c r="AF1134" s="155"/>
      <c r="AG1134" s="155"/>
      <c r="AH1134" s="155"/>
      <c r="AI1134" s="155"/>
      <c r="AJ1134" s="155">
        <f t="shared" si="184"/>
        <v>7050000</v>
      </c>
      <c r="AK1134" s="27">
        <f t="shared" si="185"/>
        <v>14100000</v>
      </c>
      <c r="AL1134" s="28"/>
      <c r="AM1134" s="89"/>
      <c r="AN1134" s="89"/>
      <c r="AO1134" s="2" t="s">
        <v>14906</v>
      </c>
      <c r="AS1134" s="89"/>
      <c r="AT1134" s="89"/>
      <c r="AU1134" s="89"/>
      <c r="AV1134" s="220"/>
      <c r="AW1134" s="89"/>
      <c r="AX1134" s="89"/>
    </row>
    <row r="1135" spans="1:50">
      <c r="A1135" s="218">
        <f ca="1">SUBTOTAL(3,$AK$7:AK1135)</f>
        <v>1102</v>
      </c>
      <c r="B1135" s="219" t="s">
        <v>7044</v>
      </c>
      <c r="C1135" s="158" t="s">
        <v>9539</v>
      </c>
      <c r="D1135" s="219" t="s">
        <v>9540</v>
      </c>
      <c r="E1135" s="219" t="s">
        <v>8853</v>
      </c>
      <c r="F1135" s="219" t="s">
        <v>8854</v>
      </c>
      <c r="G1135" s="155">
        <v>0</v>
      </c>
      <c r="H1135" s="27">
        <v>7050000</v>
      </c>
      <c r="I1135" s="165">
        <v>0</v>
      </c>
      <c r="J1135" s="155">
        <v>7050000</v>
      </c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  <c r="AI1135" s="155"/>
      <c r="AJ1135" s="155">
        <f t="shared" si="184"/>
        <v>7050000</v>
      </c>
      <c r="AK1135" s="27">
        <f t="shared" si="185"/>
        <v>14100000</v>
      </c>
      <c r="AL1135" s="28"/>
      <c r="AM1135" s="89"/>
      <c r="AN1135" s="89"/>
      <c r="AO1135" s="2" t="s">
        <v>14906</v>
      </c>
      <c r="AS1135" s="89"/>
      <c r="AT1135" s="89"/>
      <c r="AU1135" s="89"/>
      <c r="AV1135" s="220"/>
      <c r="AW1135" s="89"/>
      <c r="AX1135" s="89"/>
    </row>
    <row r="1136" spans="1:50">
      <c r="A1136" s="218">
        <f ca="1">SUBTOTAL(3,$AK$7:AK1136)</f>
        <v>1103</v>
      </c>
      <c r="B1136" s="219" t="s">
        <v>7044</v>
      </c>
      <c r="C1136" s="158" t="s">
        <v>9593</v>
      </c>
      <c r="D1136" s="219" t="s">
        <v>9594</v>
      </c>
      <c r="E1136" s="219" t="s">
        <v>8853</v>
      </c>
      <c r="F1136" s="219" t="s">
        <v>8854</v>
      </c>
      <c r="G1136" s="155">
        <v>0</v>
      </c>
      <c r="H1136" s="27">
        <v>7050000</v>
      </c>
      <c r="I1136" s="165">
        <v>0</v>
      </c>
      <c r="J1136" s="155">
        <v>7050000</v>
      </c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  <c r="AI1136" s="155"/>
      <c r="AJ1136" s="155">
        <f t="shared" si="184"/>
        <v>7050000</v>
      </c>
      <c r="AK1136" s="27">
        <f t="shared" si="185"/>
        <v>14100000</v>
      </c>
      <c r="AL1136" s="28"/>
      <c r="AM1136" s="89"/>
      <c r="AN1136" s="89"/>
      <c r="AO1136" s="2" t="s">
        <v>14906</v>
      </c>
      <c r="AS1136" s="89"/>
      <c r="AT1136" s="89"/>
      <c r="AU1136" s="89"/>
      <c r="AV1136" s="220"/>
      <c r="AW1136" s="89"/>
      <c r="AX1136" s="89"/>
    </row>
    <row r="1137" spans="1:50">
      <c r="A1137" s="218">
        <f ca="1">SUBTOTAL(3,$AK$7:AK1137)</f>
        <v>1104</v>
      </c>
      <c r="B1137" s="219" t="s">
        <v>7046</v>
      </c>
      <c r="C1137" s="158" t="s">
        <v>9823</v>
      </c>
      <c r="D1137" s="219" t="s">
        <v>9824</v>
      </c>
      <c r="E1137" s="219" t="s">
        <v>8744</v>
      </c>
      <c r="F1137" s="219" t="s">
        <v>8744</v>
      </c>
      <c r="G1137" s="155">
        <v>0</v>
      </c>
      <c r="H1137" s="27">
        <v>7600000</v>
      </c>
      <c r="I1137" s="165">
        <v>0</v>
      </c>
      <c r="J1137" s="155">
        <v>7600000</v>
      </c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>
        <f t="shared" si="184"/>
        <v>7600000</v>
      </c>
      <c r="AK1137" s="27">
        <f t="shared" si="185"/>
        <v>15200000</v>
      </c>
      <c r="AL1137" s="28"/>
      <c r="AM1137" s="89"/>
      <c r="AN1137" s="89"/>
      <c r="AO1137" s="2" t="s">
        <v>14906</v>
      </c>
      <c r="AS1137" s="89"/>
      <c r="AT1137" s="89"/>
      <c r="AU1137" s="89"/>
      <c r="AV1137" s="220"/>
      <c r="AW1137" s="89"/>
      <c r="AX1137" s="89"/>
    </row>
    <row r="1138" spans="1:50">
      <c r="A1138" s="218">
        <f ca="1">SUBTOTAL(3,$AK$7:AK1138)</f>
        <v>1105</v>
      </c>
      <c r="B1138" s="219" t="s">
        <v>7046</v>
      </c>
      <c r="C1138" s="158" t="s">
        <v>9951</v>
      </c>
      <c r="D1138" s="219" t="s">
        <v>9952</v>
      </c>
      <c r="E1138" s="219" t="s">
        <v>8744</v>
      </c>
      <c r="F1138" s="219" t="s">
        <v>8744</v>
      </c>
      <c r="G1138" s="155">
        <v>0</v>
      </c>
      <c r="H1138" s="27">
        <v>7600000</v>
      </c>
      <c r="I1138" s="165">
        <v>0</v>
      </c>
      <c r="J1138" s="155">
        <v>7600000</v>
      </c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>
        <f t="shared" si="184"/>
        <v>7600000</v>
      </c>
      <c r="AK1138" s="27">
        <f t="shared" si="185"/>
        <v>15200000</v>
      </c>
      <c r="AL1138" s="28"/>
      <c r="AM1138" s="89"/>
      <c r="AN1138" s="89"/>
      <c r="AO1138" s="2" t="s">
        <v>14906</v>
      </c>
      <c r="AS1138" s="89"/>
      <c r="AT1138" s="89"/>
      <c r="AU1138" s="89"/>
      <c r="AV1138" s="220"/>
      <c r="AW1138" s="89"/>
      <c r="AX1138" s="89"/>
    </row>
    <row r="1139" spans="1:50">
      <c r="A1139" s="218">
        <f ca="1">SUBTOTAL(3,$AK$7:AK1139)</f>
        <v>1106</v>
      </c>
      <c r="B1139" s="219" t="s">
        <v>38</v>
      </c>
      <c r="C1139" s="158" t="s">
        <v>8957</v>
      </c>
      <c r="D1139" s="219" t="s">
        <v>8958</v>
      </c>
      <c r="E1139" s="219" t="s">
        <v>8917</v>
      </c>
      <c r="F1139" s="219" t="s">
        <v>8917</v>
      </c>
      <c r="G1139" s="155">
        <v>0</v>
      </c>
      <c r="H1139" s="27">
        <v>0</v>
      </c>
      <c r="I1139" s="165">
        <v>0</v>
      </c>
      <c r="J1139" s="155">
        <v>7500000</v>
      </c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>
        <f t="shared" si="184"/>
        <v>7500000</v>
      </c>
      <c r="AK1139" s="27">
        <f t="shared" si="185"/>
        <v>7500000</v>
      </c>
      <c r="AL1139" s="28"/>
      <c r="AM1139" s="89"/>
      <c r="AN1139" s="89"/>
      <c r="AO1139" s="2" t="s">
        <v>14906</v>
      </c>
      <c r="AS1139" s="89"/>
      <c r="AT1139" s="89"/>
      <c r="AU1139" s="89"/>
      <c r="AV1139" s="220"/>
      <c r="AW1139" s="89"/>
      <c r="AX1139" s="89"/>
    </row>
    <row r="1140" spans="1:50">
      <c r="A1140" s="218">
        <f ca="1">SUBTOTAL(3,$AK$7:AK1140)</f>
        <v>1107</v>
      </c>
      <c r="B1140" s="219" t="s">
        <v>38</v>
      </c>
      <c r="C1140" s="158" t="s">
        <v>9679</v>
      </c>
      <c r="D1140" s="219" t="s">
        <v>9680</v>
      </c>
      <c r="E1140" s="219" t="s">
        <v>8917</v>
      </c>
      <c r="F1140" s="219" t="s">
        <v>8917</v>
      </c>
      <c r="G1140" s="155">
        <v>0</v>
      </c>
      <c r="H1140" s="27">
        <v>7500000</v>
      </c>
      <c r="I1140" s="165">
        <v>0</v>
      </c>
      <c r="J1140" s="155">
        <v>7500000</v>
      </c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>
        <f t="shared" si="184"/>
        <v>7500000</v>
      </c>
      <c r="AK1140" s="27">
        <f t="shared" si="185"/>
        <v>15000000</v>
      </c>
      <c r="AL1140" s="28"/>
      <c r="AM1140" s="89"/>
      <c r="AN1140" s="89"/>
      <c r="AO1140" s="2" t="s">
        <v>14906</v>
      </c>
      <c r="AS1140" s="89"/>
      <c r="AT1140" s="89"/>
      <c r="AU1140" s="89"/>
      <c r="AV1140" s="220"/>
      <c r="AW1140" s="89"/>
      <c r="AX1140" s="89"/>
    </row>
    <row r="1141" spans="1:50">
      <c r="A1141" s="218">
        <f ca="1">SUBTOTAL(3,$AK$7:AK1141)</f>
        <v>1108</v>
      </c>
      <c r="B1141" s="219" t="s">
        <v>4731</v>
      </c>
      <c r="C1141" s="158" t="s">
        <v>9349</v>
      </c>
      <c r="D1141" s="219" t="s">
        <v>9350</v>
      </c>
      <c r="E1141" s="219" t="s">
        <v>9351</v>
      </c>
      <c r="F1141" s="219" t="s">
        <v>9351</v>
      </c>
      <c r="G1141" s="155">
        <v>6000000</v>
      </c>
      <c r="H1141" s="27">
        <v>0</v>
      </c>
      <c r="I1141" s="165">
        <v>0</v>
      </c>
      <c r="J1141" s="155">
        <v>7050000</v>
      </c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>
        <f t="shared" si="184"/>
        <v>7050000</v>
      </c>
      <c r="AK1141" s="27">
        <f t="shared" si="185"/>
        <v>13050000</v>
      </c>
      <c r="AL1141" s="28"/>
      <c r="AM1141" s="89"/>
      <c r="AN1141" s="89"/>
      <c r="AO1141" s="2" t="s">
        <v>14906</v>
      </c>
      <c r="AS1141" s="89"/>
      <c r="AT1141" s="89"/>
      <c r="AU1141" s="89"/>
      <c r="AV1141" s="220"/>
      <c r="AW1141" s="89"/>
      <c r="AX1141" s="89"/>
    </row>
    <row r="1142" spans="1:50">
      <c r="A1142" s="218">
        <f ca="1">SUBTOTAL(3,$AK$7:AK1142)</f>
        <v>1109</v>
      </c>
      <c r="B1142" s="219" t="s">
        <v>4731</v>
      </c>
      <c r="C1142" s="158" t="s">
        <v>9610</v>
      </c>
      <c r="D1142" s="219" t="s">
        <v>9611</v>
      </c>
      <c r="E1142" s="219" t="s">
        <v>9351</v>
      </c>
      <c r="F1142" s="219" t="s">
        <v>9351</v>
      </c>
      <c r="G1142" s="155">
        <v>0</v>
      </c>
      <c r="H1142" s="27">
        <v>7050000</v>
      </c>
      <c r="I1142" s="165">
        <v>0</v>
      </c>
      <c r="J1142" s="155">
        <v>7050000</v>
      </c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>
        <f t="shared" si="184"/>
        <v>7050000</v>
      </c>
      <c r="AK1142" s="27">
        <f t="shared" si="185"/>
        <v>14100000</v>
      </c>
      <c r="AL1142" s="28"/>
      <c r="AM1142" s="89"/>
      <c r="AN1142" s="89"/>
      <c r="AO1142" s="2" t="s">
        <v>14906</v>
      </c>
      <c r="AS1142" s="89"/>
      <c r="AT1142" s="89"/>
      <c r="AU1142" s="89"/>
      <c r="AV1142" s="220"/>
      <c r="AW1142" s="89"/>
      <c r="AX1142" s="89"/>
    </row>
    <row r="1143" spans="1:50">
      <c r="A1143" s="218">
        <f ca="1">SUBTOTAL(3,$AK$7:AK1143)</f>
        <v>1110</v>
      </c>
      <c r="B1143" s="219" t="s">
        <v>38</v>
      </c>
      <c r="C1143" s="158" t="s">
        <v>10194</v>
      </c>
      <c r="D1143" s="219" t="s">
        <v>9304</v>
      </c>
      <c r="E1143" s="219" t="s">
        <v>8942</v>
      </c>
      <c r="F1143" s="219" t="s">
        <v>8942</v>
      </c>
      <c r="G1143" s="155">
        <v>5499500</v>
      </c>
      <c r="H1143" s="27">
        <v>7500000</v>
      </c>
      <c r="I1143" s="165">
        <v>0</v>
      </c>
      <c r="J1143" s="155">
        <v>7500000</v>
      </c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>
        <f t="shared" si="184"/>
        <v>7500000</v>
      </c>
      <c r="AK1143" s="27">
        <f t="shared" si="185"/>
        <v>20499500</v>
      </c>
      <c r="AL1143" s="28"/>
      <c r="AM1143" s="89"/>
      <c r="AN1143" s="89"/>
      <c r="AO1143" s="2" t="s">
        <v>14906</v>
      </c>
      <c r="AS1143" s="89"/>
      <c r="AT1143" s="89"/>
      <c r="AU1143" s="89"/>
      <c r="AV1143" s="220"/>
      <c r="AW1143" s="89"/>
      <c r="AX1143" s="89"/>
    </row>
    <row r="1144" spans="1:50">
      <c r="A1144" s="218">
        <f ca="1">SUBTOTAL(3,$AK$7:AK1144)</f>
        <v>1111</v>
      </c>
      <c r="B1144" s="219" t="s">
        <v>54</v>
      </c>
      <c r="C1144" s="158" t="s">
        <v>10038</v>
      </c>
      <c r="D1144" s="221" t="s">
        <v>10039</v>
      </c>
      <c r="E1144" s="221" t="s">
        <v>8997</v>
      </c>
      <c r="F1144" s="221" t="s">
        <v>8997</v>
      </c>
      <c r="G1144" s="155">
        <v>0</v>
      </c>
      <c r="H1144" s="27">
        <v>8200000</v>
      </c>
      <c r="I1144" s="165">
        <v>0</v>
      </c>
      <c r="J1144" s="222">
        <v>8200000</v>
      </c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>
        <f t="shared" si="184"/>
        <v>8200000</v>
      </c>
      <c r="AK1144" s="27">
        <f t="shared" si="185"/>
        <v>16400000</v>
      </c>
      <c r="AL1144" s="28"/>
      <c r="AM1144" s="50"/>
      <c r="AN1144" s="50"/>
      <c r="AO1144" s="2" t="s">
        <v>14906</v>
      </c>
      <c r="AS1144" s="89"/>
      <c r="AT1144" s="50"/>
      <c r="AU1144" s="50"/>
      <c r="AV1144" s="220"/>
      <c r="AW1144" s="89"/>
      <c r="AX1144" s="50"/>
    </row>
    <row r="1145" spans="1:50">
      <c r="A1145" s="218">
        <f ca="1">SUBTOTAL(3,$AK$7:AK1145)</f>
        <v>1112</v>
      </c>
      <c r="B1145" s="219" t="s">
        <v>54</v>
      </c>
      <c r="C1145" s="158" t="s">
        <v>10042</v>
      </c>
      <c r="D1145" s="221" t="s">
        <v>10043</v>
      </c>
      <c r="E1145" s="221" t="s">
        <v>8997</v>
      </c>
      <c r="F1145" s="221" t="s">
        <v>8997</v>
      </c>
      <c r="G1145" s="155">
        <v>0</v>
      </c>
      <c r="H1145" s="27">
        <v>8200000</v>
      </c>
      <c r="I1145" s="165">
        <v>0</v>
      </c>
      <c r="J1145" s="222">
        <v>8200000</v>
      </c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>
        <f t="shared" si="184"/>
        <v>8200000</v>
      </c>
      <c r="AK1145" s="27">
        <f t="shared" si="185"/>
        <v>16400000</v>
      </c>
      <c r="AL1145" s="28"/>
      <c r="AM1145" s="50"/>
      <c r="AN1145" s="50"/>
      <c r="AO1145" s="2" t="s">
        <v>14906</v>
      </c>
      <c r="AS1145" s="89"/>
      <c r="AT1145" s="50"/>
      <c r="AU1145" s="50"/>
      <c r="AV1145" s="220"/>
      <c r="AW1145" s="89"/>
      <c r="AX1145" s="50"/>
    </row>
    <row r="1146" spans="1:50">
      <c r="A1146" s="218">
        <f ca="1">SUBTOTAL(3,$AK$7:AK1146)</f>
        <v>1113</v>
      </c>
      <c r="B1146" s="219" t="s">
        <v>54</v>
      </c>
      <c r="C1146" s="158" t="s">
        <v>10048</v>
      </c>
      <c r="D1146" s="221" t="s">
        <v>10049</v>
      </c>
      <c r="E1146" s="221" t="s">
        <v>8838</v>
      </c>
      <c r="F1146" s="221" t="s">
        <v>8838</v>
      </c>
      <c r="G1146" s="155">
        <v>0</v>
      </c>
      <c r="H1146" s="27">
        <v>8200000</v>
      </c>
      <c r="I1146" s="165">
        <v>0</v>
      </c>
      <c r="J1146" s="222">
        <v>8200000</v>
      </c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>
        <f t="shared" si="184"/>
        <v>8200000</v>
      </c>
      <c r="AK1146" s="27">
        <f t="shared" si="185"/>
        <v>16400000</v>
      </c>
      <c r="AL1146" s="28"/>
      <c r="AM1146" s="50"/>
      <c r="AN1146" s="50"/>
      <c r="AO1146" s="2" t="s">
        <v>14906</v>
      </c>
      <c r="AS1146" s="89"/>
      <c r="AT1146" s="50"/>
      <c r="AU1146" s="50"/>
      <c r="AV1146" s="220"/>
      <c r="AW1146" s="89"/>
      <c r="AX1146" s="50"/>
    </row>
    <row r="1147" spans="1:50">
      <c r="A1147" s="218">
        <f ca="1">SUBTOTAL(3,$AK$7:AK1147)</f>
        <v>1114</v>
      </c>
      <c r="B1147" s="219" t="s">
        <v>54</v>
      </c>
      <c r="C1147" s="158" t="s">
        <v>10154</v>
      </c>
      <c r="D1147" s="219" t="s">
        <v>10155</v>
      </c>
      <c r="E1147" s="219" t="s">
        <v>8747</v>
      </c>
      <c r="F1147" s="219" t="s">
        <v>8747</v>
      </c>
      <c r="G1147" s="155">
        <v>0</v>
      </c>
      <c r="H1147" s="27">
        <v>8200000</v>
      </c>
      <c r="I1147" s="165">
        <v>0</v>
      </c>
      <c r="J1147" s="155">
        <v>8200000</v>
      </c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>
        <f t="shared" si="184"/>
        <v>8200000</v>
      </c>
      <c r="AK1147" s="27">
        <f t="shared" si="185"/>
        <v>16400000</v>
      </c>
      <c r="AL1147" s="28"/>
      <c r="AM1147" s="89"/>
      <c r="AN1147" s="89"/>
      <c r="AO1147" s="2" t="s">
        <v>14906</v>
      </c>
      <c r="AS1147" s="89"/>
      <c r="AT1147" s="89"/>
      <c r="AU1147" s="89"/>
      <c r="AV1147" s="220"/>
      <c r="AW1147" s="89"/>
      <c r="AX1147" s="89">
        <f>3+8+32+11</f>
        <v>54</v>
      </c>
    </row>
    <row r="1148" spans="1:50">
      <c r="A1148" s="218">
        <f ca="1">SUBTOTAL(3,$AK$7:AK1148)</f>
        <v>1115</v>
      </c>
      <c r="B1148" s="219" t="s">
        <v>54</v>
      </c>
      <c r="C1148" s="158" t="s">
        <v>9612</v>
      </c>
      <c r="D1148" s="219" t="s">
        <v>9613</v>
      </c>
      <c r="E1148" s="219" t="s">
        <v>8747</v>
      </c>
      <c r="F1148" s="219" t="s">
        <v>8747</v>
      </c>
      <c r="G1148" s="155">
        <v>0</v>
      </c>
      <c r="H1148" s="27">
        <v>7200000</v>
      </c>
      <c r="I1148" s="165">
        <v>0</v>
      </c>
      <c r="J1148" s="174">
        <v>8200000</v>
      </c>
      <c r="K1148" s="155"/>
      <c r="L1148" s="155"/>
      <c r="M1148" s="155"/>
      <c r="N1148" s="155"/>
      <c r="O1148" s="155"/>
      <c r="P1148" s="155"/>
      <c r="Q1148" s="155"/>
      <c r="R1148" s="155"/>
      <c r="S1148" s="155"/>
      <c r="T1148" s="155"/>
      <c r="U1148" s="155"/>
      <c r="V1148" s="155"/>
      <c r="W1148" s="155"/>
      <c r="X1148" s="155"/>
      <c r="Y1148" s="155"/>
      <c r="Z1148" s="155"/>
      <c r="AA1148" s="155"/>
      <c r="AB1148" s="155"/>
      <c r="AC1148" s="155"/>
      <c r="AD1148" s="155"/>
      <c r="AE1148" s="155"/>
      <c r="AF1148" s="155"/>
      <c r="AG1148" s="155"/>
      <c r="AH1148" s="155"/>
      <c r="AI1148" s="155"/>
      <c r="AJ1148" s="155">
        <f t="shared" si="184"/>
        <v>8200000</v>
      </c>
      <c r="AK1148" s="27">
        <f t="shared" si="185"/>
        <v>15400000</v>
      </c>
      <c r="AL1148" s="28"/>
      <c r="AM1148" s="89"/>
      <c r="AN1148" s="89"/>
      <c r="AO1148" s="2" t="s">
        <v>14906</v>
      </c>
      <c r="AS1148" s="89"/>
      <c r="AT1148" s="89"/>
      <c r="AU1148" s="89"/>
      <c r="AV1148" s="220"/>
      <c r="AW1148" s="89"/>
      <c r="AX1148" s="89"/>
    </row>
    <row r="1149" spans="1:50">
      <c r="A1149" s="218">
        <f ca="1">SUBTOTAL(3,$AK$7:AK1149)</f>
        <v>1116</v>
      </c>
      <c r="B1149" s="219" t="s">
        <v>54</v>
      </c>
      <c r="C1149" s="158" t="s">
        <v>10157</v>
      </c>
      <c r="D1149" s="219" t="s">
        <v>10158</v>
      </c>
      <c r="E1149" s="219" t="s">
        <v>8747</v>
      </c>
      <c r="F1149" s="219" t="s">
        <v>8747</v>
      </c>
      <c r="G1149" s="155">
        <v>0</v>
      </c>
      <c r="H1149" s="27">
        <v>8200000</v>
      </c>
      <c r="I1149" s="165">
        <v>0</v>
      </c>
      <c r="J1149" s="155">
        <v>8200000</v>
      </c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  <c r="AI1149" s="155"/>
      <c r="AJ1149" s="155">
        <f t="shared" si="184"/>
        <v>8200000</v>
      </c>
      <c r="AK1149" s="27">
        <f t="shared" si="185"/>
        <v>16400000</v>
      </c>
      <c r="AL1149" s="28"/>
      <c r="AM1149" s="89"/>
      <c r="AN1149" s="89"/>
      <c r="AO1149" s="2" t="s">
        <v>14906</v>
      </c>
      <c r="AS1149" s="89"/>
      <c r="AT1149" s="89"/>
      <c r="AU1149" s="89"/>
      <c r="AV1149" s="220"/>
      <c r="AW1149" s="89"/>
      <c r="AX1149" s="89"/>
    </row>
    <row r="1150" spans="1:50">
      <c r="A1150" s="218">
        <f ca="1">SUBTOTAL(3,$AK$7:AK1150)</f>
        <v>1117</v>
      </c>
      <c r="B1150" s="219" t="s">
        <v>54</v>
      </c>
      <c r="C1150" s="158" t="s">
        <v>9554</v>
      </c>
      <c r="D1150" s="221" t="s">
        <v>9555</v>
      </c>
      <c r="E1150" s="221" t="s">
        <v>8997</v>
      </c>
      <c r="F1150" s="221" t="s">
        <v>8997</v>
      </c>
      <c r="G1150" s="155">
        <v>0</v>
      </c>
      <c r="H1150" s="27">
        <v>0</v>
      </c>
      <c r="I1150" s="165"/>
      <c r="J1150" s="222">
        <v>8200000</v>
      </c>
      <c r="K1150" s="155"/>
      <c r="L1150" s="155"/>
      <c r="M1150" s="155"/>
      <c r="N1150" s="155"/>
      <c r="O1150" s="155"/>
      <c r="P1150" s="155"/>
      <c r="Q1150" s="155"/>
      <c r="R1150" s="155"/>
      <c r="S1150" s="155"/>
      <c r="T1150" s="155"/>
      <c r="U1150" s="155"/>
      <c r="V1150" s="155"/>
      <c r="W1150" s="155"/>
      <c r="X1150" s="155"/>
      <c r="Y1150" s="155"/>
      <c r="Z1150" s="155"/>
      <c r="AA1150" s="155"/>
      <c r="AB1150" s="155"/>
      <c r="AC1150" s="155"/>
      <c r="AD1150" s="155"/>
      <c r="AE1150" s="155"/>
      <c r="AF1150" s="155"/>
      <c r="AG1150" s="155"/>
      <c r="AH1150" s="155"/>
      <c r="AI1150" s="155"/>
      <c r="AJ1150" s="155">
        <f t="shared" si="184"/>
        <v>8200000</v>
      </c>
      <c r="AK1150" s="27">
        <f t="shared" si="185"/>
        <v>8200000</v>
      </c>
      <c r="AL1150" s="28"/>
      <c r="AM1150" s="50"/>
      <c r="AN1150" s="50"/>
      <c r="AO1150" s="2" t="s">
        <v>14906</v>
      </c>
      <c r="AS1150" s="89"/>
      <c r="AT1150" s="50"/>
      <c r="AU1150" s="50"/>
      <c r="AV1150" s="220"/>
      <c r="AW1150" s="89"/>
      <c r="AX1150" s="50"/>
    </row>
    <row r="1151" spans="1:50">
      <c r="A1151" s="218">
        <f ca="1">SUBTOTAL(3,$AK$7:AK1151)</f>
        <v>1118</v>
      </c>
      <c r="B1151" s="219" t="str">
        <f>MID(C1151,4,3)</f>
        <v>007</v>
      </c>
      <c r="C1151" s="158" t="s">
        <v>10357</v>
      </c>
      <c r="D1151" s="219" t="s">
        <v>10358</v>
      </c>
      <c r="E1151" s="219" t="s">
        <v>9374</v>
      </c>
      <c r="F1151" s="226" t="s">
        <v>9374</v>
      </c>
      <c r="G1151" s="155">
        <v>5000000</v>
      </c>
      <c r="H1151" s="27">
        <v>8200000</v>
      </c>
      <c r="I1151" s="165">
        <v>0</v>
      </c>
      <c r="J1151" s="155">
        <v>8200000</v>
      </c>
      <c r="K1151" s="155"/>
      <c r="L1151" s="155"/>
      <c r="M1151" s="155"/>
      <c r="N1151" s="155"/>
      <c r="O1151" s="155"/>
      <c r="P1151" s="155"/>
      <c r="Q1151" s="155"/>
      <c r="R1151" s="155"/>
      <c r="S1151" s="155"/>
      <c r="T1151" s="155"/>
      <c r="U1151" s="155"/>
      <c r="V1151" s="155"/>
      <c r="W1151" s="155"/>
      <c r="X1151" s="155"/>
      <c r="Y1151" s="155"/>
      <c r="Z1151" s="155"/>
      <c r="AA1151" s="155"/>
      <c r="AB1151" s="155"/>
      <c r="AC1151" s="155"/>
      <c r="AD1151" s="155"/>
      <c r="AE1151" s="155"/>
      <c r="AF1151" s="155"/>
      <c r="AG1151" s="155"/>
      <c r="AH1151" s="155"/>
      <c r="AI1151" s="155"/>
      <c r="AJ1151" s="155">
        <f t="shared" si="184"/>
        <v>8200000</v>
      </c>
      <c r="AK1151" s="27">
        <f t="shared" si="185"/>
        <v>21400000</v>
      </c>
      <c r="AL1151" s="28"/>
      <c r="AM1151" s="89"/>
      <c r="AN1151" s="89"/>
      <c r="AO1151" s="2" t="s">
        <v>14906</v>
      </c>
      <c r="AS1151" s="89"/>
      <c r="AT1151" s="89"/>
      <c r="AU1151" s="89"/>
      <c r="AV1151" s="220"/>
      <c r="AW1151" s="89"/>
      <c r="AX1151" s="89"/>
    </row>
    <row r="1152" spans="1:50">
      <c r="A1152" s="218">
        <f ca="1">SUBTOTAL(3,$AK$7:AK1152)</f>
        <v>1119</v>
      </c>
      <c r="B1152" s="219" t="s">
        <v>54</v>
      </c>
      <c r="C1152" s="158" t="s">
        <v>4883</v>
      </c>
      <c r="D1152" s="219" t="s">
        <v>9710</v>
      </c>
      <c r="E1152" s="219" t="s">
        <v>8747</v>
      </c>
      <c r="F1152" s="219" t="s">
        <v>8747</v>
      </c>
      <c r="G1152" s="155">
        <v>0</v>
      </c>
      <c r="H1152" s="27"/>
      <c r="I1152" s="165">
        <v>0</v>
      </c>
      <c r="J1152" s="155">
        <f>8200000*30%</f>
        <v>2460000</v>
      </c>
      <c r="K1152" s="155"/>
      <c r="L1152" s="155"/>
      <c r="M1152" s="155"/>
      <c r="N1152" s="155">
        <v>2460000</v>
      </c>
      <c r="O1152" s="155"/>
      <c r="P1152" s="155"/>
      <c r="Q1152" s="155"/>
      <c r="R1152" s="155"/>
      <c r="S1152" s="155"/>
      <c r="T1152" s="155"/>
      <c r="U1152" s="155"/>
      <c r="V1152" s="155"/>
      <c r="W1152" s="155"/>
      <c r="X1152" s="155"/>
      <c r="Y1152" s="155"/>
      <c r="Z1152" s="155"/>
      <c r="AA1152" s="155"/>
      <c r="AB1152" s="155"/>
      <c r="AC1152" s="155"/>
      <c r="AD1152" s="155"/>
      <c r="AE1152" s="155"/>
      <c r="AF1152" s="155"/>
      <c r="AG1152" s="155"/>
      <c r="AH1152" s="155"/>
      <c r="AI1152" s="155"/>
      <c r="AJ1152" s="155">
        <f t="shared" si="184"/>
        <v>0</v>
      </c>
      <c r="AK1152" s="27">
        <f t="shared" si="185"/>
        <v>0</v>
      </c>
      <c r="AL1152" s="28"/>
      <c r="AM1152" s="225">
        <v>0.7</v>
      </c>
      <c r="AN1152" s="225"/>
      <c r="AO1152" s="89"/>
      <c r="AP1152" s="89"/>
      <c r="AQ1152" s="89"/>
      <c r="AR1152" s="89"/>
      <c r="AS1152" s="89" t="s">
        <v>14907</v>
      </c>
      <c r="AT1152" s="89"/>
      <c r="AU1152" s="89"/>
      <c r="AV1152" s="220"/>
      <c r="AW1152" s="89"/>
      <c r="AX1152" s="89"/>
    </row>
    <row r="1153" spans="1:50" ht="15.75">
      <c r="A1153" s="356">
        <f ca="1">SUBTOTAL(3,$AK$7:AK1153)</f>
        <v>1120</v>
      </c>
      <c r="B1153" s="357" t="s">
        <v>7049</v>
      </c>
      <c r="C1153" s="358" t="s">
        <v>6486</v>
      </c>
      <c r="D1153" s="357" t="s">
        <v>9321</v>
      </c>
      <c r="E1153" s="357" t="s">
        <v>9322</v>
      </c>
      <c r="F1153" s="357" t="s">
        <v>9322</v>
      </c>
      <c r="G1153" s="359">
        <v>0</v>
      </c>
      <c r="H1153" s="180">
        <v>0</v>
      </c>
      <c r="I1153" s="371">
        <v>0</v>
      </c>
      <c r="J1153" s="359">
        <v>7600000</v>
      </c>
      <c r="K1153" s="359"/>
      <c r="L1153" s="359"/>
      <c r="M1153" s="359"/>
      <c r="N1153" s="359">
        <v>7600000</v>
      </c>
      <c r="O1153" s="359"/>
      <c r="P1153" s="359"/>
      <c r="Q1153" s="252"/>
      <c r="R1153" s="359"/>
      <c r="S1153" s="359"/>
      <c r="T1153" s="359"/>
      <c r="U1153" s="359"/>
      <c r="V1153" s="359"/>
      <c r="W1153" s="359"/>
      <c r="X1153" s="359"/>
      <c r="Y1153" s="359"/>
      <c r="Z1153" s="359"/>
      <c r="AA1153" s="359"/>
      <c r="AB1153" s="359"/>
      <c r="AC1153" s="359"/>
      <c r="AD1153" s="359"/>
      <c r="AE1153" s="359"/>
      <c r="AF1153" s="359"/>
      <c r="AG1153" s="359"/>
      <c r="AH1153" s="359"/>
      <c r="AI1153" s="359"/>
      <c r="AJ1153" s="359">
        <f>IF(SUM(K1153:N1153)&lt;SUM(J1153),SUM(J1153)-SUM(K1153:N1153),)</f>
        <v>0</v>
      </c>
      <c r="AK1153" s="180">
        <f>IF(SUM(K1153:N1153)-I1153&lt;SUM(J1153+G1153,H1153),SUM(G1153+H1153+J1153)-SUM(K1153:N1153),)</f>
        <v>0</v>
      </c>
      <c r="AL1153" s="28"/>
      <c r="AM1153" s="89"/>
      <c r="AN1153" s="89"/>
      <c r="AO1153" s="89"/>
      <c r="AP1153" s="89"/>
      <c r="AQ1153" s="89"/>
      <c r="AR1153" s="89"/>
      <c r="AS1153" s="89" t="s">
        <v>14944</v>
      </c>
      <c r="AT1153" s="89"/>
      <c r="AU1153" s="89"/>
      <c r="AV1153" s="220"/>
      <c r="AW1153" s="89"/>
      <c r="AX1153" s="89"/>
    </row>
    <row r="1154" spans="1:50" ht="18.75" customHeight="1">
      <c r="A1154" s="356">
        <f ca="1">SUBTOTAL(3,$AK$7:AK1154)</f>
        <v>1121</v>
      </c>
      <c r="B1154" s="357" t="str">
        <f>MID(C1154,4,3)</f>
        <v>002</v>
      </c>
      <c r="C1154" s="381" t="s">
        <v>203</v>
      </c>
      <c r="D1154" s="383" t="s">
        <v>12007</v>
      </c>
      <c r="E1154" s="360" t="s">
        <v>8772</v>
      </c>
      <c r="F1154" s="360" t="s">
        <v>132</v>
      </c>
      <c r="G1154" s="359"/>
      <c r="H1154" s="359"/>
      <c r="I1154" s="359"/>
      <c r="J1154" s="374">
        <v>8200000</v>
      </c>
      <c r="K1154" s="359"/>
      <c r="L1154" s="359"/>
      <c r="M1154" s="359"/>
      <c r="N1154" s="359"/>
      <c r="O1154" s="359"/>
      <c r="P1154" s="359"/>
      <c r="Q1154" s="252"/>
      <c r="R1154" s="359">
        <v>8200000</v>
      </c>
      <c r="S1154" s="359"/>
      <c r="T1154" s="359"/>
      <c r="U1154" s="359"/>
      <c r="V1154" s="359"/>
      <c r="W1154" s="359"/>
      <c r="X1154" s="359"/>
      <c r="Y1154" s="359"/>
      <c r="Z1154" s="359">
        <f>IF(SUM(K1154:R1154)&lt;SUM(J1154),SUM(J1154)-SUM(K1154:N=R1154),)</f>
        <v>0</v>
      </c>
      <c r="AA1154" s="359"/>
      <c r="AB1154" s="219">
        <v>9250000</v>
      </c>
      <c r="AC1154" s="219"/>
      <c r="AD1154" s="219"/>
      <c r="AE1154" s="219"/>
      <c r="AF1154" s="219"/>
      <c r="AG1154" s="219"/>
      <c r="AH1154" s="219"/>
      <c r="AI1154" s="219"/>
      <c r="AJ1154" s="359">
        <f>IF(SUM(AC1154:AD1154)&lt;SUM(AB1154),SUM(AB1154)-SUM(AC1154:AD1154),)</f>
        <v>9250000</v>
      </c>
      <c r="AK1154" s="180">
        <f t="shared" ref="AK1154:AK1166" si="186">IF(SUM(K1154:X1154)-I1154&lt;SUM(J1154+G1154,H1154),SUM(G1154+H1154+J1154)-SUM(K1154:X1154),)+IF(SUM(AC1154:AD1154)&lt;SUM(AB1154),SUM(AB1154)-SUM(AC1154:AD1154),)</f>
        <v>9250000</v>
      </c>
      <c r="AN1154" s="2" t="s">
        <v>14920</v>
      </c>
      <c r="AO1154" s="2" t="s">
        <v>14965</v>
      </c>
    </row>
    <row r="1155" spans="1:50" ht="15.75">
      <c r="A1155" s="356">
        <f ca="1">SUBTOTAL(3,$AK$7:AK1155)</f>
        <v>1122</v>
      </c>
      <c r="B1155" s="357" t="str">
        <f>MID(C1155,4,3)</f>
        <v>008</v>
      </c>
      <c r="C1155" s="361" t="s">
        <v>14885</v>
      </c>
      <c r="D1155" s="178" t="s">
        <v>8855</v>
      </c>
      <c r="E1155" s="360" t="s">
        <v>9471</v>
      </c>
      <c r="F1155" s="252" t="s">
        <v>2710</v>
      </c>
      <c r="G1155" s="362"/>
      <c r="H1155" s="180">
        <v>0</v>
      </c>
      <c r="I1155" s="371"/>
      <c r="J1155" s="384">
        <v>8200000</v>
      </c>
      <c r="K1155" s="359"/>
      <c r="L1155" s="359"/>
      <c r="M1155" s="359"/>
      <c r="N1155" s="359"/>
      <c r="O1155" s="359"/>
      <c r="P1155" s="359"/>
      <c r="Q1155" s="252"/>
      <c r="R1155" s="359"/>
      <c r="S1155" s="359"/>
      <c r="T1155" s="359"/>
      <c r="U1155" s="359"/>
      <c r="V1155" s="359"/>
      <c r="W1155" s="359"/>
      <c r="X1155" s="359"/>
      <c r="Y1155" s="359"/>
      <c r="Z1155" s="359">
        <f>IF(SUM(K1155:N1155)&lt;SUM(J1155),SUM(J1155)-SUM(K1155:N1155),)</f>
        <v>8200000</v>
      </c>
      <c r="AA1155" s="359"/>
      <c r="AB1155" s="219">
        <v>9250000</v>
      </c>
      <c r="AC1155" s="219"/>
      <c r="AD1155" s="219"/>
      <c r="AE1155" s="219"/>
      <c r="AF1155" s="219"/>
      <c r="AG1155" s="219"/>
      <c r="AH1155" s="219"/>
      <c r="AI1155" s="219"/>
      <c r="AJ1155" s="359">
        <f>IF(SUM(AC1155:AD1155)&lt;SUM(AB1155),SUM(AB1155)-SUM(AC1155:AD1155),)</f>
        <v>9250000</v>
      </c>
      <c r="AK1155" s="180">
        <f t="shared" si="186"/>
        <v>17450000</v>
      </c>
      <c r="AO1155" s="2" t="s">
        <v>14965</v>
      </c>
      <c r="AS1155" s="89"/>
      <c r="AV1155" s="220"/>
      <c r="AW1155" s="89"/>
    </row>
    <row r="1156" spans="1:50" ht="15.75">
      <c r="A1156" s="356">
        <f ca="1">SUBTOTAL(3,$AK$7:AK1156)</f>
        <v>1123</v>
      </c>
      <c r="B1156" s="357" t="str">
        <f>MID(C1156,4,3)</f>
        <v>001</v>
      </c>
      <c r="C1156" s="381" t="s">
        <v>4666</v>
      </c>
      <c r="D1156" s="382" t="s">
        <v>10359</v>
      </c>
      <c r="E1156" s="357" t="s">
        <v>8744</v>
      </c>
      <c r="F1156" s="383" t="s">
        <v>81</v>
      </c>
      <c r="G1156" s="362"/>
      <c r="H1156" s="180">
        <v>0</v>
      </c>
      <c r="I1156" s="371">
        <v>0</v>
      </c>
      <c r="J1156" s="384">
        <v>7600000</v>
      </c>
      <c r="K1156" s="359"/>
      <c r="L1156" s="359"/>
      <c r="M1156" s="359"/>
      <c r="N1156" s="359"/>
      <c r="O1156" s="359"/>
      <c r="P1156" s="359"/>
      <c r="Q1156" s="252"/>
      <c r="R1156" s="359"/>
      <c r="S1156" s="359"/>
      <c r="T1156" s="359"/>
      <c r="U1156" s="359"/>
      <c r="V1156" s="359">
        <v>7600000</v>
      </c>
      <c r="W1156" s="359"/>
      <c r="X1156" s="359"/>
      <c r="Y1156" s="359"/>
      <c r="Z1156" s="359">
        <f>IF(SUM(K1156:V1156)&lt;SUM(J1156),SUM(J1156)-SUM(K1156:V1156),)</f>
        <v>0</v>
      </c>
      <c r="AA1156" s="359"/>
      <c r="AB1156" s="219">
        <v>8550000</v>
      </c>
      <c r="AC1156" s="219"/>
      <c r="AD1156" s="219"/>
      <c r="AE1156" s="219"/>
      <c r="AF1156" s="219"/>
      <c r="AG1156" s="219"/>
      <c r="AH1156" s="219"/>
      <c r="AI1156" s="219"/>
      <c r="AJ1156" s="359">
        <f>IF(SUM(AC1156:AD1156)&lt;SUM(AB1156),SUM(AB1156)-SUM(AC1156:AD1156),)</f>
        <v>8550000</v>
      </c>
      <c r="AK1156" s="180">
        <f t="shared" si="186"/>
        <v>8550000</v>
      </c>
      <c r="AO1156" s="2" t="s">
        <v>14965</v>
      </c>
      <c r="AS1156" s="89"/>
      <c r="AV1156" s="220"/>
      <c r="AW1156" s="89"/>
    </row>
    <row r="1157" spans="1:50" ht="15.75">
      <c r="A1157" s="356">
        <f ca="1">SUBTOTAL(3,$AK$7:AK1157)</f>
        <v>1124</v>
      </c>
      <c r="B1157" s="357" t="s">
        <v>54</v>
      </c>
      <c r="C1157" s="358" t="s">
        <v>9509</v>
      </c>
      <c r="D1157" s="360" t="s">
        <v>9510</v>
      </c>
      <c r="E1157" s="360" t="s">
        <v>9471</v>
      </c>
      <c r="F1157" s="360" t="s">
        <v>9471</v>
      </c>
      <c r="G1157" s="359">
        <v>0</v>
      </c>
      <c r="H1157" s="180">
        <v>0</v>
      </c>
      <c r="I1157" s="371">
        <v>0</v>
      </c>
      <c r="J1157" s="374">
        <v>8200000</v>
      </c>
      <c r="K1157" s="359"/>
      <c r="L1157" s="359"/>
      <c r="M1157" s="359"/>
      <c r="N1157" s="359"/>
      <c r="O1157" s="359"/>
      <c r="P1157" s="359"/>
      <c r="Q1157" s="252"/>
      <c r="R1157" s="359"/>
      <c r="S1157" s="359"/>
      <c r="T1157" s="359"/>
      <c r="U1157" s="359"/>
      <c r="V1157" s="359"/>
      <c r="W1157" s="359"/>
      <c r="X1157" s="359"/>
      <c r="Y1157" s="359"/>
      <c r="Z1157" s="359">
        <f t="shared" ref="Z1157:Z1163" si="187">IF(SUM(K1157:N1157)&lt;SUM(J1157),SUM(J1157)-SUM(K1157:N1157),)</f>
        <v>8200000</v>
      </c>
      <c r="AA1157" s="359"/>
      <c r="AB1157" s="219">
        <v>9250000</v>
      </c>
      <c r="AC1157" s="219"/>
      <c r="AD1157" s="219"/>
      <c r="AE1157" s="219"/>
      <c r="AF1157" s="219"/>
      <c r="AG1157" s="219"/>
      <c r="AH1157" s="219"/>
      <c r="AI1157" s="219"/>
      <c r="AJ1157" s="359">
        <f>IF(SUM(AC1157:AD1157)&lt;SUM(AB1157),SUM(AB1157)-SUM(AC1157:AD1157),)</f>
        <v>9250000</v>
      </c>
      <c r="AK1157" s="180">
        <f t="shared" si="186"/>
        <v>17450000</v>
      </c>
      <c r="AL1157" s="28"/>
      <c r="AM1157" s="50"/>
      <c r="AN1157" s="50"/>
      <c r="AO1157" s="2" t="s">
        <v>14965</v>
      </c>
      <c r="AS1157" s="89"/>
      <c r="AT1157" s="50"/>
      <c r="AU1157" s="50"/>
      <c r="AV1157" s="220"/>
      <c r="AW1157" s="89"/>
      <c r="AX1157" s="50"/>
    </row>
    <row r="1158" spans="1:50" ht="15.75">
      <c r="A1158" s="356">
        <f ca="1">SUBTOTAL(3,$AK$7:AK1158)</f>
        <v>1125</v>
      </c>
      <c r="B1158" s="357" t="s">
        <v>54</v>
      </c>
      <c r="C1158" s="358" t="s">
        <v>9523</v>
      </c>
      <c r="D1158" s="360" t="s">
        <v>9524</v>
      </c>
      <c r="E1158" s="360" t="s">
        <v>9471</v>
      </c>
      <c r="F1158" s="360" t="s">
        <v>9471</v>
      </c>
      <c r="G1158" s="359">
        <v>0</v>
      </c>
      <c r="H1158" s="180">
        <v>0</v>
      </c>
      <c r="I1158" s="371">
        <v>0</v>
      </c>
      <c r="J1158" s="374">
        <v>8200000</v>
      </c>
      <c r="K1158" s="359"/>
      <c r="L1158" s="359"/>
      <c r="M1158" s="359"/>
      <c r="N1158" s="359"/>
      <c r="O1158" s="359"/>
      <c r="P1158" s="359"/>
      <c r="Q1158" s="252"/>
      <c r="R1158" s="359"/>
      <c r="S1158" s="359"/>
      <c r="T1158" s="359"/>
      <c r="U1158" s="359"/>
      <c r="V1158" s="359"/>
      <c r="W1158" s="359"/>
      <c r="X1158" s="359"/>
      <c r="Y1158" s="359"/>
      <c r="Z1158" s="359">
        <f t="shared" si="187"/>
        <v>8200000</v>
      </c>
      <c r="AA1158" s="359"/>
      <c r="AB1158" s="219">
        <v>9250000</v>
      </c>
      <c r="AC1158" s="219"/>
      <c r="AD1158" s="219"/>
      <c r="AE1158" s="219"/>
      <c r="AF1158" s="219"/>
      <c r="AG1158" s="219"/>
      <c r="AH1158" s="219"/>
      <c r="AI1158" s="219"/>
      <c r="AJ1158" s="359">
        <f>IF(SUM(AC1158:AD1158)&lt;SUM(AB1158),SUM(AB1158)-SUM(AC1158:AD1158),)</f>
        <v>9250000</v>
      </c>
      <c r="AK1158" s="180">
        <f t="shared" si="186"/>
        <v>17450000</v>
      </c>
      <c r="AL1158" s="28"/>
      <c r="AM1158" s="50"/>
      <c r="AN1158" s="50"/>
      <c r="AO1158" s="2" t="s">
        <v>14965</v>
      </c>
      <c r="AS1158" s="89"/>
      <c r="AT1158" s="50"/>
      <c r="AU1158" s="50"/>
      <c r="AV1158" s="220"/>
      <c r="AW1158" s="89"/>
      <c r="AX1158" s="50"/>
    </row>
    <row r="1159" spans="1:50" ht="15.75">
      <c r="A1159" s="356">
        <f ca="1">SUBTOTAL(3,$AK$7:AK1159)</f>
        <v>1126</v>
      </c>
      <c r="B1159" s="357" t="s">
        <v>54</v>
      </c>
      <c r="C1159" s="358" t="s">
        <v>10319</v>
      </c>
      <c r="D1159" s="360" t="s">
        <v>10320</v>
      </c>
      <c r="E1159" s="360" t="s">
        <v>8997</v>
      </c>
      <c r="F1159" s="360" t="s">
        <v>8997</v>
      </c>
      <c r="G1159" s="359">
        <v>0</v>
      </c>
      <c r="H1159" s="180">
        <v>0</v>
      </c>
      <c r="I1159" s="371"/>
      <c r="J1159" s="374">
        <v>8200000</v>
      </c>
      <c r="K1159" s="359"/>
      <c r="L1159" s="359"/>
      <c r="M1159" s="359"/>
      <c r="N1159" s="359"/>
      <c r="O1159" s="359"/>
      <c r="P1159" s="359"/>
      <c r="Q1159" s="252"/>
      <c r="R1159" s="359"/>
      <c r="S1159" s="359"/>
      <c r="T1159" s="359"/>
      <c r="U1159" s="359"/>
      <c r="V1159" s="359"/>
      <c r="W1159" s="359"/>
      <c r="X1159" s="359"/>
      <c r="Y1159" s="359"/>
      <c r="Z1159" s="359">
        <f t="shared" si="187"/>
        <v>8200000</v>
      </c>
      <c r="AA1159" s="359"/>
      <c r="AB1159" s="219">
        <v>9250000</v>
      </c>
      <c r="AC1159" s="219"/>
      <c r="AD1159" s="219">
        <v>8200000</v>
      </c>
      <c r="AE1159" s="219"/>
      <c r="AF1159" s="219"/>
      <c r="AG1159" s="219"/>
      <c r="AH1159" s="219"/>
      <c r="AI1159" s="219"/>
      <c r="AJ1159" s="219">
        <v>9250000</v>
      </c>
      <c r="AK1159" s="180">
        <f t="shared" si="186"/>
        <v>9250000</v>
      </c>
      <c r="AL1159" s="28"/>
      <c r="AM1159" s="50"/>
      <c r="AN1159" s="50"/>
      <c r="AO1159" s="2" t="s">
        <v>14965</v>
      </c>
      <c r="AS1159" s="89"/>
      <c r="AT1159" s="50"/>
      <c r="AU1159" s="50"/>
      <c r="AV1159" s="220"/>
      <c r="AW1159" s="89"/>
      <c r="AX1159" s="50"/>
    </row>
    <row r="1160" spans="1:50" ht="15.75">
      <c r="A1160" s="356">
        <f ca="1">SUBTOTAL(3,$AK$7:AK1160)</f>
        <v>1127</v>
      </c>
      <c r="B1160" s="357" t="s">
        <v>4682</v>
      </c>
      <c r="C1160" s="358" t="s">
        <v>9377</v>
      </c>
      <c r="D1160" s="357" t="s">
        <v>9378</v>
      </c>
      <c r="E1160" s="357" t="s">
        <v>9374</v>
      </c>
      <c r="F1160" s="357" t="s">
        <v>9374</v>
      </c>
      <c r="G1160" s="359">
        <v>0</v>
      </c>
      <c r="H1160" s="180">
        <v>0</v>
      </c>
      <c r="I1160" s="371"/>
      <c r="J1160" s="359">
        <v>8200000</v>
      </c>
      <c r="K1160" s="359"/>
      <c r="L1160" s="359"/>
      <c r="M1160" s="359"/>
      <c r="N1160" s="359"/>
      <c r="O1160" s="359"/>
      <c r="P1160" s="359"/>
      <c r="Q1160" s="252"/>
      <c r="R1160" s="359"/>
      <c r="S1160" s="359"/>
      <c r="T1160" s="359"/>
      <c r="U1160" s="359"/>
      <c r="V1160" s="359"/>
      <c r="W1160" s="359"/>
      <c r="X1160" s="359"/>
      <c r="Y1160" s="359"/>
      <c r="Z1160" s="359">
        <f t="shared" si="187"/>
        <v>8200000</v>
      </c>
      <c r="AA1160" s="359"/>
      <c r="AB1160" s="219">
        <v>9250000</v>
      </c>
      <c r="AC1160" s="219"/>
      <c r="AD1160" s="219"/>
      <c r="AE1160" s="219"/>
      <c r="AF1160" s="219"/>
      <c r="AG1160" s="219"/>
      <c r="AH1160" s="219"/>
      <c r="AI1160" s="219"/>
      <c r="AJ1160" s="359">
        <f t="shared" ref="AJ1160:AJ1166" si="188">IF(SUM(AC1160:AD1160)&lt;SUM(AB1160),SUM(AB1160)-SUM(AC1160:AD1160),)</f>
        <v>9250000</v>
      </c>
      <c r="AK1160" s="180">
        <f t="shared" si="186"/>
        <v>17450000</v>
      </c>
      <c r="AL1160" s="28"/>
      <c r="AM1160" s="89"/>
      <c r="AN1160" s="89"/>
      <c r="AO1160" s="2" t="s">
        <v>14965</v>
      </c>
      <c r="AS1160" s="89"/>
      <c r="AT1160" s="89"/>
      <c r="AU1160" s="89"/>
      <c r="AV1160" s="220"/>
      <c r="AW1160" s="89"/>
      <c r="AX1160" s="89"/>
    </row>
    <row r="1161" spans="1:50" ht="15.75">
      <c r="A1161" s="356">
        <f ca="1">SUBTOTAL(3,$AK$7:AK1161)</f>
        <v>1128</v>
      </c>
      <c r="B1161" s="357" t="s">
        <v>4682</v>
      </c>
      <c r="C1161" s="358" t="s">
        <v>9397</v>
      </c>
      <c r="D1161" s="357" t="s">
        <v>9398</v>
      </c>
      <c r="E1161" s="357" t="s">
        <v>9374</v>
      </c>
      <c r="F1161" s="357" t="s">
        <v>9374</v>
      </c>
      <c r="G1161" s="359">
        <v>0</v>
      </c>
      <c r="H1161" s="180">
        <v>0</v>
      </c>
      <c r="I1161" s="371">
        <v>0</v>
      </c>
      <c r="J1161" s="359">
        <v>8200000</v>
      </c>
      <c r="K1161" s="359"/>
      <c r="L1161" s="359"/>
      <c r="M1161" s="359"/>
      <c r="N1161" s="359"/>
      <c r="O1161" s="359"/>
      <c r="P1161" s="359"/>
      <c r="Q1161" s="252"/>
      <c r="R1161" s="359"/>
      <c r="S1161" s="359"/>
      <c r="T1161" s="359"/>
      <c r="U1161" s="359"/>
      <c r="V1161" s="359"/>
      <c r="W1161" s="359"/>
      <c r="X1161" s="359"/>
      <c r="Y1161" s="359"/>
      <c r="Z1161" s="359">
        <f t="shared" si="187"/>
        <v>8200000</v>
      </c>
      <c r="AA1161" s="359"/>
      <c r="AB1161" s="219">
        <v>9250000</v>
      </c>
      <c r="AC1161" s="219"/>
      <c r="AD1161" s="219"/>
      <c r="AE1161" s="219"/>
      <c r="AF1161" s="219"/>
      <c r="AG1161" s="219"/>
      <c r="AH1161" s="219"/>
      <c r="AI1161" s="219"/>
      <c r="AJ1161" s="359">
        <f t="shared" si="188"/>
        <v>9250000</v>
      </c>
      <c r="AK1161" s="180">
        <f t="shared" si="186"/>
        <v>17450000</v>
      </c>
      <c r="AL1161" s="28"/>
      <c r="AM1161" s="89"/>
      <c r="AN1161" s="89"/>
      <c r="AO1161" s="2" t="s">
        <v>14965</v>
      </c>
      <c r="AS1161" s="89"/>
      <c r="AT1161" s="89"/>
      <c r="AU1161" s="89"/>
      <c r="AV1161" s="220"/>
      <c r="AW1161" s="89"/>
      <c r="AX1161" s="89"/>
    </row>
    <row r="1162" spans="1:50" ht="15.75">
      <c r="A1162" s="356">
        <f ca="1">SUBTOTAL(3,$AK$7:AK1162)</f>
        <v>1129</v>
      </c>
      <c r="B1162" s="357" t="s">
        <v>7045</v>
      </c>
      <c r="C1162" s="358" t="s">
        <v>10018</v>
      </c>
      <c r="D1162" s="357" t="s">
        <v>10019</v>
      </c>
      <c r="E1162" s="357" t="s">
        <v>10054</v>
      </c>
      <c r="F1162" s="357" t="s">
        <v>8801</v>
      </c>
      <c r="G1162" s="359">
        <v>0</v>
      </c>
      <c r="H1162" s="180">
        <v>0</v>
      </c>
      <c r="I1162" s="371">
        <v>0</v>
      </c>
      <c r="J1162" s="359">
        <v>7500000</v>
      </c>
      <c r="K1162" s="359"/>
      <c r="L1162" s="359"/>
      <c r="M1162" s="359"/>
      <c r="N1162" s="359"/>
      <c r="O1162" s="359"/>
      <c r="P1162" s="359"/>
      <c r="Q1162" s="252"/>
      <c r="R1162" s="359"/>
      <c r="S1162" s="359"/>
      <c r="T1162" s="359"/>
      <c r="U1162" s="359"/>
      <c r="V1162" s="359"/>
      <c r="W1162" s="359"/>
      <c r="X1162" s="359"/>
      <c r="Y1162" s="359"/>
      <c r="Z1162" s="359">
        <f t="shared" si="187"/>
        <v>7500000</v>
      </c>
      <c r="AA1162" s="359"/>
      <c r="AB1162" s="219">
        <v>8450000</v>
      </c>
      <c r="AC1162" s="219"/>
      <c r="AD1162" s="219"/>
      <c r="AE1162" s="219"/>
      <c r="AF1162" s="219"/>
      <c r="AG1162" s="219"/>
      <c r="AH1162" s="219"/>
      <c r="AI1162" s="219"/>
      <c r="AJ1162" s="359">
        <f t="shared" si="188"/>
        <v>8450000</v>
      </c>
      <c r="AK1162" s="180">
        <f t="shared" si="186"/>
        <v>15950000</v>
      </c>
      <c r="AL1162" s="28"/>
      <c r="AM1162" s="89"/>
      <c r="AN1162" s="89"/>
      <c r="AO1162" s="2" t="s">
        <v>14965</v>
      </c>
      <c r="AS1162" s="89"/>
      <c r="AT1162" s="89"/>
      <c r="AU1162" s="89"/>
      <c r="AV1162" s="220"/>
      <c r="AW1162" s="89"/>
      <c r="AX1162" s="89"/>
    </row>
    <row r="1163" spans="1:50" ht="15.75">
      <c r="A1163" s="356">
        <f ca="1">SUBTOTAL(3,$AK$7:AK1163)</f>
        <v>1130</v>
      </c>
      <c r="B1163" s="357" t="s">
        <v>38</v>
      </c>
      <c r="C1163" s="358" t="s">
        <v>9226</v>
      </c>
      <c r="D1163" s="357" t="s">
        <v>9227</v>
      </c>
      <c r="E1163" s="357" t="s">
        <v>8942</v>
      </c>
      <c r="F1163" s="357" t="s">
        <v>8942</v>
      </c>
      <c r="G1163" s="359">
        <v>0</v>
      </c>
      <c r="H1163" s="180">
        <v>0</v>
      </c>
      <c r="I1163" s="371"/>
      <c r="J1163" s="359">
        <v>7500000</v>
      </c>
      <c r="K1163" s="359"/>
      <c r="L1163" s="359"/>
      <c r="M1163" s="359"/>
      <c r="N1163" s="359"/>
      <c r="O1163" s="359"/>
      <c r="P1163" s="359"/>
      <c r="Q1163" s="252"/>
      <c r="R1163" s="359"/>
      <c r="S1163" s="359"/>
      <c r="T1163" s="359"/>
      <c r="U1163" s="359"/>
      <c r="V1163" s="359"/>
      <c r="W1163" s="359"/>
      <c r="X1163" s="359"/>
      <c r="Y1163" s="359"/>
      <c r="Z1163" s="359">
        <f t="shared" si="187"/>
        <v>7500000</v>
      </c>
      <c r="AA1163" s="359"/>
      <c r="AB1163" s="219">
        <v>8450000</v>
      </c>
      <c r="AC1163" s="219"/>
      <c r="AD1163" s="219"/>
      <c r="AE1163" s="219"/>
      <c r="AF1163" s="219"/>
      <c r="AG1163" s="219"/>
      <c r="AH1163" s="219"/>
      <c r="AI1163" s="219"/>
      <c r="AJ1163" s="359">
        <f t="shared" si="188"/>
        <v>8450000</v>
      </c>
      <c r="AK1163" s="180">
        <f t="shared" si="186"/>
        <v>15950000</v>
      </c>
      <c r="AL1163" s="28"/>
      <c r="AM1163" s="89"/>
      <c r="AN1163" s="89"/>
      <c r="AO1163" s="2" t="s">
        <v>14965</v>
      </c>
      <c r="AS1163" s="89"/>
      <c r="AT1163" s="89"/>
      <c r="AU1163" s="89"/>
      <c r="AV1163" s="220"/>
      <c r="AW1163" s="89"/>
      <c r="AX1163" s="89"/>
    </row>
    <row r="1164" spans="1:50" ht="15.75">
      <c r="A1164" s="356">
        <f ca="1">SUBTOTAL(3,$AK$7:AK1164)</f>
        <v>1131</v>
      </c>
      <c r="B1164" s="357" t="s">
        <v>4732</v>
      </c>
      <c r="C1164" s="358" t="s">
        <v>4916</v>
      </c>
      <c r="D1164" s="357" t="s">
        <v>10316</v>
      </c>
      <c r="E1164" s="357" t="s">
        <v>10024</v>
      </c>
      <c r="F1164" s="357" t="s">
        <v>10024</v>
      </c>
      <c r="G1164" s="359">
        <v>0</v>
      </c>
      <c r="H1164" s="180">
        <v>0</v>
      </c>
      <c r="I1164" s="371"/>
      <c r="J1164" s="359">
        <v>8200000</v>
      </c>
      <c r="K1164" s="359"/>
      <c r="L1164" s="359"/>
      <c r="M1164" s="359"/>
      <c r="N1164" s="359">
        <v>8200000</v>
      </c>
      <c r="O1164" s="359"/>
      <c r="P1164" s="359"/>
      <c r="Q1164" s="252"/>
      <c r="R1164" s="359"/>
      <c r="S1164" s="359"/>
      <c r="T1164" s="359"/>
      <c r="U1164" s="359"/>
      <c r="V1164" s="359"/>
      <c r="W1164" s="359"/>
      <c r="X1164" s="359"/>
      <c r="Y1164" s="359"/>
      <c r="Z1164" s="359">
        <f>IF(SUM(K1164:N1164)&lt;SUM(J1164),SUM(J1164)-SUM(K1164:N1164),)</f>
        <v>0</v>
      </c>
      <c r="AA1164" s="359"/>
      <c r="AB1164" s="219">
        <v>9250000</v>
      </c>
      <c r="AC1164" s="219"/>
      <c r="AD1164" s="219"/>
      <c r="AE1164" s="219"/>
      <c r="AF1164" s="219"/>
      <c r="AG1164" s="219"/>
      <c r="AH1164" s="219"/>
      <c r="AI1164" s="219"/>
      <c r="AJ1164" s="359">
        <f t="shared" si="188"/>
        <v>9250000</v>
      </c>
      <c r="AK1164" s="180">
        <f t="shared" si="186"/>
        <v>9250000</v>
      </c>
      <c r="AL1164" s="28"/>
      <c r="AM1164" s="89"/>
      <c r="AN1164" s="89"/>
      <c r="AO1164" s="89"/>
      <c r="AP1164" s="89"/>
      <c r="AQ1164" s="89"/>
      <c r="AR1164" s="89"/>
      <c r="AS1164" s="2" t="s">
        <v>14969</v>
      </c>
      <c r="AT1164" s="89"/>
      <c r="AU1164" s="89"/>
      <c r="AV1164" s="220"/>
      <c r="AW1164" s="89"/>
      <c r="AX1164" s="89"/>
    </row>
    <row r="1165" spans="1:50" ht="15.75">
      <c r="A1165" s="356">
        <f ca="1">SUBTOTAL(3,$AK$7:AK1165)</f>
        <v>1132</v>
      </c>
      <c r="B1165" s="357" t="s">
        <v>54</v>
      </c>
      <c r="C1165" s="358" t="s">
        <v>9433</v>
      </c>
      <c r="D1165" s="360" t="s">
        <v>9434</v>
      </c>
      <c r="E1165" s="360" t="s">
        <v>9406</v>
      </c>
      <c r="F1165" s="360" t="s">
        <v>9406</v>
      </c>
      <c r="G1165" s="359">
        <v>0</v>
      </c>
      <c r="H1165" s="180">
        <v>0</v>
      </c>
      <c r="I1165" s="371">
        <v>0</v>
      </c>
      <c r="J1165" s="374">
        <v>8200000</v>
      </c>
      <c r="K1165" s="359"/>
      <c r="L1165" s="359"/>
      <c r="M1165" s="359"/>
      <c r="N1165" s="359"/>
      <c r="O1165" s="359"/>
      <c r="P1165" s="359"/>
      <c r="Q1165" s="252"/>
      <c r="R1165" s="359"/>
      <c r="S1165" s="359"/>
      <c r="T1165" s="359">
        <v>8200000</v>
      </c>
      <c r="U1165" s="359"/>
      <c r="V1165" s="359"/>
      <c r="W1165" s="359"/>
      <c r="X1165" s="359"/>
      <c r="Y1165" s="359"/>
      <c r="Z1165" s="359">
        <f>IF(SUM(K1165:Y1165)&lt;SUM(J1165),SUM(J1165)-SUM(K1165:Y1165),)</f>
        <v>0</v>
      </c>
      <c r="AA1165" s="359"/>
      <c r="AB1165" s="219">
        <v>9250000</v>
      </c>
      <c r="AC1165" s="219"/>
      <c r="AD1165" s="219"/>
      <c r="AE1165" s="219"/>
      <c r="AF1165" s="219"/>
      <c r="AG1165" s="219"/>
      <c r="AH1165" s="219"/>
      <c r="AI1165" s="219"/>
      <c r="AJ1165" s="359">
        <f t="shared" si="188"/>
        <v>9250000</v>
      </c>
      <c r="AK1165" s="180">
        <f t="shared" si="186"/>
        <v>9250000</v>
      </c>
      <c r="AL1165" s="28"/>
      <c r="AM1165" s="50"/>
      <c r="AN1165" s="50"/>
      <c r="AO1165" s="89"/>
      <c r="AP1165" s="89"/>
      <c r="AQ1165" s="89"/>
      <c r="AR1165" s="89"/>
      <c r="AS1165" s="2" t="s">
        <v>14970</v>
      </c>
      <c r="AT1165" s="50"/>
      <c r="AU1165" s="50"/>
      <c r="AV1165" s="220"/>
      <c r="AW1165" s="89"/>
      <c r="AX1165" s="50"/>
    </row>
    <row r="1166" spans="1:50" ht="15.75">
      <c r="A1166" s="356">
        <f ca="1">SUBTOTAL(3,$AK$7:AK1166)</f>
        <v>1133</v>
      </c>
      <c r="B1166" s="357" t="s">
        <v>7044</v>
      </c>
      <c r="C1166" s="358" t="s">
        <v>6953</v>
      </c>
      <c r="D1166" s="357" t="s">
        <v>9850</v>
      </c>
      <c r="E1166" s="357" t="s">
        <v>9416</v>
      </c>
      <c r="F1166" s="357" t="s">
        <v>9417</v>
      </c>
      <c r="G1166" s="359">
        <v>0</v>
      </c>
      <c r="H1166" s="180">
        <v>0</v>
      </c>
      <c r="I1166" s="371">
        <v>0</v>
      </c>
      <c r="J1166" s="359">
        <v>7050000</v>
      </c>
      <c r="K1166" s="359"/>
      <c r="L1166" s="359"/>
      <c r="M1166" s="359"/>
      <c r="N1166" s="359">
        <v>7050000</v>
      </c>
      <c r="O1166" s="359"/>
      <c r="P1166" s="359"/>
      <c r="Q1166" s="252"/>
      <c r="R1166" s="359"/>
      <c r="S1166" s="359"/>
      <c r="T1166" s="359"/>
      <c r="U1166" s="359"/>
      <c r="V1166" s="359"/>
      <c r="W1166" s="359"/>
      <c r="X1166" s="359"/>
      <c r="Y1166" s="359"/>
      <c r="Z1166" s="359">
        <f>IF(SUM(K1166:N1166)&lt;SUM(J1166),SUM(J1166)-SUM(K1166:N1166),)</f>
        <v>0</v>
      </c>
      <c r="AA1166" s="359"/>
      <c r="AB1166" s="219">
        <v>7950000</v>
      </c>
      <c r="AC1166" s="219"/>
      <c r="AD1166" s="219"/>
      <c r="AE1166" s="219"/>
      <c r="AF1166" s="219"/>
      <c r="AG1166" s="219"/>
      <c r="AH1166" s="219"/>
      <c r="AI1166" s="219"/>
      <c r="AJ1166" s="359">
        <f t="shared" si="188"/>
        <v>7950000</v>
      </c>
      <c r="AK1166" s="180">
        <f t="shared" si="186"/>
        <v>7950000</v>
      </c>
      <c r="AL1166" s="28"/>
      <c r="AM1166" s="89"/>
      <c r="AN1166" s="89"/>
      <c r="AO1166" s="89"/>
      <c r="AP1166" s="89"/>
      <c r="AQ1166" s="89"/>
      <c r="AR1166" s="89" t="s">
        <v>14982</v>
      </c>
      <c r="AS1166" s="89"/>
      <c r="AT1166" s="89"/>
      <c r="AU1166" s="89"/>
      <c r="AV1166" s="220"/>
      <c r="AW1166" s="89"/>
      <c r="AX1166" s="89"/>
    </row>
    <row r="1167" spans="1:50" ht="15.75">
      <c r="A1167" s="356">
        <f ca="1">SUBTOTAL(3,$AK$7:AK1165)</f>
        <v>1132</v>
      </c>
      <c r="B1167" s="357" t="s">
        <v>54</v>
      </c>
      <c r="C1167" s="358" t="s">
        <v>9581</v>
      </c>
      <c r="D1167" s="360" t="s">
        <v>9582</v>
      </c>
      <c r="E1167" s="360" t="s">
        <v>8997</v>
      </c>
      <c r="F1167" s="360" t="s">
        <v>8997</v>
      </c>
      <c r="G1167" s="359">
        <v>0</v>
      </c>
      <c r="H1167" s="180">
        <v>0</v>
      </c>
      <c r="I1167" s="371">
        <v>0</v>
      </c>
      <c r="J1167" s="374">
        <v>8200000</v>
      </c>
      <c r="K1167" s="359"/>
      <c r="L1167" s="359"/>
      <c r="M1167" s="359"/>
      <c r="N1167" s="359"/>
      <c r="O1167" s="359"/>
      <c r="P1167" s="359"/>
      <c r="Q1167" s="252"/>
      <c r="R1167" s="359"/>
      <c r="S1167" s="359"/>
      <c r="T1167" s="359"/>
      <c r="U1167" s="359"/>
      <c r="V1167" s="359"/>
      <c r="W1167" s="359"/>
      <c r="X1167" s="359"/>
      <c r="Y1167" s="359"/>
      <c r="Z1167" s="359">
        <f>IF(SUM(K1167:N1167)&lt;SUM(J1167),SUM(J1167)-SUM(K1167:N1167),)</f>
        <v>8200000</v>
      </c>
      <c r="AA1167" s="359"/>
      <c r="AB1167" s="219">
        <v>9250000</v>
      </c>
      <c r="AC1167" s="219"/>
      <c r="AD1167" s="219"/>
      <c r="AE1167" s="219"/>
      <c r="AF1167" s="219"/>
      <c r="AG1167" s="219"/>
      <c r="AH1167" s="219"/>
      <c r="AI1167" s="219"/>
      <c r="AJ1167" s="359">
        <f>IF(SUM(AC1167:AD1167)&lt;SUM(AB1167),SUM(AB1167)-SUM(AC1167:AD1167),)</f>
        <v>9250000</v>
      </c>
      <c r="AK1167" s="180">
        <f>IF(SUM(K1167:X1167)-I1167&lt;SUM(J1167+G1167,H1167),SUM(G1167+H1167+J1167)-SUM(K1167:X1167),)+IF(SUM(AC1167:AD1167)&lt;SUM(AB1167),SUM(AB1167)-SUM(AC1167:AD1167),)</f>
        <v>17450000</v>
      </c>
      <c r="AL1167" s="28"/>
      <c r="AM1167" s="50"/>
      <c r="AN1167" s="50"/>
      <c r="AO1167" s="89" t="s">
        <v>14987</v>
      </c>
      <c r="AP1167" s="89"/>
      <c r="AQ1167" s="89"/>
      <c r="AR1167" s="89" t="s">
        <v>14975</v>
      </c>
      <c r="AS1167" s="89"/>
      <c r="AT1167" s="50"/>
      <c r="AU1167" s="50"/>
      <c r="AV1167" s="220"/>
      <c r="AW1167" s="89"/>
      <c r="AX1167" s="50"/>
    </row>
    <row r="1168" spans="1:50" ht="15.75">
      <c r="A1168" s="356">
        <f ca="1">SUBTOTAL(3,$AK$7:AK1168)</f>
        <v>1135</v>
      </c>
      <c r="B1168" s="357" t="s">
        <v>7053</v>
      </c>
      <c r="C1168" s="358" t="s">
        <v>10252</v>
      </c>
      <c r="D1168" s="357" t="s">
        <v>10253</v>
      </c>
      <c r="E1168" s="357" t="s">
        <v>10251</v>
      </c>
      <c r="F1168" s="357" t="s">
        <v>10251</v>
      </c>
      <c r="G1168" s="359">
        <v>0</v>
      </c>
      <c r="H1168" s="180">
        <v>0</v>
      </c>
      <c r="I1168" s="371">
        <v>0</v>
      </c>
      <c r="J1168" s="359">
        <v>7500000</v>
      </c>
      <c r="K1168" s="359"/>
      <c r="L1168" s="359"/>
      <c r="M1168" s="359"/>
      <c r="N1168" s="359"/>
      <c r="O1168" s="359"/>
      <c r="P1168" s="359">
        <v>7500000</v>
      </c>
      <c r="Q1168" s="252"/>
      <c r="R1168" s="359"/>
      <c r="S1168" s="359"/>
      <c r="T1168" s="359"/>
      <c r="U1168" s="359"/>
      <c r="V1168" s="359"/>
      <c r="W1168" s="359"/>
      <c r="X1168" s="359"/>
      <c r="Y1168" s="359"/>
      <c r="Z1168" s="359">
        <f>IF(SUM(K1168:P1168)&lt;SUM(J1168),SUM(J1168)-SUM(K1168:P1168),)</f>
        <v>0</v>
      </c>
      <c r="AA1168" s="359"/>
      <c r="AB1168" s="219">
        <v>8450000</v>
      </c>
      <c r="AC1168" s="219"/>
      <c r="AD1168" s="219"/>
      <c r="AE1168" s="219"/>
      <c r="AF1168" s="219"/>
      <c r="AG1168" s="219"/>
      <c r="AH1168" s="219"/>
      <c r="AI1168" s="219"/>
      <c r="AJ1168" s="359">
        <f>IF(SUM(AC1168:AD1168)&lt;SUM(AB1168),SUM(AB1168)-SUM(AC1168:AD1168),)</f>
        <v>8450000</v>
      </c>
      <c r="AK1168" s="180">
        <f>IF(SUM(K1168:X1168)-I1168&lt;SUM(J1168+G1168,H1168),SUM(G1168+H1168+J1168)-SUM(K1168:X1168),)+IF(SUM(AC1168:AD1168)&lt;SUM(AB1168),SUM(AB1168)-SUM(AC1168:AD1168),)</f>
        <v>8450000</v>
      </c>
      <c r="AL1168" s="28"/>
      <c r="AM1168" s="89"/>
      <c r="AN1168" s="89"/>
      <c r="AO1168" s="89"/>
      <c r="AP1168" s="89"/>
      <c r="AQ1168" s="89"/>
      <c r="AR1168" s="89"/>
      <c r="AS1168" s="2" t="s">
        <v>14988</v>
      </c>
      <c r="AT1168" s="89"/>
      <c r="AU1168" s="89"/>
      <c r="AV1168" s="220"/>
      <c r="AW1168" s="89"/>
      <c r="AX1168" s="89"/>
    </row>
  </sheetData>
  <autoFilter ref="A6:BJ1011" xr:uid="{0E9AFB6D-A230-430D-88AE-F086F284A884}">
    <sortState xmlns:xlrd2="http://schemas.microsoft.com/office/spreadsheetml/2017/richdata2" ref="A97:AX1000">
      <sortCondition sortBy="cellColor" ref="C6:C1000" dxfId="370"/>
    </sortState>
  </autoFilter>
  <mergeCells count="33">
    <mergeCell ref="C1007:E1007"/>
    <mergeCell ref="I4:I6"/>
    <mergeCell ref="M4:N5"/>
    <mergeCell ref="E4:E6"/>
    <mergeCell ref="F4:F6"/>
    <mergeCell ref="G4:G6"/>
    <mergeCell ref="AM4:AU4"/>
    <mergeCell ref="AV4:AV6"/>
    <mergeCell ref="AW4:AW6"/>
    <mergeCell ref="J4:J6"/>
    <mergeCell ref="K4:L5"/>
    <mergeCell ref="Z4:Z6"/>
    <mergeCell ref="Y4:Y6"/>
    <mergeCell ref="O4:P5"/>
    <mergeCell ref="Q4:R5"/>
    <mergeCell ref="W4:X5"/>
    <mergeCell ref="AA4:AA6"/>
    <mergeCell ref="AB4:AB6"/>
    <mergeCell ref="AE4:AF5"/>
    <mergeCell ref="A1:AK1"/>
    <mergeCell ref="A2:G2"/>
    <mergeCell ref="A4:A6"/>
    <mergeCell ref="B4:B6"/>
    <mergeCell ref="C4:C6"/>
    <mergeCell ref="D4:D6"/>
    <mergeCell ref="H4:H6"/>
    <mergeCell ref="AK4:AK6"/>
    <mergeCell ref="S4:T5"/>
    <mergeCell ref="U4:V5"/>
    <mergeCell ref="AC4:AD5"/>
    <mergeCell ref="AJ4:AJ6"/>
    <mergeCell ref="AI4:AI6"/>
    <mergeCell ref="AG4:AH5"/>
  </mergeCells>
  <phoneticPr fontId="49" type="noConversion"/>
  <conditionalFormatting sqref="C1000:C1003">
    <cfRule type="duplicateValues" dxfId="41" priority="3"/>
    <cfRule type="duplicateValues" dxfId="40" priority="4"/>
  </conditionalFormatting>
  <conditionalFormatting sqref="C1038">
    <cfRule type="duplicateValues" dxfId="39" priority="25"/>
    <cfRule type="duplicateValues" dxfId="38" priority="26"/>
  </conditionalFormatting>
  <conditionalFormatting sqref="C1039">
    <cfRule type="duplicateValues" dxfId="37" priority="23"/>
    <cfRule type="duplicateValues" dxfId="36" priority="24"/>
  </conditionalFormatting>
  <conditionalFormatting sqref="C1040">
    <cfRule type="duplicateValues" dxfId="35" priority="21"/>
    <cfRule type="duplicateValues" dxfId="34" priority="22"/>
  </conditionalFormatting>
  <conditionalFormatting sqref="C1041">
    <cfRule type="duplicateValues" dxfId="33" priority="17"/>
    <cfRule type="duplicateValues" dxfId="32" priority="18"/>
  </conditionalFormatting>
  <conditionalFormatting sqref="C1042">
    <cfRule type="duplicateValues" dxfId="31" priority="15"/>
    <cfRule type="duplicateValues" dxfId="30" priority="16"/>
  </conditionalFormatting>
  <conditionalFormatting sqref="C1043">
    <cfRule type="duplicateValues" dxfId="29" priority="13"/>
    <cfRule type="duplicateValues" dxfId="28" priority="14"/>
  </conditionalFormatting>
  <conditionalFormatting sqref="C1044">
    <cfRule type="duplicateValues" dxfId="27" priority="11"/>
    <cfRule type="duplicateValues" dxfId="26" priority="12"/>
  </conditionalFormatting>
  <conditionalFormatting sqref="C1045">
    <cfRule type="duplicateValues" dxfId="25" priority="9"/>
    <cfRule type="duplicateValues" dxfId="24" priority="10"/>
  </conditionalFormatting>
  <conditionalFormatting sqref="C1046:C1100">
    <cfRule type="duplicateValues" dxfId="23" priority="5"/>
    <cfRule type="duplicateValues" dxfId="22" priority="6"/>
  </conditionalFormatting>
  <conditionalFormatting sqref="C1101:C1153 C995:C996 C999 C7:C993 C1157:C1168 C1004">
    <cfRule type="duplicateValues" dxfId="21" priority="434"/>
    <cfRule type="duplicateValues" dxfId="20" priority="435"/>
  </conditionalFormatting>
  <conditionalFormatting sqref="C1005:C1006">
    <cfRule type="duplicateValues" dxfId="19" priority="1"/>
    <cfRule type="duplicateValues" dxfId="18" priority="2"/>
  </conditionalFormatting>
  <pageMargins left="0.7" right="0.7" top="0.75" bottom="0.75" header="0.3" footer="0.3"/>
  <pageSetup paperSize="9" scale="70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44EC8-520A-49D2-B976-E892CBA3AB37}">
  <sheetPr codeName="Sheet6"/>
  <dimension ref="A1:WXA1736"/>
  <sheetViews>
    <sheetView tabSelected="1" zoomScaleNormal="100" workbookViewId="0">
      <pane ySplit="6" topLeftCell="A7" activePane="bottomLeft" state="frozen"/>
      <selection activeCell="B1" sqref="B1"/>
      <selection pane="bottomLeft" activeCell="AR3" sqref="AR1:AR1048576"/>
    </sheetView>
  </sheetViews>
  <sheetFormatPr defaultRowHeight="15.75"/>
  <cols>
    <col min="1" max="1" width="6" style="244" customWidth="1"/>
    <col min="2" max="2" width="17.42578125" style="244" hidden="1" customWidth="1"/>
    <col min="3" max="3" width="9.85546875" style="244" customWidth="1"/>
    <col min="4" max="4" width="17" style="299" customWidth="1"/>
    <col min="5" max="5" width="26.42578125" style="244" customWidth="1"/>
    <col min="6" max="6" width="8.85546875" style="244" hidden="1" customWidth="1"/>
    <col min="7" max="7" width="9.42578125" style="244" hidden="1" customWidth="1"/>
    <col min="8" max="10" width="8.85546875" style="244" hidden="1" customWidth="1"/>
    <col min="11" max="11" width="27.140625" style="244" hidden="1" customWidth="1"/>
    <col min="12" max="12" width="7.85546875" style="244" hidden="1" customWidth="1"/>
    <col min="13" max="13" width="19.7109375" style="244" customWidth="1"/>
    <col min="14" max="14" width="15.5703125" style="244" hidden="1" customWidth="1"/>
    <col min="15" max="15" width="13.28515625" style="244" customWidth="1"/>
    <col min="16" max="16" width="13.28515625" style="244" hidden="1" customWidth="1"/>
    <col min="17" max="17" width="16.28515625" style="281" customWidth="1"/>
    <col min="18" max="20" width="16.28515625" style="281" hidden="1" customWidth="1"/>
    <col min="21" max="33" width="17.42578125" style="244" hidden="1" customWidth="1"/>
    <col min="34" max="34" width="15.5703125" style="244" hidden="1" customWidth="1"/>
    <col min="35" max="35" width="18.28515625" style="244" customWidth="1"/>
    <col min="36" max="36" width="21.28515625" style="244" hidden="1" customWidth="1"/>
    <col min="37" max="37" width="21.28515625" style="244" customWidth="1"/>
    <col min="38" max="38" width="11.42578125" style="244" hidden="1" customWidth="1"/>
    <col min="39" max="44" width="17.5703125" style="244" hidden="1" customWidth="1"/>
    <col min="45" max="45" width="21.28515625" style="244" customWidth="1"/>
    <col min="46" max="46" width="18" style="244" customWidth="1"/>
    <col min="47" max="49" width="8.85546875" style="244" customWidth="1"/>
    <col min="50" max="51" width="22" style="244" customWidth="1"/>
    <col min="52" max="52" width="22.85546875" style="244" customWidth="1"/>
    <col min="53" max="53" width="20.5703125" style="244" customWidth="1"/>
    <col min="54" max="54" width="19.140625" style="244" customWidth="1"/>
    <col min="55" max="57" width="8.85546875" style="244" customWidth="1"/>
    <col min="58" max="58" width="14.7109375" style="244" customWidth="1"/>
    <col min="59" max="59" width="9.140625" style="244"/>
    <col min="60" max="60" width="11.85546875" style="244" bestFit="1" customWidth="1"/>
    <col min="61" max="209" width="9.140625" style="244"/>
    <col min="210" max="210" width="6" style="244" customWidth="1"/>
    <col min="211" max="211" width="13.42578125" style="244" customWidth="1"/>
    <col min="212" max="212" width="8.28515625" style="244" customWidth="1"/>
    <col min="213" max="213" width="15.85546875" style="244" customWidth="1"/>
    <col min="214" max="214" width="18" style="244" customWidth="1"/>
    <col min="215" max="221" width="0" style="244" hidden="1" customWidth="1"/>
    <col min="222" max="222" width="11.7109375" style="244" customWidth="1"/>
    <col min="223" max="223" width="13.42578125" style="244" customWidth="1"/>
    <col min="224" max="224" width="13.28515625" style="244" customWidth="1"/>
    <col min="225" max="225" width="11.85546875" style="244" customWidth="1"/>
    <col min="226" max="226" width="10.85546875" style="244" customWidth="1"/>
    <col min="227" max="227" width="17.28515625" style="244" customWidth="1"/>
    <col min="228" max="228" width="15.5703125" style="244" customWidth="1"/>
    <col min="229" max="229" width="14.7109375" style="244" customWidth="1"/>
    <col min="230" max="231" width="13.28515625" style="244" customWidth="1"/>
    <col min="232" max="234" width="11.5703125" style="244" customWidth="1"/>
    <col min="235" max="235" width="15" style="244" customWidth="1"/>
    <col min="236" max="238" width="11.5703125" style="244" customWidth="1"/>
    <col min="239" max="239" width="10.7109375" style="244" customWidth="1"/>
    <col min="240" max="240" width="12.28515625" style="244" customWidth="1"/>
    <col min="241" max="301" width="0" style="244" hidden="1" customWidth="1"/>
    <col min="302" max="302" width="17.42578125" style="244" customWidth="1"/>
    <col min="303" max="465" width="9.140625" style="244"/>
    <col min="466" max="466" width="6" style="244" customWidth="1"/>
    <col min="467" max="467" width="13.42578125" style="244" customWidth="1"/>
    <col min="468" max="468" width="8.28515625" style="244" customWidth="1"/>
    <col min="469" max="469" width="15.85546875" style="244" customWidth="1"/>
    <col min="470" max="470" width="18" style="244" customWidth="1"/>
    <col min="471" max="477" width="0" style="244" hidden="1" customWidth="1"/>
    <col min="478" max="478" width="11.7109375" style="244" customWidth="1"/>
    <col min="479" max="479" width="13.42578125" style="244" customWidth="1"/>
    <col min="480" max="480" width="13.28515625" style="244" customWidth="1"/>
    <col min="481" max="481" width="11.85546875" style="244" customWidth="1"/>
    <col min="482" max="482" width="10.85546875" style="244" customWidth="1"/>
    <col min="483" max="483" width="17.28515625" style="244" customWidth="1"/>
    <col min="484" max="484" width="15.5703125" style="244" customWidth="1"/>
    <col min="485" max="485" width="14.7109375" style="244" customWidth="1"/>
    <col min="486" max="487" width="13.28515625" style="244" customWidth="1"/>
    <col min="488" max="490" width="11.5703125" style="244" customWidth="1"/>
    <col min="491" max="491" width="15" style="244" customWidth="1"/>
    <col min="492" max="494" width="11.5703125" style="244" customWidth="1"/>
    <col min="495" max="495" width="10.7109375" style="244" customWidth="1"/>
    <col min="496" max="496" width="12.28515625" style="244" customWidth="1"/>
    <col min="497" max="557" width="0" style="244" hidden="1" customWidth="1"/>
    <col min="558" max="558" width="17.42578125" style="244" customWidth="1"/>
    <col min="559" max="721" width="9.140625" style="244"/>
    <col min="722" max="722" width="6" style="244" customWidth="1"/>
    <col min="723" max="723" width="13.42578125" style="244" customWidth="1"/>
    <col min="724" max="724" width="8.28515625" style="244" customWidth="1"/>
    <col min="725" max="725" width="15.85546875" style="244" customWidth="1"/>
    <col min="726" max="726" width="18" style="244" customWidth="1"/>
    <col min="727" max="733" width="0" style="244" hidden="1" customWidth="1"/>
    <col min="734" max="734" width="11.7109375" style="244" customWidth="1"/>
    <col min="735" max="735" width="13.42578125" style="244" customWidth="1"/>
    <col min="736" max="736" width="13.28515625" style="244" customWidth="1"/>
    <col min="737" max="737" width="11.85546875" style="244" customWidth="1"/>
    <col min="738" max="738" width="10.85546875" style="244" customWidth="1"/>
    <col min="739" max="739" width="17.28515625" style="244" customWidth="1"/>
    <col min="740" max="740" width="15.5703125" style="244" customWidth="1"/>
    <col min="741" max="741" width="14.7109375" style="244" customWidth="1"/>
    <col min="742" max="743" width="13.28515625" style="244" customWidth="1"/>
    <col min="744" max="746" width="11.5703125" style="244" customWidth="1"/>
    <col min="747" max="747" width="15" style="244" customWidth="1"/>
    <col min="748" max="750" width="11.5703125" style="244" customWidth="1"/>
    <col min="751" max="751" width="10.7109375" style="244" customWidth="1"/>
    <col min="752" max="752" width="12.28515625" style="244" customWidth="1"/>
    <col min="753" max="813" width="0" style="244" hidden="1" customWidth="1"/>
    <col min="814" max="814" width="17.42578125" style="244" customWidth="1"/>
    <col min="815" max="977" width="9.140625" style="244"/>
    <col min="978" max="978" width="6" style="244" customWidth="1"/>
    <col min="979" max="979" width="13.42578125" style="244" customWidth="1"/>
    <col min="980" max="980" width="8.28515625" style="244" customWidth="1"/>
    <col min="981" max="981" width="15.85546875" style="244" customWidth="1"/>
    <col min="982" max="982" width="18" style="244" customWidth="1"/>
    <col min="983" max="989" width="0" style="244" hidden="1" customWidth="1"/>
    <col min="990" max="990" width="11.7109375" style="244" customWidth="1"/>
    <col min="991" max="991" width="13.42578125" style="244" customWidth="1"/>
    <col min="992" max="992" width="13.28515625" style="244" customWidth="1"/>
    <col min="993" max="993" width="11.85546875" style="244" customWidth="1"/>
    <col min="994" max="994" width="10.85546875" style="244" customWidth="1"/>
    <col min="995" max="995" width="17.28515625" style="244" customWidth="1"/>
    <col min="996" max="996" width="15.5703125" style="244" customWidth="1"/>
    <col min="997" max="997" width="14.7109375" style="244" customWidth="1"/>
    <col min="998" max="999" width="13.28515625" style="244" customWidth="1"/>
    <col min="1000" max="1002" width="11.5703125" style="244" customWidth="1"/>
    <col min="1003" max="1003" width="15" style="244" customWidth="1"/>
    <col min="1004" max="1006" width="11.5703125" style="244" customWidth="1"/>
    <col min="1007" max="1007" width="10.7109375" style="244" customWidth="1"/>
    <col min="1008" max="1008" width="12.28515625" style="244" customWidth="1"/>
    <col min="1009" max="1069" width="0" style="244" hidden="1" customWidth="1"/>
    <col min="1070" max="1070" width="17.42578125" style="244" customWidth="1"/>
    <col min="1071" max="1233" width="9.140625" style="244"/>
    <col min="1234" max="1234" width="6" style="244" customWidth="1"/>
    <col min="1235" max="1235" width="13.42578125" style="244" customWidth="1"/>
    <col min="1236" max="1236" width="8.28515625" style="244" customWidth="1"/>
    <col min="1237" max="1237" width="15.85546875" style="244" customWidth="1"/>
    <col min="1238" max="1238" width="18" style="244" customWidth="1"/>
    <col min="1239" max="1245" width="0" style="244" hidden="1" customWidth="1"/>
    <col min="1246" max="1246" width="11.7109375" style="244" customWidth="1"/>
    <col min="1247" max="1247" width="13.42578125" style="244" customWidth="1"/>
    <col min="1248" max="1248" width="13.28515625" style="244" customWidth="1"/>
    <col min="1249" max="1249" width="11.85546875" style="244" customWidth="1"/>
    <col min="1250" max="1250" width="10.85546875" style="244" customWidth="1"/>
    <col min="1251" max="1251" width="17.28515625" style="244" customWidth="1"/>
    <col min="1252" max="1252" width="15.5703125" style="244" customWidth="1"/>
    <col min="1253" max="1253" width="14.7109375" style="244" customWidth="1"/>
    <col min="1254" max="1255" width="13.28515625" style="244" customWidth="1"/>
    <col min="1256" max="1258" width="11.5703125" style="244" customWidth="1"/>
    <col min="1259" max="1259" width="15" style="244" customWidth="1"/>
    <col min="1260" max="1262" width="11.5703125" style="244" customWidth="1"/>
    <col min="1263" max="1263" width="10.7109375" style="244" customWidth="1"/>
    <col min="1264" max="1264" width="12.28515625" style="244" customWidth="1"/>
    <col min="1265" max="1325" width="0" style="244" hidden="1" customWidth="1"/>
    <col min="1326" max="1326" width="17.42578125" style="244" customWidth="1"/>
    <col min="1327" max="1489" width="9.140625" style="244"/>
    <col min="1490" max="1490" width="6" style="244" customWidth="1"/>
    <col min="1491" max="1491" width="13.42578125" style="244" customWidth="1"/>
    <col min="1492" max="1492" width="8.28515625" style="244" customWidth="1"/>
    <col min="1493" max="1493" width="15.85546875" style="244" customWidth="1"/>
    <col min="1494" max="1494" width="18" style="244" customWidth="1"/>
    <col min="1495" max="1501" width="0" style="244" hidden="1" customWidth="1"/>
    <col min="1502" max="1502" width="11.7109375" style="244" customWidth="1"/>
    <col min="1503" max="1503" width="13.42578125" style="244" customWidth="1"/>
    <col min="1504" max="1504" width="13.28515625" style="244" customWidth="1"/>
    <col min="1505" max="1505" width="11.85546875" style="244" customWidth="1"/>
    <col min="1506" max="1506" width="10.85546875" style="244" customWidth="1"/>
    <col min="1507" max="1507" width="17.28515625" style="244" customWidth="1"/>
    <col min="1508" max="1508" width="15.5703125" style="244" customWidth="1"/>
    <col min="1509" max="1509" width="14.7109375" style="244" customWidth="1"/>
    <col min="1510" max="1511" width="13.28515625" style="244" customWidth="1"/>
    <col min="1512" max="1514" width="11.5703125" style="244" customWidth="1"/>
    <col min="1515" max="1515" width="15" style="244" customWidth="1"/>
    <col min="1516" max="1518" width="11.5703125" style="244" customWidth="1"/>
    <col min="1519" max="1519" width="10.7109375" style="244" customWidth="1"/>
    <col min="1520" max="1520" width="12.28515625" style="244" customWidth="1"/>
    <col min="1521" max="1581" width="0" style="244" hidden="1" customWidth="1"/>
    <col min="1582" max="1582" width="17.42578125" style="244" customWidth="1"/>
    <col min="1583" max="1745" width="9.140625" style="244"/>
    <col min="1746" max="1746" width="6" style="244" customWidth="1"/>
    <col min="1747" max="1747" width="13.42578125" style="244" customWidth="1"/>
    <col min="1748" max="1748" width="8.28515625" style="244" customWidth="1"/>
    <col min="1749" max="1749" width="15.85546875" style="244" customWidth="1"/>
    <col min="1750" max="1750" width="18" style="244" customWidth="1"/>
    <col min="1751" max="1757" width="0" style="244" hidden="1" customWidth="1"/>
    <col min="1758" max="1758" width="11.7109375" style="244" customWidth="1"/>
    <col min="1759" max="1759" width="13.42578125" style="244" customWidth="1"/>
    <col min="1760" max="1760" width="13.28515625" style="244" customWidth="1"/>
    <col min="1761" max="1761" width="11.85546875" style="244" customWidth="1"/>
    <col min="1762" max="1762" width="10.85546875" style="244" customWidth="1"/>
    <col min="1763" max="1763" width="17.28515625" style="244" customWidth="1"/>
    <col min="1764" max="1764" width="15.5703125" style="244" customWidth="1"/>
    <col min="1765" max="1765" width="14.7109375" style="244" customWidth="1"/>
    <col min="1766" max="1767" width="13.28515625" style="244" customWidth="1"/>
    <col min="1768" max="1770" width="11.5703125" style="244" customWidth="1"/>
    <col min="1771" max="1771" width="15" style="244" customWidth="1"/>
    <col min="1772" max="1774" width="11.5703125" style="244" customWidth="1"/>
    <col min="1775" max="1775" width="10.7109375" style="244" customWidth="1"/>
    <col min="1776" max="1776" width="12.28515625" style="244" customWidth="1"/>
    <col min="1777" max="1837" width="0" style="244" hidden="1" customWidth="1"/>
    <col min="1838" max="1838" width="17.42578125" style="244" customWidth="1"/>
    <col min="1839" max="2001" width="9.140625" style="244"/>
    <col min="2002" max="2002" width="6" style="244" customWidth="1"/>
    <col min="2003" max="2003" width="13.42578125" style="244" customWidth="1"/>
    <col min="2004" max="2004" width="8.28515625" style="244" customWidth="1"/>
    <col min="2005" max="2005" width="15.85546875" style="244" customWidth="1"/>
    <col min="2006" max="2006" width="18" style="244" customWidth="1"/>
    <col min="2007" max="2013" width="0" style="244" hidden="1" customWidth="1"/>
    <col min="2014" max="2014" width="11.7109375" style="244" customWidth="1"/>
    <col min="2015" max="2015" width="13.42578125" style="244" customWidth="1"/>
    <col min="2016" max="2016" width="13.28515625" style="244" customWidth="1"/>
    <col min="2017" max="2017" width="11.85546875" style="244" customWidth="1"/>
    <col min="2018" max="2018" width="10.85546875" style="244" customWidth="1"/>
    <col min="2019" max="2019" width="17.28515625" style="244" customWidth="1"/>
    <col min="2020" max="2020" width="15.5703125" style="244" customWidth="1"/>
    <col min="2021" max="2021" width="14.7109375" style="244" customWidth="1"/>
    <col min="2022" max="2023" width="13.28515625" style="244" customWidth="1"/>
    <col min="2024" max="2026" width="11.5703125" style="244" customWidth="1"/>
    <col min="2027" max="2027" width="15" style="244" customWidth="1"/>
    <col min="2028" max="2030" width="11.5703125" style="244" customWidth="1"/>
    <col min="2031" max="2031" width="10.7109375" style="244" customWidth="1"/>
    <col min="2032" max="2032" width="12.28515625" style="244" customWidth="1"/>
    <col min="2033" max="2093" width="0" style="244" hidden="1" customWidth="1"/>
    <col min="2094" max="2094" width="17.42578125" style="244" customWidth="1"/>
    <col min="2095" max="2257" width="9.140625" style="244"/>
    <col min="2258" max="2258" width="6" style="244" customWidth="1"/>
    <col min="2259" max="2259" width="13.42578125" style="244" customWidth="1"/>
    <col min="2260" max="2260" width="8.28515625" style="244" customWidth="1"/>
    <col min="2261" max="2261" width="15.85546875" style="244" customWidth="1"/>
    <col min="2262" max="2262" width="18" style="244" customWidth="1"/>
    <col min="2263" max="2269" width="0" style="244" hidden="1" customWidth="1"/>
    <col min="2270" max="2270" width="11.7109375" style="244" customWidth="1"/>
    <col min="2271" max="2271" width="13.42578125" style="244" customWidth="1"/>
    <col min="2272" max="2272" width="13.28515625" style="244" customWidth="1"/>
    <col min="2273" max="2273" width="11.85546875" style="244" customWidth="1"/>
    <col min="2274" max="2274" width="10.85546875" style="244" customWidth="1"/>
    <col min="2275" max="2275" width="17.28515625" style="244" customWidth="1"/>
    <col min="2276" max="2276" width="15.5703125" style="244" customWidth="1"/>
    <col min="2277" max="2277" width="14.7109375" style="244" customWidth="1"/>
    <col min="2278" max="2279" width="13.28515625" style="244" customWidth="1"/>
    <col min="2280" max="2282" width="11.5703125" style="244" customWidth="1"/>
    <col min="2283" max="2283" width="15" style="244" customWidth="1"/>
    <col min="2284" max="2286" width="11.5703125" style="244" customWidth="1"/>
    <col min="2287" max="2287" width="10.7109375" style="244" customWidth="1"/>
    <col min="2288" max="2288" width="12.28515625" style="244" customWidth="1"/>
    <col min="2289" max="2349" width="0" style="244" hidden="1" customWidth="1"/>
    <col min="2350" max="2350" width="17.42578125" style="244" customWidth="1"/>
    <col min="2351" max="2513" width="9.140625" style="244"/>
    <col min="2514" max="2514" width="6" style="244" customWidth="1"/>
    <col min="2515" max="2515" width="13.42578125" style="244" customWidth="1"/>
    <col min="2516" max="2516" width="8.28515625" style="244" customWidth="1"/>
    <col min="2517" max="2517" width="15.85546875" style="244" customWidth="1"/>
    <col min="2518" max="2518" width="18" style="244" customWidth="1"/>
    <col min="2519" max="2525" width="0" style="244" hidden="1" customWidth="1"/>
    <col min="2526" max="2526" width="11.7109375" style="244" customWidth="1"/>
    <col min="2527" max="2527" width="13.42578125" style="244" customWidth="1"/>
    <col min="2528" max="2528" width="13.28515625" style="244" customWidth="1"/>
    <col min="2529" max="2529" width="11.85546875" style="244" customWidth="1"/>
    <col min="2530" max="2530" width="10.85546875" style="244" customWidth="1"/>
    <col min="2531" max="2531" width="17.28515625" style="244" customWidth="1"/>
    <col min="2532" max="2532" width="15.5703125" style="244" customWidth="1"/>
    <col min="2533" max="2533" width="14.7109375" style="244" customWidth="1"/>
    <col min="2534" max="2535" width="13.28515625" style="244" customWidth="1"/>
    <col min="2536" max="2538" width="11.5703125" style="244" customWidth="1"/>
    <col min="2539" max="2539" width="15" style="244" customWidth="1"/>
    <col min="2540" max="2542" width="11.5703125" style="244" customWidth="1"/>
    <col min="2543" max="2543" width="10.7109375" style="244" customWidth="1"/>
    <col min="2544" max="2544" width="12.28515625" style="244" customWidth="1"/>
    <col min="2545" max="2605" width="0" style="244" hidden="1" customWidth="1"/>
    <col min="2606" max="2606" width="17.42578125" style="244" customWidth="1"/>
    <col min="2607" max="2769" width="9.140625" style="244"/>
    <col min="2770" max="2770" width="6" style="244" customWidth="1"/>
    <col min="2771" max="2771" width="13.42578125" style="244" customWidth="1"/>
    <col min="2772" max="2772" width="8.28515625" style="244" customWidth="1"/>
    <col min="2773" max="2773" width="15.85546875" style="244" customWidth="1"/>
    <col min="2774" max="2774" width="18" style="244" customWidth="1"/>
    <col min="2775" max="2781" width="0" style="244" hidden="1" customWidth="1"/>
    <col min="2782" max="2782" width="11.7109375" style="244" customWidth="1"/>
    <col min="2783" max="2783" width="13.42578125" style="244" customWidth="1"/>
    <col min="2784" max="2784" width="13.28515625" style="244" customWidth="1"/>
    <col min="2785" max="2785" width="11.85546875" style="244" customWidth="1"/>
    <col min="2786" max="2786" width="10.85546875" style="244" customWidth="1"/>
    <col min="2787" max="2787" width="17.28515625" style="244" customWidth="1"/>
    <col min="2788" max="2788" width="15.5703125" style="244" customWidth="1"/>
    <col min="2789" max="2789" width="14.7109375" style="244" customWidth="1"/>
    <col min="2790" max="2791" width="13.28515625" style="244" customWidth="1"/>
    <col min="2792" max="2794" width="11.5703125" style="244" customWidth="1"/>
    <col min="2795" max="2795" width="15" style="244" customWidth="1"/>
    <col min="2796" max="2798" width="11.5703125" style="244" customWidth="1"/>
    <col min="2799" max="2799" width="10.7109375" style="244" customWidth="1"/>
    <col min="2800" max="2800" width="12.28515625" style="244" customWidth="1"/>
    <col min="2801" max="2861" width="0" style="244" hidden="1" customWidth="1"/>
    <col min="2862" max="2862" width="17.42578125" style="244" customWidth="1"/>
    <col min="2863" max="3025" width="9.140625" style="244"/>
    <col min="3026" max="3026" width="6" style="244" customWidth="1"/>
    <col min="3027" max="3027" width="13.42578125" style="244" customWidth="1"/>
    <col min="3028" max="3028" width="8.28515625" style="244" customWidth="1"/>
    <col min="3029" max="3029" width="15.85546875" style="244" customWidth="1"/>
    <col min="3030" max="3030" width="18" style="244" customWidth="1"/>
    <col min="3031" max="3037" width="0" style="244" hidden="1" customWidth="1"/>
    <col min="3038" max="3038" width="11.7109375" style="244" customWidth="1"/>
    <col min="3039" max="3039" width="13.42578125" style="244" customWidth="1"/>
    <col min="3040" max="3040" width="13.28515625" style="244" customWidth="1"/>
    <col min="3041" max="3041" width="11.85546875" style="244" customWidth="1"/>
    <col min="3042" max="3042" width="10.85546875" style="244" customWidth="1"/>
    <col min="3043" max="3043" width="17.28515625" style="244" customWidth="1"/>
    <col min="3044" max="3044" width="15.5703125" style="244" customWidth="1"/>
    <col min="3045" max="3045" width="14.7109375" style="244" customWidth="1"/>
    <col min="3046" max="3047" width="13.28515625" style="244" customWidth="1"/>
    <col min="3048" max="3050" width="11.5703125" style="244" customWidth="1"/>
    <col min="3051" max="3051" width="15" style="244" customWidth="1"/>
    <col min="3052" max="3054" width="11.5703125" style="244" customWidth="1"/>
    <col min="3055" max="3055" width="10.7109375" style="244" customWidth="1"/>
    <col min="3056" max="3056" width="12.28515625" style="244" customWidth="1"/>
    <col min="3057" max="3117" width="0" style="244" hidden="1" customWidth="1"/>
    <col min="3118" max="3118" width="17.42578125" style="244" customWidth="1"/>
    <col min="3119" max="3281" width="9.140625" style="244"/>
    <col min="3282" max="3282" width="6" style="244" customWidth="1"/>
    <col min="3283" max="3283" width="13.42578125" style="244" customWidth="1"/>
    <col min="3284" max="3284" width="8.28515625" style="244" customWidth="1"/>
    <col min="3285" max="3285" width="15.85546875" style="244" customWidth="1"/>
    <col min="3286" max="3286" width="18" style="244" customWidth="1"/>
    <col min="3287" max="3293" width="0" style="244" hidden="1" customWidth="1"/>
    <col min="3294" max="3294" width="11.7109375" style="244" customWidth="1"/>
    <col min="3295" max="3295" width="13.42578125" style="244" customWidth="1"/>
    <col min="3296" max="3296" width="13.28515625" style="244" customWidth="1"/>
    <col min="3297" max="3297" width="11.85546875" style="244" customWidth="1"/>
    <col min="3298" max="3298" width="10.85546875" style="244" customWidth="1"/>
    <col min="3299" max="3299" width="17.28515625" style="244" customWidth="1"/>
    <col min="3300" max="3300" width="15.5703125" style="244" customWidth="1"/>
    <col min="3301" max="3301" width="14.7109375" style="244" customWidth="1"/>
    <col min="3302" max="3303" width="13.28515625" style="244" customWidth="1"/>
    <col min="3304" max="3306" width="11.5703125" style="244" customWidth="1"/>
    <col min="3307" max="3307" width="15" style="244" customWidth="1"/>
    <col min="3308" max="3310" width="11.5703125" style="244" customWidth="1"/>
    <col min="3311" max="3311" width="10.7109375" style="244" customWidth="1"/>
    <col min="3312" max="3312" width="12.28515625" style="244" customWidth="1"/>
    <col min="3313" max="3373" width="0" style="244" hidden="1" customWidth="1"/>
    <col min="3374" max="3374" width="17.42578125" style="244" customWidth="1"/>
    <col min="3375" max="3537" width="9.140625" style="244"/>
    <col min="3538" max="3538" width="6" style="244" customWidth="1"/>
    <col min="3539" max="3539" width="13.42578125" style="244" customWidth="1"/>
    <col min="3540" max="3540" width="8.28515625" style="244" customWidth="1"/>
    <col min="3541" max="3541" width="15.85546875" style="244" customWidth="1"/>
    <col min="3542" max="3542" width="18" style="244" customWidth="1"/>
    <col min="3543" max="3549" width="0" style="244" hidden="1" customWidth="1"/>
    <col min="3550" max="3550" width="11.7109375" style="244" customWidth="1"/>
    <col min="3551" max="3551" width="13.42578125" style="244" customWidth="1"/>
    <col min="3552" max="3552" width="13.28515625" style="244" customWidth="1"/>
    <col min="3553" max="3553" width="11.85546875" style="244" customWidth="1"/>
    <col min="3554" max="3554" width="10.85546875" style="244" customWidth="1"/>
    <col min="3555" max="3555" width="17.28515625" style="244" customWidth="1"/>
    <col min="3556" max="3556" width="15.5703125" style="244" customWidth="1"/>
    <col min="3557" max="3557" width="14.7109375" style="244" customWidth="1"/>
    <col min="3558" max="3559" width="13.28515625" style="244" customWidth="1"/>
    <col min="3560" max="3562" width="11.5703125" style="244" customWidth="1"/>
    <col min="3563" max="3563" width="15" style="244" customWidth="1"/>
    <col min="3564" max="3566" width="11.5703125" style="244" customWidth="1"/>
    <col min="3567" max="3567" width="10.7109375" style="244" customWidth="1"/>
    <col min="3568" max="3568" width="12.28515625" style="244" customWidth="1"/>
    <col min="3569" max="3629" width="0" style="244" hidden="1" customWidth="1"/>
    <col min="3630" max="3630" width="17.42578125" style="244" customWidth="1"/>
    <col min="3631" max="3793" width="9.140625" style="244"/>
    <col min="3794" max="3794" width="6" style="244" customWidth="1"/>
    <col min="3795" max="3795" width="13.42578125" style="244" customWidth="1"/>
    <col min="3796" max="3796" width="8.28515625" style="244" customWidth="1"/>
    <col min="3797" max="3797" width="15.85546875" style="244" customWidth="1"/>
    <col min="3798" max="3798" width="18" style="244" customWidth="1"/>
    <col min="3799" max="3805" width="0" style="244" hidden="1" customWidth="1"/>
    <col min="3806" max="3806" width="11.7109375" style="244" customWidth="1"/>
    <col min="3807" max="3807" width="13.42578125" style="244" customWidth="1"/>
    <col min="3808" max="3808" width="13.28515625" style="244" customWidth="1"/>
    <col min="3809" max="3809" width="11.85546875" style="244" customWidth="1"/>
    <col min="3810" max="3810" width="10.85546875" style="244" customWidth="1"/>
    <col min="3811" max="3811" width="17.28515625" style="244" customWidth="1"/>
    <col min="3812" max="3812" width="15.5703125" style="244" customWidth="1"/>
    <col min="3813" max="3813" width="14.7109375" style="244" customWidth="1"/>
    <col min="3814" max="3815" width="13.28515625" style="244" customWidth="1"/>
    <col min="3816" max="3818" width="11.5703125" style="244" customWidth="1"/>
    <col min="3819" max="3819" width="15" style="244" customWidth="1"/>
    <col min="3820" max="3822" width="11.5703125" style="244" customWidth="1"/>
    <col min="3823" max="3823" width="10.7109375" style="244" customWidth="1"/>
    <col min="3824" max="3824" width="12.28515625" style="244" customWidth="1"/>
    <col min="3825" max="3885" width="0" style="244" hidden="1" customWidth="1"/>
    <col min="3886" max="3886" width="17.42578125" style="244" customWidth="1"/>
    <col min="3887" max="4049" width="9.140625" style="244"/>
    <col min="4050" max="4050" width="6" style="244" customWidth="1"/>
    <col min="4051" max="4051" width="13.42578125" style="244" customWidth="1"/>
    <col min="4052" max="4052" width="8.28515625" style="244" customWidth="1"/>
    <col min="4053" max="4053" width="15.85546875" style="244" customWidth="1"/>
    <col min="4054" max="4054" width="18" style="244" customWidth="1"/>
    <col min="4055" max="4061" width="0" style="244" hidden="1" customWidth="1"/>
    <col min="4062" max="4062" width="11.7109375" style="244" customWidth="1"/>
    <col min="4063" max="4063" width="13.42578125" style="244" customWidth="1"/>
    <col min="4064" max="4064" width="13.28515625" style="244" customWidth="1"/>
    <col min="4065" max="4065" width="11.85546875" style="244" customWidth="1"/>
    <col min="4066" max="4066" width="10.85546875" style="244" customWidth="1"/>
    <col min="4067" max="4067" width="17.28515625" style="244" customWidth="1"/>
    <col min="4068" max="4068" width="15.5703125" style="244" customWidth="1"/>
    <col min="4069" max="4069" width="14.7109375" style="244" customWidth="1"/>
    <col min="4070" max="4071" width="13.28515625" style="244" customWidth="1"/>
    <col min="4072" max="4074" width="11.5703125" style="244" customWidth="1"/>
    <col min="4075" max="4075" width="15" style="244" customWidth="1"/>
    <col min="4076" max="4078" width="11.5703125" style="244" customWidth="1"/>
    <col min="4079" max="4079" width="10.7109375" style="244" customWidth="1"/>
    <col min="4080" max="4080" width="12.28515625" style="244" customWidth="1"/>
    <col min="4081" max="4141" width="0" style="244" hidden="1" customWidth="1"/>
    <col min="4142" max="4142" width="17.42578125" style="244" customWidth="1"/>
    <col min="4143" max="4305" width="9.140625" style="244"/>
    <col min="4306" max="4306" width="6" style="244" customWidth="1"/>
    <col min="4307" max="4307" width="13.42578125" style="244" customWidth="1"/>
    <col min="4308" max="4308" width="8.28515625" style="244" customWidth="1"/>
    <col min="4309" max="4309" width="15.85546875" style="244" customWidth="1"/>
    <col min="4310" max="4310" width="18" style="244" customWidth="1"/>
    <col min="4311" max="4317" width="0" style="244" hidden="1" customWidth="1"/>
    <col min="4318" max="4318" width="11.7109375" style="244" customWidth="1"/>
    <col min="4319" max="4319" width="13.42578125" style="244" customWidth="1"/>
    <col min="4320" max="4320" width="13.28515625" style="244" customWidth="1"/>
    <col min="4321" max="4321" width="11.85546875" style="244" customWidth="1"/>
    <col min="4322" max="4322" width="10.85546875" style="244" customWidth="1"/>
    <col min="4323" max="4323" width="17.28515625" style="244" customWidth="1"/>
    <col min="4324" max="4324" width="15.5703125" style="244" customWidth="1"/>
    <col min="4325" max="4325" width="14.7109375" style="244" customWidth="1"/>
    <col min="4326" max="4327" width="13.28515625" style="244" customWidth="1"/>
    <col min="4328" max="4330" width="11.5703125" style="244" customWidth="1"/>
    <col min="4331" max="4331" width="15" style="244" customWidth="1"/>
    <col min="4332" max="4334" width="11.5703125" style="244" customWidth="1"/>
    <col min="4335" max="4335" width="10.7109375" style="244" customWidth="1"/>
    <col min="4336" max="4336" width="12.28515625" style="244" customWidth="1"/>
    <col min="4337" max="4397" width="0" style="244" hidden="1" customWidth="1"/>
    <col min="4398" max="4398" width="17.42578125" style="244" customWidth="1"/>
    <col min="4399" max="4561" width="9.140625" style="244"/>
    <col min="4562" max="4562" width="6" style="244" customWidth="1"/>
    <col min="4563" max="4563" width="13.42578125" style="244" customWidth="1"/>
    <col min="4564" max="4564" width="8.28515625" style="244" customWidth="1"/>
    <col min="4565" max="4565" width="15.85546875" style="244" customWidth="1"/>
    <col min="4566" max="4566" width="18" style="244" customWidth="1"/>
    <col min="4567" max="4573" width="0" style="244" hidden="1" customWidth="1"/>
    <col min="4574" max="4574" width="11.7109375" style="244" customWidth="1"/>
    <col min="4575" max="4575" width="13.42578125" style="244" customWidth="1"/>
    <col min="4576" max="4576" width="13.28515625" style="244" customWidth="1"/>
    <col min="4577" max="4577" width="11.85546875" style="244" customWidth="1"/>
    <col min="4578" max="4578" width="10.85546875" style="244" customWidth="1"/>
    <col min="4579" max="4579" width="17.28515625" style="244" customWidth="1"/>
    <col min="4580" max="4580" width="15.5703125" style="244" customWidth="1"/>
    <col min="4581" max="4581" width="14.7109375" style="244" customWidth="1"/>
    <col min="4582" max="4583" width="13.28515625" style="244" customWidth="1"/>
    <col min="4584" max="4586" width="11.5703125" style="244" customWidth="1"/>
    <col min="4587" max="4587" width="15" style="244" customWidth="1"/>
    <col min="4588" max="4590" width="11.5703125" style="244" customWidth="1"/>
    <col min="4591" max="4591" width="10.7109375" style="244" customWidth="1"/>
    <col min="4592" max="4592" width="12.28515625" style="244" customWidth="1"/>
    <col min="4593" max="4653" width="0" style="244" hidden="1" customWidth="1"/>
    <col min="4654" max="4654" width="17.42578125" style="244" customWidth="1"/>
    <col min="4655" max="4817" width="9.140625" style="244"/>
    <col min="4818" max="4818" width="6" style="244" customWidth="1"/>
    <col min="4819" max="4819" width="13.42578125" style="244" customWidth="1"/>
    <col min="4820" max="4820" width="8.28515625" style="244" customWidth="1"/>
    <col min="4821" max="4821" width="15.85546875" style="244" customWidth="1"/>
    <col min="4822" max="4822" width="18" style="244" customWidth="1"/>
    <col min="4823" max="4829" width="0" style="244" hidden="1" customWidth="1"/>
    <col min="4830" max="4830" width="11.7109375" style="244" customWidth="1"/>
    <col min="4831" max="4831" width="13.42578125" style="244" customWidth="1"/>
    <col min="4832" max="4832" width="13.28515625" style="244" customWidth="1"/>
    <col min="4833" max="4833" width="11.85546875" style="244" customWidth="1"/>
    <col min="4834" max="4834" width="10.85546875" style="244" customWidth="1"/>
    <col min="4835" max="4835" width="17.28515625" style="244" customWidth="1"/>
    <col min="4836" max="4836" width="15.5703125" style="244" customWidth="1"/>
    <col min="4837" max="4837" width="14.7109375" style="244" customWidth="1"/>
    <col min="4838" max="4839" width="13.28515625" style="244" customWidth="1"/>
    <col min="4840" max="4842" width="11.5703125" style="244" customWidth="1"/>
    <col min="4843" max="4843" width="15" style="244" customWidth="1"/>
    <col min="4844" max="4846" width="11.5703125" style="244" customWidth="1"/>
    <col min="4847" max="4847" width="10.7109375" style="244" customWidth="1"/>
    <col min="4848" max="4848" width="12.28515625" style="244" customWidth="1"/>
    <col min="4849" max="4909" width="0" style="244" hidden="1" customWidth="1"/>
    <col min="4910" max="4910" width="17.42578125" style="244" customWidth="1"/>
    <col min="4911" max="5073" width="9.140625" style="244"/>
    <col min="5074" max="5074" width="6" style="244" customWidth="1"/>
    <col min="5075" max="5075" width="13.42578125" style="244" customWidth="1"/>
    <col min="5076" max="5076" width="8.28515625" style="244" customWidth="1"/>
    <col min="5077" max="5077" width="15.85546875" style="244" customWidth="1"/>
    <col min="5078" max="5078" width="18" style="244" customWidth="1"/>
    <col min="5079" max="5085" width="0" style="244" hidden="1" customWidth="1"/>
    <col min="5086" max="5086" width="11.7109375" style="244" customWidth="1"/>
    <col min="5087" max="5087" width="13.42578125" style="244" customWidth="1"/>
    <col min="5088" max="5088" width="13.28515625" style="244" customWidth="1"/>
    <col min="5089" max="5089" width="11.85546875" style="244" customWidth="1"/>
    <col min="5090" max="5090" width="10.85546875" style="244" customWidth="1"/>
    <col min="5091" max="5091" width="17.28515625" style="244" customWidth="1"/>
    <col min="5092" max="5092" width="15.5703125" style="244" customWidth="1"/>
    <col min="5093" max="5093" width="14.7109375" style="244" customWidth="1"/>
    <col min="5094" max="5095" width="13.28515625" style="244" customWidth="1"/>
    <col min="5096" max="5098" width="11.5703125" style="244" customWidth="1"/>
    <col min="5099" max="5099" width="15" style="244" customWidth="1"/>
    <col min="5100" max="5102" width="11.5703125" style="244" customWidth="1"/>
    <col min="5103" max="5103" width="10.7109375" style="244" customWidth="1"/>
    <col min="5104" max="5104" width="12.28515625" style="244" customWidth="1"/>
    <col min="5105" max="5165" width="0" style="244" hidden="1" customWidth="1"/>
    <col min="5166" max="5166" width="17.42578125" style="244" customWidth="1"/>
    <col min="5167" max="5329" width="9.140625" style="244"/>
    <col min="5330" max="5330" width="6" style="244" customWidth="1"/>
    <col min="5331" max="5331" width="13.42578125" style="244" customWidth="1"/>
    <col min="5332" max="5332" width="8.28515625" style="244" customWidth="1"/>
    <col min="5333" max="5333" width="15.85546875" style="244" customWidth="1"/>
    <col min="5334" max="5334" width="18" style="244" customWidth="1"/>
    <col min="5335" max="5341" width="0" style="244" hidden="1" customWidth="1"/>
    <col min="5342" max="5342" width="11.7109375" style="244" customWidth="1"/>
    <col min="5343" max="5343" width="13.42578125" style="244" customWidth="1"/>
    <col min="5344" max="5344" width="13.28515625" style="244" customWidth="1"/>
    <col min="5345" max="5345" width="11.85546875" style="244" customWidth="1"/>
    <col min="5346" max="5346" width="10.85546875" style="244" customWidth="1"/>
    <col min="5347" max="5347" width="17.28515625" style="244" customWidth="1"/>
    <col min="5348" max="5348" width="15.5703125" style="244" customWidth="1"/>
    <col min="5349" max="5349" width="14.7109375" style="244" customWidth="1"/>
    <col min="5350" max="5351" width="13.28515625" style="244" customWidth="1"/>
    <col min="5352" max="5354" width="11.5703125" style="244" customWidth="1"/>
    <col min="5355" max="5355" width="15" style="244" customWidth="1"/>
    <col min="5356" max="5358" width="11.5703125" style="244" customWidth="1"/>
    <col min="5359" max="5359" width="10.7109375" style="244" customWidth="1"/>
    <col min="5360" max="5360" width="12.28515625" style="244" customWidth="1"/>
    <col min="5361" max="5421" width="0" style="244" hidden="1" customWidth="1"/>
    <col min="5422" max="5422" width="17.42578125" style="244" customWidth="1"/>
    <col min="5423" max="5585" width="9.140625" style="244"/>
    <col min="5586" max="5586" width="6" style="244" customWidth="1"/>
    <col min="5587" max="5587" width="13.42578125" style="244" customWidth="1"/>
    <col min="5588" max="5588" width="8.28515625" style="244" customWidth="1"/>
    <col min="5589" max="5589" width="15.85546875" style="244" customWidth="1"/>
    <col min="5590" max="5590" width="18" style="244" customWidth="1"/>
    <col min="5591" max="5597" width="0" style="244" hidden="1" customWidth="1"/>
    <col min="5598" max="5598" width="11.7109375" style="244" customWidth="1"/>
    <col min="5599" max="5599" width="13.42578125" style="244" customWidth="1"/>
    <col min="5600" max="5600" width="13.28515625" style="244" customWidth="1"/>
    <col min="5601" max="5601" width="11.85546875" style="244" customWidth="1"/>
    <col min="5602" max="5602" width="10.85546875" style="244" customWidth="1"/>
    <col min="5603" max="5603" width="17.28515625" style="244" customWidth="1"/>
    <col min="5604" max="5604" width="15.5703125" style="244" customWidth="1"/>
    <col min="5605" max="5605" width="14.7109375" style="244" customWidth="1"/>
    <col min="5606" max="5607" width="13.28515625" style="244" customWidth="1"/>
    <col min="5608" max="5610" width="11.5703125" style="244" customWidth="1"/>
    <col min="5611" max="5611" width="15" style="244" customWidth="1"/>
    <col min="5612" max="5614" width="11.5703125" style="244" customWidth="1"/>
    <col min="5615" max="5615" width="10.7109375" style="244" customWidth="1"/>
    <col min="5616" max="5616" width="12.28515625" style="244" customWidth="1"/>
    <col min="5617" max="5677" width="0" style="244" hidden="1" customWidth="1"/>
    <col min="5678" max="5678" width="17.42578125" style="244" customWidth="1"/>
    <col min="5679" max="5841" width="9.140625" style="244"/>
    <col min="5842" max="5842" width="6" style="244" customWidth="1"/>
    <col min="5843" max="5843" width="13.42578125" style="244" customWidth="1"/>
    <col min="5844" max="5844" width="8.28515625" style="244" customWidth="1"/>
    <col min="5845" max="5845" width="15.85546875" style="244" customWidth="1"/>
    <col min="5846" max="5846" width="18" style="244" customWidth="1"/>
    <col min="5847" max="5853" width="0" style="244" hidden="1" customWidth="1"/>
    <col min="5854" max="5854" width="11.7109375" style="244" customWidth="1"/>
    <col min="5855" max="5855" width="13.42578125" style="244" customWidth="1"/>
    <col min="5856" max="5856" width="13.28515625" style="244" customWidth="1"/>
    <col min="5857" max="5857" width="11.85546875" style="244" customWidth="1"/>
    <col min="5858" max="5858" width="10.85546875" style="244" customWidth="1"/>
    <col min="5859" max="5859" width="17.28515625" style="244" customWidth="1"/>
    <col min="5860" max="5860" width="15.5703125" style="244" customWidth="1"/>
    <col min="5861" max="5861" width="14.7109375" style="244" customWidth="1"/>
    <col min="5862" max="5863" width="13.28515625" style="244" customWidth="1"/>
    <col min="5864" max="5866" width="11.5703125" style="244" customWidth="1"/>
    <col min="5867" max="5867" width="15" style="244" customWidth="1"/>
    <col min="5868" max="5870" width="11.5703125" style="244" customWidth="1"/>
    <col min="5871" max="5871" width="10.7109375" style="244" customWidth="1"/>
    <col min="5872" max="5872" width="12.28515625" style="244" customWidth="1"/>
    <col min="5873" max="5933" width="0" style="244" hidden="1" customWidth="1"/>
    <col min="5934" max="5934" width="17.42578125" style="244" customWidth="1"/>
    <col min="5935" max="6097" width="9.140625" style="244"/>
    <col min="6098" max="6098" width="6" style="244" customWidth="1"/>
    <col min="6099" max="6099" width="13.42578125" style="244" customWidth="1"/>
    <col min="6100" max="6100" width="8.28515625" style="244" customWidth="1"/>
    <col min="6101" max="6101" width="15.85546875" style="244" customWidth="1"/>
    <col min="6102" max="6102" width="18" style="244" customWidth="1"/>
    <col min="6103" max="6109" width="0" style="244" hidden="1" customWidth="1"/>
    <col min="6110" max="6110" width="11.7109375" style="244" customWidth="1"/>
    <col min="6111" max="6111" width="13.42578125" style="244" customWidth="1"/>
    <col min="6112" max="6112" width="13.28515625" style="244" customWidth="1"/>
    <col min="6113" max="6113" width="11.85546875" style="244" customWidth="1"/>
    <col min="6114" max="6114" width="10.85546875" style="244" customWidth="1"/>
    <col min="6115" max="6115" width="17.28515625" style="244" customWidth="1"/>
    <col min="6116" max="6116" width="15.5703125" style="244" customWidth="1"/>
    <col min="6117" max="6117" width="14.7109375" style="244" customWidth="1"/>
    <col min="6118" max="6119" width="13.28515625" style="244" customWidth="1"/>
    <col min="6120" max="6122" width="11.5703125" style="244" customWidth="1"/>
    <col min="6123" max="6123" width="15" style="244" customWidth="1"/>
    <col min="6124" max="6126" width="11.5703125" style="244" customWidth="1"/>
    <col min="6127" max="6127" width="10.7109375" style="244" customWidth="1"/>
    <col min="6128" max="6128" width="12.28515625" style="244" customWidth="1"/>
    <col min="6129" max="6189" width="0" style="244" hidden="1" customWidth="1"/>
    <col min="6190" max="6190" width="17.42578125" style="244" customWidth="1"/>
    <col min="6191" max="6353" width="9.140625" style="244"/>
    <col min="6354" max="6354" width="6" style="244" customWidth="1"/>
    <col min="6355" max="6355" width="13.42578125" style="244" customWidth="1"/>
    <col min="6356" max="6356" width="8.28515625" style="244" customWidth="1"/>
    <col min="6357" max="6357" width="15.85546875" style="244" customWidth="1"/>
    <col min="6358" max="6358" width="18" style="244" customWidth="1"/>
    <col min="6359" max="6365" width="0" style="244" hidden="1" customWidth="1"/>
    <col min="6366" max="6366" width="11.7109375" style="244" customWidth="1"/>
    <col min="6367" max="6367" width="13.42578125" style="244" customWidth="1"/>
    <col min="6368" max="6368" width="13.28515625" style="244" customWidth="1"/>
    <col min="6369" max="6369" width="11.85546875" style="244" customWidth="1"/>
    <col min="6370" max="6370" width="10.85546875" style="244" customWidth="1"/>
    <col min="6371" max="6371" width="17.28515625" style="244" customWidth="1"/>
    <col min="6372" max="6372" width="15.5703125" style="244" customWidth="1"/>
    <col min="6373" max="6373" width="14.7109375" style="244" customWidth="1"/>
    <col min="6374" max="6375" width="13.28515625" style="244" customWidth="1"/>
    <col min="6376" max="6378" width="11.5703125" style="244" customWidth="1"/>
    <col min="6379" max="6379" width="15" style="244" customWidth="1"/>
    <col min="6380" max="6382" width="11.5703125" style="244" customWidth="1"/>
    <col min="6383" max="6383" width="10.7109375" style="244" customWidth="1"/>
    <col min="6384" max="6384" width="12.28515625" style="244" customWidth="1"/>
    <col min="6385" max="6445" width="0" style="244" hidden="1" customWidth="1"/>
    <col min="6446" max="6446" width="17.42578125" style="244" customWidth="1"/>
    <col min="6447" max="6609" width="9.140625" style="244"/>
    <col min="6610" max="6610" width="6" style="244" customWidth="1"/>
    <col min="6611" max="6611" width="13.42578125" style="244" customWidth="1"/>
    <col min="6612" max="6612" width="8.28515625" style="244" customWidth="1"/>
    <col min="6613" max="6613" width="15.85546875" style="244" customWidth="1"/>
    <col min="6614" max="6614" width="18" style="244" customWidth="1"/>
    <col min="6615" max="6621" width="0" style="244" hidden="1" customWidth="1"/>
    <col min="6622" max="6622" width="11.7109375" style="244" customWidth="1"/>
    <col min="6623" max="6623" width="13.42578125" style="244" customWidth="1"/>
    <col min="6624" max="6624" width="13.28515625" style="244" customWidth="1"/>
    <col min="6625" max="6625" width="11.85546875" style="244" customWidth="1"/>
    <col min="6626" max="6626" width="10.85546875" style="244" customWidth="1"/>
    <col min="6627" max="6627" width="17.28515625" style="244" customWidth="1"/>
    <col min="6628" max="6628" width="15.5703125" style="244" customWidth="1"/>
    <col min="6629" max="6629" width="14.7109375" style="244" customWidth="1"/>
    <col min="6630" max="6631" width="13.28515625" style="244" customWidth="1"/>
    <col min="6632" max="6634" width="11.5703125" style="244" customWidth="1"/>
    <col min="6635" max="6635" width="15" style="244" customWidth="1"/>
    <col min="6636" max="6638" width="11.5703125" style="244" customWidth="1"/>
    <col min="6639" max="6639" width="10.7109375" style="244" customWidth="1"/>
    <col min="6640" max="6640" width="12.28515625" style="244" customWidth="1"/>
    <col min="6641" max="6701" width="0" style="244" hidden="1" customWidth="1"/>
    <col min="6702" max="6702" width="17.42578125" style="244" customWidth="1"/>
    <col min="6703" max="6865" width="9.140625" style="244"/>
    <col min="6866" max="6866" width="6" style="244" customWidth="1"/>
    <col min="6867" max="6867" width="13.42578125" style="244" customWidth="1"/>
    <col min="6868" max="6868" width="8.28515625" style="244" customWidth="1"/>
    <col min="6869" max="6869" width="15.85546875" style="244" customWidth="1"/>
    <col min="6870" max="6870" width="18" style="244" customWidth="1"/>
    <col min="6871" max="6877" width="0" style="244" hidden="1" customWidth="1"/>
    <col min="6878" max="6878" width="11.7109375" style="244" customWidth="1"/>
    <col min="6879" max="6879" width="13.42578125" style="244" customWidth="1"/>
    <col min="6880" max="6880" width="13.28515625" style="244" customWidth="1"/>
    <col min="6881" max="6881" width="11.85546875" style="244" customWidth="1"/>
    <col min="6882" max="6882" width="10.85546875" style="244" customWidth="1"/>
    <col min="6883" max="6883" width="17.28515625" style="244" customWidth="1"/>
    <col min="6884" max="6884" width="15.5703125" style="244" customWidth="1"/>
    <col min="6885" max="6885" width="14.7109375" style="244" customWidth="1"/>
    <col min="6886" max="6887" width="13.28515625" style="244" customWidth="1"/>
    <col min="6888" max="6890" width="11.5703125" style="244" customWidth="1"/>
    <col min="6891" max="6891" width="15" style="244" customWidth="1"/>
    <col min="6892" max="6894" width="11.5703125" style="244" customWidth="1"/>
    <col min="6895" max="6895" width="10.7109375" style="244" customWidth="1"/>
    <col min="6896" max="6896" width="12.28515625" style="244" customWidth="1"/>
    <col min="6897" max="6957" width="0" style="244" hidden="1" customWidth="1"/>
    <col min="6958" max="6958" width="17.42578125" style="244" customWidth="1"/>
    <col min="6959" max="7121" width="9.140625" style="244"/>
    <col min="7122" max="7122" width="6" style="244" customWidth="1"/>
    <col min="7123" max="7123" width="13.42578125" style="244" customWidth="1"/>
    <col min="7124" max="7124" width="8.28515625" style="244" customWidth="1"/>
    <col min="7125" max="7125" width="15.85546875" style="244" customWidth="1"/>
    <col min="7126" max="7126" width="18" style="244" customWidth="1"/>
    <col min="7127" max="7133" width="0" style="244" hidden="1" customWidth="1"/>
    <col min="7134" max="7134" width="11.7109375" style="244" customWidth="1"/>
    <col min="7135" max="7135" width="13.42578125" style="244" customWidth="1"/>
    <col min="7136" max="7136" width="13.28515625" style="244" customWidth="1"/>
    <col min="7137" max="7137" width="11.85546875" style="244" customWidth="1"/>
    <col min="7138" max="7138" width="10.85546875" style="244" customWidth="1"/>
    <col min="7139" max="7139" width="17.28515625" style="244" customWidth="1"/>
    <col min="7140" max="7140" width="15.5703125" style="244" customWidth="1"/>
    <col min="7141" max="7141" width="14.7109375" style="244" customWidth="1"/>
    <col min="7142" max="7143" width="13.28515625" style="244" customWidth="1"/>
    <col min="7144" max="7146" width="11.5703125" style="244" customWidth="1"/>
    <col min="7147" max="7147" width="15" style="244" customWidth="1"/>
    <col min="7148" max="7150" width="11.5703125" style="244" customWidth="1"/>
    <col min="7151" max="7151" width="10.7109375" style="244" customWidth="1"/>
    <col min="7152" max="7152" width="12.28515625" style="244" customWidth="1"/>
    <col min="7153" max="7213" width="0" style="244" hidden="1" customWidth="1"/>
    <col min="7214" max="7214" width="17.42578125" style="244" customWidth="1"/>
    <col min="7215" max="7377" width="9.140625" style="244"/>
    <col min="7378" max="7378" width="6" style="244" customWidth="1"/>
    <col min="7379" max="7379" width="13.42578125" style="244" customWidth="1"/>
    <col min="7380" max="7380" width="8.28515625" style="244" customWidth="1"/>
    <col min="7381" max="7381" width="15.85546875" style="244" customWidth="1"/>
    <col min="7382" max="7382" width="18" style="244" customWidth="1"/>
    <col min="7383" max="7389" width="0" style="244" hidden="1" customWidth="1"/>
    <col min="7390" max="7390" width="11.7109375" style="244" customWidth="1"/>
    <col min="7391" max="7391" width="13.42578125" style="244" customWidth="1"/>
    <col min="7392" max="7392" width="13.28515625" style="244" customWidth="1"/>
    <col min="7393" max="7393" width="11.85546875" style="244" customWidth="1"/>
    <col min="7394" max="7394" width="10.85546875" style="244" customWidth="1"/>
    <col min="7395" max="7395" width="17.28515625" style="244" customWidth="1"/>
    <col min="7396" max="7396" width="15.5703125" style="244" customWidth="1"/>
    <col min="7397" max="7397" width="14.7109375" style="244" customWidth="1"/>
    <col min="7398" max="7399" width="13.28515625" style="244" customWidth="1"/>
    <col min="7400" max="7402" width="11.5703125" style="244" customWidth="1"/>
    <col min="7403" max="7403" width="15" style="244" customWidth="1"/>
    <col min="7404" max="7406" width="11.5703125" style="244" customWidth="1"/>
    <col min="7407" max="7407" width="10.7109375" style="244" customWidth="1"/>
    <col min="7408" max="7408" width="12.28515625" style="244" customWidth="1"/>
    <col min="7409" max="7469" width="0" style="244" hidden="1" customWidth="1"/>
    <col min="7470" max="7470" width="17.42578125" style="244" customWidth="1"/>
    <col min="7471" max="7633" width="9.140625" style="244"/>
    <col min="7634" max="7634" width="6" style="244" customWidth="1"/>
    <col min="7635" max="7635" width="13.42578125" style="244" customWidth="1"/>
    <col min="7636" max="7636" width="8.28515625" style="244" customWidth="1"/>
    <col min="7637" max="7637" width="15.85546875" style="244" customWidth="1"/>
    <col min="7638" max="7638" width="18" style="244" customWidth="1"/>
    <col min="7639" max="7645" width="0" style="244" hidden="1" customWidth="1"/>
    <col min="7646" max="7646" width="11.7109375" style="244" customWidth="1"/>
    <col min="7647" max="7647" width="13.42578125" style="244" customWidth="1"/>
    <col min="7648" max="7648" width="13.28515625" style="244" customWidth="1"/>
    <col min="7649" max="7649" width="11.85546875" style="244" customWidth="1"/>
    <col min="7650" max="7650" width="10.85546875" style="244" customWidth="1"/>
    <col min="7651" max="7651" width="17.28515625" style="244" customWidth="1"/>
    <col min="7652" max="7652" width="15.5703125" style="244" customWidth="1"/>
    <col min="7653" max="7653" width="14.7109375" style="244" customWidth="1"/>
    <col min="7654" max="7655" width="13.28515625" style="244" customWidth="1"/>
    <col min="7656" max="7658" width="11.5703125" style="244" customWidth="1"/>
    <col min="7659" max="7659" width="15" style="244" customWidth="1"/>
    <col min="7660" max="7662" width="11.5703125" style="244" customWidth="1"/>
    <col min="7663" max="7663" width="10.7109375" style="244" customWidth="1"/>
    <col min="7664" max="7664" width="12.28515625" style="244" customWidth="1"/>
    <col min="7665" max="7725" width="0" style="244" hidden="1" customWidth="1"/>
    <col min="7726" max="7726" width="17.42578125" style="244" customWidth="1"/>
    <col min="7727" max="7889" width="9.140625" style="244"/>
    <col min="7890" max="7890" width="6" style="244" customWidth="1"/>
    <col min="7891" max="7891" width="13.42578125" style="244" customWidth="1"/>
    <col min="7892" max="7892" width="8.28515625" style="244" customWidth="1"/>
    <col min="7893" max="7893" width="15.85546875" style="244" customWidth="1"/>
    <col min="7894" max="7894" width="18" style="244" customWidth="1"/>
    <col min="7895" max="7901" width="0" style="244" hidden="1" customWidth="1"/>
    <col min="7902" max="7902" width="11.7109375" style="244" customWidth="1"/>
    <col min="7903" max="7903" width="13.42578125" style="244" customWidth="1"/>
    <col min="7904" max="7904" width="13.28515625" style="244" customWidth="1"/>
    <col min="7905" max="7905" width="11.85546875" style="244" customWidth="1"/>
    <col min="7906" max="7906" width="10.85546875" style="244" customWidth="1"/>
    <col min="7907" max="7907" width="17.28515625" style="244" customWidth="1"/>
    <col min="7908" max="7908" width="15.5703125" style="244" customWidth="1"/>
    <col min="7909" max="7909" width="14.7109375" style="244" customWidth="1"/>
    <col min="7910" max="7911" width="13.28515625" style="244" customWidth="1"/>
    <col min="7912" max="7914" width="11.5703125" style="244" customWidth="1"/>
    <col min="7915" max="7915" width="15" style="244" customWidth="1"/>
    <col min="7916" max="7918" width="11.5703125" style="244" customWidth="1"/>
    <col min="7919" max="7919" width="10.7109375" style="244" customWidth="1"/>
    <col min="7920" max="7920" width="12.28515625" style="244" customWidth="1"/>
    <col min="7921" max="7981" width="0" style="244" hidden="1" customWidth="1"/>
    <col min="7982" max="7982" width="17.42578125" style="244" customWidth="1"/>
    <col min="7983" max="8145" width="9.140625" style="244"/>
    <col min="8146" max="8146" width="6" style="244" customWidth="1"/>
    <col min="8147" max="8147" width="13.42578125" style="244" customWidth="1"/>
    <col min="8148" max="8148" width="8.28515625" style="244" customWidth="1"/>
    <col min="8149" max="8149" width="15.85546875" style="244" customWidth="1"/>
    <col min="8150" max="8150" width="18" style="244" customWidth="1"/>
    <col min="8151" max="8157" width="0" style="244" hidden="1" customWidth="1"/>
    <col min="8158" max="8158" width="11.7109375" style="244" customWidth="1"/>
    <col min="8159" max="8159" width="13.42578125" style="244" customWidth="1"/>
    <col min="8160" max="8160" width="13.28515625" style="244" customWidth="1"/>
    <col min="8161" max="8161" width="11.85546875" style="244" customWidth="1"/>
    <col min="8162" max="8162" width="10.85546875" style="244" customWidth="1"/>
    <col min="8163" max="8163" width="17.28515625" style="244" customWidth="1"/>
    <col min="8164" max="8164" width="15.5703125" style="244" customWidth="1"/>
    <col min="8165" max="8165" width="14.7109375" style="244" customWidth="1"/>
    <col min="8166" max="8167" width="13.28515625" style="244" customWidth="1"/>
    <col min="8168" max="8170" width="11.5703125" style="244" customWidth="1"/>
    <col min="8171" max="8171" width="15" style="244" customWidth="1"/>
    <col min="8172" max="8174" width="11.5703125" style="244" customWidth="1"/>
    <col min="8175" max="8175" width="10.7109375" style="244" customWidth="1"/>
    <col min="8176" max="8176" width="12.28515625" style="244" customWidth="1"/>
    <col min="8177" max="8237" width="0" style="244" hidden="1" customWidth="1"/>
    <col min="8238" max="8238" width="17.42578125" style="244" customWidth="1"/>
    <col min="8239" max="8401" width="9.140625" style="244"/>
    <col min="8402" max="8402" width="6" style="244" customWidth="1"/>
    <col min="8403" max="8403" width="13.42578125" style="244" customWidth="1"/>
    <col min="8404" max="8404" width="8.28515625" style="244" customWidth="1"/>
    <col min="8405" max="8405" width="15.85546875" style="244" customWidth="1"/>
    <col min="8406" max="8406" width="18" style="244" customWidth="1"/>
    <col min="8407" max="8413" width="0" style="244" hidden="1" customWidth="1"/>
    <col min="8414" max="8414" width="11.7109375" style="244" customWidth="1"/>
    <col min="8415" max="8415" width="13.42578125" style="244" customWidth="1"/>
    <col min="8416" max="8416" width="13.28515625" style="244" customWidth="1"/>
    <col min="8417" max="8417" width="11.85546875" style="244" customWidth="1"/>
    <col min="8418" max="8418" width="10.85546875" style="244" customWidth="1"/>
    <col min="8419" max="8419" width="17.28515625" style="244" customWidth="1"/>
    <col min="8420" max="8420" width="15.5703125" style="244" customWidth="1"/>
    <col min="8421" max="8421" width="14.7109375" style="244" customWidth="1"/>
    <col min="8422" max="8423" width="13.28515625" style="244" customWidth="1"/>
    <col min="8424" max="8426" width="11.5703125" style="244" customWidth="1"/>
    <col min="8427" max="8427" width="15" style="244" customWidth="1"/>
    <col min="8428" max="8430" width="11.5703125" style="244" customWidth="1"/>
    <col min="8431" max="8431" width="10.7109375" style="244" customWidth="1"/>
    <col min="8432" max="8432" width="12.28515625" style="244" customWidth="1"/>
    <col min="8433" max="8493" width="0" style="244" hidden="1" customWidth="1"/>
    <col min="8494" max="8494" width="17.42578125" style="244" customWidth="1"/>
    <col min="8495" max="8657" width="9.140625" style="244"/>
    <col min="8658" max="8658" width="6" style="244" customWidth="1"/>
    <col min="8659" max="8659" width="13.42578125" style="244" customWidth="1"/>
    <col min="8660" max="8660" width="8.28515625" style="244" customWidth="1"/>
    <col min="8661" max="8661" width="15.85546875" style="244" customWidth="1"/>
    <col min="8662" max="8662" width="18" style="244" customWidth="1"/>
    <col min="8663" max="8669" width="0" style="244" hidden="1" customWidth="1"/>
    <col min="8670" max="8670" width="11.7109375" style="244" customWidth="1"/>
    <col min="8671" max="8671" width="13.42578125" style="244" customWidth="1"/>
    <col min="8672" max="8672" width="13.28515625" style="244" customWidth="1"/>
    <col min="8673" max="8673" width="11.85546875" style="244" customWidth="1"/>
    <col min="8674" max="8674" width="10.85546875" style="244" customWidth="1"/>
    <col min="8675" max="8675" width="17.28515625" style="244" customWidth="1"/>
    <col min="8676" max="8676" width="15.5703125" style="244" customWidth="1"/>
    <col min="8677" max="8677" width="14.7109375" style="244" customWidth="1"/>
    <col min="8678" max="8679" width="13.28515625" style="244" customWidth="1"/>
    <col min="8680" max="8682" width="11.5703125" style="244" customWidth="1"/>
    <col min="8683" max="8683" width="15" style="244" customWidth="1"/>
    <col min="8684" max="8686" width="11.5703125" style="244" customWidth="1"/>
    <col min="8687" max="8687" width="10.7109375" style="244" customWidth="1"/>
    <col min="8688" max="8688" width="12.28515625" style="244" customWidth="1"/>
    <col min="8689" max="8749" width="0" style="244" hidden="1" customWidth="1"/>
    <col min="8750" max="8750" width="17.42578125" style="244" customWidth="1"/>
    <col min="8751" max="8913" width="9.140625" style="244"/>
    <col min="8914" max="8914" width="6" style="244" customWidth="1"/>
    <col min="8915" max="8915" width="13.42578125" style="244" customWidth="1"/>
    <col min="8916" max="8916" width="8.28515625" style="244" customWidth="1"/>
    <col min="8917" max="8917" width="15.85546875" style="244" customWidth="1"/>
    <col min="8918" max="8918" width="18" style="244" customWidth="1"/>
    <col min="8919" max="8925" width="0" style="244" hidden="1" customWidth="1"/>
    <col min="8926" max="8926" width="11.7109375" style="244" customWidth="1"/>
    <col min="8927" max="8927" width="13.42578125" style="244" customWidth="1"/>
    <col min="8928" max="8928" width="13.28515625" style="244" customWidth="1"/>
    <col min="8929" max="8929" width="11.85546875" style="244" customWidth="1"/>
    <col min="8930" max="8930" width="10.85546875" style="244" customWidth="1"/>
    <col min="8931" max="8931" width="17.28515625" style="244" customWidth="1"/>
    <col min="8932" max="8932" width="15.5703125" style="244" customWidth="1"/>
    <col min="8933" max="8933" width="14.7109375" style="244" customWidth="1"/>
    <col min="8934" max="8935" width="13.28515625" style="244" customWidth="1"/>
    <col min="8936" max="8938" width="11.5703125" style="244" customWidth="1"/>
    <col min="8939" max="8939" width="15" style="244" customWidth="1"/>
    <col min="8940" max="8942" width="11.5703125" style="244" customWidth="1"/>
    <col min="8943" max="8943" width="10.7109375" style="244" customWidth="1"/>
    <col min="8944" max="8944" width="12.28515625" style="244" customWidth="1"/>
    <col min="8945" max="9005" width="0" style="244" hidden="1" customWidth="1"/>
    <col min="9006" max="9006" width="17.42578125" style="244" customWidth="1"/>
    <col min="9007" max="9169" width="9.140625" style="244"/>
    <col min="9170" max="9170" width="6" style="244" customWidth="1"/>
    <col min="9171" max="9171" width="13.42578125" style="244" customWidth="1"/>
    <col min="9172" max="9172" width="8.28515625" style="244" customWidth="1"/>
    <col min="9173" max="9173" width="15.85546875" style="244" customWidth="1"/>
    <col min="9174" max="9174" width="18" style="244" customWidth="1"/>
    <col min="9175" max="9181" width="0" style="244" hidden="1" customWidth="1"/>
    <col min="9182" max="9182" width="11.7109375" style="244" customWidth="1"/>
    <col min="9183" max="9183" width="13.42578125" style="244" customWidth="1"/>
    <col min="9184" max="9184" width="13.28515625" style="244" customWidth="1"/>
    <col min="9185" max="9185" width="11.85546875" style="244" customWidth="1"/>
    <col min="9186" max="9186" width="10.85546875" style="244" customWidth="1"/>
    <col min="9187" max="9187" width="17.28515625" style="244" customWidth="1"/>
    <col min="9188" max="9188" width="15.5703125" style="244" customWidth="1"/>
    <col min="9189" max="9189" width="14.7109375" style="244" customWidth="1"/>
    <col min="9190" max="9191" width="13.28515625" style="244" customWidth="1"/>
    <col min="9192" max="9194" width="11.5703125" style="244" customWidth="1"/>
    <col min="9195" max="9195" width="15" style="244" customWidth="1"/>
    <col min="9196" max="9198" width="11.5703125" style="244" customWidth="1"/>
    <col min="9199" max="9199" width="10.7109375" style="244" customWidth="1"/>
    <col min="9200" max="9200" width="12.28515625" style="244" customWidth="1"/>
    <col min="9201" max="9261" width="0" style="244" hidden="1" customWidth="1"/>
    <col min="9262" max="9262" width="17.42578125" style="244" customWidth="1"/>
    <col min="9263" max="9425" width="9.140625" style="244"/>
    <col min="9426" max="9426" width="6" style="244" customWidth="1"/>
    <col min="9427" max="9427" width="13.42578125" style="244" customWidth="1"/>
    <col min="9428" max="9428" width="8.28515625" style="244" customWidth="1"/>
    <col min="9429" max="9429" width="15.85546875" style="244" customWidth="1"/>
    <col min="9430" max="9430" width="18" style="244" customWidth="1"/>
    <col min="9431" max="9437" width="0" style="244" hidden="1" customWidth="1"/>
    <col min="9438" max="9438" width="11.7109375" style="244" customWidth="1"/>
    <col min="9439" max="9439" width="13.42578125" style="244" customWidth="1"/>
    <col min="9440" max="9440" width="13.28515625" style="244" customWidth="1"/>
    <col min="9441" max="9441" width="11.85546875" style="244" customWidth="1"/>
    <col min="9442" max="9442" width="10.85546875" style="244" customWidth="1"/>
    <col min="9443" max="9443" width="17.28515625" style="244" customWidth="1"/>
    <col min="9444" max="9444" width="15.5703125" style="244" customWidth="1"/>
    <col min="9445" max="9445" width="14.7109375" style="244" customWidth="1"/>
    <col min="9446" max="9447" width="13.28515625" style="244" customWidth="1"/>
    <col min="9448" max="9450" width="11.5703125" style="244" customWidth="1"/>
    <col min="9451" max="9451" width="15" style="244" customWidth="1"/>
    <col min="9452" max="9454" width="11.5703125" style="244" customWidth="1"/>
    <col min="9455" max="9455" width="10.7109375" style="244" customWidth="1"/>
    <col min="9456" max="9456" width="12.28515625" style="244" customWidth="1"/>
    <col min="9457" max="9517" width="0" style="244" hidden="1" customWidth="1"/>
    <col min="9518" max="9518" width="17.42578125" style="244" customWidth="1"/>
    <col min="9519" max="9681" width="9.140625" style="244"/>
    <col min="9682" max="9682" width="6" style="244" customWidth="1"/>
    <col min="9683" max="9683" width="13.42578125" style="244" customWidth="1"/>
    <col min="9684" max="9684" width="8.28515625" style="244" customWidth="1"/>
    <col min="9685" max="9685" width="15.85546875" style="244" customWidth="1"/>
    <col min="9686" max="9686" width="18" style="244" customWidth="1"/>
    <col min="9687" max="9693" width="0" style="244" hidden="1" customWidth="1"/>
    <col min="9694" max="9694" width="11.7109375" style="244" customWidth="1"/>
    <col min="9695" max="9695" width="13.42578125" style="244" customWidth="1"/>
    <col min="9696" max="9696" width="13.28515625" style="244" customWidth="1"/>
    <col min="9697" max="9697" width="11.85546875" style="244" customWidth="1"/>
    <col min="9698" max="9698" width="10.85546875" style="244" customWidth="1"/>
    <col min="9699" max="9699" width="17.28515625" style="244" customWidth="1"/>
    <col min="9700" max="9700" width="15.5703125" style="244" customWidth="1"/>
    <col min="9701" max="9701" width="14.7109375" style="244" customWidth="1"/>
    <col min="9702" max="9703" width="13.28515625" style="244" customWidth="1"/>
    <col min="9704" max="9706" width="11.5703125" style="244" customWidth="1"/>
    <col min="9707" max="9707" width="15" style="244" customWidth="1"/>
    <col min="9708" max="9710" width="11.5703125" style="244" customWidth="1"/>
    <col min="9711" max="9711" width="10.7109375" style="244" customWidth="1"/>
    <col min="9712" max="9712" width="12.28515625" style="244" customWidth="1"/>
    <col min="9713" max="9773" width="0" style="244" hidden="1" customWidth="1"/>
    <col min="9774" max="9774" width="17.42578125" style="244" customWidth="1"/>
    <col min="9775" max="9937" width="9.140625" style="244"/>
    <col min="9938" max="9938" width="6" style="244" customWidth="1"/>
    <col min="9939" max="9939" width="13.42578125" style="244" customWidth="1"/>
    <col min="9940" max="9940" width="8.28515625" style="244" customWidth="1"/>
    <col min="9941" max="9941" width="15.85546875" style="244" customWidth="1"/>
    <col min="9942" max="9942" width="18" style="244" customWidth="1"/>
    <col min="9943" max="9949" width="0" style="244" hidden="1" customWidth="1"/>
    <col min="9950" max="9950" width="11.7109375" style="244" customWidth="1"/>
    <col min="9951" max="9951" width="13.42578125" style="244" customWidth="1"/>
    <col min="9952" max="9952" width="13.28515625" style="244" customWidth="1"/>
    <col min="9953" max="9953" width="11.85546875" style="244" customWidth="1"/>
    <col min="9954" max="9954" width="10.85546875" style="244" customWidth="1"/>
    <col min="9955" max="9955" width="17.28515625" style="244" customWidth="1"/>
    <col min="9956" max="9956" width="15.5703125" style="244" customWidth="1"/>
    <col min="9957" max="9957" width="14.7109375" style="244" customWidth="1"/>
    <col min="9958" max="9959" width="13.28515625" style="244" customWidth="1"/>
    <col min="9960" max="9962" width="11.5703125" style="244" customWidth="1"/>
    <col min="9963" max="9963" width="15" style="244" customWidth="1"/>
    <col min="9964" max="9966" width="11.5703125" style="244" customWidth="1"/>
    <col min="9967" max="9967" width="10.7109375" style="244" customWidth="1"/>
    <col min="9968" max="9968" width="12.28515625" style="244" customWidth="1"/>
    <col min="9969" max="10029" width="0" style="244" hidden="1" customWidth="1"/>
    <col min="10030" max="10030" width="17.42578125" style="244" customWidth="1"/>
    <col min="10031" max="10193" width="9.140625" style="244"/>
    <col min="10194" max="10194" width="6" style="244" customWidth="1"/>
    <col min="10195" max="10195" width="13.42578125" style="244" customWidth="1"/>
    <col min="10196" max="10196" width="8.28515625" style="244" customWidth="1"/>
    <col min="10197" max="10197" width="15.85546875" style="244" customWidth="1"/>
    <col min="10198" max="10198" width="18" style="244" customWidth="1"/>
    <col min="10199" max="10205" width="0" style="244" hidden="1" customWidth="1"/>
    <col min="10206" max="10206" width="11.7109375" style="244" customWidth="1"/>
    <col min="10207" max="10207" width="13.42578125" style="244" customWidth="1"/>
    <col min="10208" max="10208" width="13.28515625" style="244" customWidth="1"/>
    <col min="10209" max="10209" width="11.85546875" style="244" customWidth="1"/>
    <col min="10210" max="10210" width="10.85546875" style="244" customWidth="1"/>
    <col min="10211" max="10211" width="17.28515625" style="244" customWidth="1"/>
    <col min="10212" max="10212" width="15.5703125" style="244" customWidth="1"/>
    <col min="10213" max="10213" width="14.7109375" style="244" customWidth="1"/>
    <col min="10214" max="10215" width="13.28515625" style="244" customWidth="1"/>
    <col min="10216" max="10218" width="11.5703125" style="244" customWidth="1"/>
    <col min="10219" max="10219" width="15" style="244" customWidth="1"/>
    <col min="10220" max="10222" width="11.5703125" style="244" customWidth="1"/>
    <col min="10223" max="10223" width="10.7109375" style="244" customWidth="1"/>
    <col min="10224" max="10224" width="12.28515625" style="244" customWidth="1"/>
    <col min="10225" max="10285" width="0" style="244" hidden="1" customWidth="1"/>
    <col min="10286" max="10286" width="17.42578125" style="244" customWidth="1"/>
    <col min="10287" max="10449" width="9.140625" style="244"/>
    <col min="10450" max="10450" width="6" style="244" customWidth="1"/>
    <col min="10451" max="10451" width="13.42578125" style="244" customWidth="1"/>
    <col min="10452" max="10452" width="8.28515625" style="244" customWidth="1"/>
    <col min="10453" max="10453" width="15.85546875" style="244" customWidth="1"/>
    <col min="10454" max="10454" width="18" style="244" customWidth="1"/>
    <col min="10455" max="10461" width="0" style="244" hidden="1" customWidth="1"/>
    <col min="10462" max="10462" width="11.7109375" style="244" customWidth="1"/>
    <col min="10463" max="10463" width="13.42578125" style="244" customWidth="1"/>
    <col min="10464" max="10464" width="13.28515625" style="244" customWidth="1"/>
    <col min="10465" max="10465" width="11.85546875" style="244" customWidth="1"/>
    <col min="10466" max="10466" width="10.85546875" style="244" customWidth="1"/>
    <col min="10467" max="10467" width="17.28515625" style="244" customWidth="1"/>
    <col min="10468" max="10468" width="15.5703125" style="244" customWidth="1"/>
    <col min="10469" max="10469" width="14.7109375" style="244" customWidth="1"/>
    <col min="10470" max="10471" width="13.28515625" style="244" customWidth="1"/>
    <col min="10472" max="10474" width="11.5703125" style="244" customWidth="1"/>
    <col min="10475" max="10475" width="15" style="244" customWidth="1"/>
    <col min="10476" max="10478" width="11.5703125" style="244" customWidth="1"/>
    <col min="10479" max="10479" width="10.7109375" style="244" customWidth="1"/>
    <col min="10480" max="10480" width="12.28515625" style="244" customWidth="1"/>
    <col min="10481" max="10541" width="0" style="244" hidden="1" customWidth="1"/>
    <col min="10542" max="10542" width="17.42578125" style="244" customWidth="1"/>
    <col min="10543" max="10705" width="9.140625" style="244"/>
    <col min="10706" max="10706" width="6" style="244" customWidth="1"/>
    <col min="10707" max="10707" width="13.42578125" style="244" customWidth="1"/>
    <col min="10708" max="10708" width="8.28515625" style="244" customWidth="1"/>
    <col min="10709" max="10709" width="15.85546875" style="244" customWidth="1"/>
    <col min="10710" max="10710" width="18" style="244" customWidth="1"/>
    <col min="10711" max="10717" width="0" style="244" hidden="1" customWidth="1"/>
    <col min="10718" max="10718" width="11.7109375" style="244" customWidth="1"/>
    <col min="10719" max="10719" width="13.42578125" style="244" customWidth="1"/>
    <col min="10720" max="10720" width="13.28515625" style="244" customWidth="1"/>
    <col min="10721" max="10721" width="11.85546875" style="244" customWidth="1"/>
    <col min="10722" max="10722" width="10.85546875" style="244" customWidth="1"/>
    <col min="10723" max="10723" width="17.28515625" style="244" customWidth="1"/>
    <col min="10724" max="10724" width="15.5703125" style="244" customWidth="1"/>
    <col min="10725" max="10725" width="14.7109375" style="244" customWidth="1"/>
    <col min="10726" max="10727" width="13.28515625" style="244" customWidth="1"/>
    <col min="10728" max="10730" width="11.5703125" style="244" customWidth="1"/>
    <col min="10731" max="10731" width="15" style="244" customWidth="1"/>
    <col min="10732" max="10734" width="11.5703125" style="244" customWidth="1"/>
    <col min="10735" max="10735" width="10.7109375" style="244" customWidth="1"/>
    <col min="10736" max="10736" width="12.28515625" style="244" customWidth="1"/>
    <col min="10737" max="10797" width="0" style="244" hidden="1" customWidth="1"/>
    <col min="10798" max="10798" width="17.42578125" style="244" customWidth="1"/>
    <col min="10799" max="10961" width="9.140625" style="244"/>
    <col min="10962" max="10962" width="6" style="244" customWidth="1"/>
    <col min="10963" max="10963" width="13.42578125" style="244" customWidth="1"/>
    <col min="10964" max="10964" width="8.28515625" style="244" customWidth="1"/>
    <col min="10965" max="10965" width="15.85546875" style="244" customWidth="1"/>
    <col min="10966" max="10966" width="18" style="244" customWidth="1"/>
    <col min="10967" max="10973" width="0" style="244" hidden="1" customWidth="1"/>
    <col min="10974" max="10974" width="11.7109375" style="244" customWidth="1"/>
    <col min="10975" max="10975" width="13.42578125" style="244" customWidth="1"/>
    <col min="10976" max="10976" width="13.28515625" style="244" customWidth="1"/>
    <col min="10977" max="10977" width="11.85546875" style="244" customWidth="1"/>
    <col min="10978" max="10978" width="10.85546875" style="244" customWidth="1"/>
    <col min="10979" max="10979" width="17.28515625" style="244" customWidth="1"/>
    <col min="10980" max="10980" width="15.5703125" style="244" customWidth="1"/>
    <col min="10981" max="10981" width="14.7109375" style="244" customWidth="1"/>
    <col min="10982" max="10983" width="13.28515625" style="244" customWidth="1"/>
    <col min="10984" max="10986" width="11.5703125" style="244" customWidth="1"/>
    <col min="10987" max="10987" width="15" style="244" customWidth="1"/>
    <col min="10988" max="10990" width="11.5703125" style="244" customWidth="1"/>
    <col min="10991" max="10991" width="10.7109375" style="244" customWidth="1"/>
    <col min="10992" max="10992" width="12.28515625" style="244" customWidth="1"/>
    <col min="10993" max="11053" width="0" style="244" hidden="1" customWidth="1"/>
    <col min="11054" max="11054" width="17.42578125" style="244" customWidth="1"/>
    <col min="11055" max="11217" width="9.140625" style="244"/>
    <col min="11218" max="11218" width="6" style="244" customWidth="1"/>
    <col min="11219" max="11219" width="13.42578125" style="244" customWidth="1"/>
    <col min="11220" max="11220" width="8.28515625" style="244" customWidth="1"/>
    <col min="11221" max="11221" width="15.85546875" style="244" customWidth="1"/>
    <col min="11222" max="11222" width="18" style="244" customWidth="1"/>
    <col min="11223" max="11229" width="0" style="244" hidden="1" customWidth="1"/>
    <col min="11230" max="11230" width="11.7109375" style="244" customWidth="1"/>
    <col min="11231" max="11231" width="13.42578125" style="244" customWidth="1"/>
    <col min="11232" max="11232" width="13.28515625" style="244" customWidth="1"/>
    <col min="11233" max="11233" width="11.85546875" style="244" customWidth="1"/>
    <col min="11234" max="11234" width="10.85546875" style="244" customWidth="1"/>
    <col min="11235" max="11235" width="17.28515625" style="244" customWidth="1"/>
    <col min="11236" max="11236" width="15.5703125" style="244" customWidth="1"/>
    <col min="11237" max="11237" width="14.7109375" style="244" customWidth="1"/>
    <col min="11238" max="11239" width="13.28515625" style="244" customWidth="1"/>
    <col min="11240" max="11242" width="11.5703125" style="244" customWidth="1"/>
    <col min="11243" max="11243" width="15" style="244" customWidth="1"/>
    <col min="11244" max="11246" width="11.5703125" style="244" customWidth="1"/>
    <col min="11247" max="11247" width="10.7109375" style="244" customWidth="1"/>
    <col min="11248" max="11248" width="12.28515625" style="244" customWidth="1"/>
    <col min="11249" max="11309" width="0" style="244" hidden="1" customWidth="1"/>
    <col min="11310" max="11310" width="17.42578125" style="244" customWidth="1"/>
    <col min="11311" max="11473" width="9.140625" style="244"/>
    <col min="11474" max="11474" width="6" style="244" customWidth="1"/>
    <col min="11475" max="11475" width="13.42578125" style="244" customWidth="1"/>
    <col min="11476" max="11476" width="8.28515625" style="244" customWidth="1"/>
    <col min="11477" max="11477" width="15.85546875" style="244" customWidth="1"/>
    <col min="11478" max="11478" width="18" style="244" customWidth="1"/>
    <col min="11479" max="11485" width="0" style="244" hidden="1" customWidth="1"/>
    <col min="11486" max="11486" width="11.7109375" style="244" customWidth="1"/>
    <col min="11487" max="11487" width="13.42578125" style="244" customWidth="1"/>
    <col min="11488" max="11488" width="13.28515625" style="244" customWidth="1"/>
    <col min="11489" max="11489" width="11.85546875" style="244" customWidth="1"/>
    <col min="11490" max="11490" width="10.85546875" style="244" customWidth="1"/>
    <col min="11491" max="11491" width="17.28515625" style="244" customWidth="1"/>
    <col min="11492" max="11492" width="15.5703125" style="244" customWidth="1"/>
    <col min="11493" max="11493" width="14.7109375" style="244" customWidth="1"/>
    <col min="11494" max="11495" width="13.28515625" style="244" customWidth="1"/>
    <col min="11496" max="11498" width="11.5703125" style="244" customWidth="1"/>
    <col min="11499" max="11499" width="15" style="244" customWidth="1"/>
    <col min="11500" max="11502" width="11.5703125" style="244" customWidth="1"/>
    <col min="11503" max="11503" width="10.7109375" style="244" customWidth="1"/>
    <col min="11504" max="11504" width="12.28515625" style="244" customWidth="1"/>
    <col min="11505" max="11565" width="0" style="244" hidden="1" customWidth="1"/>
    <col min="11566" max="11566" width="17.42578125" style="244" customWidth="1"/>
    <col min="11567" max="11729" width="9.140625" style="244"/>
    <col min="11730" max="11730" width="6" style="244" customWidth="1"/>
    <col min="11731" max="11731" width="13.42578125" style="244" customWidth="1"/>
    <col min="11732" max="11732" width="8.28515625" style="244" customWidth="1"/>
    <col min="11733" max="11733" width="15.85546875" style="244" customWidth="1"/>
    <col min="11734" max="11734" width="18" style="244" customWidth="1"/>
    <col min="11735" max="11741" width="0" style="244" hidden="1" customWidth="1"/>
    <col min="11742" max="11742" width="11.7109375" style="244" customWidth="1"/>
    <col min="11743" max="11743" width="13.42578125" style="244" customWidth="1"/>
    <col min="11744" max="11744" width="13.28515625" style="244" customWidth="1"/>
    <col min="11745" max="11745" width="11.85546875" style="244" customWidth="1"/>
    <col min="11746" max="11746" width="10.85546875" style="244" customWidth="1"/>
    <col min="11747" max="11747" width="17.28515625" style="244" customWidth="1"/>
    <col min="11748" max="11748" width="15.5703125" style="244" customWidth="1"/>
    <col min="11749" max="11749" width="14.7109375" style="244" customWidth="1"/>
    <col min="11750" max="11751" width="13.28515625" style="244" customWidth="1"/>
    <col min="11752" max="11754" width="11.5703125" style="244" customWidth="1"/>
    <col min="11755" max="11755" width="15" style="244" customWidth="1"/>
    <col min="11756" max="11758" width="11.5703125" style="244" customWidth="1"/>
    <col min="11759" max="11759" width="10.7109375" style="244" customWidth="1"/>
    <col min="11760" max="11760" width="12.28515625" style="244" customWidth="1"/>
    <col min="11761" max="11821" width="0" style="244" hidden="1" customWidth="1"/>
    <col min="11822" max="11822" width="17.42578125" style="244" customWidth="1"/>
    <col min="11823" max="11985" width="9.140625" style="244"/>
    <col min="11986" max="11986" width="6" style="244" customWidth="1"/>
    <col min="11987" max="11987" width="13.42578125" style="244" customWidth="1"/>
    <col min="11988" max="11988" width="8.28515625" style="244" customWidth="1"/>
    <col min="11989" max="11989" width="15.85546875" style="244" customWidth="1"/>
    <col min="11990" max="11990" width="18" style="244" customWidth="1"/>
    <col min="11991" max="11997" width="0" style="244" hidden="1" customWidth="1"/>
    <col min="11998" max="11998" width="11.7109375" style="244" customWidth="1"/>
    <col min="11999" max="11999" width="13.42578125" style="244" customWidth="1"/>
    <col min="12000" max="12000" width="13.28515625" style="244" customWidth="1"/>
    <col min="12001" max="12001" width="11.85546875" style="244" customWidth="1"/>
    <col min="12002" max="12002" width="10.85546875" style="244" customWidth="1"/>
    <col min="12003" max="12003" width="17.28515625" style="244" customWidth="1"/>
    <col min="12004" max="12004" width="15.5703125" style="244" customWidth="1"/>
    <col min="12005" max="12005" width="14.7109375" style="244" customWidth="1"/>
    <col min="12006" max="12007" width="13.28515625" style="244" customWidth="1"/>
    <col min="12008" max="12010" width="11.5703125" style="244" customWidth="1"/>
    <col min="12011" max="12011" width="15" style="244" customWidth="1"/>
    <col min="12012" max="12014" width="11.5703125" style="244" customWidth="1"/>
    <col min="12015" max="12015" width="10.7109375" style="244" customWidth="1"/>
    <col min="12016" max="12016" width="12.28515625" style="244" customWidth="1"/>
    <col min="12017" max="12077" width="0" style="244" hidden="1" customWidth="1"/>
    <col min="12078" max="12078" width="17.42578125" style="244" customWidth="1"/>
    <col min="12079" max="12241" width="9.140625" style="244"/>
    <col min="12242" max="12242" width="6" style="244" customWidth="1"/>
    <col min="12243" max="12243" width="13.42578125" style="244" customWidth="1"/>
    <col min="12244" max="12244" width="8.28515625" style="244" customWidth="1"/>
    <col min="12245" max="12245" width="15.85546875" style="244" customWidth="1"/>
    <col min="12246" max="12246" width="18" style="244" customWidth="1"/>
    <col min="12247" max="12253" width="0" style="244" hidden="1" customWidth="1"/>
    <col min="12254" max="12254" width="11.7109375" style="244" customWidth="1"/>
    <col min="12255" max="12255" width="13.42578125" style="244" customWidth="1"/>
    <col min="12256" max="12256" width="13.28515625" style="244" customWidth="1"/>
    <col min="12257" max="12257" width="11.85546875" style="244" customWidth="1"/>
    <col min="12258" max="12258" width="10.85546875" style="244" customWidth="1"/>
    <col min="12259" max="12259" width="17.28515625" style="244" customWidth="1"/>
    <col min="12260" max="12260" width="15.5703125" style="244" customWidth="1"/>
    <col min="12261" max="12261" width="14.7109375" style="244" customWidth="1"/>
    <col min="12262" max="12263" width="13.28515625" style="244" customWidth="1"/>
    <col min="12264" max="12266" width="11.5703125" style="244" customWidth="1"/>
    <col min="12267" max="12267" width="15" style="244" customWidth="1"/>
    <col min="12268" max="12270" width="11.5703125" style="244" customWidth="1"/>
    <col min="12271" max="12271" width="10.7109375" style="244" customWidth="1"/>
    <col min="12272" max="12272" width="12.28515625" style="244" customWidth="1"/>
    <col min="12273" max="12333" width="0" style="244" hidden="1" customWidth="1"/>
    <col min="12334" max="12334" width="17.42578125" style="244" customWidth="1"/>
    <col min="12335" max="12497" width="9.140625" style="244"/>
    <col min="12498" max="12498" width="6" style="244" customWidth="1"/>
    <col min="12499" max="12499" width="13.42578125" style="244" customWidth="1"/>
    <col min="12500" max="12500" width="8.28515625" style="244" customWidth="1"/>
    <col min="12501" max="12501" width="15.85546875" style="244" customWidth="1"/>
    <col min="12502" max="12502" width="18" style="244" customWidth="1"/>
    <col min="12503" max="12509" width="0" style="244" hidden="1" customWidth="1"/>
    <col min="12510" max="12510" width="11.7109375" style="244" customWidth="1"/>
    <col min="12511" max="12511" width="13.42578125" style="244" customWidth="1"/>
    <col min="12512" max="12512" width="13.28515625" style="244" customWidth="1"/>
    <col min="12513" max="12513" width="11.85546875" style="244" customWidth="1"/>
    <col min="12514" max="12514" width="10.85546875" style="244" customWidth="1"/>
    <col min="12515" max="12515" width="17.28515625" style="244" customWidth="1"/>
    <col min="12516" max="12516" width="15.5703125" style="244" customWidth="1"/>
    <col min="12517" max="12517" width="14.7109375" style="244" customWidth="1"/>
    <col min="12518" max="12519" width="13.28515625" style="244" customWidth="1"/>
    <col min="12520" max="12522" width="11.5703125" style="244" customWidth="1"/>
    <col min="12523" max="12523" width="15" style="244" customWidth="1"/>
    <col min="12524" max="12526" width="11.5703125" style="244" customWidth="1"/>
    <col min="12527" max="12527" width="10.7109375" style="244" customWidth="1"/>
    <col min="12528" max="12528" width="12.28515625" style="244" customWidth="1"/>
    <col min="12529" max="12589" width="0" style="244" hidden="1" customWidth="1"/>
    <col min="12590" max="12590" width="17.42578125" style="244" customWidth="1"/>
    <col min="12591" max="12753" width="9.140625" style="244"/>
    <col min="12754" max="12754" width="6" style="244" customWidth="1"/>
    <col min="12755" max="12755" width="13.42578125" style="244" customWidth="1"/>
    <col min="12756" max="12756" width="8.28515625" style="244" customWidth="1"/>
    <col min="12757" max="12757" width="15.85546875" style="244" customWidth="1"/>
    <col min="12758" max="12758" width="18" style="244" customWidth="1"/>
    <col min="12759" max="12765" width="0" style="244" hidden="1" customWidth="1"/>
    <col min="12766" max="12766" width="11.7109375" style="244" customWidth="1"/>
    <col min="12767" max="12767" width="13.42578125" style="244" customWidth="1"/>
    <col min="12768" max="12768" width="13.28515625" style="244" customWidth="1"/>
    <col min="12769" max="12769" width="11.85546875" style="244" customWidth="1"/>
    <col min="12770" max="12770" width="10.85546875" style="244" customWidth="1"/>
    <col min="12771" max="12771" width="17.28515625" style="244" customWidth="1"/>
    <col min="12772" max="12772" width="15.5703125" style="244" customWidth="1"/>
    <col min="12773" max="12773" width="14.7109375" style="244" customWidth="1"/>
    <col min="12774" max="12775" width="13.28515625" style="244" customWidth="1"/>
    <col min="12776" max="12778" width="11.5703125" style="244" customWidth="1"/>
    <col min="12779" max="12779" width="15" style="244" customWidth="1"/>
    <col min="12780" max="12782" width="11.5703125" style="244" customWidth="1"/>
    <col min="12783" max="12783" width="10.7109375" style="244" customWidth="1"/>
    <col min="12784" max="12784" width="12.28515625" style="244" customWidth="1"/>
    <col min="12785" max="12845" width="0" style="244" hidden="1" customWidth="1"/>
    <col min="12846" max="12846" width="17.42578125" style="244" customWidth="1"/>
    <col min="12847" max="13009" width="9.140625" style="244"/>
    <col min="13010" max="13010" width="6" style="244" customWidth="1"/>
    <col min="13011" max="13011" width="13.42578125" style="244" customWidth="1"/>
    <col min="13012" max="13012" width="8.28515625" style="244" customWidth="1"/>
    <col min="13013" max="13013" width="15.85546875" style="244" customWidth="1"/>
    <col min="13014" max="13014" width="18" style="244" customWidth="1"/>
    <col min="13015" max="13021" width="0" style="244" hidden="1" customWidth="1"/>
    <col min="13022" max="13022" width="11.7109375" style="244" customWidth="1"/>
    <col min="13023" max="13023" width="13.42578125" style="244" customWidth="1"/>
    <col min="13024" max="13024" width="13.28515625" style="244" customWidth="1"/>
    <col min="13025" max="13025" width="11.85546875" style="244" customWidth="1"/>
    <col min="13026" max="13026" width="10.85546875" style="244" customWidth="1"/>
    <col min="13027" max="13027" width="17.28515625" style="244" customWidth="1"/>
    <col min="13028" max="13028" width="15.5703125" style="244" customWidth="1"/>
    <col min="13029" max="13029" width="14.7109375" style="244" customWidth="1"/>
    <col min="13030" max="13031" width="13.28515625" style="244" customWidth="1"/>
    <col min="13032" max="13034" width="11.5703125" style="244" customWidth="1"/>
    <col min="13035" max="13035" width="15" style="244" customWidth="1"/>
    <col min="13036" max="13038" width="11.5703125" style="244" customWidth="1"/>
    <col min="13039" max="13039" width="10.7109375" style="244" customWidth="1"/>
    <col min="13040" max="13040" width="12.28515625" style="244" customWidth="1"/>
    <col min="13041" max="13101" width="0" style="244" hidden="1" customWidth="1"/>
    <col min="13102" max="13102" width="17.42578125" style="244" customWidth="1"/>
    <col min="13103" max="13265" width="9.140625" style="244"/>
    <col min="13266" max="13266" width="6" style="244" customWidth="1"/>
    <col min="13267" max="13267" width="13.42578125" style="244" customWidth="1"/>
    <col min="13268" max="13268" width="8.28515625" style="244" customWidth="1"/>
    <col min="13269" max="13269" width="15.85546875" style="244" customWidth="1"/>
    <col min="13270" max="13270" width="18" style="244" customWidth="1"/>
    <col min="13271" max="13277" width="0" style="244" hidden="1" customWidth="1"/>
    <col min="13278" max="13278" width="11.7109375" style="244" customWidth="1"/>
    <col min="13279" max="13279" width="13.42578125" style="244" customWidth="1"/>
    <col min="13280" max="13280" width="13.28515625" style="244" customWidth="1"/>
    <col min="13281" max="13281" width="11.85546875" style="244" customWidth="1"/>
    <col min="13282" max="13282" width="10.85546875" style="244" customWidth="1"/>
    <col min="13283" max="13283" width="17.28515625" style="244" customWidth="1"/>
    <col min="13284" max="13284" width="15.5703125" style="244" customWidth="1"/>
    <col min="13285" max="13285" width="14.7109375" style="244" customWidth="1"/>
    <col min="13286" max="13287" width="13.28515625" style="244" customWidth="1"/>
    <col min="13288" max="13290" width="11.5703125" style="244" customWidth="1"/>
    <col min="13291" max="13291" width="15" style="244" customWidth="1"/>
    <col min="13292" max="13294" width="11.5703125" style="244" customWidth="1"/>
    <col min="13295" max="13295" width="10.7109375" style="244" customWidth="1"/>
    <col min="13296" max="13296" width="12.28515625" style="244" customWidth="1"/>
    <col min="13297" max="13357" width="0" style="244" hidden="1" customWidth="1"/>
    <col min="13358" max="13358" width="17.42578125" style="244" customWidth="1"/>
    <col min="13359" max="13521" width="9.140625" style="244"/>
    <col min="13522" max="13522" width="6" style="244" customWidth="1"/>
    <col min="13523" max="13523" width="13.42578125" style="244" customWidth="1"/>
    <col min="13524" max="13524" width="8.28515625" style="244" customWidth="1"/>
    <col min="13525" max="13525" width="15.85546875" style="244" customWidth="1"/>
    <col min="13526" max="13526" width="18" style="244" customWidth="1"/>
    <col min="13527" max="13533" width="0" style="244" hidden="1" customWidth="1"/>
    <col min="13534" max="13534" width="11.7109375" style="244" customWidth="1"/>
    <col min="13535" max="13535" width="13.42578125" style="244" customWidth="1"/>
    <col min="13536" max="13536" width="13.28515625" style="244" customWidth="1"/>
    <col min="13537" max="13537" width="11.85546875" style="244" customWidth="1"/>
    <col min="13538" max="13538" width="10.85546875" style="244" customWidth="1"/>
    <col min="13539" max="13539" width="17.28515625" style="244" customWidth="1"/>
    <col min="13540" max="13540" width="15.5703125" style="244" customWidth="1"/>
    <col min="13541" max="13541" width="14.7109375" style="244" customWidth="1"/>
    <col min="13542" max="13543" width="13.28515625" style="244" customWidth="1"/>
    <col min="13544" max="13546" width="11.5703125" style="244" customWidth="1"/>
    <col min="13547" max="13547" width="15" style="244" customWidth="1"/>
    <col min="13548" max="13550" width="11.5703125" style="244" customWidth="1"/>
    <col min="13551" max="13551" width="10.7109375" style="244" customWidth="1"/>
    <col min="13552" max="13552" width="12.28515625" style="244" customWidth="1"/>
    <col min="13553" max="13613" width="0" style="244" hidden="1" customWidth="1"/>
    <col min="13614" max="13614" width="17.42578125" style="244" customWidth="1"/>
    <col min="13615" max="13777" width="9.140625" style="244"/>
    <col min="13778" max="13778" width="6" style="244" customWidth="1"/>
    <col min="13779" max="13779" width="13.42578125" style="244" customWidth="1"/>
    <col min="13780" max="13780" width="8.28515625" style="244" customWidth="1"/>
    <col min="13781" max="13781" width="15.85546875" style="244" customWidth="1"/>
    <col min="13782" max="13782" width="18" style="244" customWidth="1"/>
    <col min="13783" max="13789" width="0" style="244" hidden="1" customWidth="1"/>
    <col min="13790" max="13790" width="11.7109375" style="244" customWidth="1"/>
    <col min="13791" max="13791" width="13.42578125" style="244" customWidth="1"/>
    <col min="13792" max="13792" width="13.28515625" style="244" customWidth="1"/>
    <col min="13793" max="13793" width="11.85546875" style="244" customWidth="1"/>
    <col min="13794" max="13794" width="10.85546875" style="244" customWidth="1"/>
    <col min="13795" max="13795" width="17.28515625" style="244" customWidth="1"/>
    <col min="13796" max="13796" width="15.5703125" style="244" customWidth="1"/>
    <col min="13797" max="13797" width="14.7109375" style="244" customWidth="1"/>
    <col min="13798" max="13799" width="13.28515625" style="244" customWidth="1"/>
    <col min="13800" max="13802" width="11.5703125" style="244" customWidth="1"/>
    <col min="13803" max="13803" width="15" style="244" customWidth="1"/>
    <col min="13804" max="13806" width="11.5703125" style="244" customWidth="1"/>
    <col min="13807" max="13807" width="10.7109375" style="244" customWidth="1"/>
    <col min="13808" max="13808" width="12.28515625" style="244" customWidth="1"/>
    <col min="13809" max="13869" width="0" style="244" hidden="1" customWidth="1"/>
    <col min="13870" max="13870" width="17.42578125" style="244" customWidth="1"/>
    <col min="13871" max="14033" width="9.140625" style="244"/>
    <col min="14034" max="14034" width="6" style="244" customWidth="1"/>
    <col min="14035" max="14035" width="13.42578125" style="244" customWidth="1"/>
    <col min="14036" max="14036" width="8.28515625" style="244" customWidth="1"/>
    <col min="14037" max="14037" width="15.85546875" style="244" customWidth="1"/>
    <col min="14038" max="14038" width="18" style="244" customWidth="1"/>
    <col min="14039" max="14045" width="0" style="244" hidden="1" customWidth="1"/>
    <col min="14046" max="14046" width="11.7109375" style="244" customWidth="1"/>
    <col min="14047" max="14047" width="13.42578125" style="244" customWidth="1"/>
    <col min="14048" max="14048" width="13.28515625" style="244" customWidth="1"/>
    <col min="14049" max="14049" width="11.85546875" style="244" customWidth="1"/>
    <col min="14050" max="14050" width="10.85546875" style="244" customWidth="1"/>
    <col min="14051" max="14051" width="17.28515625" style="244" customWidth="1"/>
    <col min="14052" max="14052" width="15.5703125" style="244" customWidth="1"/>
    <col min="14053" max="14053" width="14.7109375" style="244" customWidth="1"/>
    <col min="14054" max="14055" width="13.28515625" style="244" customWidth="1"/>
    <col min="14056" max="14058" width="11.5703125" style="244" customWidth="1"/>
    <col min="14059" max="14059" width="15" style="244" customWidth="1"/>
    <col min="14060" max="14062" width="11.5703125" style="244" customWidth="1"/>
    <col min="14063" max="14063" width="10.7109375" style="244" customWidth="1"/>
    <col min="14064" max="14064" width="12.28515625" style="244" customWidth="1"/>
    <col min="14065" max="14125" width="0" style="244" hidden="1" customWidth="1"/>
    <col min="14126" max="14126" width="17.42578125" style="244" customWidth="1"/>
    <col min="14127" max="14289" width="9.140625" style="244"/>
    <col min="14290" max="14290" width="6" style="244" customWidth="1"/>
    <col min="14291" max="14291" width="13.42578125" style="244" customWidth="1"/>
    <col min="14292" max="14292" width="8.28515625" style="244" customWidth="1"/>
    <col min="14293" max="14293" width="15.85546875" style="244" customWidth="1"/>
    <col min="14294" max="14294" width="18" style="244" customWidth="1"/>
    <col min="14295" max="14301" width="0" style="244" hidden="1" customWidth="1"/>
    <col min="14302" max="14302" width="11.7109375" style="244" customWidth="1"/>
    <col min="14303" max="14303" width="13.42578125" style="244" customWidth="1"/>
    <col min="14304" max="14304" width="13.28515625" style="244" customWidth="1"/>
    <col min="14305" max="14305" width="11.85546875" style="244" customWidth="1"/>
    <col min="14306" max="14306" width="10.85546875" style="244" customWidth="1"/>
    <col min="14307" max="14307" width="17.28515625" style="244" customWidth="1"/>
    <col min="14308" max="14308" width="15.5703125" style="244" customWidth="1"/>
    <col min="14309" max="14309" width="14.7109375" style="244" customWidth="1"/>
    <col min="14310" max="14311" width="13.28515625" style="244" customWidth="1"/>
    <col min="14312" max="14314" width="11.5703125" style="244" customWidth="1"/>
    <col min="14315" max="14315" width="15" style="244" customWidth="1"/>
    <col min="14316" max="14318" width="11.5703125" style="244" customWidth="1"/>
    <col min="14319" max="14319" width="10.7109375" style="244" customWidth="1"/>
    <col min="14320" max="14320" width="12.28515625" style="244" customWidth="1"/>
    <col min="14321" max="14381" width="0" style="244" hidden="1" customWidth="1"/>
    <col min="14382" max="14382" width="17.42578125" style="244" customWidth="1"/>
    <col min="14383" max="14545" width="9.140625" style="244"/>
    <col min="14546" max="14546" width="6" style="244" customWidth="1"/>
    <col min="14547" max="14547" width="13.42578125" style="244" customWidth="1"/>
    <col min="14548" max="14548" width="8.28515625" style="244" customWidth="1"/>
    <col min="14549" max="14549" width="15.85546875" style="244" customWidth="1"/>
    <col min="14550" max="14550" width="18" style="244" customWidth="1"/>
    <col min="14551" max="14557" width="0" style="244" hidden="1" customWidth="1"/>
    <col min="14558" max="14558" width="11.7109375" style="244" customWidth="1"/>
    <col min="14559" max="14559" width="13.42578125" style="244" customWidth="1"/>
    <col min="14560" max="14560" width="13.28515625" style="244" customWidth="1"/>
    <col min="14561" max="14561" width="11.85546875" style="244" customWidth="1"/>
    <col min="14562" max="14562" width="10.85546875" style="244" customWidth="1"/>
    <col min="14563" max="14563" width="17.28515625" style="244" customWidth="1"/>
    <col min="14564" max="14564" width="15.5703125" style="244" customWidth="1"/>
    <col min="14565" max="14565" width="14.7109375" style="244" customWidth="1"/>
    <col min="14566" max="14567" width="13.28515625" style="244" customWidth="1"/>
    <col min="14568" max="14570" width="11.5703125" style="244" customWidth="1"/>
    <col min="14571" max="14571" width="15" style="244" customWidth="1"/>
    <col min="14572" max="14574" width="11.5703125" style="244" customWidth="1"/>
    <col min="14575" max="14575" width="10.7109375" style="244" customWidth="1"/>
    <col min="14576" max="14576" width="12.28515625" style="244" customWidth="1"/>
    <col min="14577" max="14637" width="0" style="244" hidden="1" customWidth="1"/>
    <col min="14638" max="14638" width="17.42578125" style="244" customWidth="1"/>
    <col min="14639" max="14801" width="9.140625" style="244"/>
    <col min="14802" max="14802" width="6" style="244" customWidth="1"/>
    <col min="14803" max="14803" width="13.42578125" style="244" customWidth="1"/>
    <col min="14804" max="14804" width="8.28515625" style="244" customWidth="1"/>
    <col min="14805" max="14805" width="15.85546875" style="244" customWidth="1"/>
    <col min="14806" max="14806" width="18" style="244" customWidth="1"/>
    <col min="14807" max="14813" width="0" style="244" hidden="1" customWidth="1"/>
    <col min="14814" max="14814" width="11.7109375" style="244" customWidth="1"/>
    <col min="14815" max="14815" width="13.42578125" style="244" customWidth="1"/>
    <col min="14816" max="14816" width="13.28515625" style="244" customWidth="1"/>
    <col min="14817" max="14817" width="11.85546875" style="244" customWidth="1"/>
    <col min="14818" max="14818" width="10.85546875" style="244" customWidth="1"/>
    <col min="14819" max="14819" width="17.28515625" style="244" customWidth="1"/>
    <col min="14820" max="14820" width="15.5703125" style="244" customWidth="1"/>
    <col min="14821" max="14821" width="14.7109375" style="244" customWidth="1"/>
    <col min="14822" max="14823" width="13.28515625" style="244" customWidth="1"/>
    <col min="14824" max="14826" width="11.5703125" style="244" customWidth="1"/>
    <col min="14827" max="14827" width="15" style="244" customWidth="1"/>
    <col min="14828" max="14830" width="11.5703125" style="244" customWidth="1"/>
    <col min="14831" max="14831" width="10.7109375" style="244" customWidth="1"/>
    <col min="14832" max="14832" width="12.28515625" style="244" customWidth="1"/>
    <col min="14833" max="14893" width="0" style="244" hidden="1" customWidth="1"/>
    <col min="14894" max="14894" width="17.42578125" style="244" customWidth="1"/>
    <col min="14895" max="15057" width="9.140625" style="244"/>
    <col min="15058" max="15058" width="6" style="244" customWidth="1"/>
    <col min="15059" max="15059" width="13.42578125" style="244" customWidth="1"/>
    <col min="15060" max="15060" width="8.28515625" style="244" customWidth="1"/>
    <col min="15061" max="15061" width="15.85546875" style="244" customWidth="1"/>
    <col min="15062" max="15062" width="18" style="244" customWidth="1"/>
    <col min="15063" max="15069" width="0" style="244" hidden="1" customWidth="1"/>
    <col min="15070" max="15070" width="11.7109375" style="244" customWidth="1"/>
    <col min="15071" max="15071" width="13.42578125" style="244" customWidth="1"/>
    <col min="15072" max="15072" width="13.28515625" style="244" customWidth="1"/>
    <col min="15073" max="15073" width="11.85546875" style="244" customWidth="1"/>
    <col min="15074" max="15074" width="10.85546875" style="244" customWidth="1"/>
    <col min="15075" max="15075" width="17.28515625" style="244" customWidth="1"/>
    <col min="15076" max="15076" width="15.5703125" style="244" customWidth="1"/>
    <col min="15077" max="15077" width="14.7109375" style="244" customWidth="1"/>
    <col min="15078" max="15079" width="13.28515625" style="244" customWidth="1"/>
    <col min="15080" max="15082" width="11.5703125" style="244" customWidth="1"/>
    <col min="15083" max="15083" width="15" style="244" customWidth="1"/>
    <col min="15084" max="15086" width="11.5703125" style="244" customWidth="1"/>
    <col min="15087" max="15087" width="10.7109375" style="244" customWidth="1"/>
    <col min="15088" max="15088" width="12.28515625" style="244" customWidth="1"/>
    <col min="15089" max="15149" width="0" style="244" hidden="1" customWidth="1"/>
    <col min="15150" max="15150" width="17.42578125" style="244" customWidth="1"/>
    <col min="15151" max="15313" width="9.140625" style="244"/>
    <col min="15314" max="15314" width="6" style="244" customWidth="1"/>
    <col min="15315" max="15315" width="13.42578125" style="244" customWidth="1"/>
    <col min="15316" max="15316" width="8.28515625" style="244" customWidth="1"/>
    <col min="15317" max="15317" width="15.85546875" style="244" customWidth="1"/>
    <col min="15318" max="15318" width="18" style="244" customWidth="1"/>
    <col min="15319" max="15325" width="0" style="244" hidden="1" customWidth="1"/>
    <col min="15326" max="15326" width="11.7109375" style="244" customWidth="1"/>
    <col min="15327" max="15327" width="13.42578125" style="244" customWidth="1"/>
    <col min="15328" max="15328" width="13.28515625" style="244" customWidth="1"/>
    <col min="15329" max="15329" width="11.85546875" style="244" customWidth="1"/>
    <col min="15330" max="15330" width="10.85546875" style="244" customWidth="1"/>
    <col min="15331" max="15331" width="17.28515625" style="244" customWidth="1"/>
    <col min="15332" max="15332" width="15.5703125" style="244" customWidth="1"/>
    <col min="15333" max="15333" width="14.7109375" style="244" customWidth="1"/>
    <col min="15334" max="15335" width="13.28515625" style="244" customWidth="1"/>
    <col min="15336" max="15338" width="11.5703125" style="244" customWidth="1"/>
    <col min="15339" max="15339" width="15" style="244" customWidth="1"/>
    <col min="15340" max="15342" width="11.5703125" style="244" customWidth="1"/>
    <col min="15343" max="15343" width="10.7109375" style="244" customWidth="1"/>
    <col min="15344" max="15344" width="12.28515625" style="244" customWidth="1"/>
    <col min="15345" max="15405" width="0" style="244" hidden="1" customWidth="1"/>
    <col min="15406" max="15406" width="17.42578125" style="244" customWidth="1"/>
    <col min="15407" max="15569" width="9.140625" style="244"/>
    <col min="15570" max="15570" width="6" style="244" customWidth="1"/>
    <col min="15571" max="15571" width="13.42578125" style="244" customWidth="1"/>
    <col min="15572" max="15572" width="8.28515625" style="244" customWidth="1"/>
    <col min="15573" max="15573" width="15.85546875" style="244" customWidth="1"/>
    <col min="15574" max="15574" width="18" style="244" customWidth="1"/>
    <col min="15575" max="15581" width="0" style="244" hidden="1" customWidth="1"/>
    <col min="15582" max="15582" width="11.7109375" style="244" customWidth="1"/>
    <col min="15583" max="15583" width="13.42578125" style="244" customWidth="1"/>
    <col min="15584" max="15584" width="13.28515625" style="244" customWidth="1"/>
    <col min="15585" max="15585" width="11.85546875" style="244" customWidth="1"/>
    <col min="15586" max="15586" width="10.85546875" style="244" customWidth="1"/>
    <col min="15587" max="15587" width="17.28515625" style="244" customWidth="1"/>
    <col min="15588" max="15588" width="15.5703125" style="244" customWidth="1"/>
    <col min="15589" max="15589" width="14.7109375" style="244" customWidth="1"/>
    <col min="15590" max="15591" width="13.28515625" style="244" customWidth="1"/>
    <col min="15592" max="15594" width="11.5703125" style="244" customWidth="1"/>
    <col min="15595" max="15595" width="15" style="244" customWidth="1"/>
    <col min="15596" max="15598" width="11.5703125" style="244" customWidth="1"/>
    <col min="15599" max="15599" width="10.7109375" style="244" customWidth="1"/>
    <col min="15600" max="15600" width="12.28515625" style="244" customWidth="1"/>
    <col min="15601" max="15661" width="0" style="244" hidden="1" customWidth="1"/>
    <col min="15662" max="15662" width="17.42578125" style="244" customWidth="1"/>
    <col min="15663" max="15825" width="9.140625" style="244"/>
    <col min="15826" max="15826" width="6" style="244" customWidth="1"/>
    <col min="15827" max="15827" width="13.42578125" style="244" customWidth="1"/>
    <col min="15828" max="15828" width="8.28515625" style="244" customWidth="1"/>
    <col min="15829" max="15829" width="15.85546875" style="244" customWidth="1"/>
    <col min="15830" max="15830" width="18" style="244" customWidth="1"/>
    <col min="15831" max="15837" width="0" style="244" hidden="1" customWidth="1"/>
    <col min="15838" max="15838" width="11.7109375" style="244" customWidth="1"/>
    <col min="15839" max="15839" width="13.42578125" style="244" customWidth="1"/>
    <col min="15840" max="15840" width="13.28515625" style="244" customWidth="1"/>
    <col min="15841" max="15841" width="11.85546875" style="244" customWidth="1"/>
    <col min="15842" max="15842" width="10.85546875" style="244" customWidth="1"/>
    <col min="15843" max="15843" width="17.28515625" style="244" customWidth="1"/>
    <col min="15844" max="15844" width="15.5703125" style="244" customWidth="1"/>
    <col min="15845" max="15845" width="14.7109375" style="244" customWidth="1"/>
    <col min="15846" max="15847" width="13.28515625" style="244" customWidth="1"/>
    <col min="15848" max="15850" width="11.5703125" style="244" customWidth="1"/>
    <col min="15851" max="15851" width="15" style="244" customWidth="1"/>
    <col min="15852" max="15854" width="11.5703125" style="244" customWidth="1"/>
    <col min="15855" max="15855" width="10.7109375" style="244" customWidth="1"/>
    <col min="15856" max="15856" width="12.28515625" style="244" customWidth="1"/>
    <col min="15857" max="15917" width="0" style="244" hidden="1" customWidth="1"/>
    <col min="15918" max="15918" width="17.42578125" style="244" customWidth="1"/>
    <col min="15919" max="16081" width="9.140625" style="244"/>
    <col min="16082" max="16082" width="6" style="244" customWidth="1"/>
    <col min="16083" max="16083" width="13.42578125" style="244" customWidth="1"/>
    <col min="16084" max="16084" width="8.28515625" style="244" customWidth="1"/>
    <col min="16085" max="16085" width="15.85546875" style="244" customWidth="1"/>
    <col min="16086" max="16086" width="18" style="244" customWidth="1"/>
    <col min="16087" max="16093" width="0" style="244" hidden="1" customWidth="1"/>
    <col min="16094" max="16094" width="11.7109375" style="244" customWidth="1"/>
    <col min="16095" max="16095" width="13.42578125" style="244" customWidth="1"/>
    <col min="16096" max="16096" width="13.28515625" style="244" customWidth="1"/>
    <col min="16097" max="16097" width="11.85546875" style="244" customWidth="1"/>
    <col min="16098" max="16098" width="10.85546875" style="244" customWidth="1"/>
    <col min="16099" max="16099" width="17.28515625" style="244" customWidth="1"/>
    <col min="16100" max="16100" width="15.5703125" style="244" customWidth="1"/>
    <col min="16101" max="16101" width="14.7109375" style="244" customWidth="1"/>
    <col min="16102" max="16103" width="13.28515625" style="244" customWidth="1"/>
    <col min="16104" max="16106" width="11.5703125" style="244" customWidth="1"/>
    <col min="16107" max="16107" width="15" style="244" customWidth="1"/>
    <col min="16108" max="16110" width="11.5703125" style="244" customWidth="1"/>
    <col min="16111" max="16111" width="10.7109375" style="244" customWidth="1"/>
    <col min="16112" max="16112" width="12.28515625" style="244" customWidth="1"/>
    <col min="16113" max="16173" width="0" style="244" hidden="1" customWidth="1"/>
    <col min="16174" max="16174" width="17.42578125" style="244" customWidth="1"/>
    <col min="16175" max="16384" width="9.140625" style="244"/>
  </cols>
  <sheetData>
    <row r="1" spans="1:60" ht="18.600000000000001" customHeight="1">
      <c r="A1" s="509" t="s">
        <v>10502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</row>
    <row r="2" spans="1:60">
      <c r="A2" s="509" t="s">
        <v>10503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</row>
    <row r="3" spans="1:60" ht="18.75">
      <c r="B3" s="245"/>
      <c r="C3" s="245"/>
      <c r="D3" s="246" t="str">
        <f>[1]K12!E3</f>
        <v>Cập nhật đến:</v>
      </c>
      <c r="E3" s="247" t="str">
        <f>'K8'!E3</f>
        <v>30/9/2025</v>
      </c>
      <c r="F3" s="245"/>
      <c r="G3" s="245"/>
      <c r="H3" s="245"/>
      <c r="I3" s="245"/>
      <c r="J3" s="245"/>
      <c r="K3" s="245"/>
      <c r="L3" s="245"/>
      <c r="M3" s="245"/>
      <c r="N3" s="248" t="s">
        <v>7057</v>
      </c>
      <c r="O3" s="248"/>
      <c r="P3" s="248"/>
      <c r="Q3" s="292"/>
      <c r="R3" s="215"/>
      <c r="S3" s="215"/>
      <c r="T3" s="310" t="s">
        <v>14809</v>
      </c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</row>
    <row r="4" spans="1:60" ht="14.45" customHeight="1">
      <c r="A4" s="510" t="s">
        <v>4</v>
      </c>
      <c r="B4" s="510" t="s">
        <v>10504</v>
      </c>
      <c r="C4" s="510" t="s">
        <v>11</v>
      </c>
      <c r="D4" s="511" t="s">
        <v>5</v>
      </c>
      <c r="E4" s="510" t="s">
        <v>7058</v>
      </c>
      <c r="F4" s="510" t="s">
        <v>9</v>
      </c>
      <c r="G4" s="510" t="s">
        <v>7059</v>
      </c>
      <c r="H4" s="510" t="s">
        <v>7060</v>
      </c>
      <c r="I4" s="510" t="s">
        <v>7061</v>
      </c>
      <c r="J4" s="510" t="s">
        <v>7229</v>
      </c>
      <c r="K4" s="510" t="s">
        <v>10505</v>
      </c>
      <c r="L4" s="510" t="s">
        <v>10506</v>
      </c>
      <c r="M4" s="510" t="s">
        <v>10507</v>
      </c>
      <c r="N4" s="510" t="s">
        <v>10508</v>
      </c>
      <c r="O4" s="516" t="s">
        <v>10509</v>
      </c>
      <c r="P4" s="516" t="s">
        <v>14785</v>
      </c>
      <c r="Q4" s="519" t="s">
        <v>14783</v>
      </c>
      <c r="R4" s="512" t="s">
        <v>7063</v>
      </c>
      <c r="S4" s="513"/>
      <c r="T4" s="512" t="s">
        <v>16</v>
      </c>
      <c r="U4" s="513"/>
      <c r="V4" s="512" t="s">
        <v>14894</v>
      </c>
      <c r="W4" s="513"/>
      <c r="X4" s="512" t="s">
        <v>14910</v>
      </c>
      <c r="Y4" s="513"/>
      <c r="Z4" s="512" t="s">
        <v>14925</v>
      </c>
      <c r="AA4" s="513"/>
      <c r="AB4" s="512" t="s">
        <v>14929</v>
      </c>
      <c r="AC4" s="513"/>
      <c r="AD4" s="512" t="s">
        <v>14935</v>
      </c>
      <c r="AE4" s="513"/>
      <c r="AF4" s="512" t="s">
        <v>14950</v>
      </c>
      <c r="AG4" s="513"/>
      <c r="AH4" s="531" t="s">
        <v>10501</v>
      </c>
      <c r="AI4" s="516" t="s">
        <v>14784</v>
      </c>
      <c r="AJ4" s="440" t="s">
        <v>14951</v>
      </c>
      <c r="AK4" s="475" t="s">
        <v>14957</v>
      </c>
      <c r="AL4" s="460" t="s">
        <v>14963</v>
      </c>
      <c r="AM4" s="461"/>
      <c r="AN4" s="460" t="s">
        <v>14989</v>
      </c>
      <c r="AO4" s="461"/>
      <c r="AP4" s="460" t="s">
        <v>15001</v>
      </c>
      <c r="AQ4" s="461"/>
      <c r="AR4" s="501" t="s">
        <v>14806</v>
      </c>
      <c r="AS4" s="440" t="s">
        <v>14964</v>
      </c>
      <c r="AT4" s="443" t="s">
        <v>7065</v>
      </c>
      <c r="AV4" s="525" t="s">
        <v>18</v>
      </c>
      <c r="AW4" s="526"/>
      <c r="AX4" s="526"/>
      <c r="AY4" s="526"/>
      <c r="AZ4" s="526"/>
      <c r="BA4" s="526"/>
      <c r="BB4" s="526"/>
      <c r="BC4" s="527"/>
      <c r="BF4" s="440" t="s">
        <v>20</v>
      </c>
    </row>
    <row r="5" spans="1:60" ht="14.45" customHeight="1">
      <c r="A5" s="510"/>
      <c r="B5" s="510"/>
      <c r="C5" s="510"/>
      <c r="D5" s="511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7"/>
      <c r="P5" s="517"/>
      <c r="Q5" s="520"/>
      <c r="R5" s="514"/>
      <c r="S5" s="515"/>
      <c r="T5" s="514"/>
      <c r="U5" s="515"/>
      <c r="V5" s="514"/>
      <c r="W5" s="515"/>
      <c r="X5" s="514"/>
      <c r="Y5" s="515"/>
      <c r="Z5" s="514"/>
      <c r="AA5" s="515"/>
      <c r="AB5" s="514"/>
      <c r="AC5" s="515"/>
      <c r="AD5" s="514"/>
      <c r="AE5" s="515"/>
      <c r="AF5" s="514"/>
      <c r="AG5" s="515"/>
      <c r="AH5" s="532"/>
      <c r="AI5" s="517"/>
      <c r="AJ5" s="441"/>
      <c r="AK5" s="476"/>
      <c r="AL5" s="462"/>
      <c r="AM5" s="463"/>
      <c r="AN5" s="462"/>
      <c r="AO5" s="463"/>
      <c r="AP5" s="462"/>
      <c r="AQ5" s="463"/>
      <c r="AR5" s="502"/>
      <c r="AS5" s="441"/>
      <c r="AT5" s="444"/>
      <c r="AV5" s="528"/>
      <c r="AW5" s="529"/>
      <c r="AX5" s="529"/>
      <c r="AY5" s="529"/>
      <c r="AZ5" s="529"/>
      <c r="BA5" s="529"/>
      <c r="BB5" s="529"/>
      <c r="BC5" s="530"/>
      <c r="BF5" s="441"/>
    </row>
    <row r="6" spans="1:60" s="250" customFormat="1" ht="30" customHeight="1">
      <c r="A6" s="510"/>
      <c r="B6" s="510"/>
      <c r="C6" s="510"/>
      <c r="D6" s="511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8"/>
      <c r="P6" s="518"/>
      <c r="Q6" s="521"/>
      <c r="R6" s="144" t="s">
        <v>21</v>
      </c>
      <c r="S6" s="144" t="s">
        <v>22</v>
      </c>
      <c r="T6" s="144" t="s">
        <v>21</v>
      </c>
      <c r="U6" s="144" t="s">
        <v>22</v>
      </c>
      <c r="V6" s="144" t="s">
        <v>21</v>
      </c>
      <c r="W6" s="144" t="s">
        <v>22</v>
      </c>
      <c r="X6" s="144" t="s">
        <v>21</v>
      </c>
      <c r="Y6" s="144" t="s">
        <v>22</v>
      </c>
      <c r="Z6" s="144" t="s">
        <v>21</v>
      </c>
      <c r="AA6" s="144" t="s">
        <v>22</v>
      </c>
      <c r="AB6" s="144" t="s">
        <v>21</v>
      </c>
      <c r="AC6" s="144" t="s">
        <v>22</v>
      </c>
      <c r="AD6" s="144" t="s">
        <v>21</v>
      </c>
      <c r="AE6" s="144" t="s">
        <v>22</v>
      </c>
      <c r="AF6" s="144" t="s">
        <v>21</v>
      </c>
      <c r="AG6" s="144" t="s">
        <v>22</v>
      </c>
      <c r="AH6" s="533"/>
      <c r="AI6" s="518"/>
      <c r="AJ6" s="442"/>
      <c r="AK6" s="477"/>
      <c r="AL6" s="421" t="s">
        <v>21</v>
      </c>
      <c r="AM6" s="421" t="s">
        <v>22</v>
      </c>
      <c r="AN6" s="421" t="s">
        <v>21</v>
      </c>
      <c r="AO6" s="421" t="s">
        <v>22</v>
      </c>
      <c r="AP6" s="421" t="s">
        <v>21</v>
      </c>
      <c r="AQ6" s="421" t="s">
        <v>22</v>
      </c>
      <c r="AR6" s="503"/>
      <c r="AS6" s="442"/>
      <c r="AT6" s="445"/>
      <c r="AV6" s="145" t="s">
        <v>24</v>
      </c>
      <c r="AW6" s="145" t="s">
        <v>14995</v>
      </c>
      <c r="AX6" s="145" t="s">
        <v>14945</v>
      </c>
      <c r="AY6" s="145" t="s">
        <v>14919</v>
      </c>
      <c r="AZ6" s="145" t="s">
        <v>25</v>
      </c>
      <c r="BA6" s="145" t="s">
        <v>26</v>
      </c>
      <c r="BB6" s="145" t="s">
        <v>27</v>
      </c>
      <c r="BC6" s="145" t="s">
        <v>28</v>
      </c>
      <c r="BF6" s="442"/>
    </row>
    <row r="7" spans="1:60" ht="18" customHeight="1">
      <c r="A7" s="218">
        <f>SUBTOTAL(3,$AT$7:AT7)</f>
        <v>1</v>
      </c>
      <c r="B7" s="251"/>
      <c r="C7" s="251" t="str">
        <f>MID(D7:D1666,4,3)</f>
        <v>008</v>
      </c>
      <c r="D7" s="260" t="s">
        <v>6963</v>
      </c>
      <c r="E7" s="95" t="s">
        <v>10364</v>
      </c>
      <c r="F7" s="95" t="s">
        <v>9149</v>
      </c>
      <c r="G7" s="95" t="s">
        <v>496</v>
      </c>
      <c r="H7" s="32"/>
      <c r="I7" s="32"/>
      <c r="J7" s="252"/>
      <c r="K7" s="252"/>
      <c r="L7" s="209"/>
      <c r="M7" s="251" t="s">
        <v>12223</v>
      </c>
      <c r="N7" s="95" t="s">
        <v>9406</v>
      </c>
      <c r="O7" s="95"/>
      <c r="P7" s="95"/>
      <c r="Q7" s="293">
        <v>8200000</v>
      </c>
      <c r="R7" s="253"/>
      <c r="S7" s="253"/>
      <c r="T7" s="253"/>
      <c r="U7" s="253">
        <v>8200000</v>
      </c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>
        <v>0</v>
      </c>
      <c r="AJ7" s="253"/>
      <c r="AK7" s="253">
        <v>9250000</v>
      </c>
      <c r="AL7" s="253"/>
      <c r="AM7" s="253">
        <v>9250000</v>
      </c>
      <c r="AN7" s="253"/>
      <c r="AO7" s="253"/>
      <c r="AP7" s="253"/>
      <c r="AQ7" s="253"/>
      <c r="AR7" s="253"/>
      <c r="AS7" s="253">
        <f>IF(SUM(AL7:AM7)&lt;SUM(AK7),SUM(AK7)-SUM(AL7:AM7),)</f>
        <v>0</v>
      </c>
      <c r="AT7" s="27">
        <f t="shared" ref="AT7:AT70" si="0">AI7+AS7</f>
        <v>0</v>
      </c>
      <c r="BH7" s="256"/>
    </row>
    <row r="8" spans="1:60" ht="18" customHeight="1">
      <c r="A8" s="218">
        <f>SUBTOTAL(3,$AT$7:AT8)</f>
        <v>2</v>
      </c>
      <c r="B8" s="251" t="s">
        <v>10512</v>
      </c>
      <c r="C8" s="251" t="str">
        <f>MID(D8:D1679,4,3)</f>
        <v>002</v>
      </c>
      <c r="D8" s="260" t="s">
        <v>14990</v>
      </c>
      <c r="E8" s="258" t="s">
        <v>10513</v>
      </c>
      <c r="F8" s="251" t="s">
        <v>10514</v>
      </c>
      <c r="G8" s="251" t="s">
        <v>496</v>
      </c>
      <c r="H8" s="252"/>
      <c r="I8" s="259"/>
      <c r="J8" s="252"/>
      <c r="K8" s="259" t="s">
        <v>10515</v>
      </c>
      <c r="L8" s="252"/>
      <c r="M8" s="251" t="s">
        <v>10516</v>
      </c>
      <c r="N8" s="251"/>
      <c r="O8" s="251"/>
      <c r="P8" s="251"/>
      <c r="Q8" s="288">
        <v>8900000</v>
      </c>
      <c r="R8" s="288"/>
      <c r="S8" s="288"/>
      <c r="T8" s="288"/>
      <c r="U8" s="253"/>
      <c r="V8" s="253"/>
      <c r="W8" s="253"/>
      <c r="X8" s="253"/>
      <c r="Y8" s="253"/>
      <c r="Z8" s="253"/>
      <c r="AA8" s="253">
        <v>8900000</v>
      </c>
      <c r="AB8" s="253"/>
      <c r="AC8" s="253"/>
      <c r="AD8" s="253"/>
      <c r="AE8" s="253"/>
      <c r="AF8" s="253"/>
      <c r="AG8" s="253"/>
      <c r="AH8" s="253"/>
      <c r="AI8" s="253">
        <v>0</v>
      </c>
      <c r="AJ8" s="253"/>
      <c r="AK8" s="253">
        <v>9250000</v>
      </c>
      <c r="AL8" s="253"/>
      <c r="AM8" s="253"/>
      <c r="AN8" s="253"/>
      <c r="AO8" s="253">
        <v>9250000</v>
      </c>
      <c r="AP8" s="253"/>
      <c r="AQ8" s="253"/>
      <c r="AR8" s="253"/>
      <c r="AS8" s="253">
        <f>IF(SUM(AL8:AO8)&lt;SUM(AK8),SUM(AK8)-SUM(AL8:AO8),)</f>
        <v>0</v>
      </c>
      <c r="AT8" s="27">
        <f t="shared" si="0"/>
        <v>0</v>
      </c>
      <c r="BH8" s="256"/>
    </row>
    <row r="9" spans="1:60" ht="18" customHeight="1">
      <c r="A9" s="218">
        <f>SUBTOTAL(3,$AT$7:AT9)</f>
        <v>3</v>
      </c>
      <c r="B9" s="251" t="s">
        <v>10517</v>
      </c>
      <c r="C9" s="251" t="str">
        <f>MID(D9:D1680,4,3)</f>
        <v>003</v>
      </c>
      <c r="D9" s="260" t="s">
        <v>14991</v>
      </c>
      <c r="E9" s="258" t="s">
        <v>10518</v>
      </c>
      <c r="F9" s="251" t="s">
        <v>7327</v>
      </c>
      <c r="G9" s="251" t="s">
        <v>7106</v>
      </c>
      <c r="H9" s="252"/>
      <c r="I9" s="259"/>
      <c r="J9" s="252"/>
      <c r="K9" s="259" t="s">
        <v>8763</v>
      </c>
      <c r="L9" s="252"/>
      <c r="M9" s="251" t="s">
        <v>10519</v>
      </c>
      <c r="N9" s="251"/>
      <c r="O9" s="251"/>
      <c r="P9" s="251"/>
      <c r="Q9" s="288">
        <v>8900000</v>
      </c>
      <c r="R9" s="288"/>
      <c r="S9" s="288"/>
      <c r="T9" s="288"/>
      <c r="U9" s="253">
        <v>8900000</v>
      </c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>
        <v>0</v>
      </c>
      <c r="AJ9" s="253"/>
      <c r="AK9" s="253">
        <v>9250000</v>
      </c>
      <c r="AL9" s="253"/>
      <c r="AM9" s="253"/>
      <c r="AN9" s="253"/>
      <c r="AO9" s="253"/>
      <c r="AP9" s="253"/>
      <c r="AQ9" s="253"/>
      <c r="AR9" s="253"/>
      <c r="AS9" s="253">
        <f t="shared" ref="AS9:AS30" si="1">IF(SUM(AL9:AM9)&lt;SUM(AK9),SUM(AK9)-SUM(AL9:AM9),)</f>
        <v>9250000</v>
      </c>
      <c r="AT9" s="27">
        <f t="shared" si="0"/>
        <v>9250000</v>
      </c>
      <c r="BH9" s="256"/>
    </row>
    <row r="10" spans="1:60" ht="18" customHeight="1">
      <c r="A10" s="218">
        <f>SUBTOTAL(3,$AT$7:AT10)</f>
        <v>4</v>
      </c>
      <c r="B10" s="251" t="s">
        <v>10520</v>
      </c>
      <c r="C10" s="251" t="str">
        <f>MID(D10:D1681,4,3)</f>
        <v>020</v>
      </c>
      <c r="D10" s="260" t="s">
        <v>14992</v>
      </c>
      <c r="E10" s="258" t="s">
        <v>10521</v>
      </c>
      <c r="F10" s="251" t="s">
        <v>10522</v>
      </c>
      <c r="G10" s="251" t="s">
        <v>496</v>
      </c>
      <c r="H10" s="252"/>
      <c r="I10" s="259"/>
      <c r="J10" s="252"/>
      <c r="K10" s="259" t="s">
        <v>10523</v>
      </c>
      <c r="L10" s="252"/>
      <c r="M10" s="251" t="s">
        <v>10524</v>
      </c>
      <c r="N10" s="251"/>
      <c r="O10" s="251"/>
      <c r="P10" s="251"/>
      <c r="Q10" s="288">
        <v>8900000</v>
      </c>
      <c r="R10" s="288"/>
      <c r="S10" s="288"/>
      <c r="T10" s="288"/>
      <c r="U10" s="253"/>
      <c r="V10" s="253"/>
      <c r="W10" s="253"/>
      <c r="X10" s="253"/>
      <c r="Y10" s="253"/>
      <c r="Z10" s="253"/>
      <c r="AA10" s="253"/>
      <c r="AB10" s="253"/>
      <c r="AC10" s="253">
        <v>8900000</v>
      </c>
      <c r="AD10" s="253"/>
      <c r="AE10" s="253"/>
      <c r="AF10" s="253"/>
      <c r="AG10" s="253"/>
      <c r="AH10" s="253"/>
      <c r="AI10" s="253">
        <v>0</v>
      </c>
      <c r="AJ10" s="253"/>
      <c r="AK10" s="253">
        <v>9250000</v>
      </c>
      <c r="AL10" s="253"/>
      <c r="AM10" s="253"/>
      <c r="AN10" s="253"/>
      <c r="AO10" s="253"/>
      <c r="AP10" s="253"/>
      <c r="AQ10" s="253"/>
      <c r="AR10" s="253"/>
      <c r="AS10" s="253">
        <f t="shared" si="1"/>
        <v>9250000</v>
      </c>
      <c r="AT10" s="27">
        <f t="shared" si="0"/>
        <v>9250000</v>
      </c>
      <c r="BH10" s="256"/>
    </row>
    <row r="11" spans="1:60" ht="18" customHeight="1">
      <c r="A11" s="218">
        <f>SUBTOTAL(3,$AT$7:AT11)</f>
        <v>5</v>
      </c>
      <c r="B11" s="251" t="s">
        <v>10525</v>
      </c>
      <c r="C11" s="251" t="str">
        <f>MID(D11:D1682,4,3)</f>
        <v>001</v>
      </c>
      <c r="D11" s="260" t="s">
        <v>6662</v>
      </c>
      <c r="E11" s="258" t="s">
        <v>10526</v>
      </c>
      <c r="F11" s="251" t="s">
        <v>10527</v>
      </c>
      <c r="G11" s="251" t="s">
        <v>7106</v>
      </c>
      <c r="H11" s="251"/>
      <c r="I11" s="259" t="s">
        <v>10528</v>
      </c>
      <c r="J11" s="252"/>
      <c r="K11" s="259" t="s">
        <v>10528</v>
      </c>
      <c r="L11" s="252"/>
      <c r="M11" s="251" t="s">
        <v>10529</v>
      </c>
      <c r="N11" s="251"/>
      <c r="O11" s="251"/>
      <c r="P11" s="251"/>
      <c r="Q11" s="288">
        <v>7700000</v>
      </c>
      <c r="R11" s="288"/>
      <c r="S11" s="288"/>
      <c r="T11" s="288"/>
      <c r="U11" s="253">
        <v>7700000</v>
      </c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>
        <v>0</v>
      </c>
      <c r="AJ11" s="253"/>
      <c r="AK11" s="253">
        <v>8550000</v>
      </c>
      <c r="AL11" s="253"/>
      <c r="AM11" s="253">
        <v>8550000</v>
      </c>
      <c r="AN11" s="253"/>
      <c r="AO11" s="253"/>
      <c r="AP11" s="253"/>
      <c r="AQ11" s="253"/>
      <c r="AR11" s="253"/>
      <c r="AS11" s="253">
        <f t="shared" si="1"/>
        <v>0</v>
      </c>
      <c r="AT11" s="27">
        <f t="shared" si="0"/>
        <v>0</v>
      </c>
      <c r="BH11" s="256"/>
    </row>
    <row r="12" spans="1:60" ht="18" customHeight="1">
      <c r="A12" s="218">
        <f>SUBTOTAL(3,$AT$7:AT12)</f>
        <v>6</v>
      </c>
      <c r="B12" s="251" t="s">
        <v>10530</v>
      </c>
      <c r="C12" s="251" t="str">
        <f>MID(D12:D1683,4,3)</f>
        <v>001</v>
      </c>
      <c r="D12" s="260" t="s">
        <v>6658</v>
      </c>
      <c r="E12" s="258" t="s">
        <v>10531</v>
      </c>
      <c r="F12" s="251" t="s">
        <v>10532</v>
      </c>
      <c r="G12" s="251" t="s">
        <v>7106</v>
      </c>
      <c r="H12" s="251"/>
      <c r="I12" s="259" t="s">
        <v>10528</v>
      </c>
      <c r="J12" s="252"/>
      <c r="K12" s="259" t="s">
        <v>10528</v>
      </c>
      <c r="L12" s="252"/>
      <c r="M12" s="251" t="s">
        <v>10529</v>
      </c>
      <c r="N12" s="251"/>
      <c r="O12" s="251"/>
      <c r="P12" s="251"/>
      <c r="Q12" s="288">
        <v>7700000</v>
      </c>
      <c r="R12" s="288"/>
      <c r="S12" s="288"/>
      <c r="T12" s="288"/>
      <c r="U12" s="253">
        <v>7700000</v>
      </c>
      <c r="V12" s="253"/>
      <c r="W12" s="253"/>
      <c r="X12" s="253"/>
      <c r="Y12" s="253"/>
      <c r="Z12" s="253"/>
      <c r="AA12" s="253"/>
      <c r="AB12" s="253"/>
      <c r="AC12" s="253"/>
      <c r="AD12" s="253"/>
      <c r="AE12" s="253"/>
      <c r="AF12" s="253"/>
      <c r="AG12" s="253"/>
      <c r="AH12" s="253"/>
      <c r="AI12" s="253">
        <v>0</v>
      </c>
      <c r="AJ12" s="253"/>
      <c r="AK12" s="253">
        <v>8550000</v>
      </c>
      <c r="AL12" s="253"/>
      <c r="AM12" s="253">
        <v>8550000</v>
      </c>
      <c r="AN12" s="253"/>
      <c r="AO12" s="253"/>
      <c r="AP12" s="253"/>
      <c r="AQ12" s="253"/>
      <c r="AR12" s="253"/>
      <c r="AS12" s="253">
        <f t="shared" si="1"/>
        <v>0</v>
      </c>
      <c r="AT12" s="27">
        <f t="shared" si="0"/>
        <v>0</v>
      </c>
      <c r="BH12" s="256"/>
    </row>
    <row r="13" spans="1:60" ht="18" customHeight="1">
      <c r="A13" s="218">
        <f>SUBTOTAL(3,$AT$7:AT13)</f>
        <v>7</v>
      </c>
      <c r="B13" s="251" t="s">
        <v>10533</v>
      </c>
      <c r="C13" s="251" t="str">
        <f>MID(D13:D1684,4,3)</f>
        <v>001</v>
      </c>
      <c r="D13" s="260" t="s">
        <v>5807</v>
      </c>
      <c r="E13" s="258" t="s">
        <v>10534</v>
      </c>
      <c r="F13" s="251" t="s">
        <v>10535</v>
      </c>
      <c r="G13" s="251" t="s">
        <v>7106</v>
      </c>
      <c r="H13" s="251"/>
      <c r="I13" s="259" t="s">
        <v>10528</v>
      </c>
      <c r="J13" s="252"/>
      <c r="K13" s="259" t="s">
        <v>10528</v>
      </c>
      <c r="L13" s="252"/>
      <c r="M13" s="251" t="s">
        <v>10529</v>
      </c>
      <c r="N13" s="251"/>
      <c r="O13" s="251"/>
      <c r="P13" s="251"/>
      <c r="Q13" s="288">
        <v>7700000</v>
      </c>
      <c r="R13" s="288"/>
      <c r="S13" s="288"/>
      <c r="T13" s="288"/>
      <c r="U13" s="253">
        <v>7700000</v>
      </c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>
        <v>0</v>
      </c>
      <c r="AJ13" s="253"/>
      <c r="AK13" s="253">
        <v>8550000</v>
      </c>
      <c r="AL13" s="253"/>
      <c r="AM13" s="253">
        <v>8550000</v>
      </c>
      <c r="AN13" s="253"/>
      <c r="AO13" s="253"/>
      <c r="AP13" s="253"/>
      <c r="AQ13" s="253"/>
      <c r="AR13" s="253"/>
      <c r="AS13" s="253">
        <f t="shared" si="1"/>
        <v>0</v>
      </c>
      <c r="AT13" s="27">
        <f t="shared" si="0"/>
        <v>0</v>
      </c>
      <c r="BH13" s="256"/>
    </row>
    <row r="14" spans="1:60" ht="18" customHeight="1">
      <c r="A14" s="218">
        <f>SUBTOTAL(3,$AT$7:AT14)</f>
        <v>8</v>
      </c>
      <c r="B14" s="251" t="s">
        <v>10540</v>
      </c>
      <c r="C14" s="251" t="str">
        <f>MID(D14:D1686,4,3)</f>
        <v>001</v>
      </c>
      <c r="D14" s="260" t="s">
        <v>5676</v>
      </c>
      <c r="E14" s="258" t="s">
        <v>10541</v>
      </c>
      <c r="F14" s="251" t="s">
        <v>10542</v>
      </c>
      <c r="G14" s="251" t="s">
        <v>7106</v>
      </c>
      <c r="H14" s="251"/>
      <c r="I14" s="259" t="s">
        <v>10528</v>
      </c>
      <c r="J14" s="252"/>
      <c r="K14" s="259" t="s">
        <v>10528</v>
      </c>
      <c r="L14" s="252"/>
      <c r="M14" s="251" t="s">
        <v>10529</v>
      </c>
      <c r="N14" s="251"/>
      <c r="O14" s="251"/>
      <c r="P14" s="251"/>
      <c r="Q14" s="288">
        <v>7700000</v>
      </c>
      <c r="R14" s="288"/>
      <c r="S14" s="288"/>
      <c r="T14" s="288"/>
      <c r="U14" s="253">
        <v>7700000</v>
      </c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>
        <v>0</v>
      </c>
      <c r="AJ14" s="253"/>
      <c r="AK14" s="253">
        <v>8550000</v>
      </c>
      <c r="AL14" s="253"/>
      <c r="AM14" s="253"/>
      <c r="AN14" s="253"/>
      <c r="AO14" s="253"/>
      <c r="AP14" s="253"/>
      <c r="AQ14" s="253"/>
      <c r="AR14" s="253"/>
      <c r="AS14" s="253">
        <f t="shared" si="1"/>
        <v>8550000</v>
      </c>
      <c r="AT14" s="27">
        <f t="shared" si="0"/>
        <v>8550000</v>
      </c>
      <c r="BH14" s="256"/>
    </row>
    <row r="15" spans="1:60" ht="18" customHeight="1">
      <c r="A15" s="218">
        <f>SUBTOTAL(3,$AT$7:AT15)</f>
        <v>9</v>
      </c>
      <c r="B15" s="251" t="s">
        <v>10547</v>
      </c>
      <c r="C15" s="251" t="str">
        <f>MID(D15:D1688,4,3)</f>
        <v>001</v>
      </c>
      <c r="D15" s="260" t="s">
        <v>5823</v>
      </c>
      <c r="E15" s="258" t="s">
        <v>10548</v>
      </c>
      <c r="F15" s="251" t="s">
        <v>10549</v>
      </c>
      <c r="G15" s="251" t="s">
        <v>7106</v>
      </c>
      <c r="H15" s="251"/>
      <c r="I15" s="259" t="s">
        <v>10528</v>
      </c>
      <c r="J15" s="252"/>
      <c r="K15" s="259" t="s">
        <v>10528</v>
      </c>
      <c r="L15" s="252"/>
      <c r="M15" s="251" t="s">
        <v>10529</v>
      </c>
      <c r="N15" s="251"/>
      <c r="O15" s="251"/>
      <c r="P15" s="251"/>
      <c r="Q15" s="288">
        <v>7700000</v>
      </c>
      <c r="R15" s="288"/>
      <c r="S15" s="288"/>
      <c r="T15" s="288"/>
      <c r="U15" s="253">
        <v>7700000</v>
      </c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>
        <v>0</v>
      </c>
      <c r="AJ15" s="253"/>
      <c r="AK15" s="253">
        <v>8550000</v>
      </c>
      <c r="AL15" s="253"/>
      <c r="AM15" s="253">
        <v>8550000</v>
      </c>
      <c r="AN15" s="253"/>
      <c r="AO15" s="253"/>
      <c r="AP15" s="253"/>
      <c r="AQ15" s="253"/>
      <c r="AR15" s="253"/>
      <c r="AS15" s="253">
        <f t="shared" si="1"/>
        <v>0</v>
      </c>
      <c r="AT15" s="27">
        <f t="shared" si="0"/>
        <v>0</v>
      </c>
      <c r="BH15" s="256"/>
    </row>
    <row r="16" spans="1:60" ht="18" customHeight="1">
      <c r="A16" s="218">
        <f>SUBTOTAL(3,$AT$7:AT16)</f>
        <v>10</v>
      </c>
      <c r="B16" s="251" t="s">
        <v>10550</v>
      </c>
      <c r="C16" s="251" t="str">
        <f>MID(D16:D1689,4,3)</f>
        <v>001</v>
      </c>
      <c r="D16" s="260" t="s">
        <v>6297</v>
      </c>
      <c r="E16" s="258" t="s">
        <v>10551</v>
      </c>
      <c r="F16" s="251" t="s">
        <v>10552</v>
      </c>
      <c r="G16" s="251" t="s">
        <v>496</v>
      </c>
      <c r="H16" s="251"/>
      <c r="I16" s="259" t="s">
        <v>10528</v>
      </c>
      <c r="J16" s="252"/>
      <c r="K16" s="259" t="s">
        <v>10528</v>
      </c>
      <c r="L16" s="252"/>
      <c r="M16" s="251" t="s">
        <v>10529</v>
      </c>
      <c r="N16" s="251"/>
      <c r="O16" s="251"/>
      <c r="P16" s="251"/>
      <c r="Q16" s="288">
        <v>7700000</v>
      </c>
      <c r="R16" s="288"/>
      <c r="S16" s="288"/>
      <c r="T16" s="288"/>
      <c r="U16" s="253">
        <v>7700000</v>
      </c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>
        <v>0</v>
      </c>
      <c r="AJ16" s="253"/>
      <c r="AK16" s="253">
        <v>8550000</v>
      </c>
      <c r="AL16" s="253"/>
      <c r="AM16" s="253"/>
      <c r="AN16" s="253"/>
      <c r="AO16" s="253"/>
      <c r="AP16" s="253"/>
      <c r="AQ16" s="253"/>
      <c r="AR16" s="253"/>
      <c r="AS16" s="253">
        <f t="shared" si="1"/>
        <v>8550000</v>
      </c>
      <c r="AT16" s="27">
        <f t="shared" si="0"/>
        <v>8550000</v>
      </c>
      <c r="BH16" s="256"/>
    </row>
    <row r="17" spans="1:60" ht="18" customHeight="1">
      <c r="A17" s="218">
        <f>SUBTOTAL(3,$AT$7:AT17)</f>
        <v>11</v>
      </c>
      <c r="B17" s="251" t="s">
        <v>10553</v>
      </c>
      <c r="C17" s="251" t="str">
        <f>MID(D17:D1690,4,3)</f>
        <v>001</v>
      </c>
      <c r="D17" s="260" t="s">
        <v>6022</v>
      </c>
      <c r="E17" s="258" t="s">
        <v>10554</v>
      </c>
      <c r="F17" s="251" t="s">
        <v>891</v>
      </c>
      <c r="G17" s="251" t="s">
        <v>7106</v>
      </c>
      <c r="H17" s="251"/>
      <c r="I17" s="259" t="s">
        <v>10528</v>
      </c>
      <c r="J17" s="252"/>
      <c r="K17" s="259" t="s">
        <v>10528</v>
      </c>
      <c r="L17" s="252"/>
      <c r="M17" s="251" t="s">
        <v>10529</v>
      </c>
      <c r="N17" s="251"/>
      <c r="O17" s="251"/>
      <c r="P17" s="251"/>
      <c r="Q17" s="288">
        <v>7700000</v>
      </c>
      <c r="R17" s="288"/>
      <c r="S17" s="288"/>
      <c r="T17" s="288"/>
      <c r="U17" s="253">
        <v>7700000</v>
      </c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>
        <v>0</v>
      </c>
      <c r="AJ17" s="253"/>
      <c r="AK17" s="253">
        <v>8550000</v>
      </c>
      <c r="AL17" s="253"/>
      <c r="AM17" s="253"/>
      <c r="AN17" s="253"/>
      <c r="AO17" s="253"/>
      <c r="AP17" s="253"/>
      <c r="AQ17" s="253"/>
      <c r="AR17" s="253"/>
      <c r="AS17" s="253">
        <f t="shared" si="1"/>
        <v>8550000</v>
      </c>
      <c r="AT17" s="27">
        <f t="shared" si="0"/>
        <v>8550000</v>
      </c>
      <c r="BH17" s="256"/>
    </row>
    <row r="18" spans="1:60" ht="18" customHeight="1">
      <c r="A18" s="218">
        <f>SUBTOTAL(3,$AT$7:AT18)</f>
        <v>12</v>
      </c>
      <c r="B18" s="251" t="s">
        <v>10555</v>
      </c>
      <c r="C18" s="251" t="str">
        <f>MID(D18:D1691,4,3)</f>
        <v>001</v>
      </c>
      <c r="D18" s="260" t="s">
        <v>5633</v>
      </c>
      <c r="E18" s="258" t="s">
        <v>10556</v>
      </c>
      <c r="F18" s="251" t="s">
        <v>10557</v>
      </c>
      <c r="G18" s="251" t="s">
        <v>7106</v>
      </c>
      <c r="H18" s="251"/>
      <c r="I18" s="259" t="s">
        <v>10528</v>
      </c>
      <c r="J18" s="252"/>
      <c r="K18" s="259" t="s">
        <v>10528</v>
      </c>
      <c r="L18" s="252"/>
      <c r="M18" s="251" t="s">
        <v>10529</v>
      </c>
      <c r="N18" s="251"/>
      <c r="O18" s="251"/>
      <c r="P18" s="251"/>
      <c r="Q18" s="288">
        <v>7700000</v>
      </c>
      <c r="R18" s="288"/>
      <c r="S18" s="288"/>
      <c r="T18" s="288"/>
      <c r="U18" s="253">
        <v>7700000</v>
      </c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>
        <v>0</v>
      </c>
      <c r="AJ18" s="253"/>
      <c r="AK18" s="253">
        <v>8550000</v>
      </c>
      <c r="AL18" s="253"/>
      <c r="AM18" s="253">
        <v>8550000</v>
      </c>
      <c r="AN18" s="253"/>
      <c r="AO18" s="253"/>
      <c r="AP18" s="253"/>
      <c r="AQ18" s="253"/>
      <c r="AR18" s="253"/>
      <c r="AS18" s="253">
        <f t="shared" si="1"/>
        <v>0</v>
      </c>
      <c r="AT18" s="27">
        <f t="shared" si="0"/>
        <v>0</v>
      </c>
      <c r="BH18" s="256"/>
    </row>
    <row r="19" spans="1:60" ht="18" customHeight="1">
      <c r="A19" s="218">
        <f>SUBTOTAL(3,$AT$7:AT19)</f>
        <v>13</v>
      </c>
      <c r="B19" s="251" t="s">
        <v>10558</v>
      </c>
      <c r="C19" s="251" t="str">
        <f>MID(D19:D1699,4,3)</f>
        <v>001</v>
      </c>
      <c r="D19" s="260" t="s">
        <v>6463</v>
      </c>
      <c r="E19" s="258" t="s">
        <v>10559</v>
      </c>
      <c r="F19" s="251" t="s">
        <v>10560</v>
      </c>
      <c r="G19" s="251" t="s">
        <v>7106</v>
      </c>
      <c r="H19" s="251"/>
      <c r="I19" s="259" t="s">
        <v>10528</v>
      </c>
      <c r="J19" s="252"/>
      <c r="K19" s="259" t="s">
        <v>10528</v>
      </c>
      <c r="L19" s="252"/>
      <c r="M19" s="251" t="s">
        <v>10529</v>
      </c>
      <c r="N19" s="251"/>
      <c r="O19" s="251"/>
      <c r="P19" s="251"/>
      <c r="Q19" s="288">
        <v>7700000</v>
      </c>
      <c r="R19" s="288"/>
      <c r="S19" s="288"/>
      <c r="T19" s="288"/>
      <c r="U19" s="253">
        <v>7700000</v>
      </c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>
        <v>0</v>
      </c>
      <c r="AJ19" s="253"/>
      <c r="AK19" s="253">
        <v>8550000</v>
      </c>
      <c r="AL19" s="253"/>
      <c r="AM19" s="253">
        <v>8550000</v>
      </c>
      <c r="AN19" s="253"/>
      <c r="AO19" s="253"/>
      <c r="AP19" s="253"/>
      <c r="AQ19" s="253"/>
      <c r="AR19" s="253"/>
      <c r="AS19" s="253">
        <f t="shared" si="1"/>
        <v>0</v>
      </c>
      <c r="AT19" s="27">
        <f t="shared" si="0"/>
        <v>0</v>
      </c>
      <c r="BH19" s="256"/>
    </row>
    <row r="20" spans="1:60" ht="18" customHeight="1">
      <c r="A20" s="218">
        <f>SUBTOTAL(3,$AT$7:AT20)</f>
        <v>14</v>
      </c>
      <c r="B20" s="251" t="s">
        <v>10561</v>
      </c>
      <c r="C20" s="251" t="str">
        <f>MID(D20:D1700,4,3)</f>
        <v>001</v>
      </c>
      <c r="D20" s="260" t="s">
        <v>5484</v>
      </c>
      <c r="E20" s="258" t="s">
        <v>10562</v>
      </c>
      <c r="F20" s="251" t="s">
        <v>10563</v>
      </c>
      <c r="G20" s="251" t="s">
        <v>7106</v>
      </c>
      <c r="H20" s="251"/>
      <c r="I20" s="259" t="s">
        <v>10528</v>
      </c>
      <c r="J20" s="252"/>
      <c r="K20" s="259" t="s">
        <v>10528</v>
      </c>
      <c r="L20" s="252"/>
      <c r="M20" s="251" t="s">
        <v>10529</v>
      </c>
      <c r="N20" s="251"/>
      <c r="O20" s="251"/>
      <c r="P20" s="251"/>
      <c r="Q20" s="288">
        <v>7700000</v>
      </c>
      <c r="R20" s="288"/>
      <c r="S20" s="288"/>
      <c r="T20" s="288"/>
      <c r="U20" s="253">
        <v>7700000</v>
      </c>
      <c r="V20" s="253"/>
      <c r="W20" s="253"/>
      <c r="X20" s="253"/>
      <c r="Y20" s="253"/>
      <c r="Z20" s="253"/>
      <c r="AA20" s="253"/>
      <c r="AB20" s="253"/>
      <c r="AC20" s="253"/>
      <c r="AD20" s="253"/>
      <c r="AE20" s="253"/>
      <c r="AF20" s="253"/>
      <c r="AG20" s="253"/>
      <c r="AH20" s="253"/>
      <c r="AI20" s="253">
        <v>0</v>
      </c>
      <c r="AJ20" s="253"/>
      <c r="AK20" s="253">
        <v>8550000</v>
      </c>
      <c r="AL20" s="253"/>
      <c r="AM20" s="253">
        <v>8550000</v>
      </c>
      <c r="AN20" s="253"/>
      <c r="AO20" s="253"/>
      <c r="AP20" s="253"/>
      <c r="AQ20" s="253"/>
      <c r="AR20" s="253"/>
      <c r="AS20" s="253">
        <f t="shared" si="1"/>
        <v>0</v>
      </c>
      <c r="AT20" s="27">
        <f t="shared" si="0"/>
        <v>0</v>
      </c>
      <c r="BH20" s="256"/>
    </row>
    <row r="21" spans="1:60" ht="18" customHeight="1">
      <c r="A21" s="218">
        <f>SUBTOTAL(3,$AT$7:AT21)</f>
        <v>15</v>
      </c>
      <c r="B21" s="251" t="s">
        <v>10564</v>
      </c>
      <c r="C21" s="251" t="str">
        <f>MID(D21:D1701,4,3)</f>
        <v>001</v>
      </c>
      <c r="D21" s="260" t="s">
        <v>6639</v>
      </c>
      <c r="E21" s="258" t="s">
        <v>10565</v>
      </c>
      <c r="F21" s="251" t="s">
        <v>10566</v>
      </c>
      <c r="G21" s="251" t="s">
        <v>496</v>
      </c>
      <c r="H21" s="251"/>
      <c r="I21" s="259" t="s">
        <v>10528</v>
      </c>
      <c r="J21" s="252"/>
      <c r="K21" s="259" t="s">
        <v>10528</v>
      </c>
      <c r="L21" s="252"/>
      <c r="M21" s="251" t="s">
        <v>10529</v>
      </c>
      <c r="N21" s="251"/>
      <c r="O21" s="251"/>
      <c r="P21" s="251"/>
      <c r="Q21" s="288">
        <v>7700000</v>
      </c>
      <c r="R21" s="288"/>
      <c r="S21" s="288"/>
      <c r="T21" s="288"/>
      <c r="U21" s="253">
        <v>7700000</v>
      </c>
      <c r="V21" s="253"/>
      <c r="W21" s="253"/>
      <c r="X21" s="253"/>
      <c r="Y21" s="253"/>
      <c r="Z21" s="253"/>
      <c r="AA21" s="253"/>
      <c r="AB21" s="253"/>
      <c r="AC21" s="253"/>
      <c r="AD21" s="253"/>
      <c r="AE21" s="253"/>
      <c r="AF21" s="253"/>
      <c r="AG21" s="253"/>
      <c r="AH21" s="253"/>
      <c r="AI21" s="253">
        <v>0</v>
      </c>
      <c r="AJ21" s="253"/>
      <c r="AK21" s="253">
        <v>8550000</v>
      </c>
      <c r="AL21" s="253"/>
      <c r="AM21" s="253">
        <v>8550000</v>
      </c>
      <c r="AN21" s="253"/>
      <c r="AO21" s="253"/>
      <c r="AP21" s="253"/>
      <c r="AQ21" s="253"/>
      <c r="AR21" s="253"/>
      <c r="AS21" s="253">
        <f t="shared" si="1"/>
        <v>0</v>
      </c>
      <c r="AT21" s="27">
        <f t="shared" si="0"/>
        <v>0</v>
      </c>
      <c r="BH21" s="256"/>
    </row>
    <row r="22" spans="1:60" ht="18" customHeight="1">
      <c r="A22" s="218">
        <f>SUBTOTAL(3,$AT$7:AT22)</f>
        <v>16</v>
      </c>
      <c r="B22" s="251" t="s">
        <v>10567</v>
      </c>
      <c r="C22" s="251" t="str">
        <f>MID(D22:D1702,4,3)</f>
        <v>001</v>
      </c>
      <c r="D22" s="260" t="s">
        <v>4943</v>
      </c>
      <c r="E22" s="258" t="s">
        <v>10568</v>
      </c>
      <c r="F22" s="251" t="s">
        <v>10569</v>
      </c>
      <c r="G22" s="251" t="s">
        <v>7106</v>
      </c>
      <c r="H22" s="251"/>
      <c r="I22" s="259" t="s">
        <v>10528</v>
      </c>
      <c r="J22" s="252"/>
      <c r="K22" s="259" t="s">
        <v>10528</v>
      </c>
      <c r="L22" s="252"/>
      <c r="M22" s="251" t="s">
        <v>10529</v>
      </c>
      <c r="N22" s="251"/>
      <c r="O22" s="251"/>
      <c r="P22" s="251"/>
      <c r="Q22" s="288">
        <v>7700000</v>
      </c>
      <c r="R22" s="288"/>
      <c r="S22" s="288"/>
      <c r="T22" s="288"/>
      <c r="U22" s="253">
        <v>7700000</v>
      </c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>
        <v>0</v>
      </c>
      <c r="AJ22" s="253"/>
      <c r="AK22" s="253">
        <v>8550000</v>
      </c>
      <c r="AL22" s="253"/>
      <c r="AM22" s="253">
        <v>8550000</v>
      </c>
      <c r="AN22" s="253"/>
      <c r="AO22" s="253"/>
      <c r="AP22" s="253"/>
      <c r="AQ22" s="253"/>
      <c r="AR22" s="253"/>
      <c r="AS22" s="253">
        <f t="shared" si="1"/>
        <v>0</v>
      </c>
      <c r="AT22" s="27">
        <f t="shared" si="0"/>
        <v>0</v>
      </c>
      <c r="BH22" s="256"/>
    </row>
    <row r="23" spans="1:60" ht="18" customHeight="1">
      <c r="A23" s="218">
        <f>SUBTOTAL(3,$AT$7:AT23)</f>
        <v>17</v>
      </c>
      <c r="B23" s="251"/>
      <c r="C23" s="251" t="str">
        <f>MID(D23:D1714,4,3)</f>
        <v>004</v>
      </c>
      <c r="D23" s="260" t="s">
        <v>14751</v>
      </c>
      <c r="E23" s="258" t="s">
        <v>14752</v>
      </c>
      <c r="F23" s="251"/>
      <c r="G23" s="251"/>
      <c r="H23" s="251"/>
      <c r="I23" s="259"/>
      <c r="J23" s="252"/>
      <c r="K23" s="259"/>
      <c r="L23" s="252"/>
      <c r="M23" s="251" t="s">
        <v>11037</v>
      </c>
      <c r="N23" s="251"/>
      <c r="O23" s="251"/>
      <c r="P23" s="251"/>
      <c r="Q23" s="293">
        <v>7500000</v>
      </c>
      <c r="R23" s="253"/>
      <c r="S23" s="253"/>
      <c r="T23" s="253"/>
      <c r="U23" s="253"/>
      <c r="V23" s="253"/>
      <c r="W23" s="253"/>
      <c r="X23" s="253"/>
      <c r="Y23" s="253">
        <v>7500000</v>
      </c>
      <c r="Z23" s="253"/>
      <c r="AA23" s="253"/>
      <c r="AB23" s="253"/>
      <c r="AC23" s="253"/>
      <c r="AD23" s="253"/>
      <c r="AE23" s="253"/>
      <c r="AF23" s="253"/>
      <c r="AG23" s="253"/>
      <c r="AH23" s="253"/>
      <c r="AI23" s="253">
        <v>0</v>
      </c>
      <c r="AJ23" s="253"/>
      <c r="AK23" s="253">
        <v>8450000</v>
      </c>
      <c r="AL23" s="253"/>
      <c r="AM23" s="253">
        <v>8450000</v>
      </c>
      <c r="AN23" s="253"/>
      <c r="AO23" s="253"/>
      <c r="AP23" s="253"/>
      <c r="AQ23" s="253"/>
      <c r="AR23" s="253"/>
      <c r="AS23" s="253">
        <f t="shared" si="1"/>
        <v>0</v>
      </c>
      <c r="AT23" s="27">
        <f t="shared" si="0"/>
        <v>0</v>
      </c>
      <c r="BH23" s="256"/>
    </row>
    <row r="24" spans="1:60" ht="18" customHeight="1">
      <c r="A24" s="218">
        <f>SUBTOTAL(3,$AT$7:AT24)</f>
        <v>18</v>
      </c>
      <c r="B24" s="251" t="s">
        <v>10536</v>
      </c>
      <c r="C24" s="251" t="str">
        <f>MID(D24:D1704,4,3)</f>
        <v>001</v>
      </c>
      <c r="D24" s="260" t="s">
        <v>10537</v>
      </c>
      <c r="E24" s="258" t="s">
        <v>10538</v>
      </c>
      <c r="F24" s="251" t="s">
        <v>10539</v>
      </c>
      <c r="G24" s="251" t="s">
        <v>7106</v>
      </c>
      <c r="H24" s="251"/>
      <c r="I24" s="259" t="s">
        <v>10528</v>
      </c>
      <c r="J24" s="252"/>
      <c r="K24" s="259" t="s">
        <v>10528</v>
      </c>
      <c r="L24" s="252"/>
      <c r="M24" s="251" t="s">
        <v>10529</v>
      </c>
      <c r="N24" s="251"/>
      <c r="O24" s="251"/>
      <c r="P24" s="251"/>
      <c r="Q24" s="288">
        <v>7700000</v>
      </c>
      <c r="R24" s="288"/>
      <c r="S24" s="288"/>
      <c r="T24" s="288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>
        <v>7700000</v>
      </c>
      <c r="AJ24" s="253"/>
      <c r="AK24" s="253">
        <v>8550000</v>
      </c>
      <c r="AL24" s="253"/>
      <c r="AM24" s="253"/>
      <c r="AN24" s="253"/>
      <c r="AO24" s="253"/>
      <c r="AP24" s="253"/>
      <c r="AQ24" s="253"/>
      <c r="AR24" s="253"/>
      <c r="AS24" s="253">
        <f t="shared" si="1"/>
        <v>8550000</v>
      </c>
      <c r="AT24" s="27">
        <f t="shared" si="0"/>
        <v>16250000</v>
      </c>
      <c r="BH24" s="256"/>
    </row>
    <row r="25" spans="1:60" ht="18" customHeight="1">
      <c r="A25" s="218">
        <f>SUBTOTAL(3,$AT$7:AT25)</f>
        <v>19</v>
      </c>
      <c r="B25" s="251" t="s">
        <v>10577</v>
      </c>
      <c r="C25" s="251" t="str">
        <f>MID(D25:D1705,4,3)</f>
        <v>001</v>
      </c>
      <c r="D25" s="260" t="s">
        <v>6132</v>
      </c>
      <c r="E25" s="258" t="s">
        <v>10578</v>
      </c>
      <c r="F25" s="251" t="s">
        <v>10579</v>
      </c>
      <c r="G25" s="251" t="s">
        <v>7106</v>
      </c>
      <c r="H25" s="251"/>
      <c r="I25" s="259" t="s">
        <v>10528</v>
      </c>
      <c r="J25" s="252"/>
      <c r="K25" s="259" t="s">
        <v>10528</v>
      </c>
      <c r="L25" s="252"/>
      <c r="M25" s="251" t="s">
        <v>10529</v>
      </c>
      <c r="N25" s="251"/>
      <c r="O25" s="251"/>
      <c r="P25" s="251"/>
      <c r="Q25" s="288">
        <v>7700000</v>
      </c>
      <c r="R25" s="288"/>
      <c r="S25" s="288"/>
      <c r="T25" s="288"/>
      <c r="U25" s="253">
        <v>7700000</v>
      </c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>
        <v>0</v>
      </c>
      <c r="AJ25" s="253"/>
      <c r="AK25" s="253">
        <v>8550000</v>
      </c>
      <c r="AL25" s="253"/>
      <c r="AM25" s="253">
        <v>8550000</v>
      </c>
      <c r="AN25" s="253"/>
      <c r="AO25" s="253"/>
      <c r="AP25" s="253"/>
      <c r="AQ25" s="253"/>
      <c r="AR25" s="253"/>
      <c r="AS25" s="253">
        <f t="shared" si="1"/>
        <v>0</v>
      </c>
      <c r="AT25" s="27">
        <f t="shared" si="0"/>
        <v>0</v>
      </c>
      <c r="BH25" s="256"/>
    </row>
    <row r="26" spans="1:60" ht="18" customHeight="1">
      <c r="A26" s="218">
        <f>SUBTOTAL(3,$AT$7:AT26)</f>
        <v>20</v>
      </c>
      <c r="B26" s="251" t="s">
        <v>10580</v>
      </c>
      <c r="C26" s="251" t="str">
        <f>MID(D26:D1706,4,3)</f>
        <v>001</v>
      </c>
      <c r="D26" s="260" t="s">
        <v>5919</v>
      </c>
      <c r="E26" s="258" t="s">
        <v>10581</v>
      </c>
      <c r="F26" s="251" t="s">
        <v>10582</v>
      </c>
      <c r="G26" s="251" t="s">
        <v>496</v>
      </c>
      <c r="H26" s="251"/>
      <c r="I26" s="259" t="s">
        <v>10528</v>
      </c>
      <c r="J26" s="252"/>
      <c r="K26" s="259" t="s">
        <v>10528</v>
      </c>
      <c r="L26" s="252"/>
      <c r="M26" s="251" t="s">
        <v>10529</v>
      </c>
      <c r="N26" s="251"/>
      <c r="O26" s="251"/>
      <c r="P26" s="251"/>
      <c r="Q26" s="288">
        <v>7700000</v>
      </c>
      <c r="R26" s="288"/>
      <c r="S26" s="288"/>
      <c r="T26" s="288"/>
      <c r="U26" s="253">
        <v>7700000</v>
      </c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>
        <v>0</v>
      </c>
      <c r="AJ26" s="253"/>
      <c r="AK26" s="253">
        <v>8550000</v>
      </c>
      <c r="AL26" s="253"/>
      <c r="AM26" s="253">
        <v>8550000</v>
      </c>
      <c r="AN26" s="253"/>
      <c r="AO26" s="253"/>
      <c r="AP26" s="253"/>
      <c r="AQ26" s="253"/>
      <c r="AR26" s="253"/>
      <c r="AS26" s="253">
        <f t="shared" si="1"/>
        <v>0</v>
      </c>
      <c r="AT26" s="27">
        <f t="shared" si="0"/>
        <v>0</v>
      </c>
      <c r="BH26" s="256"/>
    </row>
    <row r="27" spans="1:60" ht="18" customHeight="1">
      <c r="A27" s="218">
        <f>SUBTOTAL(3,$AT$7:AT27)</f>
        <v>21</v>
      </c>
      <c r="B27" s="251" t="s">
        <v>10583</v>
      </c>
      <c r="C27" s="251" t="str">
        <f>MID(D27:D1707,4,3)</f>
        <v>001</v>
      </c>
      <c r="D27" s="260" t="s">
        <v>5706</v>
      </c>
      <c r="E27" s="258" t="s">
        <v>10584</v>
      </c>
      <c r="F27" s="251" t="s">
        <v>10585</v>
      </c>
      <c r="G27" s="251" t="s">
        <v>7106</v>
      </c>
      <c r="H27" s="251"/>
      <c r="I27" s="259" t="s">
        <v>10528</v>
      </c>
      <c r="J27" s="252"/>
      <c r="K27" s="259" t="s">
        <v>10528</v>
      </c>
      <c r="L27" s="252"/>
      <c r="M27" s="251" t="s">
        <v>10529</v>
      </c>
      <c r="N27" s="251"/>
      <c r="O27" s="251"/>
      <c r="P27" s="251"/>
      <c r="Q27" s="288">
        <v>7700000</v>
      </c>
      <c r="R27" s="288"/>
      <c r="S27" s="288"/>
      <c r="T27" s="288"/>
      <c r="U27" s="253">
        <v>7700000</v>
      </c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>
        <v>0</v>
      </c>
      <c r="AJ27" s="253"/>
      <c r="AK27" s="253">
        <v>8550000</v>
      </c>
      <c r="AL27" s="253"/>
      <c r="AM27" s="253">
        <v>8550000</v>
      </c>
      <c r="AN27" s="253"/>
      <c r="AO27" s="253"/>
      <c r="AP27" s="253"/>
      <c r="AQ27" s="253"/>
      <c r="AR27" s="253"/>
      <c r="AS27" s="253">
        <f t="shared" si="1"/>
        <v>0</v>
      </c>
      <c r="AT27" s="27">
        <f t="shared" si="0"/>
        <v>0</v>
      </c>
      <c r="BH27" s="256"/>
    </row>
    <row r="28" spans="1:60" ht="18" customHeight="1">
      <c r="A28" s="218">
        <f>SUBTOTAL(3,$AT$7:AT28)</f>
        <v>22</v>
      </c>
      <c r="B28" s="251" t="s">
        <v>10543</v>
      </c>
      <c r="C28" s="251" t="str">
        <f>MID(D28:D1708,4,3)</f>
        <v>001</v>
      </c>
      <c r="D28" s="260" t="s">
        <v>10544</v>
      </c>
      <c r="E28" s="258" t="s">
        <v>10545</v>
      </c>
      <c r="F28" s="251" t="s">
        <v>10546</v>
      </c>
      <c r="G28" s="251" t="s">
        <v>7106</v>
      </c>
      <c r="H28" s="251"/>
      <c r="I28" s="259" t="s">
        <v>10528</v>
      </c>
      <c r="J28" s="252"/>
      <c r="K28" s="259" t="s">
        <v>10528</v>
      </c>
      <c r="L28" s="252"/>
      <c r="M28" s="251" t="s">
        <v>10529</v>
      </c>
      <c r="N28" s="251"/>
      <c r="O28" s="251"/>
      <c r="P28" s="251"/>
      <c r="Q28" s="288">
        <v>7700000</v>
      </c>
      <c r="R28" s="288"/>
      <c r="S28" s="288"/>
      <c r="T28" s="288"/>
      <c r="U28" s="253"/>
      <c r="V28" s="253"/>
      <c r="W28" s="253">
        <v>7700000</v>
      </c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>
        <v>0</v>
      </c>
      <c r="AJ28" s="253"/>
      <c r="AK28" s="253">
        <v>8550000</v>
      </c>
      <c r="AL28" s="253"/>
      <c r="AM28" s="253">
        <v>8550000</v>
      </c>
      <c r="AN28" s="253"/>
      <c r="AO28" s="253"/>
      <c r="AP28" s="253"/>
      <c r="AQ28" s="253"/>
      <c r="AR28" s="253"/>
      <c r="AS28" s="253">
        <f t="shared" si="1"/>
        <v>0</v>
      </c>
      <c r="AT28" s="27">
        <f t="shared" si="0"/>
        <v>0</v>
      </c>
      <c r="BH28" s="256"/>
    </row>
    <row r="29" spans="1:60" ht="18" customHeight="1">
      <c r="A29" s="218">
        <f>SUBTOTAL(3,$AT$7:AT29)</f>
        <v>23</v>
      </c>
      <c r="B29" s="251" t="s">
        <v>10570</v>
      </c>
      <c r="C29" s="251" t="str">
        <f>MID(D29:D1709,4,3)</f>
        <v>001</v>
      </c>
      <c r="D29" s="260" t="s">
        <v>10571</v>
      </c>
      <c r="E29" s="258" t="s">
        <v>10572</v>
      </c>
      <c r="F29" s="251" t="s">
        <v>454</v>
      </c>
      <c r="G29" s="251" t="s">
        <v>7106</v>
      </c>
      <c r="H29" s="251"/>
      <c r="I29" s="259" t="s">
        <v>10528</v>
      </c>
      <c r="J29" s="252"/>
      <c r="K29" s="259" t="s">
        <v>10528</v>
      </c>
      <c r="L29" s="252"/>
      <c r="M29" s="251" t="s">
        <v>10529</v>
      </c>
      <c r="N29" s="251"/>
      <c r="O29" s="251"/>
      <c r="P29" s="251"/>
      <c r="Q29" s="288">
        <v>7700000</v>
      </c>
      <c r="R29" s="288"/>
      <c r="S29" s="288"/>
      <c r="T29" s="288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>
        <v>7700000</v>
      </c>
      <c r="AJ29" s="253"/>
      <c r="AK29" s="253">
        <v>8550000</v>
      </c>
      <c r="AL29" s="253"/>
      <c r="AM29" s="253"/>
      <c r="AN29" s="253"/>
      <c r="AO29" s="253"/>
      <c r="AP29" s="253"/>
      <c r="AQ29" s="253"/>
      <c r="AR29" s="253"/>
      <c r="AS29" s="253">
        <f t="shared" si="1"/>
        <v>8550000</v>
      </c>
      <c r="AT29" s="27">
        <f t="shared" si="0"/>
        <v>16250000</v>
      </c>
      <c r="BH29" s="256"/>
    </row>
    <row r="30" spans="1:60" ht="18" customHeight="1">
      <c r="A30" s="218">
        <f>SUBTOTAL(3,$AT$7:AT30)</f>
        <v>24</v>
      </c>
      <c r="B30" s="251" t="s">
        <v>10573</v>
      </c>
      <c r="C30" s="251" t="str">
        <f>MID(D30:D1710,4,3)</f>
        <v>001</v>
      </c>
      <c r="D30" s="260" t="s">
        <v>10574</v>
      </c>
      <c r="E30" s="258" t="s">
        <v>10575</v>
      </c>
      <c r="F30" s="251" t="s">
        <v>10576</v>
      </c>
      <c r="G30" s="251" t="s">
        <v>496</v>
      </c>
      <c r="H30" s="251"/>
      <c r="I30" s="259" t="s">
        <v>10528</v>
      </c>
      <c r="J30" s="252"/>
      <c r="K30" s="259" t="s">
        <v>10528</v>
      </c>
      <c r="L30" s="252"/>
      <c r="M30" s="251" t="s">
        <v>10529</v>
      </c>
      <c r="N30" s="251"/>
      <c r="O30" s="251"/>
      <c r="P30" s="251"/>
      <c r="Q30" s="288">
        <v>7700000</v>
      </c>
      <c r="R30" s="288"/>
      <c r="S30" s="288"/>
      <c r="T30" s="288"/>
      <c r="U30" s="253"/>
      <c r="V30" s="253"/>
      <c r="W30" s="253"/>
      <c r="X30" s="253"/>
      <c r="Y30" s="253"/>
      <c r="Z30" s="253"/>
      <c r="AA30" s="253">
        <v>7700000</v>
      </c>
      <c r="AB30" s="253"/>
      <c r="AC30" s="253"/>
      <c r="AD30" s="253"/>
      <c r="AE30" s="253"/>
      <c r="AF30" s="253"/>
      <c r="AG30" s="253"/>
      <c r="AH30" s="253"/>
      <c r="AI30" s="253">
        <v>0</v>
      </c>
      <c r="AJ30" s="253"/>
      <c r="AK30" s="253">
        <v>8550000</v>
      </c>
      <c r="AL30" s="253"/>
      <c r="AM30" s="253"/>
      <c r="AN30" s="253"/>
      <c r="AO30" s="253"/>
      <c r="AP30" s="253"/>
      <c r="AQ30" s="253"/>
      <c r="AR30" s="253"/>
      <c r="AS30" s="253">
        <f t="shared" si="1"/>
        <v>8550000</v>
      </c>
      <c r="AT30" s="27">
        <f t="shared" si="0"/>
        <v>8550000</v>
      </c>
      <c r="BH30" s="256"/>
    </row>
    <row r="31" spans="1:60" ht="18" customHeight="1">
      <c r="A31" s="218">
        <f>SUBTOTAL(3,$AT$7:AT31)</f>
        <v>25</v>
      </c>
      <c r="B31" s="251" t="s">
        <v>10598</v>
      </c>
      <c r="C31" s="251" t="str">
        <f>MID(D31:D1711,4,3)</f>
        <v>002</v>
      </c>
      <c r="D31" s="260" t="s">
        <v>5094</v>
      </c>
      <c r="E31" s="258" t="s">
        <v>10599</v>
      </c>
      <c r="F31" s="251" t="s">
        <v>10600</v>
      </c>
      <c r="G31" s="251" t="s">
        <v>496</v>
      </c>
      <c r="H31" s="251"/>
      <c r="I31" s="259" t="s">
        <v>10515</v>
      </c>
      <c r="J31" s="252"/>
      <c r="K31" s="259" t="s">
        <v>10515</v>
      </c>
      <c r="L31" s="252"/>
      <c r="M31" s="251" t="s">
        <v>10516</v>
      </c>
      <c r="N31" s="251"/>
      <c r="O31" s="251"/>
      <c r="P31" s="251"/>
      <c r="Q31" s="288">
        <v>8900000</v>
      </c>
      <c r="R31" s="288"/>
      <c r="S31" s="288"/>
      <c r="T31" s="288"/>
      <c r="U31" s="253">
        <v>8900000</v>
      </c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>
        <v>0</v>
      </c>
      <c r="AJ31" s="253"/>
      <c r="AK31" s="253">
        <v>9250000</v>
      </c>
      <c r="AL31" s="253"/>
      <c r="AM31" s="253"/>
      <c r="AN31" s="253"/>
      <c r="AO31" s="253">
        <v>9250000</v>
      </c>
      <c r="AP31" s="253"/>
      <c r="AQ31" s="253"/>
      <c r="AR31" s="253"/>
      <c r="AS31" s="253">
        <f>IF(SUM(AL31:AO31)&lt;SUM(AK31),SUM(AK31)-SUM(AL31:AO31),)</f>
        <v>0</v>
      </c>
      <c r="AT31" s="27">
        <f t="shared" si="0"/>
        <v>0</v>
      </c>
      <c r="BH31" s="256"/>
    </row>
    <row r="32" spans="1:60" ht="18" customHeight="1">
      <c r="A32" s="218">
        <f>SUBTOTAL(3,$AT$7:AT32)</f>
        <v>26</v>
      </c>
      <c r="B32" s="251" t="s">
        <v>10601</v>
      </c>
      <c r="C32" s="251" t="str">
        <f>MID(D32:D1712,4,3)</f>
        <v>002</v>
      </c>
      <c r="D32" s="260" t="s">
        <v>5878</v>
      </c>
      <c r="E32" s="258" t="s">
        <v>10602</v>
      </c>
      <c r="F32" s="251" t="s">
        <v>10603</v>
      </c>
      <c r="G32" s="251" t="s">
        <v>496</v>
      </c>
      <c r="H32" s="251"/>
      <c r="I32" s="259" t="s">
        <v>10515</v>
      </c>
      <c r="J32" s="252"/>
      <c r="K32" s="259" t="s">
        <v>10515</v>
      </c>
      <c r="L32" s="252"/>
      <c r="M32" s="251" t="s">
        <v>10516</v>
      </c>
      <c r="N32" s="251"/>
      <c r="O32" s="251"/>
      <c r="P32" s="251"/>
      <c r="Q32" s="288">
        <v>8900000</v>
      </c>
      <c r="R32" s="288"/>
      <c r="S32" s="288"/>
      <c r="T32" s="288"/>
      <c r="U32" s="253">
        <v>8900000</v>
      </c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>
        <v>0</v>
      </c>
      <c r="AJ32" s="253"/>
      <c r="AK32" s="253">
        <v>9250000</v>
      </c>
      <c r="AL32" s="253"/>
      <c r="AM32" s="253">
        <v>9250000</v>
      </c>
      <c r="AN32" s="253"/>
      <c r="AO32" s="253"/>
      <c r="AP32" s="253"/>
      <c r="AQ32" s="253"/>
      <c r="AR32" s="253"/>
      <c r="AS32" s="253">
        <f>IF(SUM(AL32:AM32)&lt;SUM(AK32),SUM(AK32)-SUM(AL32:AM32),)</f>
        <v>0</v>
      </c>
      <c r="AT32" s="27">
        <f t="shared" si="0"/>
        <v>0</v>
      </c>
      <c r="BH32" s="256"/>
    </row>
    <row r="33" spans="1:60" ht="18" customHeight="1">
      <c r="A33" s="218">
        <f>SUBTOTAL(3,$AT$7:AT33)</f>
        <v>27</v>
      </c>
      <c r="B33" s="251" t="s">
        <v>10586</v>
      </c>
      <c r="C33" s="251" t="str">
        <f>MID(D33:D1713,4,3)</f>
        <v>001</v>
      </c>
      <c r="D33" s="260" t="s">
        <v>10587</v>
      </c>
      <c r="E33" s="258" t="s">
        <v>10588</v>
      </c>
      <c r="F33" s="251" t="s">
        <v>10589</v>
      </c>
      <c r="G33" s="251" t="s">
        <v>496</v>
      </c>
      <c r="H33" s="251"/>
      <c r="I33" s="259" t="s">
        <v>10528</v>
      </c>
      <c r="J33" s="252"/>
      <c r="K33" s="259" t="s">
        <v>10528</v>
      </c>
      <c r="L33" s="252"/>
      <c r="M33" s="251" t="s">
        <v>10529</v>
      </c>
      <c r="N33" s="251"/>
      <c r="O33" s="251"/>
      <c r="P33" s="251"/>
      <c r="Q33" s="288">
        <v>7700000</v>
      </c>
      <c r="R33" s="288"/>
      <c r="S33" s="288"/>
      <c r="T33" s="288"/>
      <c r="U33" s="253"/>
      <c r="V33" s="253"/>
      <c r="W33" s="253"/>
      <c r="X33" s="253"/>
      <c r="Y33" s="253"/>
      <c r="Z33" s="253"/>
      <c r="AA33" s="253">
        <v>7700000</v>
      </c>
      <c r="AB33" s="253"/>
      <c r="AC33" s="253"/>
      <c r="AD33" s="253"/>
      <c r="AE33" s="253"/>
      <c r="AF33" s="253"/>
      <c r="AG33" s="253"/>
      <c r="AH33" s="253"/>
      <c r="AI33" s="253">
        <v>0</v>
      </c>
      <c r="AJ33" s="253"/>
      <c r="AK33" s="253">
        <v>8550000</v>
      </c>
      <c r="AL33" s="253"/>
      <c r="AM33" s="253"/>
      <c r="AN33" s="253"/>
      <c r="AO33" s="253"/>
      <c r="AP33" s="253"/>
      <c r="AQ33" s="253"/>
      <c r="AR33" s="253"/>
      <c r="AS33" s="253">
        <f>IF(SUM(AL33:AM33)&lt;SUM(AK33),SUM(AK33)-SUM(AL33:AM33),)</f>
        <v>8550000</v>
      </c>
      <c r="AT33" s="27">
        <f t="shared" si="0"/>
        <v>8550000</v>
      </c>
      <c r="BH33" s="256"/>
    </row>
    <row r="34" spans="1:60" ht="18" customHeight="1">
      <c r="A34" s="218">
        <f>SUBTOTAL(3,$AT$7:AT34)</f>
        <v>28</v>
      </c>
      <c r="B34" s="251" t="s">
        <v>10607</v>
      </c>
      <c r="C34" s="251" t="str">
        <f>MID(D34:D1714,4,3)</f>
        <v>002</v>
      </c>
      <c r="D34" s="260" t="s">
        <v>6239</v>
      </c>
      <c r="E34" s="258" t="s">
        <v>10608</v>
      </c>
      <c r="F34" s="251" t="s">
        <v>2123</v>
      </c>
      <c r="G34" s="251" t="s">
        <v>496</v>
      </c>
      <c r="H34" s="251"/>
      <c r="I34" s="259" t="s">
        <v>10515</v>
      </c>
      <c r="J34" s="252"/>
      <c r="K34" s="259" t="s">
        <v>10515</v>
      </c>
      <c r="L34" s="252"/>
      <c r="M34" s="251" t="s">
        <v>10516</v>
      </c>
      <c r="N34" s="251"/>
      <c r="O34" s="251"/>
      <c r="P34" s="251"/>
      <c r="Q34" s="288">
        <v>8900000</v>
      </c>
      <c r="R34" s="288"/>
      <c r="S34" s="288"/>
      <c r="T34" s="288"/>
      <c r="U34" s="253">
        <v>8900000</v>
      </c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>
        <v>0</v>
      </c>
      <c r="AJ34" s="253"/>
      <c r="AK34" s="253">
        <v>9250000</v>
      </c>
      <c r="AL34" s="253"/>
      <c r="AM34" s="253">
        <v>9250000</v>
      </c>
      <c r="AN34" s="253"/>
      <c r="AO34" s="253"/>
      <c r="AP34" s="253"/>
      <c r="AQ34" s="253"/>
      <c r="AR34" s="253"/>
      <c r="AS34" s="253">
        <f>IF(SUM(AL34:AM34)&lt;SUM(AK34),SUM(AK34)-SUM(AL34:AM34),)</f>
        <v>0</v>
      </c>
      <c r="AT34" s="27">
        <f t="shared" si="0"/>
        <v>0</v>
      </c>
      <c r="BH34" s="256"/>
    </row>
    <row r="35" spans="1:60" ht="18" customHeight="1">
      <c r="A35" s="218">
        <f>SUBTOTAL(3,$AT$7:AT35)</f>
        <v>29</v>
      </c>
      <c r="B35" s="251" t="s">
        <v>10609</v>
      </c>
      <c r="C35" s="251" t="str">
        <f>MID(D35:D1715,4,3)</f>
        <v>002</v>
      </c>
      <c r="D35" s="260" t="s">
        <v>6329</v>
      </c>
      <c r="E35" s="258" t="s">
        <v>10610</v>
      </c>
      <c r="F35" s="251" t="s">
        <v>10611</v>
      </c>
      <c r="G35" s="251" t="s">
        <v>496</v>
      </c>
      <c r="H35" s="251"/>
      <c r="I35" s="259" t="s">
        <v>10515</v>
      </c>
      <c r="J35" s="252"/>
      <c r="K35" s="259" t="s">
        <v>10515</v>
      </c>
      <c r="L35" s="252"/>
      <c r="M35" s="251" t="s">
        <v>10516</v>
      </c>
      <c r="N35" s="251"/>
      <c r="O35" s="251"/>
      <c r="P35" s="251"/>
      <c r="Q35" s="288">
        <v>8900000</v>
      </c>
      <c r="R35" s="288"/>
      <c r="S35" s="288"/>
      <c r="T35" s="288"/>
      <c r="U35" s="253">
        <v>8900000</v>
      </c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>
        <v>0</v>
      </c>
      <c r="AJ35" s="253"/>
      <c r="AK35" s="253">
        <v>9250000</v>
      </c>
      <c r="AL35" s="253"/>
      <c r="AM35" s="253">
        <v>9250000</v>
      </c>
      <c r="AN35" s="253"/>
      <c r="AO35" s="253"/>
      <c r="AP35" s="253"/>
      <c r="AQ35" s="253"/>
      <c r="AR35" s="253"/>
      <c r="AS35" s="253">
        <f>IF(SUM(AL35:AM35)&lt;SUM(AK35),SUM(AK35)-SUM(AL35:AM35),)</f>
        <v>0</v>
      </c>
      <c r="AT35" s="27">
        <f t="shared" si="0"/>
        <v>0</v>
      </c>
      <c r="BH35" s="256"/>
    </row>
    <row r="36" spans="1:60" ht="18" customHeight="1">
      <c r="A36" s="218">
        <f>SUBTOTAL(3,$AT$7:AT36)</f>
        <v>30</v>
      </c>
      <c r="B36" s="251" t="s">
        <v>10612</v>
      </c>
      <c r="C36" s="251" t="str">
        <f>MID(D36:D1716,4,3)</f>
        <v>002</v>
      </c>
      <c r="D36" s="260" t="s">
        <v>6677</v>
      </c>
      <c r="E36" s="258" t="s">
        <v>10613</v>
      </c>
      <c r="F36" s="251" t="s">
        <v>10614</v>
      </c>
      <c r="G36" s="251" t="s">
        <v>496</v>
      </c>
      <c r="H36" s="251"/>
      <c r="I36" s="259" t="s">
        <v>10515</v>
      </c>
      <c r="J36" s="252"/>
      <c r="K36" s="259" t="s">
        <v>10515</v>
      </c>
      <c r="L36" s="252"/>
      <c r="M36" s="251" t="s">
        <v>10516</v>
      </c>
      <c r="N36" s="251"/>
      <c r="O36" s="251"/>
      <c r="P36" s="251"/>
      <c r="Q36" s="288">
        <v>8900000</v>
      </c>
      <c r="R36" s="288"/>
      <c r="S36" s="288"/>
      <c r="T36" s="288"/>
      <c r="U36" s="253">
        <v>8900000</v>
      </c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>
        <v>0</v>
      </c>
      <c r="AJ36" s="253"/>
      <c r="AK36" s="253">
        <v>9250000</v>
      </c>
      <c r="AL36" s="253"/>
      <c r="AM36" s="253"/>
      <c r="AN36" s="253"/>
      <c r="AO36" s="253">
        <v>9250000</v>
      </c>
      <c r="AP36" s="253"/>
      <c r="AQ36" s="253"/>
      <c r="AR36" s="253"/>
      <c r="AS36" s="253">
        <f>IF(SUM(AL36:AO36)&lt;SUM(AK36),SUM(AK36)-SUM(AL36:AO36),)</f>
        <v>0</v>
      </c>
      <c r="AT36" s="27">
        <f t="shared" si="0"/>
        <v>0</v>
      </c>
      <c r="BH36" s="256"/>
    </row>
    <row r="37" spans="1:60" ht="18" customHeight="1">
      <c r="A37" s="218">
        <f>SUBTOTAL(3,$AT$7:AT37)</f>
        <v>31</v>
      </c>
      <c r="B37" s="262" t="s">
        <v>10590</v>
      </c>
      <c r="C37" s="251" t="str">
        <f>MID(D37:D1717,4,3)</f>
        <v>001</v>
      </c>
      <c r="D37" s="260" t="s">
        <v>10591</v>
      </c>
      <c r="E37" s="258" t="s">
        <v>10592</v>
      </c>
      <c r="F37" s="251" t="s">
        <v>10593</v>
      </c>
      <c r="G37" s="251" t="s">
        <v>496</v>
      </c>
      <c r="H37" s="251"/>
      <c r="I37" s="259" t="s">
        <v>10528</v>
      </c>
      <c r="J37" s="252"/>
      <c r="K37" s="259" t="s">
        <v>10528</v>
      </c>
      <c r="L37" s="252"/>
      <c r="M37" s="251" t="s">
        <v>10529</v>
      </c>
      <c r="N37" s="251"/>
      <c r="O37" s="251"/>
      <c r="P37" s="251"/>
      <c r="Q37" s="288">
        <v>7700000</v>
      </c>
      <c r="R37" s="288"/>
      <c r="S37" s="288"/>
      <c r="T37" s="288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>
        <v>7700000</v>
      </c>
      <c r="AJ37" s="253"/>
      <c r="AK37" s="253">
        <v>8550000</v>
      </c>
      <c r="AL37" s="253"/>
      <c r="AM37" s="253"/>
      <c r="AN37" s="253"/>
      <c r="AO37" s="253"/>
      <c r="AP37" s="253"/>
      <c r="AQ37" s="253"/>
      <c r="AR37" s="253"/>
      <c r="AS37" s="253">
        <f>IF(SUM(AL37:AM37)&lt;SUM(AK37),SUM(AK37)-SUM(AL37:AM37),)</f>
        <v>8550000</v>
      </c>
      <c r="AT37" s="27">
        <f t="shared" si="0"/>
        <v>16250000</v>
      </c>
      <c r="BH37" s="256"/>
    </row>
    <row r="38" spans="1:60" ht="18" customHeight="1">
      <c r="A38" s="218">
        <f>SUBTOTAL(3,$AT$7:AT38)</f>
        <v>32</v>
      </c>
      <c r="B38" s="251" t="s">
        <v>10618</v>
      </c>
      <c r="C38" s="251" t="str">
        <f>MID(D38:D1718,4,3)</f>
        <v>002</v>
      </c>
      <c r="D38" s="260" t="s">
        <v>5916</v>
      </c>
      <c r="E38" s="258" t="s">
        <v>10619</v>
      </c>
      <c r="F38" s="251" t="s">
        <v>10620</v>
      </c>
      <c r="G38" s="251" t="s">
        <v>7106</v>
      </c>
      <c r="H38" s="251"/>
      <c r="I38" s="259" t="s">
        <v>10515</v>
      </c>
      <c r="J38" s="252"/>
      <c r="K38" s="259" t="s">
        <v>10515</v>
      </c>
      <c r="L38" s="252"/>
      <c r="M38" s="251" t="s">
        <v>10516</v>
      </c>
      <c r="N38" s="251"/>
      <c r="O38" s="251"/>
      <c r="P38" s="251"/>
      <c r="Q38" s="288">
        <v>8900000</v>
      </c>
      <c r="R38" s="288"/>
      <c r="S38" s="288"/>
      <c r="T38" s="288"/>
      <c r="U38" s="253">
        <v>8900000</v>
      </c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>
        <v>0</v>
      </c>
      <c r="AJ38" s="253"/>
      <c r="AK38" s="253">
        <v>9250000</v>
      </c>
      <c r="AL38" s="253"/>
      <c r="AM38" s="253">
        <v>9250000</v>
      </c>
      <c r="AN38" s="253"/>
      <c r="AO38" s="253"/>
      <c r="AP38" s="253"/>
      <c r="AQ38" s="253"/>
      <c r="AR38" s="253"/>
      <c r="AS38" s="253">
        <f>IF(SUM(AL38:AM38)&lt;SUM(AK38),SUM(AK38)-SUM(AL38:AM38),)</f>
        <v>0</v>
      </c>
      <c r="AT38" s="27">
        <f t="shared" si="0"/>
        <v>0</v>
      </c>
      <c r="BH38" s="256"/>
    </row>
    <row r="39" spans="1:60" ht="18" customHeight="1">
      <c r="A39" s="218">
        <f>SUBTOTAL(3,$AT$7:AT39)</f>
        <v>33</v>
      </c>
      <c r="B39" s="262" t="s">
        <v>10594</v>
      </c>
      <c r="C39" s="251" t="str">
        <f>MID(D39:D1719,4,3)</f>
        <v>001</v>
      </c>
      <c r="D39" s="260" t="s">
        <v>10595</v>
      </c>
      <c r="E39" s="258" t="s">
        <v>10596</v>
      </c>
      <c r="F39" s="251" t="s">
        <v>10597</v>
      </c>
      <c r="G39" s="251" t="s">
        <v>496</v>
      </c>
      <c r="H39" s="251"/>
      <c r="I39" s="259" t="s">
        <v>10528</v>
      </c>
      <c r="J39" s="252"/>
      <c r="K39" s="259" t="s">
        <v>10528</v>
      </c>
      <c r="L39" s="252"/>
      <c r="M39" s="251" t="s">
        <v>10529</v>
      </c>
      <c r="N39" s="251"/>
      <c r="O39" s="251"/>
      <c r="P39" s="251"/>
      <c r="Q39" s="288">
        <v>7700000</v>
      </c>
      <c r="R39" s="288"/>
      <c r="S39" s="288"/>
      <c r="T39" s="288"/>
      <c r="U39" s="253"/>
      <c r="V39" s="253"/>
      <c r="W39" s="253"/>
      <c r="X39" s="253"/>
      <c r="Y39" s="253"/>
      <c r="Z39" s="253"/>
      <c r="AA39" s="253">
        <v>7700000</v>
      </c>
      <c r="AB39" s="253"/>
      <c r="AC39" s="253"/>
      <c r="AD39" s="253"/>
      <c r="AE39" s="253"/>
      <c r="AF39" s="253"/>
      <c r="AG39" s="253"/>
      <c r="AH39" s="253"/>
      <c r="AI39" s="253">
        <v>0</v>
      </c>
      <c r="AJ39" s="253"/>
      <c r="AK39" s="253">
        <v>8550000</v>
      </c>
      <c r="AL39" s="253"/>
      <c r="AM39" s="253"/>
      <c r="AN39" s="253"/>
      <c r="AO39" s="253">
        <v>8550000</v>
      </c>
      <c r="AP39" s="253"/>
      <c r="AQ39" s="253"/>
      <c r="AR39" s="253"/>
      <c r="AS39" s="253">
        <f>IF(SUM(AL39:AO39)&lt;SUM(AK39),SUM(AK39)-SUM(AL39:AO39),)</f>
        <v>0</v>
      </c>
      <c r="AT39" s="27">
        <f t="shared" si="0"/>
        <v>0</v>
      </c>
      <c r="BH39" s="256"/>
    </row>
    <row r="40" spans="1:60" ht="18" customHeight="1">
      <c r="A40" s="218">
        <f>SUBTOTAL(3,$AT$7:AT40)</f>
        <v>34</v>
      </c>
      <c r="B40" s="251" t="s">
        <v>10625</v>
      </c>
      <c r="C40" s="251" t="str">
        <f>MID(D40:D1720,4,3)</f>
        <v>002</v>
      </c>
      <c r="D40" s="260" t="s">
        <v>5115</v>
      </c>
      <c r="E40" s="258" t="s">
        <v>10626</v>
      </c>
      <c r="F40" s="251" t="s">
        <v>10627</v>
      </c>
      <c r="G40" s="251" t="s">
        <v>496</v>
      </c>
      <c r="H40" s="251"/>
      <c r="I40" s="259" t="s">
        <v>10515</v>
      </c>
      <c r="J40" s="252"/>
      <c r="K40" s="259" t="s">
        <v>10515</v>
      </c>
      <c r="L40" s="252"/>
      <c r="M40" s="251" t="s">
        <v>10516</v>
      </c>
      <c r="N40" s="251"/>
      <c r="O40" s="251"/>
      <c r="P40" s="251"/>
      <c r="Q40" s="288">
        <v>8900000</v>
      </c>
      <c r="R40" s="288"/>
      <c r="S40" s="288"/>
      <c r="T40" s="288"/>
      <c r="U40" s="253">
        <v>8900000</v>
      </c>
      <c r="V40" s="253"/>
      <c r="W40" s="253"/>
      <c r="X40" s="253"/>
      <c r="Y40" s="253"/>
      <c r="Z40" s="253"/>
      <c r="AA40" s="253"/>
      <c r="AB40" s="253"/>
      <c r="AC40" s="253"/>
      <c r="AD40" s="253"/>
      <c r="AE40" s="253"/>
      <c r="AF40" s="253"/>
      <c r="AG40" s="253"/>
      <c r="AH40" s="253"/>
      <c r="AI40" s="253">
        <v>0</v>
      </c>
      <c r="AJ40" s="253"/>
      <c r="AK40" s="253">
        <v>9250000</v>
      </c>
      <c r="AL40" s="253"/>
      <c r="AM40" s="253">
        <v>9250000</v>
      </c>
      <c r="AN40" s="253"/>
      <c r="AO40" s="253"/>
      <c r="AP40" s="253"/>
      <c r="AQ40" s="253"/>
      <c r="AR40" s="253"/>
      <c r="AS40" s="253">
        <f t="shared" ref="AS40:AS48" si="2">IF(SUM(AL40:AM40)&lt;SUM(AK40),SUM(AK40)-SUM(AL40:AM40),)</f>
        <v>0</v>
      </c>
      <c r="AT40" s="27">
        <f t="shared" si="0"/>
        <v>0</v>
      </c>
      <c r="BH40" s="256"/>
    </row>
    <row r="41" spans="1:60" ht="18" customHeight="1">
      <c r="A41" s="218">
        <f>SUBTOTAL(3,$AT$7:AT41)</f>
        <v>35</v>
      </c>
      <c r="B41" s="251" t="s">
        <v>10628</v>
      </c>
      <c r="C41" s="251" t="str">
        <f>MID(D41:D1721,4,3)</f>
        <v>002</v>
      </c>
      <c r="D41" s="260" t="s">
        <v>6180</v>
      </c>
      <c r="E41" s="258" t="s">
        <v>10629</v>
      </c>
      <c r="F41" s="251" t="s">
        <v>10630</v>
      </c>
      <c r="G41" s="251" t="s">
        <v>496</v>
      </c>
      <c r="H41" s="251"/>
      <c r="I41" s="259" t="s">
        <v>10515</v>
      </c>
      <c r="J41" s="252"/>
      <c r="K41" s="259" t="s">
        <v>10515</v>
      </c>
      <c r="L41" s="252"/>
      <c r="M41" s="251" t="s">
        <v>10516</v>
      </c>
      <c r="N41" s="251"/>
      <c r="O41" s="251"/>
      <c r="P41" s="251"/>
      <c r="Q41" s="288">
        <v>8900000</v>
      </c>
      <c r="R41" s="288"/>
      <c r="S41" s="288"/>
      <c r="T41" s="288"/>
      <c r="U41" s="253">
        <v>8900000</v>
      </c>
      <c r="V41" s="253"/>
      <c r="W41" s="253"/>
      <c r="X41" s="253"/>
      <c r="Y41" s="253"/>
      <c r="Z41" s="253"/>
      <c r="AA41" s="253"/>
      <c r="AB41" s="253"/>
      <c r="AC41" s="253"/>
      <c r="AD41" s="253"/>
      <c r="AE41" s="253"/>
      <c r="AF41" s="253"/>
      <c r="AG41" s="253"/>
      <c r="AH41" s="253"/>
      <c r="AI41" s="253">
        <v>0</v>
      </c>
      <c r="AJ41" s="253"/>
      <c r="AK41" s="253">
        <v>9250000</v>
      </c>
      <c r="AL41" s="253"/>
      <c r="AM41" s="253">
        <v>9250000</v>
      </c>
      <c r="AN41" s="253"/>
      <c r="AO41" s="253"/>
      <c r="AP41" s="253"/>
      <c r="AQ41" s="253"/>
      <c r="AR41" s="253"/>
      <c r="AS41" s="253">
        <f t="shared" si="2"/>
        <v>0</v>
      </c>
      <c r="AT41" s="27">
        <f t="shared" si="0"/>
        <v>0</v>
      </c>
      <c r="BH41" s="256"/>
    </row>
    <row r="42" spans="1:60" ht="18" customHeight="1">
      <c r="A42" s="218">
        <f>SUBTOTAL(3,$AT$7:AT42)</f>
        <v>36</v>
      </c>
      <c r="B42" s="251" t="s">
        <v>10631</v>
      </c>
      <c r="C42" s="251" t="str">
        <f>MID(D42:D1722,4,3)</f>
        <v>002</v>
      </c>
      <c r="D42" s="260" t="s">
        <v>5126</v>
      </c>
      <c r="E42" s="258" t="s">
        <v>10632</v>
      </c>
      <c r="F42" s="251" t="s">
        <v>10633</v>
      </c>
      <c r="G42" s="251" t="s">
        <v>496</v>
      </c>
      <c r="H42" s="251"/>
      <c r="I42" s="259" t="s">
        <v>10515</v>
      </c>
      <c r="J42" s="252"/>
      <c r="K42" s="259" t="s">
        <v>10515</v>
      </c>
      <c r="L42" s="252"/>
      <c r="M42" s="251" t="s">
        <v>10516</v>
      </c>
      <c r="N42" s="251"/>
      <c r="O42" s="251"/>
      <c r="P42" s="251"/>
      <c r="Q42" s="288">
        <v>8900000</v>
      </c>
      <c r="R42" s="288"/>
      <c r="S42" s="288"/>
      <c r="T42" s="288"/>
      <c r="U42" s="253">
        <v>8900000</v>
      </c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>
        <v>0</v>
      </c>
      <c r="AJ42" s="253"/>
      <c r="AK42" s="253">
        <v>9250000</v>
      </c>
      <c r="AL42" s="253"/>
      <c r="AM42" s="253">
        <v>9250000</v>
      </c>
      <c r="AN42" s="253"/>
      <c r="AO42" s="253"/>
      <c r="AP42" s="253"/>
      <c r="AQ42" s="253"/>
      <c r="AR42" s="253"/>
      <c r="AS42" s="253">
        <f t="shared" si="2"/>
        <v>0</v>
      </c>
      <c r="AT42" s="27">
        <f t="shared" si="0"/>
        <v>0</v>
      </c>
      <c r="BH42" s="256"/>
    </row>
    <row r="43" spans="1:60" ht="18" customHeight="1">
      <c r="A43" s="218">
        <f>SUBTOTAL(3,$AT$7:AT43)</f>
        <v>37</v>
      </c>
      <c r="B43" s="251" t="s">
        <v>10604</v>
      </c>
      <c r="C43" s="251" t="str">
        <f>MID(D43:D1723,4,3)</f>
        <v>002</v>
      </c>
      <c r="D43" s="260" t="s">
        <v>10605</v>
      </c>
      <c r="E43" s="258" t="s">
        <v>10606</v>
      </c>
      <c r="F43" s="251" t="s">
        <v>9841</v>
      </c>
      <c r="G43" s="251" t="s">
        <v>496</v>
      </c>
      <c r="H43" s="251"/>
      <c r="I43" s="259" t="s">
        <v>10515</v>
      </c>
      <c r="J43" s="252"/>
      <c r="K43" s="259" t="s">
        <v>10515</v>
      </c>
      <c r="L43" s="252"/>
      <c r="M43" s="251" t="s">
        <v>10516</v>
      </c>
      <c r="N43" s="251"/>
      <c r="O43" s="251"/>
      <c r="P43" s="251"/>
      <c r="Q43" s="288">
        <v>8900000</v>
      </c>
      <c r="R43" s="288"/>
      <c r="S43" s="288"/>
      <c r="T43" s="288"/>
      <c r="U43" s="253"/>
      <c r="V43" s="253"/>
      <c r="W43" s="253">
        <v>8900000</v>
      </c>
      <c r="X43" s="253"/>
      <c r="Y43" s="253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>
        <v>0</v>
      </c>
      <c r="AJ43" s="253"/>
      <c r="AK43" s="253">
        <v>9250000</v>
      </c>
      <c r="AL43" s="253"/>
      <c r="AM43" s="253">
        <v>9250000</v>
      </c>
      <c r="AN43" s="253"/>
      <c r="AO43" s="253"/>
      <c r="AP43" s="253"/>
      <c r="AQ43" s="253"/>
      <c r="AR43" s="253"/>
      <c r="AS43" s="253">
        <f t="shared" si="2"/>
        <v>0</v>
      </c>
      <c r="AT43" s="27">
        <f t="shared" si="0"/>
        <v>0</v>
      </c>
      <c r="BH43" s="256"/>
    </row>
    <row r="44" spans="1:60" ht="18" customHeight="1">
      <c r="A44" s="218">
        <f>SUBTOTAL(3,$AT$7:AT44)</f>
        <v>38</v>
      </c>
      <c r="B44" s="251" t="s">
        <v>10637</v>
      </c>
      <c r="C44" s="251" t="str">
        <f>MID(D44:D1724,4,3)</f>
        <v>002</v>
      </c>
      <c r="D44" s="260" t="s">
        <v>6705</v>
      </c>
      <c r="E44" s="258" t="s">
        <v>10638</v>
      </c>
      <c r="F44" s="251" t="s">
        <v>10639</v>
      </c>
      <c r="G44" s="251" t="s">
        <v>496</v>
      </c>
      <c r="H44" s="251"/>
      <c r="I44" s="259" t="s">
        <v>10515</v>
      </c>
      <c r="J44" s="252"/>
      <c r="K44" s="259" t="s">
        <v>10515</v>
      </c>
      <c r="L44" s="252"/>
      <c r="M44" s="251" t="s">
        <v>10516</v>
      </c>
      <c r="N44" s="251"/>
      <c r="O44" s="251"/>
      <c r="P44" s="251"/>
      <c r="Q44" s="288">
        <v>8900000</v>
      </c>
      <c r="R44" s="288"/>
      <c r="S44" s="288"/>
      <c r="T44" s="288"/>
      <c r="U44" s="253">
        <v>8900000</v>
      </c>
      <c r="V44" s="253"/>
      <c r="W44" s="253"/>
      <c r="X44" s="253"/>
      <c r="Y44" s="253"/>
      <c r="Z44" s="253"/>
      <c r="AA44" s="253"/>
      <c r="AB44" s="253"/>
      <c r="AC44" s="253"/>
      <c r="AD44" s="253"/>
      <c r="AE44" s="253"/>
      <c r="AF44" s="253"/>
      <c r="AG44" s="253"/>
      <c r="AH44" s="253"/>
      <c r="AI44" s="253">
        <v>0</v>
      </c>
      <c r="AJ44" s="253"/>
      <c r="AK44" s="253">
        <v>9250000</v>
      </c>
      <c r="AL44" s="253"/>
      <c r="AM44" s="253">
        <v>9250000</v>
      </c>
      <c r="AN44" s="253"/>
      <c r="AO44" s="253"/>
      <c r="AP44" s="253"/>
      <c r="AQ44" s="253"/>
      <c r="AR44" s="253"/>
      <c r="AS44" s="253">
        <f t="shared" si="2"/>
        <v>0</v>
      </c>
      <c r="AT44" s="27">
        <f t="shared" si="0"/>
        <v>0</v>
      </c>
      <c r="BH44" s="256"/>
    </row>
    <row r="45" spans="1:60" ht="18" customHeight="1">
      <c r="A45" s="218">
        <f>SUBTOTAL(3,$AT$7:AT45)</f>
        <v>39</v>
      </c>
      <c r="B45" s="251" t="s">
        <v>10640</v>
      </c>
      <c r="C45" s="251" t="str">
        <f>MID(D45:D1725,4,3)</f>
        <v>002</v>
      </c>
      <c r="D45" s="260" t="s">
        <v>5398</v>
      </c>
      <c r="E45" s="258" t="s">
        <v>10641</v>
      </c>
      <c r="F45" s="251" t="s">
        <v>10642</v>
      </c>
      <c r="G45" s="251" t="s">
        <v>496</v>
      </c>
      <c r="H45" s="251"/>
      <c r="I45" s="259" t="s">
        <v>10515</v>
      </c>
      <c r="J45" s="252"/>
      <c r="K45" s="259" t="s">
        <v>10515</v>
      </c>
      <c r="L45" s="252"/>
      <c r="M45" s="251" t="s">
        <v>10516</v>
      </c>
      <c r="N45" s="251"/>
      <c r="O45" s="251"/>
      <c r="P45" s="251"/>
      <c r="Q45" s="288">
        <v>8900000</v>
      </c>
      <c r="R45" s="288"/>
      <c r="S45" s="288"/>
      <c r="T45" s="288"/>
      <c r="U45" s="253">
        <v>8900000</v>
      </c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>
        <v>0</v>
      </c>
      <c r="AJ45" s="253"/>
      <c r="AK45" s="253">
        <v>9250000</v>
      </c>
      <c r="AL45" s="253"/>
      <c r="AM45" s="253">
        <v>9250000</v>
      </c>
      <c r="AN45" s="253"/>
      <c r="AO45" s="253"/>
      <c r="AP45" s="253"/>
      <c r="AQ45" s="253"/>
      <c r="AR45" s="253"/>
      <c r="AS45" s="253">
        <f t="shared" si="2"/>
        <v>0</v>
      </c>
      <c r="AT45" s="27">
        <f t="shared" si="0"/>
        <v>0</v>
      </c>
      <c r="BH45" s="256"/>
    </row>
    <row r="46" spans="1:60" ht="18" customHeight="1">
      <c r="A46" s="218">
        <f>SUBTOTAL(3,$AT$7:AT46)</f>
        <v>40</v>
      </c>
      <c r="B46" s="251" t="s">
        <v>10643</v>
      </c>
      <c r="C46" s="251" t="str">
        <f>MID(D46:D1726,4,3)</f>
        <v>002</v>
      </c>
      <c r="D46" s="260" t="s">
        <v>5142</v>
      </c>
      <c r="E46" s="258" t="s">
        <v>10644</v>
      </c>
      <c r="F46" s="251" t="s">
        <v>10645</v>
      </c>
      <c r="G46" s="251" t="s">
        <v>496</v>
      </c>
      <c r="H46" s="251"/>
      <c r="I46" s="259" t="s">
        <v>10515</v>
      </c>
      <c r="J46" s="252"/>
      <c r="K46" s="259" t="s">
        <v>10515</v>
      </c>
      <c r="L46" s="252"/>
      <c r="M46" s="251" t="s">
        <v>10516</v>
      </c>
      <c r="N46" s="251"/>
      <c r="O46" s="251"/>
      <c r="P46" s="251"/>
      <c r="Q46" s="288">
        <v>8900000</v>
      </c>
      <c r="R46" s="288"/>
      <c r="S46" s="288"/>
      <c r="T46" s="288"/>
      <c r="U46" s="253">
        <v>8900000</v>
      </c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>
        <v>0</v>
      </c>
      <c r="AJ46" s="253"/>
      <c r="AK46" s="253">
        <v>9250000</v>
      </c>
      <c r="AL46" s="253"/>
      <c r="AM46" s="253">
        <v>9250000</v>
      </c>
      <c r="AN46" s="253"/>
      <c r="AO46" s="253"/>
      <c r="AP46" s="253"/>
      <c r="AQ46" s="253"/>
      <c r="AR46" s="253"/>
      <c r="AS46" s="253">
        <f t="shared" si="2"/>
        <v>0</v>
      </c>
      <c r="AT46" s="27">
        <f t="shared" si="0"/>
        <v>0</v>
      </c>
      <c r="BH46" s="256"/>
    </row>
    <row r="47" spans="1:60" ht="18" customHeight="1">
      <c r="A47" s="218">
        <f>SUBTOTAL(3,$AT$7:AT47)</f>
        <v>41</v>
      </c>
      <c r="B47" s="251" t="s">
        <v>10646</v>
      </c>
      <c r="C47" s="251" t="str">
        <f>MID(D47:D1727,4,3)</f>
        <v>002</v>
      </c>
      <c r="D47" s="260" t="s">
        <v>6532</v>
      </c>
      <c r="E47" s="258" t="s">
        <v>10647</v>
      </c>
      <c r="F47" s="251" t="s">
        <v>10648</v>
      </c>
      <c r="G47" s="251" t="s">
        <v>7106</v>
      </c>
      <c r="H47" s="251"/>
      <c r="I47" s="259" t="s">
        <v>10515</v>
      </c>
      <c r="J47" s="252"/>
      <c r="K47" s="259" t="s">
        <v>10515</v>
      </c>
      <c r="L47" s="252"/>
      <c r="M47" s="251" t="s">
        <v>10516</v>
      </c>
      <c r="N47" s="251"/>
      <c r="O47" s="251"/>
      <c r="P47" s="251"/>
      <c r="Q47" s="288">
        <v>8900000</v>
      </c>
      <c r="R47" s="288"/>
      <c r="S47" s="288"/>
      <c r="T47" s="288"/>
      <c r="U47" s="253">
        <v>8900000</v>
      </c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>
        <v>0</v>
      </c>
      <c r="AJ47" s="253"/>
      <c r="AK47" s="253">
        <v>9250000</v>
      </c>
      <c r="AL47" s="253"/>
      <c r="AM47" s="253">
        <v>9250000</v>
      </c>
      <c r="AN47" s="253"/>
      <c r="AO47" s="253"/>
      <c r="AP47" s="253"/>
      <c r="AQ47" s="253"/>
      <c r="AR47" s="253"/>
      <c r="AS47" s="253">
        <f t="shared" si="2"/>
        <v>0</v>
      </c>
      <c r="AT47" s="27">
        <f t="shared" si="0"/>
        <v>0</v>
      </c>
      <c r="BH47" s="256"/>
    </row>
    <row r="48" spans="1:60" ht="18" customHeight="1">
      <c r="A48" s="218">
        <f>SUBTOTAL(3,$AT$7:AT48)</f>
        <v>42</v>
      </c>
      <c r="B48" s="251" t="s">
        <v>10649</v>
      </c>
      <c r="C48" s="251" t="str">
        <f>MID(D48:D1728,4,3)</f>
        <v>002</v>
      </c>
      <c r="D48" s="260" t="s">
        <v>5858</v>
      </c>
      <c r="E48" s="258" t="s">
        <v>10650</v>
      </c>
      <c r="F48" s="251" t="s">
        <v>8828</v>
      </c>
      <c r="G48" s="251" t="s">
        <v>7106</v>
      </c>
      <c r="H48" s="251"/>
      <c r="I48" s="259" t="s">
        <v>10515</v>
      </c>
      <c r="J48" s="252"/>
      <c r="K48" s="259" t="s">
        <v>10515</v>
      </c>
      <c r="L48" s="252"/>
      <c r="M48" s="251" t="s">
        <v>10516</v>
      </c>
      <c r="N48" s="251"/>
      <c r="O48" s="251"/>
      <c r="P48" s="251"/>
      <c r="Q48" s="288">
        <v>8900000</v>
      </c>
      <c r="R48" s="288"/>
      <c r="S48" s="288"/>
      <c r="T48" s="288"/>
      <c r="U48" s="253">
        <v>8900000</v>
      </c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>
        <v>0</v>
      </c>
      <c r="AJ48" s="253"/>
      <c r="AK48" s="253">
        <v>9250000</v>
      </c>
      <c r="AL48" s="253"/>
      <c r="AM48" s="253">
        <v>9250000</v>
      </c>
      <c r="AN48" s="253"/>
      <c r="AO48" s="253"/>
      <c r="AP48" s="253"/>
      <c r="AQ48" s="253"/>
      <c r="AR48" s="253"/>
      <c r="AS48" s="253">
        <f t="shared" si="2"/>
        <v>0</v>
      </c>
      <c r="AT48" s="27">
        <f t="shared" si="0"/>
        <v>0</v>
      </c>
      <c r="BH48" s="256"/>
    </row>
    <row r="49" spans="1:60" ht="18" customHeight="1">
      <c r="A49" s="218">
        <f>SUBTOTAL(3,$AT$7:AT49)</f>
        <v>43</v>
      </c>
      <c r="B49" s="251" t="s">
        <v>10615</v>
      </c>
      <c r="C49" s="251" t="str">
        <f>MID(D49:D1729,4,3)</f>
        <v>002</v>
      </c>
      <c r="D49" s="260" t="s">
        <v>10616</v>
      </c>
      <c r="E49" s="258" t="s">
        <v>10617</v>
      </c>
      <c r="F49" s="251" t="s">
        <v>8285</v>
      </c>
      <c r="G49" s="251" t="s">
        <v>496</v>
      </c>
      <c r="H49" s="251"/>
      <c r="I49" s="259" t="s">
        <v>10515</v>
      </c>
      <c r="J49" s="252"/>
      <c r="K49" s="259" t="s">
        <v>10515</v>
      </c>
      <c r="L49" s="252"/>
      <c r="M49" s="251" t="s">
        <v>10516</v>
      </c>
      <c r="N49" s="251"/>
      <c r="O49" s="251"/>
      <c r="P49" s="251"/>
      <c r="Q49" s="288">
        <v>8900000</v>
      </c>
      <c r="R49" s="288"/>
      <c r="S49" s="288"/>
      <c r="T49" s="288"/>
      <c r="U49" s="253"/>
      <c r="V49" s="253"/>
      <c r="W49" s="253">
        <v>8900000</v>
      </c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>
        <v>0</v>
      </c>
      <c r="AJ49" s="253"/>
      <c r="AK49" s="253">
        <v>9250000</v>
      </c>
      <c r="AL49" s="253"/>
      <c r="AM49" s="253"/>
      <c r="AN49" s="253"/>
      <c r="AO49" s="253">
        <v>9250000</v>
      </c>
      <c r="AP49" s="253"/>
      <c r="AQ49" s="253"/>
      <c r="AR49" s="253"/>
      <c r="AS49" s="253">
        <f>IF(SUM(AL49:AO49)&lt;SUM(AK49),SUM(AK49)-SUM(AL49:AO49),)</f>
        <v>0</v>
      </c>
      <c r="AT49" s="27">
        <f t="shared" si="0"/>
        <v>0</v>
      </c>
      <c r="BH49" s="256"/>
    </row>
    <row r="50" spans="1:60" ht="18" customHeight="1">
      <c r="A50" s="218">
        <f>SUBTOTAL(3,$AT$7:AT50)</f>
        <v>44</v>
      </c>
      <c r="B50" s="251" t="s">
        <v>10621</v>
      </c>
      <c r="C50" s="251" t="str">
        <f>MID(D50:D1729,4,3)</f>
        <v>002</v>
      </c>
      <c r="D50" s="260" t="s">
        <v>10622</v>
      </c>
      <c r="E50" s="258" t="s">
        <v>10623</v>
      </c>
      <c r="F50" s="251" t="s">
        <v>10624</v>
      </c>
      <c r="G50" s="251" t="s">
        <v>496</v>
      </c>
      <c r="H50" s="251"/>
      <c r="I50" s="259" t="s">
        <v>10515</v>
      </c>
      <c r="J50" s="252"/>
      <c r="K50" s="259" t="s">
        <v>10515</v>
      </c>
      <c r="L50" s="252"/>
      <c r="M50" s="251" t="s">
        <v>10516</v>
      </c>
      <c r="N50" s="251"/>
      <c r="O50" s="251"/>
      <c r="P50" s="251"/>
      <c r="Q50" s="288">
        <v>8900000</v>
      </c>
      <c r="R50" s="288"/>
      <c r="S50" s="288"/>
      <c r="T50" s="288"/>
      <c r="U50" s="253"/>
      <c r="V50" s="253"/>
      <c r="W50" s="253">
        <v>8900000</v>
      </c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>
        <v>0</v>
      </c>
      <c r="AJ50" s="253"/>
      <c r="AK50" s="253">
        <v>9250000</v>
      </c>
      <c r="AL50" s="253"/>
      <c r="AM50" s="253"/>
      <c r="AN50" s="253"/>
      <c r="AO50" s="253"/>
      <c r="AP50" s="253"/>
      <c r="AQ50" s="253"/>
      <c r="AR50" s="253"/>
      <c r="AS50" s="253">
        <f>IF(SUM(AL50:AM50)&lt;SUM(AK50),SUM(AK50)-SUM(AL50:AM50),)</f>
        <v>9250000</v>
      </c>
      <c r="AT50" s="27">
        <f t="shared" si="0"/>
        <v>9250000</v>
      </c>
      <c r="BH50" s="256"/>
    </row>
    <row r="51" spans="1:60" ht="18" customHeight="1">
      <c r="A51" s="218">
        <f>SUBTOTAL(3,$AT$7:AT51)</f>
        <v>45</v>
      </c>
      <c r="B51" s="251" t="s">
        <v>10658</v>
      </c>
      <c r="C51" s="251" t="str">
        <f>MID(D51:D1730,4,3)</f>
        <v>002</v>
      </c>
      <c r="D51" s="260" t="s">
        <v>5949</v>
      </c>
      <c r="E51" s="258" t="s">
        <v>10659</v>
      </c>
      <c r="F51" s="251" t="s">
        <v>10614</v>
      </c>
      <c r="G51" s="251" t="s">
        <v>496</v>
      </c>
      <c r="H51" s="251"/>
      <c r="I51" s="259" t="s">
        <v>10515</v>
      </c>
      <c r="J51" s="252"/>
      <c r="K51" s="259" t="s">
        <v>10515</v>
      </c>
      <c r="L51" s="252"/>
      <c r="M51" s="251" t="s">
        <v>10516</v>
      </c>
      <c r="N51" s="251"/>
      <c r="O51" s="251"/>
      <c r="P51" s="251"/>
      <c r="Q51" s="288">
        <v>8900000</v>
      </c>
      <c r="R51" s="288"/>
      <c r="S51" s="288"/>
      <c r="T51" s="288"/>
      <c r="U51" s="253">
        <v>8900000</v>
      </c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>
        <v>0</v>
      </c>
      <c r="AJ51" s="253"/>
      <c r="AK51" s="253">
        <v>9250000</v>
      </c>
      <c r="AL51" s="253"/>
      <c r="AM51" s="253">
        <v>9250000</v>
      </c>
      <c r="AN51" s="253"/>
      <c r="AO51" s="253"/>
      <c r="AP51" s="253"/>
      <c r="AQ51" s="253"/>
      <c r="AR51" s="253"/>
      <c r="AS51" s="253">
        <f>IF(SUM(AL51:AM51)&lt;SUM(AK51),SUM(AK51)-SUM(AL51:AM51),)</f>
        <v>0</v>
      </c>
      <c r="AT51" s="27">
        <f t="shared" si="0"/>
        <v>0</v>
      </c>
      <c r="BH51" s="256"/>
    </row>
    <row r="52" spans="1:60" ht="18" customHeight="1">
      <c r="A52" s="218">
        <f>SUBTOTAL(3,$AT$7:AT52)</f>
        <v>46</v>
      </c>
      <c r="B52" s="251" t="s">
        <v>10634</v>
      </c>
      <c r="C52" s="251" t="str">
        <f>MID(D52:D1731,4,3)</f>
        <v>002</v>
      </c>
      <c r="D52" s="559" t="s">
        <v>10635</v>
      </c>
      <c r="E52" s="258" t="s">
        <v>10636</v>
      </c>
      <c r="F52" s="251" t="s">
        <v>10560</v>
      </c>
      <c r="G52" s="251" t="s">
        <v>496</v>
      </c>
      <c r="H52" s="251"/>
      <c r="I52" s="259" t="s">
        <v>10515</v>
      </c>
      <c r="J52" s="252"/>
      <c r="K52" s="259" t="s">
        <v>10515</v>
      </c>
      <c r="L52" s="252"/>
      <c r="M52" s="251" t="s">
        <v>10516</v>
      </c>
      <c r="N52" s="251"/>
      <c r="O52" s="251"/>
      <c r="P52" s="251"/>
      <c r="Q52" s="288">
        <v>8900000</v>
      </c>
      <c r="R52" s="288"/>
      <c r="S52" s="288"/>
      <c r="T52" s="288"/>
      <c r="U52" s="253"/>
      <c r="V52" s="253"/>
      <c r="W52" s="253"/>
      <c r="X52" s="253"/>
      <c r="Y52" s="253"/>
      <c r="Z52" s="253"/>
      <c r="AA52" s="253">
        <v>8900000</v>
      </c>
      <c r="AB52" s="253"/>
      <c r="AC52" s="253"/>
      <c r="AD52" s="253"/>
      <c r="AE52" s="253"/>
      <c r="AF52" s="253"/>
      <c r="AG52" s="253"/>
      <c r="AH52" s="253"/>
      <c r="AI52" s="253">
        <v>0</v>
      </c>
      <c r="AJ52" s="253"/>
      <c r="AK52" s="253">
        <v>9250000</v>
      </c>
      <c r="AL52" s="253"/>
      <c r="AM52" s="253"/>
      <c r="AN52" s="253"/>
      <c r="AO52" s="253"/>
      <c r="AP52" s="253"/>
      <c r="AQ52" s="253">
        <v>9250000</v>
      </c>
      <c r="AR52" s="253"/>
      <c r="AS52" s="253">
        <f>IF(SUM(AL52:AQ52)&lt;SUM(AK52),SUM(AK52)-SUM(AL52:AQ52),)</f>
        <v>0</v>
      </c>
      <c r="AT52" s="27">
        <f t="shared" si="0"/>
        <v>0</v>
      </c>
      <c r="BH52" s="256"/>
    </row>
    <row r="53" spans="1:60" ht="18" customHeight="1">
      <c r="A53" s="218">
        <f>SUBTOTAL(3,$AT$7:AT53)</f>
        <v>47</v>
      </c>
      <c r="B53" s="251" t="s">
        <v>10664</v>
      </c>
      <c r="C53" s="251" t="str">
        <f>MID(D53:D1732,4,3)</f>
        <v>002</v>
      </c>
      <c r="D53" s="260" t="s">
        <v>6194</v>
      </c>
      <c r="E53" s="258" t="s">
        <v>10665</v>
      </c>
      <c r="F53" s="262" t="s">
        <v>10611</v>
      </c>
      <c r="G53" s="251" t="s">
        <v>7106</v>
      </c>
      <c r="H53" s="251"/>
      <c r="I53" s="259" t="s">
        <v>10515</v>
      </c>
      <c r="J53" s="252"/>
      <c r="K53" s="259" t="s">
        <v>10515</v>
      </c>
      <c r="L53" s="252"/>
      <c r="M53" s="251" t="s">
        <v>10516</v>
      </c>
      <c r="N53" s="251"/>
      <c r="O53" s="251"/>
      <c r="P53" s="251"/>
      <c r="Q53" s="288">
        <v>8900000</v>
      </c>
      <c r="R53" s="288"/>
      <c r="S53" s="288"/>
      <c r="T53" s="288"/>
      <c r="U53" s="253">
        <v>8900000</v>
      </c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>
        <v>0</v>
      </c>
      <c r="AJ53" s="253"/>
      <c r="AK53" s="253">
        <v>9250000</v>
      </c>
      <c r="AL53" s="253"/>
      <c r="AM53" s="253">
        <v>9250000</v>
      </c>
      <c r="AN53" s="253"/>
      <c r="AO53" s="253"/>
      <c r="AP53" s="253"/>
      <c r="AQ53" s="253"/>
      <c r="AR53" s="253"/>
      <c r="AS53" s="253">
        <f>IF(SUM(AL53:AM53)&lt;SUM(AK53),SUM(AK53)-SUM(AL53:AM53),)</f>
        <v>0</v>
      </c>
      <c r="AT53" s="27">
        <f t="shared" si="0"/>
        <v>0</v>
      </c>
      <c r="BH53" s="256"/>
    </row>
    <row r="54" spans="1:60" ht="18" customHeight="1">
      <c r="A54" s="218">
        <f>SUBTOTAL(3,$AT$7:AT54)</f>
        <v>48</v>
      </c>
      <c r="B54" s="251" t="s">
        <v>10666</v>
      </c>
      <c r="C54" s="251" t="str">
        <f>MID(D54:D1733,4,3)</f>
        <v>002</v>
      </c>
      <c r="D54" s="260" t="s">
        <v>5734</v>
      </c>
      <c r="E54" s="258" t="s">
        <v>10667</v>
      </c>
      <c r="F54" s="251" t="s">
        <v>10668</v>
      </c>
      <c r="G54" s="251" t="s">
        <v>496</v>
      </c>
      <c r="H54" s="251"/>
      <c r="I54" s="259" t="s">
        <v>10515</v>
      </c>
      <c r="J54" s="252"/>
      <c r="K54" s="259" t="s">
        <v>10515</v>
      </c>
      <c r="L54" s="252"/>
      <c r="M54" s="251" t="s">
        <v>10516</v>
      </c>
      <c r="N54" s="251"/>
      <c r="O54" s="251"/>
      <c r="P54" s="251"/>
      <c r="Q54" s="288">
        <v>8900000</v>
      </c>
      <c r="R54" s="288"/>
      <c r="S54" s="288"/>
      <c r="T54" s="288"/>
      <c r="U54" s="253">
        <v>8900000</v>
      </c>
      <c r="V54" s="253"/>
      <c r="W54" s="253"/>
      <c r="X54" s="253"/>
      <c r="Y54" s="253"/>
      <c r="Z54" s="253"/>
      <c r="AA54" s="253"/>
      <c r="AB54" s="253"/>
      <c r="AC54" s="253"/>
      <c r="AD54" s="253"/>
      <c r="AE54" s="253"/>
      <c r="AF54" s="253"/>
      <c r="AG54" s="253"/>
      <c r="AH54" s="253"/>
      <c r="AI54" s="253">
        <v>0</v>
      </c>
      <c r="AJ54" s="253"/>
      <c r="AK54" s="253">
        <v>9250000</v>
      </c>
      <c r="AL54" s="253"/>
      <c r="AM54" s="253">
        <v>9250000</v>
      </c>
      <c r="AN54" s="253"/>
      <c r="AO54" s="253"/>
      <c r="AP54" s="253"/>
      <c r="AQ54" s="253"/>
      <c r="AR54" s="253"/>
      <c r="AS54" s="253">
        <f>IF(SUM(AL54:AM54)&lt;SUM(AK54),SUM(AK54)-SUM(AL54:AM54),)</f>
        <v>0</v>
      </c>
      <c r="AT54" s="27">
        <f t="shared" si="0"/>
        <v>0</v>
      </c>
      <c r="BH54" s="256"/>
    </row>
    <row r="55" spans="1:60" ht="18" customHeight="1">
      <c r="A55" s="218">
        <f>SUBTOTAL(3,$AT$7:AT55)</f>
        <v>49</v>
      </c>
      <c r="B55" s="251" t="s">
        <v>10669</v>
      </c>
      <c r="C55" s="251" t="str">
        <f>MID(D55:D1734,4,3)</f>
        <v>002</v>
      </c>
      <c r="D55" s="260" t="s">
        <v>4813</v>
      </c>
      <c r="E55" s="258" t="s">
        <v>10670</v>
      </c>
      <c r="F55" s="251" t="s">
        <v>10671</v>
      </c>
      <c r="G55" s="251" t="s">
        <v>496</v>
      </c>
      <c r="H55" s="251"/>
      <c r="I55" s="259" t="s">
        <v>10515</v>
      </c>
      <c r="J55" s="252"/>
      <c r="K55" s="259" t="s">
        <v>10515</v>
      </c>
      <c r="L55" s="252"/>
      <c r="M55" s="251" t="s">
        <v>10516</v>
      </c>
      <c r="N55" s="251"/>
      <c r="O55" s="251"/>
      <c r="P55" s="251"/>
      <c r="Q55" s="288">
        <v>8900000</v>
      </c>
      <c r="R55" s="288"/>
      <c r="S55" s="288"/>
      <c r="T55" s="288"/>
      <c r="U55" s="253">
        <v>8900000</v>
      </c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>
        <v>0</v>
      </c>
      <c r="AJ55" s="253"/>
      <c r="AK55" s="253">
        <v>9250000</v>
      </c>
      <c r="AL55" s="253"/>
      <c r="AM55" s="253"/>
      <c r="AN55" s="253"/>
      <c r="AO55" s="253">
        <v>9250000</v>
      </c>
      <c r="AP55" s="253"/>
      <c r="AQ55" s="253"/>
      <c r="AR55" s="253"/>
      <c r="AS55" s="253">
        <f>IF(SUM(AL55:AO55)&lt;SUM(AK55),SUM(AK55)-SUM(AL55:AO55),)</f>
        <v>0</v>
      </c>
      <c r="AT55" s="27">
        <f t="shared" si="0"/>
        <v>0</v>
      </c>
      <c r="BH55" s="256"/>
    </row>
    <row r="56" spans="1:60" ht="18" customHeight="1">
      <c r="A56" s="218">
        <f>SUBTOTAL(3,$AT$7:AT56)</f>
        <v>50</v>
      </c>
      <c r="B56" s="251" t="s">
        <v>10672</v>
      </c>
      <c r="C56" s="251" t="str">
        <f>MID(D56:D1735,4,3)</f>
        <v>002</v>
      </c>
      <c r="D56" s="260" t="s">
        <v>5087</v>
      </c>
      <c r="E56" s="258" t="s">
        <v>10673</v>
      </c>
      <c r="F56" s="251" t="s">
        <v>10674</v>
      </c>
      <c r="G56" s="251" t="s">
        <v>496</v>
      </c>
      <c r="H56" s="251"/>
      <c r="I56" s="259" t="s">
        <v>10515</v>
      </c>
      <c r="J56" s="252"/>
      <c r="K56" s="259" t="s">
        <v>10515</v>
      </c>
      <c r="L56" s="252"/>
      <c r="M56" s="251" t="s">
        <v>10516</v>
      </c>
      <c r="N56" s="251"/>
      <c r="O56" s="251"/>
      <c r="P56" s="251"/>
      <c r="Q56" s="288">
        <v>8900000</v>
      </c>
      <c r="R56" s="288"/>
      <c r="S56" s="288"/>
      <c r="T56" s="288"/>
      <c r="U56" s="253">
        <v>8900000</v>
      </c>
      <c r="V56" s="253"/>
      <c r="W56" s="253"/>
      <c r="X56" s="253"/>
      <c r="Y56" s="253"/>
      <c r="Z56" s="253"/>
      <c r="AA56" s="253"/>
      <c r="AB56" s="253"/>
      <c r="AC56" s="253"/>
      <c r="AD56" s="253"/>
      <c r="AE56" s="253"/>
      <c r="AF56" s="253"/>
      <c r="AG56" s="253"/>
      <c r="AH56" s="253"/>
      <c r="AI56" s="253">
        <v>0</v>
      </c>
      <c r="AJ56" s="253"/>
      <c r="AK56" s="253">
        <v>9250000</v>
      </c>
      <c r="AL56" s="253"/>
      <c r="AM56" s="253">
        <v>9250000</v>
      </c>
      <c r="AN56" s="253"/>
      <c r="AO56" s="253"/>
      <c r="AP56" s="253"/>
      <c r="AQ56" s="253"/>
      <c r="AR56" s="253"/>
      <c r="AS56" s="253">
        <f t="shared" ref="AS56:AS61" si="3">IF(SUM(AL56:AM56)&lt;SUM(AK56),SUM(AK56)-SUM(AL56:AM56),)</f>
        <v>0</v>
      </c>
      <c r="AT56" s="27">
        <f t="shared" si="0"/>
        <v>0</v>
      </c>
      <c r="BH56" s="256"/>
    </row>
    <row r="57" spans="1:60" ht="18" customHeight="1">
      <c r="A57" s="218">
        <f>SUBTOTAL(3,$AT$7:AT57)</f>
        <v>51</v>
      </c>
      <c r="B57" s="251" t="s">
        <v>10675</v>
      </c>
      <c r="C57" s="251" t="str">
        <f>MID(D57:D1736,4,3)</f>
        <v>002</v>
      </c>
      <c r="D57" s="260" t="s">
        <v>6007</v>
      </c>
      <c r="E57" s="258" t="s">
        <v>10676</v>
      </c>
      <c r="F57" s="251" t="s">
        <v>10677</v>
      </c>
      <c r="G57" s="251" t="s">
        <v>7106</v>
      </c>
      <c r="H57" s="251"/>
      <c r="I57" s="259" t="s">
        <v>10515</v>
      </c>
      <c r="J57" s="252"/>
      <c r="K57" s="259" t="s">
        <v>10515</v>
      </c>
      <c r="L57" s="252"/>
      <c r="M57" s="251" t="s">
        <v>10516</v>
      </c>
      <c r="N57" s="251"/>
      <c r="O57" s="251"/>
      <c r="P57" s="251"/>
      <c r="Q57" s="288">
        <v>8900000</v>
      </c>
      <c r="R57" s="288"/>
      <c r="S57" s="288"/>
      <c r="T57" s="288"/>
      <c r="U57" s="253">
        <v>8900000</v>
      </c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>
        <v>0</v>
      </c>
      <c r="AJ57" s="253"/>
      <c r="AK57" s="253">
        <v>9250000</v>
      </c>
      <c r="AL57" s="253"/>
      <c r="AM57" s="253">
        <v>9250000</v>
      </c>
      <c r="AN57" s="253"/>
      <c r="AO57" s="253"/>
      <c r="AP57" s="253"/>
      <c r="AQ57" s="253"/>
      <c r="AR57" s="253"/>
      <c r="AS57" s="253">
        <f t="shared" si="3"/>
        <v>0</v>
      </c>
      <c r="AT57" s="27">
        <f t="shared" si="0"/>
        <v>0</v>
      </c>
      <c r="BH57" s="256"/>
    </row>
    <row r="58" spans="1:60" ht="18" customHeight="1">
      <c r="A58" s="218">
        <f>SUBTOTAL(3,$AT$7:AT58)</f>
        <v>52</v>
      </c>
      <c r="B58" s="251" t="s">
        <v>10678</v>
      </c>
      <c r="C58" s="251" t="str">
        <f>MID(D58:D1737,4,3)</f>
        <v>002</v>
      </c>
      <c r="D58" s="260" t="s">
        <v>5526</v>
      </c>
      <c r="E58" s="258" t="s">
        <v>10679</v>
      </c>
      <c r="F58" s="251" t="s">
        <v>10680</v>
      </c>
      <c r="G58" s="251" t="s">
        <v>496</v>
      </c>
      <c r="H58" s="251"/>
      <c r="I58" s="259" t="s">
        <v>10515</v>
      </c>
      <c r="J58" s="252"/>
      <c r="K58" s="259" t="s">
        <v>10515</v>
      </c>
      <c r="L58" s="252"/>
      <c r="M58" s="251" t="s">
        <v>10516</v>
      </c>
      <c r="N58" s="251"/>
      <c r="O58" s="251"/>
      <c r="P58" s="251"/>
      <c r="Q58" s="288">
        <v>8900000</v>
      </c>
      <c r="R58" s="288"/>
      <c r="S58" s="288"/>
      <c r="T58" s="288"/>
      <c r="U58" s="253">
        <v>8900000</v>
      </c>
      <c r="V58" s="253"/>
      <c r="W58" s="253"/>
      <c r="X58" s="253"/>
      <c r="Y58" s="253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>
        <v>0</v>
      </c>
      <c r="AJ58" s="253"/>
      <c r="AK58" s="253">
        <v>9250000</v>
      </c>
      <c r="AL58" s="253"/>
      <c r="AM58" s="253">
        <v>9250000</v>
      </c>
      <c r="AN58" s="253"/>
      <c r="AO58" s="253"/>
      <c r="AP58" s="253"/>
      <c r="AQ58" s="253"/>
      <c r="AR58" s="253"/>
      <c r="AS58" s="253">
        <f t="shared" si="3"/>
        <v>0</v>
      </c>
      <c r="AT58" s="27">
        <f t="shared" si="0"/>
        <v>0</v>
      </c>
      <c r="BH58" s="256"/>
    </row>
    <row r="59" spans="1:60" ht="18" customHeight="1">
      <c r="A59" s="218">
        <f>SUBTOTAL(3,$AT$7:AT59)</f>
        <v>53</v>
      </c>
      <c r="B59" s="251" t="s">
        <v>10651</v>
      </c>
      <c r="C59" s="251" t="str">
        <f>MID(D59:D1738,4,3)</f>
        <v>002</v>
      </c>
      <c r="D59" s="260" t="s">
        <v>10652</v>
      </c>
      <c r="E59" s="258" t="s">
        <v>10653</v>
      </c>
      <c r="F59" s="251" t="s">
        <v>10654</v>
      </c>
      <c r="G59" s="251" t="s">
        <v>496</v>
      </c>
      <c r="H59" s="251"/>
      <c r="I59" s="259" t="s">
        <v>10515</v>
      </c>
      <c r="J59" s="252"/>
      <c r="K59" s="259" t="s">
        <v>10515</v>
      </c>
      <c r="L59" s="252"/>
      <c r="M59" s="251" t="s">
        <v>10516</v>
      </c>
      <c r="N59" s="251"/>
      <c r="O59" s="251"/>
      <c r="P59" s="251"/>
      <c r="Q59" s="288">
        <v>8900000</v>
      </c>
      <c r="R59" s="288"/>
      <c r="S59" s="288"/>
      <c r="T59" s="288"/>
      <c r="U59" s="253"/>
      <c r="V59" s="253"/>
      <c r="W59" s="253"/>
      <c r="X59" s="253"/>
      <c r="Y59" s="253">
        <v>8900000</v>
      </c>
      <c r="Z59" s="253"/>
      <c r="AA59" s="253"/>
      <c r="AB59" s="253"/>
      <c r="AC59" s="253"/>
      <c r="AD59" s="253"/>
      <c r="AE59" s="253"/>
      <c r="AF59" s="253"/>
      <c r="AG59" s="253"/>
      <c r="AH59" s="253"/>
      <c r="AI59" s="253">
        <v>0</v>
      </c>
      <c r="AJ59" s="253"/>
      <c r="AK59" s="253">
        <v>9250000</v>
      </c>
      <c r="AL59" s="253"/>
      <c r="AM59" s="253"/>
      <c r="AN59" s="253"/>
      <c r="AO59" s="253"/>
      <c r="AP59" s="253"/>
      <c r="AQ59" s="253">
        <v>9250000</v>
      </c>
      <c r="AR59" s="253"/>
      <c r="AS59" s="253">
        <f>IF(SUM(AL59:AQ59)&lt;SUM(AK59),SUM(AK59)-SUM(AL59:AQ59),)</f>
        <v>0</v>
      </c>
      <c r="AT59" s="27">
        <f t="shared" si="0"/>
        <v>0</v>
      </c>
      <c r="BH59" s="256"/>
    </row>
    <row r="60" spans="1:60" ht="18" customHeight="1">
      <c r="A60" s="218">
        <f>SUBTOTAL(3,$AT$7:AT60)</f>
        <v>54</v>
      </c>
      <c r="B60" s="251" t="s">
        <v>10685</v>
      </c>
      <c r="C60" s="251" t="str">
        <f>MID(D60:D1739,4,3)</f>
        <v>002</v>
      </c>
      <c r="D60" s="260" t="s">
        <v>4810</v>
      </c>
      <c r="E60" s="258" t="s">
        <v>10686</v>
      </c>
      <c r="F60" s="251" t="s">
        <v>10687</v>
      </c>
      <c r="G60" s="251" t="s">
        <v>7106</v>
      </c>
      <c r="H60" s="251"/>
      <c r="I60" s="259" t="s">
        <v>10515</v>
      </c>
      <c r="J60" s="252"/>
      <c r="K60" s="259" t="s">
        <v>10515</v>
      </c>
      <c r="L60" s="252"/>
      <c r="M60" s="251" t="s">
        <v>10516</v>
      </c>
      <c r="N60" s="251"/>
      <c r="O60" s="251"/>
      <c r="P60" s="251"/>
      <c r="Q60" s="288">
        <v>8900000</v>
      </c>
      <c r="R60" s="288"/>
      <c r="S60" s="288"/>
      <c r="T60" s="288"/>
      <c r="U60" s="253">
        <v>8900000</v>
      </c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>
        <v>0</v>
      </c>
      <c r="AJ60" s="253"/>
      <c r="AK60" s="253">
        <v>9250000</v>
      </c>
      <c r="AL60" s="253"/>
      <c r="AM60" s="253">
        <v>9250000</v>
      </c>
      <c r="AN60" s="253"/>
      <c r="AO60" s="253"/>
      <c r="AP60" s="253"/>
      <c r="AQ60" s="253"/>
      <c r="AR60" s="253"/>
      <c r="AS60" s="253">
        <f t="shared" si="3"/>
        <v>0</v>
      </c>
      <c r="AT60" s="27">
        <f t="shared" si="0"/>
        <v>0</v>
      </c>
      <c r="BH60" s="256"/>
    </row>
    <row r="61" spans="1:60" ht="18" customHeight="1">
      <c r="A61" s="218">
        <f>SUBTOTAL(3,$AT$7:AT61)</f>
        <v>55</v>
      </c>
      <c r="B61" s="251" t="s">
        <v>10655</v>
      </c>
      <c r="C61" s="251" t="str">
        <f>MID(D61:D1740,4,3)</f>
        <v>002</v>
      </c>
      <c r="D61" s="260" t="s">
        <v>10656</v>
      </c>
      <c r="E61" s="258" t="s">
        <v>10657</v>
      </c>
      <c r="F61" s="251" t="s">
        <v>10552</v>
      </c>
      <c r="G61" s="251" t="s">
        <v>496</v>
      </c>
      <c r="H61" s="251"/>
      <c r="I61" s="259" t="s">
        <v>10515</v>
      </c>
      <c r="J61" s="252"/>
      <c r="K61" s="259" t="s">
        <v>10515</v>
      </c>
      <c r="L61" s="252"/>
      <c r="M61" s="251" t="s">
        <v>10516</v>
      </c>
      <c r="N61" s="251"/>
      <c r="O61" s="251"/>
      <c r="P61" s="251"/>
      <c r="Q61" s="288">
        <v>8900000</v>
      </c>
      <c r="R61" s="288"/>
      <c r="S61" s="288"/>
      <c r="T61" s="288"/>
      <c r="U61" s="253"/>
      <c r="V61" s="253"/>
      <c r="W61" s="253">
        <v>8900000</v>
      </c>
      <c r="X61" s="253"/>
      <c r="Y61" s="253"/>
      <c r="Z61" s="253"/>
      <c r="AA61" s="253"/>
      <c r="AB61" s="253"/>
      <c r="AC61" s="253"/>
      <c r="AD61" s="253"/>
      <c r="AE61" s="253"/>
      <c r="AF61" s="253"/>
      <c r="AG61" s="253"/>
      <c r="AH61" s="253"/>
      <c r="AI61" s="253">
        <v>0</v>
      </c>
      <c r="AJ61" s="253"/>
      <c r="AK61" s="253">
        <v>9250000</v>
      </c>
      <c r="AL61" s="253"/>
      <c r="AM61" s="253">
        <v>9250000</v>
      </c>
      <c r="AN61" s="253"/>
      <c r="AO61" s="253"/>
      <c r="AP61" s="253"/>
      <c r="AQ61" s="253"/>
      <c r="AR61" s="253"/>
      <c r="AS61" s="253">
        <f t="shared" si="3"/>
        <v>0</v>
      </c>
      <c r="AT61" s="27">
        <f t="shared" si="0"/>
        <v>0</v>
      </c>
      <c r="BH61" s="256"/>
    </row>
    <row r="62" spans="1:60" ht="18" customHeight="1">
      <c r="A62" s="218">
        <f>SUBTOTAL(3,$AT$7:AT62)</f>
        <v>56</v>
      </c>
      <c r="B62" s="251" t="s">
        <v>10660</v>
      </c>
      <c r="C62" s="251" t="str">
        <f>MID(D62:D1741,4,3)</f>
        <v>002</v>
      </c>
      <c r="D62" s="260" t="s">
        <v>10661</v>
      </c>
      <c r="E62" s="258" t="s">
        <v>10662</v>
      </c>
      <c r="F62" s="251" t="s">
        <v>10663</v>
      </c>
      <c r="G62" s="251" t="s">
        <v>496</v>
      </c>
      <c r="H62" s="251"/>
      <c r="I62" s="259" t="s">
        <v>10515</v>
      </c>
      <c r="J62" s="252"/>
      <c r="K62" s="259" t="s">
        <v>10515</v>
      </c>
      <c r="L62" s="252"/>
      <c r="M62" s="251" t="s">
        <v>10516</v>
      </c>
      <c r="N62" s="251"/>
      <c r="O62" s="251"/>
      <c r="P62" s="251"/>
      <c r="Q62" s="288">
        <v>8900000</v>
      </c>
      <c r="R62" s="288"/>
      <c r="S62" s="288"/>
      <c r="T62" s="288"/>
      <c r="U62" s="253"/>
      <c r="V62" s="253"/>
      <c r="W62" s="253">
        <v>8900000</v>
      </c>
      <c r="X62" s="253"/>
      <c r="Y62" s="253"/>
      <c r="Z62" s="253"/>
      <c r="AA62" s="253"/>
      <c r="AB62" s="253"/>
      <c r="AC62" s="253"/>
      <c r="AD62" s="253"/>
      <c r="AE62" s="253"/>
      <c r="AF62" s="253"/>
      <c r="AG62" s="253"/>
      <c r="AH62" s="253"/>
      <c r="AI62" s="253">
        <v>0</v>
      </c>
      <c r="AJ62" s="253"/>
      <c r="AK62" s="253">
        <v>9250000</v>
      </c>
      <c r="AL62" s="253"/>
      <c r="AM62" s="253"/>
      <c r="AN62" s="253"/>
      <c r="AO62" s="253">
        <v>9250000</v>
      </c>
      <c r="AP62" s="253"/>
      <c r="AQ62" s="253"/>
      <c r="AR62" s="253"/>
      <c r="AS62" s="253">
        <f>IF(SUM(AL62:AO62)&lt;SUM(AK62),SUM(AK62)-SUM(AL62:AO62),)</f>
        <v>0</v>
      </c>
      <c r="AT62" s="27">
        <f t="shared" si="0"/>
        <v>0</v>
      </c>
      <c r="BH62" s="256"/>
    </row>
    <row r="63" spans="1:60" ht="18" customHeight="1">
      <c r="A63" s="218">
        <f>SUBTOTAL(3,$AT$7:AT63)</f>
        <v>57</v>
      </c>
      <c r="B63" s="251" t="s">
        <v>10695</v>
      </c>
      <c r="C63" s="251" t="str">
        <f>MID(D63:D1742,4,3)</f>
        <v>002</v>
      </c>
      <c r="D63" s="260" t="s">
        <v>6182</v>
      </c>
      <c r="E63" s="258" t="s">
        <v>10696</v>
      </c>
      <c r="F63" s="251" t="s">
        <v>10697</v>
      </c>
      <c r="G63" s="251" t="s">
        <v>496</v>
      </c>
      <c r="H63" s="251"/>
      <c r="I63" s="259" t="s">
        <v>10515</v>
      </c>
      <c r="J63" s="252"/>
      <c r="K63" s="259" t="s">
        <v>10515</v>
      </c>
      <c r="L63" s="252"/>
      <c r="M63" s="251" t="s">
        <v>10516</v>
      </c>
      <c r="N63" s="251"/>
      <c r="O63" s="251"/>
      <c r="P63" s="251"/>
      <c r="Q63" s="288">
        <v>8900000</v>
      </c>
      <c r="R63" s="288"/>
      <c r="S63" s="288"/>
      <c r="T63" s="288"/>
      <c r="U63" s="253">
        <v>8900000</v>
      </c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>
        <v>0</v>
      </c>
      <c r="AJ63" s="253"/>
      <c r="AK63" s="253">
        <v>9250000</v>
      </c>
      <c r="AL63" s="253"/>
      <c r="AM63" s="253">
        <v>9250000</v>
      </c>
      <c r="AN63" s="253"/>
      <c r="AO63" s="253"/>
      <c r="AP63" s="253"/>
      <c r="AQ63" s="253"/>
      <c r="AR63" s="253"/>
      <c r="AS63" s="253">
        <f t="shared" ref="AS63:AS70" si="4">IF(SUM(AL63:AM63)&lt;SUM(AK63),SUM(AK63)-SUM(AL63:AM63),)</f>
        <v>0</v>
      </c>
      <c r="AT63" s="27">
        <f t="shared" si="0"/>
        <v>0</v>
      </c>
      <c r="BH63" s="256"/>
    </row>
    <row r="64" spans="1:60" ht="18" customHeight="1">
      <c r="A64" s="218">
        <f>SUBTOTAL(3,$AT$7:AT64)</f>
        <v>58</v>
      </c>
      <c r="B64" s="251" t="s">
        <v>10698</v>
      </c>
      <c r="C64" s="251" t="str">
        <f>MID(D64:D1744,4,3)</f>
        <v>002</v>
      </c>
      <c r="D64" s="260" t="s">
        <v>5412</v>
      </c>
      <c r="E64" s="258" t="s">
        <v>10699</v>
      </c>
      <c r="F64" s="251" t="s">
        <v>10700</v>
      </c>
      <c r="G64" s="251" t="s">
        <v>496</v>
      </c>
      <c r="H64" s="251"/>
      <c r="I64" s="259" t="s">
        <v>10515</v>
      </c>
      <c r="J64" s="252"/>
      <c r="K64" s="259" t="s">
        <v>10515</v>
      </c>
      <c r="L64" s="252"/>
      <c r="M64" s="251" t="s">
        <v>10516</v>
      </c>
      <c r="N64" s="251"/>
      <c r="O64" s="251"/>
      <c r="P64" s="251"/>
      <c r="Q64" s="288">
        <v>8900000</v>
      </c>
      <c r="R64" s="288"/>
      <c r="S64" s="288"/>
      <c r="T64" s="288"/>
      <c r="U64" s="253">
        <v>8900000</v>
      </c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3">
        <v>0</v>
      </c>
      <c r="AJ64" s="253"/>
      <c r="AK64" s="253">
        <v>9250000</v>
      </c>
      <c r="AL64" s="253"/>
      <c r="AM64" s="253"/>
      <c r="AN64" s="253"/>
      <c r="AO64" s="253"/>
      <c r="AP64" s="253"/>
      <c r="AQ64" s="253">
        <v>9250000</v>
      </c>
      <c r="AR64" s="253"/>
      <c r="AS64" s="253">
        <f>IF(SUM(AL64:AQ64)&lt;SUM(AK64),SUM(AK64)-SUM(AL64:AQ64),)</f>
        <v>0</v>
      </c>
      <c r="AT64" s="27">
        <f t="shared" si="0"/>
        <v>0</v>
      </c>
      <c r="BH64" s="256"/>
    </row>
    <row r="65" spans="1:60" ht="18" customHeight="1">
      <c r="A65" s="218">
        <f>SUBTOTAL(3,$AT$7:AT65)</f>
        <v>59</v>
      </c>
      <c r="B65" s="251" t="s">
        <v>10701</v>
      </c>
      <c r="C65" s="251" t="str">
        <f>MID(D65:D1745,4,3)</f>
        <v>002</v>
      </c>
      <c r="D65" s="260" t="s">
        <v>4740</v>
      </c>
      <c r="E65" s="258" t="s">
        <v>10702</v>
      </c>
      <c r="F65" s="251" t="s">
        <v>116</v>
      </c>
      <c r="G65" s="251" t="s">
        <v>7106</v>
      </c>
      <c r="H65" s="251"/>
      <c r="I65" s="259" t="s">
        <v>10515</v>
      </c>
      <c r="J65" s="252"/>
      <c r="K65" s="259" t="s">
        <v>10515</v>
      </c>
      <c r="L65" s="252"/>
      <c r="M65" s="251" t="s">
        <v>10516</v>
      </c>
      <c r="N65" s="251"/>
      <c r="O65" s="251"/>
      <c r="P65" s="251"/>
      <c r="Q65" s="288">
        <v>8900000</v>
      </c>
      <c r="R65" s="288"/>
      <c r="S65" s="288"/>
      <c r="T65" s="288"/>
      <c r="U65" s="253">
        <v>8900000</v>
      </c>
      <c r="V65" s="253"/>
      <c r="W65" s="253"/>
      <c r="X65" s="253"/>
      <c r="Y65" s="253"/>
      <c r="Z65" s="253"/>
      <c r="AA65" s="253"/>
      <c r="AB65" s="253"/>
      <c r="AC65" s="253"/>
      <c r="AD65" s="253"/>
      <c r="AE65" s="253"/>
      <c r="AF65" s="253"/>
      <c r="AG65" s="253"/>
      <c r="AH65" s="253"/>
      <c r="AI65" s="253">
        <v>0</v>
      </c>
      <c r="AJ65" s="253"/>
      <c r="AK65" s="253">
        <v>9250000</v>
      </c>
      <c r="AL65" s="253"/>
      <c r="AM65" s="253">
        <v>9250000</v>
      </c>
      <c r="AN65" s="253"/>
      <c r="AO65" s="253"/>
      <c r="AP65" s="253"/>
      <c r="AQ65" s="253"/>
      <c r="AR65" s="253"/>
      <c r="AS65" s="253">
        <f t="shared" si="4"/>
        <v>0</v>
      </c>
      <c r="AT65" s="27">
        <f t="shared" si="0"/>
        <v>0</v>
      </c>
      <c r="BH65" s="256"/>
    </row>
    <row r="66" spans="1:60" ht="18" customHeight="1">
      <c r="A66" s="218">
        <f>SUBTOTAL(3,$AT$7:AT66)</f>
        <v>60</v>
      </c>
      <c r="B66" s="251" t="s">
        <v>10703</v>
      </c>
      <c r="C66" s="251" t="str">
        <f>MID(D66:D1746,4,3)</f>
        <v>002</v>
      </c>
      <c r="D66" s="260" t="s">
        <v>6855</v>
      </c>
      <c r="E66" s="258" t="s">
        <v>10704</v>
      </c>
      <c r="F66" s="251" t="s">
        <v>10705</v>
      </c>
      <c r="G66" s="251" t="s">
        <v>496</v>
      </c>
      <c r="H66" s="251"/>
      <c r="I66" s="259" t="s">
        <v>10515</v>
      </c>
      <c r="J66" s="252"/>
      <c r="K66" s="259" t="s">
        <v>10515</v>
      </c>
      <c r="L66" s="252"/>
      <c r="M66" s="251" t="s">
        <v>10516</v>
      </c>
      <c r="N66" s="251"/>
      <c r="O66" s="251"/>
      <c r="P66" s="251"/>
      <c r="Q66" s="288">
        <v>8900000</v>
      </c>
      <c r="R66" s="288"/>
      <c r="S66" s="288"/>
      <c r="T66" s="288"/>
      <c r="U66" s="253">
        <v>8900000</v>
      </c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>
        <v>0</v>
      </c>
      <c r="AJ66" s="253"/>
      <c r="AK66" s="253">
        <v>9250000</v>
      </c>
      <c r="AL66" s="253"/>
      <c r="AM66" s="253">
        <v>9250000</v>
      </c>
      <c r="AN66" s="253"/>
      <c r="AO66" s="253"/>
      <c r="AP66" s="253"/>
      <c r="AQ66" s="253"/>
      <c r="AR66" s="253"/>
      <c r="AS66" s="253">
        <f t="shared" si="4"/>
        <v>0</v>
      </c>
      <c r="AT66" s="27">
        <f t="shared" si="0"/>
        <v>0</v>
      </c>
      <c r="BH66" s="256"/>
    </row>
    <row r="67" spans="1:60" ht="18" customHeight="1">
      <c r="A67" s="218">
        <f>SUBTOTAL(3,$AT$7:AT67)</f>
        <v>61</v>
      </c>
      <c r="B67" s="251">
        <v>75306002025</v>
      </c>
      <c r="C67" s="251" t="str">
        <f>MID(D67:D1747,4,3)</f>
        <v>002</v>
      </c>
      <c r="D67" s="260" t="s">
        <v>6218</v>
      </c>
      <c r="E67" s="258" t="s">
        <v>10706</v>
      </c>
      <c r="F67" s="251" t="s">
        <v>10630</v>
      </c>
      <c r="G67" s="251" t="s">
        <v>7106</v>
      </c>
      <c r="H67" s="251"/>
      <c r="I67" s="259" t="s">
        <v>10515</v>
      </c>
      <c r="J67" s="252"/>
      <c r="K67" s="259" t="s">
        <v>10515</v>
      </c>
      <c r="L67" s="252"/>
      <c r="M67" s="251" t="s">
        <v>10516</v>
      </c>
      <c r="N67" s="251"/>
      <c r="O67" s="251"/>
      <c r="P67" s="251"/>
      <c r="Q67" s="288">
        <v>8900000</v>
      </c>
      <c r="R67" s="288"/>
      <c r="S67" s="288"/>
      <c r="T67" s="288"/>
      <c r="U67" s="253">
        <v>8900000</v>
      </c>
      <c r="V67" s="253"/>
      <c r="W67" s="253"/>
      <c r="X67" s="253"/>
      <c r="Y67" s="253"/>
      <c r="Z67" s="253"/>
      <c r="AA67" s="253"/>
      <c r="AB67" s="253"/>
      <c r="AC67" s="253"/>
      <c r="AD67" s="253"/>
      <c r="AE67" s="253"/>
      <c r="AF67" s="253"/>
      <c r="AG67" s="253"/>
      <c r="AH67" s="253"/>
      <c r="AI67" s="253">
        <v>0</v>
      </c>
      <c r="AJ67" s="253"/>
      <c r="AK67" s="253">
        <v>9250000</v>
      </c>
      <c r="AL67" s="253"/>
      <c r="AM67" s="253">
        <v>9250000</v>
      </c>
      <c r="AN67" s="253"/>
      <c r="AO67" s="253"/>
      <c r="AP67" s="253"/>
      <c r="AQ67" s="253"/>
      <c r="AR67" s="253"/>
      <c r="AS67" s="253">
        <f t="shared" si="4"/>
        <v>0</v>
      </c>
      <c r="AT67" s="27">
        <f t="shared" si="0"/>
        <v>0</v>
      </c>
      <c r="BH67" s="256"/>
    </row>
    <row r="68" spans="1:60" ht="18" customHeight="1">
      <c r="A68" s="218">
        <f>SUBTOTAL(3,$AT$7:AT68)</f>
        <v>62</v>
      </c>
      <c r="B68" s="251" t="s">
        <v>10681</v>
      </c>
      <c r="C68" s="251" t="str">
        <f>MID(D68:D1747,4,3)</f>
        <v>002</v>
      </c>
      <c r="D68" s="260" t="s">
        <v>10682</v>
      </c>
      <c r="E68" s="258" t="s">
        <v>10683</v>
      </c>
      <c r="F68" s="251" t="s">
        <v>10684</v>
      </c>
      <c r="G68" s="251" t="s">
        <v>496</v>
      </c>
      <c r="H68" s="251"/>
      <c r="I68" s="259" t="s">
        <v>10515</v>
      </c>
      <c r="J68" s="252"/>
      <c r="K68" s="259" t="s">
        <v>10515</v>
      </c>
      <c r="L68" s="252"/>
      <c r="M68" s="251" t="s">
        <v>10516</v>
      </c>
      <c r="N68" s="251"/>
      <c r="O68" s="251"/>
      <c r="P68" s="251"/>
      <c r="Q68" s="288">
        <v>8900000</v>
      </c>
      <c r="R68" s="288"/>
      <c r="S68" s="288"/>
      <c r="T68" s="288"/>
      <c r="U68" s="253"/>
      <c r="V68" s="253"/>
      <c r="W68" s="253">
        <v>8900000</v>
      </c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>
        <v>0</v>
      </c>
      <c r="AJ68" s="253"/>
      <c r="AK68" s="253">
        <v>9250000</v>
      </c>
      <c r="AL68" s="253"/>
      <c r="AM68" s="253">
        <v>9250000</v>
      </c>
      <c r="AN68" s="253"/>
      <c r="AO68" s="253"/>
      <c r="AP68" s="253"/>
      <c r="AQ68" s="253"/>
      <c r="AR68" s="253"/>
      <c r="AS68" s="253">
        <f t="shared" si="4"/>
        <v>0</v>
      </c>
      <c r="AT68" s="27">
        <f t="shared" si="0"/>
        <v>0</v>
      </c>
      <c r="BH68" s="256"/>
    </row>
    <row r="69" spans="1:60" ht="18" customHeight="1">
      <c r="A69" s="218">
        <f>SUBTOTAL(3,$AT$7:AT69)</f>
        <v>63</v>
      </c>
      <c r="B69" s="251" t="s">
        <v>10710</v>
      </c>
      <c r="C69" s="251" t="str">
        <f>MID(D69:D1749,4,3)</f>
        <v>002</v>
      </c>
      <c r="D69" s="260" t="s">
        <v>5342</v>
      </c>
      <c r="E69" s="258" t="s">
        <v>10711</v>
      </c>
      <c r="F69" s="251" t="s">
        <v>1338</v>
      </c>
      <c r="G69" s="251" t="s">
        <v>496</v>
      </c>
      <c r="H69" s="251"/>
      <c r="I69" s="259" t="s">
        <v>10515</v>
      </c>
      <c r="J69" s="252"/>
      <c r="K69" s="259" t="s">
        <v>10515</v>
      </c>
      <c r="L69" s="252"/>
      <c r="M69" s="251" t="s">
        <v>10516</v>
      </c>
      <c r="N69" s="251"/>
      <c r="O69" s="251"/>
      <c r="P69" s="251"/>
      <c r="Q69" s="288">
        <v>8900000</v>
      </c>
      <c r="R69" s="288"/>
      <c r="S69" s="288"/>
      <c r="T69" s="288"/>
      <c r="U69" s="253">
        <v>8900000</v>
      </c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>
        <v>0</v>
      </c>
      <c r="AJ69" s="253"/>
      <c r="AK69" s="253">
        <v>9250000</v>
      </c>
      <c r="AL69" s="253"/>
      <c r="AM69" s="253">
        <v>9250000</v>
      </c>
      <c r="AN69" s="253"/>
      <c r="AO69" s="253"/>
      <c r="AP69" s="253"/>
      <c r="AQ69" s="253"/>
      <c r="AR69" s="253"/>
      <c r="AS69" s="253">
        <f t="shared" si="4"/>
        <v>0</v>
      </c>
      <c r="AT69" s="27">
        <f t="shared" si="0"/>
        <v>0</v>
      </c>
      <c r="BH69" s="256"/>
    </row>
    <row r="70" spans="1:60" ht="18" customHeight="1">
      <c r="A70" s="218">
        <f>SUBTOTAL(3,$AT$7:AT70)</f>
        <v>64</v>
      </c>
      <c r="B70" s="251" t="s">
        <v>10712</v>
      </c>
      <c r="C70" s="251" t="str">
        <f>MID(D70:D1750,4,3)</f>
        <v>002</v>
      </c>
      <c r="D70" s="260" t="s">
        <v>6441</v>
      </c>
      <c r="E70" s="258" t="s">
        <v>10713</v>
      </c>
      <c r="F70" s="251" t="s">
        <v>10714</v>
      </c>
      <c r="G70" s="251" t="s">
        <v>496</v>
      </c>
      <c r="H70" s="251"/>
      <c r="I70" s="259" t="s">
        <v>10515</v>
      </c>
      <c r="J70" s="252"/>
      <c r="K70" s="259" t="s">
        <v>10515</v>
      </c>
      <c r="L70" s="252"/>
      <c r="M70" s="251" t="s">
        <v>10516</v>
      </c>
      <c r="N70" s="251"/>
      <c r="O70" s="251"/>
      <c r="P70" s="251"/>
      <c r="Q70" s="288">
        <v>8900000</v>
      </c>
      <c r="R70" s="288"/>
      <c r="S70" s="288"/>
      <c r="T70" s="288"/>
      <c r="U70" s="253">
        <v>8900000</v>
      </c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>
        <v>0</v>
      </c>
      <c r="AJ70" s="253"/>
      <c r="AK70" s="253">
        <v>0</v>
      </c>
      <c r="AL70" s="253"/>
      <c r="AM70" s="253"/>
      <c r="AN70" s="253"/>
      <c r="AO70" s="253"/>
      <c r="AP70" s="253"/>
      <c r="AQ70" s="253"/>
      <c r="AR70" s="253"/>
      <c r="AS70" s="253">
        <f t="shared" si="4"/>
        <v>0</v>
      </c>
      <c r="AT70" s="27">
        <f t="shared" si="0"/>
        <v>0</v>
      </c>
      <c r="AV70" s="264">
        <v>1</v>
      </c>
      <c r="AW70" s="264"/>
      <c r="BF70" s="244">
        <f>VLOOKUP(D70,'[1]HG chuyen qua+hoan bhyt'!$A$49:$E$85,4,0)</f>
        <v>1105650</v>
      </c>
      <c r="BH70" s="256"/>
    </row>
    <row r="71" spans="1:60" ht="18" customHeight="1">
      <c r="A71" s="218">
        <f>SUBTOTAL(3,$AT$7:AT71)</f>
        <v>65</v>
      </c>
      <c r="B71" s="251" t="s">
        <v>10688</v>
      </c>
      <c r="C71" s="251" t="str">
        <f>MID(D71:D1750,4,3)</f>
        <v>002</v>
      </c>
      <c r="D71" s="260" t="s">
        <v>10689</v>
      </c>
      <c r="E71" s="258" t="s">
        <v>10690</v>
      </c>
      <c r="F71" s="251" t="s">
        <v>10633</v>
      </c>
      <c r="G71" s="251" t="s">
        <v>496</v>
      </c>
      <c r="H71" s="251"/>
      <c r="I71" s="259" t="s">
        <v>10515</v>
      </c>
      <c r="J71" s="252"/>
      <c r="K71" s="259" t="s">
        <v>10515</v>
      </c>
      <c r="L71" s="252"/>
      <c r="M71" s="251" t="s">
        <v>10516</v>
      </c>
      <c r="N71" s="251"/>
      <c r="O71" s="251"/>
      <c r="P71" s="251"/>
      <c r="Q71" s="288">
        <v>8900000</v>
      </c>
      <c r="R71" s="288"/>
      <c r="S71" s="288"/>
      <c r="T71" s="288"/>
      <c r="U71" s="253"/>
      <c r="V71" s="253"/>
      <c r="W71" s="253">
        <v>8900000</v>
      </c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  <c r="AH71" s="253"/>
      <c r="AI71" s="253">
        <v>0</v>
      </c>
      <c r="AJ71" s="253"/>
      <c r="AK71" s="253">
        <v>9250000</v>
      </c>
      <c r="AL71" s="253"/>
      <c r="AM71" s="253"/>
      <c r="AN71" s="253"/>
      <c r="AO71" s="253">
        <v>9250000</v>
      </c>
      <c r="AP71" s="253"/>
      <c r="AQ71" s="253"/>
      <c r="AR71" s="253"/>
      <c r="AS71" s="253">
        <f t="shared" ref="AS71:AS72" si="5">IF(SUM(AL71:AO71)&lt;SUM(AK71),SUM(AK71)-SUM(AL71:AO71),)</f>
        <v>0</v>
      </c>
      <c r="AT71" s="27">
        <f t="shared" ref="AT71:AT134" si="6">AI71+AS71</f>
        <v>0</v>
      </c>
      <c r="BH71" s="256"/>
    </row>
    <row r="72" spans="1:60" ht="18" customHeight="1">
      <c r="A72" s="218">
        <f>SUBTOTAL(3,$AT$7:AT72)</f>
        <v>66</v>
      </c>
      <c r="B72" s="251" t="s">
        <v>10691</v>
      </c>
      <c r="C72" s="251" t="str">
        <f>MID(D72:D1751,4,3)</f>
        <v>002</v>
      </c>
      <c r="D72" s="260" t="s">
        <v>10692</v>
      </c>
      <c r="E72" s="258" t="s">
        <v>10693</v>
      </c>
      <c r="F72" s="251" t="s">
        <v>10694</v>
      </c>
      <c r="G72" s="251" t="s">
        <v>496</v>
      </c>
      <c r="H72" s="251"/>
      <c r="I72" s="259" t="s">
        <v>10515</v>
      </c>
      <c r="J72" s="252"/>
      <c r="K72" s="259" t="s">
        <v>10515</v>
      </c>
      <c r="L72" s="252"/>
      <c r="M72" s="251" t="s">
        <v>10516</v>
      </c>
      <c r="N72" s="251"/>
      <c r="O72" s="251"/>
      <c r="P72" s="251"/>
      <c r="Q72" s="288">
        <v>8900000</v>
      </c>
      <c r="R72" s="288"/>
      <c r="S72" s="288"/>
      <c r="T72" s="288"/>
      <c r="U72" s="253"/>
      <c r="V72" s="253"/>
      <c r="W72" s="253">
        <v>8900000</v>
      </c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>
        <v>0</v>
      </c>
      <c r="AJ72" s="253"/>
      <c r="AK72" s="253">
        <v>9250000</v>
      </c>
      <c r="AL72" s="253"/>
      <c r="AM72" s="253"/>
      <c r="AN72" s="253"/>
      <c r="AO72" s="253">
        <v>9250000</v>
      </c>
      <c r="AP72" s="253"/>
      <c r="AQ72" s="253"/>
      <c r="AR72" s="253"/>
      <c r="AS72" s="253">
        <f t="shared" si="5"/>
        <v>0</v>
      </c>
      <c r="AT72" s="27">
        <f t="shared" si="6"/>
        <v>0</v>
      </c>
      <c r="BH72" s="256"/>
    </row>
    <row r="73" spans="1:60" ht="18" customHeight="1">
      <c r="A73" s="218">
        <f>SUBTOTAL(3,$AT$7:AT73)</f>
        <v>67</v>
      </c>
      <c r="B73" s="251" t="s">
        <v>10707</v>
      </c>
      <c r="C73" s="251" t="str">
        <f>MID(D73:D1753,4,3)</f>
        <v>002</v>
      </c>
      <c r="D73" s="260" t="s">
        <v>10708</v>
      </c>
      <c r="E73" s="258" t="s">
        <v>10709</v>
      </c>
      <c r="F73" s="251" t="s">
        <v>9692</v>
      </c>
      <c r="G73" s="251" t="s">
        <v>496</v>
      </c>
      <c r="H73" s="251"/>
      <c r="I73" s="259" t="s">
        <v>10515</v>
      </c>
      <c r="J73" s="252"/>
      <c r="K73" s="259" t="s">
        <v>10515</v>
      </c>
      <c r="L73" s="252"/>
      <c r="M73" s="251" t="s">
        <v>10516</v>
      </c>
      <c r="N73" s="251"/>
      <c r="O73" s="251"/>
      <c r="P73" s="251"/>
      <c r="Q73" s="288">
        <v>8900000</v>
      </c>
      <c r="R73" s="288"/>
      <c r="S73" s="288"/>
      <c r="T73" s="288"/>
      <c r="U73" s="253"/>
      <c r="V73" s="253"/>
      <c r="W73" s="253">
        <v>8900000</v>
      </c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>
        <v>0</v>
      </c>
      <c r="AJ73" s="253"/>
      <c r="AK73" s="253">
        <v>9250000</v>
      </c>
      <c r="AL73" s="253"/>
      <c r="AM73" s="253">
        <v>9250000</v>
      </c>
      <c r="AN73" s="253"/>
      <c r="AO73" s="253"/>
      <c r="AP73" s="253"/>
      <c r="AQ73" s="253"/>
      <c r="AR73" s="253"/>
      <c r="AS73" s="253">
        <f t="shared" ref="AS73:AS80" si="7">IF(SUM(AL73:AM73)&lt;SUM(AK73),SUM(AK73)-SUM(AL73:AM73),)</f>
        <v>0</v>
      </c>
      <c r="AT73" s="27">
        <f t="shared" si="6"/>
        <v>0</v>
      </c>
      <c r="BH73" s="256"/>
    </row>
    <row r="74" spans="1:60" ht="18" customHeight="1">
      <c r="A74" s="218">
        <f>SUBTOTAL(3,$AT$7:AT74)</f>
        <v>68</v>
      </c>
      <c r="B74" s="251" t="s">
        <v>10725</v>
      </c>
      <c r="C74" s="251" t="str">
        <f>MID(D74:D1754,4,3)</f>
        <v>003</v>
      </c>
      <c r="D74" s="260" t="s">
        <v>6671</v>
      </c>
      <c r="E74" s="258" t="s">
        <v>10726</v>
      </c>
      <c r="F74" s="251" t="s">
        <v>10727</v>
      </c>
      <c r="G74" s="251" t="s">
        <v>496</v>
      </c>
      <c r="H74" s="251"/>
      <c r="I74" s="259" t="s">
        <v>8763</v>
      </c>
      <c r="J74" s="252"/>
      <c r="K74" s="259" t="s">
        <v>8763</v>
      </c>
      <c r="L74" s="252"/>
      <c r="M74" s="251" t="s">
        <v>10728</v>
      </c>
      <c r="N74" s="251"/>
      <c r="O74" s="251"/>
      <c r="P74" s="251"/>
      <c r="Q74" s="288">
        <v>8900000</v>
      </c>
      <c r="R74" s="288"/>
      <c r="S74" s="288"/>
      <c r="T74" s="288"/>
      <c r="U74" s="253">
        <v>8900000</v>
      </c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>
        <v>0</v>
      </c>
      <c r="AJ74" s="253"/>
      <c r="AK74" s="253">
        <v>9250000</v>
      </c>
      <c r="AL74" s="253"/>
      <c r="AM74" s="253">
        <v>9250000</v>
      </c>
      <c r="AN74" s="253"/>
      <c r="AO74" s="253"/>
      <c r="AP74" s="253"/>
      <c r="AQ74" s="253"/>
      <c r="AR74" s="253"/>
      <c r="AS74" s="253">
        <f t="shared" si="7"/>
        <v>0</v>
      </c>
      <c r="AT74" s="27">
        <f t="shared" si="6"/>
        <v>0</v>
      </c>
      <c r="BH74" s="256"/>
    </row>
    <row r="75" spans="1:60" ht="18" customHeight="1">
      <c r="A75" s="218">
        <f>SUBTOTAL(3,$AT$7:AT75)</f>
        <v>69</v>
      </c>
      <c r="B75" s="251" t="s">
        <v>10716</v>
      </c>
      <c r="C75" s="251" t="str">
        <f>MID(D75:D1755,4,3)</f>
        <v>002</v>
      </c>
      <c r="D75" s="260" t="s">
        <v>10717</v>
      </c>
      <c r="E75" s="258" t="s">
        <v>10718</v>
      </c>
      <c r="F75" s="251" t="s">
        <v>9329</v>
      </c>
      <c r="G75" s="251" t="s">
        <v>496</v>
      </c>
      <c r="H75" s="251"/>
      <c r="I75" s="259" t="s">
        <v>10515</v>
      </c>
      <c r="J75" s="252"/>
      <c r="K75" s="259" t="s">
        <v>10515</v>
      </c>
      <c r="L75" s="252"/>
      <c r="M75" s="251" t="s">
        <v>10516</v>
      </c>
      <c r="N75" s="251"/>
      <c r="O75" s="251"/>
      <c r="P75" s="251"/>
      <c r="Q75" s="288">
        <v>8900000</v>
      </c>
      <c r="R75" s="288"/>
      <c r="S75" s="288"/>
      <c r="T75" s="288"/>
      <c r="U75" s="25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>
        <v>8900000</v>
      </c>
      <c r="AJ75" s="253"/>
      <c r="AK75" s="253">
        <v>9250000</v>
      </c>
      <c r="AL75" s="253"/>
      <c r="AM75" s="253"/>
      <c r="AN75" s="253"/>
      <c r="AO75" s="253"/>
      <c r="AP75" s="253"/>
      <c r="AQ75" s="253"/>
      <c r="AR75" s="253"/>
      <c r="AS75" s="253">
        <f t="shared" si="7"/>
        <v>9250000</v>
      </c>
      <c r="AT75" s="27">
        <f t="shared" si="6"/>
        <v>18150000</v>
      </c>
      <c r="BH75" s="256"/>
    </row>
    <row r="76" spans="1:60" ht="18" customHeight="1">
      <c r="A76" s="218">
        <f>SUBTOTAL(3,$AT$7:AT76)</f>
        <v>70</v>
      </c>
      <c r="B76" s="251">
        <v>79206042393</v>
      </c>
      <c r="C76" s="251" t="str">
        <f>MID(D76:D1756,4,3)</f>
        <v>003</v>
      </c>
      <c r="D76" s="260" t="s">
        <v>6835</v>
      </c>
      <c r="E76" s="258" t="s">
        <v>10733</v>
      </c>
      <c r="F76" s="251" t="s">
        <v>10734</v>
      </c>
      <c r="G76" s="251" t="s">
        <v>496</v>
      </c>
      <c r="H76" s="251"/>
      <c r="I76" s="259" t="s">
        <v>8763</v>
      </c>
      <c r="J76" s="252"/>
      <c r="K76" s="259" t="s">
        <v>8763</v>
      </c>
      <c r="L76" s="252"/>
      <c r="M76" s="251" t="s">
        <v>10728</v>
      </c>
      <c r="N76" s="251"/>
      <c r="O76" s="251"/>
      <c r="P76" s="251"/>
      <c r="Q76" s="288">
        <v>8900000</v>
      </c>
      <c r="R76" s="288"/>
      <c r="S76" s="288"/>
      <c r="T76" s="288"/>
      <c r="U76" s="253">
        <v>8900000</v>
      </c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>
        <v>0</v>
      </c>
      <c r="AJ76" s="253"/>
      <c r="AK76" s="253">
        <v>9250000</v>
      </c>
      <c r="AL76" s="253"/>
      <c r="AM76" s="253">
        <v>9250000</v>
      </c>
      <c r="AN76" s="253"/>
      <c r="AO76" s="253"/>
      <c r="AP76" s="253"/>
      <c r="AQ76" s="253"/>
      <c r="AR76" s="253"/>
      <c r="AS76" s="253">
        <f t="shared" si="7"/>
        <v>0</v>
      </c>
      <c r="AT76" s="27">
        <f t="shared" si="6"/>
        <v>0</v>
      </c>
      <c r="BH76" s="256"/>
    </row>
    <row r="77" spans="1:60" ht="18" customHeight="1">
      <c r="A77" s="218">
        <f>SUBTOTAL(3,$AT$7:AT77)</f>
        <v>71</v>
      </c>
      <c r="B77" s="251" t="s">
        <v>10735</v>
      </c>
      <c r="C77" s="251" t="str">
        <f>MID(D77:D1757,4,3)</f>
        <v>003</v>
      </c>
      <c r="D77" s="260" t="s">
        <v>4760</v>
      </c>
      <c r="E77" s="258" t="s">
        <v>8826</v>
      </c>
      <c r="F77" s="251" t="s">
        <v>10736</v>
      </c>
      <c r="G77" s="251" t="s">
        <v>7106</v>
      </c>
      <c r="H77" s="251"/>
      <c r="I77" s="259" t="s">
        <v>8763</v>
      </c>
      <c r="J77" s="252"/>
      <c r="K77" s="259" t="s">
        <v>8763</v>
      </c>
      <c r="L77" s="252"/>
      <c r="M77" s="251" t="s">
        <v>10519</v>
      </c>
      <c r="N77" s="251"/>
      <c r="O77" s="251"/>
      <c r="P77" s="251"/>
      <c r="Q77" s="288">
        <v>8900000</v>
      </c>
      <c r="R77" s="288"/>
      <c r="S77" s="288"/>
      <c r="T77" s="288"/>
      <c r="U77" s="253">
        <v>8900000</v>
      </c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>
        <v>0</v>
      </c>
      <c r="AJ77" s="253"/>
      <c r="AK77" s="253">
        <v>9250000</v>
      </c>
      <c r="AL77" s="253"/>
      <c r="AM77" s="253">
        <v>9250000</v>
      </c>
      <c r="AN77" s="253"/>
      <c r="AO77" s="253"/>
      <c r="AP77" s="253"/>
      <c r="AQ77" s="253"/>
      <c r="AR77" s="253"/>
      <c r="AS77" s="253">
        <f t="shared" si="7"/>
        <v>0</v>
      </c>
      <c r="AT77" s="27">
        <f t="shared" si="6"/>
        <v>0</v>
      </c>
      <c r="BH77" s="256"/>
    </row>
    <row r="78" spans="1:60" ht="18" customHeight="1">
      <c r="A78" s="218">
        <f>SUBTOTAL(3,$AT$7:AT78)</f>
        <v>72</v>
      </c>
      <c r="B78" s="251" t="s">
        <v>10737</v>
      </c>
      <c r="C78" s="251" t="str">
        <f>MID(D78:D1758,4,3)</f>
        <v>003</v>
      </c>
      <c r="D78" s="260" t="s">
        <v>6655</v>
      </c>
      <c r="E78" s="258" t="s">
        <v>10738</v>
      </c>
      <c r="F78" s="251" t="s">
        <v>10739</v>
      </c>
      <c r="G78" s="251" t="s">
        <v>496</v>
      </c>
      <c r="H78" s="251"/>
      <c r="I78" s="259" t="s">
        <v>8763</v>
      </c>
      <c r="J78" s="252"/>
      <c r="K78" s="259" t="s">
        <v>8763</v>
      </c>
      <c r="L78" s="252"/>
      <c r="M78" s="251" t="s">
        <v>10728</v>
      </c>
      <c r="N78" s="251"/>
      <c r="O78" s="251"/>
      <c r="P78" s="251"/>
      <c r="Q78" s="288">
        <v>8900000</v>
      </c>
      <c r="R78" s="288"/>
      <c r="S78" s="288"/>
      <c r="T78" s="288"/>
      <c r="U78" s="253">
        <v>8900000</v>
      </c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>
        <v>0</v>
      </c>
      <c r="AJ78" s="253"/>
      <c r="AK78" s="253">
        <v>9250000</v>
      </c>
      <c r="AL78" s="253"/>
      <c r="AM78" s="253">
        <v>9250000</v>
      </c>
      <c r="AN78" s="253"/>
      <c r="AO78" s="253"/>
      <c r="AP78" s="253"/>
      <c r="AQ78" s="253"/>
      <c r="AR78" s="253"/>
      <c r="AS78" s="253">
        <f t="shared" si="7"/>
        <v>0</v>
      </c>
      <c r="AT78" s="27">
        <f t="shared" si="6"/>
        <v>0</v>
      </c>
      <c r="BH78" s="256"/>
    </row>
    <row r="79" spans="1:60" ht="18" customHeight="1">
      <c r="A79" s="218">
        <f>SUBTOTAL(3,$AT$7:AT79)</f>
        <v>73</v>
      </c>
      <c r="B79" s="251" t="s">
        <v>10740</v>
      </c>
      <c r="C79" s="251" t="str">
        <f>MID(D79:D1759,4,3)</f>
        <v>003</v>
      </c>
      <c r="D79" s="260" t="s">
        <v>5481</v>
      </c>
      <c r="E79" s="258" t="s">
        <v>10741</v>
      </c>
      <c r="F79" s="251" t="s">
        <v>10742</v>
      </c>
      <c r="G79" s="251" t="s">
        <v>496</v>
      </c>
      <c r="H79" s="251"/>
      <c r="I79" s="259" t="s">
        <v>8763</v>
      </c>
      <c r="J79" s="252"/>
      <c r="K79" s="259" t="s">
        <v>8763</v>
      </c>
      <c r="L79" s="252"/>
      <c r="M79" s="251" t="s">
        <v>10519</v>
      </c>
      <c r="N79" s="251"/>
      <c r="O79" s="251"/>
      <c r="P79" s="251"/>
      <c r="Q79" s="288">
        <v>8900000</v>
      </c>
      <c r="R79" s="288"/>
      <c r="S79" s="288"/>
      <c r="T79" s="288"/>
      <c r="U79" s="253">
        <v>8900000</v>
      </c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>
        <v>0</v>
      </c>
      <c r="AJ79" s="253"/>
      <c r="AK79" s="253">
        <v>9250000</v>
      </c>
      <c r="AL79" s="253"/>
      <c r="AM79" s="253">
        <v>9250000</v>
      </c>
      <c r="AN79" s="253"/>
      <c r="AO79" s="253"/>
      <c r="AP79" s="253"/>
      <c r="AQ79" s="253"/>
      <c r="AR79" s="253"/>
      <c r="AS79" s="253">
        <f t="shared" si="7"/>
        <v>0</v>
      </c>
      <c r="AT79" s="27">
        <f t="shared" si="6"/>
        <v>0</v>
      </c>
      <c r="BH79" s="256"/>
    </row>
    <row r="80" spans="1:60" ht="18" customHeight="1">
      <c r="A80" s="218">
        <f>SUBTOTAL(3,$AT$7:AT80)</f>
        <v>74</v>
      </c>
      <c r="B80" s="251" t="s">
        <v>10719</v>
      </c>
      <c r="C80" s="251" t="str">
        <f>MID(D80:D1760,4,3)</f>
        <v>002</v>
      </c>
      <c r="D80" s="260" t="s">
        <v>10720</v>
      </c>
      <c r="E80" s="258" t="s">
        <v>10721</v>
      </c>
      <c r="F80" s="251" t="s">
        <v>10576</v>
      </c>
      <c r="G80" s="251" t="s">
        <v>7106</v>
      </c>
      <c r="H80" s="251"/>
      <c r="I80" s="259" t="s">
        <v>10515</v>
      </c>
      <c r="J80" s="252"/>
      <c r="K80" s="259" t="s">
        <v>10515</v>
      </c>
      <c r="L80" s="252"/>
      <c r="M80" s="251" t="s">
        <v>10516</v>
      </c>
      <c r="N80" s="251"/>
      <c r="O80" s="251"/>
      <c r="P80" s="251"/>
      <c r="Q80" s="288">
        <v>8900000</v>
      </c>
      <c r="R80" s="288"/>
      <c r="S80" s="288"/>
      <c r="T80" s="288"/>
      <c r="U80" s="253"/>
      <c r="V80" s="253"/>
      <c r="W80" s="253"/>
      <c r="X80" s="253"/>
      <c r="Y80" s="253">
        <v>8900000</v>
      </c>
      <c r="Z80" s="253"/>
      <c r="AA80" s="253"/>
      <c r="AB80" s="253"/>
      <c r="AC80" s="253"/>
      <c r="AD80" s="253"/>
      <c r="AE80" s="253"/>
      <c r="AF80" s="253"/>
      <c r="AG80" s="253"/>
      <c r="AH80" s="253"/>
      <c r="AI80" s="253">
        <v>0</v>
      </c>
      <c r="AJ80" s="253"/>
      <c r="AK80" s="253">
        <v>9250000</v>
      </c>
      <c r="AL80" s="253"/>
      <c r="AM80" s="253"/>
      <c r="AN80" s="253"/>
      <c r="AO80" s="253"/>
      <c r="AP80" s="253"/>
      <c r="AQ80" s="253"/>
      <c r="AR80" s="253"/>
      <c r="AS80" s="253">
        <f t="shared" si="7"/>
        <v>9250000</v>
      </c>
      <c r="AT80" s="27">
        <f t="shared" si="6"/>
        <v>9250000</v>
      </c>
      <c r="BH80" s="256"/>
    </row>
    <row r="81" spans="1:60" ht="18" customHeight="1">
      <c r="A81" s="218">
        <f>SUBTOTAL(3,$AT$7:AT81)</f>
        <v>75</v>
      </c>
      <c r="B81" s="251" t="s">
        <v>10746</v>
      </c>
      <c r="C81" s="251" t="str">
        <f>MID(D81:D1761,4,3)</f>
        <v>003</v>
      </c>
      <c r="D81" s="260" t="s">
        <v>5120</v>
      </c>
      <c r="E81" s="258" t="s">
        <v>10747</v>
      </c>
      <c r="F81" s="251" t="s">
        <v>10748</v>
      </c>
      <c r="G81" s="251" t="s">
        <v>496</v>
      </c>
      <c r="H81" s="251"/>
      <c r="I81" s="259" t="s">
        <v>8763</v>
      </c>
      <c r="J81" s="252"/>
      <c r="K81" s="259" t="s">
        <v>8763</v>
      </c>
      <c r="L81" s="252"/>
      <c r="M81" s="251" t="s">
        <v>10519</v>
      </c>
      <c r="N81" s="251"/>
      <c r="O81" s="251"/>
      <c r="P81" s="251"/>
      <c r="Q81" s="288">
        <v>8900000</v>
      </c>
      <c r="R81" s="288"/>
      <c r="S81" s="288"/>
      <c r="T81" s="288"/>
      <c r="U81" s="253">
        <v>8900000</v>
      </c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>
        <v>0</v>
      </c>
      <c r="AJ81" s="253"/>
      <c r="AK81" s="253">
        <v>9250000</v>
      </c>
      <c r="AL81" s="253"/>
      <c r="AM81" s="253"/>
      <c r="AN81" s="253"/>
      <c r="AO81" s="253">
        <v>9250000</v>
      </c>
      <c r="AP81" s="253"/>
      <c r="AQ81" s="253"/>
      <c r="AR81" s="253"/>
      <c r="AS81" s="253">
        <f>IF(SUM(AL81:AO81)&lt;SUM(AK81),SUM(AK81)-SUM(AL81:AO81),)</f>
        <v>0</v>
      </c>
      <c r="AT81" s="27">
        <f t="shared" si="6"/>
        <v>0</v>
      </c>
      <c r="BH81" s="256"/>
    </row>
    <row r="82" spans="1:60" ht="18" customHeight="1">
      <c r="A82" s="218">
        <f>SUBTOTAL(3,$AT$7:AT82)</f>
        <v>76</v>
      </c>
      <c r="B82" s="251" t="s">
        <v>10749</v>
      </c>
      <c r="C82" s="251" t="str">
        <f>MID(D82:D1762,4,3)</f>
        <v>003</v>
      </c>
      <c r="D82" s="260" t="s">
        <v>6322</v>
      </c>
      <c r="E82" s="258" t="s">
        <v>10750</v>
      </c>
      <c r="F82" s="251" t="s">
        <v>10751</v>
      </c>
      <c r="G82" s="251" t="s">
        <v>496</v>
      </c>
      <c r="H82" s="251"/>
      <c r="I82" s="259" t="s">
        <v>8763</v>
      </c>
      <c r="J82" s="252"/>
      <c r="K82" s="259" t="s">
        <v>8763</v>
      </c>
      <c r="L82" s="252"/>
      <c r="M82" s="251" t="s">
        <v>10728</v>
      </c>
      <c r="N82" s="251"/>
      <c r="O82" s="251"/>
      <c r="P82" s="251"/>
      <c r="Q82" s="288">
        <v>8900000</v>
      </c>
      <c r="R82" s="288"/>
      <c r="S82" s="288"/>
      <c r="T82" s="288"/>
      <c r="U82" s="253">
        <v>8900000</v>
      </c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>
        <v>0</v>
      </c>
      <c r="AJ82" s="253"/>
      <c r="AK82" s="253">
        <v>9250000</v>
      </c>
      <c r="AL82" s="253"/>
      <c r="AM82" s="253">
        <v>9250000</v>
      </c>
      <c r="AN82" s="253"/>
      <c r="AO82" s="253"/>
      <c r="AP82" s="253"/>
      <c r="AQ82" s="253"/>
      <c r="AR82" s="253"/>
      <c r="AS82" s="253">
        <f t="shared" ref="AS82:AS87" si="8">IF(SUM(AL82:AM82)&lt;SUM(AK82),SUM(AK82)-SUM(AL82:AM82),)</f>
        <v>0</v>
      </c>
      <c r="AT82" s="27">
        <f t="shared" si="6"/>
        <v>0</v>
      </c>
      <c r="BH82" s="256"/>
    </row>
    <row r="83" spans="1:60" ht="18" customHeight="1">
      <c r="A83" s="218">
        <f>SUBTOTAL(3,$AT$7:AT83)</f>
        <v>77</v>
      </c>
      <c r="B83" s="251" t="s">
        <v>10722</v>
      </c>
      <c r="C83" s="251" t="str">
        <f>MID(D83:D1763,4,3)</f>
        <v>002</v>
      </c>
      <c r="D83" s="260" t="s">
        <v>10723</v>
      </c>
      <c r="E83" s="258" t="s">
        <v>10724</v>
      </c>
      <c r="F83" s="251" t="s">
        <v>10603</v>
      </c>
      <c r="G83" s="251" t="s">
        <v>496</v>
      </c>
      <c r="H83" s="251"/>
      <c r="I83" s="259" t="s">
        <v>10515</v>
      </c>
      <c r="J83" s="252"/>
      <c r="K83" s="259" t="s">
        <v>10515</v>
      </c>
      <c r="L83" s="252"/>
      <c r="M83" s="251" t="s">
        <v>10516</v>
      </c>
      <c r="N83" s="251"/>
      <c r="O83" s="251"/>
      <c r="P83" s="251"/>
      <c r="Q83" s="288">
        <v>8900000</v>
      </c>
      <c r="R83" s="288"/>
      <c r="S83" s="288"/>
      <c r="T83" s="288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>
        <v>8900000</v>
      </c>
      <c r="AJ83" s="253"/>
      <c r="AK83" s="253">
        <v>9250000</v>
      </c>
      <c r="AL83" s="253"/>
      <c r="AM83" s="253"/>
      <c r="AN83" s="253"/>
      <c r="AO83" s="253"/>
      <c r="AP83" s="253"/>
      <c r="AQ83" s="253"/>
      <c r="AR83" s="253"/>
      <c r="AS83" s="253">
        <f t="shared" si="8"/>
        <v>9250000</v>
      </c>
      <c r="AT83" s="27">
        <f t="shared" si="6"/>
        <v>18150000</v>
      </c>
      <c r="BH83" s="256"/>
    </row>
    <row r="84" spans="1:60" ht="18" customHeight="1">
      <c r="A84" s="218">
        <f>SUBTOTAL(3,$AT$7:AT84)</f>
        <v>78</v>
      </c>
      <c r="B84" s="251" t="s">
        <v>10755</v>
      </c>
      <c r="C84" s="251" t="str">
        <f>MID(D84:D1764,4,3)</f>
        <v>003</v>
      </c>
      <c r="D84" s="260" t="s">
        <v>5357</v>
      </c>
      <c r="E84" s="258" t="s">
        <v>10756</v>
      </c>
      <c r="F84" s="251" t="s">
        <v>10527</v>
      </c>
      <c r="G84" s="251" t="s">
        <v>496</v>
      </c>
      <c r="H84" s="251"/>
      <c r="I84" s="259" t="s">
        <v>8763</v>
      </c>
      <c r="J84" s="252"/>
      <c r="K84" s="259" t="s">
        <v>8763</v>
      </c>
      <c r="L84" s="252"/>
      <c r="M84" s="251" t="s">
        <v>10728</v>
      </c>
      <c r="N84" s="251"/>
      <c r="O84" s="251"/>
      <c r="P84" s="251"/>
      <c r="Q84" s="288">
        <v>8900000</v>
      </c>
      <c r="R84" s="288"/>
      <c r="S84" s="288"/>
      <c r="T84" s="288"/>
      <c r="U84" s="253">
        <v>8900000</v>
      </c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>
        <v>0</v>
      </c>
      <c r="AJ84" s="253"/>
      <c r="AK84" s="253">
        <v>9250000</v>
      </c>
      <c r="AL84" s="253"/>
      <c r="AM84" s="253">
        <v>9250000</v>
      </c>
      <c r="AN84" s="253"/>
      <c r="AO84" s="253"/>
      <c r="AP84" s="253"/>
      <c r="AQ84" s="253"/>
      <c r="AR84" s="253"/>
      <c r="AS84" s="253">
        <f t="shared" si="8"/>
        <v>0</v>
      </c>
      <c r="AT84" s="27">
        <f t="shared" si="6"/>
        <v>0</v>
      </c>
      <c r="BH84" s="256"/>
    </row>
    <row r="85" spans="1:60" ht="18" customHeight="1">
      <c r="A85" s="218">
        <f>SUBTOTAL(3,$AT$7:AT85)</f>
        <v>79</v>
      </c>
      <c r="B85" s="251" t="s">
        <v>10729</v>
      </c>
      <c r="C85" s="251" t="str">
        <f>MID(D85:D1765,4,3)</f>
        <v>003</v>
      </c>
      <c r="D85" s="260" t="s">
        <v>10730</v>
      </c>
      <c r="E85" s="258" t="s">
        <v>10731</v>
      </c>
      <c r="F85" s="251" t="s">
        <v>10732</v>
      </c>
      <c r="G85" s="251" t="s">
        <v>7106</v>
      </c>
      <c r="H85" s="251"/>
      <c r="I85" s="259" t="s">
        <v>8763</v>
      </c>
      <c r="J85" s="252"/>
      <c r="K85" s="259" t="s">
        <v>8763</v>
      </c>
      <c r="L85" s="252"/>
      <c r="M85" s="251" t="s">
        <v>10519</v>
      </c>
      <c r="N85" s="251"/>
      <c r="O85" s="251"/>
      <c r="P85" s="251"/>
      <c r="Q85" s="288">
        <v>8900000</v>
      </c>
      <c r="R85" s="288"/>
      <c r="S85" s="288"/>
      <c r="T85" s="288"/>
      <c r="U85" s="253"/>
      <c r="V85" s="253"/>
      <c r="W85" s="253">
        <v>8900000</v>
      </c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>
        <v>0</v>
      </c>
      <c r="AJ85" s="253"/>
      <c r="AK85" s="253">
        <v>9250000</v>
      </c>
      <c r="AL85" s="253"/>
      <c r="AM85" s="253">
        <v>9250000</v>
      </c>
      <c r="AN85" s="253"/>
      <c r="AO85" s="253"/>
      <c r="AP85" s="253"/>
      <c r="AQ85" s="253"/>
      <c r="AR85" s="253"/>
      <c r="AS85" s="253">
        <f t="shared" si="8"/>
        <v>0</v>
      </c>
      <c r="AT85" s="27">
        <f t="shared" si="6"/>
        <v>0</v>
      </c>
      <c r="BH85" s="256"/>
    </row>
    <row r="86" spans="1:60" ht="18" customHeight="1">
      <c r="A86" s="218">
        <f>SUBTOTAL(3,$AT$7:AT86)</f>
        <v>80</v>
      </c>
      <c r="B86" s="251" t="s">
        <v>10761</v>
      </c>
      <c r="C86" s="251" t="str">
        <f>MID(D86:D1766,4,3)</f>
        <v>003</v>
      </c>
      <c r="D86" s="260" t="s">
        <v>6744</v>
      </c>
      <c r="E86" s="258" t="s">
        <v>10762</v>
      </c>
      <c r="F86" s="251" t="s">
        <v>10763</v>
      </c>
      <c r="G86" s="251" t="s">
        <v>7106</v>
      </c>
      <c r="H86" s="251"/>
      <c r="I86" s="259" t="s">
        <v>8763</v>
      </c>
      <c r="J86" s="252"/>
      <c r="K86" s="259" t="s">
        <v>8763</v>
      </c>
      <c r="L86" s="252"/>
      <c r="M86" s="251" t="s">
        <v>10519</v>
      </c>
      <c r="N86" s="251"/>
      <c r="O86" s="251"/>
      <c r="P86" s="251"/>
      <c r="Q86" s="288">
        <v>8900000</v>
      </c>
      <c r="R86" s="288"/>
      <c r="S86" s="288"/>
      <c r="T86" s="288"/>
      <c r="U86" s="253">
        <v>8900000</v>
      </c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>
        <v>0</v>
      </c>
      <c r="AJ86" s="253"/>
      <c r="AK86" s="253">
        <v>9250000</v>
      </c>
      <c r="AL86" s="253"/>
      <c r="AM86" s="253"/>
      <c r="AN86" s="253"/>
      <c r="AO86" s="253"/>
      <c r="AP86" s="253"/>
      <c r="AQ86" s="253"/>
      <c r="AR86" s="253"/>
      <c r="AS86" s="253">
        <f t="shared" si="8"/>
        <v>9250000</v>
      </c>
      <c r="AT86" s="27">
        <f t="shared" si="6"/>
        <v>9250000</v>
      </c>
      <c r="BH86" s="256"/>
    </row>
    <row r="87" spans="1:60" ht="18" customHeight="1">
      <c r="A87" s="218">
        <f>SUBTOTAL(3,$AT$7:AT87)</f>
        <v>81</v>
      </c>
      <c r="B87" s="251" t="s">
        <v>10764</v>
      </c>
      <c r="C87" s="251" t="str">
        <f>MID(D87:D1767,4,3)</f>
        <v>003</v>
      </c>
      <c r="D87" s="260" t="s">
        <v>5778</v>
      </c>
      <c r="E87" s="258" t="s">
        <v>10765</v>
      </c>
      <c r="F87" s="251" t="s">
        <v>10766</v>
      </c>
      <c r="G87" s="251" t="s">
        <v>496</v>
      </c>
      <c r="H87" s="251"/>
      <c r="I87" s="259" t="s">
        <v>8763</v>
      </c>
      <c r="J87" s="252"/>
      <c r="K87" s="259" t="s">
        <v>8763</v>
      </c>
      <c r="L87" s="252"/>
      <c r="M87" s="251" t="s">
        <v>10728</v>
      </c>
      <c r="N87" s="251"/>
      <c r="O87" s="251"/>
      <c r="P87" s="251"/>
      <c r="Q87" s="288">
        <v>8900000</v>
      </c>
      <c r="R87" s="288"/>
      <c r="S87" s="288"/>
      <c r="T87" s="288"/>
      <c r="U87" s="253">
        <v>8900000</v>
      </c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>
        <v>0</v>
      </c>
      <c r="AJ87" s="253"/>
      <c r="AK87" s="253">
        <v>9250000</v>
      </c>
      <c r="AL87" s="253"/>
      <c r="AM87" s="253">
        <v>9250000</v>
      </c>
      <c r="AN87" s="253"/>
      <c r="AO87" s="253"/>
      <c r="AP87" s="253"/>
      <c r="AQ87" s="253"/>
      <c r="AR87" s="253"/>
      <c r="AS87" s="253">
        <f t="shared" si="8"/>
        <v>0</v>
      </c>
      <c r="AT87" s="27">
        <f t="shared" si="6"/>
        <v>0</v>
      </c>
      <c r="BH87" s="256"/>
    </row>
    <row r="88" spans="1:60" ht="18" customHeight="1">
      <c r="A88" s="218">
        <f>SUBTOTAL(3,$AT$7:AT88)</f>
        <v>82</v>
      </c>
      <c r="B88" s="251" t="s">
        <v>10767</v>
      </c>
      <c r="C88" s="251" t="str">
        <f>MID(D88:D1768,4,3)</f>
        <v>003</v>
      </c>
      <c r="D88" s="260" t="s">
        <v>6607</v>
      </c>
      <c r="E88" s="258" t="s">
        <v>10768</v>
      </c>
      <c r="F88" s="251" t="s">
        <v>10769</v>
      </c>
      <c r="G88" s="251" t="s">
        <v>496</v>
      </c>
      <c r="H88" s="251"/>
      <c r="I88" s="259" t="s">
        <v>8763</v>
      </c>
      <c r="J88" s="252"/>
      <c r="K88" s="259" t="s">
        <v>8763</v>
      </c>
      <c r="L88" s="252"/>
      <c r="M88" s="251" t="s">
        <v>10728</v>
      </c>
      <c r="N88" s="251"/>
      <c r="O88" s="251"/>
      <c r="P88" s="251"/>
      <c r="Q88" s="288">
        <v>8900000</v>
      </c>
      <c r="R88" s="288"/>
      <c r="S88" s="288"/>
      <c r="T88" s="288"/>
      <c r="U88" s="253">
        <v>8900000</v>
      </c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>
        <v>0</v>
      </c>
      <c r="AJ88" s="253"/>
      <c r="AK88" s="253">
        <v>9250000</v>
      </c>
      <c r="AL88" s="253"/>
      <c r="AM88" s="253"/>
      <c r="AN88" s="253"/>
      <c r="AO88" s="253">
        <v>9250000</v>
      </c>
      <c r="AP88" s="253"/>
      <c r="AQ88" s="253"/>
      <c r="AR88" s="253"/>
      <c r="AS88" s="253">
        <f t="shared" ref="AS88:AS89" si="9">IF(SUM(AL88:AO88)&lt;SUM(AK88),SUM(AK88)-SUM(AL88:AO88),)</f>
        <v>0</v>
      </c>
      <c r="AT88" s="27">
        <f t="shared" si="6"/>
        <v>0</v>
      </c>
      <c r="BH88" s="256"/>
    </row>
    <row r="89" spans="1:60" ht="18" customHeight="1">
      <c r="A89" s="218">
        <f>SUBTOTAL(3,$AT$7:AT89)</f>
        <v>83</v>
      </c>
      <c r="B89" s="251" t="s">
        <v>10770</v>
      </c>
      <c r="C89" s="251" t="str">
        <f>MID(D89:D1769,4,3)</f>
        <v>003</v>
      </c>
      <c r="D89" s="260" t="s">
        <v>5647</v>
      </c>
      <c r="E89" s="258" t="s">
        <v>8992</v>
      </c>
      <c r="F89" s="251" t="s">
        <v>10771</v>
      </c>
      <c r="G89" s="251" t="s">
        <v>496</v>
      </c>
      <c r="H89" s="251"/>
      <c r="I89" s="259" t="s">
        <v>8763</v>
      </c>
      <c r="J89" s="252"/>
      <c r="K89" s="259" t="s">
        <v>8763</v>
      </c>
      <c r="L89" s="252"/>
      <c r="M89" s="251" t="s">
        <v>10519</v>
      </c>
      <c r="N89" s="251"/>
      <c r="O89" s="251"/>
      <c r="P89" s="251"/>
      <c r="Q89" s="288">
        <v>8900000</v>
      </c>
      <c r="R89" s="288"/>
      <c r="S89" s="288"/>
      <c r="T89" s="288"/>
      <c r="U89" s="253">
        <v>8900000</v>
      </c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>
        <v>0</v>
      </c>
      <c r="AJ89" s="253"/>
      <c r="AK89" s="253">
        <v>9250000</v>
      </c>
      <c r="AL89" s="253"/>
      <c r="AM89" s="253"/>
      <c r="AN89" s="253"/>
      <c r="AO89" s="253">
        <v>9250000</v>
      </c>
      <c r="AP89" s="253"/>
      <c r="AQ89" s="253"/>
      <c r="AR89" s="253"/>
      <c r="AS89" s="253">
        <f t="shared" si="9"/>
        <v>0</v>
      </c>
      <c r="AT89" s="27">
        <f t="shared" si="6"/>
        <v>0</v>
      </c>
      <c r="BH89" s="256"/>
    </row>
    <row r="90" spans="1:60" ht="18" customHeight="1">
      <c r="A90" s="218">
        <f>SUBTOTAL(3,$AT$7:AT90)</f>
        <v>84</v>
      </c>
      <c r="B90" s="251" t="s">
        <v>10772</v>
      </c>
      <c r="C90" s="251" t="str">
        <f>MID(D90:D1770,4,3)</f>
        <v>003</v>
      </c>
      <c r="D90" s="260" t="s">
        <v>6966</v>
      </c>
      <c r="E90" s="258" t="s">
        <v>10773</v>
      </c>
      <c r="F90" s="251" t="s">
        <v>10774</v>
      </c>
      <c r="G90" s="251" t="s">
        <v>496</v>
      </c>
      <c r="H90" s="251"/>
      <c r="I90" s="259" t="s">
        <v>8763</v>
      </c>
      <c r="J90" s="252"/>
      <c r="K90" s="259" t="s">
        <v>8763</v>
      </c>
      <c r="L90" s="252"/>
      <c r="M90" s="251" t="s">
        <v>10728</v>
      </c>
      <c r="N90" s="251"/>
      <c r="O90" s="251"/>
      <c r="P90" s="251"/>
      <c r="Q90" s="288">
        <v>8900000</v>
      </c>
      <c r="R90" s="288"/>
      <c r="S90" s="288"/>
      <c r="T90" s="288"/>
      <c r="U90" s="253">
        <v>8900000</v>
      </c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>
        <v>0</v>
      </c>
      <c r="AJ90" s="253"/>
      <c r="AK90" s="253">
        <v>9250000</v>
      </c>
      <c r="AL90" s="253"/>
      <c r="AM90" s="253">
        <v>9250000</v>
      </c>
      <c r="AN90" s="253"/>
      <c r="AO90" s="253"/>
      <c r="AP90" s="253"/>
      <c r="AQ90" s="253"/>
      <c r="AR90" s="253"/>
      <c r="AS90" s="253">
        <f t="shared" ref="AS90:AS98" si="10">IF(SUM(AL90:AM90)&lt;SUM(AK90),SUM(AK90)-SUM(AL90:AM90),)</f>
        <v>0</v>
      </c>
      <c r="AT90" s="27">
        <f t="shared" si="6"/>
        <v>0</v>
      </c>
      <c r="BH90" s="256"/>
    </row>
    <row r="91" spans="1:60" ht="18" customHeight="1">
      <c r="A91" s="218">
        <f>SUBTOTAL(3,$AT$7:AT91)</f>
        <v>85</v>
      </c>
      <c r="B91" s="251" t="s">
        <v>10775</v>
      </c>
      <c r="C91" s="251" t="str">
        <f>MID(D91:D1771,4,3)</f>
        <v>003</v>
      </c>
      <c r="D91" s="260" t="s">
        <v>5785</v>
      </c>
      <c r="E91" s="258" t="s">
        <v>10776</v>
      </c>
      <c r="F91" s="251" t="s">
        <v>10777</v>
      </c>
      <c r="G91" s="251" t="s">
        <v>496</v>
      </c>
      <c r="H91" s="251"/>
      <c r="I91" s="259" t="s">
        <v>8763</v>
      </c>
      <c r="J91" s="252"/>
      <c r="K91" s="259" t="s">
        <v>8763</v>
      </c>
      <c r="L91" s="252"/>
      <c r="M91" s="251" t="s">
        <v>10728</v>
      </c>
      <c r="N91" s="251"/>
      <c r="O91" s="251"/>
      <c r="P91" s="251"/>
      <c r="Q91" s="288">
        <v>8900000</v>
      </c>
      <c r="R91" s="288"/>
      <c r="S91" s="288"/>
      <c r="T91" s="288"/>
      <c r="U91" s="253">
        <v>8900000</v>
      </c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>
        <v>0</v>
      </c>
      <c r="AJ91" s="253"/>
      <c r="AK91" s="253">
        <v>9250000</v>
      </c>
      <c r="AL91" s="253"/>
      <c r="AM91" s="253">
        <v>9250000</v>
      </c>
      <c r="AN91" s="253"/>
      <c r="AO91" s="253"/>
      <c r="AP91" s="253"/>
      <c r="AQ91" s="253"/>
      <c r="AR91" s="253"/>
      <c r="AS91" s="253">
        <f t="shared" si="10"/>
        <v>0</v>
      </c>
      <c r="AT91" s="27">
        <f t="shared" si="6"/>
        <v>0</v>
      </c>
      <c r="BH91" s="256"/>
    </row>
    <row r="92" spans="1:60" ht="18" customHeight="1">
      <c r="A92" s="218">
        <f>SUBTOTAL(3,$AT$7:AT92)</f>
        <v>86</v>
      </c>
      <c r="B92" s="251" t="s">
        <v>10778</v>
      </c>
      <c r="C92" s="251" t="str">
        <f>MID(D92:D1772,4,3)</f>
        <v>003</v>
      </c>
      <c r="D92" s="260" t="s">
        <v>6361</v>
      </c>
      <c r="E92" s="258" t="s">
        <v>10779</v>
      </c>
      <c r="F92" s="251" t="s">
        <v>10780</v>
      </c>
      <c r="G92" s="251" t="s">
        <v>496</v>
      </c>
      <c r="H92" s="251"/>
      <c r="I92" s="259" t="s">
        <v>8763</v>
      </c>
      <c r="J92" s="252"/>
      <c r="K92" s="259" t="s">
        <v>8763</v>
      </c>
      <c r="L92" s="252"/>
      <c r="M92" s="251" t="s">
        <v>10728</v>
      </c>
      <c r="N92" s="251"/>
      <c r="O92" s="251"/>
      <c r="P92" s="251"/>
      <c r="Q92" s="288">
        <v>8900000</v>
      </c>
      <c r="R92" s="288"/>
      <c r="S92" s="288"/>
      <c r="T92" s="288"/>
      <c r="U92" s="253">
        <v>8900000</v>
      </c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>
        <v>0</v>
      </c>
      <c r="AJ92" s="253"/>
      <c r="AK92" s="253">
        <v>9250000</v>
      </c>
      <c r="AL92" s="253"/>
      <c r="AM92" s="253">
        <v>9250000</v>
      </c>
      <c r="AN92" s="253"/>
      <c r="AO92" s="253"/>
      <c r="AP92" s="253"/>
      <c r="AQ92" s="253"/>
      <c r="AR92" s="253"/>
      <c r="AS92" s="253">
        <f t="shared" si="10"/>
        <v>0</v>
      </c>
      <c r="AT92" s="27">
        <f t="shared" si="6"/>
        <v>0</v>
      </c>
      <c r="BH92" s="256"/>
    </row>
    <row r="93" spans="1:60" ht="18" customHeight="1">
      <c r="A93" s="218">
        <f>SUBTOTAL(3,$AT$7:AT93)</f>
        <v>87</v>
      </c>
      <c r="B93" s="251" t="s">
        <v>10743</v>
      </c>
      <c r="C93" s="251" t="str">
        <f>MID(D93:D1773,4,3)</f>
        <v>003</v>
      </c>
      <c r="D93" s="260" t="s">
        <v>10744</v>
      </c>
      <c r="E93" s="258" t="s">
        <v>10745</v>
      </c>
      <c r="F93" s="251" t="s">
        <v>10542</v>
      </c>
      <c r="G93" s="251" t="s">
        <v>496</v>
      </c>
      <c r="H93" s="251"/>
      <c r="I93" s="259" t="s">
        <v>8763</v>
      </c>
      <c r="J93" s="252"/>
      <c r="K93" s="259" t="s">
        <v>8763</v>
      </c>
      <c r="L93" s="252"/>
      <c r="M93" s="251" t="s">
        <v>10728</v>
      </c>
      <c r="N93" s="251"/>
      <c r="O93" s="251"/>
      <c r="P93" s="251"/>
      <c r="Q93" s="288">
        <v>8900000</v>
      </c>
      <c r="R93" s="288"/>
      <c r="S93" s="288"/>
      <c r="T93" s="288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>
        <v>8900000</v>
      </c>
      <c r="AJ93" s="253"/>
      <c r="AK93" s="253">
        <v>9250000</v>
      </c>
      <c r="AL93" s="253"/>
      <c r="AM93" s="253"/>
      <c r="AN93" s="253"/>
      <c r="AO93" s="253"/>
      <c r="AP93" s="253"/>
      <c r="AQ93" s="253"/>
      <c r="AR93" s="253"/>
      <c r="AS93" s="253">
        <f t="shared" si="10"/>
        <v>9250000</v>
      </c>
      <c r="AT93" s="27">
        <f t="shared" si="6"/>
        <v>18150000</v>
      </c>
      <c r="BH93" s="256"/>
    </row>
    <row r="94" spans="1:60" ht="18" customHeight="1">
      <c r="A94" s="218">
        <f>SUBTOTAL(3,$AT$7:AT94)</f>
        <v>88</v>
      </c>
      <c r="B94" s="251" t="s">
        <v>10752</v>
      </c>
      <c r="C94" s="251" t="str">
        <f>MID(D94:D1774,4,3)</f>
        <v>003</v>
      </c>
      <c r="D94" s="260" t="s">
        <v>10753</v>
      </c>
      <c r="E94" s="258" t="s">
        <v>10754</v>
      </c>
      <c r="F94" s="251" t="s">
        <v>10535</v>
      </c>
      <c r="G94" s="251" t="s">
        <v>496</v>
      </c>
      <c r="H94" s="251"/>
      <c r="I94" s="259" t="s">
        <v>8763</v>
      </c>
      <c r="J94" s="252"/>
      <c r="K94" s="259" t="s">
        <v>8763</v>
      </c>
      <c r="L94" s="252"/>
      <c r="M94" s="251" t="s">
        <v>10519</v>
      </c>
      <c r="N94" s="251"/>
      <c r="O94" s="251"/>
      <c r="P94" s="251"/>
      <c r="Q94" s="288">
        <v>8900000</v>
      </c>
      <c r="R94" s="288"/>
      <c r="S94" s="288"/>
      <c r="T94" s="288"/>
      <c r="U94" s="253"/>
      <c r="V94" s="253"/>
      <c r="W94" s="253">
        <v>8900000</v>
      </c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>
        <v>0</v>
      </c>
      <c r="AJ94" s="253"/>
      <c r="AK94" s="253">
        <v>9250000</v>
      </c>
      <c r="AL94" s="253"/>
      <c r="AM94" s="253"/>
      <c r="AN94" s="253"/>
      <c r="AO94" s="253"/>
      <c r="AP94" s="253"/>
      <c r="AQ94" s="253"/>
      <c r="AR94" s="253"/>
      <c r="AS94" s="253">
        <f t="shared" si="10"/>
        <v>9250000</v>
      </c>
      <c r="AT94" s="27">
        <f t="shared" si="6"/>
        <v>9250000</v>
      </c>
      <c r="BB94" s="244" t="s">
        <v>10715</v>
      </c>
      <c r="BF94" s="244">
        <f>VLOOKUP(D94,'[1]HG chuyen qua+hoan bhyt'!$A$49:$E$85,4,0)</f>
        <v>1105650</v>
      </c>
      <c r="BH94" s="256"/>
    </row>
    <row r="95" spans="1:60" ht="18" customHeight="1">
      <c r="A95" s="218">
        <f>SUBTOTAL(3,$AT$7:AT95)</f>
        <v>89</v>
      </c>
      <c r="B95" s="251" t="s">
        <v>10788</v>
      </c>
      <c r="C95" s="251" t="str">
        <f>MID(D95:D1775,4,3)</f>
        <v>003</v>
      </c>
      <c r="D95" s="260" t="s">
        <v>7021</v>
      </c>
      <c r="E95" s="258" t="s">
        <v>10789</v>
      </c>
      <c r="F95" s="251" t="s">
        <v>10790</v>
      </c>
      <c r="G95" s="251" t="s">
        <v>496</v>
      </c>
      <c r="H95" s="251"/>
      <c r="I95" s="259" t="s">
        <v>8763</v>
      </c>
      <c r="J95" s="252"/>
      <c r="K95" s="259" t="s">
        <v>8763</v>
      </c>
      <c r="L95" s="252"/>
      <c r="M95" s="251" t="s">
        <v>10728</v>
      </c>
      <c r="N95" s="251"/>
      <c r="O95" s="251"/>
      <c r="P95" s="251"/>
      <c r="Q95" s="288">
        <v>8900000</v>
      </c>
      <c r="R95" s="288"/>
      <c r="S95" s="288"/>
      <c r="T95" s="288"/>
      <c r="U95" s="253">
        <v>8900000</v>
      </c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>
        <v>0</v>
      </c>
      <c r="AJ95" s="253"/>
      <c r="AK95" s="253">
        <v>9250000</v>
      </c>
      <c r="AL95" s="253"/>
      <c r="AM95" s="253"/>
      <c r="AN95" s="253"/>
      <c r="AO95" s="253"/>
      <c r="AP95" s="253"/>
      <c r="AQ95" s="253">
        <v>9250000</v>
      </c>
      <c r="AR95" s="253"/>
      <c r="AS95" s="253">
        <f>IF(SUM(AL95:AQ95)&lt;SUM(AK95),SUM(AK95)-SUM(AL95:AQ95),)</f>
        <v>0</v>
      </c>
      <c r="AT95" s="27">
        <f t="shared" si="6"/>
        <v>0</v>
      </c>
      <c r="BH95" s="256"/>
    </row>
    <row r="96" spans="1:60" ht="18" customHeight="1">
      <c r="A96" s="218">
        <f>SUBTOTAL(3,$AT$7:AT96)</f>
        <v>90</v>
      </c>
      <c r="B96" s="251" t="s">
        <v>10757</v>
      </c>
      <c r="C96" s="251" t="str">
        <f>MID(D96:D1776,4,3)</f>
        <v>003</v>
      </c>
      <c r="D96" s="260" t="s">
        <v>10758</v>
      </c>
      <c r="E96" s="258" t="s">
        <v>10759</v>
      </c>
      <c r="F96" s="251" t="s">
        <v>10760</v>
      </c>
      <c r="G96" s="251" t="s">
        <v>496</v>
      </c>
      <c r="H96" s="251"/>
      <c r="I96" s="259" t="s">
        <v>8763</v>
      </c>
      <c r="J96" s="252"/>
      <c r="K96" s="259" t="s">
        <v>8763</v>
      </c>
      <c r="L96" s="252"/>
      <c r="M96" s="251" t="s">
        <v>10519</v>
      </c>
      <c r="N96" s="251"/>
      <c r="O96" s="251"/>
      <c r="P96" s="251"/>
      <c r="Q96" s="288">
        <v>8900000</v>
      </c>
      <c r="R96" s="288"/>
      <c r="S96" s="288"/>
      <c r="T96" s="288"/>
      <c r="U96" s="253"/>
      <c r="V96" s="253"/>
      <c r="W96" s="253">
        <v>8900000</v>
      </c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>
        <v>0</v>
      </c>
      <c r="AJ96" s="253"/>
      <c r="AK96" s="253">
        <v>9250000</v>
      </c>
      <c r="AL96" s="253"/>
      <c r="AM96" s="253">
        <v>9250000</v>
      </c>
      <c r="AN96" s="253"/>
      <c r="AO96" s="253"/>
      <c r="AP96" s="253"/>
      <c r="AQ96" s="253"/>
      <c r="AR96" s="253"/>
      <c r="AS96" s="253">
        <f t="shared" si="10"/>
        <v>0</v>
      </c>
      <c r="AT96" s="27">
        <f t="shared" si="6"/>
        <v>0</v>
      </c>
      <c r="BH96" s="256"/>
    </row>
    <row r="97" spans="1:60" ht="18" customHeight="1">
      <c r="A97" s="218">
        <f>SUBTOTAL(3,$AT$7:AT97)</f>
        <v>91</v>
      </c>
      <c r="B97" s="251" t="s">
        <v>10795</v>
      </c>
      <c r="C97" s="251" t="str">
        <f>MID(D97:D1777,4,3)</f>
        <v>003</v>
      </c>
      <c r="D97" s="260" t="s">
        <v>6841</v>
      </c>
      <c r="E97" s="258" t="s">
        <v>10796</v>
      </c>
      <c r="F97" s="251" t="s">
        <v>10797</v>
      </c>
      <c r="G97" s="251" t="s">
        <v>496</v>
      </c>
      <c r="H97" s="251"/>
      <c r="I97" s="259" t="s">
        <v>8763</v>
      </c>
      <c r="J97" s="252"/>
      <c r="K97" s="259" t="s">
        <v>8763</v>
      </c>
      <c r="L97" s="252"/>
      <c r="M97" s="251" t="s">
        <v>10728</v>
      </c>
      <c r="N97" s="251"/>
      <c r="O97" s="251"/>
      <c r="P97" s="251"/>
      <c r="Q97" s="288">
        <v>8900000</v>
      </c>
      <c r="R97" s="288"/>
      <c r="S97" s="288"/>
      <c r="T97" s="288"/>
      <c r="U97" s="253">
        <v>8900000</v>
      </c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>
        <v>0</v>
      </c>
      <c r="AJ97" s="253"/>
      <c r="AK97" s="253">
        <v>9250000</v>
      </c>
      <c r="AL97" s="253"/>
      <c r="AM97" s="253">
        <v>9250000</v>
      </c>
      <c r="AN97" s="253"/>
      <c r="AO97" s="253"/>
      <c r="AP97" s="253"/>
      <c r="AQ97" s="253"/>
      <c r="AR97" s="253"/>
      <c r="AS97" s="253">
        <f t="shared" si="10"/>
        <v>0</v>
      </c>
      <c r="AT97" s="27">
        <f t="shared" si="6"/>
        <v>0</v>
      </c>
      <c r="BH97" s="256"/>
    </row>
    <row r="98" spans="1:60" ht="18" customHeight="1">
      <c r="A98" s="218">
        <f>SUBTOTAL(3,$AT$7:AT98)</f>
        <v>92</v>
      </c>
      <c r="B98" s="251" t="s">
        <v>10798</v>
      </c>
      <c r="C98" s="251" t="str">
        <f>MID(D98:D1778,4,3)</f>
        <v>003</v>
      </c>
      <c r="D98" s="260" t="s">
        <v>6407</v>
      </c>
      <c r="E98" s="258" t="s">
        <v>10799</v>
      </c>
      <c r="F98" s="251" t="s">
        <v>10800</v>
      </c>
      <c r="G98" s="251" t="s">
        <v>496</v>
      </c>
      <c r="H98" s="251"/>
      <c r="I98" s="259" t="s">
        <v>8763</v>
      </c>
      <c r="J98" s="252"/>
      <c r="K98" s="259" t="s">
        <v>8763</v>
      </c>
      <c r="L98" s="252"/>
      <c r="M98" s="251" t="s">
        <v>10519</v>
      </c>
      <c r="N98" s="251"/>
      <c r="O98" s="251"/>
      <c r="P98" s="251"/>
      <c r="Q98" s="288">
        <v>8900000</v>
      </c>
      <c r="R98" s="288"/>
      <c r="S98" s="288"/>
      <c r="T98" s="288"/>
      <c r="U98" s="253">
        <v>8900000</v>
      </c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>
        <v>0</v>
      </c>
      <c r="AJ98" s="253"/>
      <c r="AK98" s="253">
        <v>9250000</v>
      </c>
      <c r="AL98" s="253"/>
      <c r="AM98" s="253">
        <v>9250000</v>
      </c>
      <c r="AN98" s="253"/>
      <c r="AO98" s="253"/>
      <c r="AP98" s="253"/>
      <c r="AQ98" s="253"/>
      <c r="AR98" s="253"/>
      <c r="AS98" s="253">
        <f t="shared" si="10"/>
        <v>0</v>
      </c>
      <c r="AT98" s="27">
        <f t="shared" si="6"/>
        <v>0</v>
      </c>
      <c r="BH98" s="256"/>
    </row>
    <row r="99" spans="1:60" ht="18" customHeight="1">
      <c r="A99" s="218">
        <f>SUBTOTAL(3,$AT$7:AT99)</f>
        <v>93</v>
      </c>
      <c r="B99" s="251" t="s">
        <v>10781</v>
      </c>
      <c r="C99" s="251" t="str">
        <f>MID(D99:D1779,4,3)</f>
        <v>003</v>
      </c>
      <c r="D99" s="260" t="s">
        <v>10782</v>
      </c>
      <c r="E99" s="258" t="s">
        <v>10783</v>
      </c>
      <c r="F99" s="263" t="s">
        <v>10532</v>
      </c>
      <c r="G99" s="251" t="s">
        <v>496</v>
      </c>
      <c r="H99" s="251"/>
      <c r="I99" s="259" t="s">
        <v>8763</v>
      </c>
      <c r="J99" s="252"/>
      <c r="K99" s="259" t="s">
        <v>8763</v>
      </c>
      <c r="L99" s="252"/>
      <c r="M99" s="251" t="s">
        <v>10519</v>
      </c>
      <c r="N99" s="251"/>
      <c r="O99" s="251"/>
      <c r="P99" s="251"/>
      <c r="Q99" s="288">
        <v>8900000</v>
      </c>
      <c r="R99" s="288"/>
      <c r="S99" s="288"/>
      <c r="T99" s="288"/>
      <c r="U99" s="253"/>
      <c r="V99" s="253"/>
      <c r="W99" s="253">
        <v>8900000</v>
      </c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>
        <v>0</v>
      </c>
      <c r="AJ99" s="253"/>
      <c r="AK99" s="253">
        <v>9250000</v>
      </c>
      <c r="AL99" s="253"/>
      <c r="AM99" s="253"/>
      <c r="AN99" s="253"/>
      <c r="AO99" s="253">
        <v>9250000</v>
      </c>
      <c r="AP99" s="253"/>
      <c r="AQ99" s="253"/>
      <c r="AR99" s="253"/>
      <c r="AS99" s="253">
        <f t="shared" ref="AS99:AS100" si="11">IF(SUM(AL99:AO99)&lt;SUM(AK99),SUM(AK99)-SUM(AL99:AO99),)</f>
        <v>0</v>
      </c>
      <c r="AT99" s="27">
        <f t="shared" si="6"/>
        <v>0</v>
      </c>
      <c r="BH99" s="256"/>
    </row>
    <row r="100" spans="1:60" ht="18" customHeight="1">
      <c r="A100" s="218">
        <f>SUBTOTAL(3,$AT$7:AT100)</f>
        <v>94</v>
      </c>
      <c r="B100" s="251" t="s">
        <v>10805</v>
      </c>
      <c r="C100" s="251" t="str">
        <f>MID(D100:D1780,4,3)</f>
        <v>003</v>
      </c>
      <c r="D100" s="260" t="s">
        <v>6362</v>
      </c>
      <c r="E100" s="258" t="s">
        <v>10806</v>
      </c>
      <c r="F100" s="262" t="s">
        <v>10807</v>
      </c>
      <c r="G100" s="251" t="s">
        <v>496</v>
      </c>
      <c r="H100" s="262"/>
      <c r="I100" s="259" t="s">
        <v>8763</v>
      </c>
      <c r="J100" s="252"/>
      <c r="K100" s="259" t="s">
        <v>8763</v>
      </c>
      <c r="L100" s="252"/>
      <c r="M100" s="262" t="s">
        <v>10728</v>
      </c>
      <c r="N100" s="262"/>
      <c r="O100" s="262"/>
      <c r="P100" s="262"/>
      <c r="Q100" s="289">
        <v>8900000</v>
      </c>
      <c r="R100" s="289"/>
      <c r="S100" s="289"/>
      <c r="T100" s="289"/>
      <c r="U100" s="253">
        <v>8900000</v>
      </c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>
        <v>0</v>
      </c>
      <c r="AJ100" s="253"/>
      <c r="AK100" s="253">
        <v>9250000</v>
      </c>
      <c r="AL100" s="253"/>
      <c r="AM100" s="253"/>
      <c r="AN100" s="253"/>
      <c r="AO100" s="253">
        <v>9250000</v>
      </c>
      <c r="AP100" s="253"/>
      <c r="AQ100" s="253"/>
      <c r="AR100" s="253"/>
      <c r="AS100" s="253">
        <f t="shared" si="11"/>
        <v>0</v>
      </c>
      <c r="AT100" s="27">
        <f t="shared" si="6"/>
        <v>0</v>
      </c>
      <c r="BH100" s="256"/>
    </row>
    <row r="101" spans="1:60" ht="18" customHeight="1">
      <c r="A101" s="218">
        <f>SUBTOTAL(3,$AT$7:AT101)</f>
        <v>95</v>
      </c>
      <c r="B101" s="251" t="s">
        <v>10808</v>
      </c>
      <c r="C101" s="251" t="str">
        <f>MID(D101:D1781,4,3)</f>
        <v>003</v>
      </c>
      <c r="D101" s="260" t="s">
        <v>5920</v>
      </c>
      <c r="E101" s="258" t="s">
        <v>10809</v>
      </c>
      <c r="F101" s="251" t="s">
        <v>10810</v>
      </c>
      <c r="G101" s="251" t="s">
        <v>496</v>
      </c>
      <c r="H101" s="251"/>
      <c r="I101" s="259" t="s">
        <v>8763</v>
      </c>
      <c r="J101" s="252"/>
      <c r="K101" s="259" t="s">
        <v>8763</v>
      </c>
      <c r="L101" s="252"/>
      <c r="M101" s="251" t="s">
        <v>10728</v>
      </c>
      <c r="N101" s="251"/>
      <c r="O101" s="251"/>
      <c r="P101" s="251"/>
      <c r="Q101" s="288">
        <v>8900000</v>
      </c>
      <c r="R101" s="288"/>
      <c r="S101" s="288"/>
      <c r="T101" s="288"/>
      <c r="U101" s="253">
        <v>8900000</v>
      </c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>
        <v>0</v>
      </c>
      <c r="AJ101" s="253"/>
      <c r="AK101" s="253">
        <v>9250000</v>
      </c>
      <c r="AL101" s="253"/>
      <c r="AM101" s="253">
        <v>9250000</v>
      </c>
      <c r="AN101" s="253"/>
      <c r="AO101" s="253"/>
      <c r="AP101" s="253"/>
      <c r="AQ101" s="253"/>
      <c r="AR101" s="253"/>
      <c r="AS101" s="253">
        <f t="shared" ref="AS101:AS106" si="12">IF(SUM(AL101:AM101)&lt;SUM(AK101),SUM(AK101)-SUM(AL101:AM101),)</f>
        <v>0</v>
      </c>
      <c r="AT101" s="27">
        <f t="shared" si="6"/>
        <v>0</v>
      </c>
      <c r="BH101" s="256"/>
    </row>
    <row r="102" spans="1:60" ht="18" customHeight="1">
      <c r="A102" s="218">
        <f>SUBTOTAL(3,$AT$7:AT102)</f>
        <v>96</v>
      </c>
      <c r="B102" s="251" t="s">
        <v>10811</v>
      </c>
      <c r="C102" s="251" t="str">
        <f>MID(D102:D1782,4,3)</f>
        <v>003</v>
      </c>
      <c r="D102" s="260" t="s">
        <v>6207</v>
      </c>
      <c r="E102" s="258" t="s">
        <v>10812</v>
      </c>
      <c r="F102" s="251" t="s">
        <v>10813</v>
      </c>
      <c r="G102" s="251" t="s">
        <v>496</v>
      </c>
      <c r="H102" s="251"/>
      <c r="I102" s="259" t="s">
        <v>8763</v>
      </c>
      <c r="J102" s="252"/>
      <c r="K102" s="259" t="s">
        <v>8763</v>
      </c>
      <c r="L102" s="252"/>
      <c r="M102" s="251" t="s">
        <v>10728</v>
      </c>
      <c r="N102" s="251"/>
      <c r="O102" s="251"/>
      <c r="P102" s="251"/>
      <c r="Q102" s="288">
        <v>8900000</v>
      </c>
      <c r="R102" s="288"/>
      <c r="S102" s="288"/>
      <c r="T102" s="288"/>
      <c r="U102" s="253">
        <v>8900000</v>
      </c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>
        <v>0</v>
      </c>
      <c r="AJ102" s="253"/>
      <c r="AK102" s="253">
        <v>9250000</v>
      </c>
      <c r="AL102" s="253"/>
      <c r="AM102" s="253">
        <v>9250000</v>
      </c>
      <c r="AN102" s="253"/>
      <c r="AO102" s="253"/>
      <c r="AP102" s="253"/>
      <c r="AQ102" s="253"/>
      <c r="AR102" s="253"/>
      <c r="AS102" s="253">
        <f t="shared" si="12"/>
        <v>0</v>
      </c>
      <c r="AT102" s="27">
        <f t="shared" si="6"/>
        <v>0</v>
      </c>
      <c r="BH102" s="256"/>
    </row>
    <row r="103" spans="1:60" ht="18" customHeight="1">
      <c r="A103" s="218">
        <f>SUBTOTAL(3,$AT$7:AT103)</f>
        <v>97</v>
      </c>
      <c r="B103" s="251" t="s">
        <v>10814</v>
      </c>
      <c r="C103" s="251" t="str">
        <f>MID(D103:D1783,4,3)</f>
        <v>003</v>
      </c>
      <c r="D103" s="260" t="s">
        <v>4851</v>
      </c>
      <c r="E103" s="258" t="s">
        <v>10815</v>
      </c>
      <c r="F103" s="251" t="s">
        <v>10816</v>
      </c>
      <c r="G103" s="251" t="s">
        <v>496</v>
      </c>
      <c r="H103" s="251"/>
      <c r="I103" s="259" t="s">
        <v>8763</v>
      </c>
      <c r="J103" s="252"/>
      <c r="K103" s="259" t="s">
        <v>8763</v>
      </c>
      <c r="L103" s="252"/>
      <c r="M103" s="251" t="s">
        <v>10519</v>
      </c>
      <c r="N103" s="251"/>
      <c r="O103" s="251"/>
      <c r="P103" s="251"/>
      <c r="Q103" s="288">
        <v>8900000</v>
      </c>
      <c r="R103" s="288"/>
      <c r="S103" s="288"/>
      <c r="T103" s="288"/>
      <c r="U103" s="253">
        <v>8900000</v>
      </c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>
        <v>0</v>
      </c>
      <c r="AJ103" s="253"/>
      <c r="AK103" s="253">
        <v>9250000</v>
      </c>
      <c r="AL103" s="253"/>
      <c r="AM103" s="253">
        <v>9250000</v>
      </c>
      <c r="AN103" s="253"/>
      <c r="AO103" s="253"/>
      <c r="AP103" s="253"/>
      <c r="AQ103" s="253"/>
      <c r="AR103" s="253"/>
      <c r="AS103" s="253">
        <f t="shared" si="12"/>
        <v>0</v>
      </c>
      <c r="AT103" s="27">
        <f t="shared" si="6"/>
        <v>0</v>
      </c>
      <c r="BH103" s="256"/>
    </row>
    <row r="104" spans="1:60" ht="18" customHeight="1">
      <c r="A104" s="218">
        <f>SUBTOTAL(3,$AT$7:AT104)</f>
        <v>98</v>
      </c>
      <c r="B104" s="251" t="s">
        <v>10817</v>
      </c>
      <c r="C104" s="251" t="str">
        <f>MID(D104:D1784,4,3)</f>
        <v>003</v>
      </c>
      <c r="D104" s="260" t="s">
        <v>6412</v>
      </c>
      <c r="E104" s="258" t="s">
        <v>10818</v>
      </c>
      <c r="F104" s="262" t="s">
        <v>10819</v>
      </c>
      <c r="G104" s="251" t="s">
        <v>496</v>
      </c>
      <c r="H104" s="262"/>
      <c r="I104" s="259" t="s">
        <v>8763</v>
      </c>
      <c r="J104" s="252"/>
      <c r="K104" s="259" t="s">
        <v>8763</v>
      </c>
      <c r="L104" s="252"/>
      <c r="M104" s="262" t="s">
        <v>10728</v>
      </c>
      <c r="N104" s="262"/>
      <c r="O104" s="262"/>
      <c r="P104" s="262"/>
      <c r="Q104" s="289">
        <v>8900000</v>
      </c>
      <c r="R104" s="289"/>
      <c r="S104" s="289"/>
      <c r="T104" s="289"/>
      <c r="U104" s="253">
        <v>8900000</v>
      </c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>
        <v>0</v>
      </c>
      <c r="AJ104" s="253"/>
      <c r="AK104" s="253">
        <v>9250000</v>
      </c>
      <c r="AL104" s="253"/>
      <c r="AM104" s="253">
        <v>9250000</v>
      </c>
      <c r="AN104" s="253"/>
      <c r="AO104" s="253"/>
      <c r="AP104" s="253"/>
      <c r="AQ104" s="253"/>
      <c r="AR104" s="253"/>
      <c r="AS104" s="253">
        <f t="shared" si="12"/>
        <v>0</v>
      </c>
      <c r="AT104" s="27">
        <f t="shared" si="6"/>
        <v>0</v>
      </c>
      <c r="BH104" s="256"/>
    </row>
    <row r="105" spans="1:60" ht="18" customHeight="1">
      <c r="A105" s="218">
        <f>SUBTOTAL(3,$AT$7:AT105)</f>
        <v>99</v>
      </c>
      <c r="B105" s="251" t="s">
        <v>10820</v>
      </c>
      <c r="C105" s="251" t="str">
        <f>MID(D105:D1785,4,3)</f>
        <v>003</v>
      </c>
      <c r="D105" s="260" t="s">
        <v>6432</v>
      </c>
      <c r="E105" s="258" t="s">
        <v>10821</v>
      </c>
      <c r="F105" s="251" t="s">
        <v>10822</v>
      </c>
      <c r="G105" s="251" t="s">
        <v>496</v>
      </c>
      <c r="H105" s="251"/>
      <c r="I105" s="259" t="s">
        <v>8763</v>
      </c>
      <c r="J105" s="252"/>
      <c r="K105" s="259" t="s">
        <v>8763</v>
      </c>
      <c r="L105" s="252"/>
      <c r="M105" s="251" t="s">
        <v>10728</v>
      </c>
      <c r="N105" s="251"/>
      <c r="O105" s="251"/>
      <c r="P105" s="251"/>
      <c r="Q105" s="288">
        <v>8900000</v>
      </c>
      <c r="R105" s="288"/>
      <c r="S105" s="288"/>
      <c r="T105" s="288"/>
      <c r="U105" s="253">
        <v>8900000</v>
      </c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>
        <v>0</v>
      </c>
      <c r="AJ105" s="253"/>
      <c r="AK105" s="253">
        <v>9250000</v>
      </c>
      <c r="AL105" s="253"/>
      <c r="AM105" s="253">
        <v>9250000</v>
      </c>
      <c r="AN105" s="253"/>
      <c r="AO105" s="253"/>
      <c r="AP105" s="253"/>
      <c r="AQ105" s="253"/>
      <c r="AR105" s="253"/>
      <c r="AS105" s="253">
        <f t="shared" si="12"/>
        <v>0</v>
      </c>
      <c r="AT105" s="27">
        <f t="shared" si="6"/>
        <v>0</v>
      </c>
      <c r="BH105" s="256"/>
    </row>
    <row r="106" spans="1:60" ht="18" customHeight="1">
      <c r="A106" s="218">
        <f>SUBTOTAL(3,$AT$7:AT106)</f>
        <v>100</v>
      </c>
      <c r="B106" s="251" t="s">
        <v>10823</v>
      </c>
      <c r="C106" s="251" t="str">
        <f>MID(D106:D1786,4,3)</f>
        <v>003</v>
      </c>
      <c r="D106" s="260" t="s">
        <v>5072</v>
      </c>
      <c r="E106" s="258" t="s">
        <v>10824</v>
      </c>
      <c r="F106" s="251" t="s">
        <v>10825</v>
      </c>
      <c r="G106" s="251" t="s">
        <v>496</v>
      </c>
      <c r="H106" s="251"/>
      <c r="I106" s="259" t="s">
        <v>8763</v>
      </c>
      <c r="J106" s="252"/>
      <c r="K106" s="259" t="s">
        <v>8763</v>
      </c>
      <c r="L106" s="252"/>
      <c r="M106" s="251" t="s">
        <v>10519</v>
      </c>
      <c r="N106" s="251"/>
      <c r="O106" s="251"/>
      <c r="P106" s="251"/>
      <c r="Q106" s="288">
        <v>8900000</v>
      </c>
      <c r="R106" s="288"/>
      <c r="S106" s="288"/>
      <c r="T106" s="288"/>
      <c r="U106" s="253">
        <v>8900000</v>
      </c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>
        <v>0</v>
      </c>
      <c r="AJ106" s="253"/>
      <c r="AK106" s="253">
        <v>9250000</v>
      </c>
      <c r="AL106" s="253"/>
      <c r="AM106" s="253"/>
      <c r="AN106" s="253"/>
      <c r="AO106" s="253"/>
      <c r="AP106" s="253"/>
      <c r="AQ106" s="253"/>
      <c r="AR106" s="253"/>
      <c r="AS106" s="253">
        <f t="shared" si="12"/>
        <v>9250000</v>
      </c>
      <c r="AT106" s="27">
        <f t="shared" si="6"/>
        <v>9250000</v>
      </c>
      <c r="BH106" s="256"/>
    </row>
    <row r="107" spans="1:60" ht="18" customHeight="1">
      <c r="A107" s="218">
        <f>SUBTOTAL(3,$AT$7:AT107)</f>
        <v>101</v>
      </c>
      <c r="B107" s="251" t="s">
        <v>10826</v>
      </c>
      <c r="C107" s="251" t="str">
        <f>MID(D107:D1787,4,3)</f>
        <v>003</v>
      </c>
      <c r="D107" s="260" t="s">
        <v>6713</v>
      </c>
      <c r="E107" s="258" t="s">
        <v>10827</v>
      </c>
      <c r="F107" s="251" t="s">
        <v>10828</v>
      </c>
      <c r="G107" s="251" t="s">
        <v>496</v>
      </c>
      <c r="H107" s="251"/>
      <c r="I107" s="259" t="s">
        <v>8763</v>
      </c>
      <c r="J107" s="252"/>
      <c r="K107" s="259" t="s">
        <v>8763</v>
      </c>
      <c r="L107" s="252"/>
      <c r="M107" s="251" t="s">
        <v>10519</v>
      </c>
      <c r="N107" s="251"/>
      <c r="O107" s="251"/>
      <c r="P107" s="251"/>
      <c r="Q107" s="288">
        <v>8900000</v>
      </c>
      <c r="R107" s="288"/>
      <c r="S107" s="288"/>
      <c r="T107" s="288"/>
      <c r="U107" s="253">
        <v>8900000</v>
      </c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>
        <v>0</v>
      </c>
      <c r="AJ107" s="253"/>
      <c r="AK107" s="253">
        <v>9250000</v>
      </c>
      <c r="AL107" s="253"/>
      <c r="AM107" s="253"/>
      <c r="AN107" s="253"/>
      <c r="AO107" s="253">
        <v>9250000</v>
      </c>
      <c r="AP107" s="253"/>
      <c r="AQ107" s="253"/>
      <c r="AR107" s="253"/>
      <c r="AS107" s="253">
        <f>IF(SUM(AL107:AO107)&lt;SUM(AK107),SUM(AK107)-SUM(AL107:AO107),)</f>
        <v>0</v>
      </c>
      <c r="AT107" s="27">
        <f t="shared" si="6"/>
        <v>0</v>
      </c>
      <c r="BH107" s="256"/>
    </row>
    <row r="108" spans="1:60" ht="18" customHeight="1">
      <c r="A108" s="218">
        <f>SUBTOTAL(3,$AT$7:AT108)</f>
        <v>102</v>
      </c>
      <c r="B108" s="251" t="s">
        <v>10829</v>
      </c>
      <c r="C108" s="251" t="str">
        <f>MID(D108:D1788,4,3)</f>
        <v>003</v>
      </c>
      <c r="D108" s="260" t="s">
        <v>6786</v>
      </c>
      <c r="E108" s="258" t="s">
        <v>10830</v>
      </c>
      <c r="F108" s="251" t="s">
        <v>10831</v>
      </c>
      <c r="G108" s="251" t="s">
        <v>496</v>
      </c>
      <c r="H108" s="251"/>
      <c r="I108" s="259" t="s">
        <v>8763</v>
      </c>
      <c r="J108" s="252"/>
      <c r="K108" s="259" t="s">
        <v>8763</v>
      </c>
      <c r="L108" s="252"/>
      <c r="M108" s="251" t="s">
        <v>10728</v>
      </c>
      <c r="N108" s="251"/>
      <c r="O108" s="251"/>
      <c r="P108" s="251"/>
      <c r="Q108" s="288">
        <v>8900000</v>
      </c>
      <c r="R108" s="288"/>
      <c r="S108" s="288"/>
      <c r="T108" s="288"/>
      <c r="U108" s="253">
        <v>8900000</v>
      </c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>
        <v>0</v>
      </c>
      <c r="AJ108" s="253"/>
      <c r="AK108" s="253">
        <v>9250000</v>
      </c>
      <c r="AL108" s="253"/>
      <c r="AM108" s="253">
        <v>9250000</v>
      </c>
      <c r="AN108" s="253"/>
      <c r="AO108" s="253"/>
      <c r="AP108" s="253"/>
      <c r="AQ108" s="253"/>
      <c r="AR108" s="253"/>
      <c r="AS108" s="253">
        <f>IF(SUM(AL108:AM108)&lt;SUM(AK108),SUM(AK108)-SUM(AL108:AM108),)</f>
        <v>0</v>
      </c>
      <c r="AT108" s="27">
        <f t="shared" si="6"/>
        <v>0</v>
      </c>
      <c r="BH108" s="256"/>
    </row>
    <row r="109" spans="1:60" ht="18" customHeight="1">
      <c r="A109" s="218">
        <f>SUBTOTAL(3,$AT$7:AT109)</f>
        <v>103</v>
      </c>
      <c r="B109" s="251" t="s">
        <v>10784</v>
      </c>
      <c r="C109" s="251" t="str">
        <f>MID(D109:D1789,4,3)</f>
        <v>003</v>
      </c>
      <c r="D109" s="260" t="s">
        <v>10785</v>
      </c>
      <c r="E109" s="258" t="s">
        <v>10786</v>
      </c>
      <c r="F109" s="251" t="s">
        <v>10787</v>
      </c>
      <c r="G109" s="251" t="s">
        <v>496</v>
      </c>
      <c r="H109" s="251"/>
      <c r="I109" s="259" t="s">
        <v>8763</v>
      </c>
      <c r="J109" s="252"/>
      <c r="K109" s="259" t="s">
        <v>8763</v>
      </c>
      <c r="L109" s="252"/>
      <c r="M109" s="251" t="s">
        <v>10519</v>
      </c>
      <c r="N109" s="251"/>
      <c r="O109" s="251"/>
      <c r="P109" s="251"/>
      <c r="Q109" s="288">
        <v>8900000</v>
      </c>
      <c r="R109" s="288"/>
      <c r="S109" s="288"/>
      <c r="T109" s="288"/>
      <c r="U109" s="253"/>
      <c r="V109" s="253"/>
      <c r="W109" s="253">
        <v>8900000</v>
      </c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>
        <v>0</v>
      </c>
      <c r="AJ109" s="253"/>
      <c r="AK109" s="253">
        <v>9250000</v>
      </c>
      <c r="AL109" s="253"/>
      <c r="AM109" s="253"/>
      <c r="AN109" s="253"/>
      <c r="AO109" s="253"/>
      <c r="AP109" s="253"/>
      <c r="AQ109" s="253"/>
      <c r="AR109" s="253"/>
      <c r="AS109" s="253">
        <f>IF(SUM(AL109:AM109)&lt;SUM(AK109),SUM(AK109)-SUM(AL109:AM109),)</f>
        <v>9250000</v>
      </c>
      <c r="AT109" s="27">
        <f t="shared" si="6"/>
        <v>9250000</v>
      </c>
      <c r="BH109" s="256"/>
    </row>
    <row r="110" spans="1:60" ht="18" customHeight="1">
      <c r="A110" s="218">
        <f>SUBTOTAL(3,$AT$7:AT110)</f>
        <v>104</v>
      </c>
      <c r="B110" s="251" t="s">
        <v>10791</v>
      </c>
      <c r="C110" s="251" t="str">
        <f>MID(D110:D1790,4,3)</f>
        <v>003</v>
      </c>
      <c r="D110" s="260" t="s">
        <v>10792</v>
      </c>
      <c r="E110" s="258" t="s">
        <v>10793</v>
      </c>
      <c r="F110" s="251" t="s">
        <v>10794</v>
      </c>
      <c r="G110" s="251" t="s">
        <v>496</v>
      </c>
      <c r="H110" s="251"/>
      <c r="I110" s="259" t="s">
        <v>8763</v>
      </c>
      <c r="J110" s="252"/>
      <c r="K110" s="259" t="s">
        <v>8763</v>
      </c>
      <c r="L110" s="252"/>
      <c r="M110" s="251" t="s">
        <v>10519</v>
      </c>
      <c r="N110" s="251"/>
      <c r="O110" s="251"/>
      <c r="P110" s="251"/>
      <c r="Q110" s="288">
        <v>8900000</v>
      </c>
      <c r="R110" s="288"/>
      <c r="S110" s="288"/>
      <c r="T110" s="288"/>
      <c r="U110" s="253"/>
      <c r="V110" s="253"/>
      <c r="W110" s="253">
        <v>8900000</v>
      </c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>
        <v>0</v>
      </c>
      <c r="AJ110" s="253"/>
      <c r="AK110" s="253">
        <v>9250000</v>
      </c>
      <c r="AL110" s="253"/>
      <c r="AM110" s="253"/>
      <c r="AN110" s="253"/>
      <c r="AO110" s="253"/>
      <c r="AP110" s="253"/>
      <c r="AQ110" s="253"/>
      <c r="AR110" s="253"/>
      <c r="AS110" s="253">
        <f>IF(SUM(AL110:AM110)&lt;SUM(AK110),SUM(AK110)-SUM(AL110:AM110),)</f>
        <v>9250000</v>
      </c>
      <c r="AT110" s="27">
        <f t="shared" si="6"/>
        <v>9250000</v>
      </c>
      <c r="BH110" s="256"/>
    </row>
    <row r="111" spans="1:60" ht="18" customHeight="1">
      <c r="A111" s="218">
        <f>SUBTOTAL(3,$AT$7:AT111)</f>
        <v>105</v>
      </c>
      <c r="B111" s="251" t="s">
        <v>10839</v>
      </c>
      <c r="C111" s="251" t="str">
        <f>MID(D111:D1791,4,3)</f>
        <v>003</v>
      </c>
      <c r="D111" s="260" t="s">
        <v>6839</v>
      </c>
      <c r="E111" s="258" t="s">
        <v>10840</v>
      </c>
      <c r="F111" s="251" t="s">
        <v>10841</v>
      </c>
      <c r="G111" s="251" t="s">
        <v>496</v>
      </c>
      <c r="H111" s="251"/>
      <c r="I111" s="259" t="s">
        <v>8763</v>
      </c>
      <c r="J111" s="252"/>
      <c r="K111" s="259" t="s">
        <v>8763</v>
      </c>
      <c r="L111" s="252"/>
      <c r="M111" s="251" t="s">
        <v>10519</v>
      </c>
      <c r="N111" s="251"/>
      <c r="O111" s="251"/>
      <c r="P111" s="251"/>
      <c r="Q111" s="288">
        <v>8900000</v>
      </c>
      <c r="R111" s="288"/>
      <c r="S111" s="288"/>
      <c r="T111" s="288"/>
      <c r="U111" s="253">
        <v>8900000</v>
      </c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>
        <v>0</v>
      </c>
      <c r="AJ111" s="253"/>
      <c r="AK111" s="253">
        <v>9250000</v>
      </c>
      <c r="AL111" s="253"/>
      <c r="AM111" s="253">
        <v>9250000</v>
      </c>
      <c r="AN111" s="253"/>
      <c r="AO111" s="253"/>
      <c r="AP111" s="253"/>
      <c r="AQ111" s="253"/>
      <c r="AR111" s="253"/>
      <c r="AS111" s="253">
        <f>IF(SUM(AL111:AM111)&lt;SUM(AK111),SUM(AK111)-SUM(AL111:AM111),)</f>
        <v>0</v>
      </c>
      <c r="AT111" s="27">
        <f t="shared" si="6"/>
        <v>0</v>
      </c>
      <c r="BH111" s="256"/>
    </row>
    <row r="112" spans="1:60" ht="18" customHeight="1">
      <c r="A112" s="218">
        <f>SUBTOTAL(3,$AT$7:AT112)</f>
        <v>106</v>
      </c>
      <c r="B112" s="251" t="s">
        <v>10842</v>
      </c>
      <c r="C112" s="251" t="str">
        <f>MID(D112:D1792,4,3)</f>
        <v>003</v>
      </c>
      <c r="D112" s="260" t="s">
        <v>6450</v>
      </c>
      <c r="E112" s="258" t="s">
        <v>10843</v>
      </c>
      <c r="F112" s="251" t="s">
        <v>10844</v>
      </c>
      <c r="G112" s="251" t="s">
        <v>496</v>
      </c>
      <c r="H112" s="251"/>
      <c r="I112" s="259" t="s">
        <v>8763</v>
      </c>
      <c r="J112" s="252"/>
      <c r="K112" s="259" t="s">
        <v>8763</v>
      </c>
      <c r="L112" s="252"/>
      <c r="M112" s="251" t="s">
        <v>10728</v>
      </c>
      <c r="N112" s="251"/>
      <c r="O112" s="251"/>
      <c r="P112" s="251"/>
      <c r="Q112" s="288">
        <v>8900000</v>
      </c>
      <c r="R112" s="288"/>
      <c r="S112" s="288"/>
      <c r="T112" s="288"/>
      <c r="U112" s="253">
        <v>8900000</v>
      </c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>
        <v>0</v>
      </c>
      <c r="AJ112" s="253"/>
      <c r="AK112" s="253">
        <v>9250000</v>
      </c>
      <c r="AL112" s="253"/>
      <c r="AM112" s="253">
        <v>9250000</v>
      </c>
      <c r="AN112" s="253"/>
      <c r="AO112" s="253"/>
      <c r="AP112" s="253"/>
      <c r="AQ112" s="253"/>
      <c r="AR112" s="253"/>
      <c r="AS112" s="253">
        <f>IF(SUM(AL112:AM112)&lt;SUM(AK112),SUM(AK112)-SUM(AL112:AM112),)</f>
        <v>0</v>
      </c>
      <c r="AT112" s="27">
        <f t="shared" si="6"/>
        <v>0</v>
      </c>
      <c r="BH112" s="256"/>
    </row>
    <row r="113" spans="1:60" ht="18" customHeight="1">
      <c r="A113" s="218">
        <f>SUBTOTAL(3,$AT$7:AT113)</f>
        <v>107</v>
      </c>
      <c r="B113" s="251" t="s">
        <v>10845</v>
      </c>
      <c r="C113" s="251" t="str">
        <f>MID(D113:D1793,4,3)</f>
        <v>003</v>
      </c>
      <c r="D113" s="260" t="s">
        <v>6579</v>
      </c>
      <c r="E113" s="258" t="s">
        <v>10846</v>
      </c>
      <c r="F113" s="251" t="s">
        <v>10797</v>
      </c>
      <c r="G113" s="251" t="s">
        <v>496</v>
      </c>
      <c r="H113" s="251"/>
      <c r="I113" s="259" t="s">
        <v>8763</v>
      </c>
      <c r="J113" s="252"/>
      <c r="K113" s="259" t="s">
        <v>8763</v>
      </c>
      <c r="L113" s="252"/>
      <c r="M113" s="251" t="s">
        <v>10728</v>
      </c>
      <c r="N113" s="251"/>
      <c r="O113" s="251"/>
      <c r="P113" s="251"/>
      <c r="Q113" s="288">
        <v>8900000</v>
      </c>
      <c r="R113" s="288"/>
      <c r="S113" s="288"/>
      <c r="T113" s="288"/>
      <c r="U113" s="253">
        <v>8900000</v>
      </c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>
        <v>0</v>
      </c>
      <c r="AJ113" s="253"/>
      <c r="AK113" s="253">
        <v>9250000</v>
      </c>
      <c r="AL113" s="253"/>
      <c r="AM113" s="253"/>
      <c r="AN113" s="253"/>
      <c r="AO113" s="253">
        <v>9250000</v>
      </c>
      <c r="AP113" s="253"/>
      <c r="AQ113" s="253"/>
      <c r="AR113" s="253"/>
      <c r="AS113" s="253">
        <f t="shared" ref="AS113:AS114" si="13">IF(SUM(AL113:AO113)&lt;SUM(AK113),SUM(AK113)-SUM(AL113:AO113),)</f>
        <v>0</v>
      </c>
      <c r="AT113" s="27">
        <f t="shared" si="6"/>
        <v>0</v>
      </c>
      <c r="BH113" s="256"/>
    </row>
    <row r="114" spans="1:60" ht="18" customHeight="1">
      <c r="A114" s="218">
        <f>SUBTOTAL(3,$AT$7:AT114)</f>
        <v>108</v>
      </c>
      <c r="B114" s="251" t="s">
        <v>10847</v>
      </c>
      <c r="C114" s="251" t="str">
        <f>MID(D114:D1794,4,3)</f>
        <v>003</v>
      </c>
      <c r="D114" s="260" t="s">
        <v>5221</v>
      </c>
      <c r="E114" s="258" t="s">
        <v>9832</v>
      </c>
      <c r="F114" s="251" t="s">
        <v>10848</v>
      </c>
      <c r="G114" s="251" t="s">
        <v>496</v>
      </c>
      <c r="H114" s="251"/>
      <c r="I114" s="259" t="s">
        <v>8763</v>
      </c>
      <c r="J114" s="252"/>
      <c r="K114" s="259" t="s">
        <v>8763</v>
      </c>
      <c r="L114" s="252"/>
      <c r="M114" s="251" t="s">
        <v>10519</v>
      </c>
      <c r="N114" s="251"/>
      <c r="O114" s="251"/>
      <c r="P114" s="251"/>
      <c r="Q114" s="288">
        <v>8900000</v>
      </c>
      <c r="R114" s="288"/>
      <c r="S114" s="288"/>
      <c r="T114" s="288"/>
      <c r="U114" s="253">
        <v>8900000</v>
      </c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  <c r="AH114" s="253"/>
      <c r="AI114" s="253">
        <v>0</v>
      </c>
      <c r="AJ114" s="253"/>
      <c r="AK114" s="253">
        <v>9250000</v>
      </c>
      <c r="AL114" s="253"/>
      <c r="AM114" s="253"/>
      <c r="AN114" s="253"/>
      <c r="AO114" s="253">
        <v>9250000</v>
      </c>
      <c r="AP114" s="253"/>
      <c r="AQ114" s="253"/>
      <c r="AR114" s="253"/>
      <c r="AS114" s="253">
        <f t="shared" si="13"/>
        <v>0</v>
      </c>
      <c r="AT114" s="27">
        <f t="shared" si="6"/>
        <v>0</v>
      </c>
      <c r="BH114" s="256"/>
    </row>
    <row r="115" spans="1:60" ht="18" customHeight="1">
      <c r="A115" s="218">
        <f>SUBTOTAL(3,$AT$7:AT115)</f>
        <v>109</v>
      </c>
      <c r="B115" s="251" t="s">
        <v>10849</v>
      </c>
      <c r="C115" s="251" t="str">
        <f>MID(D115:D1795,4,3)</f>
        <v>003</v>
      </c>
      <c r="D115" s="260" t="s">
        <v>5721</v>
      </c>
      <c r="E115" s="258" t="s">
        <v>10230</v>
      </c>
      <c r="F115" s="251" t="s">
        <v>10850</v>
      </c>
      <c r="G115" s="251" t="s">
        <v>496</v>
      </c>
      <c r="H115" s="251"/>
      <c r="I115" s="259" t="s">
        <v>8763</v>
      </c>
      <c r="J115" s="252"/>
      <c r="K115" s="259" t="s">
        <v>8763</v>
      </c>
      <c r="L115" s="252"/>
      <c r="M115" s="251" t="s">
        <v>10728</v>
      </c>
      <c r="N115" s="251"/>
      <c r="O115" s="251"/>
      <c r="P115" s="251"/>
      <c r="Q115" s="288">
        <v>8900000</v>
      </c>
      <c r="R115" s="288"/>
      <c r="S115" s="288"/>
      <c r="T115" s="288"/>
      <c r="U115" s="253">
        <v>8900000</v>
      </c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>
        <v>0</v>
      </c>
      <c r="AJ115" s="253"/>
      <c r="AK115" s="253">
        <v>9250000</v>
      </c>
      <c r="AL115" s="253"/>
      <c r="AM115" s="253">
        <v>9250000</v>
      </c>
      <c r="AN115" s="253"/>
      <c r="AO115" s="253"/>
      <c r="AP115" s="253"/>
      <c r="AQ115" s="253"/>
      <c r="AR115" s="253"/>
      <c r="AS115" s="253">
        <f>IF(SUM(AL115:AM115)&lt;SUM(AK115),SUM(AK115)-SUM(AL115:AM115),)</f>
        <v>0</v>
      </c>
      <c r="AT115" s="27">
        <f t="shared" si="6"/>
        <v>0</v>
      </c>
      <c r="BH115" s="256"/>
    </row>
    <row r="116" spans="1:60" ht="18" customHeight="1">
      <c r="A116" s="218">
        <f>SUBTOTAL(3,$AT$7:AT116)</f>
        <v>110</v>
      </c>
      <c r="B116" s="251" t="s">
        <v>10851</v>
      </c>
      <c r="C116" s="251" t="str">
        <f>MID(D116:D1796,4,3)</f>
        <v>003</v>
      </c>
      <c r="D116" s="260" t="s">
        <v>6877</v>
      </c>
      <c r="E116" s="258" t="s">
        <v>10852</v>
      </c>
      <c r="F116" s="251" t="s">
        <v>10853</v>
      </c>
      <c r="G116" s="251" t="s">
        <v>496</v>
      </c>
      <c r="H116" s="251"/>
      <c r="I116" s="259" t="s">
        <v>8763</v>
      </c>
      <c r="J116" s="252"/>
      <c r="K116" s="259" t="s">
        <v>8763</v>
      </c>
      <c r="L116" s="252"/>
      <c r="M116" s="251" t="s">
        <v>10519</v>
      </c>
      <c r="N116" s="251"/>
      <c r="O116" s="251"/>
      <c r="P116" s="251"/>
      <c r="Q116" s="288">
        <v>8900000</v>
      </c>
      <c r="R116" s="288"/>
      <c r="S116" s="288"/>
      <c r="T116" s="288"/>
      <c r="U116" s="253">
        <v>8900000</v>
      </c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>
        <v>0</v>
      </c>
      <c r="AJ116" s="253"/>
      <c r="AK116" s="253">
        <v>9250000</v>
      </c>
      <c r="AL116" s="253"/>
      <c r="AM116" s="253">
        <v>9250000</v>
      </c>
      <c r="AN116" s="253"/>
      <c r="AO116" s="253"/>
      <c r="AP116" s="253"/>
      <c r="AQ116" s="253"/>
      <c r="AR116" s="253"/>
      <c r="AS116" s="253">
        <f>IF(SUM(AL116:AM116)&lt;SUM(AK116),SUM(AK116)-SUM(AL116:AM116),)</f>
        <v>0</v>
      </c>
      <c r="AT116" s="27">
        <f t="shared" si="6"/>
        <v>0</v>
      </c>
      <c r="BH116" s="256"/>
    </row>
    <row r="117" spans="1:60" ht="18" customHeight="1">
      <c r="A117" s="218">
        <f>SUBTOTAL(3,$AT$7:AT117)</f>
        <v>111</v>
      </c>
      <c r="B117" s="251" t="s">
        <v>10854</v>
      </c>
      <c r="C117" s="251" t="str">
        <f>MID(D117:D1797,4,3)</f>
        <v>003</v>
      </c>
      <c r="D117" s="260" t="s">
        <v>6800</v>
      </c>
      <c r="E117" s="258" t="s">
        <v>9864</v>
      </c>
      <c r="F117" s="251" t="s">
        <v>10848</v>
      </c>
      <c r="G117" s="251" t="s">
        <v>496</v>
      </c>
      <c r="H117" s="251"/>
      <c r="I117" s="259" t="s">
        <v>8763</v>
      </c>
      <c r="J117" s="252"/>
      <c r="K117" s="259" t="s">
        <v>8763</v>
      </c>
      <c r="L117" s="252"/>
      <c r="M117" s="251" t="s">
        <v>10728</v>
      </c>
      <c r="N117" s="251"/>
      <c r="O117" s="251"/>
      <c r="P117" s="251"/>
      <c r="Q117" s="288">
        <v>8900000</v>
      </c>
      <c r="R117" s="288"/>
      <c r="S117" s="288"/>
      <c r="T117" s="288"/>
      <c r="U117" s="253">
        <v>8900000</v>
      </c>
      <c r="V117" s="253"/>
      <c r="W117" s="253"/>
      <c r="X117" s="253"/>
      <c r="Y117" s="253"/>
      <c r="Z117" s="253"/>
      <c r="AA117" s="253"/>
      <c r="AB117" s="253"/>
      <c r="AC117" s="253"/>
      <c r="AD117" s="253"/>
      <c r="AE117" s="253"/>
      <c r="AF117" s="253"/>
      <c r="AG117" s="253"/>
      <c r="AH117" s="253"/>
      <c r="AI117" s="253">
        <v>0</v>
      </c>
      <c r="AJ117" s="253"/>
      <c r="AK117" s="253">
        <v>9250000</v>
      </c>
      <c r="AL117" s="253"/>
      <c r="AM117" s="253">
        <v>9250000</v>
      </c>
      <c r="AN117" s="253"/>
      <c r="AO117" s="253"/>
      <c r="AP117" s="253"/>
      <c r="AQ117" s="253"/>
      <c r="AR117" s="253"/>
      <c r="AS117" s="253">
        <f>IF(SUM(AL117:AM117)&lt;SUM(AK117),SUM(AK117)-SUM(AL117:AM117),)</f>
        <v>0</v>
      </c>
      <c r="AT117" s="27">
        <f t="shared" si="6"/>
        <v>0</v>
      </c>
      <c r="BH117" s="256"/>
    </row>
    <row r="118" spans="1:60" ht="18" customHeight="1">
      <c r="A118" s="218">
        <f>SUBTOTAL(3,$AT$7:AT118)</f>
        <v>112</v>
      </c>
      <c r="B118" s="251" t="s">
        <v>10855</v>
      </c>
      <c r="C118" s="251" t="str">
        <f>MID(D118:D1798,4,3)</f>
        <v>003</v>
      </c>
      <c r="D118" s="260" t="s">
        <v>6645</v>
      </c>
      <c r="E118" s="258" t="s">
        <v>10856</v>
      </c>
      <c r="F118" s="251" t="s">
        <v>10857</v>
      </c>
      <c r="G118" s="251" t="s">
        <v>496</v>
      </c>
      <c r="H118" s="251"/>
      <c r="I118" s="259" t="s">
        <v>8763</v>
      </c>
      <c r="J118" s="252"/>
      <c r="K118" s="259" t="s">
        <v>8763</v>
      </c>
      <c r="L118" s="252"/>
      <c r="M118" s="251" t="s">
        <v>10728</v>
      </c>
      <c r="N118" s="251"/>
      <c r="O118" s="251"/>
      <c r="P118" s="251"/>
      <c r="Q118" s="288">
        <v>8900000</v>
      </c>
      <c r="R118" s="288"/>
      <c r="S118" s="288"/>
      <c r="T118" s="288"/>
      <c r="U118" s="253">
        <v>8900000</v>
      </c>
      <c r="V118" s="253"/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>
        <v>0</v>
      </c>
      <c r="AJ118" s="253"/>
      <c r="AK118" s="253">
        <v>9250000</v>
      </c>
      <c r="AL118" s="253"/>
      <c r="AM118" s="253">
        <v>9250000</v>
      </c>
      <c r="AN118" s="253"/>
      <c r="AO118" s="253"/>
      <c r="AP118" s="253"/>
      <c r="AQ118" s="253"/>
      <c r="AR118" s="253"/>
      <c r="AS118" s="253">
        <f>IF(SUM(AL118:AM118)&lt;SUM(AK118),SUM(AK118)-SUM(AL118:AM118),)</f>
        <v>0</v>
      </c>
      <c r="AT118" s="27">
        <f t="shared" si="6"/>
        <v>0</v>
      </c>
      <c r="BH118" s="256"/>
    </row>
    <row r="119" spans="1:60" ht="18" customHeight="1">
      <c r="A119" s="218">
        <f>SUBTOTAL(3,$AT$7:AT119)</f>
        <v>113</v>
      </c>
      <c r="B119" s="251" t="s">
        <v>10858</v>
      </c>
      <c r="C119" s="251" t="str">
        <f>MID(D119:D1799,4,3)</f>
        <v>003</v>
      </c>
      <c r="D119" s="260" t="s">
        <v>6403</v>
      </c>
      <c r="E119" s="258" t="s">
        <v>10859</v>
      </c>
      <c r="F119" s="251" t="s">
        <v>10860</v>
      </c>
      <c r="G119" s="251" t="s">
        <v>496</v>
      </c>
      <c r="H119" s="251"/>
      <c r="I119" s="259" t="s">
        <v>8763</v>
      </c>
      <c r="J119" s="252"/>
      <c r="K119" s="259" t="s">
        <v>8763</v>
      </c>
      <c r="L119" s="252"/>
      <c r="M119" s="251" t="s">
        <v>10519</v>
      </c>
      <c r="N119" s="251"/>
      <c r="O119" s="251"/>
      <c r="P119" s="251"/>
      <c r="Q119" s="288">
        <v>8900000</v>
      </c>
      <c r="R119" s="288"/>
      <c r="S119" s="288"/>
      <c r="T119" s="288"/>
      <c r="U119" s="253">
        <v>8900000</v>
      </c>
      <c r="V119" s="253"/>
      <c r="W119" s="253"/>
      <c r="X119" s="253"/>
      <c r="Y119" s="253"/>
      <c r="Z119" s="253"/>
      <c r="AA119" s="253"/>
      <c r="AB119" s="253"/>
      <c r="AC119" s="253"/>
      <c r="AD119" s="253"/>
      <c r="AE119" s="253"/>
      <c r="AF119" s="253"/>
      <c r="AG119" s="253"/>
      <c r="AH119" s="253"/>
      <c r="AI119" s="253">
        <v>0</v>
      </c>
      <c r="AJ119" s="253"/>
      <c r="AK119" s="253">
        <v>9250000</v>
      </c>
      <c r="AL119" s="253"/>
      <c r="AM119" s="253"/>
      <c r="AN119" s="253"/>
      <c r="AO119" s="253"/>
      <c r="AP119" s="253"/>
      <c r="AQ119" s="253">
        <v>9250000</v>
      </c>
      <c r="AR119" s="253"/>
      <c r="AS119" s="253">
        <f>IF(SUM(AL119:AQ119)&lt;SUM(AK119),SUM(AK119)-SUM(AL119:AQ119),)</f>
        <v>0</v>
      </c>
      <c r="AT119" s="27">
        <f t="shared" si="6"/>
        <v>0</v>
      </c>
      <c r="BH119" s="256"/>
    </row>
    <row r="120" spans="1:60" ht="18" customHeight="1">
      <c r="A120" s="218">
        <f>SUBTOTAL(3,$AT$7:AT120)</f>
        <v>114</v>
      </c>
      <c r="B120" s="251" t="s">
        <v>10861</v>
      </c>
      <c r="C120" s="251" t="str">
        <f>MID(D120:D1800,4,3)</f>
        <v>003</v>
      </c>
      <c r="D120" s="260" t="s">
        <v>6516</v>
      </c>
      <c r="E120" s="258" t="s">
        <v>10862</v>
      </c>
      <c r="F120" s="251" t="s">
        <v>10614</v>
      </c>
      <c r="G120" s="251" t="s">
        <v>7106</v>
      </c>
      <c r="H120" s="251"/>
      <c r="I120" s="259" t="s">
        <v>8763</v>
      </c>
      <c r="J120" s="252"/>
      <c r="K120" s="259" t="s">
        <v>8763</v>
      </c>
      <c r="L120" s="252"/>
      <c r="M120" s="251" t="s">
        <v>10519</v>
      </c>
      <c r="N120" s="251"/>
      <c r="O120" s="251"/>
      <c r="P120" s="251"/>
      <c r="Q120" s="288">
        <v>8900000</v>
      </c>
      <c r="R120" s="288"/>
      <c r="S120" s="288"/>
      <c r="T120" s="288"/>
      <c r="U120" s="253">
        <v>8900000</v>
      </c>
      <c r="V120" s="253"/>
      <c r="W120" s="253"/>
      <c r="X120" s="253"/>
      <c r="Y120" s="253"/>
      <c r="Z120" s="253"/>
      <c r="AA120" s="253"/>
      <c r="AB120" s="253"/>
      <c r="AC120" s="253"/>
      <c r="AD120" s="253"/>
      <c r="AE120" s="253"/>
      <c r="AF120" s="253"/>
      <c r="AG120" s="253"/>
      <c r="AH120" s="253"/>
      <c r="AI120" s="253">
        <v>0</v>
      </c>
      <c r="AJ120" s="253"/>
      <c r="AK120" s="253">
        <v>9250000</v>
      </c>
      <c r="AL120" s="253"/>
      <c r="AM120" s="253"/>
      <c r="AN120" s="253"/>
      <c r="AO120" s="253">
        <v>9250000</v>
      </c>
      <c r="AP120" s="253"/>
      <c r="AQ120" s="253"/>
      <c r="AR120" s="253"/>
      <c r="AS120" s="253">
        <f>IF(SUM(AL120:AO120)&lt;SUM(AK120),SUM(AK120)-SUM(AL120:AO120),)</f>
        <v>0</v>
      </c>
      <c r="AT120" s="27">
        <f t="shared" si="6"/>
        <v>0</v>
      </c>
      <c r="BH120" s="256"/>
    </row>
    <row r="121" spans="1:60" ht="18" customHeight="1">
      <c r="A121" s="218">
        <f>SUBTOTAL(3,$AT$7:AT121)</f>
        <v>115</v>
      </c>
      <c r="B121" s="251" t="s">
        <v>10801</v>
      </c>
      <c r="C121" s="251" t="str">
        <f>MID(D121:D1801,4,3)</f>
        <v>003</v>
      </c>
      <c r="D121" s="260" t="s">
        <v>10802</v>
      </c>
      <c r="E121" s="258" t="s">
        <v>10803</v>
      </c>
      <c r="F121" s="251" t="s">
        <v>10804</v>
      </c>
      <c r="G121" s="251" t="s">
        <v>496</v>
      </c>
      <c r="H121" s="251"/>
      <c r="I121" s="259" t="s">
        <v>8763</v>
      </c>
      <c r="J121" s="252"/>
      <c r="K121" s="259" t="s">
        <v>8763</v>
      </c>
      <c r="L121" s="252"/>
      <c r="M121" s="251" t="s">
        <v>10519</v>
      </c>
      <c r="N121" s="251"/>
      <c r="O121" s="251"/>
      <c r="P121" s="251"/>
      <c r="Q121" s="288">
        <v>8900000</v>
      </c>
      <c r="R121" s="288"/>
      <c r="S121" s="288"/>
      <c r="T121" s="288"/>
      <c r="U121" s="253"/>
      <c r="V121" s="253"/>
      <c r="W121" s="253">
        <v>8900000</v>
      </c>
      <c r="X121" s="253"/>
      <c r="Y121" s="253"/>
      <c r="Z121" s="253"/>
      <c r="AA121" s="253"/>
      <c r="AB121" s="253"/>
      <c r="AC121" s="253"/>
      <c r="AD121" s="253"/>
      <c r="AE121" s="253"/>
      <c r="AF121" s="253"/>
      <c r="AG121" s="253"/>
      <c r="AH121" s="253"/>
      <c r="AI121" s="253">
        <v>0</v>
      </c>
      <c r="AJ121" s="253"/>
      <c r="AK121" s="253">
        <v>9250000</v>
      </c>
      <c r="AL121" s="253"/>
      <c r="AM121" s="253">
        <v>9250000</v>
      </c>
      <c r="AN121" s="253"/>
      <c r="AO121" s="253"/>
      <c r="AP121" s="253"/>
      <c r="AQ121" s="253"/>
      <c r="AR121" s="253"/>
      <c r="AS121" s="253">
        <f>IF(SUM(AL121:AM121)&lt;SUM(AK121),SUM(AK121)-SUM(AL121:AM121),)</f>
        <v>0</v>
      </c>
      <c r="AT121" s="27">
        <f t="shared" si="6"/>
        <v>0</v>
      </c>
      <c r="BH121" s="256"/>
    </row>
    <row r="122" spans="1:60" ht="18" customHeight="1">
      <c r="A122" s="218">
        <f>SUBTOTAL(3,$AT$7:AT122)</f>
        <v>116</v>
      </c>
      <c r="B122" s="251" t="s">
        <v>10867</v>
      </c>
      <c r="C122" s="251" t="str">
        <f>MID(D122:D1802,4,3)</f>
        <v>003</v>
      </c>
      <c r="D122" s="260" t="s">
        <v>6424</v>
      </c>
      <c r="E122" s="258" t="s">
        <v>10868</v>
      </c>
      <c r="F122" s="251" t="s">
        <v>10869</v>
      </c>
      <c r="G122" s="251" t="s">
        <v>7106</v>
      </c>
      <c r="H122" s="251"/>
      <c r="I122" s="259" t="s">
        <v>8763</v>
      </c>
      <c r="J122" s="252"/>
      <c r="K122" s="259" t="s">
        <v>8763</v>
      </c>
      <c r="L122" s="252"/>
      <c r="M122" s="251" t="s">
        <v>10728</v>
      </c>
      <c r="N122" s="251"/>
      <c r="O122" s="251"/>
      <c r="P122" s="251"/>
      <c r="Q122" s="288">
        <v>8900000</v>
      </c>
      <c r="R122" s="288"/>
      <c r="S122" s="288"/>
      <c r="T122" s="288"/>
      <c r="U122" s="253">
        <v>8900000</v>
      </c>
      <c r="V122" s="253"/>
      <c r="W122" s="253"/>
      <c r="X122" s="253"/>
      <c r="Y122" s="253"/>
      <c r="Z122" s="253"/>
      <c r="AA122" s="253"/>
      <c r="AB122" s="253"/>
      <c r="AC122" s="253"/>
      <c r="AD122" s="253"/>
      <c r="AE122" s="253"/>
      <c r="AF122" s="253"/>
      <c r="AG122" s="253"/>
      <c r="AH122" s="253"/>
      <c r="AI122" s="253">
        <v>0</v>
      </c>
      <c r="AJ122" s="253"/>
      <c r="AK122" s="253">
        <v>9250000</v>
      </c>
      <c r="AL122" s="253"/>
      <c r="AM122" s="253"/>
      <c r="AN122" s="253"/>
      <c r="AO122" s="253">
        <v>9250000</v>
      </c>
      <c r="AP122" s="253"/>
      <c r="AQ122" s="253"/>
      <c r="AR122" s="253"/>
      <c r="AS122" s="253">
        <f>IF(SUM(AL122:AO122)&lt;SUM(AK122),SUM(AK122)-SUM(AL122:AO122),)</f>
        <v>0</v>
      </c>
      <c r="AT122" s="27">
        <f t="shared" si="6"/>
        <v>0</v>
      </c>
      <c r="BB122" s="244" t="s">
        <v>10715</v>
      </c>
      <c r="BF122" s="244">
        <f>VLOOKUP(D122,'[1]HG chuyen qua+hoan bhyt'!$A$49:$E$85,4,0)</f>
        <v>1105650</v>
      </c>
      <c r="BH122" s="256"/>
    </row>
    <row r="123" spans="1:60" ht="18" customHeight="1">
      <c r="A123" s="218">
        <f>SUBTOTAL(3,$AT$7:AT123)</f>
        <v>117</v>
      </c>
      <c r="B123" s="251" t="s">
        <v>10870</v>
      </c>
      <c r="C123" s="251" t="str">
        <f>MID(D123:D1803,4,3)</f>
        <v>003</v>
      </c>
      <c r="D123" s="260" t="s">
        <v>6326</v>
      </c>
      <c r="E123" s="258" t="s">
        <v>10871</v>
      </c>
      <c r="F123" s="251" t="s">
        <v>10727</v>
      </c>
      <c r="G123" s="251" t="s">
        <v>496</v>
      </c>
      <c r="H123" s="251"/>
      <c r="I123" s="259" t="s">
        <v>8763</v>
      </c>
      <c r="J123" s="252"/>
      <c r="K123" s="259" t="s">
        <v>8763</v>
      </c>
      <c r="L123" s="252"/>
      <c r="M123" s="251" t="s">
        <v>10728</v>
      </c>
      <c r="N123" s="251"/>
      <c r="O123" s="251"/>
      <c r="P123" s="251"/>
      <c r="Q123" s="288">
        <v>8900000</v>
      </c>
      <c r="R123" s="288"/>
      <c r="S123" s="288"/>
      <c r="T123" s="288"/>
      <c r="U123" s="253">
        <v>8900000</v>
      </c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  <c r="AH123" s="253"/>
      <c r="AI123" s="253">
        <v>0</v>
      </c>
      <c r="AJ123" s="253"/>
      <c r="AK123" s="253">
        <v>9250000</v>
      </c>
      <c r="AL123" s="253"/>
      <c r="AM123" s="253">
        <v>9250000</v>
      </c>
      <c r="AN123" s="253"/>
      <c r="AO123" s="253"/>
      <c r="AP123" s="253"/>
      <c r="AQ123" s="253"/>
      <c r="AR123" s="253"/>
      <c r="AS123" s="253">
        <f>IF(SUM(AL123:AM123)&lt;SUM(AK123),SUM(AK123)-SUM(AL123:AM123),)</f>
        <v>0</v>
      </c>
      <c r="AT123" s="27">
        <f t="shared" si="6"/>
        <v>0</v>
      </c>
      <c r="BH123" s="256"/>
    </row>
    <row r="124" spans="1:60" ht="18" customHeight="1">
      <c r="A124" s="218">
        <f>SUBTOTAL(3,$AT$7:AT124)</f>
        <v>118</v>
      </c>
      <c r="B124" s="251" t="s">
        <v>10872</v>
      </c>
      <c r="C124" s="251" t="str">
        <f>MID(D124:D1804,4,3)</f>
        <v>003</v>
      </c>
      <c r="D124" s="260" t="s">
        <v>6732</v>
      </c>
      <c r="E124" s="258" t="s">
        <v>10873</v>
      </c>
      <c r="F124" s="251" t="s">
        <v>10874</v>
      </c>
      <c r="G124" s="251" t="s">
        <v>496</v>
      </c>
      <c r="H124" s="251"/>
      <c r="I124" s="259" t="s">
        <v>8763</v>
      </c>
      <c r="J124" s="252"/>
      <c r="K124" s="259" t="s">
        <v>8763</v>
      </c>
      <c r="L124" s="252"/>
      <c r="M124" s="251" t="s">
        <v>10519</v>
      </c>
      <c r="N124" s="251"/>
      <c r="O124" s="251"/>
      <c r="P124" s="251"/>
      <c r="Q124" s="288">
        <v>8900000</v>
      </c>
      <c r="R124" s="288"/>
      <c r="S124" s="288"/>
      <c r="T124" s="288"/>
      <c r="U124" s="253">
        <v>8900000</v>
      </c>
      <c r="V124" s="253"/>
      <c r="W124" s="253"/>
      <c r="X124" s="253"/>
      <c r="Y124" s="253"/>
      <c r="Z124" s="253"/>
      <c r="AA124" s="253"/>
      <c r="AB124" s="253"/>
      <c r="AC124" s="253"/>
      <c r="AD124" s="253"/>
      <c r="AE124" s="253"/>
      <c r="AF124" s="253"/>
      <c r="AG124" s="253"/>
      <c r="AH124" s="253"/>
      <c r="AI124" s="253">
        <v>0</v>
      </c>
      <c r="AJ124" s="253"/>
      <c r="AK124" s="253">
        <v>9250000</v>
      </c>
      <c r="AL124" s="253"/>
      <c r="AM124" s="253"/>
      <c r="AN124" s="253"/>
      <c r="AO124" s="253">
        <v>9250000</v>
      </c>
      <c r="AP124" s="253"/>
      <c r="AQ124" s="253"/>
      <c r="AR124" s="253"/>
      <c r="AS124" s="253">
        <f>IF(SUM(AL124:AO124)&lt;SUM(AK124),SUM(AK124)-SUM(AL124:AO124),)</f>
        <v>0</v>
      </c>
      <c r="AT124" s="27">
        <f t="shared" si="6"/>
        <v>0</v>
      </c>
      <c r="BH124" s="256"/>
    </row>
    <row r="125" spans="1:60" ht="18" customHeight="1">
      <c r="A125" s="218">
        <f>SUBTOTAL(3,$AT$7:AT125)</f>
        <v>119</v>
      </c>
      <c r="B125" s="251" t="s">
        <v>10875</v>
      </c>
      <c r="C125" s="251" t="str">
        <f>MID(D125:D1805,4,3)</f>
        <v>003</v>
      </c>
      <c r="D125" s="260" t="s">
        <v>5710</v>
      </c>
      <c r="E125" s="258" t="s">
        <v>10876</v>
      </c>
      <c r="F125" s="251" t="s">
        <v>10877</v>
      </c>
      <c r="G125" s="251" t="s">
        <v>496</v>
      </c>
      <c r="H125" s="251"/>
      <c r="I125" s="259" t="s">
        <v>8763</v>
      </c>
      <c r="J125" s="252"/>
      <c r="K125" s="259" t="s">
        <v>8763</v>
      </c>
      <c r="L125" s="252"/>
      <c r="M125" s="251" t="s">
        <v>10519</v>
      </c>
      <c r="N125" s="251"/>
      <c r="O125" s="251"/>
      <c r="P125" s="251"/>
      <c r="Q125" s="288">
        <v>8900000</v>
      </c>
      <c r="R125" s="288"/>
      <c r="S125" s="288"/>
      <c r="T125" s="288"/>
      <c r="U125" s="253">
        <v>8900000</v>
      </c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  <c r="AH125" s="253"/>
      <c r="AI125" s="253">
        <v>0</v>
      </c>
      <c r="AJ125" s="253"/>
      <c r="AK125" s="253">
        <v>9250000</v>
      </c>
      <c r="AL125" s="253"/>
      <c r="AM125" s="253">
        <v>9250000</v>
      </c>
      <c r="AN125" s="253"/>
      <c r="AO125" s="253"/>
      <c r="AP125" s="253"/>
      <c r="AQ125" s="253"/>
      <c r="AR125" s="253"/>
      <c r="AS125" s="253">
        <f t="shared" ref="AS125:AS131" si="14">IF(SUM(AL125:AM125)&lt;SUM(AK125),SUM(AK125)-SUM(AL125:AM125),)</f>
        <v>0</v>
      </c>
      <c r="AT125" s="27">
        <f t="shared" si="6"/>
        <v>0</v>
      </c>
      <c r="BH125" s="256"/>
    </row>
    <row r="126" spans="1:60" ht="18" customHeight="1">
      <c r="A126" s="218">
        <f>SUBTOTAL(3,$AT$7:AT126)</f>
        <v>120</v>
      </c>
      <c r="B126" s="251" t="s">
        <v>10878</v>
      </c>
      <c r="C126" s="251" t="str">
        <f>MID(D126:D1806,4,3)</f>
        <v>003</v>
      </c>
      <c r="D126" s="260" t="s">
        <v>6244</v>
      </c>
      <c r="E126" s="258" t="s">
        <v>10879</v>
      </c>
      <c r="F126" s="251" t="s">
        <v>10880</v>
      </c>
      <c r="G126" s="251" t="s">
        <v>496</v>
      </c>
      <c r="H126" s="251"/>
      <c r="I126" s="259" t="s">
        <v>8763</v>
      </c>
      <c r="J126" s="252"/>
      <c r="K126" s="259" t="s">
        <v>8763</v>
      </c>
      <c r="L126" s="252"/>
      <c r="M126" s="251" t="s">
        <v>10728</v>
      </c>
      <c r="N126" s="251"/>
      <c r="O126" s="251"/>
      <c r="P126" s="251"/>
      <c r="Q126" s="288">
        <v>8900000</v>
      </c>
      <c r="R126" s="288"/>
      <c r="S126" s="288"/>
      <c r="T126" s="288"/>
      <c r="U126" s="253">
        <v>8900000</v>
      </c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  <c r="AH126" s="253"/>
      <c r="AI126" s="253">
        <v>0</v>
      </c>
      <c r="AJ126" s="253"/>
      <c r="AK126" s="253">
        <v>9250000</v>
      </c>
      <c r="AL126" s="253"/>
      <c r="AM126" s="253">
        <v>9250000</v>
      </c>
      <c r="AN126" s="253"/>
      <c r="AO126" s="253"/>
      <c r="AP126" s="253"/>
      <c r="AQ126" s="253"/>
      <c r="AR126" s="253"/>
      <c r="AS126" s="253">
        <f t="shared" si="14"/>
        <v>0</v>
      </c>
      <c r="AT126" s="27">
        <f t="shared" si="6"/>
        <v>0</v>
      </c>
      <c r="BH126" s="256"/>
    </row>
    <row r="127" spans="1:60" ht="18" customHeight="1">
      <c r="A127" s="218">
        <f>SUBTOTAL(3,$AT$7:AT127)</f>
        <v>121</v>
      </c>
      <c r="B127" s="251" t="s">
        <v>10832</v>
      </c>
      <c r="C127" s="251" t="str">
        <f>MID(D127:D1807,4,3)</f>
        <v>003</v>
      </c>
      <c r="D127" s="260" t="s">
        <v>10833</v>
      </c>
      <c r="E127" s="258" t="s">
        <v>10834</v>
      </c>
      <c r="F127" s="251" t="s">
        <v>10835</v>
      </c>
      <c r="G127" s="251" t="s">
        <v>496</v>
      </c>
      <c r="H127" s="251"/>
      <c r="I127" s="259" t="s">
        <v>8763</v>
      </c>
      <c r="J127" s="252"/>
      <c r="K127" s="259" t="s">
        <v>8763</v>
      </c>
      <c r="L127" s="252"/>
      <c r="M127" s="251" t="s">
        <v>10728</v>
      </c>
      <c r="N127" s="251"/>
      <c r="O127" s="251"/>
      <c r="P127" s="251"/>
      <c r="Q127" s="288">
        <v>8900000</v>
      </c>
      <c r="R127" s="288"/>
      <c r="S127" s="288"/>
      <c r="T127" s="288"/>
      <c r="U127" s="253"/>
      <c r="V127" s="253"/>
      <c r="W127" s="253">
        <v>8900000</v>
      </c>
      <c r="X127" s="253"/>
      <c r="Y127" s="253"/>
      <c r="Z127" s="253"/>
      <c r="AA127" s="253"/>
      <c r="AB127" s="253"/>
      <c r="AC127" s="253"/>
      <c r="AD127" s="253"/>
      <c r="AE127" s="253"/>
      <c r="AF127" s="253"/>
      <c r="AG127" s="253"/>
      <c r="AH127" s="253"/>
      <c r="AI127" s="253">
        <v>0</v>
      </c>
      <c r="AJ127" s="253"/>
      <c r="AK127" s="253">
        <v>9250000</v>
      </c>
      <c r="AL127" s="253"/>
      <c r="AM127" s="253">
        <v>9250000</v>
      </c>
      <c r="AN127" s="253"/>
      <c r="AO127" s="253"/>
      <c r="AP127" s="253"/>
      <c r="AQ127" s="253"/>
      <c r="AR127" s="253"/>
      <c r="AS127" s="253">
        <f t="shared" si="14"/>
        <v>0</v>
      </c>
      <c r="AT127" s="27">
        <f t="shared" si="6"/>
        <v>0</v>
      </c>
      <c r="BH127" s="256"/>
    </row>
    <row r="128" spans="1:60" ht="18" customHeight="1">
      <c r="A128" s="218">
        <f>SUBTOTAL(3,$AT$7:AT128)</f>
        <v>122</v>
      </c>
      <c r="B128" s="251" t="s">
        <v>10885</v>
      </c>
      <c r="C128" s="251" t="str">
        <f>MID(D128:D1808,4,3)</f>
        <v>003</v>
      </c>
      <c r="D128" s="260" t="s">
        <v>4805</v>
      </c>
      <c r="E128" s="258" t="s">
        <v>10886</v>
      </c>
      <c r="F128" s="251" t="s">
        <v>10887</v>
      </c>
      <c r="G128" s="251" t="s">
        <v>496</v>
      </c>
      <c r="H128" s="251"/>
      <c r="I128" s="259" t="s">
        <v>8763</v>
      </c>
      <c r="J128" s="252"/>
      <c r="K128" s="259" t="s">
        <v>8763</v>
      </c>
      <c r="L128" s="252"/>
      <c r="M128" s="251" t="s">
        <v>10519</v>
      </c>
      <c r="N128" s="251"/>
      <c r="O128" s="251"/>
      <c r="P128" s="251"/>
      <c r="Q128" s="288">
        <v>8900000</v>
      </c>
      <c r="R128" s="288"/>
      <c r="S128" s="288"/>
      <c r="T128" s="288"/>
      <c r="U128" s="253">
        <v>8900000</v>
      </c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253">
        <v>0</v>
      </c>
      <c r="AJ128" s="253"/>
      <c r="AK128" s="253">
        <v>9250000</v>
      </c>
      <c r="AL128" s="253"/>
      <c r="AM128" s="253">
        <v>9250000</v>
      </c>
      <c r="AN128" s="253"/>
      <c r="AO128" s="253"/>
      <c r="AP128" s="253"/>
      <c r="AQ128" s="253"/>
      <c r="AR128" s="253"/>
      <c r="AS128" s="253">
        <f t="shared" si="14"/>
        <v>0</v>
      </c>
      <c r="AT128" s="27">
        <f t="shared" si="6"/>
        <v>0</v>
      </c>
      <c r="BH128" s="256"/>
    </row>
    <row r="129" spans="1:60" ht="18" customHeight="1">
      <c r="A129" s="218">
        <f>SUBTOTAL(3,$AT$7:AT129)</f>
        <v>123</v>
      </c>
      <c r="B129" s="251" t="s">
        <v>10888</v>
      </c>
      <c r="C129" s="251" t="str">
        <f>MID(D129:D1809,4,3)</f>
        <v>003</v>
      </c>
      <c r="D129" s="260" t="s">
        <v>6606</v>
      </c>
      <c r="E129" s="258" t="s">
        <v>9613</v>
      </c>
      <c r="F129" s="251" t="s">
        <v>10889</v>
      </c>
      <c r="G129" s="251" t="s">
        <v>496</v>
      </c>
      <c r="H129" s="251"/>
      <c r="I129" s="259" t="s">
        <v>8763</v>
      </c>
      <c r="J129" s="252"/>
      <c r="K129" s="259" t="s">
        <v>8763</v>
      </c>
      <c r="L129" s="252"/>
      <c r="M129" s="251" t="s">
        <v>10519</v>
      </c>
      <c r="N129" s="251"/>
      <c r="O129" s="251"/>
      <c r="P129" s="251"/>
      <c r="Q129" s="288">
        <v>8900000</v>
      </c>
      <c r="R129" s="288"/>
      <c r="S129" s="288"/>
      <c r="T129" s="288"/>
      <c r="U129" s="253">
        <v>8900000</v>
      </c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>
        <v>0</v>
      </c>
      <c r="AJ129" s="253"/>
      <c r="AK129" s="253">
        <v>9250000</v>
      </c>
      <c r="AL129" s="253"/>
      <c r="AM129" s="253">
        <v>9250000</v>
      </c>
      <c r="AN129" s="253"/>
      <c r="AO129" s="253"/>
      <c r="AP129" s="253"/>
      <c r="AQ129" s="253"/>
      <c r="AR129" s="253"/>
      <c r="AS129" s="253">
        <f t="shared" si="14"/>
        <v>0</v>
      </c>
      <c r="AT129" s="27">
        <f t="shared" si="6"/>
        <v>0</v>
      </c>
      <c r="BH129" s="256"/>
    </row>
    <row r="130" spans="1:60" ht="18" customHeight="1">
      <c r="A130" s="218">
        <f>SUBTOTAL(3,$AT$7:AT130)</f>
        <v>124</v>
      </c>
      <c r="B130" s="251" t="s">
        <v>10890</v>
      </c>
      <c r="C130" s="251" t="str">
        <f>MID(D130:D1810,4,3)</f>
        <v>003</v>
      </c>
      <c r="D130" s="260" t="s">
        <v>5772</v>
      </c>
      <c r="E130" s="258" t="s">
        <v>10891</v>
      </c>
      <c r="F130" s="251" t="s">
        <v>10892</v>
      </c>
      <c r="G130" s="251" t="s">
        <v>496</v>
      </c>
      <c r="H130" s="251"/>
      <c r="I130" s="259" t="s">
        <v>8763</v>
      </c>
      <c r="J130" s="252"/>
      <c r="K130" s="259" t="s">
        <v>8763</v>
      </c>
      <c r="L130" s="252"/>
      <c r="M130" s="251" t="s">
        <v>10728</v>
      </c>
      <c r="N130" s="251"/>
      <c r="O130" s="251"/>
      <c r="P130" s="251"/>
      <c r="Q130" s="288">
        <v>8900000</v>
      </c>
      <c r="R130" s="288"/>
      <c r="S130" s="288"/>
      <c r="T130" s="288"/>
      <c r="U130" s="253">
        <v>8900000</v>
      </c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I130" s="253">
        <v>0</v>
      </c>
      <c r="AJ130" s="253"/>
      <c r="AK130" s="253">
        <v>9250000</v>
      </c>
      <c r="AL130" s="253"/>
      <c r="AM130" s="253">
        <v>9250000</v>
      </c>
      <c r="AN130" s="253"/>
      <c r="AO130" s="253"/>
      <c r="AP130" s="253"/>
      <c r="AQ130" s="253"/>
      <c r="AR130" s="253"/>
      <c r="AS130" s="253">
        <f t="shared" si="14"/>
        <v>0</v>
      </c>
      <c r="AT130" s="27">
        <f t="shared" si="6"/>
        <v>0</v>
      </c>
      <c r="BH130" s="256"/>
    </row>
    <row r="131" spans="1:60" ht="18" customHeight="1">
      <c r="A131" s="218">
        <f>SUBTOTAL(3,$AT$7:AT131)</f>
        <v>125</v>
      </c>
      <c r="B131" s="251" t="s">
        <v>10836</v>
      </c>
      <c r="C131" s="251" t="str">
        <f>MID(D131:D1811,4,3)</f>
        <v>003</v>
      </c>
      <c r="D131" s="260" t="s">
        <v>10837</v>
      </c>
      <c r="E131" s="258" t="s">
        <v>10838</v>
      </c>
      <c r="F131" s="251" t="s">
        <v>10633</v>
      </c>
      <c r="G131" s="251" t="s">
        <v>496</v>
      </c>
      <c r="H131" s="251"/>
      <c r="I131" s="259" t="s">
        <v>8763</v>
      </c>
      <c r="J131" s="252"/>
      <c r="K131" s="259" t="s">
        <v>8763</v>
      </c>
      <c r="L131" s="252"/>
      <c r="M131" s="251" t="s">
        <v>10519</v>
      </c>
      <c r="N131" s="251"/>
      <c r="O131" s="251"/>
      <c r="P131" s="251"/>
      <c r="Q131" s="288">
        <v>8900000</v>
      </c>
      <c r="R131" s="288"/>
      <c r="S131" s="288"/>
      <c r="T131" s="288"/>
      <c r="U131" s="253"/>
      <c r="V131" s="253"/>
      <c r="W131" s="253">
        <v>8900000</v>
      </c>
      <c r="X131" s="253"/>
      <c r="Y131" s="253"/>
      <c r="Z131" s="253"/>
      <c r="AA131" s="253"/>
      <c r="AB131" s="253"/>
      <c r="AC131" s="253"/>
      <c r="AD131" s="253"/>
      <c r="AE131" s="253"/>
      <c r="AF131" s="253"/>
      <c r="AG131" s="253"/>
      <c r="AH131" s="253"/>
      <c r="AI131" s="253">
        <v>0</v>
      </c>
      <c r="AJ131" s="253"/>
      <c r="AK131" s="253">
        <v>9250000</v>
      </c>
      <c r="AL131" s="253"/>
      <c r="AM131" s="253">
        <v>9250000</v>
      </c>
      <c r="AN131" s="253"/>
      <c r="AO131" s="253"/>
      <c r="AP131" s="253"/>
      <c r="AQ131" s="253"/>
      <c r="AR131" s="253"/>
      <c r="AS131" s="253">
        <f t="shared" si="14"/>
        <v>0</v>
      </c>
      <c r="AT131" s="27">
        <f t="shared" si="6"/>
        <v>0</v>
      </c>
      <c r="BH131" s="256"/>
    </row>
    <row r="132" spans="1:60" ht="18" customHeight="1">
      <c r="A132" s="218">
        <f>SUBTOTAL(3,$AT$7:AT132)</f>
        <v>126</v>
      </c>
      <c r="B132" s="251" t="s">
        <v>10897</v>
      </c>
      <c r="C132" s="251" t="str">
        <f>MID(D132:D1812,4,3)</f>
        <v>003</v>
      </c>
      <c r="D132" s="260" t="s">
        <v>5567</v>
      </c>
      <c r="E132" s="258" t="s">
        <v>10898</v>
      </c>
      <c r="F132" s="251" t="s">
        <v>10899</v>
      </c>
      <c r="G132" s="251" t="s">
        <v>7106</v>
      </c>
      <c r="H132" s="251"/>
      <c r="I132" s="259" t="s">
        <v>8763</v>
      </c>
      <c r="J132" s="252"/>
      <c r="K132" s="259" t="s">
        <v>8763</v>
      </c>
      <c r="L132" s="252"/>
      <c r="M132" s="251" t="s">
        <v>10728</v>
      </c>
      <c r="N132" s="251"/>
      <c r="O132" s="251"/>
      <c r="P132" s="251"/>
      <c r="Q132" s="288">
        <v>8900000</v>
      </c>
      <c r="R132" s="288"/>
      <c r="S132" s="288"/>
      <c r="T132" s="288"/>
      <c r="U132" s="253">
        <v>8900000</v>
      </c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>
        <v>0</v>
      </c>
      <c r="AJ132" s="253"/>
      <c r="AK132" s="253">
        <v>9250000</v>
      </c>
      <c r="AL132" s="253"/>
      <c r="AM132" s="253"/>
      <c r="AN132" s="253"/>
      <c r="AO132" s="253">
        <v>9250000</v>
      </c>
      <c r="AP132" s="253"/>
      <c r="AQ132" s="253"/>
      <c r="AR132" s="253"/>
      <c r="AS132" s="253">
        <f>IF(SUM(AL132:AO132)&lt;SUM(AK132),SUM(AK132)-SUM(AL132:AO132),)</f>
        <v>0</v>
      </c>
      <c r="AT132" s="27">
        <f t="shared" si="6"/>
        <v>0</v>
      </c>
      <c r="BH132" s="256"/>
    </row>
    <row r="133" spans="1:60" ht="18" customHeight="1">
      <c r="A133" s="218">
        <f>SUBTOTAL(3,$AT$7:AT133)</f>
        <v>127</v>
      </c>
      <c r="B133" s="251" t="s">
        <v>10900</v>
      </c>
      <c r="C133" s="251" t="str">
        <f>MID(D133:D1813,4,3)</f>
        <v>003</v>
      </c>
      <c r="D133" s="260" t="s">
        <v>5645</v>
      </c>
      <c r="E133" s="258" t="s">
        <v>10901</v>
      </c>
      <c r="F133" s="251" t="s">
        <v>10902</v>
      </c>
      <c r="G133" s="251" t="s">
        <v>496</v>
      </c>
      <c r="H133" s="251"/>
      <c r="I133" s="259" t="s">
        <v>8763</v>
      </c>
      <c r="J133" s="252"/>
      <c r="K133" s="259" t="s">
        <v>8763</v>
      </c>
      <c r="L133" s="252"/>
      <c r="M133" s="251" t="s">
        <v>10519</v>
      </c>
      <c r="N133" s="251"/>
      <c r="O133" s="251"/>
      <c r="P133" s="251"/>
      <c r="Q133" s="288">
        <v>8900000</v>
      </c>
      <c r="R133" s="288"/>
      <c r="S133" s="288"/>
      <c r="T133" s="288"/>
      <c r="U133" s="253">
        <v>8900000</v>
      </c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253"/>
      <c r="AF133" s="253"/>
      <c r="AG133" s="253"/>
      <c r="AH133" s="253"/>
      <c r="AI133" s="253">
        <v>0</v>
      </c>
      <c r="AJ133" s="253"/>
      <c r="AK133" s="253">
        <v>9250000</v>
      </c>
      <c r="AL133" s="253"/>
      <c r="AM133" s="253">
        <v>9250000</v>
      </c>
      <c r="AN133" s="253"/>
      <c r="AO133" s="253"/>
      <c r="AP133" s="253"/>
      <c r="AQ133" s="253"/>
      <c r="AR133" s="253"/>
      <c r="AS133" s="253">
        <f t="shared" ref="AS133:AS139" si="15">IF(SUM(AL133:AM133)&lt;SUM(AK133),SUM(AK133)-SUM(AL133:AM133),)</f>
        <v>0</v>
      </c>
      <c r="AT133" s="27">
        <f t="shared" si="6"/>
        <v>0</v>
      </c>
      <c r="BH133" s="256"/>
    </row>
    <row r="134" spans="1:60" ht="18" customHeight="1">
      <c r="A134" s="218">
        <f>SUBTOTAL(3,$AT$7:AT134)</f>
        <v>128</v>
      </c>
      <c r="B134" s="251" t="s">
        <v>10903</v>
      </c>
      <c r="C134" s="251" t="str">
        <f>MID(D134:D1814,4,3)</f>
        <v>003</v>
      </c>
      <c r="D134" s="260" t="s">
        <v>5266</v>
      </c>
      <c r="E134" s="258" t="s">
        <v>10904</v>
      </c>
      <c r="F134" s="251" t="s">
        <v>10905</v>
      </c>
      <c r="G134" s="251" t="s">
        <v>496</v>
      </c>
      <c r="H134" s="251"/>
      <c r="I134" s="259" t="s">
        <v>8763</v>
      </c>
      <c r="J134" s="252"/>
      <c r="K134" s="259" t="s">
        <v>8763</v>
      </c>
      <c r="L134" s="252"/>
      <c r="M134" s="251" t="s">
        <v>10728</v>
      </c>
      <c r="N134" s="251"/>
      <c r="O134" s="251"/>
      <c r="P134" s="251"/>
      <c r="Q134" s="288">
        <v>8900000</v>
      </c>
      <c r="R134" s="288"/>
      <c r="S134" s="288"/>
      <c r="T134" s="288"/>
      <c r="U134" s="253">
        <v>8900000</v>
      </c>
      <c r="V134" s="253"/>
      <c r="W134" s="253"/>
      <c r="X134" s="253"/>
      <c r="Y134" s="253"/>
      <c r="Z134" s="253"/>
      <c r="AA134" s="253"/>
      <c r="AB134" s="253"/>
      <c r="AC134" s="253"/>
      <c r="AD134" s="253"/>
      <c r="AE134" s="253"/>
      <c r="AF134" s="253"/>
      <c r="AG134" s="253"/>
      <c r="AH134" s="253"/>
      <c r="AI134" s="253">
        <v>0</v>
      </c>
      <c r="AJ134" s="253"/>
      <c r="AK134" s="253">
        <v>9250000</v>
      </c>
      <c r="AL134" s="253"/>
      <c r="AM134" s="253"/>
      <c r="AN134" s="253"/>
      <c r="AO134" s="253"/>
      <c r="AP134" s="253"/>
      <c r="AQ134" s="253"/>
      <c r="AR134" s="253"/>
      <c r="AS134" s="253">
        <f t="shared" si="15"/>
        <v>9250000</v>
      </c>
      <c r="AT134" s="27">
        <f t="shared" si="6"/>
        <v>9250000</v>
      </c>
      <c r="BH134" s="256"/>
    </row>
    <row r="135" spans="1:60" ht="18" customHeight="1">
      <c r="A135" s="218">
        <f>SUBTOTAL(3,$AT$7:AT135)</f>
        <v>129</v>
      </c>
      <c r="B135" s="251" t="s">
        <v>10906</v>
      </c>
      <c r="C135" s="251" t="str">
        <f>MID(D135:D1815,4,3)</f>
        <v>003</v>
      </c>
      <c r="D135" s="260" t="s">
        <v>5891</v>
      </c>
      <c r="E135" s="258" t="s">
        <v>10907</v>
      </c>
      <c r="F135" s="251" t="s">
        <v>10908</v>
      </c>
      <c r="G135" s="251" t="s">
        <v>496</v>
      </c>
      <c r="H135" s="251"/>
      <c r="I135" s="259" t="s">
        <v>8763</v>
      </c>
      <c r="J135" s="252"/>
      <c r="K135" s="259" t="s">
        <v>8763</v>
      </c>
      <c r="L135" s="252"/>
      <c r="M135" s="251" t="s">
        <v>10519</v>
      </c>
      <c r="N135" s="251"/>
      <c r="O135" s="251"/>
      <c r="P135" s="251"/>
      <c r="Q135" s="288">
        <v>8900000</v>
      </c>
      <c r="R135" s="288"/>
      <c r="S135" s="288"/>
      <c r="T135" s="288"/>
      <c r="U135" s="253">
        <v>8900000</v>
      </c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253">
        <v>0</v>
      </c>
      <c r="AJ135" s="253"/>
      <c r="AK135" s="253">
        <v>9250000</v>
      </c>
      <c r="AL135" s="253"/>
      <c r="AM135" s="253">
        <v>9250000</v>
      </c>
      <c r="AN135" s="253"/>
      <c r="AO135" s="253"/>
      <c r="AP135" s="253"/>
      <c r="AQ135" s="253"/>
      <c r="AR135" s="253"/>
      <c r="AS135" s="253">
        <f t="shared" si="15"/>
        <v>0</v>
      </c>
      <c r="AT135" s="27">
        <f t="shared" ref="AT135:AT198" si="16">AI135+AS135</f>
        <v>0</v>
      </c>
      <c r="BH135" s="256"/>
    </row>
    <row r="136" spans="1:60" ht="18" customHeight="1">
      <c r="A136" s="218">
        <f>SUBTOTAL(3,$AT$7:AT136)</f>
        <v>130</v>
      </c>
      <c r="B136" s="251" t="s">
        <v>10909</v>
      </c>
      <c r="C136" s="251" t="str">
        <f>MID(D136:D1816,4,3)</f>
        <v>003</v>
      </c>
      <c r="D136" s="260" t="s">
        <v>6372</v>
      </c>
      <c r="E136" s="258" t="s">
        <v>10910</v>
      </c>
      <c r="F136" s="251" t="s">
        <v>10911</v>
      </c>
      <c r="G136" s="251" t="s">
        <v>496</v>
      </c>
      <c r="H136" s="251"/>
      <c r="I136" s="259" t="s">
        <v>8763</v>
      </c>
      <c r="J136" s="252"/>
      <c r="K136" s="259" t="s">
        <v>8763</v>
      </c>
      <c r="L136" s="252"/>
      <c r="M136" s="251" t="s">
        <v>10728</v>
      </c>
      <c r="N136" s="251"/>
      <c r="O136" s="251"/>
      <c r="P136" s="251"/>
      <c r="Q136" s="288">
        <v>8900000</v>
      </c>
      <c r="R136" s="288"/>
      <c r="S136" s="288"/>
      <c r="T136" s="288"/>
      <c r="U136" s="253">
        <v>8900000</v>
      </c>
      <c r="V136" s="253"/>
      <c r="W136" s="253"/>
      <c r="X136" s="253"/>
      <c r="Y136" s="253"/>
      <c r="Z136" s="253"/>
      <c r="AA136" s="253"/>
      <c r="AB136" s="253"/>
      <c r="AC136" s="253"/>
      <c r="AD136" s="253"/>
      <c r="AE136" s="253"/>
      <c r="AF136" s="253"/>
      <c r="AG136" s="253"/>
      <c r="AH136" s="253"/>
      <c r="AI136" s="253">
        <v>0</v>
      </c>
      <c r="AJ136" s="253"/>
      <c r="AK136" s="253">
        <v>9250000</v>
      </c>
      <c r="AL136" s="253"/>
      <c r="AM136" s="253">
        <v>9250000</v>
      </c>
      <c r="AN136" s="253"/>
      <c r="AO136" s="253"/>
      <c r="AP136" s="253"/>
      <c r="AQ136" s="253"/>
      <c r="AR136" s="253"/>
      <c r="AS136" s="253">
        <f t="shared" si="15"/>
        <v>0</v>
      </c>
      <c r="AT136" s="27">
        <f t="shared" si="16"/>
        <v>0</v>
      </c>
      <c r="BH136" s="256"/>
    </row>
    <row r="137" spans="1:60" ht="18" customHeight="1">
      <c r="A137" s="218">
        <f>SUBTOTAL(3,$AT$7:AT137)</f>
        <v>131</v>
      </c>
      <c r="B137" s="251" t="s">
        <v>10912</v>
      </c>
      <c r="C137" s="251" t="str">
        <f>MID(D137:D1817,4,3)</f>
        <v>003</v>
      </c>
      <c r="D137" s="260" t="s">
        <v>6302</v>
      </c>
      <c r="E137" s="258" t="s">
        <v>10913</v>
      </c>
      <c r="F137" s="251" t="s">
        <v>10677</v>
      </c>
      <c r="G137" s="251" t="s">
        <v>496</v>
      </c>
      <c r="H137" s="251"/>
      <c r="I137" s="259" t="s">
        <v>8763</v>
      </c>
      <c r="J137" s="252"/>
      <c r="K137" s="259" t="s">
        <v>8763</v>
      </c>
      <c r="L137" s="252"/>
      <c r="M137" s="251" t="s">
        <v>10519</v>
      </c>
      <c r="N137" s="251"/>
      <c r="O137" s="251"/>
      <c r="P137" s="251"/>
      <c r="Q137" s="288">
        <v>8900000</v>
      </c>
      <c r="R137" s="288"/>
      <c r="S137" s="288"/>
      <c r="T137" s="288"/>
      <c r="U137" s="253">
        <v>8900000</v>
      </c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>
        <v>0</v>
      </c>
      <c r="AJ137" s="253"/>
      <c r="AK137" s="253">
        <v>9250000</v>
      </c>
      <c r="AL137" s="253"/>
      <c r="AM137" s="253">
        <v>9250000</v>
      </c>
      <c r="AN137" s="253"/>
      <c r="AO137" s="253"/>
      <c r="AP137" s="253"/>
      <c r="AQ137" s="253"/>
      <c r="AR137" s="253"/>
      <c r="AS137" s="253">
        <f t="shared" si="15"/>
        <v>0</v>
      </c>
      <c r="AT137" s="27">
        <f t="shared" si="16"/>
        <v>0</v>
      </c>
      <c r="BH137" s="256"/>
    </row>
    <row r="138" spans="1:60" ht="18" customHeight="1">
      <c r="A138" s="218">
        <f>SUBTOTAL(3,$AT$7:AT138)</f>
        <v>132</v>
      </c>
      <c r="B138" s="251" t="s">
        <v>10914</v>
      </c>
      <c r="C138" s="251" t="str">
        <f>MID(D138:D1818,4,3)</f>
        <v>003</v>
      </c>
      <c r="D138" s="260" t="s">
        <v>6420</v>
      </c>
      <c r="E138" s="258" t="s">
        <v>10915</v>
      </c>
      <c r="F138" s="251" t="s">
        <v>10916</v>
      </c>
      <c r="G138" s="251" t="s">
        <v>7106</v>
      </c>
      <c r="H138" s="251"/>
      <c r="I138" s="259" t="s">
        <v>8763</v>
      </c>
      <c r="J138" s="252"/>
      <c r="K138" s="259" t="s">
        <v>8763</v>
      </c>
      <c r="L138" s="252"/>
      <c r="M138" s="251" t="s">
        <v>10728</v>
      </c>
      <c r="N138" s="251"/>
      <c r="O138" s="251"/>
      <c r="P138" s="251"/>
      <c r="Q138" s="288">
        <v>8900000</v>
      </c>
      <c r="R138" s="288"/>
      <c r="S138" s="288"/>
      <c r="T138" s="288"/>
      <c r="U138" s="253">
        <v>8900000</v>
      </c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>
        <v>0</v>
      </c>
      <c r="AJ138" s="253"/>
      <c r="AK138" s="253">
        <v>9250000</v>
      </c>
      <c r="AL138" s="253"/>
      <c r="AM138" s="253"/>
      <c r="AN138" s="253"/>
      <c r="AO138" s="253"/>
      <c r="AP138" s="253"/>
      <c r="AQ138" s="253"/>
      <c r="AR138" s="253"/>
      <c r="AS138" s="253">
        <f t="shared" si="15"/>
        <v>9250000</v>
      </c>
      <c r="AT138" s="27">
        <f t="shared" si="16"/>
        <v>9250000</v>
      </c>
      <c r="BH138" s="256"/>
    </row>
    <row r="139" spans="1:60" ht="18" customHeight="1">
      <c r="A139" s="218">
        <f>SUBTOTAL(3,$AT$7:AT139)</f>
        <v>133</v>
      </c>
      <c r="B139" s="251" t="s">
        <v>10917</v>
      </c>
      <c r="C139" s="251" t="str">
        <f>MID(D139:D1819,4,3)</f>
        <v>003</v>
      </c>
      <c r="D139" s="260" t="s">
        <v>5063</v>
      </c>
      <c r="E139" s="258" t="s">
        <v>10918</v>
      </c>
      <c r="F139" s="251" t="s">
        <v>10919</v>
      </c>
      <c r="G139" s="251" t="s">
        <v>7106</v>
      </c>
      <c r="H139" s="251"/>
      <c r="I139" s="259" t="s">
        <v>8763</v>
      </c>
      <c r="J139" s="252"/>
      <c r="K139" s="259" t="s">
        <v>8763</v>
      </c>
      <c r="L139" s="252"/>
      <c r="M139" s="251" t="s">
        <v>10519</v>
      </c>
      <c r="N139" s="251"/>
      <c r="O139" s="251"/>
      <c r="P139" s="251"/>
      <c r="Q139" s="288">
        <v>8900000</v>
      </c>
      <c r="R139" s="288"/>
      <c r="S139" s="288"/>
      <c r="T139" s="288"/>
      <c r="U139" s="253">
        <v>8900000</v>
      </c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>
        <v>0</v>
      </c>
      <c r="AJ139" s="253"/>
      <c r="AK139" s="253">
        <v>9250000</v>
      </c>
      <c r="AL139" s="253"/>
      <c r="AM139" s="253">
        <v>9250000</v>
      </c>
      <c r="AN139" s="253"/>
      <c r="AO139" s="253"/>
      <c r="AP139" s="253"/>
      <c r="AQ139" s="253"/>
      <c r="AR139" s="253"/>
      <c r="AS139" s="253">
        <f t="shared" si="15"/>
        <v>0</v>
      </c>
      <c r="AT139" s="27">
        <f t="shared" si="16"/>
        <v>0</v>
      </c>
      <c r="BH139" s="256"/>
    </row>
    <row r="140" spans="1:60" ht="18" customHeight="1">
      <c r="A140" s="218">
        <f>SUBTOTAL(3,$AT$7:AT140)</f>
        <v>134</v>
      </c>
      <c r="B140" s="251" t="s">
        <v>10920</v>
      </c>
      <c r="C140" s="251" t="str">
        <f>MID(D140:D1820,4,3)</f>
        <v>003</v>
      </c>
      <c r="D140" s="260" t="s">
        <v>6217</v>
      </c>
      <c r="E140" s="258" t="s">
        <v>10921</v>
      </c>
      <c r="F140" s="251" t="s">
        <v>10674</v>
      </c>
      <c r="G140" s="251" t="s">
        <v>496</v>
      </c>
      <c r="H140" s="251"/>
      <c r="I140" s="259" t="s">
        <v>8763</v>
      </c>
      <c r="J140" s="252"/>
      <c r="K140" s="259" t="s">
        <v>8763</v>
      </c>
      <c r="L140" s="252"/>
      <c r="M140" s="251" t="s">
        <v>10519</v>
      </c>
      <c r="N140" s="251"/>
      <c r="O140" s="251"/>
      <c r="P140" s="251"/>
      <c r="Q140" s="288">
        <v>8900000</v>
      </c>
      <c r="R140" s="288"/>
      <c r="S140" s="288"/>
      <c r="T140" s="288"/>
      <c r="U140" s="253">
        <v>8900000</v>
      </c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53">
        <v>0</v>
      </c>
      <c r="AJ140" s="253"/>
      <c r="AK140" s="253">
        <v>9250000</v>
      </c>
      <c r="AL140" s="253"/>
      <c r="AM140" s="253"/>
      <c r="AN140" s="253"/>
      <c r="AO140" s="253">
        <v>9250000</v>
      </c>
      <c r="AP140" s="253"/>
      <c r="AQ140" s="253"/>
      <c r="AR140" s="253"/>
      <c r="AS140" s="253">
        <f t="shared" ref="AS140:AS141" si="17">IF(SUM(AL140:AO140)&lt;SUM(AK140),SUM(AK140)-SUM(AL140:AO140),)</f>
        <v>0</v>
      </c>
      <c r="AT140" s="27">
        <f t="shared" si="16"/>
        <v>0</v>
      </c>
      <c r="BH140" s="256"/>
    </row>
    <row r="141" spans="1:60" ht="18" customHeight="1">
      <c r="A141" s="218">
        <f>SUBTOTAL(3,$AT$7:AT141)</f>
        <v>135</v>
      </c>
      <c r="B141" s="251" t="s">
        <v>10922</v>
      </c>
      <c r="C141" s="251" t="str">
        <f>MID(D141:D1821,4,3)</f>
        <v>003</v>
      </c>
      <c r="D141" s="260" t="s">
        <v>4909</v>
      </c>
      <c r="E141" s="258" t="s">
        <v>10923</v>
      </c>
      <c r="F141" s="251" t="s">
        <v>10924</v>
      </c>
      <c r="G141" s="251" t="s">
        <v>496</v>
      </c>
      <c r="H141" s="251"/>
      <c r="I141" s="259" t="s">
        <v>8763</v>
      </c>
      <c r="J141" s="252"/>
      <c r="K141" s="259" t="s">
        <v>8763</v>
      </c>
      <c r="L141" s="252"/>
      <c r="M141" s="251" t="s">
        <v>10519</v>
      </c>
      <c r="N141" s="251"/>
      <c r="O141" s="251"/>
      <c r="P141" s="251"/>
      <c r="Q141" s="288">
        <v>8900000</v>
      </c>
      <c r="R141" s="288"/>
      <c r="S141" s="288"/>
      <c r="T141" s="288"/>
      <c r="U141" s="253">
        <v>8900000</v>
      </c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>
        <v>0</v>
      </c>
      <c r="AJ141" s="253"/>
      <c r="AK141" s="253">
        <v>9250000</v>
      </c>
      <c r="AL141" s="253"/>
      <c r="AM141" s="253"/>
      <c r="AN141" s="253"/>
      <c r="AO141" s="253">
        <v>9250000</v>
      </c>
      <c r="AP141" s="253"/>
      <c r="AQ141" s="253"/>
      <c r="AR141" s="253"/>
      <c r="AS141" s="253">
        <f t="shared" si="17"/>
        <v>0</v>
      </c>
      <c r="AT141" s="27">
        <f t="shared" si="16"/>
        <v>0</v>
      </c>
      <c r="BH141" s="256"/>
    </row>
    <row r="142" spans="1:60" ht="18" customHeight="1">
      <c r="A142" s="218">
        <f>SUBTOTAL(3,$AT$7:AT142)</f>
        <v>136</v>
      </c>
      <c r="B142" s="251" t="s">
        <v>10925</v>
      </c>
      <c r="C142" s="251" t="str">
        <f>MID(D142:D1822,4,3)</f>
        <v>003</v>
      </c>
      <c r="D142" s="260" t="s">
        <v>5470</v>
      </c>
      <c r="E142" s="258" t="s">
        <v>10926</v>
      </c>
      <c r="F142" s="251" t="s">
        <v>10630</v>
      </c>
      <c r="G142" s="251" t="s">
        <v>496</v>
      </c>
      <c r="H142" s="251"/>
      <c r="I142" s="259" t="s">
        <v>8763</v>
      </c>
      <c r="J142" s="252"/>
      <c r="K142" s="259" t="s">
        <v>8763</v>
      </c>
      <c r="L142" s="252"/>
      <c r="M142" s="251" t="s">
        <v>10728</v>
      </c>
      <c r="N142" s="251"/>
      <c r="O142" s="251"/>
      <c r="P142" s="251"/>
      <c r="Q142" s="288">
        <v>8900000</v>
      </c>
      <c r="R142" s="288"/>
      <c r="S142" s="288"/>
      <c r="T142" s="288"/>
      <c r="U142" s="253">
        <v>8900000</v>
      </c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>
        <v>0</v>
      </c>
      <c r="AJ142" s="253"/>
      <c r="AK142" s="253">
        <v>9250000</v>
      </c>
      <c r="AL142" s="253"/>
      <c r="AM142" s="253">
        <v>9250000</v>
      </c>
      <c r="AN142" s="253"/>
      <c r="AO142" s="253"/>
      <c r="AP142" s="253"/>
      <c r="AQ142" s="253"/>
      <c r="AR142" s="253"/>
      <c r="AS142" s="253">
        <f>IF(SUM(AL142:AM142)&lt;SUM(AK142),SUM(AK142)-SUM(AL142:AM142),)</f>
        <v>0</v>
      </c>
      <c r="AT142" s="27">
        <f t="shared" si="16"/>
        <v>0</v>
      </c>
      <c r="BH142" s="256"/>
    </row>
    <row r="143" spans="1:60" ht="18" customHeight="1">
      <c r="A143" s="218">
        <f>SUBTOTAL(3,$AT$7:AT143)</f>
        <v>137</v>
      </c>
      <c r="B143" s="251" t="s">
        <v>10927</v>
      </c>
      <c r="C143" s="251" t="str">
        <f>MID(D143:D1823,4,3)</f>
        <v>003</v>
      </c>
      <c r="D143" s="260" t="s">
        <v>6550</v>
      </c>
      <c r="E143" s="258" t="s">
        <v>10928</v>
      </c>
      <c r="F143" s="251" t="s">
        <v>10831</v>
      </c>
      <c r="G143" s="251" t="s">
        <v>496</v>
      </c>
      <c r="H143" s="251"/>
      <c r="I143" s="259" t="s">
        <v>8763</v>
      </c>
      <c r="J143" s="252"/>
      <c r="K143" s="259" t="s">
        <v>8763</v>
      </c>
      <c r="L143" s="252"/>
      <c r="M143" s="251" t="s">
        <v>10728</v>
      </c>
      <c r="N143" s="251"/>
      <c r="O143" s="251"/>
      <c r="P143" s="251"/>
      <c r="Q143" s="288">
        <v>8900000</v>
      </c>
      <c r="R143" s="288"/>
      <c r="S143" s="288"/>
      <c r="T143" s="288"/>
      <c r="U143" s="253">
        <v>8900000</v>
      </c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>
        <v>0</v>
      </c>
      <c r="AJ143" s="253"/>
      <c r="AK143" s="253">
        <v>9250000</v>
      </c>
      <c r="AL143" s="253"/>
      <c r="AM143" s="253">
        <v>9250000</v>
      </c>
      <c r="AN143" s="253"/>
      <c r="AO143" s="253"/>
      <c r="AP143" s="253"/>
      <c r="AQ143" s="253"/>
      <c r="AR143" s="253"/>
      <c r="AS143" s="253">
        <f>IF(SUM(AL143:AM143)&lt;SUM(AK143),SUM(AK143)-SUM(AL143:AM143),)</f>
        <v>0</v>
      </c>
      <c r="AT143" s="27">
        <f t="shared" si="16"/>
        <v>0</v>
      </c>
      <c r="BH143" s="256"/>
    </row>
    <row r="144" spans="1:60" ht="18" customHeight="1">
      <c r="A144" s="218">
        <f>SUBTOTAL(3,$AT$7:AT144)</f>
        <v>138</v>
      </c>
      <c r="B144" s="251" t="s">
        <v>10863</v>
      </c>
      <c r="C144" s="251" t="str">
        <f>MID(D144:D1824,4,3)</f>
        <v>003</v>
      </c>
      <c r="D144" s="260" t="s">
        <v>10864</v>
      </c>
      <c r="E144" s="258" t="s">
        <v>10865</v>
      </c>
      <c r="F144" s="251" t="s">
        <v>10866</v>
      </c>
      <c r="G144" s="251" t="s">
        <v>496</v>
      </c>
      <c r="H144" s="251"/>
      <c r="I144" s="259" t="s">
        <v>8763</v>
      </c>
      <c r="J144" s="252"/>
      <c r="K144" s="259" t="s">
        <v>8763</v>
      </c>
      <c r="L144" s="252"/>
      <c r="M144" s="251" t="s">
        <v>10519</v>
      </c>
      <c r="N144" s="251"/>
      <c r="O144" s="251"/>
      <c r="P144" s="251"/>
      <c r="Q144" s="288">
        <v>8900000</v>
      </c>
      <c r="R144" s="288"/>
      <c r="S144" s="288"/>
      <c r="T144" s="288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>
        <v>8900000</v>
      </c>
      <c r="AJ144" s="253"/>
      <c r="AK144" s="253">
        <v>9250000</v>
      </c>
      <c r="AL144" s="253"/>
      <c r="AM144" s="253"/>
      <c r="AN144" s="253"/>
      <c r="AO144" s="253"/>
      <c r="AP144" s="253"/>
      <c r="AQ144" s="253"/>
      <c r="AR144" s="253"/>
      <c r="AS144" s="253">
        <f>IF(SUM(AL144:AM144)&lt;SUM(AK144),SUM(AK144)-SUM(AL144:AM144),)</f>
        <v>9250000</v>
      </c>
      <c r="AT144" s="27">
        <f t="shared" si="16"/>
        <v>18150000</v>
      </c>
      <c r="BH144" s="256"/>
    </row>
    <row r="145" spans="1:60" ht="18" customHeight="1">
      <c r="A145" s="218">
        <f>SUBTOTAL(3,$AT$7:AT145)</f>
        <v>139</v>
      </c>
      <c r="B145" s="251" t="s">
        <v>10933</v>
      </c>
      <c r="C145" s="251" t="str">
        <f>MID(D145:D1825,4,3)</f>
        <v>003</v>
      </c>
      <c r="D145" s="260" t="s">
        <v>6222</v>
      </c>
      <c r="E145" s="258" t="s">
        <v>10934</v>
      </c>
      <c r="F145" s="251" t="s">
        <v>10902</v>
      </c>
      <c r="G145" s="251" t="s">
        <v>7106</v>
      </c>
      <c r="H145" s="251"/>
      <c r="I145" s="259" t="s">
        <v>8763</v>
      </c>
      <c r="J145" s="252"/>
      <c r="K145" s="259" t="s">
        <v>8763</v>
      </c>
      <c r="L145" s="252"/>
      <c r="M145" s="251" t="s">
        <v>10728</v>
      </c>
      <c r="N145" s="251"/>
      <c r="O145" s="251"/>
      <c r="P145" s="251"/>
      <c r="Q145" s="288">
        <v>8900000</v>
      </c>
      <c r="R145" s="288"/>
      <c r="S145" s="288"/>
      <c r="T145" s="288"/>
      <c r="U145" s="253">
        <v>8900000</v>
      </c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>
        <v>0</v>
      </c>
      <c r="AJ145" s="253"/>
      <c r="AK145" s="253">
        <v>9250000</v>
      </c>
      <c r="AL145" s="253"/>
      <c r="AM145" s="253">
        <v>9250000</v>
      </c>
      <c r="AN145" s="253"/>
      <c r="AO145" s="253"/>
      <c r="AP145" s="253"/>
      <c r="AQ145" s="253"/>
      <c r="AR145" s="253"/>
      <c r="AS145" s="253">
        <f>IF(SUM(AL145:AM145)&lt;SUM(AK145),SUM(AK145)-SUM(AL145:AM145),)</f>
        <v>0</v>
      </c>
      <c r="AT145" s="27">
        <f t="shared" si="16"/>
        <v>0</v>
      </c>
      <c r="BH145" s="256"/>
    </row>
    <row r="146" spans="1:60" ht="18" customHeight="1">
      <c r="A146" s="218">
        <f>SUBTOTAL(3,$AT$7:AT146)</f>
        <v>140</v>
      </c>
      <c r="B146" s="251" t="s">
        <v>10935</v>
      </c>
      <c r="C146" s="251" t="str">
        <f>MID(D146:D1826,4,3)</f>
        <v>003</v>
      </c>
      <c r="D146" s="260" t="s">
        <v>6228</v>
      </c>
      <c r="E146" s="258" t="s">
        <v>10936</v>
      </c>
      <c r="F146" s="251" t="s">
        <v>10937</v>
      </c>
      <c r="G146" s="251" t="s">
        <v>496</v>
      </c>
      <c r="H146" s="251"/>
      <c r="I146" s="259" t="s">
        <v>8763</v>
      </c>
      <c r="J146" s="252"/>
      <c r="K146" s="259" t="s">
        <v>8763</v>
      </c>
      <c r="L146" s="252"/>
      <c r="M146" s="251" t="s">
        <v>10519</v>
      </c>
      <c r="N146" s="251"/>
      <c r="O146" s="251"/>
      <c r="P146" s="251"/>
      <c r="Q146" s="288">
        <v>8900000</v>
      </c>
      <c r="R146" s="288"/>
      <c r="S146" s="288"/>
      <c r="T146" s="288"/>
      <c r="U146" s="253">
        <v>8900000</v>
      </c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>
        <v>0</v>
      </c>
      <c r="AJ146" s="253"/>
      <c r="AK146" s="253">
        <v>9250000</v>
      </c>
      <c r="AL146" s="253"/>
      <c r="AM146" s="253"/>
      <c r="AN146" s="253"/>
      <c r="AO146" s="253">
        <v>9250000</v>
      </c>
      <c r="AP146" s="253"/>
      <c r="AQ146" s="253"/>
      <c r="AR146" s="253"/>
      <c r="AS146" s="253">
        <f t="shared" ref="AS146:AS147" si="18">IF(SUM(AL146:AO146)&lt;SUM(AK146),SUM(AK146)-SUM(AL146:AO146),)</f>
        <v>0</v>
      </c>
      <c r="AT146" s="27">
        <f t="shared" si="16"/>
        <v>0</v>
      </c>
      <c r="BH146" s="256"/>
    </row>
    <row r="147" spans="1:60" ht="18" customHeight="1">
      <c r="A147" s="218">
        <f>SUBTOTAL(3,$AT$7:AT147)</f>
        <v>141</v>
      </c>
      <c r="B147" s="251" t="s">
        <v>10938</v>
      </c>
      <c r="C147" s="251" t="str">
        <f>MID(D147:D1827,4,3)</f>
        <v>003</v>
      </c>
      <c r="D147" s="260" t="s">
        <v>6328</v>
      </c>
      <c r="E147" s="258" t="s">
        <v>10939</v>
      </c>
      <c r="F147" s="263">
        <v>38879</v>
      </c>
      <c r="G147" s="251" t="s">
        <v>496</v>
      </c>
      <c r="H147" s="251"/>
      <c r="I147" s="259" t="s">
        <v>8763</v>
      </c>
      <c r="J147" s="252"/>
      <c r="K147" s="259" t="s">
        <v>8763</v>
      </c>
      <c r="L147" s="252"/>
      <c r="M147" s="251" t="s">
        <v>10519</v>
      </c>
      <c r="N147" s="251"/>
      <c r="O147" s="251"/>
      <c r="P147" s="251"/>
      <c r="Q147" s="288">
        <v>8900000</v>
      </c>
      <c r="R147" s="288"/>
      <c r="S147" s="288"/>
      <c r="T147" s="288"/>
      <c r="U147" s="253">
        <v>8900000</v>
      </c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>
        <v>0</v>
      </c>
      <c r="AJ147" s="253"/>
      <c r="AK147" s="253">
        <v>9250000</v>
      </c>
      <c r="AL147" s="253"/>
      <c r="AM147" s="253"/>
      <c r="AN147" s="253"/>
      <c r="AO147" s="253">
        <v>9250000</v>
      </c>
      <c r="AP147" s="253"/>
      <c r="AQ147" s="253"/>
      <c r="AR147" s="253"/>
      <c r="AS147" s="253">
        <f t="shared" si="18"/>
        <v>0</v>
      </c>
      <c r="AT147" s="27">
        <f t="shared" si="16"/>
        <v>0</v>
      </c>
      <c r="BH147" s="256"/>
    </row>
    <row r="148" spans="1:60" ht="18" customHeight="1">
      <c r="A148" s="218">
        <f>SUBTOTAL(3,$AT$7:AT148)</f>
        <v>142</v>
      </c>
      <c r="B148" s="251" t="s">
        <v>10940</v>
      </c>
      <c r="C148" s="251" t="str">
        <f>MID(D148:D1828,4,3)</f>
        <v>003</v>
      </c>
      <c r="D148" s="260" t="s">
        <v>5601</v>
      </c>
      <c r="E148" s="258" t="s">
        <v>10941</v>
      </c>
      <c r="F148" s="251" t="s">
        <v>10942</v>
      </c>
      <c r="G148" s="251" t="s">
        <v>7106</v>
      </c>
      <c r="H148" s="251"/>
      <c r="I148" s="259" t="s">
        <v>8763</v>
      </c>
      <c r="J148" s="252"/>
      <c r="K148" s="259" t="s">
        <v>8763</v>
      </c>
      <c r="L148" s="252"/>
      <c r="M148" s="251" t="s">
        <v>10728</v>
      </c>
      <c r="N148" s="251"/>
      <c r="O148" s="251"/>
      <c r="P148" s="251"/>
      <c r="Q148" s="288">
        <v>8900000</v>
      </c>
      <c r="R148" s="288"/>
      <c r="S148" s="288"/>
      <c r="T148" s="288"/>
      <c r="U148" s="253">
        <v>8900000</v>
      </c>
      <c r="V148" s="253"/>
      <c r="W148" s="253"/>
      <c r="X148" s="253"/>
      <c r="Y148" s="253"/>
      <c r="Z148" s="253"/>
      <c r="AA148" s="253"/>
      <c r="AB148" s="253"/>
      <c r="AC148" s="253"/>
      <c r="AD148" s="253"/>
      <c r="AE148" s="253"/>
      <c r="AF148" s="253"/>
      <c r="AG148" s="253"/>
      <c r="AH148" s="253"/>
      <c r="AI148" s="253">
        <v>0</v>
      </c>
      <c r="AJ148" s="253"/>
      <c r="AK148" s="253">
        <v>9250000</v>
      </c>
      <c r="AL148" s="253"/>
      <c r="AM148" s="253">
        <v>9250000</v>
      </c>
      <c r="AN148" s="253"/>
      <c r="AO148" s="253"/>
      <c r="AP148" s="253"/>
      <c r="AQ148" s="253"/>
      <c r="AR148" s="253"/>
      <c r="AS148" s="253">
        <f>IF(SUM(AL148:AM148)&lt;SUM(AK148),SUM(AK148)-SUM(AL148:AM148),)</f>
        <v>0</v>
      </c>
      <c r="AT148" s="27">
        <f t="shared" si="16"/>
        <v>0</v>
      </c>
      <c r="BH148" s="256"/>
    </row>
    <row r="149" spans="1:60" ht="18" customHeight="1">
      <c r="A149" s="218">
        <f>SUBTOTAL(3,$AT$7:AT149)</f>
        <v>143</v>
      </c>
      <c r="B149" s="251" t="s">
        <v>10881</v>
      </c>
      <c r="C149" s="251" t="str">
        <f>MID(D149:D1829,4,3)</f>
        <v>003</v>
      </c>
      <c r="D149" s="260" t="s">
        <v>10882</v>
      </c>
      <c r="E149" s="258" t="s">
        <v>10883</v>
      </c>
      <c r="F149" s="251" t="s">
        <v>10884</v>
      </c>
      <c r="G149" s="251" t="s">
        <v>496</v>
      </c>
      <c r="H149" s="251"/>
      <c r="I149" s="259" t="s">
        <v>8763</v>
      </c>
      <c r="J149" s="252"/>
      <c r="K149" s="259" t="s">
        <v>8763</v>
      </c>
      <c r="L149" s="252"/>
      <c r="M149" s="251" t="s">
        <v>10728</v>
      </c>
      <c r="N149" s="251"/>
      <c r="O149" s="251"/>
      <c r="P149" s="251"/>
      <c r="Q149" s="288">
        <v>8900000</v>
      </c>
      <c r="R149" s="288"/>
      <c r="S149" s="288"/>
      <c r="T149" s="288"/>
      <c r="U149" s="253"/>
      <c r="V149" s="253"/>
      <c r="W149" s="253"/>
      <c r="X149" s="253"/>
      <c r="Y149" s="253">
        <v>8900000</v>
      </c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253">
        <v>0</v>
      </c>
      <c r="AJ149" s="253"/>
      <c r="AK149" s="253">
        <v>9250000</v>
      </c>
      <c r="AL149" s="253"/>
      <c r="AM149" s="253">
        <v>9250000</v>
      </c>
      <c r="AN149" s="253"/>
      <c r="AO149" s="253"/>
      <c r="AP149" s="253"/>
      <c r="AQ149" s="253"/>
      <c r="AR149" s="253"/>
      <c r="AS149" s="253">
        <f>IF(SUM(AL149:AM149)&lt;SUM(AK149),SUM(AK149)-SUM(AL149:AM149),)</f>
        <v>0</v>
      </c>
      <c r="AT149" s="27">
        <f t="shared" si="16"/>
        <v>0</v>
      </c>
      <c r="BH149" s="256"/>
    </row>
    <row r="150" spans="1:60" ht="18" customHeight="1">
      <c r="A150" s="218">
        <f>SUBTOTAL(3,$AT$7:AT150)</f>
        <v>144</v>
      </c>
      <c r="B150" s="251" t="s">
        <v>10946</v>
      </c>
      <c r="C150" s="251" t="str">
        <f>MID(D150:D1830,4,3)</f>
        <v>003</v>
      </c>
      <c r="D150" s="260" t="s">
        <v>6021</v>
      </c>
      <c r="E150" s="258" t="s">
        <v>10947</v>
      </c>
      <c r="F150" s="251" t="s">
        <v>10948</v>
      </c>
      <c r="G150" s="251" t="s">
        <v>496</v>
      </c>
      <c r="H150" s="251"/>
      <c r="I150" s="259" t="s">
        <v>8763</v>
      </c>
      <c r="J150" s="252"/>
      <c r="K150" s="259" t="s">
        <v>8763</v>
      </c>
      <c r="L150" s="252"/>
      <c r="M150" s="251" t="s">
        <v>10519</v>
      </c>
      <c r="N150" s="251"/>
      <c r="O150" s="251"/>
      <c r="P150" s="251"/>
      <c r="Q150" s="288">
        <v>8900000</v>
      </c>
      <c r="R150" s="288"/>
      <c r="S150" s="288"/>
      <c r="T150" s="288"/>
      <c r="U150" s="253">
        <v>8900000</v>
      </c>
      <c r="V150" s="253"/>
      <c r="W150" s="253"/>
      <c r="X150" s="253"/>
      <c r="Y150" s="253"/>
      <c r="Z150" s="253"/>
      <c r="AA150" s="253"/>
      <c r="AB150" s="253"/>
      <c r="AC150" s="253"/>
      <c r="AD150" s="253"/>
      <c r="AE150" s="253"/>
      <c r="AF150" s="253"/>
      <c r="AG150" s="253"/>
      <c r="AH150" s="253"/>
      <c r="AI150" s="253">
        <v>0</v>
      </c>
      <c r="AJ150" s="253"/>
      <c r="AK150" s="253">
        <v>9250000</v>
      </c>
      <c r="AL150" s="253"/>
      <c r="AM150" s="253">
        <v>9250000</v>
      </c>
      <c r="AN150" s="253"/>
      <c r="AO150" s="253"/>
      <c r="AP150" s="253"/>
      <c r="AQ150" s="253"/>
      <c r="AR150" s="253"/>
      <c r="AS150" s="253">
        <f>IF(SUM(AL150:AM150)&lt;SUM(AK150),SUM(AK150)-SUM(AL150:AM150),)</f>
        <v>0</v>
      </c>
      <c r="AT150" s="27">
        <f t="shared" si="16"/>
        <v>0</v>
      </c>
      <c r="BH150" s="256"/>
    </row>
    <row r="151" spans="1:60" ht="18" customHeight="1">
      <c r="A151" s="218">
        <f>SUBTOTAL(3,$AT$7:AT151)</f>
        <v>145</v>
      </c>
      <c r="B151" s="251" t="s">
        <v>10893</v>
      </c>
      <c r="C151" s="251" t="str">
        <f>MID(D151:D1831,4,3)</f>
        <v>003</v>
      </c>
      <c r="D151" s="260" t="s">
        <v>10894</v>
      </c>
      <c r="E151" s="258" t="s">
        <v>10895</v>
      </c>
      <c r="F151" s="251" t="s">
        <v>10896</v>
      </c>
      <c r="G151" s="251" t="s">
        <v>496</v>
      </c>
      <c r="H151" s="251"/>
      <c r="I151" s="259" t="s">
        <v>8763</v>
      </c>
      <c r="J151" s="252"/>
      <c r="K151" s="259" t="s">
        <v>8763</v>
      </c>
      <c r="L151" s="252"/>
      <c r="M151" s="251" t="s">
        <v>10519</v>
      </c>
      <c r="N151" s="251"/>
      <c r="O151" s="251"/>
      <c r="P151" s="251"/>
      <c r="Q151" s="288">
        <v>8900000</v>
      </c>
      <c r="R151" s="288"/>
      <c r="S151" s="288"/>
      <c r="T151" s="288"/>
      <c r="U151" s="253"/>
      <c r="V151" s="253"/>
      <c r="W151" s="253">
        <v>8900000</v>
      </c>
      <c r="X151" s="253"/>
      <c r="Y151" s="253"/>
      <c r="Z151" s="253"/>
      <c r="AA151" s="253"/>
      <c r="AB151" s="253"/>
      <c r="AC151" s="253"/>
      <c r="AD151" s="253"/>
      <c r="AE151" s="253"/>
      <c r="AF151" s="253"/>
      <c r="AG151" s="253"/>
      <c r="AH151" s="253"/>
      <c r="AI151" s="253">
        <v>0</v>
      </c>
      <c r="AJ151" s="253"/>
      <c r="AK151" s="253">
        <v>9250000</v>
      </c>
      <c r="AL151" s="253"/>
      <c r="AM151" s="253"/>
      <c r="AN151" s="253"/>
      <c r="AO151" s="253">
        <v>9250000</v>
      </c>
      <c r="AP151" s="253"/>
      <c r="AQ151" s="253"/>
      <c r="AR151" s="253"/>
      <c r="AS151" s="253">
        <f>IF(SUM(AL151:AO151)&lt;SUM(AK151),SUM(AK151)-SUM(AL151:AO151),)</f>
        <v>0</v>
      </c>
      <c r="AT151" s="27">
        <f t="shared" si="16"/>
        <v>0</v>
      </c>
      <c r="BH151" s="256"/>
    </row>
    <row r="152" spans="1:60" ht="18" customHeight="1">
      <c r="A152" s="218">
        <f>SUBTOTAL(3,$AT$7:AT152)</f>
        <v>146</v>
      </c>
      <c r="B152" s="251" t="s">
        <v>10929</v>
      </c>
      <c r="C152" s="251" t="str">
        <f>MID(D152:D1832,4,3)</f>
        <v>003</v>
      </c>
      <c r="D152" s="260" t="s">
        <v>10930</v>
      </c>
      <c r="E152" s="258" t="s">
        <v>10931</v>
      </c>
      <c r="F152" s="251" t="s">
        <v>10932</v>
      </c>
      <c r="G152" s="251" t="s">
        <v>496</v>
      </c>
      <c r="H152" s="251"/>
      <c r="I152" s="259" t="s">
        <v>8763</v>
      </c>
      <c r="J152" s="252"/>
      <c r="K152" s="259" t="s">
        <v>8763</v>
      </c>
      <c r="L152" s="252"/>
      <c r="M152" s="251" t="s">
        <v>10519</v>
      </c>
      <c r="N152" s="251"/>
      <c r="O152" s="251"/>
      <c r="P152" s="251"/>
      <c r="Q152" s="288">
        <v>8900000</v>
      </c>
      <c r="R152" s="288"/>
      <c r="S152" s="288"/>
      <c r="T152" s="288"/>
      <c r="U152" s="253"/>
      <c r="V152" s="253"/>
      <c r="W152" s="253">
        <v>8900000</v>
      </c>
      <c r="X152" s="253"/>
      <c r="Y152" s="253"/>
      <c r="Z152" s="253"/>
      <c r="AA152" s="253"/>
      <c r="AB152" s="253"/>
      <c r="AC152" s="253"/>
      <c r="AD152" s="253"/>
      <c r="AE152" s="253"/>
      <c r="AF152" s="253"/>
      <c r="AG152" s="253"/>
      <c r="AH152" s="253"/>
      <c r="AI152" s="253">
        <v>0</v>
      </c>
      <c r="AJ152" s="253"/>
      <c r="AK152" s="253">
        <v>9250000</v>
      </c>
      <c r="AL152" s="253"/>
      <c r="AM152" s="253"/>
      <c r="AN152" s="253"/>
      <c r="AO152" s="253"/>
      <c r="AP152" s="253"/>
      <c r="AQ152" s="253"/>
      <c r="AR152" s="253"/>
      <c r="AS152" s="253">
        <f>IF(SUM(AL152:AM152)&lt;SUM(AK152),SUM(AK152)-SUM(AL152:AM152),)</f>
        <v>9250000</v>
      </c>
      <c r="AT152" s="27">
        <f t="shared" si="16"/>
        <v>9250000</v>
      </c>
      <c r="BH152" s="256"/>
    </row>
    <row r="153" spans="1:60" ht="18" customHeight="1">
      <c r="A153" s="218">
        <f>SUBTOTAL(3,$AT$7:AT153)</f>
        <v>147</v>
      </c>
      <c r="B153" s="251" t="s">
        <v>10955</v>
      </c>
      <c r="C153" s="251" t="str">
        <f>MID(D153:D1833,4,3)</f>
        <v>003</v>
      </c>
      <c r="D153" s="260" t="s">
        <v>4896</v>
      </c>
      <c r="E153" s="258" t="s">
        <v>10956</v>
      </c>
      <c r="F153" s="251" t="s">
        <v>10957</v>
      </c>
      <c r="G153" s="251" t="s">
        <v>496</v>
      </c>
      <c r="H153" s="251"/>
      <c r="I153" s="259" t="s">
        <v>8763</v>
      </c>
      <c r="J153" s="252"/>
      <c r="K153" s="259" t="s">
        <v>8763</v>
      </c>
      <c r="L153" s="252"/>
      <c r="M153" s="251" t="s">
        <v>10519</v>
      </c>
      <c r="N153" s="251"/>
      <c r="O153" s="251"/>
      <c r="P153" s="251"/>
      <c r="Q153" s="288">
        <v>8900000</v>
      </c>
      <c r="R153" s="288"/>
      <c r="S153" s="288"/>
      <c r="T153" s="288"/>
      <c r="U153" s="253">
        <v>8900000</v>
      </c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  <c r="AH153" s="253"/>
      <c r="AI153" s="253">
        <v>0</v>
      </c>
      <c r="AJ153" s="253"/>
      <c r="AK153" s="253">
        <v>9250000</v>
      </c>
      <c r="AL153" s="253"/>
      <c r="AM153" s="253"/>
      <c r="AN153" s="253"/>
      <c r="AO153" s="253">
        <v>9250000</v>
      </c>
      <c r="AP153" s="253"/>
      <c r="AQ153" s="253"/>
      <c r="AR153" s="253"/>
      <c r="AS153" s="253">
        <f>IF(SUM(AL153:AO153)&lt;SUM(AK153),SUM(AK153)-SUM(AL153:AO153),)</f>
        <v>0</v>
      </c>
      <c r="AT153" s="27">
        <f t="shared" si="16"/>
        <v>0</v>
      </c>
      <c r="BH153" s="256"/>
    </row>
    <row r="154" spans="1:60" ht="18" customHeight="1">
      <c r="A154" s="218">
        <f>SUBTOTAL(3,$AT$7:AT154)</f>
        <v>148</v>
      </c>
      <c r="B154" s="251" t="s">
        <v>10943</v>
      </c>
      <c r="C154" s="251" t="str">
        <f>MID(D154:D1834,4,3)</f>
        <v>003</v>
      </c>
      <c r="D154" s="260" t="s">
        <v>10944</v>
      </c>
      <c r="E154" s="258" t="s">
        <v>10945</v>
      </c>
      <c r="F154" s="251" t="s">
        <v>10777</v>
      </c>
      <c r="G154" s="251" t="s">
        <v>496</v>
      </c>
      <c r="H154" s="251"/>
      <c r="I154" s="259" t="s">
        <v>8763</v>
      </c>
      <c r="J154" s="252"/>
      <c r="K154" s="259" t="s">
        <v>8763</v>
      </c>
      <c r="L154" s="252"/>
      <c r="M154" s="251" t="s">
        <v>10728</v>
      </c>
      <c r="N154" s="251"/>
      <c r="O154" s="251"/>
      <c r="P154" s="251"/>
      <c r="Q154" s="288">
        <v>8900000</v>
      </c>
      <c r="R154" s="288"/>
      <c r="S154" s="288"/>
      <c r="T154" s="288"/>
      <c r="U154" s="253"/>
      <c r="V154" s="253"/>
      <c r="W154" s="253">
        <v>8900000</v>
      </c>
      <c r="X154" s="253"/>
      <c r="Y154" s="253"/>
      <c r="Z154" s="253"/>
      <c r="AA154" s="253"/>
      <c r="AB154" s="253"/>
      <c r="AC154" s="253"/>
      <c r="AD154" s="253"/>
      <c r="AE154" s="253"/>
      <c r="AF154" s="253"/>
      <c r="AG154" s="253"/>
      <c r="AH154" s="253"/>
      <c r="AI154" s="253">
        <v>0</v>
      </c>
      <c r="AJ154" s="253"/>
      <c r="AK154" s="253">
        <v>9250000</v>
      </c>
      <c r="AL154" s="253"/>
      <c r="AM154" s="253">
        <v>9250000</v>
      </c>
      <c r="AN154" s="253"/>
      <c r="AO154" s="253"/>
      <c r="AP154" s="253"/>
      <c r="AQ154" s="253"/>
      <c r="AR154" s="253"/>
      <c r="AS154" s="253">
        <f t="shared" ref="AS154:AS161" si="19">IF(SUM(AL154:AM154)&lt;SUM(AK154),SUM(AK154)-SUM(AL154:AM154),)</f>
        <v>0</v>
      </c>
      <c r="AT154" s="27">
        <f t="shared" si="16"/>
        <v>0</v>
      </c>
      <c r="BH154" s="256"/>
    </row>
    <row r="155" spans="1:60" ht="18" customHeight="1">
      <c r="A155" s="218">
        <f>SUBTOTAL(3,$AT$7:AT155)</f>
        <v>149</v>
      </c>
      <c r="B155" s="251" t="s">
        <v>10962</v>
      </c>
      <c r="C155" s="251" t="str">
        <f>MID(D155:D1835,4,3)</f>
        <v>003</v>
      </c>
      <c r="D155" s="260" t="s">
        <v>5064</v>
      </c>
      <c r="E155" s="258" t="s">
        <v>10963</v>
      </c>
      <c r="F155" s="251" t="s">
        <v>10964</v>
      </c>
      <c r="G155" s="251" t="s">
        <v>7106</v>
      </c>
      <c r="H155" s="251"/>
      <c r="I155" s="259" t="s">
        <v>8763</v>
      </c>
      <c r="J155" s="252"/>
      <c r="K155" s="259" t="s">
        <v>8763</v>
      </c>
      <c r="L155" s="252"/>
      <c r="M155" s="251" t="s">
        <v>10519</v>
      </c>
      <c r="N155" s="251"/>
      <c r="O155" s="251"/>
      <c r="P155" s="251"/>
      <c r="Q155" s="288">
        <v>8900000</v>
      </c>
      <c r="R155" s="288"/>
      <c r="S155" s="288"/>
      <c r="T155" s="288"/>
      <c r="U155" s="253">
        <v>8900000</v>
      </c>
      <c r="V155" s="253"/>
      <c r="W155" s="253"/>
      <c r="X155" s="253"/>
      <c r="Y155" s="253"/>
      <c r="Z155" s="253"/>
      <c r="AA155" s="253"/>
      <c r="AB155" s="253"/>
      <c r="AC155" s="253"/>
      <c r="AD155" s="253"/>
      <c r="AE155" s="253"/>
      <c r="AF155" s="253"/>
      <c r="AG155" s="253"/>
      <c r="AH155" s="253"/>
      <c r="AI155" s="253">
        <v>0</v>
      </c>
      <c r="AJ155" s="253"/>
      <c r="AK155" s="253">
        <v>9250000</v>
      </c>
      <c r="AL155" s="253"/>
      <c r="AM155" s="253">
        <v>9250000</v>
      </c>
      <c r="AN155" s="253"/>
      <c r="AO155" s="253"/>
      <c r="AP155" s="253"/>
      <c r="AQ155" s="253"/>
      <c r="AR155" s="253"/>
      <c r="AS155" s="253">
        <f t="shared" si="19"/>
        <v>0</v>
      </c>
      <c r="AT155" s="27">
        <f t="shared" si="16"/>
        <v>0</v>
      </c>
      <c r="BH155" s="256"/>
    </row>
    <row r="156" spans="1:60" ht="18" customHeight="1">
      <c r="A156" s="218">
        <f>SUBTOTAL(3,$AT$7:AT156)</f>
        <v>150</v>
      </c>
      <c r="B156" s="251" t="s">
        <v>10965</v>
      </c>
      <c r="C156" s="251" t="str">
        <f>MID(D156:D1836,4,3)</f>
        <v>003</v>
      </c>
      <c r="D156" s="260" t="s">
        <v>5425</v>
      </c>
      <c r="E156" s="258" t="s">
        <v>10966</v>
      </c>
      <c r="F156" s="251" t="s">
        <v>10769</v>
      </c>
      <c r="G156" s="251" t="s">
        <v>496</v>
      </c>
      <c r="H156" s="251"/>
      <c r="I156" s="259" t="s">
        <v>8763</v>
      </c>
      <c r="J156" s="252"/>
      <c r="K156" s="259" t="s">
        <v>8763</v>
      </c>
      <c r="L156" s="252"/>
      <c r="M156" s="251" t="s">
        <v>10519</v>
      </c>
      <c r="N156" s="251"/>
      <c r="O156" s="251"/>
      <c r="P156" s="251"/>
      <c r="Q156" s="288">
        <v>8900000</v>
      </c>
      <c r="R156" s="288"/>
      <c r="S156" s="288"/>
      <c r="T156" s="288"/>
      <c r="U156" s="253">
        <v>8900000</v>
      </c>
      <c r="V156" s="253"/>
      <c r="W156" s="253"/>
      <c r="X156" s="253"/>
      <c r="Y156" s="253"/>
      <c r="Z156" s="253"/>
      <c r="AA156" s="253"/>
      <c r="AB156" s="253"/>
      <c r="AC156" s="253"/>
      <c r="AD156" s="253"/>
      <c r="AE156" s="253"/>
      <c r="AF156" s="253"/>
      <c r="AG156" s="253"/>
      <c r="AH156" s="253"/>
      <c r="AI156" s="253">
        <v>0</v>
      </c>
      <c r="AJ156" s="253"/>
      <c r="AK156" s="253">
        <v>9250000</v>
      </c>
      <c r="AL156" s="253"/>
      <c r="AM156" s="253">
        <v>9250000</v>
      </c>
      <c r="AN156" s="253"/>
      <c r="AO156" s="253"/>
      <c r="AP156" s="253"/>
      <c r="AQ156" s="253"/>
      <c r="AR156" s="253"/>
      <c r="AS156" s="253">
        <f t="shared" si="19"/>
        <v>0</v>
      </c>
      <c r="AT156" s="27">
        <f t="shared" si="16"/>
        <v>0</v>
      </c>
      <c r="BH156" s="256"/>
    </row>
    <row r="157" spans="1:60" ht="18" customHeight="1">
      <c r="A157" s="218">
        <f>SUBTOTAL(3,$AT$7:AT157)</f>
        <v>151</v>
      </c>
      <c r="B157" s="251" t="s">
        <v>10949</v>
      </c>
      <c r="C157" s="251" t="str">
        <f>MID(D157:D1837,4,3)</f>
        <v>003</v>
      </c>
      <c r="D157" s="260" t="s">
        <v>10950</v>
      </c>
      <c r="E157" s="258" t="s">
        <v>10951</v>
      </c>
      <c r="F157" s="251" t="s">
        <v>7443</v>
      </c>
      <c r="G157" s="251" t="s">
        <v>496</v>
      </c>
      <c r="H157" s="251"/>
      <c r="I157" s="259" t="s">
        <v>8763</v>
      </c>
      <c r="J157" s="252"/>
      <c r="K157" s="259" t="s">
        <v>8763</v>
      </c>
      <c r="L157" s="252"/>
      <c r="M157" s="251" t="s">
        <v>10519</v>
      </c>
      <c r="N157" s="251"/>
      <c r="O157" s="251"/>
      <c r="P157" s="251"/>
      <c r="Q157" s="288">
        <v>8900000</v>
      </c>
      <c r="R157" s="288"/>
      <c r="S157" s="288"/>
      <c r="T157" s="288"/>
      <c r="U157" s="253"/>
      <c r="V157" s="253"/>
      <c r="W157" s="253"/>
      <c r="X157" s="253"/>
      <c r="Y157" s="253"/>
      <c r="Z157" s="253"/>
      <c r="AA157" s="253"/>
      <c r="AB157" s="253"/>
      <c r="AC157" s="253"/>
      <c r="AD157" s="253"/>
      <c r="AE157" s="253"/>
      <c r="AF157" s="253"/>
      <c r="AG157" s="253"/>
      <c r="AH157" s="253"/>
      <c r="AI157" s="253">
        <v>8900000</v>
      </c>
      <c r="AJ157" s="253"/>
      <c r="AK157" s="253">
        <v>9250000</v>
      </c>
      <c r="AL157" s="253"/>
      <c r="AM157" s="253"/>
      <c r="AN157" s="253"/>
      <c r="AO157" s="253"/>
      <c r="AP157" s="253"/>
      <c r="AQ157" s="253"/>
      <c r="AR157" s="253"/>
      <c r="AS157" s="253">
        <f t="shared" si="19"/>
        <v>9250000</v>
      </c>
      <c r="AT157" s="27">
        <f t="shared" si="16"/>
        <v>18150000</v>
      </c>
      <c r="BH157" s="256"/>
    </row>
    <row r="158" spans="1:60" ht="18" customHeight="1">
      <c r="A158" s="218">
        <f>SUBTOTAL(3,$AT$7:AT158)</f>
        <v>152</v>
      </c>
      <c r="B158" s="251" t="s">
        <v>10952</v>
      </c>
      <c r="C158" s="251" t="str">
        <f>MID(D158:D1838,4,3)</f>
        <v>003</v>
      </c>
      <c r="D158" s="260" t="s">
        <v>10953</v>
      </c>
      <c r="E158" s="258" t="s">
        <v>10954</v>
      </c>
      <c r="F158" s="251" t="s">
        <v>7174</v>
      </c>
      <c r="G158" s="251" t="s">
        <v>496</v>
      </c>
      <c r="H158" s="251"/>
      <c r="I158" s="259" t="s">
        <v>8763</v>
      </c>
      <c r="J158" s="252"/>
      <c r="K158" s="259" t="s">
        <v>8763</v>
      </c>
      <c r="L158" s="252"/>
      <c r="M158" s="251" t="s">
        <v>10728</v>
      </c>
      <c r="N158" s="251"/>
      <c r="O158" s="251"/>
      <c r="P158" s="251"/>
      <c r="Q158" s="288">
        <v>8900000</v>
      </c>
      <c r="R158" s="288"/>
      <c r="S158" s="288"/>
      <c r="T158" s="288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>
        <v>8900000</v>
      </c>
      <c r="AJ158" s="253"/>
      <c r="AK158" s="253">
        <v>9250000</v>
      </c>
      <c r="AL158" s="253"/>
      <c r="AM158" s="253"/>
      <c r="AN158" s="253"/>
      <c r="AO158" s="253"/>
      <c r="AP158" s="253"/>
      <c r="AQ158" s="253"/>
      <c r="AR158" s="253"/>
      <c r="AS158" s="253">
        <f t="shared" si="19"/>
        <v>9250000</v>
      </c>
      <c r="AT158" s="27">
        <f t="shared" si="16"/>
        <v>18150000</v>
      </c>
      <c r="BH158" s="256"/>
    </row>
    <row r="159" spans="1:60" ht="18" customHeight="1">
      <c r="A159" s="218">
        <f>SUBTOTAL(3,$AT$7:AT159)</f>
        <v>153</v>
      </c>
      <c r="B159" s="251" t="s">
        <v>10975</v>
      </c>
      <c r="C159" s="251" t="str">
        <f>MID(D159:D1839,4,3)</f>
        <v>003</v>
      </c>
      <c r="D159" s="260" t="s">
        <v>4789</v>
      </c>
      <c r="E159" s="258" t="s">
        <v>10976</v>
      </c>
      <c r="F159" s="251" t="s">
        <v>10714</v>
      </c>
      <c r="G159" s="251" t="s">
        <v>496</v>
      </c>
      <c r="H159" s="251"/>
      <c r="I159" s="259" t="s">
        <v>8763</v>
      </c>
      <c r="J159" s="252"/>
      <c r="K159" s="259" t="s">
        <v>8763</v>
      </c>
      <c r="L159" s="252"/>
      <c r="M159" s="251" t="s">
        <v>10728</v>
      </c>
      <c r="N159" s="251"/>
      <c r="O159" s="251"/>
      <c r="P159" s="251"/>
      <c r="Q159" s="288">
        <v>8900000</v>
      </c>
      <c r="R159" s="288"/>
      <c r="S159" s="288"/>
      <c r="T159" s="288"/>
      <c r="U159" s="253">
        <v>8900000</v>
      </c>
      <c r="V159" s="253"/>
      <c r="W159" s="253"/>
      <c r="X159" s="253"/>
      <c r="Y159" s="253"/>
      <c r="Z159" s="253"/>
      <c r="AA159" s="253"/>
      <c r="AB159" s="253"/>
      <c r="AC159" s="253"/>
      <c r="AD159" s="253"/>
      <c r="AE159" s="253"/>
      <c r="AF159" s="253"/>
      <c r="AG159" s="253"/>
      <c r="AH159" s="253"/>
      <c r="AI159" s="253">
        <v>0</v>
      </c>
      <c r="AJ159" s="253"/>
      <c r="AK159" s="253">
        <v>9250000</v>
      </c>
      <c r="AL159" s="253"/>
      <c r="AM159" s="253">
        <v>9250000</v>
      </c>
      <c r="AN159" s="253"/>
      <c r="AO159" s="253"/>
      <c r="AP159" s="253"/>
      <c r="AQ159" s="253"/>
      <c r="AR159" s="253"/>
      <c r="AS159" s="253">
        <f t="shared" si="19"/>
        <v>0</v>
      </c>
      <c r="AT159" s="27">
        <f t="shared" si="16"/>
        <v>0</v>
      </c>
      <c r="BH159" s="256"/>
    </row>
    <row r="160" spans="1:60" ht="18" customHeight="1">
      <c r="A160" s="218">
        <f>SUBTOTAL(3,$AT$7:AT160)</f>
        <v>154</v>
      </c>
      <c r="B160" s="251" t="s">
        <v>10977</v>
      </c>
      <c r="C160" s="251" t="str">
        <f>MID(D160:D1840,4,3)</f>
        <v>003</v>
      </c>
      <c r="D160" s="260" t="s">
        <v>5552</v>
      </c>
      <c r="E160" s="258" t="s">
        <v>10978</v>
      </c>
      <c r="F160" s="251" t="s">
        <v>10979</v>
      </c>
      <c r="G160" s="251" t="s">
        <v>496</v>
      </c>
      <c r="H160" s="251"/>
      <c r="I160" s="259" t="s">
        <v>8763</v>
      </c>
      <c r="J160" s="252"/>
      <c r="K160" s="259" t="s">
        <v>8763</v>
      </c>
      <c r="L160" s="252"/>
      <c r="M160" s="251" t="s">
        <v>10519</v>
      </c>
      <c r="N160" s="251"/>
      <c r="O160" s="251"/>
      <c r="P160" s="251"/>
      <c r="Q160" s="288">
        <v>8900000</v>
      </c>
      <c r="R160" s="288"/>
      <c r="S160" s="288"/>
      <c r="T160" s="288"/>
      <c r="U160" s="253">
        <v>8900000</v>
      </c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>
        <v>0</v>
      </c>
      <c r="AJ160" s="253"/>
      <c r="AK160" s="253">
        <v>9250000</v>
      </c>
      <c r="AL160" s="253"/>
      <c r="AM160" s="253">
        <v>9250000</v>
      </c>
      <c r="AN160" s="253"/>
      <c r="AO160" s="253"/>
      <c r="AP160" s="253"/>
      <c r="AQ160" s="253"/>
      <c r="AR160" s="253"/>
      <c r="AS160" s="253">
        <f t="shared" si="19"/>
        <v>0</v>
      </c>
      <c r="AT160" s="27">
        <f t="shared" si="16"/>
        <v>0</v>
      </c>
      <c r="BH160" s="256"/>
    </row>
    <row r="161" spans="1:60" ht="18" customHeight="1">
      <c r="A161" s="218">
        <f>SUBTOTAL(3,$AT$7:AT161)</f>
        <v>155</v>
      </c>
      <c r="B161" s="251" t="s">
        <v>10958</v>
      </c>
      <c r="C161" s="251" t="str">
        <f>MID(D161:D1841,4,3)</f>
        <v>003</v>
      </c>
      <c r="D161" s="260" t="s">
        <v>10959</v>
      </c>
      <c r="E161" s="258" t="s">
        <v>10960</v>
      </c>
      <c r="F161" s="251" t="s">
        <v>10961</v>
      </c>
      <c r="G161" s="251" t="s">
        <v>496</v>
      </c>
      <c r="H161" s="251"/>
      <c r="I161" s="259" t="s">
        <v>8763</v>
      </c>
      <c r="J161" s="252"/>
      <c r="K161" s="259" t="s">
        <v>8763</v>
      </c>
      <c r="L161" s="252"/>
      <c r="M161" s="251" t="s">
        <v>10728</v>
      </c>
      <c r="N161" s="251"/>
      <c r="O161" s="251"/>
      <c r="P161" s="251"/>
      <c r="Q161" s="288">
        <v>8900000</v>
      </c>
      <c r="R161" s="288"/>
      <c r="S161" s="288"/>
      <c r="T161" s="288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>
        <v>8900000</v>
      </c>
      <c r="AJ161" s="253"/>
      <c r="AK161" s="253">
        <v>9250000</v>
      </c>
      <c r="AL161" s="253"/>
      <c r="AM161" s="253"/>
      <c r="AN161" s="253"/>
      <c r="AO161" s="253"/>
      <c r="AP161" s="253"/>
      <c r="AQ161" s="253"/>
      <c r="AR161" s="253"/>
      <c r="AS161" s="253">
        <f t="shared" si="19"/>
        <v>9250000</v>
      </c>
      <c r="AT161" s="27">
        <f t="shared" si="16"/>
        <v>18150000</v>
      </c>
      <c r="BH161" s="256"/>
    </row>
    <row r="162" spans="1:60" ht="18" customHeight="1">
      <c r="A162" s="218">
        <f>SUBTOTAL(3,$AT$7:AT162)</f>
        <v>156</v>
      </c>
      <c r="B162" s="251" t="s">
        <v>10967</v>
      </c>
      <c r="C162" s="251" t="str">
        <f>MID(D162:D1842,4,3)</f>
        <v>003</v>
      </c>
      <c r="D162" s="260" t="s">
        <v>10968</v>
      </c>
      <c r="E162" s="258" t="s">
        <v>10969</v>
      </c>
      <c r="F162" s="251" t="s">
        <v>10970</v>
      </c>
      <c r="G162" s="251" t="s">
        <v>496</v>
      </c>
      <c r="H162" s="251"/>
      <c r="I162" s="259" t="s">
        <v>8763</v>
      </c>
      <c r="J162" s="252"/>
      <c r="K162" s="259" t="s">
        <v>8763</v>
      </c>
      <c r="L162" s="252"/>
      <c r="M162" s="251" t="s">
        <v>10728</v>
      </c>
      <c r="N162" s="251"/>
      <c r="O162" s="251"/>
      <c r="P162" s="251"/>
      <c r="Q162" s="288">
        <v>8900000</v>
      </c>
      <c r="R162" s="288"/>
      <c r="S162" s="288"/>
      <c r="T162" s="288"/>
      <c r="U162" s="253"/>
      <c r="V162" s="253"/>
      <c r="W162" s="253"/>
      <c r="X162" s="253"/>
      <c r="Y162" s="253"/>
      <c r="Z162" s="253"/>
      <c r="AA162" s="253"/>
      <c r="AB162" s="253"/>
      <c r="AC162" s="253">
        <v>8900000</v>
      </c>
      <c r="AD162" s="253"/>
      <c r="AE162" s="253"/>
      <c r="AF162" s="253"/>
      <c r="AG162" s="253"/>
      <c r="AH162" s="253"/>
      <c r="AI162" s="253">
        <v>0</v>
      </c>
      <c r="AJ162" s="253"/>
      <c r="AK162" s="253">
        <v>9250000</v>
      </c>
      <c r="AL162" s="253"/>
      <c r="AM162" s="253"/>
      <c r="AN162" s="253"/>
      <c r="AO162" s="253">
        <v>9250000</v>
      </c>
      <c r="AP162" s="253"/>
      <c r="AQ162" s="253"/>
      <c r="AR162" s="253"/>
      <c r="AS162" s="253">
        <f>IF(SUM(AL162:AO162)&lt;SUM(AK162),SUM(AK162)-SUM(AL162:AO162),)</f>
        <v>0</v>
      </c>
      <c r="AT162" s="27">
        <f t="shared" si="16"/>
        <v>0</v>
      </c>
      <c r="BH162" s="256"/>
    </row>
    <row r="163" spans="1:60" ht="18" customHeight="1">
      <c r="A163" s="218">
        <f>SUBTOTAL(3,$AT$7:AT163)</f>
        <v>157</v>
      </c>
      <c r="B163" s="251" t="s">
        <v>10987</v>
      </c>
      <c r="C163" s="251" t="str">
        <f>MID(D163:D1843,4,3)</f>
        <v>003</v>
      </c>
      <c r="D163" s="261" t="s">
        <v>6696</v>
      </c>
      <c r="E163" s="258" t="s">
        <v>10988</v>
      </c>
      <c r="F163" s="251" t="s">
        <v>10989</v>
      </c>
      <c r="G163" s="251" t="s">
        <v>7106</v>
      </c>
      <c r="H163" s="251"/>
      <c r="I163" s="259" t="s">
        <v>8763</v>
      </c>
      <c r="J163" s="252"/>
      <c r="K163" s="259" t="s">
        <v>8763</v>
      </c>
      <c r="L163" s="252"/>
      <c r="M163" s="251" t="s">
        <v>10728</v>
      </c>
      <c r="N163" s="251"/>
      <c r="O163" s="251"/>
      <c r="P163" s="251"/>
      <c r="Q163" s="288">
        <v>8900000</v>
      </c>
      <c r="R163" s="288"/>
      <c r="S163" s="288"/>
      <c r="T163" s="288"/>
      <c r="U163" s="253">
        <v>8900000</v>
      </c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>
        <v>0</v>
      </c>
      <c r="AJ163" s="253"/>
      <c r="AK163" s="253">
        <v>9250000</v>
      </c>
      <c r="AL163" s="253"/>
      <c r="AM163" s="253"/>
      <c r="AN163" s="253"/>
      <c r="AO163" s="253"/>
      <c r="AP163" s="253"/>
      <c r="AQ163" s="253"/>
      <c r="AR163" s="253"/>
      <c r="AS163" s="253">
        <f>IF(SUM(AL163:AM163)&lt;SUM(AK163),SUM(AK163)-SUM(AL163:AM163),)</f>
        <v>9250000</v>
      </c>
      <c r="AT163" s="27">
        <f t="shared" si="16"/>
        <v>9250000</v>
      </c>
      <c r="BH163" s="256"/>
    </row>
    <row r="164" spans="1:60" ht="18" customHeight="1">
      <c r="A164" s="218">
        <f>SUBTOTAL(3,$AT$7:AT164)</f>
        <v>158</v>
      </c>
      <c r="B164" s="251" t="s">
        <v>10971</v>
      </c>
      <c r="C164" s="251" t="str">
        <f>MID(D164:D1844,4,3)</f>
        <v>003</v>
      </c>
      <c r="D164" s="260" t="s">
        <v>10972</v>
      </c>
      <c r="E164" s="258" t="s">
        <v>10973</v>
      </c>
      <c r="F164" s="251" t="s">
        <v>10974</v>
      </c>
      <c r="G164" s="251" t="s">
        <v>496</v>
      </c>
      <c r="H164" s="251"/>
      <c r="I164" s="259" t="s">
        <v>8763</v>
      </c>
      <c r="J164" s="252"/>
      <c r="K164" s="259" t="s">
        <v>8763</v>
      </c>
      <c r="L164" s="252"/>
      <c r="M164" s="251" t="s">
        <v>10728</v>
      </c>
      <c r="N164" s="251"/>
      <c r="O164" s="251"/>
      <c r="P164" s="251"/>
      <c r="Q164" s="288">
        <v>8900000</v>
      </c>
      <c r="R164" s="288"/>
      <c r="S164" s="288"/>
      <c r="T164" s="288"/>
      <c r="U164" s="253"/>
      <c r="V164" s="253"/>
      <c r="W164" s="253">
        <v>8900000</v>
      </c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>
        <v>0</v>
      </c>
      <c r="AJ164" s="253"/>
      <c r="AK164" s="253">
        <v>9250000</v>
      </c>
      <c r="AL164" s="253"/>
      <c r="AM164" s="253">
        <v>9250000</v>
      </c>
      <c r="AN164" s="253"/>
      <c r="AO164" s="253"/>
      <c r="AP164" s="253"/>
      <c r="AQ164" s="253"/>
      <c r="AR164" s="253"/>
      <c r="AS164" s="253">
        <f>IF(SUM(AL164:AM164)&lt;SUM(AK164),SUM(AK164)-SUM(AL164:AM164),)</f>
        <v>0</v>
      </c>
      <c r="AT164" s="27">
        <f t="shared" si="16"/>
        <v>0</v>
      </c>
      <c r="BH164" s="256"/>
    </row>
    <row r="165" spans="1:60" ht="18" customHeight="1">
      <c r="A165" s="218">
        <f>SUBTOTAL(3,$AT$7:AT165)</f>
        <v>159</v>
      </c>
      <c r="B165" s="251" t="s">
        <v>10994</v>
      </c>
      <c r="C165" s="251" t="str">
        <f>MID(D165:D1845,4,3)</f>
        <v>004</v>
      </c>
      <c r="D165" s="260" t="s">
        <v>10995</v>
      </c>
      <c r="E165" s="258" t="s">
        <v>10996</v>
      </c>
      <c r="F165" s="251" t="s">
        <v>10630</v>
      </c>
      <c r="G165" s="251" t="s">
        <v>496</v>
      </c>
      <c r="H165" s="251"/>
      <c r="I165" s="259" t="s">
        <v>8848</v>
      </c>
      <c r="J165" s="252"/>
      <c r="K165" s="259" t="s">
        <v>8848</v>
      </c>
      <c r="L165" s="252"/>
      <c r="M165" s="251" t="s">
        <v>10997</v>
      </c>
      <c r="N165" s="251"/>
      <c r="O165" s="251"/>
      <c r="P165" s="251"/>
      <c r="Q165" s="288">
        <v>0</v>
      </c>
      <c r="R165" s="288"/>
      <c r="S165" s="288"/>
      <c r="T165" s="288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>
        <v>0</v>
      </c>
      <c r="AJ165" s="253"/>
      <c r="AK165" s="253">
        <v>0</v>
      </c>
      <c r="AL165" s="253"/>
      <c r="AM165" s="253"/>
      <c r="AN165" s="253"/>
      <c r="AO165" s="253"/>
      <c r="AP165" s="253"/>
      <c r="AQ165" s="253"/>
      <c r="AR165" s="253"/>
      <c r="AS165" s="253">
        <f>IF(SUM(AL165:AM165)&lt;SUM(AK165),SUM(AK165)-SUM(AL165:AM165),)</f>
        <v>0</v>
      </c>
      <c r="AT165" s="27">
        <f t="shared" si="16"/>
        <v>0</v>
      </c>
      <c r="AV165" s="264">
        <v>1</v>
      </c>
      <c r="AW165" s="264"/>
      <c r="AX165" s="264"/>
      <c r="AY165" s="264"/>
      <c r="BH165" s="256"/>
    </row>
    <row r="166" spans="1:60" ht="18" customHeight="1">
      <c r="A166" s="218">
        <f>SUBTOTAL(3,$AT$7:AT166)</f>
        <v>160</v>
      </c>
      <c r="B166" s="251" t="s">
        <v>10998</v>
      </c>
      <c r="C166" s="251" t="str">
        <f>MID(D166:D1846,4,3)</f>
        <v>004</v>
      </c>
      <c r="D166" s="260" t="s">
        <v>4756</v>
      </c>
      <c r="E166" s="258" t="s">
        <v>10999</v>
      </c>
      <c r="F166" s="251" t="s">
        <v>4108</v>
      </c>
      <c r="G166" s="251" t="s">
        <v>496</v>
      </c>
      <c r="H166" s="251"/>
      <c r="I166" s="259" t="s">
        <v>8848</v>
      </c>
      <c r="J166" s="252"/>
      <c r="K166" s="259" t="s">
        <v>8848</v>
      </c>
      <c r="L166" s="252"/>
      <c r="M166" s="251" t="s">
        <v>11000</v>
      </c>
      <c r="N166" s="251"/>
      <c r="O166" s="251"/>
      <c r="P166" s="251"/>
      <c r="Q166" s="288">
        <v>7500000</v>
      </c>
      <c r="R166" s="288"/>
      <c r="S166" s="288"/>
      <c r="T166" s="288"/>
      <c r="U166" s="253">
        <v>7500000</v>
      </c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>
        <v>0</v>
      </c>
      <c r="AJ166" s="253"/>
      <c r="AK166" s="253">
        <v>8450000</v>
      </c>
      <c r="AL166" s="253"/>
      <c r="AM166" s="253"/>
      <c r="AN166" s="253"/>
      <c r="AO166" s="253"/>
      <c r="AP166" s="253"/>
      <c r="AQ166" s="253">
        <v>8450000</v>
      </c>
      <c r="AR166" s="253"/>
      <c r="AS166" s="253">
        <f>IF(SUM(AL166:AQ166)&lt;SUM(AK166),SUM(AK166)-SUM(AL166:AQ166),)</f>
        <v>0</v>
      </c>
      <c r="AT166" s="27">
        <f t="shared" si="16"/>
        <v>0</v>
      </c>
      <c r="BH166" s="256"/>
    </row>
    <row r="167" spans="1:60" ht="18" customHeight="1">
      <c r="A167" s="218">
        <f>SUBTOTAL(3,$AT$7:AT167)</f>
        <v>161</v>
      </c>
      <c r="B167" s="251" t="s">
        <v>11001</v>
      </c>
      <c r="C167" s="251" t="str">
        <f>MID(D167:D1847,4,3)</f>
        <v>004</v>
      </c>
      <c r="D167" s="260" t="s">
        <v>5685</v>
      </c>
      <c r="E167" s="258" t="s">
        <v>11002</v>
      </c>
      <c r="F167" s="251" t="s">
        <v>11003</v>
      </c>
      <c r="G167" s="251" t="s">
        <v>7106</v>
      </c>
      <c r="H167" s="251"/>
      <c r="I167" s="259" t="s">
        <v>8848</v>
      </c>
      <c r="J167" s="252"/>
      <c r="K167" s="259" t="s">
        <v>8848</v>
      </c>
      <c r="L167" s="252"/>
      <c r="M167" s="251" t="s">
        <v>11004</v>
      </c>
      <c r="N167" s="251"/>
      <c r="O167" s="251"/>
      <c r="P167" s="251"/>
      <c r="Q167" s="288">
        <v>7500000</v>
      </c>
      <c r="R167" s="288"/>
      <c r="S167" s="288"/>
      <c r="T167" s="288"/>
      <c r="U167" s="253">
        <v>7500000</v>
      </c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>
        <v>0</v>
      </c>
      <c r="AJ167" s="253"/>
      <c r="AK167" s="253">
        <v>8450000</v>
      </c>
      <c r="AL167" s="253"/>
      <c r="AM167" s="253">
        <v>8450000</v>
      </c>
      <c r="AN167" s="253"/>
      <c r="AO167" s="253"/>
      <c r="AP167" s="253"/>
      <c r="AQ167" s="253"/>
      <c r="AR167" s="253"/>
      <c r="AS167" s="253">
        <f>IF(SUM(AL167:AM167)&lt;SUM(AK167),SUM(AK167)-SUM(AL167:AM167),)</f>
        <v>0</v>
      </c>
      <c r="AT167" s="27">
        <f t="shared" si="16"/>
        <v>0</v>
      </c>
      <c r="BH167" s="256"/>
    </row>
    <row r="168" spans="1:60" ht="18" customHeight="1">
      <c r="A168" s="218">
        <f>SUBTOTAL(3,$AT$7:AT168)</f>
        <v>162</v>
      </c>
      <c r="B168" s="251" t="s">
        <v>10980</v>
      </c>
      <c r="C168" s="251" t="str">
        <f>MID(D168:D1848,4,3)</f>
        <v>003</v>
      </c>
      <c r="D168" s="260" t="s">
        <v>10981</v>
      </c>
      <c r="E168" s="258" t="s">
        <v>10982</v>
      </c>
      <c r="F168" s="251" t="s">
        <v>10983</v>
      </c>
      <c r="G168" s="251" t="s">
        <v>496</v>
      </c>
      <c r="H168" s="251"/>
      <c r="I168" s="259" t="s">
        <v>8763</v>
      </c>
      <c r="J168" s="252"/>
      <c r="K168" s="259" t="s">
        <v>8763</v>
      </c>
      <c r="L168" s="252"/>
      <c r="M168" s="251" t="s">
        <v>10519</v>
      </c>
      <c r="N168" s="251"/>
      <c r="O168" s="251"/>
      <c r="P168" s="251"/>
      <c r="Q168" s="288">
        <v>8900000</v>
      </c>
      <c r="R168" s="288"/>
      <c r="S168" s="288"/>
      <c r="T168" s="288"/>
      <c r="U168" s="253"/>
      <c r="V168" s="253"/>
      <c r="W168" s="253"/>
      <c r="X168" s="253"/>
      <c r="Y168" s="253">
        <v>8900000</v>
      </c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>
        <v>0</v>
      </c>
      <c r="AJ168" s="253"/>
      <c r="AK168" s="253">
        <v>9250000</v>
      </c>
      <c r="AL168" s="253"/>
      <c r="AM168" s="253"/>
      <c r="AN168" s="253"/>
      <c r="AO168" s="253">
        <v>9250000</v>
      </c>
      <c r="AP168" s="253"/>
      <c r="AQ168" s="253"/>
      <c r="AR168" s="253"/>
      <c r="AS168" s="253">
        <f>IF(SUM(AL168:AO168)&lt;SUM(AK168),SUM(AK168)-SUM(AL168:AO168),)</f>
        <v>0</v>
      </c>
      <c r="AT168" s="27">
        <f t="shared" si="16"/>
        <v>0</v>
      </c>
      <c r="BH168" s="256"/>
    </row>
    <row r="169" spans="1:60" ht="18" customHeight="1">
      <c r="A169" s="218">
        <f>SUBTOTAL(3,$AT$7:AT169)</f>
        <v>163</v>
      </c>
      <c r="B169" s="251" t="s">
        <v>10984</v>
      </c>
      <c r="C169" s="251" t="str">
        <f>MID(D169:D1849,4,3)</f>
        <v>003</v>
      </c>
      <c r="D169" s="260" t="s">
        <v>10985</v>
      </c>
      <c r="E169" s="258" t="s">
        <v>10986</v>
      </c>
      <c r="F169" s="251" t="s">
        <v>343</v>
      </c>
      <c r="G169" s="251" t="s">
        <v>7106</v>
      </c>
      <c r="H169" s="251"/>
      <c r="I169" s="259" t="s">
        <v>8763</v>
      </c>
      <c r="J169" s="252"/>
      <c r="K169" s="259" t="s">
        <v>8763</v>
      </c>
      <c r="L169" s="252"/>
      <c r="M169" s="251" t="s">
        <v>10519</v>
      </c>
      <c r="N169" s="251"/>
      <c r="O169" s="251"/>
      <c r="P169" s="251"/>
      <c r="Q169" s="288">
        <v>8900000</v>
      </c>
      <c r="R169" s="288"/>
      <c r="S169" s="288"/>
      <c r="T169" s="288"/>
      <c r="U169" s="253"/>
      <c r="V169" s="253"/>
      <c r="W169" s="253"/>
      <c r="X169" s="253"/>
      <c r="Y169" s="253"/>
      <c r="Z169" s="253"/>
      <c r="AA169" s="253"/>
      <c r="AB169" s="253"/>
      <c r="AC169" s="252"/>
      <c r="AD169" s="253"/>
      <c r="AE169" s="253">
        <v>8900000</v>
      </c>
      <c r="AF169" s="253"/>
      <c r="AG169" s="253"/>
      <c r="AH169" s="253"/>
      <c r="AI169" s="253">
        <v>0</v>
      </c>
      <c r="AJ169" s="253"/>
      <c r="AK169" s="253">
        <v>9250000</v>
      </c>
      <c r="AL169" s="253"/>
      <c r="AM169" s="253"/>
      <c r="AN169" s="253"/>
      <c r="AO169" s="253"/>
      <c r="AP169" s="253"/>
      <c r="AQ169" s="253"/>
      <c r="AR169" s="253"/>
      <c r="AS169" s="253">
        <f t="shared" ref="AS169:AS179" si="20">IF(SUM(AL169:AM169)&lt;SUM(AK169),SUM(AK169)-SUM(AL169:AM169),)</f>
        <v>9250000</v>
      </c>
      <c r="AT169" s="27">
        <f t="shared" si="16"/>
        <v>9250000</v>
      </c>
      <c r="BH169" s="256"/>
    </row>
    <row r="170" spans="1:60" ht="18" customHeight="1">
      <c r="A170" s="218">
        <f>SUBTOTAL(3,$AT$7:AT170)</f>
        <v>164</v>
      </c>
      <c r="B170" s="251" t="s">
        <v>11014</v>
      </c>
      <c r="C170" s="251" t="str">
        <f>MID(D170:D1850,4,3)</f>
        <v>004</v>
      </c>
      <c r="D170" s="260" t="s">
        <v>5143</v>
      </c>
      <c r="E170" s="258" t="s">
        <v>11015</v>
      </c>
      <c r="F170" s="251" t="s">
        <v>10700</v>
      </c>
      <c r="G170" s="251" t="s">
        <v>496</v>
      </c>
      <c r="H170" s="251"/>
      <c r="I170" s="259" t="s">
        <v>8848</v>
      </c>
      <c r="J170" s="252"/>
      <c r="K170" s="259" t="s">
        <v>8848</v>
      </c>
      <c r="L170" s="252"/>
      <c r="M170" s="251" t="s">
        <v>11004</v>
      </c>
      <c r="N170" s="251"/>
      <c r="O170" s="251"/>
      <c r="P170" s="251"/>
      <c r="Q170" s="288">
        <v>7500000</v>
      </c>
      <c r="R170" s="288"/>
      <c r="S170" s="288"/>
      <c r="T170" s="288"/>
      <c r="U170" s="253">
        <v>7500000</v>
      </c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>
        <v>0</v>
      </c>
      <c r="AJ170" s="253"/>
      <c r="AK170" s="253">
        <v>8450000</v>
      </c>
      <c r="AL170" s="253"/>
      <c r="AM170" s="253"/>
      <c r="AN170" s="253"/>
      <c r="AO170" s="253"/>
      <c r="AP170" s="253"/>
      <c r="AQ170" s="253"/>
      <c r="AR170" s="253"/>
      <c r="AS170" s="253">
        <f t="shared" si="20"/>
        <v>8450000</v>
      </c>
      <c r="AT170" s="27">
        <f t="shared" si="16"/>
        <v>8450000</v>
      </c>
      <c r="BH170" s="256"/>
    </row>
    <row r="171" spans="1:60" ht="18" customHeight="1">
      <c r="A171" s="218">
        <f>SUBTOTAL(3,$AT$7:AT171)</f>
        <v>165</v>
      </c>
      <c r="B171" s="251" t="s">
        <v>11016</v>
      </c>
      <c r="C171" s="251" t="str">
        <f>MID(D171:D1851,4,3)</f>
        <v>004</v>
      </c>
      <c r="D171" s="260" t="s">
        <v>5727</v>
      </c>
      <c r="E171" s="258" t="s">
        <v>11017</v>
      </c>
      <c r="F171" s="251" t="s">
        <v>11018</v>
      </c>
      <c r="G171" s="251" t="s">
        <v>7106</v>
      </c>
      <c r="H171" s="251"/>
      <c r="I171" s="259" t="s">
        <v>8848</v>
      </c>
      <c r="J171" s="252"/>
      <c r="K171" s="259" t="s">
        <v>8848</v>
      </c>
      <c r="L171" s="252"/>
      <c r="M171" s="251" t="s">
        <v>10997</v>
      </c>
      <c r="N171" s="251"/>
      <c r="O171" s="251"/>
      <c r="P171" s="251"/>
      <c r="Q171" s="288">
        <v>7500000</v>
      </c>
      <c r="R171" s="288"/>
      <c r="S171" s="288"/>
      <c r="T171" s="288"/>
      <c r="U171" s="253">
        <v>7500000</v>
      </c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>
        <v>0</v>
      </c>
      <c r="AJ171" s="253"/>
      <c r="AK171" s="253">
        <v>8450000</v>
      </c>
      <c r="AL171" s="253"/>
      <c r="AM171" s="253">
        <v>8450000</v>
      </c>
      <c r="AN171" s="253"/>
      <c r="AO171" s="253"/>
      <c r="AP171" s="253"/>
      <c r="AQ171" s="253"/>
      <c r="AR171" s="253"/>
      <c r="AS171" s="253">
        <f t="shared" si="20"/>
        <v>0</v>
      </c>
      <c r="AT171" s="27">
        <f t="shared" si="16"/>
        <v>0</v>
      </c>
      <c r="BH171" s="256"/>
    </row>
    <row r="172" spans="1:60" ht="18" customHeight="1">
      <c r="A172" s="218">
        <f>SUBTOTAL(3,$AT$7:AT172)</f>
        <v>166</v>
      </c>
      <c r="B172" s="251" t="s">
        <v>11022</v>
      </c>
      <c r="C172" s="251" t="str">
        <f>MID(D172:D1853,4,3)</f>
        <v>004</v>
      </c>
      <c r="D172" s="260" t="s">
        <v>6792</v>
      </c>
      <c r="E172" s="258" t="s">
        <v>11023</v>
      </c>
      <c r="F172" s="251" t="s">
        <v>11024</v>
      </c>
      <c r="G172" s="251" t="s">
        <v>7106</v>
      </c>
      <c r="H172" s="251"/>
      <c r="I172" s="259" t="s">
        <v>8848</v>
      </c>
      <c r="J172" s="252"/>
      <c r="K172" s="259" t="s">
        <v>8848</v>
      </c>
      <c r="L172" s="252"/>
      <c r="M172" s="251" t="s">
        <v>11025</v>
      </c>
      <c r="N172" s="251"/>
      <c r="O172" s="251"/>
      <c r="P172" s="251"/>
      <c r="Q172" s="288">
        <v>7500000</v>
      </c>
      <c r="R172" s="288"/>
      <c r="S172" s="288"/>
      <c r="T172" s="288"/>
      <c r="U172" s="253">
        <v>7500000</v>
      </c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>
        <v>0</v>
      </c>
      <c r="AJ172" s="253"/>
      <c r="AK172" s="253">
        <v>8450000</v>
      </c>
      <c r="AL172" s="253"/>
      <c r="AM172" s="253">
        <v>8450000</v>
      </c>
      <c r="AN172" s="253"/>
      <c r="AO172" s="253"/>
      <c r="AP172" s="253"/>
      <c r="AQ172" s="253"/>
      <c r="AR172" s="253"/>
      <c r="AS172" s="253">
        <f t="shared" si="20"/>
        <v>0</v>
      </c>
      <c r="AT172" s="27">
        <f t="shared" si="16"/>
        <v>0</v>
      </c>
      <c r="BH172" s="256"/>
    </row>
    <row r="173" spans="1:60" ht="18" customHeight="1">
      <c r="A173" s="218">
        <f>SUBTOTAL(3,$AT$7:AT173)</f>
        <v>167</v>
      </c>
      <c r="B173" s="251" t="s">
        <v>11026</v>
      </c>
      <c r="C173" s="251" t="str">
        <f>MID(D173:D1854,4,3)</f>
        <v>004</v>
      </c>
      <c r="D173" s="260" t="s">
        <v>4832</v>
      </c>
      <c r="E173" s="258" t="s">
        <v>11027</v>
      </c>
      <c r="F173" s="251" t="s">
        <v>11028</v>
      </c>
      <c r="G173" s="251" t="s">
        <v>7106</v>
      </c>
      <c r="H173" s="251"/>
      <c r="I173" s="259" t="s">
        <v>8848</v>
      </c>
      <c r="J173" s="252"/>
      <c r="K173" s="259" t="s">
        <v>8848</v>
      </c>
      <c r="L173" s="252"/>
      <c r="M173" s="251" t="s">
        <v>11025</v>
      </c>
      <c r="N173" s="251"/>
      <c r="O173" s="251"/>
      <c r="P173" s="251"/>
      <c r="Q173" s="288">
        <v>7500000</v>
      </c>
      <c r="R173" s="288"/>
      <c r="S173" s="288"/>
      <c r="T173" s="288"/>
      <c r="U173" s="253">
        <v>7500000</v>
      </c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>
        <v>0</v>
      </c>
      <c r="AJ173" s="253"/>
      <c r="AK173" s="253">
        <v>8450000</v>
      </c>
      <c r="AL173" s="253"/>
      <c r="AM173" s="253">
        <v>8450000</v>
      </c>
      <c r="AN173" s="253"/>
      <c r="AO173" s="253"/>
      <c r="AP173" s="253"/>
      <c r="AQ173" s="253"/>
      <c r="AR173" s="253"/>
      <c r="AS173" s="253">
        <f t="shared" si="20"/>
        <v>0</v>
      </c>
      <c r="AT173" s="27">
        <f t="shared" si="16"/>
        <v>0</v>
      </c>
      <c r="BH173" s="256"/>
    </row>
    <row r="174" spans="1:60" ht="18" customHeight="1">
      <c r="A174" s="218">
        <f>SUBTOTAL(3,$AT$7:AT174)</f>
        <v>168</v>
      </c>
      <c r="B174" s="251" t="s">
        <v>11005</v>
      </c>
      <c r="C174" s="251" t="str">
        <f>MID(D174:D1855,4,3)</f>
        <v>004</v>
      </c>
      <c r="D174" s="260" t="s">
        <v>11006</v>
      </c>
      <c r="E174" s="258" t="s">
        <v>11007</v>
      </c>
      <c r="F174" s="251" t="s">
        <v>11008</v>
      </c>
      <c r="G174" s="251" t="s">
        <v>7106</v>
      </c>
      <c r="H174" s="251"/>
      <c r="I174" s="259" t="s">
        <v>8848</v>
      </c>
      <c r="J174" s="252"/>
      <c r="K174" s="259" t="s">
        <v>8848</v>
      </c>
      <c r="L174" s="252"/>
      <c r="M174" s="251" t="s">
        <v>11000</v>
      </c>
      <c r="N174" s="251"/>
      <c r="O174" s="251"/>
      <c r="P174" s="251"/>
      <c r="Q174" s="288">
        <v>7500000</v>
      </c>
      <c r="R174" s="288"/>
      <c r="S174" s="288"/>
      <c r="T174" s="288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>
        <v>7500000</v>
      </c>
      <c r="AJ174" s="253"/>
      <c r="AK174" s="253">
        <v>8450000</v>
      </c>
      <c r="AL174" s="253"/>
      <c r="AM174" s="253"/>
      <c r="AN174" s="253"/>
      <c r="AO174" s="253"/>
      <c r="AP174" s="253"/>
      <c r="AQ174" s="253"/>
      <c r="AR174" s="253"/>
      <c r="AS174" s="253">
        <f t="shared" si="20"/>
        <v>8450000</v>
      </c>
      <c r="AT174" s="27">
        <f t="shared" si="16"/>
        <v>15950000</v>
      </c>
      <c r="BH174" s="256"/>
    </row>
    <row r="175" spans="1:60" ht="18" customHeight="1">
      <c r="A175" s="218">
        <f>SUBTOTAL(3,$AT$7:AT175)</f>
        <v>169</v>
      </c>
      <c r="B175" s="251" t="s">
        <v>11009</v>
      </c>
      <c r="C175" s="251" t="str">
        <f>MID(D175:D1856,4,3)</f>
        <v>004</v>
      </c>
      <c r="D175" s="260" t="s">
        <v>11010</v>
      </c>
      <c r="E175" s="258" t="s">
        <v>11011</v>
      </c>
      <c r="F175" s="251" t="s">
        <v>11012</v>
      </c>
      <c r="G175" s="251" t="s">
        <v>7106</v>
      </c>
      <c r="H175" s="251"/>
      <c r="I175" s="259" t="s">
        <v>8848</v>
      </c>
      <c r="J175" s="252"/>
      <c r="K175" s="259" t="s">
        <v>8848</v>
      </c>
      <c r="L175" s="252"/>
      <c r="M175" s="251" t="s">
        <v>11013</v>
      </c>
      <c r="N175" s="251"/>
      <c r="O175" s="251"/>
      <c r="P175" s="251"/>
      <c r="Q175" s="288">
        <f>7500000-1105650</f>
        <v>6394350</v>
      </c>
      <c r="R175" s="288"/>
      <c r="S175" s="288"/>
      <c r="T175" s="288"/>
      <c r="U175" s="253"/>
      <c r="V175" s="253"/>
      <c r="W175" s="253">
        <v>6394350</v>
      </c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>
        <v>0</v>
      </c>
      <c r="AJ175" s="253"/>
      <c r="AK175" s="253">
        <v>8450000</v>
      </c>
      <c r="AL175" s="253"/>
      <c r="AM175" s="253">
        <v>8450000</v>
      </c>
      <c r="AN175" s="253"/>
      <c r="AO175" s="253"/>
      <c r="AP175" s="253"/>
      <c r="AQ175" s="253"/>
      <c r="AR175" s="253"/>
      <c r="AS175" s="253">
        <f t="shared" si="20"/>
        <v>0</v>
      </c>
      <c r="AT175" s="27">
        <f t="shared" si="16"/>
        <v>0</v>
      </c>
      <c r="BH175" s="256"/>
    </row>
    <row r="176" spans="1:60" ht="18" customHeight="1">
      <c r="A176" s="218">
        <f>SUBTOTAL(3,$AT$7:AT176)</f>
        <v>170</v>
      </c>
      <c r="B176" s="251" t="s">
        <v>11038</v>
      </c>
      <c r="C176" s="251" t="str">
        <f>MID(D176:D1857,4,3)</f>
        <v>004</v>
      </c>
      <c r="D176" s="260" t="s">
        <v>4965</v>
      </c>
      <c r="E176" s="258" t="s">
        <v>11039</v>
      </c>
      <c r="F176" s="251" t="s">
        <v>10877</v>
      </c>
      <c r="G176" s="251" t="s">
        <v>7106</v>
      </c>
      <c r="H176" s="251"/>
      <c r="I176" s="259" t="s">
        <v>8848</v>
      </c>
      <c r="J176" s="252"/>
      <c r="K176" s="259" t="s">
        <v>8848</v>
      </c>
      <c r="L176" s="252"/>
      <c r="M176" s="251" t="s">
        <v>11037</v>
      </c>
      <c r="N176" s="251"/>
      <c r="O176" s="251"/>
      <c r="P176" s="251"/>
      <c r="Q176" s="288">
        <v>7500000</v>
      </c>
      <c r="R176" s="288"/>
      <c r="S176" s="288"/>
      <c r="T176" s="288"/>
      <c r="U176" s="253">
        <v>7500000</v>
      </c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>
        <v>0</v>
      </c>
      <c r="AJ176" s="253"/>
      <c r="AK176" s="253">
        <v>8450000</v>
      </c>
      <c r="AL176" s="253"/>
      <c r="AM176" s="253">
        <v>8450000</v>
      </c>
      <c r="AN176" s="253"/>
      <c r="AO176" s="253"/>
      <c r="AP176" s="253"/>
      <c r="AQ176" s="253"/>
      <c r="AR176" s="253"/>
      <c r="AS176" s="253">
        <f t="shared" si="20"/>
        <v>0</v>
      </c>
      <c r="AT176" s="27">
        <f t="shared" si="16"/>
        <v>0</v>
      </c>
      <c r="BH176" s="256"/>
    </row>
    <row r="177" spans="1:60" ht="18" customHeight="1">
      <c r="A177" s="218">
        <f>SUBTOTAL(3,$AT$7:AT177)</f>
        <v>171</v>
      </c>
      <c r="B177" s="251" t="s">
        <v>11040</v>
      </c>
      <c r="C177" s="251" t="str">
        <f>MID(D177:D1858,4,3)</f>
        <v>004</v>
      </c>
      <c r="D177" s="260" t="s">
        <v>5363</v>
      </c>
      <c r="E177" s="258" t="s">
        <v>11041</v>
      </c>
      <c r="F177" s="251" t="s">
        <v>10633</v>
      </c>
      <c r="G177" s="251" t="s">
        <v>7106</v>
      </c>
      <c r="H177" s="251"/>
      <c r="I177" s="259" t="s">
        <v>8848</v>
      </c>
      <c r="J177" s="252"/>
      <c r="K177" s="259" t="s">
        <v>8848</v>
      </c>
      <c r="L177" s="252"/>
      <c r="M177" s="251" t="s">
        <v>11000</v>
      </c>
      <c r="N177" s="251"/>
      <c r="O177" s="251"/>
      <c r="P177" s="251"/>
      <c r="Q177" s="288">
        <v>7500000</v>
      </c>
      <c r="R177" s="288"/>
      <c r="S177" s="288"/>
      <c r="T177" s="288"/>
      <c r="U177" s="253">
        <v>7500000</v>
      </c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>
        <v>0</v>
      </c>
      <c r="AJ177" s="253"/>
      <c r="AK177" s="253">
        <v>8450000</v>
      </c>
      <c r="AL177" s="253"/>
      <c r="AM177" s="253">
        <v>8450000</v>
      </c>
      <c r="AN177" s="253"/>
      <c r="AO177" s="253"/>
      <c r="AP177" s="253"/>
      <c r="AQ177" s="253"/>
      <c r="AR177" s="253"/>
      <c r="AS177" s="253">
        <f t="shared" si="20"/>
        <v>0</v>
      </c>
      <c r="AT177" s="27">
        <f t="shared" si="16"/>
        <v>0</v>
      </c>
      <c r="BH177" s="256"/>
    </row>
    <row r="178" spans="1:60" ht="18" customHeight="1">
      <c r="A178" s="218">
        <f>SUBTOTAL(3,$AT$7:AT178)</f>
        <v>172</v>
      </c>
      <c r="B178" s="251" t="s">
        <v>11042</v>
      </c>
      <c r="C178" s="251" t="str">
        <f>MID(D178:D1859,4,3)</f>
        <v>004</v>
      </c>
      <c r="D178" s="260" t="s">
        <v>6698</v>
      </c>
      <c r="E178" s="258" t="s">
        <v>11043</v>
      </c>
      <c r="F178" s="251" t="s">
        <v>11044</v>
      </c>
      <c r="G178" s="251" t="s">
        <v>496</v>
      </c>
      <c r="H178" s="251"/>
      <c r="I178" s="259" t="s">
        <v>8848</v>
      </c>
      <c r="J178" s="252"/>
      <c r="K178" s="259" t="s">
        <v>8848</v>
      </c>
      <c r="L178" s="252"/>
      <c r="M178" s="251" t="s">
        <v>10997</v>
      </c>
      <c r="N178" s="251"/>
      <c r="O178" s="251"/>
      <c r="P178" s="251"/>
      <c r="Q178" s="288">
        <v>7500000</v>
      </c>
      <c r="R178" s="288"/>
      <c r="S178" s="288"/>
      <c r="T178" s="288"/>
      <c r="U178" s="253">
        <v>7500000</v>
      </c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>
        <v>0</v>
      </c>
      <c r="AJ178" s="253"/>
      <c r="AK178" s="253">
        <v>8450000</v>
      </c>
      <c r="AL178" s="253"/>
      <c r="AM178" s="253"/>
      <c r="AN178" s="253"/>
      <c r="AO178" s="253"/>
      <c r="AP178" s="253"/>
      <c r="AQ178" s="253"/>
      <c r="AR178" s="253"/>
      <c r="AS178" s="253">
        <f t="shared" si="20"/>
        <v>8450000</v>
      </c>
      <c r="AT178" s="27">
        <f t="shared" si="16"/>
        <v>8450000</v>
      </c>
      <c r="BH178" s="256"/>
    </row>
    <row r="179" spans="1:60" ht="18" customHeight="1">
      <c r="A179" s="218">
        <f>SUBTOTAL(3,$AT$7:AT179)</f>
        <v>173</v>
      </c>
      <c r="B179" s="251" t="s">
        <v>11045</v>
      </c>
      <c r="C179" s="251" t="str">
        <f>MID(D179:D1860,4,3)</f>
        <v>004</v>
      </c>
      <c r="D179" s="260" t="s">
        <v>4801</v>
      </c>
      <c r="E179" s="258" t="s">
        <v>11046</v>
      </c>
      <c r="F179" s="251" t="s">
        <v>11047</v>
      </c>
      <c r="G179" s="251" t="s">
        <v>7106</v>
      </c>
      <c r="H179" s="251"/>
      <c r="I179" s="259" t="s">
        <v>8848</v>
      </c>
      <c r="J179" s="252"/>
      <c r="K179" s="259" t="s">
        <v>8848</v>
      </c>
      <c r="L179" s="252"/>
      <c r="M179" s="251" t="s">
        <v>11004</v>
      </c>
      <c r="N179" s="251"/>
      <c r="O179" s="251"/>
      <c r="P179" s="251"/>
      <c r="Q179" s="288">
        <v>7500000</v>
      </c>
      <c r="R179" s="288"/>
      <c r="S179" s="288"/>
      <c r="T179" s="288"/>
      <c r="U179" s="253">
        <v>7500000</v>
      </c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>
        <v>0</v>
      </c>
      <c r="AJ179" s="253"/>
      <c r="AK179" s="253">
        <v>8450000</v>
      </c>
      <c r="AL179" s="253"/>
      <c r="AM179" s="253">
        <v>8450000</v>
      </c>
      <c r="AN179" s="253"/>
      <c r="AO179" s="253"/>
      <c r="AP179" s="253"/>
      <c r="AQ179" s="253"/>
      <c r="AR179" s="253"/>
      <c r="AS179" s="253">
        <f t="shared" si="20"/>
        <v>0</v>
      </c>
      <c r="AT179" s="27">
        <f t="shared" si="16"/>
        <v>0</v>
      </c>
      <c r="BH179" s="256"/>
    </row>
    <row r="180" spans="1:60" ht="18" customHeight="1">
      <c r="A180" s="218">
        <f>SUBTOTAL(3,$AT$7:AT180)</f>
        <v>174</v>
      </c>
      <c r="B180" s="251" t="s">
        <v>11048</v>
      </c>
      <c r="C180" s="251" t="str">
        <f>MID(D180:D1861,4,3)</f>
        <v>004</v>
      </c>
      <c r="D180" s="260" t="s">
        <v>5291</v>
      </c>
      <c r="E180" s="258" t="s">
        <v>11049</v>
      </c>
      <c r="F180" s="251" t="s">
        <v>11050</v>
      </c>
      <c r="G180" s="251" t="s">
        <v>7106</v>
      </c>
      <c r="H180" s="251"/>
      <c r="I180" s="259" t="s">
        <v>8848</v>
      </c>
      <c r="J180" s="252"/>
      <c r="K180" s="259" t="s">
        <v>8848</v>
      </c>
      <c r="L180" s="252"/>
      <c r="M180" s="251" t="s">
        <v>11037</v>
      </c>
      <c r="N180" s="251"/>
      <c r="O180" s="251"/>
      <c r="P180" s="251"/>
      <c r="Q180" s="288">
        <v>7500000</v>
      </c>
      <c r="R180" s="288"/>
      <c r="S180" s="288"/>
      <c r="T180" s="288"/>
      <c r="U180" s="253">
        <v>7500000</v>
      </c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>
        <v>0</v>
      </c>
      <c r="AJ180" s="253"/>
      <c r="AK180" s="253">
        <v>8450000</v>
      </c>
      <c r="AL180" s="253"/>
      <c r="AM180" s="253"/>
      <c r="AN180" s="253"/>
      <c r="AO180" s="253">
        <v>8450000</v>
      </c>
      <c r="AP180" s="253"/>
      <c r="AQ180" s="253"/>
      <c r="AR180" s="253"/>
      <c r="AS180" s="253">
        <f>IF(SUM(AL180:AO180)&lt;SUM(AK180),SUM(AK180)-SUM(AL180:AO180),)</f>
        <v>0</v>
      </c>
      <c r="AT180" s="27">
        <f t="shared" si="16"/>
        <v>0</v>
      </c>
      <c r="BH180" s="256"/>
    </row>
    <row r="181" spans="1:60" ht="18" customHeight="1">
      <c r="A181" s="218">
        <f>SUBTOTAL(3,$AT$7:AT181)</f>
        <v>175</v>
      </c>
      <c r="B181" s="251" t="s">
        <v>11051</v>
      </c>
      <c r="C181" s="251" t="str">
        <f>MID(D181:D1862,4,3)</f>
        <v>004</v>
      </c>
      <c r="D181" s="260" t="s">
        <v>5311</v>
      </c>
      <c r="E181" s="258" t="s">
        <v>11052</v>
      </c>
      <c r="F181" s="251" t="s">
        <v>10645</v>
      </c>
      <c r="G181" s="251" t="s">
        <v>496</v>
      </c>
      <c r="H181" s="251"/>
      <c r="I181" s="259" t="s">
        <v>8848</v>
      </c>
      <c r="J181" s="252"/>
      <c r="K181" s="259" t="s">
        <v>8848</v>
      </c>
      <c r="L181" s="252"/>
      <c r="M181" s="251" t="s">
        <v>11025</v>
      </c>
      <c r="N181" s="251"/>
      <c r="O181" s="251"/>
      <c r="P181" s="251"/>
      <c r="Q181" s="288">
        <v>7500000</v>
      </c>
      <c r="R181" s="288"/>
      <c r="S181" s="288"/>
      <c r="T181" s="288"/>
      <c r="U181" s="253">
        <v>7500000</v>
      </c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>
        <v>0</v>
      </c>
      <c r="AJ181" s="253"/>
      <c r="AK181" s="253">
        <v>8450000</v>
      </c>
      <c r="AL181" s="253"/>
      <c r="AM181" s="253">
        <v>8450000</v>
      </c>
      <c r="AN181" s="253"/>
      <c r="AO181" s="253"/>
      <c r="AP181" s="253"/>
      <c r="AQ181" s="253"/>
      <c r="AR181" s="253"/>
      <c r="AS181" s="253">
        <f t="shared" ref="AS181:AS187" si="21">IF(SUM(AL181:AM181)&lt;SUM(AK181),SUM(AK181)-SUM(AL181:AM181),)</f>
        <v>0</v>
      </c>
      <c r="AT181" s="27">
        <f t="shared" si="16"/>
        <v>0</v>
      </c>
      <c r="BH181" s="256"/>
    </row>
    <row r="182" spans="1:60" ht="18" customHeight="1">
      <c r="A182" s="218">
        <f>SUBTOTAL(3,$AT$7:AT182)</f>
        <v>176</v>
      </c>
      <c r="B182" s="251" t="s">
        <v>11053</v>
      </c>
      <c r="C182" s="251" t="str">
        <f>MID(D182:D1863,4,3)</f>
        <v>004</v>
      </c>
      <c r="D182" s="260" t="s">
        <v>4818</v>
      </c>
      <c r="E182" s="258" t="s">
        <v>11054</v>
      </c>
      <c r="F182" s="251" t="s">
        <v>10797</v>
      </c>
      <c r="G182" s="251" t="s">
        <v>496</v>
      </c>
      <c r="H182" s="251"/>
      <c r="I182" s="259" t="s">
        <v>8848</v>
      </c>
      <c r="J182" s="252"/>
      <c r="K182" s="259" t="s">
        <v>8848</v>
      </c>
      <c r="L182" s="252"/>
      <c r="M182" s="251" t="s">
        <v>11013</v>
      </c>
      <c r="N182" s="251"/>
      <c r="O182" s="251"/>
      <c r="P182" s="251"/>
      <c r="Q182" s="288">
        <v>7500000</v>
      </c>
      <c r="R182" s="288"/>
      <c r="S182" s="288"/>
      <c r="T182" s="288"/>
      <c r="U182" s="253">
        <v>7500000</v>
      </c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>
        <v>0</v>
      </c>
      <c r="AJ182" s="253"/>
      <c r="AK182" s="253">
        <v>8450000</v>
      </c>
      <c r="AL182" s="253"/>
      <c r="AM182" s="253">
        <v>8450000</v>
      </c>
      <c r="AN182" s="253"/>
      <c r="AO182" s="253"/>
      <c r="AP182" s="253"/>
      <c r="AQ182" s="253"/>
      <c r="AR182" s="253"/>
      <c r="AS182" s="253">
        <f t="shared" si="21"/>
        <v>0</v>
      </c>
      <c r="AT182" s="27">
        <f t="shared" si="16"/>
        <v>0</v>
      </c>
      <c r="BH182" s="256"/>
    </row>
    <row r="183" spans="1:60" ht="18" customHeight="1">
      <c r="A183" s="218">
        <f>SUBTOTAL(3,$AT$7:AT183)</f>
        <v>177</v>
      </c>
      <c r="B183" s="251" t="s">
        <v>11019</v>
      </c>
      <c r="C183" s="251" t="str">
        <f>MID(D183:D1864,4,3)</f>
        <v>004</v>
      </c>
      <c r="D183" s="260" t="s">
        <v>11020</v>
      </c>
      <c r="E183" s="258" t="s">
        <v>11021</v>
      </c>
      <c r="F183" s="251" t="s">
        <v>10542</v>
      </c>
      <c r="G183" s="251" t="s">
        <v>7106</v>
      </c>
      <c r="H183" s="251"/>
      <c r="I183" s="259" t="s">
        <v>8848</v>
      </c>
      <c r="J183" s="252"/>
      <c r="K183" s="259" t="s">
        <v>8848</v>
      </c>
      <c r="L183" s="252"/>
      <c r="M183" s="251" t="s">
        <v>11004</v>
      </c>
      <c r="N183" s="251"/>
      <c r="O183" s="251"/>
      <c r="P183" s="251"/>
      <c r="Q183" s="288">
        <v>7500000</v>
      </c>
      <c r="R183" s="288"/>
      <c r="S183" s="288"/>
      <c r="T183" s="288"/>
      <c r="U183" s="253"/>
      <c r="V183" s="253"/>
      <c r="W183" s="253"/>
      <c r="X183" s="253"/>
      <c r="Y183" s="253">
        <v>7500000</v>
      </c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>
        <v>0</v>
      </c>
      <c r="AJ183" s="253"/>
      <c r="AK183" s="253">
        <v>8450000</v>
      </c>
      <c r="AL183" s="253"/>
      <c r="AM183" s="253"/>
      <c r="AN183" s="253"/>
      <c r="AO183" s="253"/>
      <c r="AP183" s="253"/>
      <c r="AQ183" s="253"/>
      <c r="AR183" s="253"/>
      <c r="AS183" s="253">
        <f t="shared" si="21"/>
        <v>8450000</v>
      </c>
      <c r="AT183" s="27">
        <f t="shared" si="16"/>
        <v>8450000</v>
      </c>
      <c r="BH183" s="256"/>
    </row>
    <row r="184" spans="1:60" ht="18" customHeight="1">
      <c r="A184" s="218">
        <f>SUBTOTAL(3,$AT$7:AT184)</f>
        <v>178</v>
      </c>
      <c r="B184" s="251" t="s">
        <v>11029</v>
      </c>
      <c r="C184" s="251" t="str">
        <f>MID(D184:D1865,4,3)</f>
        <v>004</v>
      </c>
      <c r="D184" s="260" t="s">
        <v>11030</v>
      </c>
      <c r="E184" s="258" t="s">
        <v>11031</v>
      </c>
      <c r="F184" s="251" t="s">
        <v>11032</v>
      </c>
      <c r="G184" s="251" t="s">
        <v>496</v>
      </c>
      <c r="H184" s="251"/>
      <c r="I184" s="259" t="s">
        <v>8848</v>
      </c>
      <c r="J184" s="252"/>
      <c r="K184" s="259" t="s">
        <v>8848</v>
      </c>
      <c r="L184" s="252"/>
      <c r="M184" s="251" t="s">
        <v>11013</v>
      </c>
      <c r="N184" s="251"/>
      <c r="O184" s="251"/>
      <c r="P184" s="251"/>
      <c r="Q184" s="288">
        <v>7500000</v>
      </c>
      <c r="R184" s="288"/>
      <c r="S184" s="288"/>
      <c r="T184" s="288"/>
      <c r="U184" s="253"/>
      <c r="V184" s="253"/>
      <c r="W184" s="253">
        <v>7500000</v>
      </c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>
        <v>0</v>
      </c>
      <c r="AJ184" s="253"/>
      <c r="AK184" s="253">
        <v>8450000</v>
      </c>
      <c r="AL184" s="253"/>
      <c r="AM184" s="253">
        <v>8450000</v>
      </c>
      <c r="AN184" s="253"/>
      <c r="AO184" s="253"/>
      <c r="AP184" s="253"/>
      <c r="AQ184" s="253"/>
      <c r="AR184" s="253"/>
      <c r="AS184" s="253">
        <f t="shared" si="21"/>
        <v>0</v>
      </c>
      <c r="AT184" s="27">
        <f t="shared" si="16"/>
        <v>0</v>
      </c>
      <c r="BH184" s="256"/>
    </row>
    <row r="185" spans="1:60" ht="18" customHeight="1">
      <c r="A185" s="218">
        <f>SUBTOTAL(3,$AT$7:AT185)</f>
        <v>179</v>
      </c>
      <c r="B185" s="251" t="s">
        <v>11033</v>
      </c>
      <c r="C185" s="251" t="str">
        <f>MID(D185:D1866,4,3)</f>
        <v>004</v>
      </c>
      <c r="D185" s="260" t="s">
        <v>11034</v>
      </c>
      <c r="E185" s="258" t="s">
        <v>11035</v>
      </c>
      <c r="F185" s="251" t="s">
        <v>11036</v>
      </c>
      <c r="G185" s="251" t="s">
        <v>7106</v>
      </c>
      <c r="H185" s="251"/>
      <c r="I185" s="259" t="s">
        <v>8848</v>
      </c>
      <c r="J185" s="252"/>
      <c r="K185" s="259" t="s">
        <v>8848</v>
      </c>
      <c r="L185" s="252"/>
      <c r="M185" s="251" t="s">
        <v>11037</v>
      </c>
      <c r="N185" s="251"/>
      <c r="O185" s="251"/>
      <c r="P185" s="251"/>
      <c r="Q185" s="288">
        <v>7500000</v>
      </c>
      <c r="R185" s="288"/>
      <c r="S185" s="288"/>
      <c r="T185" s="288"/>
      <c r="U185" s="253"/>
      <c r="V185" s="253"/>
      <c r="W185" s="253">
        <v>7500000</v>
      </c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>
        <v>0</v>
      </c>
      <c r="AJ185" s="253"/>
      <c r="AK185" s="253">
        <v>8450000</v>
      </c>
      <c r="AL185" s="253"/>
      <c r="AM185" s="253">
        <v>8450000</v>
      </c>
      <c r="AN185" s="253"/>
      <c r="AO185" s="253"/>
      <c r="AP185" s="253"/>
      <c r="AQ185" s="253"/>
      <c r="AR185" s="253"/>
      <c r="AS185" s="253">
        <f t="shared" si="21"/>
        <v>0</v>
      </c>
      <c r="AT185" s="27">
        <f t="shared" si="16"/>
        <v>0</v>
      </c>
      <c r="BH185" s="256"/>
    </row>
    <row r="186" spans="1:60" ht="18" customHeight="1">
      <c r="A186" s="218">
        <f>SUBTOTAL(3,$AT$7:AT186)</f>
        <v>180</v>
      </c>
      <c r="B186" s="251" t="s">
        <v>11066</v>
      </c>
      <c r="C186" s="251" t="str">
        <f>MID(D186:D1867,4,3)</f>
        <v>004</v>
      </c>
      <c r="D186" s="260" t="s">
        <v>6765</v>
      </c>
      <c r="E186" s="258" t="s">
        <v>11067</v>
      </c>
      <c r="F186" s="251" t="s">
        <v>11068</v>
      </c>
      <c r="G186" s="251" t="s">
        <v>496</v>
      </c>
      <c r="H186" s="251"/>
      <c r="I186" s="259" t="s">
        <v>8848</v>
      </c>
      <c r="J186" s="252"/>
      <c r="K186" s="259" t="s">
        <v>8848</v>
      </c>
      <c r="L186" s="252"/>
      <c r="M186" s="251" t="s">
        <v>11004</v>
      </c>
      <c r="N186" s="251"/>
      <c r="O186" s="251"/>
      <c r="P186" s="251"/>
      <c r="Q186" s="288">
        <v>7500000</v>
      </c>
      <c r="R186" s="288"/>
      <c r="S186" s="288"/>
      <c r="T186" s="288"/>
      <c r="U186" s="253">
        <v>7500000</v>
      </c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>
        <v>0</v>
      </c>
      <c r="AJ186" s="253"/>
      <c r="AK186" s="253">
        <v>8450000</v>
      </c>
      <c r="AL186" s="253"/>
      <c r="AM186" s="253"/>
      <c r="AN186" s="253"/>
      <c r="AO186" s="253"/>
      <c r="AP186" s="253"/>
      <c r="AQ186" s="253">
        <v>8450000</v>
      </c>
      <c r="AR186" s="253"/>
      <c r="AS186" s="253">
        <f>IF(SUM(AL186:AQ186)&lt;SUM(AK186),SUM(AK186)-SUM(AL186:AQ186),)</f>
        <v>0</v>
      </c>
      <c r="AT186" s="27">
        <f t="shared" si="16"/>
        <v>0</v>
      </c>
      <c r="BH186" s="256"/>
    </row>
    <row r="187" spans="1:60" ht="18" customHeight="1">
      <c r="A187" s="218">
        <f>SUBTOTAL(3,$AT$7:AT187)</f>
        <v>181</v>
      </c>
      <c r="B187" s="251" t="s">
        <v>11069</v>
      </c>
      <c r="C187" s="251" t="str">
        <f>MID(D187:D1868,4,3)</f>
        <v>004</v>
      </c>
      <c r="D187" s="260" t="s">
        <v>6488</v>
      </c>
      <c r="E187" s="258" t="s">
        <v>11070</v>
      </c>
      <c r="F187" s="251" t="s">
        <v>11071</v>
      </c>
      <c r="G187" s="251" t="s">
        <v>496</v>
      </c>
      <c r="H187" s="251"/>
      <c r="I187" s="259" t="s">
        <v>8848</v>
      </c>
      <c r="J187" s="252"/>
      <c r="K187" s="259" t="s">
        <v>8848</v>
      </c>
      <c r="L187" s="252"/>
      <c r="M187" s="251" t="s">
        <v>11000</v>
      </c>
      <c r="N187" s="251"/>
      <c r="O187" s="251"/>
      <c r="P187" s="251"/>
      <c r="Q187" s="288">
        <v>7500000</v>
      </c>
      <c r="R187" s="288"/>
      <c r="S187" s="288"/>
      <c r="T187" s="288"/>
      <c r="U187" s="253">
        <v>7500000</v>
      </c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>
        <v>0</v>
      </c>
      <c r="AJ187" s="253"/>
      <c r="AK187" s="253">
        <v>8450000</v>
      </c>
      <c r="AL187" s="253"/>
      <c r="AM187" s="253">
        <v>8450000</v>
      </c>
      <c r="AN187" s="253"/>
      <c r="AO187" s="253"/>
      <c r="AP187" s="253"/>
      <c r="AQ187" s="253"/>
      <c r="AR187" s="253"/>
      <c r="AS187" s="253">
        <f t="shared" si="21"/>
        <v>0</v>
      </c>
      <c r="AT187" s="27">
        <f t="shared" si="16"/>
        <v>0</v>
      </c>
      <c r="BH187" s="256"/>
    </row>
    <row r="188" spans="1:60" ht="18" customHeight="1">
      <c r="A188" s="218">
        <f>SUBTOTAL(3,$AT$7:AT188)</f>
        <v>182</v>
      </c>
      <c r="B188" s="251" t="s">
        <v>11055</v>
      </c>
      <c r="C188" s="251" t="str">
        <f>MID(D188:D1869,4,3)</f>
        <v>004</v>
      </c>
      <c r="D188" s="260" t="s">
        <v>11056</v>
      </c>
      <c r="E188" s="258" t="s">
        <v>11057</v>
      </c>
      <c r="F188" s="251" t="s">
        <v>10835</v>
      </c>
      <c r="G188" s="251" t="s">
        <v>496</v>
      </c>
      <c r="H188" s="251"/>
      <c r="I188" s="259" t="s">
        <v>8848</v>
      </c>
      <c r="J188" s="252"/>
      <c r="K188" s="259" t="s">
        <v>8848</v>
      </c>
      <c r="L188" s="252"/>
      <c r="M188" s="251" t="s">
        <v>10997</v>
      </c>
      <c r="N188" s="251"/>
      <c r="O188" s="251"/>
      <c r="P188" s="251"/>
      <c r="Q188" s="288">
        <v>7500000</v>
      </c>
      <c r="R188" s="288"/>
      <c r="S188" s="288"/>
      <c r="T188" s="288"/>
      <c r="U188" s="253"/>
      <c r="V188" s="253"/>
      <c r="W188" s="253">
        <v>7500000</v>
      </c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>
        <v>0</v>
      </c>
      <c r="AJ188" s="253"/>
      <c r="AK188" s="253">
        <v>8450000</v>
      </c>
      <c r="AL188" s="253"/>
      <c r="AM188" s="253"/>
      <c r="AN188" s="253"/>
      <c r="AO188" s="253">
        <v>8450000</v>
      </c>
      <c r="AP188" s="253"/>
      <c r="AQ188" s="253"/>
      <c r="AR188" s="253"/>
      <c r="AS188" s="253">
        <f>IF(SUM(AL188:AO188)&lt;SUM(AK188),SUM(AK188)-SUM(AL188:AO188),)</f>
        <v>0</v>
      </c>
      <c r="AT188" s="27">
        <f t="shared" si="16"/>
        <v>0</v>
      </c>
      <c r="BH188" s="256"/>
    </row>
    <row r="189" spans="1:60" ht="18" customHeight="1">
      <c r="A189" s="218">
        <f>SUBTOTAL(3,$AT$7:AT189)</f>
        <v>183</v>
      </c>
      <c r="B189" s="251" t="s">
        <v>11076</v>
      </c>
      <c r="C189" s="251" t="str">
        <f>MID(D189:D1870,4,3)</f>
        <v>004</v>
      </c>
      <c r="D189" s="260" t="s">
        <v>6823</v>
      </c>
      <c r="E189" s="258" t="s">
        <v>11077</v>
      </c>
      <c r="F189" s="251" t="s">
        <v>10919</v>
      </c>
      <c r="G189" s="251" t="s">
        <v>7106</v>
      </c>
      <c r="H189" s="251"/>
      <c r="I189" s="259" t="s">
        <v>8848</v>
      </c>
      <c r="J189" s="252"/>
      <c r="K189" s="259" t="s">
        <v>8848</v>
      </c>
      <c r="L189" s="252"/>
      <c r="M189" s="251" t="s">
        <v>11000</v>
      </c>
      <c r="N189" s="251"/>
      <c r="O189" s="251"/>
      <c r="P189" s="251"/>
      <c r="Q189" s="288">
        <v>7500000</v>
      </c>
      <c r="R189" s="288"/>
      <c r="S189" s="288"/>
      <c r="T189" s="288"/>
      <c r="U189" s="253">
        <v>7500000</v>
      </c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>
        <v>0</v>
      </c>
      <c r="AJ189" s="253"/>
      <c r="AK189" s="253">
        <v>8450000</v>
      </c>
      <c r="AL189" s="253"/>
      <c r="AM189" s="253">
        <v>8450000</v>
      </c>
      <c r="AN189" s="253"/>
      <c r="AO189" s="253"/>
      <c r="AP189" s="253"/>
      <c r="AQ189" s="253"/>
      <c r="AR189" s="253"/>
      <c r="AS189" s="253">
        <f t="shared" ref="AS189:AS200" si="22">IF(SUM(AL189:AM189)&lt;SUM(AK189),SUM(AK189)-SUM(AL189:AM189),)</f>
        <v>0</v>
      </c>
      <c r="AT189" s="27">
        <f t="shared" si="16"/>
        <v>0</v>
      </c>
      <c r="BH189" s="256"/>
    </row>
    <row r="190" spans="1:60" ht="18" customHeight="1">
      <c r="A190" s="218">
        <f>SUBTOTAL(3,$AT$7:AT190)</f>
        <v>184</v>
      </c>
      <c r="B190" s="251" t="s">
        <v>11058</v>
      </c>
      <c r="C190" s="251" t="str">
        <f>MID(D190:D1871,4,3)</f>
        <v>004</v>
      </c>
      <c r="D190" s="260" t="s">
        <v>11059</v>
      </c>
      <c r="E190" s="258" t="s">
        <v>11060</v>
      </c>
      <c r="F190" s="251" t="s">
        <v>11061</v>
      </c>
      <c r="G190" s="251" t="s">
        <v>496</v>
      </c>
      <c r="H190" s="251"/>
      <c r="I190" s="259" t="s">
        <v>8848</v>
      </c>
      <c r="J190" s="252"/>
      <c r="K190" s="259" t="s">
        <v>8848</v>
      </c>
      <c r="L190" s="252"/>
      <c r="M190" s="251" t="s">
        <v>11004</v>
      </c>
      <c r="N190" s="251"/>
      <c r="O190" s="251"/>
      <c r="P190" s="251"/>
      <c r="Q190" s="288">
        <v>7500000</v>
      </c>
      <c r="R190" s="288"/>
      <c r="S190" s="288"/>
      <c r="T190" s="288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>
        <v>7500000</v>
      </c>
      <c r="AJ190" s="253"/>
      <c r="AK190" s="253">
        <v>8450000</v>
      </c>
      <c r="AL190" s="253"/>
      <c r="AM190" s="253"/>
      <c r="AN190" s="253"/>
      <c r="AO190" s="253"/>
      <c r="AP190" s="253"/>
      <c r="AQ190" s="253"/>
      <c r="AR190" s="253"/>
      <c r="AS190" s="253">
        <f t="shared" si="22"/>
        <v>8450000</v>
      </c>
      <c r="AT190" s="27">
        <f t="shared" si="16"/>
        <v>15950000</v>
      </c>
      <c r="BH190" s="256"/>
    </row>
    <row r="191" spans="1:60" ht="18" customHeight="1">
      <c r="A191" s="218">
        <f>SUBTOTAL(3,$AT$7:AT191)</f>
        <v>185</v>
      </c>
      <c r="B191" s="251" t="s">
        <v>11082</v>
      </c>
      <c r="C191" s="251" t="str">
        <f>MID(D191:D1872,4,3)</f>
        <v>004</v>
      </c>
      <c r="D191" s="260" t="s">
        <v>5088</v>
      </c>
      <c r="E191" s="258" t="s">
        <v>11083</v>
      </c>
      <c r="F191" s="251" t="s">
        <v>11084</v>
      </c>
      <c r="G191" s="251" t="s">
        <v>496</v>
      </c>
      <c r="H191" s="251"/>
      <c r="I191" s="259" t="s">
        <v>8848</v>
      </c>
      <c r="J191" s="252"/>
      <c r="K191" s="259" t="s">
        <v>8848</v>
      </c>
      <c r="L191" s="252"/>
      <c r="M191" s="251" t="s">
        <v>11013</v>
      </c>
      <c r="N191" s="251"/>
      <c r="O191" s="251"/>
      <c r="P191" s="251"/>
      <c r="Q191" s="288">
        <v>7500000</v>
      </c>
      <c r="R191" s="288"/>
      <c r="S191" s="288"/>
      <c r="T191" s="288"/>
      <c r="U191" s="253">
        <v>7500000</v>
      </c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>
        <v>0</v>
      </c>
      <c r="AJ191" s="253"/>
      <c r="AK191" s="253">
        <v>8450000</v>
      </c>
      <c r="AL191" s="253"/>
      <c r="AM191" s="253">
        <v>8450000</v>
      </c>
      <c r="AN191" s="253"/>
      <c r="AO191" s="253"/>
      <c r="AP191" s="253"/>
      <c r="AQ191" s="253"/>
      <c r="AR191" s="253"/>
      <c r="AS191" s="253">
        <f t="shared" si="22"/>
        <v>0</v>
      </c>
      <c r="AT191" s="27">
        <f t="shared" si="16"/>
        <v>0</v>
      </c>
      <c r="BH191" s="256"/>
    </row>
    <row r="192" spans="1:60" ht="18" customHeight="1">
      <c r="A192" s="218">
        <f>SUBTOTAL(3,$AT$7:AT192)</f>
        <v>186</v>
      </c>
      <c r="B192" s="251" t="s">
        <v>11085</v>
      </c>
      <c r="C192" s="251" t="str">
        <f>MID(D192:D1873,4,3)</f>
        <v>004</v>
      </c>
      <c r="D192" s="260" t="s">
        <v>5804</v>
      </c>
      <c r="E192" s="258" t="s">
        <v>11086</v>
      </c>
      <c r="F192" s="251" t="s">
        <v>11087</v>
      </c>
      <c r="G192" s="251" t="s">
        <v>496</v>
      </c>
      <c r="H192" s="251"/>
      <c r="I192" s="259" t="s">
        <v>8848</v>
      </c>
      <c r="J192" s="252"/>
      <c r="K192" s="259" t="s">
        <v>8848</v>
      </c>
      <c r="L192" s="252"/>
      <c r="M192" s="251" t="s">
        <v>11004</v>
      </c>
      <c r="N192" s="251"/>
      <c r="O192" s="251"/>
      <c r="P192" s="251"/>
      <c r="Q192" s="288">
        <v>7500000</v>
      </c>
      <c r="R192" s="288"/>
      <c r="S192" s="288"/>
      <c r="T192" s="288"/>
      <c r="U192" s="253">
        <v>7500000</v>
      </c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>
        <v>0</v>
      </c>
      <c r="AJ192" s="253"/>
      <c r="AK192" s="253">
        <v>8450000</v>
      </c>
      <c r="AL192" s="253"/>
      <c r="AM192" s="253"/>
      <c r="AN192" s="253"/>
      <c r="AO192" s="253"/>
      <c r="AP192" s="253"/>
      <c r="AQ192" s="253"/>
      <c r="AR192" s="253"/>
      <c r="AS192" s="253">
        <f t="shared" si="22"/>
        <v>8450000</v>
      </c>
      <c r="AT192" s="27">
        <f t="shared" si="16"/>
        <v>8450000</v>
      </c>
      <c r="BH192" s="256"/>
    </row>
    <row r="193" spans="1:60" ht="18" customHeight="1">
      <c r="A193" s="218">
        <f>SUBTOTAL(3,$AT$7:AT193)</f>
        <v>187</v>
      </c>
      <c r="B193" s="251" t="s">
        <v>11088</v>
      </c>
      <c r="C193" s="251" t="str">
        <f>MID(D193:D1874,4,3)</f>
        <v>004</v>
      </c>
      <c r="D193" s="260" t="s">
        <v>6543</v>
      </c>
      <c r="E193" s="258" t="s">
        <v>11089</v>
      </c>
      <c r="F193" s="251" t="s">
        <v>11090</v>
      </c>
      <c r="G193" s="251" t="s">
        <v>496</v>
      </c>
      <c r="H193" s="251"/>
      <c r="I193" s="259" t="s">
        <v>8848</v>
      </c>
      <c r="J193" s="252"/>
      <c r="K193" s="259" t="s">
        <v>8848</v>
      </c>
      <c r="L193" s="252"/>
      <c r="M193" s="251" t="s">
        <v>11000</v>
      </c>
      <c r="N193" s="251"/>
      <c r="O193" s="251"/>
      <c r="P193" s="251"/>
      <c r="Q193" s="288">
        <v>7500000</v>
      </c>
      <c r="R193" s="288"/>
      <c r="S193" s="288"/>
      <c r="T193" s="288"/>
      <c r="U193" s="253">
        <v>7500000</v>
      </c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>
        <v>0</v>
      </c>
      <c r="AJ193" s="253"/>
      <c r="AK193" s="253">
        <v>8450000</v>
      </c>
      <c r="AL193" s="253"/>
      <c r="AM193" s="253">
        <v>8450000</v>
      </c>
      <c r="AN193" s="253"/>
      <c r="AO193" s="253"/>
      <c r="AP193" s="253"/>
      <c r="AQ193" s="253"/>
      <c r="AR193" s="253"/>
      <c r="AS193" s="253">
        <f t="shared" si="22"/>
        <v>0</v>
      </c>
      <c r="AT193" s="27">
        <f t="shared" si="16"/>
        <v>0</v>
      </c>
      <c r="BH193" s="256"/>
    </row>
    <row r="194" spans="1:60" ht="18" customHeight="1">
      <c r="A194" s="218">
        <f>SUBTOTAL(3,$AT$7:AT194)</f>
        <v>188</v>
      </c>
      <c r="B194" s="251" t="s">
        <v>11091</v>
      </c>
      <c r="C194" s="251" t="str">
        <f>MID(D194:D1875,4,3)</f>
        <v>004</v>
      </c>
      <c r="D194" s="260" t="s">
        <v>6034</v>
      </c>
      <c r="E194" s="258" t="s">
        <v>11092</v>
      </c>
      <c r="F194" s="251" t="s">
        <v>11093</v>
      </c>
      <c r="G194" s="251" t="s">
        <v>496</v>
      </c>
      <c r="H194" s="251"/>
      <c r="I194" s="259" t="s">
        <v>8848</v>
      </c>
      <c r="J194" s="252"/>
      <c r="K194" s="259" t="s">
        <v>8848</v>
      </c>
      <c r="L194" s="252"/>
      <c r="M194" s="251" t="s">
        <v>11025</v>
      </c>
      <c r="N194" s="251"/>
      <c r="O194" s="251"/>
      <c r="P194" s="251"/>
      <c r="Q194" s="288">
        <v>7500000</v>
      </c>
      <c r="R194" s="288"/>
      <c r="S194" s="288"/>
      <c r="T194" s="288"/>
      <c r="U194" s="253">
        <v>7500000</v>
      </c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>
        <v>0</v>
      </c>
      <c r="AJ194" s="253">
        <v>4243000</v>
      </c>
      <c r="AK194" s="253">
        <f>8450000-AJ194</f>
        <v>4207000</v>
      </c>
      <c r="AL194" s="253"/>
      <c r="AM194" s="253">
        <v>4207000</v>
      </c>
      <c r="AN194" s="253"/>
      <c r="AO194" s="253"/>
      <c r="AP194" s="253"/>
      <c r="AQ194" s="253"/>
      <c r="AR194" s="253"/>
      <c r="AS194" s="253">
        <f t="shared" si="22"/>
        <v>0</v>
      </c>
      <c r="AT194" s="27">
        <f t="shared" si="16"/>
        <v>0</v>
      </c>
      <c r="BH194" s="256"/>
    </row>
    <row r="195" spans="1:60" ht="18" customHeight="1">
      <c r="A195" s="218">
        <f>SUBTOTAL(3,$AT$7:AT195)</f>
        <v>189</v>
      </c>
      <c r="B195" s="251" t="s">
        <v>11094</v>
      </c>
      <c r="C195" s="251" t="str">
        <f>MID(D195:D1876,4,3)</f>
        <v>004</v>
      </c>
      <c r="D195" s="260" t="s">
        <v>6743</v>
      </c>
      <c r="E195" s="258" t="s">
        <v>11095</v>
      </c>
      <c r="F195" s="251" t="s">
        <v>11096</v>
      </c>
      <c r="G195" s="251" t="s">
        <v>496</v>
      </c>
      <c r="H195" s="251"/>
      <c r="I195" s="259" t="s">
        <v>8848</v>
      </c>
      <c r="J195" s="252"/>
      <c r="K195" s="259" t="s">
        <v>8848</v>
      </c>
      <c r="L195" s="252"/>
      <c r="M195" s="251" t="s">
        <v>11000</v>
      </c>
      <c r="N195" s="251"/>
      <c r="O195" s="251"/>
      <c r="P195" s="251"/>
      <c r="Q195" s="288">
        <v>7500000</v>
      </c>
      <c r="R195" s="288"/>
      <c r="S195" s="288"/>
      <c r="T195" s="288"/>
      <c r="U195" s="253">
        <v>7500000</v>
      </c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>
        <v>0</v>
      </c>
      <c r="AJ195" s="253"/>
      <c r="AK195" s="253">
        <v>8450000</v>
      </c>
      <c r="AL195" s="253"/>
      <c r="AM195" s="253">
        <v>8450000</v>
      </c>
      <c r="AN195" s="253"/>
      <c r="AO195" s="253"/>
      <c r="AP195" s="253"/>
      <c r="AQ195" s="253"/>
      <c r="AR195" s="253"/>
      <c r="AS195" s="253">
        <f t="shared" si="22"/>
        <v>0</v>
      </c>
      <c r="AT195" s="27">
        <f t="shared" si="16"/>
        <v>0</v>
      </c>
      <c r="BH195" s="256"/>
    </row>
    <row r="196" spans="1:60" ht="18" customHeight="1">
      <c r="A196" s="218">
        <f>SUBTOTAL(3,$AT$7:AT196)</f>
        <v>190</v>
      </c>
      <c r="B196" s="251" t="s">
        <v>11097</v>
      </c>
      <c r="C196" s="251" t="str">
        <f>MID(D196:D1877,4,3)</f>
        <v>004</v>
      </c>
      <c r="D196" s="260" t="s">
        <v>5677</v>
      </c>
      <c r="E196" s="258" t="s">
        <v>11098</v>
      </c>
      <c r="F196" s="251" t="s">
        <v>8774</v>
      </c>
      <c r="G196" s="251" t="s">
        <v>496</v>
      </c>
      <c r="H196" s="251"/>
      <c r="I196" s="259" t="s">
        <v>8848</v>
      </c>
      <c r="J196" s="252"/>
      <c r="K196" s="259" t="s">
        <v>8848</v>
      </c>
      <c r="L196" s="252"/>
      <c r="M196" s="251" t="s">
        <v>11000</v>
      </c>
      <c r="N196" s="251"/>
      <c r="O196" s="251"/>
      <c r="P196" s="251"/>
      <c r="Q196" s="288">
        <v>7500000</v>
      </c>
      <c r="R196" s="288"/>
      <c r="S196" s="288"/>
      <c r="T196" s="288"/>
      <c r="U196" s="253">
        <v>7500000</v>
      </c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>
        <v>0</v>
      </c>
      <c r="AJ196" s="253"/>
      <c r="AK196" s="253">
        <v>8450000</v>
      </c>
      <c r="AL196" s="253"/>
      <c r="AM196" s="253">
        <v>8450000</v>
      </c>
      <c r="AN196" s="253"/>
      <c r="AO196" s="253"/>
      <c r="AP196" s="253"/>
      <c r="AQ196" s="253"/>
      <c r="AR196" s="253"/>
      <c r="AS196" s="253">
        <f t="shared" si="22"/>
        <v>0</v>
      </c>
      <c r="AT196" s="27">
        <f t="shared" si="16"/>
        <v>0</v>
      </c>
      <c r="BH196" s="256"/>
    </row>
    <row r="197" spans="1:60" ht="18" customHeight="1">
      <c r="A197" s="218">
        <f>SUBTOTAL(3,$AT$7:AT197)</f>
        <v>191</v>
      </c>
      <c r="B197" s="251" t="s">
        <v>11062</v>
      </c>
      <c r="C197" s="251" t="str">
        <f>MID(D197:D1878,4,3)</f>
        <v>004</v>
      </c>
      <c r="D197" s="260" t="s">
        <v>11063</v>
      </c>
      <c r="E197" s="258" t="s">
        <v>11064</v>
      </c>
      <c r="F197" s="251" t="s">
        <v>11065</v>
      </c>
      <c r="G197" s="251" t="s">
        <v>496</v>
      </c>
      <c r="H197" s="251"/>
      <c r="I197" s="259" t="s">
        <v>8848</v>
      </c>
      <c r="J197" s="252"/>
      <c r="K197" s="259" t="s">
        <v>8848</v>
      </c>
      <c r="L197" s="252"/>
      <c r="M197" s="251" t="s">
        <v>11004</v>
      </c>
      <c r="N197" s="251"/>
      <c r="O197" s="251"/>
      <c r="P197" s="251"/>
      <c r="Q197" s="288">
        <v>7500000</v>
      </c>
      <c r="R197" s="288"/>
      <c r="S197" s="288"/>
      <c r="T197" s="288"/>
      <c r="U197" s="253"/>
      <c r="V197" s="253"/>
      <c r="W197" s="253"/>
      <c r="X197" s="253"/>
      <c r="Y197" s="253">
        <v>7500000</v>
      </c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>
        <v>0</v>
      </c>
      <c r="AJ197" s="253"/>
      <c r="AK197" s="253">
        <v>8450000</v>
      </c>
      <c r="AL197" s="253"/>
      <c r="AM197" s="253"/>
      <c r="AN197" s="253"/>
      <c r="AO197" s="253"/>
      <c r="AP197" s="253"/>
      <c r="AQ197" s="253"/>
      <c r="AR197" s="253"/>
      <c r="AS197" s="253">
        <f t="shared" si="22"/>
        <v>8450000</v>
      </c>
      <c r="AT197" s="27">
        <f t="shared" si="16"/>
        <v>8450000</v>
      </c>
      <c r="BH197" s="256"/>
    </row>
    <row r="198" spans="1:60" ht="18" customHeight="1">
      <c r="A198" s="218">
        <f>SUBTOTAL(3,$AT$7:AT198)</f>
        <v>192</v>
      </c>
      <c r="B198" s="251" t="s">
        <v>11102</v>
      </c>
      <c r="C198" s="251" t="str">
        <f>MID(D198:D1879,4,3)</f>
        <v>004</v>
      </c>
      <c r="D198" s="260" t="s">
        <v>6455</v>
      </c>
      <c r="E198" s="258" t="s">
        <v>11103</v>
      </c>
      <c r="F198" s="251" t="s">
        <v>11104</v>
      </c>
      <c r="G198" s="251" t="s">
        <v>7106</v>
      </c>
      <c r="H198" s="251"/>
      <c r="I198" s="259" t="s">
        <v>8848</v>
      </c>
      <c r="J198" s="252"/>
      <c r="K198" s="259" t="s">
        <v>8848</v>
      </c>
      <c r="L198" s="252"/>
      <c r="M198" s="251" t="s">
        <v>11037</v>
      </c>
      <c r="N198" s="251"/>
      <c r="O198" s="251"/>
      <c r="P198" s="251"/>
      <c r="Q198" s="288">
        <v>7500000</v>
      </c>
      <c r="R198" s="288"/>
      <c r="S198" s="288"/>
      <c r="T198" s="288"/>
      <c r="U198" s="253">
        <v>7500000</v>
      </c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>
        <v>0</v>
      </c>
      <c r="AJ198" s="253"/>
      <c r="AK198" s="253">
        <v>8450000</v>
      </c>
      <c r="AL198" s="253"/>
      <c r="AM198" s="253">
        <v>8450000</v>
      </c>
      <c r="AN198" s="253"/>
      <c r="AO198" s="253"/>
      <c r="AP198" s="253"/>
      <c r="AQ198" s="253"/>
      <c r="AR198" s="253"/>
      <c r="AS198" s="253">
        <f t="shared" si="22"/>
        <v>0</v>
      </c>
      <c r="AT198" s="27">
        <f t="shared" si="16"/>
        <v>0</v>
      </c>
      <c r="BH198" s="256"/>
    </row>
    <row r="199" spans="1:60" ht="18" customHeight="1">
      <c r="A199" s="218">
        <f>SUBTOTAL(3,$AT$7:AT199)</f>
        <v>193</v>
      </c>
      <c r="B199" s="251" t="s">
        <v>11105</v>
      </c>
      <c r="C199" s="251" t="str">
        <f>MID(D199:D1880,4,3)</f>
        <v>004</v>
      </c>
      <c r="D199" s="260" t="s">
        <v>5483</v>
      </c>
      <c r="E199" s="258" t="s">
        <v>11106</v>
      </c>
      <c r="F199" s="251" t="s">
        <v>11107</v>
      </c>
      <c r="G199" s="251" t="s">
        <v>496</v>
      </c>
      <c r="H199" s="251"/>
      <c r="I199" s="259" t="s">
        <v>8848</v>
      </c>
      <c r="J199" s="252"/>
      <c r="K199" s="259" t="s">
        <v>8848</v>
      </c>
      <c r="L199" s="252"/>
      <c r="M199" s="251" t="s">
        <v>11000</v>
      </c>
      <c r="N199" s="251"/>
      <c r="O199" s="251"/>
      <c r="P199" s="251"/>
      <c r="Q199" s="288">
        <v>7500000</v>
      </c>
      <c r="R199" s="288"/>
      <c r="S199" s="288"/>
      <c r="T199" s="288"/>
      <c r="U199" s="253">
        <v>7500000</v>
      </c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>
        <v>0</v>
      </c>
      <c r="AJ199" s="253"/>
      <c r="AK199" s="253">
        <v>8450000</v>
      </c>
      <c r="AL199" s="253"/>
      <c r="AM199" s="253">
        <v>8450000</v>
      </c>
      <c r="AN199" s="253"/>
      <c r="AO199" s="253"/>
      <c r="AP199" s="253"/>
      <c r="AQ199" s="253"/>
      <c r="AR199" s="253"/>
      <c r="AS199" s="253">
        <f t="shared" si="22"/>
        <v>0</v>
      </c>
      <c r="AT199" s="27">
        <f t="shared" ref="AT199:AT262" si="23">AI199+AS199</f>
        <v>0</v>
      </c>
      <c r="BH199" s="256"/>
    </row>
    <row r="200" spans="1:60" ht="18" customHeight="1">
      <c r="A200" s="218">
        <f>SUBTOTAL(3,$AT$7:AT200)</f>
        <v>194</v>
      </c>
      <c r="B200" s="251" t="s">
        <v>11108</v>
      </c>
      <c r="C200" s="251" t="str">
        <f>MID(D200:D1881,4,3)</f>
        <v>004</v>
      </c>
      <c r="D200" s="260" t="s">
        <v>6313</v>
      </c>
      <c r="E200" s="258" t="s">
        <v>8950</v>
      </c>
      <c r="F200" s="251" t="s">
        <v>10593</v>
      </c>
      <c r="G200" s="251" t="s">
        <v>496</v>
      </c>
      <c r="H200" s="251"/>
      <c r="I200" s="259" t="s">
        <v>8848</v>
      </c>
      <c r="J200" s="252"/>
      <c r="K200" s="259" t="s">
        <v>8848</v>
      </c>
      <c r="L200" s="252"/>
      <c r="M200" s="251" t="s">
        <v>10997</v>
      </c>
      <c r="N200" s="251"/>
      <c r="O200" s="251"/>
      <c r="P200" s="251"/>
      <c r="Q200" s="288">
        <v>7500000</v>
      </c>
      <c r="R200" s="288"/>
      <c r="S200" s="288"/>
      <c r="T200" s="288"/>
      <c r="U200" s="253">
        <v>7500000</v>
      </c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>
        <v>0</v>
      </c>
      <c r="AJ200" s="253"/>
      <c r="AK200" s="253">
        <v>8450000</v>
      </c>
      <c r="AL200" s="253"/>
      <c r="AM200" s="253">
        <v>8450000</v>
      </c>
      <c r="AN200" s="253"/>
      <c r="AO200" s="253"/>
      <c r="AP200" s="253"/>
      <c r="AQ200" s="253"/>
      <c r="AR200" s="253"/>
      <c r="AS200" s="253">
        <f t="shared" si="22"/>
        <v>0</v>
      </c>
      <c r="AT200" s="27">
        <f t="shared" si="23"/>
        <v>0</v>
      </c>
      <c r="BH200" s="256"/>
    </row>
    <row r="201" spans="1:60" ht="18" customHeight="1">
      <c r="A201" s="218">
        <f>SUBTOTAL(3,$AT$7:AT201)</f>
        <v>195</v>
      </c>
      <c r="B201" s="251" t="s">
        <v>11072</v>
      </c>
      <c r="C201" s="251" t="str">
        <f>MID(D201:D1882,4,3)</f>
        <v>004</v>
      </c>
      <c r="D201" s="260" t="s">
        <v>11073</v>
      </c>
      <c r="E201" s="258" t="s">
        <v>11074</v>
      </c>
      <c r="F201" s="251" t="s">
        <v>11075</v>
      </c>
      <c r="G201" s="251" t="s">
        <v>496</v>
      </c>
      <c r="H201" s="251"/>
      <c r="I201" s="259" t="s">
        <v>8848</v>
      </c>
      <c r="J201" s="252"/>
      <c r="K201" s="259" t="s">
        <v>8848</v>
      </c>
      <c r="L201" s="252"/>
      <c r="M201" s="251" t="s">
        <v>11037</v>
      </c>
      <c r="N201" s="251"/>
      <c r="O201" s="251"/>
      <c r="P201" s="251"/>
      <c r="Q201" s="288">
        <v>7500000</v>
      </c>
      <c r="R201" s="288"/>
      <c r="S201" s="288"/>
      <c r="T201" s="288"/>
      <c r="U201" s="253"/>
      <c r="V201" s="253"/>
      <c r="W201" s="253">
        <v>7500000</v>
      </c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>
        <v>0</v>
      </c>
      <c r="AJ201" s="253"/>
      <c r="AK201" s="253">
        <v>8450000</v>
      </c>
      <c r="AL201" s="253"/>
      <c r="AM201" s="253"/>
      <c r="AN201" s="253"/>
      <c r="AO201" s="253">
        <v>8450000</v>
      </c>
      <c r="AP201" s="253"/>
      <c r="AQ201" s="253"/>
      <c r="AR201" s="253"/>
      <c r="AS201" s="253">
        <f>IF(SUM(AL201:AO201)&lt;SUM(AK201),SUM(AK201)-SUM(AL201:AO201),)</f>
        <v>0</v>
      </c>
      <c r="AT201" s="27">
        <f t="shared" si="23"/>
        <v>0</v>
      </c>
      <c r="BH201" s="256"/>
    </row>
    <row r="202" spans="1:60" ht="18" customHeight="1">
      <c r="A202" s="218">
        <f>SUBTOTAL(3,$AT$7:AT202)</f>
        <v>196</v>
      </c>
      <c r="B202" s="251" t="s">
        <v>11112</v>
      </c>
      <c r="C202" s="251" t="str">
        <f>MID(D202:D1883,4,3)</f>
        <v>004</v>
      </c>
      <c r="D202" s="260" t="s">
        <v>4833</v>
      </c>
      <c r="E202" s="258" t="s">
        <v>11113</v>
      </c>
      <c r="F202" s="251" t="s">
        <v>10593</v>
      </c>
      <c r="G202" s="251" t="s">
        <v>496</v>
      </c>
      <c r="H202" s="251"/>
      <c r="I202" s="259" t="s">
        <v>8848</v>
      </c>
      <c r="J202" s="252"/>
      <c r="K202" s="259" t="s">
        <v>8848</v>
      </c>
      <c r="L202" s="252"/>
      <c r="M202" s="251" t="s">
        <v>11025</v>
      </c>
      <c r="N202" s="251"/>
      <c r="O202" s="251"/>
      <c r="P202" s="251"/>
      <c r="Q202" s="288">
        <v>7500000</v>
      </c>
      <c r="R202" s="288"/>
      <c r="S202" s="288"/>
      <c r="T202" s="288"/>
      <c r="U202" s="253">
        <v>7500000</v>
      </c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>
        <v>0</v>
      </c>
      <c r="AJ202" s="253"/>
      <c r="AK202" s="253">
        <v>8450000</v>
      </c>
      <c r="AL202" s="253"/>
      <c r="AM202" s="253">
        <v>8450000</v>
      </c>
      <c r="AN202" s="253"/>
      <c r="AO202" s="253"/>
      <c r="AP202" s="253"/>
      <c r="AQ202" s="253"/>
      <c r="AR202" s="253"/>
      <c r="AS202" s="253">
        <f t="shared" ref="AS202:AS232" si="24">IF(SUM(AL202:AM202)&lt;SUM(AK202),SUM(AK202)-SUM(AL202:AM202),)</f>
        <v>0</v>
      </c>
      <c r="AT202" s="27">
        <f t="shared" si="23"/>
        <v>0</v>
      </c>
      <c r="BH202" s="256"/>
    </row>
    <row r="203" spans="1:60" ht="18" customHeight="1">
      <c r="A203" s="218">
        <f>SUBTOTAL(3,$AT$7:AT203)</f>
        <v>197</v>
      </c>
      <c r="B203" s="251" t="s">
        <v>11114</v>
      </c>
      <c r="C203" s="251" t="str">
        <f>MID(D203:D1884,4,3)</f>
        <v>004</v>
      </c>
      <c r="D203" s="260" t="s">
        <v>6825</v>
      </c>
      <c r="E203" s="258" t="s">
        <v>11115</v>
      </c>
      <c r="F203" s="251" t="s">
        <v>11116</v>
      </c>
      <c r="G203" s="251" t="s">
        <v>496</v>
      </c>
      <c r="H203" s="251"/>
      <c r="I203" s="259" t="s">
        <v>8848</v>
      </c>
      <c r="J203" s="252"/>
      <c r="K203" s="259" t="s">
        <v>8848</v>
      </c>
      <c r="L203" s="252"/>
      <c r="M203" s="251" t="s">
        <v>11025</v>
      </c>
      <c r="N203" s="251"/>
      <c r="O203" s="251"/>
      <c r="P203" s="251"/>
      <c r="Q203" s="288">
        <v>7500000</v>
      </c>
      <c r="R203" s="288"/>
      <c r="S203" s="288"/>
      <c r="T203" s="288"/>
      <c r="U203" s="253">
        <v>7500000</v>
      </c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>
        <v>0</v>
      </c>
      <c r="AJ203" s="253"/>
      <c r="AK203" s="253">
        <v>8450000</v>
      </c>
      <c r="AL203" s="253"/>
      <c r="AM203" s="253">
        <v>8450000</v>
      </c>
      <c r="AN203" s="253"/>
      <c r="AO203" s="253"/>
      <c r="AP203" s="253"/>
      <c r="AQ203" s="253"/>
      <c r="AR203" s="253"/>
      <c r="AS203" s="253">
        <f t="shared" si="24"/>
        <v>0</v>
      </c>
      <c r="AT203" s="27">
        <f t="shared" si="23"/>
        <v>0</v>
      </c>
      <c r="BH203" s="256"/>
    </row>
    <row r="204" spans="1:60" ht="18" customHeight="1">
      <c r="A204" s="218">
        <f>SUBTOTAL(3,$AT$7:AT204)</f>
        <v>198</v>
      </c>
      <c r="B204" s="251" t="s">
        <v>11117</v>
      </c>
      <c r="C204" s="251" t="str">
        <f>MID(D204:D1885,4,3)</f>
        <v>004</v>
      </c>
      <c r="D204" s="260" t="s">
        <v>5353</v>
      </c>
      <c r="E204" s="258" t="s">
        <v>789</v>
      </c>
      <c r="F204" s="251" t="s">
        <v>11118</v>
      </c>
      <c r="G204" s="251" t="s">
        <v>496</v>
      </c>
      <c r="H204" s="251"/>
      <c r="I204" s="259" t="s">
        <v>8848</v>
      </c>
      <c r="J204" s="252"/>
      <c r="K204" s="259" t="s">
        <v>8848</v>
      </c>
      <c r="L204" s="252"/>
      <c r="M204" s="251" t="s">
        <v>11025</v>
      </c>
      <c r="N204" s="251"/>
      <c r="O204" s="251"/>
      <c r="P204" s="251"/>
      <c r="Q204" s="288">
        <v>7500000</v>
      </c>
      <c r="R204" s="288"/>
      <c r="S204" s="288"/>
      <c r="T204" s="288"/>
      <c r="U204" s="253">
        <v>7500000</v>
      </c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>
        <v>0</v>
      </c>
      <c r="AJ204" s="253"/>
      <c r="AK204" s="253">
        <v>8450000</v>
      </c>
      <c r="AL204" s="253"/>
      <c r="AM204" s="253">
        <v>8450000</v>
      </c>
      <c r="AN204" s="253"/>
      <c r="AO204" s="253"/>
      <c r="AP204" s="253"/>
      <c r="AQ204" s="253"/>
      <c r="AR204" s="253"/>
      <c r="AS204" s="253">
        <f t="shared" si="24"/>
        <v>0</v>
      </c>
      <c r="AT204" s="27">
        <f t="shared" si="23"/>
        <v>0</v>
      </c>
      <c r="BH204" s="256"/>
    </row>
    <row r="205" spans="1:60" ht="18" customHeight="1">
      <c r="A205" s="218">
        <f>SUBTOTAL(3,$AT$7:AT205)</f>
        <v>199</v>
      </c>
      <c r="B205" s="251" t="s">
        <v>11119</v>
      </c>
      <c r="C205" s="251" t="str">
        <f>MID(D205:D1886,4,3)</f>
        <v>004</v>
      </c>
      <c r="D205" s="260" t="s">
        <v>6299</v>
      </c>
      <c r="E205" s="258" t="s">
        <v>11120</v>
      </c>
      <c r="F205" s="251" t="s">
        <v>11121</v>
      </c>
      <c r="G205" s="251" t="s">
        <v>7106</v>
      </c>
      <c r="H205" s="251"/>
      <c r="I205" s="259" t="s">
        <v>8848</v>
      </c>
      <c r="J205" s="252"/>
      <c r="K205" s="259" t="s">
        <v>8848</v>
      </c>
      <c r="L205" s="252"/>
      <c r="M205" s="251" t="s">
        <v>11037</v>
      </c>
      <c r="N205" s="251"/>
      <c r="O205" s="251"/>
      <c r="P205" s="251"/>
      <c r="Q205" s="288">
        <v>7500000</v>
      </c>
      <c r="R205" s="288"/>
      <c r="S205" s="288"/>
      <c r="T205" s="288"/>
      <c r="U205" s="253">
        <v>7500000</v>
      </c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>
        <v>0</v>
      </c>
      <c r="AJ205" s="253"/>
      <c r="AK205" s="253">
        <v>8450000</v>
      </c>
      <c r="AL205" s="253"/>
      <c r="AM205" s="253">
        <v>8450000</v>
      </c>
      <c r="AN205" s="253"/>
      <c r="AO205" s="253"/>
      <c r="AP205" s="253"/>
      <c r="AQ205" s="253"/>
      <c r="AR205" s="253"/>
      <c r="AS205" s="253">
        <f t="shared" si="24"/>
        <v>0</v>
      </c>
      <c r="AT205" s="27">
        <f t="shared" si="23"/>
        <v>0</v>
      </c>
      <c r="BH205" s="256"/>
    </row>
    <row r="206" spans="1:60" ht="18" customHeight="1">
      <c r="A206" s="218">
        <f>SUBTOTAL(3,$AT$7:AT206)</f>
        <v>200</v>
      </c>
      <c r="B206" s="251" t="s">
        <v>11122</v>
      </c>
      <c r="C206" s="251" t="str">
        <f>MID(D206:D1887,4,3)</f>
        <v>004</v>
      </c>
      <c r="D206" s="260" t="s">
        <v>5324</v>
      </c>
      <c r="E206" s="258" t="s">
        <v>11123</v>
      </c>
      <c r="F206" s="251" t="s">
        <v>11008</v>
      </c>
      <c r="G206" s="251" t="s">
        <v>7106</v>
      </c>
      <c r="H206" s="251"/>
      <c r="I206" s="259" t="s">
        <v>8848</v>
      </c>
      <c r="J206" s="252"/>
      <c r="K206" s="259" t="s">
        <v>8848</v>
      </c>
      <c r="L206" s="252"/>
      <c r="M206" s="251" t="s">
        <v>11013</v>
      </c>
      <c r="N206" s="251"/>
      <c r="O206" s="251"/>
      <c r="P206" s="251"/>
      <c r="Q206" s="288">
        <v>7500000</v>
      </c>
      <c r="R206" s="288"/>
      <c r="S206" s="288"/>
      <c r="T206" s="288"/>
      <c r="U206" s="253">
        <v>7500000</v>
      </c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>
        <v>0</v>
      </c>
      <c r="AJ206" s="253"/>
      <c r="AK206" s="253">
        <v>8450000</v>
      </c>
      <c r="AL206" s="253"/>
      <c r="AM206" s="253">
        <v>8450000</v>
      </c>
      <c r="AN206" s="253"/>
      <c r="AO206" s="253"/>
      <c r="AP206" s="253"/>
      <c r="AQ206" s="253"/>
      <c r="AR206" s="253"/>
      <c r="AS206" s="253">
        <f t="shared" si="24"/>
        <v>0</v>
      </c>
      <c r="AT206" s="27">
        <f t="shared" si="23"/>
        <v>0</v>
      </c>
      <c r="BH206" s="256"/>
    </row>
    <row r="207" spans="1:60" ht="18" customHeight="1">
      <c r="A207" s="218">
        <f>SUBTOTAL(3,$AT$7:AT207)</f>
        <v>201</v>
      </c>
      <c r="B207" s="251" t="s">
        <v>11124</v>
      </c>
      <c r="C207" s="251" t="str">
        <f>MID(D207:D1888,4,3)</f>
        <v>004</v>
      </c>
      <c r="D207" s="260" t="s">
        <v>5636</v>
      </c>
      <c r="E207" s="258" t="s">
        <v>8832</v>
      </c>
      <c r="F207" s="251" t="s">
        <v>8972</v>
      </c>
      <c r="G207" s="251" t="s">
        <v>496</v>
      </c>
      <c r="H207" s="251"/>
      <c r="I207" s="259" t="s">
        <v>8848</v>
      </c>
      <c r="J207" s="252"/>
      <c r="K207" s="259" t="s">
        <v>8848</v>
      </c>
      <c r="L207" s="252"/>
      <c r="M207" s="251" t="s">
        <v>11013</v>
      </c>
      <c r="N207" s="251"/>
      <c r="O207" s="251"/>
      <c r="P207" s="251"/>
      <c r="Q207" s="288">
        <v>7500000</v>
      </c>
      <c r="R207" s="288"/>
      <c r="S207" s="288"/>
      <c r="T207" s="288"/>
      <c r="U207" s="253">
        <v>7500000</v>
      </c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>
        <v>0</v>
      </c>
      <c r="AJ207" s="253"/>
      <c r="AK207" s="253">
        <v>8450000</v>
      </c>
      <c r="AL207" s="253"/>
      <c r="AM207" s="253">
        <v>8450000</v>
      </c>
      <c r="AN207" s="253"/>
      <c r="AO207" s="253"/>
      <c r="AP207" s="253"/>
      <c r="AQ207" s="253"/>
      <c r="AR207" s="253"/>
      <c r="AS207" s="253">
        <f t="shared" si="24"/>
        <v>0</v>
      </c>
      <c r="AT207" s="27">
        <f t="shared" si="23"/>
        <v>0</v>
      </c>
      <c r="BH207" s="256"/>
    </row>
    <row r="208" spans="1:60" ht="18" customHeight="1">
      <c r="A208" s="218">
        <f>SUBTOTAL(3,$AT$7:AT208)</f>
        <v>202</v>
      </c>
      <c r="B208" s="251" t="s">
        <v>11125</v>
      </c>
      <c r="C208" s="251" t="str">
        <f>MID(D208:D1889,4,3)</f>
        <v>004</v>
      </c>
      <c r="D208" s="260" t="s">
        <v>6421</v>
      </c>
      <c r="E208" s="258" t="s">
        <v>11126</v>
      </c>
      <c r="F208" s="251" t="s">
        <v>10532</v>
      </c>
      <c r="G208" s="251" t="s">
        <v>496</v>
      </c>
      <c r="H208" s="251"/>
      <c r="I208" s="259" t="s">
        <v>8848</v>
      </c>
      <c r="J208" s="252"/>
      <c r="K208" s="259" t="s">
        <v>8848</v>
      </c>
      <c r="L208" s="252"/>
      <c r="M208" s="251" t="s">
        <v>10997</v>
      </c>
      <c r="N208" s="251"/>
      <c r="O208" s="251"/>
      <c r="P208" s="251"/>
      <c r="Q208" s="288">
        <v>7500000</v>
      </c>
      <c r="R208" s="288"/>
      <c r="S208" s="288"/>
      <c r="T208" s="288"/>
      <c r="U208" s="253">
        <v>7500000</v>
      </c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>
        <v>0</v>
      </c>
      <c r="AJ208" s="253"/>
      <c r="AK208" s="253">
        <v>8450000</v>
      </c>
      <c r="AL208" s="253"/>
      <c r="AM208" s="253">
        <v>8450000</v>
      </c>
      <c r="AN208" s="253"/>
      <c r="AO208" s="253"/>
      <c r="AP208" s="253"/>
      <c r="AQ208" s="253"/>
      <c r="AR208" s="253"/>
      <c r="AS208" s="253">
        <f t="shared" si="24"/>
        <v>0</v>
      </c>
      <c r="AT208" s="27">
        <f t="shared" si="23"/>
        <v>0</v>
      </c>
      <c r="BH208" s="256"/>
    </row>
    <row r="209" spans="1:60" ht="18" customHeight="1">
      <c r="A209" s="218">
        <f>SUBTOTAL(3,$AT$7:AT209)</f>
        <v>203</v>
      </c>
      <c r="B209" s="251" t="s">
        <v>11127</v>
      </c>
      <c r="C209" s="251" t="str">
        <f>MID(D209:D1890,4,3)</f>
        <v>004</v>
      </c>
      <c r="D209" s="260" t="s">
        <v>5786</v>
      </c>
      <c r="E209" s="258" t="s">
        <v>11128</v>
      </c>
      <c r="F209" s="251" t="s">
        <v>11116</v>
      </c>
      <c r="G209" s="251" t="s">
        <v>496</v>
      </c>
      <c r="H209" s="251"/>
      <c r="I209" s="259" t="s">
        <v>8848</v>
      </c>
      <c r="J209" s="252"/>
      <c r="K209" s="259" t="s">
        <v>8848</v>
      </c>
      <c r="L209" s="252"/>
      <c r="M209" s="251" t="s">
        <v>11004</v>
      </c>
      <c r="N209" s="251"/>
      <c r="O209" s="251"/>
      <c r="P209" s="251"/>
      <c r="Q209" s="288">
        <v>7500000</v>
      </c>
      <c r="R209" s="288"/>
      <c r="S209" s="288"/>
      <c r="T209" s="288"/>
      <c r="U209" s="253">
        <v>7500000</v>
      </c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>
        <v>0</v>
      </c>
      <c r="AJ209" s="253"/>
      <c r="AK209" s="253">
        <v>8450000</v>
      </c>
      <c r="AL209" s="253"/>
      <c r="AM209" s="253">
        <v>8450000</v>
      </c>
      <c r="AN209" s="253"/>
      <c r="AO209" s="253"/>
      <c r="AP209" s="253"/>
      <c r="AQ209" s="253"/>
      <c r="AR209" s="253"/>
      <c r="AS209" s="253">
        <f t="shared" si="24"/>
        <v>0</v>
      </c>
      <c r="AT209" s="27">
        <f t="shared" si="23"/>
        <v>0</v>
      </c>
      <c r="BH209" s="256"/>
    </row>
    <row r="210" spans="1:60" ht="18" customHeight="1">
      <c r="A210" s="218">
        <f>SUBTOTAL(3,$AT$7:AT210)</f>
        <v>204</v>
      </c>
      <c r="B210" s="251" t="s">
        <v>11078</v>
      </c>
      <c r="C210" s="251" t="str">
        <f>MID(D210:D1891,4,3)</f>
        <v>004</v>
      </c>
      <c r="D210" s="260" t="s">
        <v>11079</v>
      </c>
      <c r="E210" s="258" t="s">
        <v>11080</v>
      </c>
      <c r="F210" s="251" t="s">
        <v>11081</v>
      </c>
      <c r="G210" s="251" t="s">
        <v>7106</v>
      </c>
      <c r="H210" s="251"/>
      <c r="I210" s="259" t="s">
        <v>8848</v>
      </c>
      <c r="J210" s="252"/>
      <c r="K210" s="259" t="s">
        <v>8848</v>
      </c>
      <c r="L210" s="252"/>
      <c r="M210" s="251" t="s">
        <v>10997</v>
      </c>
      <c r="N210" s="251"/>
      <c r="O210" s="251"/>
      <c r="P210" s="251"/>
      <c r="Q210" s="288">
        <v>7500000</v>
      </c>
      <c r="R210" s="288"/>
      <c r="S210" s="288"/>
      <c r="T210" s="288"/>
      <c r="U210" s="253"/>
      <c r="V210" s="253"/>
      <c r="W210" s="253">
        <v>7500000</v>
      </c>
      <c r="X210" s="253"/>
      <c r="Y210" s="253"/>
      <c r="Z210" s="253"/>
      <c r="AA210" s="253"/>
      <c r="AB210" s="253"/>
      <c r="AC210" s="253"/>
      <c r="AD210" s="253"/>
      <c r="AE210" s="253"/>
      <c r="AF210" s="253"/>
      <c r="AG210" s="253"/>
      <c r="AH210" s="253"/>
      <c r="AI210" s="253">
        <v>0</v>
      </c>
      <c r="AJ210" s="253"/>
      <c r="AK210" s="253">
        <v>8450000</v>
      </c>
      <c r="AL210" s="253"/>
      <c r="AM210" s="253">
        <v>8450000</v>
      </c>
      <c r="AN210" s="253"/>
      <c r="AO210" s="253"/>
      <c r="AP210" s="253"/>
      <c r="AQ210" s="253"/>
      <c r="AR210" s="253"/>
      <c r="AS210" s="253">
        <f t="shared" si="24"/>
        <v>0</v>
      </c>
      <c r="AT210" s="27">
        <f t="shared" si="23"/>
        <v>0</v>
      </c>
      <c r="BH210" s="256"/>
    </row>
    <row r="211" spans="1:60" ht="18" customHeight="1">
      <c r="A211" s="218">
        <f>SUBTOTAL(3,$AT$7:AT211)</f>
        <v>205</v>
      </c>
      <c r="B211" s="251" t="s">
        <v>11133</v>
      </c>
      <c r="C211" s="251" t="str">
        <f>MID(D211:D1892,4,3)</f>
        <v>004</v>
      </c>
      <c r="D211" s="260" t="s">
        <v>6030</v>
      </c>
      <c r="E211" s="258" t="s">
        <v>11134</v>
      </c>
      <c r="F211" s="251" t="s">
        <v>11135</v>
      </c>
      <c r="G211" s="251" t="s">
        <v>496</v>
      </c>
      <c r="H211" s="251"/>
      <c r="I211" s="259" t="s">
        <v>8848</v>
      </c>
      <c r="J211" s="252"/>
      <c r="K211" s="259" t="s">
        <v>8848</v>
      </c>
      <c r="L211" s="252"/>
      <c r="M211" s="251" t="s">
        <v>11013</v>
      </c>
      <c r="N211" s="251"/>
      <c r="O211" s="251"/>
      <c r="P211" s="251"/>
      <c r="Q211" s="288">
        <v>7500000</v>
      </c>
      <c r="R211" s="288"/>
      <c r="S211" s="288"/>
      <c r="T211" s="288"/>
      <c r="U211" s="253">
        <v>7500000</v>
      </c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53"/>
      <c r="AF211" s="253"/>
      <c r="AG211" s="253"/>
      <c r="AH211" s="253"/>
      <c r="AI211" s="253">
        <v>0</v>
      </c>
      <c r="AJ211" s="253"/>
      <c r="AK211" s="253">
        <v>8450000</v>
      </c>
      <c r="AL211" s="253"/>
      <c r="AM211" s="253">
        <v>8450000</v>
      </c>
      <c r="AN211" s="253"/>
      <c r="AO211" s="253"/>
      <c r="AP211" s="253"/>
      <c r="AQ211" s="253"/>
      <c r="AR211" s="253"/>
      <c r="AS211" s="253">
        <f t="shared" si="24"/>
        <v>0</v>
      </c>
      <c r="AT211" s="27">
        <f t="shared" si="23"/>
        <v>0</v>
      </c>
      <c r="BH211" s="256"/>
    </row>
    <row r="212" spans="1:60" ht="18" customHeight="1">
      <c r="A212" s="218">
        <f>SUBTOTAL(3,$AT$7:AT212)</f>
        <v>206</v>
      </c>
      <c r="B212" s="251" t="s">
        <v>11136</v>
      </c>
      <c r="C212" s="251" t="str">
        <f>MID(D212:D1893,4,3)</f>
        <v>004</v>
      </c>
      <c r="D212" s="260" t="s">
        <v>6414</v>
      </c>
      <c r="E212" s="258" t="s">
        <v>11137</v>
      </c>
      <c r="F212" s="251" t="s">
        <v>11138</v>
      </c>
      <c r="G212" s="251" t="s">
        <v>496</v>
      </c>
      <c r="H212" s="251"/>
      <c r="I212" s="259" t="s">
        <v>8848</v>
      </c>
      <c r="J212" s="252"/>
      <c r="K212" s="259" t="s">
        <v>8848</v>
      </c>
      <c r="L212" s="252"/>
      <c r="M212" s="251" t="s">
        <v>11004</v>
      </c>
      <c r="N212" s="251"/>
      <c r="O212" s="251"/>
      <c r="P212" s="251"/>
      <c r="Q212" s="288">
        <v>7500000</v>
      </c>
      <c r="R212" s="288"/>
      <c r="S212" s="288"/>
      <c r="T212" s="288"/>
      <c r="U212" s="253">
        <v>7500000</v>
      </c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>
        <v>0</v>
      </c>
      <c r="AJ212" s="253"/>
      <c r="AK212" s="253">
        <v>8450000</v>
      </c>
      <c r="AL212" s="253"/>
      <c r="AM212" s="253">
        <v>8450000</v>
      </c>
      <c r="AN212" s="253"/>
      <c r="AO212" s="253"/>
      <c r="AP212" s="253"/>
      <c r="AQ212" s="253"/>
      <c r="AR212" s="253"/>
      <c r="AS212" s="253">
        <f t="shared" si="24"/>
        <v>0</v>
      </c>
      <c r="AT212" s="27">
        <f t="shared" si="23"/>
        <v>0</v>
      </c>
      <c r="BH212" s="256"/>
    </row>
    <row r="213" spans="1:60" ht="18" customHeight="1">
      <c r="A213" s="218">
        <f>SUBTOTAL(3,$AT$7:AT213)</f>
        <v>207</v>
      </c>
      <c r="B213" s="251" t="s">
        <v>11099</v>
      </c>
      <c r="C213" s="251" t="str">
        <f>MID(D213:D1894,4,3)</f>
        <v>004</v>
      </c>
      <c r="D213" s="260" t="s">
        <v>11100</v>
      </c>
      <c r="E213" s="258" t="s">
        <v>11101</v>
      </c>
      <c r="F213" s="251" t="s">
        <v>11093</v>
      </c>
      <c r="G213" s="251" t="s">
        <v>7106</v>
      </c>
      <c r="H213" s="251"/>
      <c r="I213" s="259" t="s">
        <v>8848</v>
      </c>
      <c r="J213" s="252"/>
      <c r="K213" s="259" t="s">
        <v>8848</v>
      </c>
      <c r="L213" s="252"/>
      <c r="M213" s="251" t="s">
        <v>11004</v>
      </c>
      <c r="N213" s="251"/>
      <c r="O213" s="251"/>
      <c r="P213" s="251"/>
      <c r="Q213" s="288">
        <v>7500000</v>
      </c>
      <c r="R213" s="288"/>
      <c r="S213" s="288"/>
      <c r="T213" s="288"/>
      <c r="U213" s="253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53"/>
      <c r="AF213" s="253"/>
      <c r="AG213" s="253"/>
      <c r="AH213" s="253"/>
      <c r="AI213" s="253">
        <v>7500000</v>
      </c>
      <c r="AJ213" s="253"/>
      <c r="AK213" s="253">
        <v>8450000</v>
      </c>
      <c r="AL213" s="253"/>
      <c r="AM213" s="253"/>
      <c r="AN213" s="253"/>
      <c r="AO213" s="253"/>
      <c r="AP213" s="253"/>
      <c r="AQ213" s="253"/>
      <c r="AR213" s="253"/>
      <c r="AS213" s="253">
        <f t="shared" si="24"/>
        <v>8450000</v>
      </c>
      <c r="AT213" s="27">
        <f t="shared" si="23"/>
        <v>15950000</v>
      </c>
      <c r="BH213" s="256"/>
    </row>
    <row r="214" spans="1:60" ht="18" customHeight="1">
      <c r="A214" s="218">
        <f>SUBTOTAL(3,$AT$7:AT214)</f>
        <v>208</v>
      </c>
      <c r="B214" s="251" t="s">
        <v>11142</v>
      </c>
      <c r="C214" s="251" t="str">
        <f>MID(D214:D1895,4,3)</f>
        <v>004</v>
      </c>
      <c r="D214" s="260" t="s">
        <v>6774</v>
      </c>
      <c r="E214" s="258" t="s">
        <v>11143</v>
      </c>
      <c r="F214" s="251" t="s">
        <v>11144</v>
      </c>
      <c r="G214" s="251" t="s">
        <v>496</v>
      </c>
      <c r="H214" s="251"/>
      <c r="I214" s="259" t="s">
        <v>8848</v>
      </c>
      <c r="J214" s="252"/>
      <c r="K214" s="259" t="s">
        <v>8848</v>
      </c>
      <c r="L214" s="252"/>
      <c r="M214" s="251" t="s">
        <v>11000</v>
      </c>
      <c r="N214" s="251"/>
      <c r="O214" s="251"/>
      <c r="P214" s="251"/>
      <c r="Q214" s="288">
        <v>7500000</v>
      </c>
      <c r="R214" s="288"/>
      <c r="S214" s="288"/>
      <c r="T214" s="288"/>
      <c r="U214" s="253">
        <v>7500000</v>
      </c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>
        <v>0</v>
      </c>
      <c r="AJ214" s="253"/>
      <c r="AK214" s="253">
        <v>8450000</v>
      </c>
      <c r="AL214" s="253"/>
      <c r="AM214" s="253">
        <v>8450000</v>
      </c>
      <c r="AN214" s="253"/>
      <c r="AO214" s="253"/>
      <c r="AP214" s="253"/>
      <c r="AQ214" s="253"/>
      <c r="AR214" s="253"/>
      <c r="AS214" s="253">
        <f t="shared" si="24"/>
        <v>0</v>
      </c>
      <c r="AT214" s="27">
        <f t="shared" si="23"/>
        <v>0</v>
      </c>
      <c r="BH214" s="256"/>
    </row>
    <row r="215" spans="1:60" ht="18" customHeight="1">
      <c r="A215" s="218">
        <f>SUBTOTAL(3,$AT$7:AT215)</f>
        <v>209</v>
      </c>
      <c r="B215" s="251" t="s">
        <v>11145</v>
      </c>
      <c r="C215" s="251" t="str">
        <f>MID(D215:D1896,4,3)</f>
        <v>004</v>
      </c>
      <c r="D215" s="260" t="s">
        <v>6702</v>
      </c>
      <c r="E215" s="258" t="s">
        <v>11146</v>
      </c>
      <c r="F215" s="251" t="s">
        <v>10763</v>
      </c>
      <c r="G215" s="251" t="s">
        <v>7106</v>
      </c>
      <c r="H215" s="251"/>
      <c r="I215" s="259" t="s">
        <v>8848</v>
      </c>
      <c r="J215" s="252"/>
      <c r="K215" s="259" t="s">
        <v>8848</v>
      </c>
      <c r="L215" s="252"/>
      <c r="M215" s="251" t="s">
        <v>11037</v>
      </c>
      <c r="N215" s="251"/>
      <c r="O215" s="251"/>
      <c r="P215" s="251"/>
      <c r="Q215" s="288">
        <v>7500000</v>
      </c>
      <c r="R215" s="288"/>
      <c r="S215" s="288"/>
      <c r="T215" s="288"/>
      <c r="U215" s="253">
        <v>7500000</v>
      </c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>
        <v>0</v>
      </c>
      <c r="AJ215" s="253"/>
      <c r="AK215" s="253">
        <v>8450000</v>
      </c>
      <c r="AL215" s="253"/>
      <c r="AM215" s="253">
        <v>8450000</v>
      </c>
      <c r="AN215" s="253"/>
      <c r="AO215" s="253"/>
      <c r="AP215" s="253"/>
      <c r="AQ215" s="253"/>
      <c r="AR215" s="253"/>
      <c r="AS215" s="253">
        <f t="shared" si="24"/>
        <v>0</v>
      </c>
      <c r="AT215" s="27">
        <f t="shared" si="23"/>
        <v>0</v>
      </c>
      <c r="BH215" s="256"/>
    </row>
    <row r="216" spans="1:60" ht="18" customHeight="1">
      <c r="A216" s="218">
        <f>SUBTOTAL(3,$AT$7:AT216)</f>
        <v>210</v>
      </c>
      <c r="B216" s="251" t="s">
        <v>11147</v>
      </c>
      <c r="C216" s="251" t="str">
        <f>MID(D216:D1897,4,3)</f>
        <v>004</v>
      </c>
      <c r="D216" s="260" t="s">
        <v>6852</v>
      </c>
      <c r="E216" s="258" t="s">
        <v>11148</v>
      </c>
      <c r="F216" s="251" t="s">
        <v>10748</v>
      </c>
      <c r="G216" s="251" t="s">
        <v>496</v>
      </c>
      <c r="H216" s="251"/>
      <c r="I216" s="259" t="s">
        <v>8848</v>
      </c>
      <c r="J216" s="252"/>
      <c r="K216" s="259" t="s">
        <v>8848</v>
      </c>
      <c r="L216" s="252"/>
      <c r="M216" s="251" t="s">
        <v>10997</v>
      </c>
      <c r="N216" s="251"/>
      <c r="O216" s="251"/>
      <c r="P216" s="251"/>
      <c r="Q216" s="288">
        <v>7500000</v>
      </c>
      <c r="R216" s="288"/>
      <c r="S216" s="288"/>
      <c r="T216" s="288"/>
      <c r="U216" s="253">
        <v>7500000</v>
      </c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>
        <v>0</v>
      </c>
      <c r="AJ216" s="253"/>
      <c r="AK216" s="253">
        <v>8450000</v>
      </c>
      <c r="AL216" s="253"/>
      <c r="AM216" s="253">
        <v>8450000</v>
      </c>
      <c r="AN216" s="253"/>
      <c r="AO216" s="253"/>
      <c r="AP216" s="253"/>
      <c r="AQ216" s="253"/>
      <c r="AR216" s="253"/>
      <c r="AS216" s="253">
        <f t="shared" si="24"/>
        <v>0</v>
      </c>
      <c r="AT216" s="27">
        <f t="shared" si="23"/>
        <v>0</v>
      </c>
      <c r="BH216" s="256"/>
    </row>
    <row r="217" spans="1:60" ht="18" customHeight="1">
      <c r="A217" s="218">
        <f>SUBTOTAL(3,$AT$7:AT217)</f>
        <v>211</v>
      </c>
      <c r="B217" s="251" t="s">
        <v>11109</v>
      </c>
      <c r="C217" s="251" t="str">
        <f>MID(D217:D1898,4,3)</f>
        <v>004</v>
      </c>
      <c r="D217" s="260" t="s">
        <v>11110</v>
      </c>
      <c r="E217" s="258" t="s">
        <v>11111</v>
      </c>
      <c r="F217" s="251" t="s">
        <v>10877</v>
      </c>
      <c r="G217" s="251" t="s">
        <v>496</v>
      </c>
      <c r="H217" s="251"/>
      <c r="I217" s="259" t="s">
        <v>8848</v>
      </c>
      <c r="J217" s="252"/>
      <c r="K217" s="259" t="s">
        <v>8848</v>
      </c>
      <c r="L217" s="252"/>
      <c r="M217" s="251" t="s">
        <v>11004</v>
      </c>
      <c r="N217" s="251"/>
      <c r="O217" s="251"/>
      <c r="P217" s="251"/>
      <c r="Q217" s="288">
        <v>7500000</v>
      </c>
      <c r="R217" s="288"/>
      <c r="S217" s="288"/>
      <c r="T217" s="288"/>
      <c r="U217" s="253"/>
      <c r="V217" s="253"/>
      <c r="W217" s="253">
        <v>7500000</v>
      </c>
      <c r="X217" s="253"/>
      <c r="Y217" s="253"/>
      <c r="Z217" s="253"/>
      <c r="AA217" s="253"/>
      <c r="AB217" s="253"/>
      <c r="AC217" s="253"/>
      <c r="AD217" s="253"/>
      <c r="AE217" s="253"/>
      <c r="AF217" s="253"/>
      <c r="AG217" s="253"/>
      <c r="AH217" s="253"/>
      <c r="AI217" s="253">
        <v>0</v>
      </c>
      <c r="AJ217" s="253"/>
      <c r="AK217" s="253">
        <v>8450000</v>
      </c>
      <c r="AL217" s="253"/>
      <c r="AM217" s="253">
        <v>8450000</v>
      </c>
      <c r="AN217" s="253"/>
      <c r="AO217" s="253"/>
      <c r="AP217" s="253"/>
      <c r="AQ217" s="253"/>
      <c r="AR217" s="253"/>
      <c r="AS217" s="253">
        <f t="shared" si="24"/>
        <v>0</v>
      </c>
      <c r="AT217" s="27">
        <f t="shared" si="23"/>
        <v>0</v>
      </c>
      <c r="BH217" s="256"/>
    </row>
    <row r="218" spans="1:60" ht="18" customHeight="1">
      <c r="A218" s="218">
        <f>SUBTOTAL(3,$AT$7:AT218)</f>
        <v>212</v>
      </c>
      <c r="B218" s="251" t="s">
        <v>11152</v>
      </c>
      <c r="C218" s="251" t="str">
        <f>MID(D218:D1899,4,3)</f>
        <v>004</v>
      </c>
      <c r="D218" s="260" t="s">
        <v>6343</v>
      </c>
      <c r="E218" s="258" t="s">
        <v>11153</v>
      </c>
      <c r="F218" s="251" t="s">
        <v>10668</v>
      </c>
      <c r="G218" s="251" t="s">
        <v>496</v>
      </c>
      <c r="H218" s="251"/>
      <c r="I218" s="259" t="s">
        <v>8848</v>
      </c>
      <c r="J218" s="252"/>
      <c r="K218" s="259" t="s">
        <v>8848</v>
      </c>
      <c r="L218" s="252"/>
      <c r="M218" s="251" t="s">
        <v>11013</v>
      </c>
      <c r="N218" s="251"/>
      <c r="O218" s="251"/>
      <c r="P218" s="251"/>
      <c r="Q218" s="288">
        <v>7500000</v>
      </c>
      <c r="R218" s="288"/>
      <c r="S218" s="288"/>
      <c r="T218" s="288"/>
      <c r="U218" s="253">
        <v>7500000</v>
      </c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>
        <v>0</v>
      </c>
      <c r="AJ218" s="253"/>
      <c r="AK218" s="253">
        <v>8450000</v>
      </c>
      <c r="AL218" s="253"/>
      <c r="AM218" s="253">
        <v>8450000</v>
      </c>
      <c r="AN218" s="253"/>
      <c r="AO218" s="253"/>
      <c r="AP218" s="253"/>
      <c r="AQ218" s="253"/>
      <c r="AR218" s="253"/>
      <c r="AS218" s="253">
        <f t="shared" si="24"/>
        <v>0</v>
      </c>
      <c r="AT218" s="27">
        <f t="shared" si="23"/>
        <v>0</v>
      </c>
      <c r="BH218" s="256"/>
    </row>
    <row r="219" spans="1:60" ht="18" customHeight="1">
      <c r="A219" s="218">
        <f>SUBTOTAL(3,$AT$7:AT219)</f>
        <v>213</v>
      </c>
      <c r="B219" s="251" t="s">
        <v>11154</v>
      </c>
      <c r="C219" s="251" t="str">
        <f>MID(D219:D1900,4,3)</f>
        <v>004</v>
      </c>
      <c r="D219" s="260" t="s">
        <v>6891</v>
      </c>
      <c r="E219" s="258" t="s">
        <v>11155</v>
      </c>
      <c r="F219" s="251" t="s">
        <v>10734</v>
      </c>
      <c r="G219" s="251" t="s">
        <v>496</v>
      </c>
      <c r="H219" s="251"/>
      <c r="I219" s="259" t="s">
        <v>8848</v>
      </c>
      <c r="J219" s="252"/>
      <c r="K219" s="259" t="s">
        <v>8848</v>
      </c>
      <c r="L219" s="252"/>
      <c r="M219" s="251" t="s">
        <v>11004</v>
      </c>
      <c r="N219" s="251"/>
      <c r="O219" s="251"/>
      <c r="P219" s="251"/>
      <c r="Q219" s="288">
        <v>7500000</v>
      </c>
      <c r="R219" s="288"/>
      <c r="S219" s="288"/>
      <c r="T219" s="288"/>
      <c r="U219" s="253">
        <v>7500000</v>
      </c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>
        <v>0</v>
      </c>
      <c r="AJ219" s="253"/>
      <c r="AK219" s="253">
        <v>0</v>
      </c>
      <c r="AL219" s="253"/>
      <c r="AM219" s="253"/>
      <c r="AN219" s="253"/>
      <c r="AO219" s="253"/>
      <c r="AP219" s="253"/>
      <c r="AQ219" s="253"/>
      <c r="AR219" s="253"/>
      <c r="AS219" s="253">
        <f t="shared" si="24"/>
        <v>0</v>
      </c>
      <c r="AT219" s="27">
        <f t="shared" si="23"/>
        <v>0</v>
      </c>
      <c r="AV219" s="264">
        <v>1</v>
      </c>
      <c r="AW219" s="264"/>
      <c r="BH219" s="256"/>
    </row>
    <row r="220" spans="1:60" ht="18" customHeight="1">
      <c r="A220" s="218">
        <f>SUBTOTAL(3,$AT$7:AT220)</f>
        <v>214</v>
      </c>
      <c r="B220" s="251" t="s">
        <v>11156</v>
      </c>
      <c r="C220" s="251" t="str">
        <f>MID(D220:D1901,4,3)</f>
        <v>004</v>
      </c>
      <c r="D220" s="260" t="s">
        <v>5310</v>
      </c>
      <c r="E220" s="258" t="s">
        <v>11157</v>
      </c>
      <c r="F220" s="251" t="s">
        <v>11158</v>
      </c>
      <c r="G220" s="251" t="s">
        <v>496</v>
      </c>
      <c r="H220" s="251"/>
      <c r="I220" s="259" t="s">
        <v>8848</v>
      </c>
      <c r="J220" s="252"/>
      <c r="K220" s="259" t="s">
        <v>8848</v>
      </c>
      <c r="L220" s="252"/>
      <c r="M220" s="251" t="s">
        <v>11013</v>
      </c>
      <c r="N220" s="251"/>
      <c r="O220" s="251"/>
      <c r="P220" s="251"/>
      <c r="Q220" s="288">
        <v>7500000</v>
      </c>
      <c r="R220" s="288"/>
      <c r="S220" s="288"/>
      <c r="T220" s="288"/>
      <c r="U220" s="253">
        <v>7500000</v>
      </c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>
        <v>0</v>
      </c>
      <c r="AJ220" s="253"/>
      <c r="AK220" s="253">
        <v>8450000</v>
      </c>
      <c r="AL220" s="253"/>
      <c r="AM220" s="253">
        <v>8450000</v>
      </c>
      <c r="AN220" s="253"/>
      <c r="AO220" s="253"/>
      <c r="AP220" s="253"/>
      <c r="AQ220" s="253"/>
      <c r="AR220" s="253"/>
      <c r="AS220" s="253">
        <f t="shared" si="24"/>
        <v>0</v>
      </c>
      <c r="AT220" s="27">
        <f t="shared" si="23"/>
        <v>0</v>
      </c>
      <c r="BH220" s="256"/>
    </row>
    <row r="221" spans="1:60" ht="18" customHeight="1">
      <c r="A221" s="218">
        <f>SUBTOTAL(3,$AT$7:AT221)</f>
        <v>215</v>
      </c>
      <c r="B221" s="251" t="s">
        <v>11129</v>
      </c>
      <c r="C221" s="251" t="str">
        <f>MID(D221:D1902,4,3)</f>
        <v>004</v>
      </c>
      <c r="D221" s="260" t="s">
        <v>11130</v>
      </c>
      <c r="E221" s="258" t="s">
        <v>11131</v>
      </c>
      <c r="F221" s="251" t="s">
        <v>11132</v>
      </c>
      <c r="G221" s="251" t="s">
        <v>496</v>
      </c>
      <c r="H221" s="251"/>
      <c r="I221" s="259" t="s">
        <v>8848</v>
      </c>
      <c r="J221" s="252"/>
      <c r="K221" s="259" t="s">
        <v>8848</v>
      </c>
      <c r="L221" s="252"/>
      <c r="M221" s="251" t="s">
        <v>11004</v>
      </c>
      <c r="N221" s="251"/>
      <c r="O221" s="251"/>
      <c r="P221" s="251"/>
      <c r="Q221" s="288">
        <v>7500000</v>
      </c>
      <c r="R221" s="288"/>
      <c r="S221" s="288"/>
      <c r="T221" s="288"/>
      <c r="U221" s="253"/>
      <c r="V221" s="253"/>
      <c r="W221" s="253"/>
      <c r="X221" s="253"/>
      <c r="Y221" s="253"/>
      <c r="Z221" s="253"/>
      <c r="AA221" s="253">
        <v>7500000</v>
      </c>
      <c r="AB221" s="253"/>
      <c r="AC221" s="253"/>
      <c r="AD221" s="253"/>
      <c r="AE221" s="253"/>
      <c r="AF221" s="253"/>
      <c r="AG221" s="253"/>
      <c r="AH221" s="253"/>
      <c r="AI221" s="253">
        <v>0</v>
      </c>
      <c r="AJ221" s="253"/>
      <c r="AK221" s="253">
        <v>8450000</v>
      </c>
      <c r="AL221" s="253"/>
      <c r="AM221" s="253"/>
      <c r="AN221" s="253"/>
      <c r="AO221" s="253"/>
      <c r="AP221" s="253"/>
      <c r="AQ221" s="253">
        <v>8450000</v>
      </c>
      <c r="AR221" s="253"/>
      <c r="AS221" s="253">
        <f>IF(SUM(AL221:AQ221)&lt;SUM(AK221),SUM(AK221)-SUM(AL221:AQ221),)</f>
        <v>0</v>
      </c>
      <c r="AT221" s="27">
        <f t="shared" si="23"/>
        <v>0</v>
      </c>
      <c r="BH221" s="256"/>
    </row>
    <row r="222" spans="1:60" ht="18" customHeight="1">
      <c r="A222" s="218">
        <f>SUBTOTAL(3,$AT$7:AT222)</f>
        <v>216</v>
      </c>
      <c r="B222" s="251" t="s">
        <v>11162</v>
      </c>
      <c r="C222" s="251" t="str">
        <f>MID(D222:D1903,4,3)</f>
        <v>004</v>
      </c>
      <c r="D222" s="260" t="s">
        <v>5407</v>
      </c>
      <c r="E222" s="258" t="s">
        <v>11163</v>
      </c>
      <c r="F222" s="251" t="s">
        <v>11164</v>
      </c>
      <c r="G222" s="251" t="s">
        <v>7106</v>
      </c>
      <c r="H222" s="251"/>
      <c r="I222" s="259" t="s">
        <v>8848</v>
      </c>
      <c r="J222" s="252"/>
      <c r="K222" s="259" t="s">
        <v>8848</v>
      </c>
      <c r="L222" s="252"/>
      <c r="M222" s="251" t="s">
        <v>11000</v>
      </c>
      <c r="N222" s="251"/>
      <c r="O222" s="251"/>
      <c r="P222" s="251"/>
      <c r="Q222" s="288">
        <v>7500000</v>
      </c>
      <c r="R222" s="288"/>
      <c r="S222" s="288"/>
      <c r="T222" s="288"/>
      <c r="U222" s="253">
        <v>7500000</v>
      </c>
      <c r="V222" s="253"/>
      <c r="W222" s="253"/>
      <c r="X222" s="253"/>
      <c r="Y222" s="253"/>
      <c r="Z222" s="253"/>
      <c r="AA222" s="253"/>
      <c r="AB222" s="253"/>
      <c r="AC222" s="253"/>
      <c r="AD222" s="253"/>
      <c r="AE222" s="253"/>
      <c r="AF222" s="253"/>
      <c r="AG222" s="253"/>
      <c r="AH222" s="253"/>
      <c r="AI222" s="253">
        <v>0</v>
      </c>
      <c r="AJ222" s="253"/>
      <c r="AK222" s="253">
        <v>8450000</v>
      </c>
      <c r="AL222" s="253"/>
      <c r="AM222" s="253">
        <v>8450000</v>
      </c>
      <c r="AN222" s="253"/>
      <c r="AO222" s="253"/>
      <c r="AP222" s="253"/>
      <c r="AQ222" s="253"/>
      <c r="AR222" s="253"/>
      <c r="AS222" s="253">
        <f t="shared" si="24"/>
        <v>0</v>
      </c>
      <c r="AT222" s="27">
        <f t="shared" si="23"/>
        <v>0</v>
      </c>
      <c r="BH222" s="256"/>
    </row>
    <row r="223" spans="1:60" ht="18" customHeight="1">
      <c r="A223" s="218">
        <f>SUBTOTAL(3,$AT$7:AT223)</f>
        <v>217</v>
      </c>
      <c r="B223" s="251" t="s">
        <v>11165</v>
      </c>
      <c r="C223" s="251" t="str">
        <f>MID(D223:D1904,4,3)</f>
        <v>004</v>
      </c>
      <c r="D223" s="260" t="s">
        <v>6364</v>
      </c>
      <c r="E223" s="258" t="s">
        <v>11166</v>
      </c>
      <c r="F223" s="251" t="s">
        <v>11167</v>
      </c>
      <c r="G223" s="251" t="s">
        <v>7106</v>
      </c>
      <c r="H223" s="251"/>
      <c r="I223" s="259" t="s">
        <v>8848</v>
      </c>
      <c r="J223" s="252"/>
      <c r="K223" s="259" t="s">
        <v>8848</v>
      </c>
      <c r="L223" s="252"/>
      <c r="M223" s="251" t="s">
        <v>11013</v>
      </c>
      <c r="N223" s="251"/>
      <c r="O223" s="251"/>
      <c r="P223" s="251"/>
      <c r="Q223" s="288">
        <v>7500000</v>
      </c>
      <c r="R223" s="288"/>
      <c r="S223" s="288"/>
      <c r="T223" s="288"/>
      <c r="U223" s="253">
        <v>7500000</v>
      </c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>
        <v>0</v>
      </c>
      <c r="AJ223" s="253"/>
      <c r="AK223" s="253">
        <v>8450000</v>
      </c>
      <c r="AL223" s="253"/>
      <c r="AM223" s="253">
        <v>8450000</v>
      </c>
      <c r="AN223" s="253"/>
      <c r="AO223" s="253"/>
      <c r="AP223" s="253"/>
      <c r="AQ223" s="253"/>
      <c r="AR223" s="253"/>
      <c r="AS223" s="253">
        <f t="shared" si="24"/>
        <v>0</v>
      </c>
      <c r="AT223" s="27">
        <f t="shared" si="23"/>
        <v>0</v>
      </c>
      <c r="BH223" s="256"/>
    </row>
    <row r="224" spans="1:60" ht="18" customHeight="1">
      <c r="A224" s="218">
        <f>SUBTOTAL(3,$AT$7:AT224)</f>
        <v>218</v>
      </c>
      <c r="B224" s="251" t="s">
        <v>11168</v>
      </c>
      <c r="C224" s="251" t="str">
        <f>MID(D224:D1905,4,3)</f>
        <v>004</v>
      </c>
      <c r="D224" s="260" t="s">
        <v>4842</v>
      </c>
      <c r="E224" s="258" t="s">
        <v>11169</v>
      </c>
      <c r="F224" s="251" t="s">
        <v>11170</v>
      </c>
      <c r="G224" s="251" t="s">
        <v>7106</v>
      </c>
      <c r="H224" s="251"/>
      <c r="I224" s="259" t="s">
        <v>8848</v>
      </c>
      <c r="J224" s="252"/>
      <c r="K224" s="259" t="s">
        <v>8848</v>
      </c>
      <c r="L224" s="252"/>
      <c r="M224" s="251" t="s">
        <v>11004</v>
      </c>
      <c r="N224" s="251"/>
      <c r="O224" s="251"/>
      <c r="P224" s="251"/>
      <c r="Q224" s="288">
        <v>7500000</v>
      </c>
      <c r="R224" s="288"/>
      <c r="S224" s="288"/>
      <c r="T224" s="288"/>
      <c r="U224" s="253">
        <v>7500000</v>
      </c>
      <c r="V224" s="253"/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>
        <v>0</v>
      </c>
      <c r="AJ224" s="253"/>
      <c r="AK224" s="253">
        <v>8450000</v>
      </c>
      <c r="AL224" s="253"/>
      <c r="AM224" s="253">
        <v>8450000</v>
      </c>
      <c r="AN224" s="253"/>
      <c r="AO224" s="253"/>
      <c r="AP224" s="253"/>
      <c r="AQ224" s="253"/>
      <c r="AR224" s="253"/>
      <c r="AS224" s="253">
        <f t="shared" si="24"/>
        <v>0</v>
      </c>
      <c r="AT224" s="27">
        <f t="shared" si="23"/>
        <v>0</v>
      </c>
      <c r="BH224" s="256"/>
    </row>
    <row r="225" spans="1:60" ht="18" customHeight="1">
      <c r="A225" s="218">
        <f>SUBTOTAL(3,$AT$7:AT225)</f>
        <v>219</v>
      </c>
      <c r="B225" s="251" t="s">
        <v>11139</v>
      </c>
      <c r="C225" s="251" t="str">
        <f>MID(D225:D1906,4,3)</f>
        <v>004</v>
      </c>
      <c r="D225" s="260" t="s">
        <v>11140</v>
      </c>
      <c r="E225" s="258" t="s">
        <v>11141</v>
      </c>
      <c r="F225" s="251" t="s">
        <v>10804</v>
      </c>
      <c r="G225" s="251" t="s">
        <v>496</v>
      </c>
      <c r="H225" s="251"/>
      <c r="I225" s="259" t="s">
        <v>8848</v>
      </c>
      <c r="J225" s="252"/>
      <c r="K225" s="259" t="s">
        <v>8848</v>
      </c>
      <c r="L225" s="252"/>
      <c r="M225" s="251" t="s">
        <v>11000</v>
      </c>
      <c r="N225" s="251"/>
      <c r="O225" s="251"/>
      <c r="P225" s="251"/>
      <c r="Q225" s="288">
        <v>7500000</v>
      </c>
      <c r="R225" s="288"/>
      <c r="S225" s="288"/>
      <c r="T225" s="288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>
        <v>7500000</v>
      </c>
      <c r="AJ225" s="253"/>
      <c r="AK225" s="253">
        <v>8450000</v>
      </c>
      <c r="AL225" s="253"/>
      <c r="AM225" s="253"/>
      <c r="AN225" s="253"/>
      <c r="AO225" s="253"/>
      <c r="AP225" s="253"/>
      <c r="AQ225" s="253"/>
      <c r="AR225" s="253"/>
      <c r="AS225" s="253">
        <f t="shared" si="24"/>
        <v>8450000</v>
      </c>
      <c r="AT225" s="27">
        <f t="shared" si="23"/>
        <v>15950000</v>
      </c>
      <c r="BH225" s="256"/>
    </row>
    <row r="226" spans="1:60" ht="18" customHeight="1">
      <c r="A226" s="218">
        <f>SUBTOTAL(3,$AT$7:AT226)</f>
        <v>220</v>
      </c>
      <c r="B226" s="251" t="s">
        <v>11174</v>
      </c>
      <c r="C226" s="251" t="str">
        <f>MID(D226:D1907,4,3)</f>
        <v>004</v>
      </c>
      <c r="D226" s="260" t="s">
        <v>5225</v>
      </c>
      <c r="E226" s="258" t="s">
        <v>11175</v>
      </c>
      <c r="F226" s="251" t="s">
        <v>10760</v>
      </c>
      <c r="G226" s="251" t="s">
        <v>7106</v>
      </c>
      <c r="H226" s="251"/>
      <c r="I226" s="259" t="s">
        <v>8848</v>
      </c>
      <c r="J226" s="252"/>
      <c r="K226" s="259" t="s">
        <v>8848</v>
      </c>
      <c r="L226" s="252"/>
      <c r="M226" s="251" t="s">
        <v>11004</v>
      </c>
      <c r="N226" s="251"/>
      <c r="O226" s="251"/>
      <c r="P226" s="251"/>
      <c r="Q226" s="288">
        <v>7500000</v>
      </c>
      <c r="R226" s="288"/>
      <c r="S226" s="288"/>
      <c r="T226" s="288"/>
      <c r="U226" s="253">
        <v>7500000</v>
      </c>
      <c r="V226" s="253"/>
      <c r="W226" s="253"/>
      <c r="X226" s="253"/>
      <c r="Y226" s="253"/>
      <c r="Z226" s="253"/>
      <c r="AA226" s="253"/>
      <c r="AB226" s="253"/>
      <c r="AC226" s="253"/>
      <c r="AD226" s="253"/>
      <c r="AE226" s="253"/>
      <c r="AF226" s="253"/>
      <c r="AG226" s="253"/>
      <c r="AH226" s="253"/>
      <c r="AI226" s="253">
        <v>0</v>
      </c>
      <c r="AJ226" s="253"/>
      <c r="AK226" s="253">
        <v>8450000</v>
      </c>
      <c r="AL226" s="253"/>
      <c r="AM226" s="253">
        <v>8450000</v>
      </c>
      <c r="AN226" s="253"/>
      <c r="AO226" s="253"/>
      <c r="AP226" s="253"/>
      <c r="AQ226" s="253"/>
      <c r="AR226" s="253"/>
      <c r="AS226" s="253">
        <f t="shared" si="24"/>
        <v>0</v>
      </c>
      <c r="AT226" s="27">
        <f t="shared" si="23"/>
        <v>0</v>
      </c>
      <c r="BH226" s="256"/>
    </row>
    <row r="227" spans="1:60" ht="18" customHeight="1">
      <c r="A227" s="218">
        <f>SUBTOTAL(3,$AT$7:AT227)</f>
        <v>221</v>
      </c>
      <c r="B227" s="251" t="s">
        <v>11149</v>
      </c>
      <c r="C227" s="251" t="str">
        <f>MID(D227:D1908,4,3)</f>
        <v>004</v>
      </c>
      <c r="D227" s="260" t="s">
        <v>11150</v>
      </c>
      <c r="E227" s="258" t="s">
        <v>11151</v>
      </c>
      <c r="F227" s="251" t="s">
        <v>10835</v>
      </c>
      <c r="G227" s="251" t="s">
        <v>496</v>
      </c>
      <c r="H227" s="251"/>
      <c r="I227" s="259" t="s">
        <v>8848</v>
      </c>
      <c r="J227" s="252"/>
      <c r="K227" s="259" t="s">
        <v>8848</v>
      </c>
      <c r="L227" s="252"/>
      <c r="M227" s="251" t="s">
        <v>11025</v>
      </c>
      <c r="N227" s="251"/>
      <c r="O227" s="251"/>
      <c r="P227" s="251"/>
      <c r="Q227" s="288">
        <v>7500000</v>
      </c>
      <c r="R227" s="288"/>
      <c r="S227" s="288"/>
      <c r="T227" s="288"/>
      <c r="U227" s="253"/>
      <c r="V227" s="253"/>
      <c r="W227" s="253">
        <v>7500000</v>
      </c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>
        <v>0</v>
      </c>
      <c r="AJ227" s="253"/>
      <c r="AK227" s="253">
        <v>8450000</v>
      </c>
      <c r="AL227" s="253"/>
      <c r="AM227" s="253">
        <v>8450000</v>
      </c>
      <c r="AN227" s="253"/>
      <c r="AO227" s="253"/>
      <c r="AP227" s="253"/>
      <c r="AQ227" s="253"/>
      <c r="AR227" s="253"/>
      <c r="AS227" s="253">
        <f t="shared" si="24"/>
        <v>0</v>
      </c>
      <c r="AT227" s="27">
        <f t="shared" si="23"/>
        <v>0</v>
      </c>
      <c r="BH227" s="256"/>
    </row>
    <row r="228" spans="1:60" ht="18" customHeight="1">
      <c r="A228" s="218">
        <f>SUBTOTAL(3,$AT$7:AT228)</f>
        <v>222</v>
      </c>
      <c r="B228" s="251" t="s">
        <v>11179</v>
      </c>
      <c r="C228" s="251" t="str">
        <f>MID(D228:D1909,4,3)</f>
        <v>004</v>
      </c>
      <c r="D228" s="260" t="s">
        <v>5467</v>
      </c>
      <c r="E228" s="258" t="s">
        <v>11180</v>
      </c>
      <c r="F228" s="251" t="s">
        <v>10736</v>
      </c>
      <c r="G228" s="251" t="s">
        <v>7106</v>
      </c>
      <c r="H228" s="251"/>
      <c r="I228" s="259" t="s">
        <v>8848</v>
      </c>
      <c r="J228" s="252"/>
      <c r="K228" s="259" t="s">
        <v>8848</v>
      </c>
      <c r="L228" s="252"/>
      <c r="M228" s="251" t="s">
        <v>11000</v>
      </c>
      <c r="N228" s="251"/>
      <c r="O228" s="251"/>
      <c r="P228" s="251"/>
      <c r="Q228" s="288">
        <v>7500000</v>
      </c>
      <c r="R228" s="288"/>
      <c r="S228" s="288"/>
      <c r="T228" s="288"/>
      <c r="U228" s="253">
        <v>7500000</v>
      </c>
      <c r="V228" s="253"/>
      <c r="W228" s="253"/>
      <c r="X228" s="253"/>
      <c r="Y228" s="253"/>
      <c r="Z228" s="253"/>
      <c r="AA228" s="253"/>
      <c r="AB228" s="253"/>
      <c r="AC228" s="253"/>
      <c r="AD228" s="253"/>
      <c r="AE228" s="253"/>
      <c r="AF228" s="253"/>
      <c r="AG228" s="253"/>
      <c r="AH228" s="253"/>
      <c r="AI228" s="253">
        <v>0</v>
      </c>
      <c r="AJ228" s="253"/>
      <c r="AK228" s="253">
        <v>8450000</v>
      </c>
      <c r="AL228" s="253"/>
      <c r="AM228" s="253">
        <v>8450000</v>
      </c>
      <c r="AN228" s="253"/>
      <c r="AO228" s="253"/>
      <c r="AP228" s="253"/>
      <c r="AQ228" s="253"/>
      <c r="AR228" s="253"/>
      <c r="AS228" s="253">
        <f t="shared" si="24"/>
        <v>0</v>
      </c>
      <c r="AT228" s="27">
        <f t="shared" si="23"/>
        <v>0</v>
      </c>
      <c r="BH228" s="256"/>
    </row>
    <row r="229" spans="1:60" ht="18" customHeight="1">
      <c r="A229" s="218">
        <f>SUBTOTAL(3,$AT$7:AT229)</f>
        <v>223</v>
      </c>
      <c r="B229" s="251" t="s">
        <v>11181</v>
      </c>
      <c r="C229" s="251" t="str">
        <f>MID(D229:D1910,4,3)</f>
        <v>004</v>
      </c>
      <c r="D229" s="260" t="s">
        <v>4937</v>
      </c>
      <c r="E229" s="258" t="s">
        <v>11182</v>
      </c>
      <c r="F229" s="251" t="s">
        <v>10514</v>
      </c>
      <c r="G229" s="251" t="s">
        <v>7106</v>
      </c>
      <c r="H229" s="251"/>
      <c r="I229" s="259" t="s">
        <v>8848</v>
      </c>
      <c r="J229" s="252"/>
      <c r="K229" s="259" t="s">
        <v>8848</v>
      </c>
      <c r="L229" s="252"/>
      <c r="M229" s="251" t="s">
        <v>11013</v>
      </c>
      <c r="N229" s="251"/>
      <c r="O229" s="251"/>
      <c r="P229" s="251"/>
      <c r="Q229" s="288">
        <v>7500000</v>
      </c>
      <c r="R229" s="288"/>
      <c r="S229" s="288"/>
      <c r="T229" s="288"/>
      <c r="U229" s="253">
        <v>7500000</v>
      </c>
      <c r="V229" s="253"/>
      <c r="W229" s="253"/>
      <c r="X229" s="253"/>
      <c r="Y229" s="253"/>
      <c r="Z229" s="253"/>
      <c r="AA229" s="253"/>
      <c r="AB229" s="253"/>
      <c r="AC229" s="253"/>
      <c r="AD229" s="253"/>
      <c r="AE229" s="253"/>
      <c r="AF229" s="253"/>
      <c r="AG229" s="253"/>
      <c r="AH229" s="253"/>
      <c r="AI229" s="253">
        <v>0</v>
      </c>
      <c r="AJ229" s="253"/>
      <c r="AK229" s="253">
        <v>8450000</v>
      </c>
      <c r="AL229" s="253"/>
      <c r="AM229" s="253">
        <v>8450000</v>
      </c>
      <c r="AN229" s="253"/>
      <c r="AO229" s="253"/>
      <c r="AP229" s="253"/>
      <c r="AQ229" s="253"/>
      <c r="AR229" s="253"/>
      <c r="AS229" s="253">
        <f t="shared" si="24"/>
        <v>0</v>
      </c>
      <c r="AT229" s="27">
        <f t="shared" si="23"/>
        <v>0</v>
      </c>
      <c r="BH229" s="256"/>
    </row>
    <row r="230" spans="1:60" ht="18" customHeight="1">
      <c r="A230" s="218">
        <f>SUBTOTAL(3,$AT$7:AT230)</f>
        <v>224</v>
      </c>
      <c r="B230" s="251" t="s">
        <v>11159</v>
      </c>
      <c r="C230" s="251" t="str">
        <f>MID(D230:D1911,4,3)</f>
        <v>004</v>
      </c>
      <c r="D230" s="260" t="s">
        <v>11160</v>
      </c>
      <c r="E230" s="258" t="s">
        <v>11161</v>
      </c>
      <c r="F230" s="251" t="s">
        <v>10611</v>
      </c>
      <c r="G230" s="251" t="s">
        <v>496</v>
      </c>
      <c r="H230" s="251"/>
      <c r="I230" s="259" t="s">
        <v>8848</v>
      </c>
      <c r="J230" s="252"/>
      <c r="K230" s="259" t="s">
        <v>8848</v>
      </c>
      <c r="L230" s="252"/>
      <c r="M230" s="251" t="s">
        <v>11000</v>
      </c>
      <c r="N230" s="251"/>
      <c r="O230" s="251"/>
      <c r="P230" s="251"/>
      <c r="Q230" s="288">
        <v>7500000</v>
      </c>
      <c r="R230" s="288"/>
      <c r="S230" s="288"/>
      <c r="T230" s="288"/>
      <c r="U230" s="253"/>
      <c r="V230" s="253"/>
      <c r="W230" s="253">
        <v>7500000</v>
      </c>
      <c r="X230" s="253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>
        <v>0</v>
      </c>
      <c r="AJ230" s="253"/>
      <c r="AK230" s="253">
        <v>8450000</v>
      </c>
      <c r="AL230" s="253"/>
      <c r="AM230" s="253">
        <v>8450000</v>
      </c>
      <c r="AN230" s="253"/>
      <c r="AO230" s="253"/>
      <c r="AP230" s="253"/>
      <c r="AQ230" s="253"/>
      <c r="AR230" s="253"/>
      <c r="AS230" s="253">
        <f t="shared" si="24"/>
        <v>0</v>
      </c>
      <c r="AT230" s="27">
        <f t="shared" si="23"/>
        <v>0</v>
      </c>
      <c r="BH230" s="256"/>
    </row>
    <row r="231" spans="1:60" ht="18" customHeight="1">
      <c r="A231" s="218">
        <f>SUBTOTAL(3,$AT$7:AT231)</f>
        <v>225</v>
      </c>
      <c r="B231" s="251" t="s">
        <v>11171</v>
      </c>
      <c r="C231" s="251" t="str">
        <f>MID(D231:D1912,4,3)</f>
        <v>004</v>
      </c>
      <c r="D231" s="260" t="s">
        <v>11172</v>
      </c>
      <c r="E231" s="258" t="s">
        <v>11173</v>
      </c>
      <c r="F231" s="251" t="s">
        <v>10780</v>
      </c>
      <c r="G231" s="251" t="s">
        <v>496</v>
      </c>
      <c r="H231" s="251"/>
      <c r="I231" s="259" t="s">
        <v>8848</v>
      </c>
      <c r="J231" s="252"/>
      <c r="K231" s="259" t="s">
        <v>8848</v>
      </c>
      <c r="L231" s="252"/>
      <c r="M231" s="251" t="s">
        <v>11004</v>
      </c>
      <c r="N231" s="251"/>
      <c r="O231" s="251"/>
      <c r="P231" s="251"/>
      <c r="Q231" s="288">
        <v>7500000</v>
      </c>
      <c r="R231" s="288"/>
      <c r="S231" s="288"/>
      <c r="T231" s="288"/>
      <c r="U231" s="253"/>
      <c r="V231" s="253"/>
      <c r="W231" s="253">
        <v>7500000</v>
      </c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>
        <v>0</v>
      </c>
      <c r="AJ231" s="253"/>
      <c r="AK231" s="253">
        <v>8450000</v>
      </c>
      <c r="AL231" s="253"/>
      <c r="AM231" s="253">
        <v>8450000</v>
      </c>
      <c r="AN231" s="253"/>
      <c r="AO231" s="253"/>
      <c r="AP231" s="253"/>
      <c r="AQ231" s="253"/>
      <c r="AR231" s="253"/>
      <c r="AS231" s="253">
        <f t="shared" si="24"/>
        <v>0</v>
      </c>
      <c r="AT231" s="27">
        <f t="shared" si="23"/>
        <v>0</v>
      </c>
      <c r="BH231" s="256"/>
    </row>
    <row r="232" spans="1:60" ht="18" customHeight="1">
      <c r="A232" s="218">
        <f>SUBTOTAL(3,$AT$7:AT232)</f>
        <v>226</v>
      </c>
      <c r="B232" s="251" t="s">
        <v>11189</v>
      </c>
      <c r="C232" s="251" t="str">
        <f>MID(D232:D1913,4,3)</f>
        <v>004</v>
      </c>
      <c r="D232" s="260" t="s">
        <v>5233</v>
      </c>
      <c r="E232" s="258" t="s">
        <v>11190</v>
      </c>
      <c r="F232" s="251" t="s">
        <v>11191</v>
      </c>
      <c r="G232" s="251" t="s">
        <v>7106</v>
      </c>
      <c r="H232" s="251"/>
      <c r="I232" s="259" t="s">
        <v>8848</v>
      </c>
      <c r="J232" s="252"/>
      <c r="K232" s="259" t="s">
        <v>8848</v>
      </c>
      <c r="L232" s="252"/>
      <c r="M232" s="251" t="s">
        <v>11004</v>
      </c>
      <c r="N232" s="251"/>
      <c r="O232" s="251"/>
      <c r="P232" s="251"/>
      <c r="Q232" s="288">
        <v>7500000</v>
      </c>
      <c r="R232" s="288"/>
      <c r="S232" s="288"/>
      <c r="T232" s="288"/>
      <c r="U232" s="253">
        <v>7500000</v>
      </c>
      <c r="V232" s="253"/>
      <c r="W232" s="253"/>
      <c r="X232" s="253"/>
      <c r="Y232" s="253"/>
      <c r="Z232" s="253"/>
      <c r="AA232" s="253"/>
      <c r="AB232" s="253"/>
      <c r="AC232" s="253"/>
      <c r="AD232" s="253"/>
      <c r="AE232" s="253"/>
      <c r="AF232" s="253"/>
      <c r="AG232" s="253"/>
      <c r="AH232" s="253"/>
      <c r="AI232" s="253">
        <v>0</v>
      </c>
      <c r="AJ232" s="253"/>
      <c r="AK232" s="253">
        <v>8450000</v>
      </c>
      <c r="AL232" s="253"/>
      <c r="AM232" s="253">
        <v>8450000</v>
      </c>
      <c r="AN232" s="253"/>
      <c r="AO232" s="253"/>
      <c r="AP232" s="253"/>
      <c r="AQ232" s="253"/>
      <c r="AR232" s="253"/>
      <c r="AS232" s="253">
        <f t="shared" si="24"/>
        <v>0</v>
      </c>
      <c r="AT232" s="27">
        <f t="shared" si="23"/>
        <v>0</v>
      </c>
      <c r="BH232" s="256"/>
    </row>
    <row r="233" spans="1:60" ht="18" customHeight="1">
      <c r="A233" s="218">
        <f>SUBTOTAL(3,$AT$7:AT233)</f>
        <v>227</v>
      </c>
      <c r="B233" s="251" t="s">
        <v>11192</v>
      </c>
      <c r="C233" s="251" t="str">
        <f>MID(D233:D1914,4,3)</f>
        <v>004</v>
      </c>
      <c r="D233" s="260" t="s">
        <v>5241</v>
      </c>
      <c r="E233" s="258" t="s">
        <v>11193</v>
      </c>
      <c r="F233" s="251" t="s">
        <v>11194</v>
      </c>
      <c r="G233" s="251" t="s">
        <v>7106</v>
      </c>
      <c r="H233" s="251"/>
      <c r="I233" s="259" t="s">
        <v>8848</v>
      </c>
      <c r="J233" s="252"/>
      <c r="K233" s="259" t="s">
        <v>8848</v>
      </c>
      <c r="L233" s="252"/>
      <c r="M233" s="251" t="s">
        <v>11025</v>
      </c>
      <c r="N233" s="251"/>
      <c r="O233" s="251"/>
      <c r="P233" s="251"/>
      <c r="Q233" s="288">
        <v>7500000</v>
      </c>
      <c r="R233" s="288"/>
      <c r="S233" s="288"/>
      <c r="T233" s="288"/>
      <c r="U233" s="253">
        <v>7500000</v>
      </c>
      <c r="V233" s="253"/>
      <c r="W233" s="253"/>
      <c r="X233" s="253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>
        <v>0</v>
      </c>
      <c r="AJ233" s="253"/>
      <c r="AK233" s="253">
        <v>8450000</v>
      </c>
      <c r="AL233" s="253"/>
      <c r="AM233" s="253"/>
      <c r="AN233" s="253"/>
      <c r="AO233" s="253">
        <v>8450000</v>
      </c>
      <c r="AP233" s="253"/>
      <c r="AQ233" s="253"/>
      <c r="AR233" s="253"/>
      <c r="AS233" s="253">
        <f>IF(SUM(AL233:AO233)&lt;SUM(AK233),SUM(AK233)-SUM(AL233:AO233),)</f>
        <v>0</v>
      </c>
      <c r="AT233" s="27">
        <f t="shared" si="23"/>
        <v>0</v>
      </c>
      <c r="BH233" s="256"/>
    </row>
    <row r="234" spans="1:60" ht="18" customHeight="1">
      <c r="A234" s="218">
        <f>SUBTOTAL(3,$AT$7:AT234)</f>
        <v>228</v>
      </c>
      <c r="B234" s="251" t="s">
        <v>11195</v>
      </c>
      <c r="C234" s="251" t="str">
        <f>MID(D234:D1915,4,3)</f>
        <v>004</v>
      </c>
      <c r="D234" s="260" t="s">
        <v>6373</v>
      </c>
      <c r="E234" s="258" t="s">
        <v>11196</v>
      </c>
      <c r="F234" s="251" t="s">
        <v>11197</v>
      </c>
      <c r="G234" s="251" t="s">
        <v>7106</v>
      </c>
      <c r="H234" s="251"/>
      <c r="I234" s="259" t="s">
        <v>8848</v>
      </c>
      <c r="J234" s="252"/>
      <c r="K234" s="259" t="s">
        <v>8848</v>
      </c>
      <c r="L234" s="252"/>
      <c r="M234" s="251" t="s">
        <v>11000</v>
      </c>
      <c r="N234" s="251"/>
      <c r="O234" s="251"/>
      <c r="P234" s="251"/>
      <c r="Q234" s="288">
        <v>7500000</v>
      </c>
      <c r="R234" s="288"/>
      <c r="S234" s="288"/>
      <c r="T234" s="288"/>
      <c r="U234" s="253">
        <v>7500000</v>
      </c>
      <c r="V234" s="253"/>
      <c r="W234" s="253"/>
      <c r="X234" s="253"/>
      <c r="Y234" s="253"/>
      <c r="Z234" s="253"/>
      <c r="AA234" s="253"/>
      <c r="AB234" s="253"/>
      <c r="AC234" s="253"/>
      <c r="AD234" s="253"/>
      <c r="AE234" s="253"/>
      <c r="AF234" s="253"/>
      <c r="AG234" s="253"/>
      <c r="AH234" s="253"/>
      <c r="AI234" s="253">
        <v>0</v>
      </c>
      <c r="AJ234" s="253"/>
      <c r="AK234" s="253">
        <v>8450000</v>
      </c>
      <c r="AL234" s="253"/>
      <c r="AM234" s="253">
        <v>8450000</v>
      </c>
      <c r="AN234" s="253"/>
      <c r="AO234" s="253"/>
      <c r="AP234" s="253"/>
      <c r="AQ234" s="253"/>
      <c r="AR234" s="253"/>
      <c r="AS234" s="253">
        <f>IF(SUM(AL234:AM234)&lt;SUM(AK234),SUM(AK234)-SUM(AL234:AM234),)</f>
        <v>0</v>
      </c>
      <c r="AT234" s="27">
        <f t="shared" si="23"/>
        <v>0</v>
      </c>
      <c r="BH234" s="256"/>
    </row>
    <row r="235" spans="1:60" ht="18" customHeight="1">
      <c r="A235" s="218">
        <f>SUBTOTAL(3,$AT$7:AT235)</f>
        <v>229</v>
      </c>
      <c r="B235" s="251" t="s">
        <v>11198</v>
      </c>
      <c r="C235" s="251" t="str">
        <f>MID(D235:D1916,4,3)</f>
        <v>004</v>
      </c>
      <c r="D235" s="260" t="s">
        <v>6900</v>
      </c>
      <c r="E235" s="258" t="s">
        <v>11199</v>
      </c>
      <c r="F235" s="251" t="s">
        <v>11200</v>
      </c>
      <c r="G235" s="251" t="s">
        <v>7106</v>
      </c>
      <c r="H235" s="251"/>
      <c r="I235" s="259" t="s">
        <v>8848</v>
      </c>
      <c r="J235" s="252"/>
      <c r="K235" s="259" t="s">
        <v>8848</v>
      </c>
      <c r="L235" s="252"/>
      <c r="M235" s="251" t="s">
        <v>10997</v>
      </c>
      <c r="N235" s="251"/>
      <c r="O235" s="251"/>
      <c r="P235" s="251"/>
      <c r="Q235" s="288">
        <v>7500000</v>
      </c>
      <c r="R235" s="288"/>
      <c r="S235" s="288"/>
      <c r="T235" s="288"/>
      <c r="U235" s="253">
        <v>7500000</v>
      </c>
      <c r="V235" s="253"/>
      <c r="W235" s="253"/>
      <c r="X235" s="253"/>
      <c r="Y235" s="253"/>
      <c r="Z235" s="253"/>
      <c r="AA235" s="253"/>
      <c r="AB235" s="253"/>
      <c r="AC235" s="253"/>
      <c r="AD235" s="253"/>
      <c r="AE235" s="253"/>
      <c r="AF235" s="253"/>
      <c r="AG235" s="253"/>
      <c r="AH235" s="253"/>
      <c r="AI235" s="253">
        <v>0</v>
      </c>
      <c r="AJ235" s="253"/>
      <c r="AK235" s="253">
        <v>8450000</v>
      </c>
      <c r="AL235" s="253"/>
      <c r="AM235" s="253">
        <v>8450000</v>
      </c>
      <c r="AN235" s="253"/>
      <c r="AO235" s="253"/>
      <c r="AP235" s="253"/>
      <c r="AQ235" s="253"/>
      <c r="AR235" s="253"/>
      <c r="AS235" s="253">
        <f>IF(SUM(AL235:AM235)&lt;SUM(AK235),SUM(AK235)-SUM(AL235:AM235),)</f>
        <v>0</v>
      </c>
      <c r="AT235" s="27">
        <f t="shared" si="23"/>
        <v>0</v>
      </c>
      <c r="BH235" s="256"/>
    </row>
    <row r="236" spans="1:60" ht="18" customHeight="1">
      <c r="A236" s="218">
        <f>SUBTOTAL(3,$AT$7:AT236)</f>
        <v>230</v>
      </c>
      <c r="B236" s="251" t="s">
        <v>11176</v>
      </c>
      <c r="C236" s="251" t="str">
        <f>MID(D236:D1917,4,3)</f>
        <v>004</v>
      </c>
      <c r="D236" s="260" t="s">
        <v>11177</v>
      </c>
      <c r="E236" s="258" t="s">
        <v>11178</v>
      </c>
      <c r="F236" s="251" t="s">
        <v>10576</v>
      </c>
      <c r="G236" s="251" t="s">
        <v>7106</v>
      </c>
      <c r="H236" s="251"/>
      <c r="I236" s="259" t="s">
        <v>8848</v>
      </c>
      <c r="J236" s="252"/>
      <c r="K236" s="259" t="s">
        <v>8848</v>
      </c>
      <c r="L236" s="252"/>
      <c r="M236" s="251" t="s">
        <v>11025</v>
      </c>
      <c r="N236" s="251"/>
      <c r="O236" s="251"/>
      <c r="P236" s="251"/>
      <c r="Q236" s="288">
        <v>7500000</v>
      </c>
      <c r="R236" s="288"/>
      <c r="S236" s="288"/>
      <c r="T236" s="288"/>
      <c r="U236" s="253"/>
      <c r="V236" s="253"/>
      <c r="W236" s="253">
        <v>7500000</v>
      </c>
      <c r="X236" s="253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>
        <v>0</v>
      </c>
      <c r="AJ236" s="253"/>
      <c r="AK236" s="253">
        <v>8450000</v>
      </c>
      <c r="AL236" s="253"/>
      <c r="AM236" s="253">
        <v>8450000</v>
      </c>
      <c r="AN236" s="253"/>
      <c r="AO236" s="253"/>
      <c r="AP236" s="253"/>
      <c r="AQ236" s="253"/>
      <c r="AR236" s="253"/>
      <c r="AS236" s="253">
        <f>IF(SUM(AL236:AM236)&lt;SUM(AK236),SUM(AK236)-SUM(AL236:AM236),)</f>
        <v>0</v>
      </c>
      <c r="AT236" s="27">
        <f t="shared" si="23"/>
        <v>0</v>
      </c>
      <c r="BH236" s="256"/>
    </row>
    <row r="237" spans="1:60" ht="18" customHeight="1">
      <c r="A237" s="218">
        <f>SUBTOTAL(3,$AT$7:AT237)</f>
        <v>231</v>
      </c>
      <c r="B237" s="251" t="s">
        <v>11204</v>
      </c>
      <c r="C237" s="251" t="str">
        <f>MID(D237:D1918,4,3)</f>
        <v>004</v>
      </c>
      <c r="D237" s="260" t="s">
        <v>5983</v>
      </c>
      <c r="E237" s="258" t="s">
        <v>11205</v>
      </c>
      <c r="F237" s="251" t="s">
        <v>11036</v>
      </c>
      <c r="G237" s="251" t="s">
        <v>7106</v>
      </c>
      <c r="H237" s="251"/>
      <c r="I237" s="259" t="s">
        <v>8848</v>
      </c>
      <c r="J237" s="252"/>
      <c r="K237" s="259" t="s">
        <v>8848</v>
      </c>
      <c r="L237" s="252"/>
      <c r="M237" s="251" t="s">
        <v>11013</v>
      </c>
      <c r="N237" s="251"/>
      <c r="O237" s="251"/>
      <c r="P237" s="251"/>
      <c r="Q237" s="288">
        <v>7500000</v>
      </c>
      <c r="R237" s="288"/>
      <c r="S237" s="288"/>
      <c r="T237" s="288"/>
      <c r="U237" s="253">
        <v>7500000</v>
      </c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>
        <v>0</v>
      </c>
      <c r="AJ237" s="253"/>
      <c r="AK237" s="253">
        <v>8450000</v>
      </c>
      <c r="AL237" s="253"/>
      <c r="AM237" s="253">
        <v>8450000</v>
      </c>
      <c r="AN237" s="253"/>
      <c r="AO237" s="253"/>
      <c r="AP237" s="253"/>
      <c r="AQ237" s="253"/>
      <c r="AR237" s="253"/>
      <c r="AS237" s="253">
        <f>IF(SUM(AL237:AM237)&lt;SUM(AK237),SUM(AK237)-SUM(AL237:AM237),)</f>
        <v>0</v>
      </c>
      <c r="AT237" s="27">
        <f t="shared" si="23"/>
        <v>0</v>
      </c>
      <c r="BH237" s="256"/>
    </row>
    <row r="238" spans="1:60" ht="18" customHeight="1">
      <c r="A238" s="218">
        <f>SUBTOTAL(3,$AT$7:AT238)</f>
        <v>232</v>
      </c>
      <c r="B238" s="251" t="s">
        <v>11183</v>
      </c>
      <c r="C238" s="251" t="str">
        <f>MID(D238:D1919,4,3)</f>
        <v>004</v>
      </c>
      <c r="D238" s="260" t="s">
        <v>11184</v>
      </c>
      <c r="E238" s="258" t="s">
        <v>11185</v>
      </c>
      <c r="F238" s="251" t="s">
        <v>10579</v>
      </c>
      <c r="G238" s="251" t="s">
        <v>7106</v>
      </c>
      <c r="H238" s="251"/>
      <c r="I238" s="259" t="s">
        <v>8848</v>
      </c>
      <c r="J238" s="252"/>
      <c r="K238" s="259" t="s">
        <v>8848</v>
      </c>
      <c r="L238" s="252"/>
      <c r="M238" s="251" t="s">
        <v>11037</v>
      </c>
      <c r="N238" s="251"/>
      <c r="O238" s="251"/>
      <c r="P238" s="251"/>
      <c r="Q238" s="288">
        <v>7500000</v>
      </c>
      <c r="R238" s="288"/>
      <c r="S238" s="288"/>
      <c r="T238" s="288"/>
      <c r="U238" s="253"/>
      <c r="V238" s="253"/>
      <c r="W238" s="253">
        <v>7500000</v>
      </c>
      <c r="X238" s="253"/>
      <c r="Y238" s="253"/>
      <c r="Z238" s="253"/>
      <c r="AA238" s="253"/>
      <c r="AB238" s="253"/>
      <c r="AC238" s="253"/>
      <c r="AD238" s="253"/>
      <c r="AE238" s="253"/>
      <c r="AF238" s="253"/>
      <c r="AG238" s="253"/>
      <c r="AH238" s="253"/>
      <c r="AI238" s="253">
        <v>0</v>
      </c>
      <c r="AJ238" s="253">
        <v>574000</v>
      </c>
      <c r="AK238" s="253">
        <f>8450000-AJ238</f>
        <v>7876000</v>
      </c>
      <c r="AL238" s="253"/>
      <c r="AM238" s="253"/>
      <c r="AN238" s="253"/>
      <c r="AO238" s="253">
        <v>7876000</v>
      </c>
      <c r="AP238" s="253"/>
      <c r="AQ238" s="253"/>
      <c r="AR238" s="253"/>
      <c r="AS238" s="253">
        <f>IF(SUM(AL238:AO238)&lt;SUM(AK238),SUM(AK238)-SUM(AL238:AO238),)</f>
        <v>0</v>
      </c>
      <c r="AT238" s="27">
        <f t="shared" si="23"/>
        <v>0</v>
      </c>
      <c r="BH238" s="256"/>
    </row>
    <row r="239" spans="1:60" ht="18" customHeight="1">
      <c r="A239" s="218">
        <f>SUBTOTAL(3,$AT$7:AT239)</f>
        <v>233</v>
      </c>
      <c r="B239" s="251" t="s">
        <v>11210</v>
      </c>
      <c r="C239" s="251" t="str">
        <f>MID(D239:D1920,4,3)</f>
        <v>004</v>
      </c>
      <c r="D239" s="260" t="s">
        <v>5124</v>
      </c>
      <c r="E239" s="258" t="s">
        <v>11211</v>
      </c>
      <c r="F239" s="251" t="s">
        <v>11212</v>
      </c>
      <c r="G239" s="251" t="s">
        <v>7106</v>
      </c>
      <c r="H239" s="251"/>
      <c r="I239" s="259" t="s">
        <v>8848</v>
      </c>
      <c r="J239" s="252"/>
      <c r="K239" s="259" t="s">
        <v>8848</v>
      </c>
      <c r="L239" s="252"/>
      <c r="M239" s="251" t="s">
        <v>11013</v>
      </c>
      <c r="N239" s="251"/>
      <c r="O239" s="251"/>
      <c r="P239" s="251"/>
      <c r="Q239" s="288">
        <v>7500000</v>
      </c>
      <c r="R239" s="288"/>
      <c r="S239" s="288"/>
      <c r="T239" s="288"/>
      <c r="U239" s="253">
        <v>7500000</v>
      </c>
      <c r="V239" s="253"/>
      <c r="W239" s="253"/>
      <c r="X239" s="253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>
        <v>0</v>
      </c>
      <c r="AJ239" s="253"/>
      <c r="AK239" s="253">
        <v>8450000</v>
      </c>
      <c r="AL239" s="253"/>
      <c r="AM239" s="253">
        <v>8450000</v>
      </c>
      <c r="AN239" s="253"/>
      <c r="AO239" s="253"/>
      <c r="AP239" s="253"/>
      <c r="AQ239" s="253"/>
      <c r="AR239" s="253"/>
      <c r="AS239" s="253">
        <f t="shared" ref="AS239:AS258" si="25">IF(SUM(AL239:AM239)&lt;SUM(AK239),SUM(AK239)-SUM(AL239:AM239),)</f>
        <v>0</v>
      </c>
      <c r="AT239" s="27">
        <f t="shared" si="23"/>
        <v>0</v>
      </c>
      <c r="BH239" s="256"/>
    </row>
    <row r="240" spans="1:60" ht="18" customHeight="1">
      <c r="A240" s="218">
        <f>SUBTOTAL(3,$AT$7:AT240)</f>
        <v>234</v>
      </c>
      <c r="B240" s="251" t="s">
        <v>11186</v>
      </c>
      <c r="C240" s="251" t="str">
        <f>MID(D240:D1921,4,3)</f>
        <v>004</v>
      </c>
      <c r="D240" s="260" t="s">
        <v>11187</v>
      </c>
      <c r="E240" s="258" t="s">
        <v>11188</v>
      </c>
      <c r="F240" s="251" t="s">
        <v>7820</v>
      </c>
      <c r="G240" s="251" t="s">
        <v>496</v>
      </c>
      <c r="H240" s="251"/>
      <c r="I240" s="259" t="s">
        <v>8848</v>
      </c>
      <c r="J240" s="252"/>
      <c r="K240" s="259" t="s">
        <v>8848</v>
      </c>
      <c r="L240" s="252"/>
      <c r="M240" s="251" t="s">
        <v>11004</v>
      </c>
      <c r="N240" s="251"/>
      <c r="O240" s="251"/>
      <c r="P240" s="251"/>
      <c r="Q240" s="288">
        <v>7500000</v>
      </c>
      <c r="R240" s="288"/>
      <c r="S240" s="288"/>
      <c r="T240" s="288"/>
      <c r="U240" s="253"/>
      <c r="V240" s="253"/>
      <c r="W240" s="253"/>
      <c r="X240" s="253"/>
      <c r="Y240" s="253">
        <v>7500000</v>
      </c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>
        <v>0</v>
      </c>
      <c r="AJ240" s="253"/>
      <c r="AK240" s="253">
        <v>8450000</v>
      </c>
      <c r="AL240" s="253"/>
      <c r="AM240" s="253">
        <v>8450000</v>
      </c>
      <c r="AN240" s="253"/>
      <c r="AO240" s="253"/>
      <c r="AP240" s="253"/>
      <c r="AQ240" s="253"/>
      <c r="AR240" s="253"/>
      <c r="AS240" s="253">
        <f t="shared" si="25"/>
        <v>0</v>
      </c>
      <c r="AT240" s="27">
        <f t="shared" si="23"/>
        <v>0</v>
      </c>
      <c r="BH240" s="256"/>
    </row>
    <row r="241" spans="1:60" ht="18" customHeight="1">
      <c r="A241" s="218">
        <f>SUBTOTAL(3,$AT$7:AT241)</f>
        <v>235</v>
      </c>
      <c r="B241" s="251" t="s">
        <v>11216</v>
      </c>
      <c r="C241" s="251" t="str">
        <f>MID(D241:D1922,4,3)</f>
        <v>004</v>
      </c>
      <c r="D241" s="260" t="s">
        <v>5384</v>
      </c>
      <c r="E241" s="258" t="s">
        <v>11217</v>
      </c>
      <c r="F241" s="251" t="s">
        <v>11218</v>
      </c>
      <c r="G241" s="251" t="s">
        <v>496</v>
      </c>
      <c r="H241" s="251"/>
      <c r="I241" s="259" t="s">
        <v>8848</v>
      </c>
      <c r="J241" s="252"/>
      <c r="K241" s="259" t="s">
        <v>8848</v>
      </c>
      <c r="L241" s="252"/>
      <c r="M241" s="251" t="s">
        <v>11004</v>
      </c>
      <c r="N241" s="251"/>
      <c r="O241" s="251"/>
      <c r="P241" s="251"/>
      <c r="Q241" s="288">
        <v>7500000</v>
      </c>
      <c r="R241" s="288"/>
      <c r="S241" s="288"/>
      <c r="T241" s="288"/>
      <c r="U241" s="253">
        <v>7500000</v>
      </c>
      <c r="V241" s="253"/>
      <c r="W241" s="253"/>
      <c r="X241" s="253"/>
      <c r="Y241" s="253"/>
      <c r="Z241" s="253"/>
      <c r="AA241" s="253"/>
      <c r="AB241" s="253"/>
      <c r="AC241" s="253"/>
      <c r="AD241" s="253"/>
      <c r="AE241" s="253"/>
      <c r="AF241" s="253"/>
      <c r="AG241" s="253"/>
      <c r="AH241" s="253"/>
      <c r="AI241" s="253">
        <v>0</v>
      </c>
      <c r="AJ241" s="253"/>
      <c r="AK241" s="253">
        <v>8450000</v>
      </c>
      <c r="AL241" s="253"/>
      <c r="AM241" s="253">
        <v>8450000</v>
      </c>
      <c r="AN241" s="253"/>
      <c r="AO241" s="253"/>
      <c r="AP241" s="253"/>
      <c r="AQ241" s="253"/>
      <c r="AR241" s="253"/>
      <c r="AS241" s="253">
        <f t="shared" si="25"/>
        <v>0</v>
      </c>
      <c r="AT241" s="27">
        <f t="shared" si="23"/>
        <v>0</v>
      </c>
      <c r="BH241" s="256"/>
    </row>
    <row r="242" spans="1:60" ht="18" customHeight="1">
      <c r="A242" s="218">
        <f>SUBTOTAL(3,$AT$7:AT242)</f>
        <v>236</v>
      </c>
      <c r="B242" s="251" t="s">
        <v>11219</v>
      </c>
      <c r="C242" s="251" t="str">
        <f>MID(D242:D1923,4,3)</f>
        <v>004</v>
      </c>
      <c r="D242" s="260" t="s">
        <v>6002</v>
      </c>
      <c r="E242" s="258" t="s">
        <v>11220</v>
      </c>
      <c r="F242" s="251" t="s">
        <v>10557</v>
      </c>
      <c r="G242" s="251" t="s">
        <v>496</v>
      </c>
      <c r="H242" s="251"/>
      <c r="I242" s="259" t="s">
        <v>8848</v>
      </c>
      <c r="J242" s="252"/>
      <c r="K242" s="259" t="s">
        <v>8848</v>
      </c>
      <c r="L242" s="252"/>
      <c r="M242" s="251" t="s">
        <v>11025</v>
      </c>
      <c r="N242" s="251"/>
      <c r="O242" s="251"/>
      <c r="P242" s="251"/>
      <c r="Q242" s="288">
        <v>7500000</v>
      </c>
      <c r="R242" s="288"/>
      <c r="S242" s="288"/>
      <c r="T242" s="288"/>
      <c r="U242" s="253">
        <v>7500000</v>
      </c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3"/>
      <c r="AG242" s="253"/>
      <c r="AH242" s="253"/>
      <c r="AI242" s="253">
        <v>0</v>
      </c>
      <c r="AJ242" s="253"/>
      <c r="AK242" s="253">
        <v>8450000</v>
      </c>
      <c r="AL242" s="253"/>
      <c r="AM242" s="253">
        <v>8450000</v>
      </c>
      <c r="AN242" s="253"/>
      <c r="AO242" s="253"/>
      <c r="AP242" s="253"/>
      <c r="AQ242" s="253"/>
      <c r="AR242" s="253"/>
      <c r="AS242" s="253">
        <f t="shared" si="25"/>
        <v>0</v>
      </c>
      <c r="AT242" s="27">
        <f t="shared" si="23"/>
        <v>0</v>
      </c>
      <c r="BH242" s="256"/>
    </row>
    <row r="243" spans="1:60" ht="18" customHeight="1">
      <c r="A243" s="218">
        <f>SUBTOTAL(3,$AT$7:AT243)</f>
        <v>237</v>
      </c>
      <c r="B243" s="251" t="s">
        <v>11221</v>
      </c>
      <c r="C243" s="251" t="str">
        <f>MID(D243:D1924,4,3)</f>
        <v>004</v>
      </c>
      <c r="D243" s="260" t="s">
        <v>6098</v>
      </c>
      <c r="E243" s="258" t="s">
        <v>11222</v>
      </c>
      <c r="F243" s="251" t="s">
        <v>10624</v>
      </c>
      <c r="G243" s="251" t="s">
        <v>496</v>
      </c>
      <c r="H243" s="251"/>
      <c r="I243" s="259" t="s">
        <v>8848</v>
      </c>
      <c r="J243" s="252"/>
      <c r="K243" s="259" t="s">
        <v>8848</v>
      </c>
      <c r="L243" s="252"/>
      <c r="M243" s="251" t="s">
        <v>11013</v>
      </c>
      <c r="N243" s="251"/>
      <c r="O243" s="251"/>
      <c r="P243" s="251"/>
      <c r="Q243" s="288">
        <v>7500000</v>
      </c>
      <c r="R243" s="288"/>
      <c r="S243" s="288"/>
      <c r="T243" s="288"/>
      <c r="U243" s="253">
        <v>7500000</v>
      </c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>
        <v>0</v>
      </c>
      <c r="AJ243" s="253"/>
      <c r="AK243" s="253">
        <v>8450000</v>
      </c>
      <c r="AL243" s="253"/>
      <c r="AM243" s="253">
        <v>8450000</v>
      </c>
      <c r="AN243" s="253"/>
      <c r="AO243" s="253"/>
      <c r="AP243" s="253"/>
      <c r="AQ243" s="253"/>
      <c r="AR243" s="253"/>
      <c r="AS243" s="253">
        <f t="shared" si="25"/>
        <v>0</v>
      </c>
      <c r="AT243" s="27">
        <f t="shared" si="23"/>
        <v>0</v>
      </c>
      <c r="BH243" s="256"/>
    </row>
    <row r="244" spans="1:60" ht="18" customHeight="1">
      <c r="A244" s="218">
        <f>SUBTOTAL(3,$AT$7:AT244)</f>
        <v>238</v>
      </c>
      <c r="B244" s="251" t="s">
        <v>11223</v>
      </c>
      <c r="C244" s="251" t="str">
        <f>MID(D244:D1925,4,3)</f>
        <v>004</v>
      </c>
      <c r="D244" s="260" t="s">
        <v>6081</v>
      </c>
      <c r="E244" s="258" t="s">
        <v>11224</v>
      </c>
      <c r="F244" s="251" t="s">
        <v>11225</v>
      </c>
      <c r="G244" s="251" t="s">
        <v>7106</v>
      </c>
      <c r="H244" s="251"/>
      <c r="I244" s="259" t="s">
        <v>8848</v>
      </c>
      <c r="J244" s="252"/>
      <c r="K244" s="259" t="s">
        <v>8848</v>
      </c>
      <c r="L244" s="252"/>
      <c r="M244" s="251" t="s">
        <v>11037</v>
      </c>
      <c r="N244" s="251"/>
      <c r="O244" s="251"/>
      <c r="P244" s="251"/>
      <c r="Q244" s="288">
        <v>7500000</v>
      </c>
      <c r="R244" s="288"/>
      <c r="S244" s="288"/>
      <c r="T244" s="288"/>
      <c r="U244" s="253">
        <v>7500000</v>
      </c>
      <c r="V244" s="253"/>
      <c r="W244" s="253"/>
      <c r="X244" s="253"/>
      <c r="Y244" s="253"/>
      <c r="Z244" s="253"/>
      <c r="AA244" s="253"/>
      <c r="AB244" s="253"/>
      <c r="AC244" s="253"/>
      <c r="AD244" s="253"/>
      <c r="AE244" s="253"/>
      <c r="AF244" s="253"/>
      <c r="AG244" s="253"/>
      <c r="AH244" s="253"/>
      <c r="AI244" s="253">
        <v>0</v>
      </c>
      <c r="AJ244" s="253"/>
      <c r="AK244" s="253">
        <v>8450000</v>
      </c>
      <c r="AL244" s="253"/>
      <c r="AM244" s="253">
        <v>8450000</v>
      </c>
      <c r="AN244" s="253"/>
      <c r="AO244" s="253"/>
      <c r="AP244" s="253"/>
      <c r="AQ244" s="253"/>
      <c r="AR244" s="253"/>
      <c r="AS244" s="253">
        <f t="shared" si="25"/>
        <v>0</v>
      </c>
      <c r="AT244" s="27">
        <f t="shared" si="23"/>
        <v>0</v>
      </c>
      <c r="BH244" s="256"/>
    </row>
    <row r="245" spans="1:60" ht="18" customHeight="1">
      <c r="A245" s="218">
        <f>SUBTOTAL(3,$AT$7:AT245)</f>
        <v>239</v>
      </c>
      <c r="B245" s="251" t="s">
        <v>11226</v>
      </c>
      <c r="C245" s="251" t="str">
        <f>MID(D245:D1926,4,3)</f>
        <v>004</v>
      </c>
      <c r="D245" s="260" t="s">
        <v>5434</v>
      </c>
      <c r="E245" s="258" t="s">
        <v>11227</v>
      </c>
      <c r="F245" s="251" t="s">
        <v>10970</v>
      </c>
      <c r="G245" s="251" t="s">
        <v>7106</v>
      </c>
      <c r="H245" s="251"/>
      <c r="I245" s="259" t="s">
        <v>8848</v>
      </c>
      <c r="J245" s="252"/>
      <c r="K245" s="259" t="s">
        <v>8848</v>
      </c>
      <c r="L245" s="252"/>
      <c r="M245" s="251" t="s">
        <v>11000</v>
      </c>
      <c r="N245" s="251"/>
      <c r="O245" s="251"/>
      <c r="P245" s="251"/>
      <c r="Q245" s="288">
        <v>7500000</v>
      </c>
      <c r="R245" s="288"/>
      <c r="S245" s="288"/>
      <c r="T245" s="288"/>
      <c r="U245" s="253">
        <v>7500000</v>
      </c>
      <c r="V245" s="253"/>
      <c r="W245" s="253"/>
      <c r="X245" s="253"/>
      <c r="Y245" s="253"/>
      <c r="Z245" s="253"/>
      <c r="AA245" s="253"/>
      <c r="AB245" s="253"/>
      <c r="AC245" s="253"/>
      <c r="AD245" s="253"/>
      <c r="AE245" s="253"/>
      <c r="AF245" s="253"/>
      <c r="AG245" s="253"/>
      <c r="AH245" s="253"/>
      <c r="AI245" s="253">
        <v>0</v>
      </c>
      <c r="AJ245" s="253"/>
      <c r="AK245" s="253">
        <v>8450000</v>
      </c>
      <c r="AL245" s="253"/>
      <c r="AM245" s="253">
        <v>8450000</v>
      </c>
      <c r="AN245" s="253"/>
      <c r="AO245" s="253"/>
      <c r="AP245" s="253"/>
      <c r="AQ245" s="253"/>
      <c r="AR245" s="253"/>
      <c r="AS245" s="253">
        <f t="shared" si="25"/>
        <v>0</v>
      </c>
      <c r="AT245" s="27">
        <f t="shared" si="23"/>
        <v>0</v>
      </c>
      <c r="BH245" s="256"/>
    </row>
    <row r="246" spans="1:60" ht="18" customHeight="1">
      <c r="A246" s="218">
        <f>SUBTOTAL(3,$AT$7:AT246)</f>
        <v>240</v>
      </c>
      <c r="B246" s="251" t="s">
        <v>11228</v>
      </c>
      <c r="C246" s="251" t="str">
        <f>MID(D246:D1927,4,3)</f>
        <v>004</v>
      </c>
      <c r="D246" s="260" t="s">
        <v>6751</v>
      </c>
      <c r="E246" s="258" t="s">
        <v>11229</v>
      </c>
      <c r="F246" s="251" t="s">
        <v>11032</v>
      </c>
      <c r="G246" s="251" t="s">
        <v>496</v>
      </c>
      <c r="H246" s="251"/>
      <c r="I246" s="259" t="s">
        <v>8848</v>
      </c>
      <c r="J246" s="252"/>
      <c r="K246" s="259" t="s">
        <v>8848</v>
      </c>
      <c r="L246" s="252"/>
      <c r="M246" s="251" t="s">
        <v>10997</v>
      </c>
      <c r="N246" s="251"/>
      <c r="O246" s="251"/>
      <c r="P246" s="251"/>
      <c r="Q246" s="288">
        <v>7500000</v>
      </c>
      <c r="R246" s="288"/>
      <c r="S246" s="288"/>
      <c r="T246" s="288"/>
      <c r="U246" s="253">
        <v>7500000</v>
      </c>
      <c r="V246" s="253"/>
      <c r="W246" s="253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>
        <v>0</v>
      </c>
      <c r="AJ246" s="253"/>
      <c r="AK246" s="253">
        <v>8450000</v>
      </c>
      <c r="AL246" s="253"/>
      <c r="AM246" s="253">
        <v>8450000</v>
      </c>
      <c r="AN246" s="253"/>
      <c r="AO246" s="253"/>
      <c r="AP246" s="253"/>
      <c r="AQ246" s="253"/>
      <c r="AR246" s="253"/>
      <c r="AS246" s="253">
        <f t="shared" si="25"/>
        <v>0</v>
      </c>
      <c r="AT246" s="27">
        <f t="shared" si="23"/>
        <v>0</v>
      </c>
      <c r="BH246" s="256"/>
    </row>
    <row r="247" spans="1:60" ht="18" customHeight="1">
      <c r="A247" s="218">
        <f>SUBTOTAL(3,$AT$7:AT247)</f>
        <v>241</v>
      </c>
      <c r="B247" s="251" t="s">
        <v>11201</v>
      </c>
      <c r="C247" s="251" t="str">
        <f>MID(D247:D1928,4,3)</f>
        <v>004</v>
      </c>
      <c r="D247" s="260" t="s">
        <v>11202</v>
      </c>
      <c r="E247" s="258" t="s">
        <v>11203</v>
      </c>
      <c r="F247" s="251" t="s">
        <v>11104</v>
      </c>
      <c r="G247" s="251" t="s">
        <v>7106</v>
      </c>
      <c r="H247" s="251"/>
      <c r="I247" s="259" t="s">
        <v>8848</v>
      </c>
      <c r="J247" s="252"/>
      <c r="K247" s="259" t="s">
        <v>8848</v>
      </c>
      <c r="L247" s="252"/>
      <c r="M247" s="251" t="s">
        <v>11004</v>
      </c>
      <c r="N247" s="251"/>
      <c r="O247" s="251"/>
      <c r="P247" s="251"/>
      <c r="Q247" s="288">
        <v>7500000</v>
      </c>
      <c r="R247" s="288"/>
      <c r="S247" s="288"/>
      <c r="T247" s="288"/>
      <c r="U247" s="253"/>
      <c r="V247" s="253"/>
      <c r="W247" s="253">
        <v>7500000</v>
      </c>
      <c r="X247" s="253"/>
      <c r="Y247" s="253"/>
      <c r="Z247" s="253"/>
      <c r="AA247" s="253"/>
      <c r="AB247" s="253"/>
      <c r="AC247" s="253"/>
      <c r="AD247" s="253"/>
      <c r="AE247" s="253"/>
      <c r="AF247" s="253"/>
      <c r="AG247" s="253"/>
      <c r="AH247" s="253"/>
      <c r="AI247" s="253">
        <v>0</v>
      </c>
      <c r="AJ247" s="253"/>
      <c r="AK247" s="253">
        <v>8450000</v>
      </c>
      <c r="AL247" s="253"/>
      <c r="AM247" s="253">
        <v>8450000</v>
      </c>
      <c r="AN247" s="253"/>
      <c r="AO247" s="253"/>
      <c r="AP247" s="253"/>
      <c r="AQ247" s="253"/>
      <c r="AR247" s="253"/>
      <c r="AS247" s="253">
        <f t="shared" si="25"/>
        <v>0</v>
      </c>
      <c r="AT247" s="27">
        <f t="shared" si="23"/>
        <v>0</v>
      </c>
      <c r="BH247" s="256"/>
    </row>
    <row r="248" spans="1:60" ht="18" customHeight="1">
      <c r="A248" s="218">
        <f>SUBTOTAL(3,$AT$7:AT248)</f>
        <v>242</v>
      </c>
      <c r="B248" s="251" t="s">
        <v>11233</v>
      </c>
      <c r="C248" s="251" t="str">
        <f>MID(D248:D1929,4,3)</f>
        <v>004</v>
      </c>
      <c r="D248" s="260" t="s">
        <v>4892</v>
      </c>
      <c r="E248" s="258" t="s">
        <v>11234</v>
      </c>
      <c r="F248" s="251" t="s">
        <v>10816</v>
      </c>
      <c r="G248" s="251" t="s">
        <v>496</v>
      </c>
      <c r="H248" s="251"/>
      <c r="I248" s="259" t="s">
        <v>8848</v>
      </c>
      <c r="J248" s="252"/>
      <c r="K248" s="259" t="s">
        <v>8848</v>
      </c>
      <c r="L248" s="252"/>
      <c r="M248" s="251" t="s">
        <v>10997</v>
      </c>
      <c r="N248" s="251"/>
      <c r="O248" s="251"/>
      <c r="P248" s="251"/>
      <c r="Q248" s="288">
        <v>7500000</v>
      </c>
      <c r="R248" s="288"/>
      <c r="S248" s="288"/>
      <c r="T248" s="288"/>
      <c r="U248" s="253">
        <v>7500000</v>
      </c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3"/>
      <c r="AG248" s="253"/>
      <c r="AH248" s="253"/>
      <c r="AI248" s="253">
        <v>0</v>
      </c>
      <c r="AJ248" s="253"/>
      <c r="AK248" s="253">
        <v>8450000</v>
      </c>
      <c r="AL248" s="253"/>
      <c r="AM248" s="253">
        <v>8450000</v>
      </c>
      <c r="AN248" s="253"/>
      <c r="AO248" s="253"/>
      <c r="AP248" s="253"/>
      <c r="AQ248" s="253"/>
      <c r="AR248" s="253"/>
      <c r="AS248" s="253">
        <f t="shared" si="25"/>
        <v>0</v>
      </c>
      <c r="AT248" s="27">
        <f t="shared" si="23"/>
        <v>0</v>
      </c>
      <c r="BH248" s="256"/>
    </row>
    <row r="249" spans="1:60" ht="18" customHeight="1">
      <c r="A249" s="218">
        <f>SUBTOTAL(3,$AT$7:AT249)</f>
        <v>243</v>
      </c>
      <c r="B249" s="251" t="s">
        <v>11235</v>
      </c>
      <c r="C249" s="251" t="str">
        <f>MID(D249:D1930,4,3)</f>
        <v>004</v>
      </c>
      <c r="D249" s="260" t="s">
        <v>5316</v>
      </c>
      <c r="E249" s="258" t="s">
        <v>11236</v>
      </c>
      <c r="F249" s="251" t="s">
        <v>11237</v>
      </c>
      <c r="G249" s="251" t="s">
        <v>496</v>
      </c>
      <c r="H249" s="251"/>
      <c r="I249" s="259" t="s">
        <v>8848</v>
      </c>
      <c r="J249" s="252"/>
      <c r="K249" s="259" t="s">
        <v>8848</v>
      </c>
      <c r="L249" s="252"/>
      <c r="M249" s="251" t="s">
        <v>11025</v>
      </c>
      <c r="N249" s="251"/>
      <c r="O249" s="251"/>
      <c r="P249" s="251"/>
      <c r="Q249" s="288">
        <v>7500000</v>
      </c>
      <c r="R249" s="288"/>
      <c r="S249" s="288"/>
      <c r="T249" s="288"/>
      <c r="U249" s="253">
        <v>7500000</v>
      </c>
      <c r="V249" s="253"/>
      <c r="W249" s="253"/>
      <c r="X249" s="253"/>
      <c r="Y249" s="253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>
        <v>0</v>
      </c>
      <c r="AJ249" s="253"/>
      <c r="AK249" s="253">
        <v>8450000</v>
      </c>
      <c r="AL249" s="253"/>
      <c r="AM249" s="253"/>
      <c r="AN249" s="253"/>
      <c r="AO249" s="253"/>
      <c r="AP249" s="253"/>
      <c r="AQ249" s="253"/>
      <c r="AR249" s="253"/>
      <c r="AS249" s="253">
        <f t="shared" si="25"/>
        <v>8450000</v>
      </c>
      <c r="AT249" s="27">
        <f t="shared" si="23"/>
        <v>8450000</v>
      </c>
      <c r="BH249" s="256"/>
    </row>
    <row r="250" spans="1:60" ht="18" customHeight="1">
      <c r="A250" s="218">
        <f>SUBTOTAL(3,$AT$7:AT250)</f>
        <v>244</v>
      </c>
      <c r="B250" s="251" t="s">
        <v>11238</v>
      </c>
      <c r="C250" s="251" t="str">
        <f>MID(D250:D1931,4,3)</f>
        <v>004</v>
      </c>
      <c r="D250" s="260" t="s">
        <v>5093</v>
      </c>
      <c r="E250" s="258" t="s">
        <v>11239</v>
      </c>
      <c r="F250" s="251" t="s">
        <v>10642</v>
      </c>
      <c r="G250" s="251" t="s">
        <v>496</v>
      </c>
      <c r="H250" s="251"/>
      <c r="I250" s="259" t="s">
        <v>8848</v>
      </c>
      <c r="J250" s="252"/>
      <c r="K250" s="259" t="s">
        <v>8848</v>
      </c>
      <c r="L250" s="252"/>
      <c r="M250" s="251" t="s">
        <v>11004</v>
      </c>
      <c r="N250" s="251"/>
      <c r="O250" s="251"/>
      <c r="P250" s="251"/>
      <c r="Q250" s="288">
        <v>7500000</v>
      </c>
      <c r="R250" s="288"/>
      <c r="S250" s="288"/>
      <c r="T250" s="288"/>
      <c r="U250" s="253">
        <v>7500000</v>
      </c>
      <c r="V250" s="253"/>
      <c r="W250" s="253"/>
      <c r="X250" s="253"/>
      <c r="Y250" s="253"/>
      <c r="Z250" s="253"/>
      <c r="AA250" s="253"/>
      <c r="AB250" s="253"/>
      <c r="AC250" s="253"/>
      <c r="AD250" s="253"/>
      <c r="AE250" s="253"/>
      <c r="AF250" s="253"/>
      <c r="AG250" s="253"/>
      <c r="AH250" s="253"/>
      <c r="AI250" s="253">
        <v>0</v>
      </c>
      <c r="AJ250" s="253"/>
      <c r="AK250" s="253">
        <v>8450000</v>
      </c>
      <c r="AL250" s="253"/>
      <c r="AM250" s="253">
        <v>8450000</v>
      </c>
      <c r="AN250" s="253"/>
      <c r="AO250" s="253"/>
      <c r="AP250" s="253"/>
      <c r="AQ250" s="253"/>
      <c r="AR250" s="253"/>
      <c r="AS250" s="253">
        <f t="shared" si="25"/>
        <v>0</v>
      </c>
      <c r="AT250" s="27">
        <f t="shared" si="23"/>
        <v>0</v>
      </c>
      <c r="BH250" s="256"/>
    </row>
    <row r="251" spans="1:60" ht="18" customHeight="1">
      <c r="A251" s="218">
        <f>SUBTOTAL(3,$AT$7:AT251)</f>
        <v>245</v>
      </c>
      <c r="B251" s="251" t="s">
        <v>11206</v>
      </c>
      <c r="C251" s="251" t="str">
        <f>MID(D251:D1932,4,3)</f>
        <v>004</v>
      </c>
      <c r="D251" s="260" t="s">
        <v>11207</v>
      </c>
      <c r="E251" s="258" t="s">
        <v>11208</v>
      </c>
      <c r="F251" s="251" t="s">
        <v>11209</v>
      </c>
      <c r="G251" s="251" t="s">
        <v>496</v>
      </c>
      <c r="H251" s="251"/>
      <c r="I251" s="259" t="s">
        <v>8848</v>
      </c>
      <c r="J251" s="252"/>
      <c r="K251" s="259" t="s">
        <v>8848</v>
      </c>
      <c r="L251" s="252"/>
      <c r="M251" s="251" t="s">
        <v>10997</v>
      </c>
      <c r="N251" s="251"/>
      <c r="O251" s="251"/>
      <c r="P251" s="251"/>
      <c r="Q251" s="288">
        <v>7500000</v>
      </c>
      <c r="R251" s="288"/>
      <c r="S251" s="288"/>
      <c r="T251" s="288"/>
      <c r="U251" s="253"/>
      <c r="V251" s="253"/>
      <c r="W251" s="253">
        <v>7500000</v>
      </c>
      <c r="X251" s="253"/>
      <c r="Y251" s="253"/>
      <c r="Z251" s="253"/>
      <c r="AA251" s="253"/>
      <c r="AB251" s="253"/>
      <c r="AC251" s="253"/>
      <c r="AD251" s="253"/>
      <c r="AE251" s="253"/>
      <c r="AF251" s="253"/>
      <c r="AG251" s="253"/>
      <c r="AH251" s="253"/>
      <c r="AI251" s="253">
        <v>0</v>
      </c>
      <c r="AJ251" s="253"/>
      <c r="AK251" s="253">
        <v>8450000</v>
      </c>
      <c r="AL251" s="253"/>
      <c r="AM251" s="253">
        <v>8450000</v>
      </c>
      <c r="AN251" s="253"/>
      <c r="AO251" s="253"/>
      <c r="AP251" s="253"/>
      <c r="AQ251" s="253"/>
      <c r="AR251" s="253"/>
      <c r="AS251" s="253">
        <f t="shared" si="25"/>
        <v>0</v>
      </c>
      <c r="AT251" s="27">
        <f t="shared" si="23"/>
        <v>0</v>
      </c>
      <c r="BH251" s="256"/>
    </row>
    <row r="252" spans="1:60" ht="18" customHeight="1">
      <c r="A252" s="218">
        <f>SUBTOTAL(3,$AT$7:AT252)</f>
        <v>246</v>
      </c>
      <c r="B252" s="251" t="s">
        <v>11243</v>
      </c>
      <c r="C252" s="251" t="str">
        <f>MID(D252:D1933,4,3)</f>
        <v>004</v>
      </c>
      <c r="D252" s="260" t="s">
        <v>4763</v>
      </c>
      <c r="E252" s="258" t="s">
        <v>11244</v>
      </c>
      <c r="F252" s="251" t="s">
        <v>11245</v>
      </c>
      <c r="G252" s="251" t="s">
        <v>496</v>
      </c>
      <c r="H252" s="251"/>
      <c r="I252" s="259" t="s">
        <v>8848</v>
      </c>
      <c r="J252" s="252"/>
      <c r="K252" s="259" t="s">
        <v>8848</v>
      </c>
      <c r="L252" s="252"/>
      <c r="M252" s="251" t="s">
        <v>11000</v>
      </c>
      <c r="N252" s="251"/>
      <c r="O252" s="251"/>
      <c r="P252" s="251"/>
      <c r="Q252" s="288">
        <v>7500000</v>
      </c>
      <c r="R252" s="288"/>
      <c r="S252" s="288"/>
      <c r="T252" s="288"/>
      <c r="U252" s="253">
        <v>7500000</v>
      </c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>
        <v>0</v>
      </c>
      <c r="AJ252" s="253"/>
      <c r="AK252" s="253">
        <v>8450000</v>
      </c>
      <c r="AL252" s="253"/>
      <c r="AM252" s="253">
        <v>8450000</v>
      </c>
      <c r="AN252" s="253"/>
      <c r="AO252" s="253"/>
      <c r="AP252" s="253"/>
      <c r="AQ252" s="253"/>
      <c r="AR252" s="253"/>
      <c r="AS252" s="253">
        <f t="shared" si="25"/>
        <v>0</v>
      </c>
      <c r="AT252" s="27">
        <f t="shared" si="23"/>
        <v>0</v>
      </c>
      <c r="BH252" s="256"/>
    </row>
    <row r="253" spans="1:60" ht="18" customHeight="1">
      <c r="A253" s="218">
        <f>SUBTOTAL(3,$AT$7:AT253)</f>
        <v>247</v>
      </c>
      <c r="B253" s="251" t="s">
        <v>11246</v>
      </c>
      <c r="C253" s="251" t="str">
        <f>MID(D253:D1934,4,3)</f>
        <v>004</v>
      </c>
      <c r="D253" s="260" t="s">
        <v>5850</v>
      </c>
      <c r="E253" s="258" t="s">
        <v>11244</v>
      </c>
      <c r="F253" s="251" t="s">
        <v>11018</v>
      </c>
      <c r="G253" s="251" t="s">
        <v>496</v>
      </c>
      <c r="H253" s="251"/>
      <c r="I253" s="259" t="s">
        <v>8848</v>
      </c>
      <c r="J253" s="252"/>
      <c r="K253" s="259" t="s">
        <v>8848</v>
      </c>
      <c r="L253" s="252"/>
      <c r="M253" s="251" t="s">
        <v>10997</v>
      </c>
      <c r="N253" s="251"/>
      <c r="O253" s="251"/>
      <c r="P253" s="251"/>
      <c r="Q253" s="288">
        <v>7500000</v>
      </c>
      <c r="R253" s="288"/>
      <c r="S253" s="288"/>
      <c r="T253" s="288"/>
      <c r="U253" s="253">
        <v>7500000</v>
      </c>
      <c r="V253" s="253"/>
      <c r="W253" s="253"/>
      <c r="X253" s="253"/>
      <c r="Y253" s="253"/>
      <c r="Z253" s="253"/>
      <c r="AA253" s="253"/>
      <c r="AB253" s="253"/>
      <c r="AC253" s="253"/>
      <c r="AD253" s="253"/>
      <c r="AE253" s="253"/>
      <c r="AF253" s="253"/>
      <c r="AG253" s="253"/>
      <c r="AH253" s="253"/>
      <c r="AI253" s="253">
        <v>0</v>
      </c>
      <c r="AJ253" s="253"/>
      <c r="AK253" s="253">
        <v>8450000</v>
      </c>
      <c r="AL253" s="253"/>
      <c r="AM253" s="253">
        <v>8450000</v>
      </c>
      <c r="AN253" s="253"/>
      <c r="AO253" s="253"/>
      <c r="AP253" s="253"/>
      <c r="AQ253" s="253"/>
      <c r="AR253" s="253"/>
      <c r="AS253" s="253">
        <f t="shared" si="25"/>
        <v>0</v>
      </c>
      <c r="AT253" s="27">
        <f t="shared" si="23"/>
        <v>0</v>
      </c>
      <c r="BH253" s="256"/>
    </row>
    <row r="254" spans="1:60" ht="18" customHeight="1">
      <c r="A254" s="218">
        <f>SUBTOTAL(3,$AT$7:AT254)</f>
        <v>248</v>
      </c>
      <c r="B254" s="251" t="s">
        <v>11247</v>
      </c>
      <c r="C254" s="251" t="str">
        <f>MID(D254:D1935,4,3)</f>
        <v>004</v>
      </c>
      <c r="D254" s="260" t="s">
        <v>5708</v>
      </c>
      <c r="E254" s="258" t="s">
        <v>11248</v>
      </c>
      <c r="F254" s="251" t="s">
        <v>11249</v>
      </c>
      <c r="G254" s="251" t="s">
        <v>496</v>
      </c>
      <c r="H254" s="251"/>
      <c r="I254" s="259" t="s">
        <v>8848</v>
      </c>
      <c r="J254" s="252"/>
      <c r="K254" s="259" t="s">
        <v>8848</v>
      </c>
      <c r="L254" s="252"/>
      <c r="M254" s="251" t="s">
        <v>11000</v>
      </c>
      <c r="N254" s="251"/>
      <c r="O254" s="251"/>
      <c r="P254" s="251"/>
      <c r="Q254" s="288">
        <v>7500000</v>
      </c>
      <c r="R254" s="288"/>
      <c r="S254" s="288"/>
      <c r="T254" s="288"/>
      <c r="U254" s="253">
        <v>7500000</v>
      </c>
      <c r="V254" s="253"/>
      <c r="W254" s="253"/>
      <c r="X254" s="253"/>
      <c r="Y254" s="253"/>
      <c r="Z254" s="253"/>
      <c r="AA254" s="253"/>
      <c r="AB254" s="253"/>
      <c r="AC254" s="253"/>
      <c r="AD254" s="253"/>
      <c r="AE254" s="253"/>
      <c r="AF254" s="253"/>
      <c r="AG254" s="253"/>
      <c r="AH254" s="253"/>
      <c r="AI254" s="253">
        <v>0</v>
      </c>
      <c r="AJ254" s="253"/>
      <c r="AK254" s="253">
        <v>8450000</v>
      </c>
      <c r="AL254" s="253"/>
      <c r="AM254" s="253">
        <v>8450000</v>
      </c>
      <c r="AN254" s="253"/>
      <c r="AO254" s="253"/>
      <c r="AP254" s="253"/>
      <c r="AQ254" s="253"/>
      <c r="AR254" s="253"/>
      <c r="AS254" s="253">
        <f t="shared" si="25"/>
        <v>0</v>
      </c>
      <c r="AT254" s="27">
        <f t="shared" si="23"/>
        <v>0</v>
      </c>
      <c r="BH254" s="256"/>
    </row>
    <row r="255" spans="1:60" ht="18" customHeight="1">
      <c r="A255" s="218">
        <f>SUBTOTAL(3,$AT$7:AT255)</f>
        <v>249</v>
      </c>
      <c r="B255" s="251" t="s">
        <v>11213</v>
      </c>
      <c r="C255" s="251" t="str">
        <f>MID(D255:D1936,4,3)</f>
        <v>004</v>
      </c>
      <c r="D255" s="260" t="s">
        <v>11214</v>
      </c>
      <c r="E255" s="258" t="s">
        <v>11215</v>
      </c>
      <c r="F255" s="251" t="s">
        <v>10593</v>
      </c>
      <c r="G255" s="251" t="s">
        <v>7106</v>
      </c>
      <c r="H255" s="251"/>
      <c r="I255" s="259" t="s">
        <v>8848</v>
      </c>
      <c r="J255" s="252"/>
      <c r="K255" s="259" t="s">
        <v>8848</v>
      </c>
      <c r="L255" s="252"/>
      <c r="M255" s="251" t="s">
        <v>11004</v>
      </c>
      <c r="N255" s="251"/>
      <c r="O255" s="251"/>
      <c r="P255" s="251"/>
      <c r="Q255" s="288">
        <v>7500000</v>
      </c>
      <c r="R255" s="288"/>
      <c r="S255" s="288"/>
      <c r="T255" s="288"/>
      <c r="U255" s="253"/>
      <c r="V255" s="253"/>
      <c r="W255" s="253"/>
      <c r="X255" s="253"/>
      <c r="Y255" s="253"/>
      <c r="Z255" s="253"/>
      <c r="AA255" s="253">
        <v>7500000</v>
      </c>
      <c r="AB255" s="253"/>
      <c r="AC255" s="253"/>
      <c r="AD255" s="253"/>
      <c r="AE255" s="253"/>
      <c r="AF255" s="253"/>
      <c r="AG255" s="253"/>
      <c r="AH255" s="253"/>
      <c r="AI255" s="253">
        <v>0</v>
      </c>
      <c r="AJ255" s="253"/>
      <c r="AK255" s="253">
        <v>8450000</v>
      </c>
      <c r="AL255" s="253"/>
      <c r="AM255" s="253">
        <v>8450000</v>
      </c>
      <c r="AN255" s="253"/>
      <c r="AO255" s="253"/>
      <c r="AP255" s="253"/>
      <c r="AQ255" s="253"/>
      <c r="AR255" s="253"/>
      <c r="AS255" s="253">
        <f t="shared" si="25"/>
        <v>0</v>
      </c>
      <c r="AT255" s="27">
        <f t="shared" si="23"/>
        <v>0</v>
      </c>
      <c r="BH255" s="256"/>
    </row>
    <row r="256" spans="1:60" ht="18" customHeight="1">
      <c r="A256" s="218">
        <f>SUBTOTAL(3,$AT$7:AT256)</f>
        <v>250</v>
      </c>
      <c r="B256" s="251" t="s">
        <v>11230</v>
      </c>
      <c r="C256" s="251" t="str">
        <f>MID(D256:D1937,4,3)</f>
        <v>004</v>
      </c>
      <c r="D256" s="260" t="s">
        <v>11231</v>
      </c>
      <c r="E256" s="258" t="s">
        <v>11232</v>
      </c>
      <c r="F256" s="251" t="s">
        <v>10787</v>
      </c>
      <c r="G256" s="251" t="s">
        <v>496</v>
      </c>
      <c r="H256" s="251"/>
      <c r="I256" s="259" t="s">
        <v>8848</v>
      </c>
      <c r="J256" s="252"/>
      <c r="K256" s="259" t="s">
        <v>8848</v>
      </c>
      <c r="L256" s="252"/>
      <c r="M256" s="251" t="s">
        <v>11013</v>
      </c>
      <c r="N256" s="251"/>
      <c r="O256" s="251"/>
      <c r="P256" s="251"/>
      <c r="Q256" s="288">
        <v>7500000</v>
      </c>
      <c r="R256" s="288"/>
      <c r="S256" s="288"/>
      <c r="T256" s="288"/>
      <c r="U256" s="253"/>
      <c r="V256" s="253"/>
      <c r="W256" s="253">
        <v>7500000</v>
      </c>
      <c r="X256" s="253"/>
      <c r="Y256" s="253"/>
      <c r="Z256" s="253"/>
      <c r="AA256" s="253"/>
      <c r="AB256" s="253"/>
      <c r="AC256" s="253"/>
      <c r="AD256" s="253"/>
      <c r="AE256" s="253"/>
      <c r="AF256" s="253"/>
      <c r="AG256" s="253"/>
      <c r="AH256" s="253"/>
      <c r="AI256" s="253">
        <v>0</v>
      </c>
      <c r="AJ256" s="253"/>
      <c r="AK256" s="253">
        <v>8450000</v>
      </c>
      <c r="AL256" s="253"/>
      <c r="AM256" s="253">
        <v>8450000</v>
      </c>
      <c r="AN256" s="253"/>
      <c r="AO256" s="253"/>
      <c r="AP256" s="253"/>
      <c r="AQ256" s="253"/>
      <c r="AR256" s="253"/>
      <c r="AS256" s="253">
        <f t="shared" si="25"/>
        <v>0</v>
      </c>
      <c r="AT256" s="27">
        <f t="shared" si="23"/>
        <v>0</v>
      </c>
      <c r="BH256" s="256"/>
    </row>
    <row r="257" spans="1:60" ht="18" customHeight="1">
      <c r="A257" s="218">
        <f>SUBTOTAL(3,$AT$7:AT257)</f>
        <v>251</v>
      </c>
      <c r="B257" s="251" t="s">
        <v>11240</v>
      </c>
      <c r="C257" s="251" t="str">
        <f>MID(D257:D1938,4,3)</f>
        <v>004</v>
      </c>
      <c r="D257" s="260" t="s">
        <v>11241</v>
      </c>
      <c r="E257" s="258" t="s">
        <v>11242</v>
      </c>
      <c r="F257" s="251" t="s">
        <v>11144</v>
      </c>
      <c r="G257" s="251" t="s">
        <v>496</v>
      </c>
      <c r="H257" s="251"/>
      <c r="I257" s="259" t="s">
        <v>8848</v>
      </c>
      <c r="J257" s="252"/>
      <c r="K257" s="259" t="s">
        <v>8848</v>
      </c>
      <c r="L257" s="252"/>
      <c r="M257" s="251" t="s">
        <v>11004</v>
      </c>
      <c r="N257" s="251"/>
      <c r="O257" s="251"/>
      <c r="P257" s="251"/>
      <c r="Q257" s="288">
        <v>7500000</v>
      </c>
      <c r="R257" s="288"/>
      <c r="S257" s="288"/>
      <c r="T257" s="288"/>
      <c r="U257" s="253"/>
      <c r="V257" s="253"/>
      <c r="W257" s="253">
        <v>7500000</v>
      </c>
      <c r="X257" s="253"/>
      <c r="Y257" s="253"/>
      <c r="Z257" s="253"/>
      <c r="AA257" s="253"/>
      <c r="AB257" s="253"/>
      <c r="AC257" s="253"/>
      <c r="AD257" s="253"/>
      <c r="AE257" s="253"/>
      <c r="AF257" s="253"/>
      <c r="AG257" s="253"/>
      <c r="AH257" s="253"/>
      <c r="AI257" s="253">
        <v>0</v>
      </c>
      <c r="AJ257" s="253"/>
      <c r="AK257" s="253">
        <v>8450000</v>
      </c>
      <c r="AL257" s="253"/>
      <c r="AM257" s="253"/>
      <c r="AN257" s="253"/>
      <c r="AO257" s="253"/>
      <c r="AP257" s="253"/>
      <c r="AQ257" s="253"/>
      <c r="AR257" s="253"/>
      <c r="AS257" s="253">
        <f t="shared" si="25"/>
        <v>8450000</v>
      </c>
      <c r="AT257" s="27">
        <f t="shared" si="23"/>
        <v>8450000</v>
      </c>
      <c r="BH257" s="256"/>
    </row>
    <row r="258" spans="1:60" ht="18" customHeight="1">
      <c r="A258" s="218">
        <f>SUBTOTAL(3,$AT$7:AT258)</f>
        <v>252</v>
      </c>
      <c r="B258" s="251" t="s">
        <v>11250</v>
      </c>
      <c r="C258" s="251" t="str">
        <f>MID(D258:D1939,4,3)</f>
        <v>004</v>
      </c>
      <c r="D258" s="260" t="s">
        <v>11251</v>
      </c>
      <c r="E258" s="258" t="s">
        <v>11252</v>
      </c>
      <c r="F258" s="251" t="s">
        <v>11253</v>
      </c>
      <c r="G258" s="251" t="s">
        <v>496</v>
      </c>
      <c r="H258" s="251"/>
      <c r="I258" s="259" t="s">
        <v>8848</v>
      </c>
      <c r="J258" s="252"/>
      <c r="K258" s="259" t="s">
        <v>8848</v>
      </c>
      <c r="L258" s="252"/>
      <c r="M258" s="251" t="s">
        <v>11013</v>
      </c>
      <c r="N258" s="251"/>
      <c r="O258" s="251"/>
      <c r="P258" s="251"/>
      <c r="Q258" s="288">
        <v>7500000</v>
      </c>
      <c r="R258" s="288"/>
      <c r="S258" s="288"/>
      <c r="T258" s="288"/>
      <c r="U258" s="253"/>
      <c r="V258" s="253"/>
      <c r="W258" s="253">
        <v>7500000</v>
      </c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>
        <v>0</v>
      </c>
      <c r="AJ258" s="253"/>
      <c r="AK258" s="253">
        <v>8450000</v>
      </c>
      <c r="AL258" s="253"/>
      <c r="AM258" s="253">
        <v>8450000</v>
      </c>
      <c r="AN258" s="253"/>
      <c r="AO258" s="253"/>
      <c r="AP258" s="253"/>
      <c r="AQ258" s="253"/>
      <c r="AR258" s="253"/>
      <c r="AS258" s="253">
        <f t="shared" si="25"/>
        <v>0</v>
      </c>
      <c r="AT258" s="27">
        <f t="shared" si="23"/>
        <v>0</v>
      </c>
      <c r="BH258" s="256"/>
    </row>
    <row r="259" spans="1:60" ht="18" customHeight="1">
      <c r="A259" s="218">
        <f>SUBTOTAL(3,$AT$7:AT259)</f>
        <v>253</v>
      </c>
      <c r="B259" s="251" t="s">
        <v>11265</v>
      </c>
      <c r="C259" s="251" t="str">
        <f>MID(D259:D1940,4,3)</f>
        <v>004</v>
      </c>
      <c r="D259" s="260" t="s">
        <v>6436</v>
      </c>
      <c r="E259" s="258" t="s">
        <v>11266</v>
      </c>
      <c r="F259" s="251" t="s">
        <v>10964</v>
      </c>
      <c r="G259" s="251" t="s">
        <v>496</v>
      </c>
      <c r="H259" s="251"/>
      <c r="I259" s="259" t="s">
        <v>8848</v>
      </c>
      <c r="J259" s="252"/>
      <c r="K259" s="259" t="s">
        <v>8848</v>
      </c>
      <c r="L259" s="252"/>
      <c r="M259" s="251" t="s">
        <v>11000</v>
      </c>
      <c r="N259" s="251"/>
      <c r="O259" s="251"/>
      <c r="P259" s="392">
        <v>52850</v>
      </c>
      <c r="Q259" s="288">
        <v>7500000</v>
      </c>
      <c r="R259" s="288"/>
      <c r="S259" s="288"/>
      <c r="T259" s="288"/>
      <c r="U259" s="253">
        <v>7500000</v>
      </c>
      <c r="V259" s="253"/>
      <c r="W259" s="253"/>
      <c r="X259" s="253"/>
      <c r="Y259" s="253"/>
      <c r="Z259" s="253"/>
      <c r="AA259" s="253"/>
      <c r="AB259" s="253"/>
      <c r="AC259" s="253"/>
      <c r="AD259" s="253"/>
      <c r="AE259" s="253"/>
      <c r="AF259" s="253"/>
      <c r="AG259" s="253"/>
      <c r="AH259" s="392">
        <v>52850</v>
      </c>
      <c r="AI259" s="253">
        <v>0</v>
      </c>
      <c r="AJ259" s="392"/>
      <c r="AK259" s="253">
        <v>8450000</v>
      </c>
      <c r="AL259" s="253"/>
      <c r="AM259" s="253"/>
      <c r="AN259" s="253"/>
      <c r="AO259" s="253">
        <v>8450000</v>
      </c>
      <c r="AP259" s="253"/>
      <c r="AQ259" s="253"/>
      <c r="AR259" s="253"/>
      <c r="AS259" s="253">
        <f t="shared" ref="AS259:AS260" si="26">IF(SUM(AL259:AO259)&lt;SUM(AK259),SUM(AK259)-SUM(AL259:AO259),)</f>
        <v>0</v>
      </c>
      <c r="AT259" s="27">
        <f t="shared" si="23"/>
        <v>0</v>
      </c>
      <c r="BH259" s="256"/>
    </row>
    <row r="260" spans="1:60" ht="18" customHeight="1">
      <c r="A260" s="218">
        <f>SUBTOTAL(3,$AT$7:AT260)</f>
        <v>254</v>
      </c>
      <c r="B260" s="251" t="s">
        <v>11254</v>
      </c>
      <c r="C260" s="251" t="str">
        <f>MID(D260:D1941,4,3)</f>
        <v>004</v>
      </c>
      <c r="D260" s="260" t="s">
        <v>11255</v>
      </c>
      <c r="E260" s="258" t="s">
        <v>11256</v>
      </c>
      <c r="F260" s="251" t="s">
        <v>11257</v>
      </c>
      <c r="G260" s="251" t="s">
        <v>496</v>
      </c>
      <c r="H260" s="251"/>
      <c r="I260" s="259" t="s">
        <v>8848</v>
      </c>
      <c r="J260" s="252"/>
      <c r="K260" s="259" t="s">
        <v>8848</v>
      </c>
      <c r="L260" s="252"/>
      <c r="M260" s="251" t="s">
        <v>11013</v>
      </c>
      <c r="N260" s="251"/>
      <c r="O260" s="251"/>
      <c r="P260" s="251"/>
      <c r="Q260" s="288">
        <v>7500000</v>
      </c>
      <c r="R260" s="288"/>
      <c r="S260" s="288"/>
      <c r="T260" s="288"/>
      <c r="U260" s="253"/>
      <c r="V260" s="253"/>
      <c r="W260" s="253">
        <v>7500000</v>
      </c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>
        <v>0</v>
      </c>
      <c r="AJ260" s="253">
        <v>1578000</v>
      </c>
      <c r="AK260" s="253">
        <f>8450000-AJ260</f>
        <v>6872000</v>
      </c>
      <c r="AL260" s="253"/>
      <c r="AM260" s="253"/>
      <c r="AN260" s="253"/>
      <c r="AO260" s="253">
        <v>6872000</v>
      </c>
      <c r="AP260" s="253"/>
      <c r="AQ260" s="253"/>
      <c r="AR260" s="253"/>
      <c r="AS260" s="253">
        <f t="shared" si="26"/>
        <v>0</v>
      </c>
      <c r="AT260" s="27">
        <f t="shared" si="23"/>
        <v>0</v>
      </c>
      <c r="BH260" s="256"/>
    </row>
    <row r="261" spans="1:60" ht="18" customHeight="1">
      <c r="A261" s="218">
        <f>SUBTOTAL(3,$AT$7:AT261)</f>
        <v>255</v>
      </c>
      <c r="B261" s="251" t="s">
        <v>11269</v>
      </c>
      <c r="C261" s="251" t="str">
        <f>MID(D261:D1942,4,3)</f>
        <v>004</v>
      </c>
      <c r="D261" s="260" t="s">
        <v>5581</v>
      </c>
      <c r="E261" s="258" t="s">
        <v>11270</v>
      </c>
      <c r="F261" s="251" t="s">
        <v>11271</v>
      </c>
      <c r="G261" s="251" t="s">
        <v>496</v>
      </c>
      <c r="H261" s="251"/>
      <c r="I261" s="259" t="s">
        <v>8848</v>
      </c>
      <c r="J261" s="252"/>
      <c r="K261" s="259" t="s">
        <v>8848</v>
      </c>
      <c r="L261" s="252"/>
      <c r="M261" s="251" t="s">
        <v>11025</v>
      </c>
      <c r="N261" s="251"/>
      <c r="O261" s="251"/>
      <c r="P261" s="251"/>
      <c r="Q261" s="288">
        <v>7500000</v>
      </c>
      <c r="R261" s="288"/>
      <c r="S261" s="288"/>
      <c r="T261" s="288"/>
      <c r="U261" s="253">
        <v>7500000</v>
      </c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>
        <v>0</v>
      </c>
      <c r="AJ261" s="253"/>
      <c r="AK261" s="253">
        <v>8450000</v>
      </c>
      <c r="AL261" s="253"/>
      <c r="AM261" s="253">
        <v>8450000</v>
      </c>
      <c r="AN261" s="253"/>
      <c r="AO261" s="253"/>
      <c r="AP261" s="253"/>
      <c r="AQ261" s="253"/>
      <c r="AR261" s="253"/>
      <c r="AS261" s="253">
        <f t="shared" ref="AS261:AS270" si="27">IF(SUM(AL261:AM261)&lt;SUM(AK261),SUM(AK261)-SUM(AL261:AM261),)</f>
        <v>0</v>
      </c>
      <c r="AT261" s="27">
        <f t="shared" si="23"/>
        <v>0</v>
      </c>
      <c r="BH261" s="256"/>
    </row>
    <row r="262" spans="1:60" ht="18" customHeight="1">
      <c r="A262" s="218">
        <f>SUBTOTAL(3,$AT$7:AT262)</f>
        <v>256</v>
      </c>
      <c r="B262" s="251" t="s">
        <v>11272</v>
      </c>
      <c r="C262" s="251" t="str">
        <f>MID(D262:D1943,4,3)</f>
        <v>004</v>
      </c>
      <c r="D262" s="260" t="s">
        <v>5102</v>
      </c>
      <c r="E262" s="258" t="s">
        <v>11273</v>
      </c>
      <c r="F262" s="251" t="s">
        <v>11274</v>
      </c>
      <c r="G262" s="251" t="s">
        <v>496</v>
      </c>
      <c r="H262" s="251"/>
      <c r="I262" s="259" t="s">
        <v>8848</v>
      </c>
      <c r="J262" s="252"/>
      <c r="K262" s="259" t="s">
        <v>8848</v>
      </c>
      <c r="L262" s="252"/>
      <c r="M262" s="251" t="s">
        <v>10997</v>
      </c>
      <c r="N262" s="251"/>
      <c r="O262" s="251"/>
      <c r="P262" s="251"/>
      <c r="Q262" s="288">
        <v>7500000</v>
      </c>
      <c r="R262" s="288"/>
      <c r="S262" s="288"/>
      <c r="T262" s="288"/>
      <c r="U262" s="253">
        <v>7500000</v>
      </c>
      <c r="V262" s="253"/>
      <c r="W262" s="253"/>
      <c r="X262" s="253"/>
      <c r="Y262" s="253"/>
      <c r="Z262" s="253"/>
      <c r="AA262" s="253"/>
      <c r="AB262" s="253"/>
      <c r="AC262" s="253"/>
      <c r="AD262" s="253"/>
      <c r="AE262" s="253"/>
      <c r="AF262" s="253"/>
      <c r="AG262" s="253"/>
      <c r="AH262" s="253"/>
      <c r="AI262" s="253">
        <v>0</v>
      </c>
      <c r="AJ262" s="253"/>
      <c r="AK262" s="253">
        <v>8450000</v>
      </c>
      <c r="AL262" s="253"/>
      <c r="AM262" s="253">
        <v>8450000</v>
      </c>
      <c r="AN262" s="253"/>
      <c r="AO262" s="253"/>
      <c r="AP262" s="253"/>
      <c r="AQ262" s="253"/>
      <c r="AR262" s="253"/>
      <c r="AS262" s="253">
        <f t="shared" si="27"/>
        <v>0</v>
      </c>
      <c r="AT262" s="27">
        <f t="shared" si="23"/>
        <v>0</v>
      </c>
      <c r="BH262" s="256"/>
    </row>
    <row r="263" spans="1:60" ht="18" customHeight="1">
      <c r="A263" s="218">
        <f>SUBTOTAL(3,$AT$7:AT263)</f>
        <v>257</v>
      </c>
      <c r="B263" s="251" t="s">
        <v>11258</v>
      </c>
      <c r="C263" s="251" t="str">
        <f>MID(D263:D1944,4,3)</f>
        <v>004</v>
      </c>
      <c r="D263" s="260" t="s">
        <v>11259</v>
      </c>
      <c r="E263" s="258" t="s">
        <v>9020</v>
      </c>
      <c r="F263" s="251" t="s">
        <v>11260</v>
      </c>
      <c r="G263" s="251" t="s">
        <v>496</v>
      </c>
      <c r="H263" s="251"/>
      <c r="I263" s="259" t="s">
        <v>8848</v>
      </c>
      <c r="J263" s="252"/>
      <c r="K263" s="259" t="s">
        <v>8848</v>
      </c>
      <c r="L263" s="252"/>
      <c r="M263" s="251" t="s">
        <v>11004</v>
      </c>
      <c r="N263" s="251"/>
      <c r="O263" s="251"/>
      <c r="P263" s="251"/>
      <c r="Q263" s="288">
        <v>7500000</v>
      </c>
      <c r="R263" s="288"/>
      <c r="S263" s="288"/>
      <c r="T263" s="288"/>
      <c r="U263" s="253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>
        <v>7500000</v>
      </c>
      <c r="AJ263" s="253"/>
      <c r="AK263" s="253">
        <v>8450000</v>
      </c>
      <c r="AL263" s="253"/>
      <c r="AM263" s="253"/>
      <c r="AN263" s="253"/>
      <c r="AO263" s="253"/>
      <c r="AP263" s="253"/>
      <c r="AQ263" s="253"/>
      <c r="AR263" s="253"/>
      <c r="AS263" s="253">
        <f t="shared" si="27"/>
        <v>8450000</v>
      </c>
      <c r="AT263" s="27">
        <f t="shared" ref="AT263:AT325" si="28">AI263+AS263</f>
        <v>15950000</v>
      </c>
      <c r="BH263" s="256"/>
    </row>
    <row r="264" spans="1:60" ht="18" customHeight="1">
      <c r="A264" s="218">
        <f>SUBTOTAL(3,$AT$7:AT264)</f>
        <v>258</v>
      </c>
      <c r="B264" s="251" t="s">
        <v>11279</v>
      </c>
      <c r="C264" s="251" t="str">
        <f>MID(D264:D1945,4,3)</f>
        <v>004</v>
      </c>
      <c r="D264" s="260" t="s">
        <v>4785</v>
      </c>
      <c r="E264" s="258" t="s">
        <v>11280</v>
      </c>
      <c r="F264" s="251" t="s">
        <v>11281</v>
      </c>
      <c r="G264" s="251" t="s">
        <v>496</v>
      </c>
      <c r="H264" s="251"/>
      <c r="I264" s="259" t="s">
        <v>8848</v>
      </c>
      <c r="J264" s="252"/>
      <c r="K264" s="259" t="s">
        <v>8848</v>
      </c>
      <c r="L264" s="252"/>
      <c r="M264" s="251" t="s">
        <v>11013</v>
      </c>
      <c r="N264" s="251"/>
      <c r="O264" s="251"/>
      <c r="P264" s="251"/>
      <c r="Q264" s="288">
        <v>7500000</v>
      </c>
      <c r="R264" s="288"/>
      <c r="S264" s="288"/>
      <c r="T264" s="288"/>
      <c r="U264" s="253">
        <v>7500000</v>
      </c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>
        <v>0</v>
      </c>
      <c r="AJ264" s="253"/>
      <c r="AK264" s="253">
        <v>8450000</v>
      </c>
      <c r="AL264" s="253"/>
      <c r="AM264" s="253">
        <v>8450000</v>
      </c>
      <c r="AN264" s="253"/>
      <c r="AO264" s="253"/>
      <c r="AP264" s="253"/>
      <c r="AQ264" s="253"/>
      <c r="AR264" s="253"/>
      <c r="AS264" s="253">
        <f t="shared" si="27"/>
        <v>0</v>
      </c>
      <c r="AT264" s="27">
        <f t="shared" si="28"/>
        <v>0</v>
      </c>
      <c r="BH264" s="256"/>
    </row>
    <row r="265" spans="1:60" ht="18" customHeight="1">
      <c r="A265" s="218">
        <f>SUBTOTAL(3,$AT$7:AT265)</f>
        <v>259</v>
      </c>
      <c r="B265" s="251" t="s">
        <v>11284</v>
      </c>
      <c r="C265" s="251" t="str">
        <f t="shared" ref="C265:C296" si="29">MID(D265:D1947,4,3)</f>
        <v>004</v>
      </c>
      <c r="D265" s="260" t="s">
        <v>5816</v>
      </c>
      <c r="E265" s="258" t="s">
        <v>11285</v>
      </c>
      <c r="F265" s="251" t="s">
        <v>11286</v>
      </c>
      <c r="G265" s="251" t="s">
        <v>7106</v>
      </c>
      <c r="H265" s="251"/>
      <c r="I265" s="259" t="s">
        <v>8848</v>
      </c>
      <c r="J265" s="252"/>
      <c r="K265" s="259" t="s">
        <v>8848</v>
      </c>
      <c r="L265" s="252"/>
      <c r="M265" s="251" t="s">
        <v>11000</v>
      </c>
      <c r="N265" s="251"/>
      <c r="O265" s="251"/>
      <c r="P265" s="251"/>
      <c r="Q265" s="288">
        <v>7500000</v>
      </c>
      <c r="R265" s="288"/>
      <c r="S265" s="288"/>
      <c r="T265" s="288"/>
      <c r="U265" s="253">
        <v>7500000</v>
      </c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>
        <v>0</v>
      </c>
      <c r="AJ265" s="253"/>
      <c r="AK265" s="253">
        <v>8450000</v>
      </c>
      <c r="AL265" s="253"/>
      <c r="AM265" s="253">
        <v>8450000</v>
      </c>
      <c r="AN265" s="253"/>
      <c r="AO265" s="253"/>
      <c r="AP265" s="253"/>
      <c r="AQ265" s="253"/>
      <c r="AR265" s="253"/>
      <c r="AS265" s="253">
        <f t="shared" si="27"/>
        <v>0</v>
      </c>
      <c r="AT265" s="27">
        <f t="shared" si="28"/>
        <v>0</v>
      </c>
      <c r="BH265" s="256"/>
    </row>
    <row r="266" spans="1:60" ht="18" customHeight="1">
      <c r="A266" s="218">
        <f>SUBTOTAL(3,$AT$7:AT266)</f>
        <v>260</v>
      </c>
      <c r="B266" s="251" t="s">
        <v>11287</v>
      </c>
      <c r="C266" s="251" t="str">
        <f t="shared" si="29"/>
        <v>004</v>
      </c>
      <c r="D266" s="260" t="s">
        <v>6375</v>
      </c>
      <c r="E266" s="258" t="s">
        <v>11288</v>
      </c>
      <c r="F266" s="251" t="s">
        <v>11212</v>
      </c>
      <c r="G266" s="251" t="s">
        <v>496</v>
      </c>
      <c r="H266" s="251"/>
      <c r="I266" s="259" t="s">
        <v>8848</v>
      </c>
      <c r="J266" s="252"/>
      <c r="K266" s="259" t="s">
        <v>8848</v>
      </c>
      <c r="L266" s="252"/>
      <c r="M266" s="251" t="s">
        <v>10997</v>
      </c>
      <c r="N266" s="251"/>
      <c r="O266" s="251"/>
      <c r="P266" s="251"/>
      <c r="Q266" s="288">
        <v>7500000</v>
      </c>
      <c r="R266" s="288"/>
      <c r="S266" s="288"/>
      <c r="T266" s="288"/>
      <c r="U266" s="253">
        <v>7500000</v>
      </c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>
        <v>0</v>
      </c>
      <c r="AJ266" s="253"/>
      <c r="AK266" s="253">
        <v>8450000</v>
      </c>
      <c r="AL266" s="253"/>
      <c r="AM266" s="253">
        <v>8450000</v>
      </c>
      <c r="AN266" s="253"/>
      <c r="AO266" s="253"/>
      <c r="AP266" s="253"/>
      <c r="AQ266" s="253"/>
      <c r="AR266" s="253"/>
      <c r="AS266" s="253">
        <f t="shared" si="27"/>
        <v>0</v>
      </c>
      <c r="AT266" s="27">
        <f t="shared" si="28"/>
        <v>0</v>
      </c>
      <c r="BH266" s="256"/>
    </row>
    <row r="267" spans="1:60" ht="18" customHeight="1">
      <c r="A267" s="218">
        <f>SUBTOTAL(3,$AT$7:AT267)</f>
        <v>261</v>
      </c>
      <c r="B267" s="251" t="s">
        <v>11289</v>
      </c>
      <c r="C267" s="251" t="str">
        <f t="shared" si="29"/>
        <v>004</v>
      </c>
      <c r="D267" s="260" t="s">
        <v>5585</v>
      </c>
      <c r="E267" s="258" t="s">
        <v>11290</v>
      </c>
      <c r="F267" s="251" t="s">
        <v>11291</v>
      </c>
      <c r="G267" s="251" t="s">
        <v>7106</v>
      </c>
      <c r="H267" s="251"/>
      <c r="I267" s="259" t="s">
        <v>8848</v>
      </c>
      <c r="J267" s="252"/>
      <c r="K267" s="259" t="s">
        <v>8848</v>
      </c>
      <c r="L267" s="252"/>
      <c r="M267" s="251" t="s">
        <v>11000</v>
      </c>
      <c r="N267" s="251"/>
      <c r="O267" s="251"/>
      <c r="P267" s="251"/>
      <c r="Q267" s="288">
        <v>7500000</v>
      </c>
      <c r="R267" s="288"/>
      <c r="S267" s="288"/>
      <c r="T267" s="288"/>
      <c r="U267" s="253">
        <v>7500000</v>
      </c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>
        <v>0</v>
      </c>
      <c r="AJ267" s="253"/>
      <c r="AK267" s="253">
        <v>8450000</v>
      </c>
      <c r="AL267" s="253"/>
      <c r="AM267" s="253">
        <v>8450000</v>
      </c>
      <c r="AN267" s="253"/>
      <c r="AO267" s="253"/>
      <c r="AP267" s="253"/>
      <c r="AQ267" s="253"/>
      <c r="AR267" s="253"/>
      <c r="AS267" s="253">
        <f t="shared" si="27"/>
        <v>0</v>
      </c>
      <c r="AT267" s="27">
        <f t="shared" si="28"/>
        <v>0</v>
      </c>
      <c r="BH267" s="256"/>
    </row>
    <row r="268" spans="1:60" ht="18" customHeight="1">
      <c r="A268" s="218">
        <f>SUBTOTAL(3,$AT$7:AT268)</f>
        <v>262</v>
      </c>
      <c r="B268" s="251" t="s">
        <v>11292</v>
      </c>
      <c r="C268" s="251" t="str">
        <f t="shared" si="29"/>
        <v>004</v>
      </c>
      <c r="D268" s="260" t="s">
        <v>6571</v>
      </c>
      <c r="E268" s="258" t="s">
        <v>11293</v>
      </c>
      <c r="F268" s="251" t="s">
        <v>10611</v>
      </c>
      <c r="G268" s="251" t="s">
        <v>496</v>
      </c>
      <c r="H268" s="251"/>
      <c r="I268" s="259" t="s">
        <v>8848</v>
      </c>
      <c r="J268" s="252"/>
      <c r="K268" s="259" t="s">
        <v>8848</v>
      </c>
      <c r="L268" s="252"/>
      <c r="M268" s="251" t="s">
        <v>11004</v>
      </c>
      <c r="N268" s="251"/>
      <c r="O268" s="251"/>
      <c r="P268" s="251"/>
      <c r="Q268" s="288">
        <v>7500000</v>
      </c>
      <c r="R268" s="288"/>
      <c r="S268" s="288"/>
      <c r="T268" s="288"/>
      <c r="U268" s="253">
        <v>7500000</v>
      </c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>
        <v>0</v>
      </c>
      <c r="AJ268" s="253"/>
      <c r="AK268" s="253">
        <v>8450000</v>
      </c>
      <c r="AL268" s="253"/>
      <c r="AM268" s="253"/>
      <c r="AN268" s="253"/>
      <c r="AO268" s="253"/>
      <c r="AP268" s="253"/>
      <c r="AQ268" s="253"/>
      <c r="AR268" s="253"/>
      <c r="AS268" s="253">
        <f t="shared" si="27"/>
        <v>8450000</v>
      </c>
      <c r="AT268" s="27">
        <f t="shared" si="28"/>
        <v>8450000</v>
      </c>
      <c r="BH268" s="256"/>
    </row>
    <row r="269" spans="1:60" ht="18" customHeight="1">
      <c r="A269" s="218">
        <f>SUBTOTAL(3,$AT$7:AT269)</f>
        <v>263</v>
      </c>
      <c r="B269" s="251" t="s">
        <v>11294</v>
      </c>
      <c r="C269" s="251" t="str">
        <f t="shared" si="29"/>
        <v>004</v>
      </c>
      <c r="D269" s="260" t="s">
        <v>6718</v>
      </c>
      <c r="E269" s="258" t="s">
        <v>11295</v>
      </c>
      <c r="F269" s="251" t="s">
        <v>11296</v>
      </c>
      <c r="G269" s="251" t="s">
        <v>496</v>
      </c>
      <c r="H269" s="251"/>
      <c r="I269" s="259" t="s">
        <v>8848</v>
      </c>
      <c r="J269" s="252"/>
      <c r="K269" s="259" t="s">
        <v>8848</v>
      </c>
      <c r="L269" s="252"/>
      <c r="M269" s="251" t="s">
        <v>11000</v>
      </c>
      <c r="N269" s="251"/>
      <c r="O269" s="251"/>
      <c r="P269" s="251"/>
      <c r="Q269" s="288">
        <v>7500000</v>
      </c>
      <c r="R269" s="288"/>
      <c r="S269" s="288"/>
      <c r="T269" s="288"/>
      <c r="U269" s="253">
        <v>7500000</v>
      </c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>
        <v>0</v>
      </c>
      <c r="AJ269" s="253"/>
      <c r="AK269" s="253">
        <v>8450000</v>
      </c>
      <c r="AL269" s="253"/>
      <c r="AM269" s="253">
        <v>8450000</v>
      </c>
      <c r="AN269" s="253"/>
      <c r="AO269" s="253"/>
      <c r="AP269" s="253"/>
      <c r="AQ269" s="253"/>
      <c r="AR269" s="253"/>
      <c r="AS269" s="253">
        <f t="shared" si="27"/>
        <v>0</v>
      </c>
      <c r="AT269" s="27">
        <f t="shared" si="28"/>
        <v>0</v>
      </c>
      <c r="BH269" s="256"/>
    </row>
    <row r="270" spans="1:60" ht="18" customHeight="1">
      <c r="A270" s="218">
        <f>SUBTOTAL(3,$AT$7:AT270)</f>
        <v>264</v>
      </c>
      <c r="B270" s="251" t="s">
        <v>11297</v>
      </c>
      <c r="C270" s="251" t="str">
        <f t="shared" si="29"/>
        <v>004</v>
      </c>
      <c r="D270" s="260" t="s">
        <v>5565</v>
      </c>
      <c r="E270" s="258" t="s">
        <v>11298</v>
      </c>
      <c r="F270" s="251" t="s">
        <v>11071</v>
      </c>
      <c r="G270" s="251" t="s">
        <v>496</v>
      </c>
      <c r="H270" s="251"/>
      <c r="I270" s="259" t="s">
        <v>8848</v>
      </c>
      <c r="J270" s="252"/>
      <c r="K270" s="259" t="s">
        <v>8848</v>
      </c>
      <c r="L270" s="252"/>
      <c r="M270" s="251" t="s">
        <v>11013</v>
      </c>
      <c r="N270" s="251"/>
      <c r="O270" s="251"/>
      <c r="P270" s="251"/>
      <c r="Q270" s="288">
        <v>7500000</v>
      </c>
      <c r="R270" s="288"/>
      <c r="S270" s="288"/>
      <c r="T270" s="288"/>
      <c r="U270" s="253">
        <v>7500000</v>
      </c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53"/>
      <c r="AF270" s="253"/>
      <c r="AG270" s="253"/>
      <c r="AH270" s="253"/>
      <c r="AI270" s="253">
        <v>0</v>
      </c>
      <c r="AJ270" s="253"/>
      <c r="AK270" s="253">
        <v>8450000</v>
      </c>
      <c r="AL270" s="253"/>
      <c r="AM270" s="253">
        <v>8450000</v>
      </c>
      <c r="AN270" s="253"/>
      <c r="AO270" s="253"/>
      <c r="AP270" s="253"/>
      <c r="AQ270" s="253"/>
      <c r="AR270" s="253"/>
      <c r="AS270" s="253">
        <f t="shared" si="27"/>
        <v>0</v>
      </c>
      <c r="AT270" s="27">
        <f t="shared" si="28"/>
        <v>0</v>
      </c>
      <c r="BH270" s="256"/>
    </row>
    <row r="271" spans="1:60" ht="18" customHeight="1">
      <c r="A271" s="218">
        <f>SUBTOTAL(3,$AT$7:AT271)</f>
        <v>265</v>
      </c>
      <c r="B271" s="251" t="s">
        <v>11299</v>
      </c>
      <c r="C271" s="251" t="str">
        <f t="shared" si="29"/>
        <v>004</v>
      </c>
      <c r="D271" s="260" t="s">
        <v>5962</v>
      </c>
      <c r="E271" s="258" t="s">
        <v>11300</v>
      </c>
      <c r="F271" s="251" t="s">
        <v>11301</v>
      </c>
      <c r="G271" s="251" t="s">
        <v>496</v>
      </c>
      <c r="H271" s="251"/>
      <c r="I271" s="259" t="s">
        <v>8848</v>
      </c>
      <c r="J271" s="252"/>
      <c r="K271" s="259" t="s">
        <v>8848</v>
      </c>
      <c r="L271" s="252"/>
      <c r="M271" s="251" t="s">
        <v>11037</v>
      </c>
      <c r="N271" s="251"/>
      <c r="O271" s="251"/>
      <c r="P271" s="251"/>
      <c r="Q271" s="288">
        <v>7500000</v>
      </c>
      <c r="R271" s="288"/>
      <c r="S271" s="288"/>
      <c r="T271" s="288"/>
      <c r="U271" s="253">
        <v>7500000</v>
      </c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>
        <v>0</v>
      </c>
      <c r="AJ271" s="253"/>
      <c r="AK271" s="253">
        <v>8450000</v>
      </c>
      <c r="AL271" s="253"/>
      <c r="AM271" s="253"/>
      <c r="AN271" s="253"/>
      <c r="AO271" s="253">
        <v>8450000</v>
      </c>
      <c r="AP271" s="253"/>
      <c r="AQ271" s="253"/>
      <c r="AR271" s="253"/>
      <c r="AS271" s="253">
        <f>IF(SUM(AL271:AO271)&lt;SUM(AK271),SUM(AK271)-SUM(AL271:AO271),)</f>
        <v>0</v>
      </c>
      <c r="AT271" s="27">
        <f t="shared" si="28"/>
        <v>0</v>
      </c>
      <c r="BH271" s="256"/>
    </row>
    <row r="272" spans="1:60" ht="18" customHeight="1">
      <c r="A272" s="218">
        <f>SUBTOTAL(3,$AT$7:AT272)</f>
        <v>266</v>
      </c>
      <c r="B272" s="251" t="s">
        <v>11302</v>
      </c>
      <c r="C272" s="251" t="str">
        <f t="shared" si="29"/>
        <v>004</v>
      </c>
      <c r="D272" s="260" t="s">
        <v>6875</v>
      </c>
      <c r="E272" s="258" t="s">
        <v>11303</v>
      </c>
      <c r="F272" s="251" t="s">
        <v>10579</v>
      </c>
      <c r="G272" s="251" t="s">
        <v>496</v>
      </c>
      <c r="H272" s="251"/>
      <c r="I272" s="259" t="s">
        <v>8848</v>
      </c>
      <c r="J272" s="252"/>
      <c r="K272" s="259" t="s">
        <v>8848</v>
      </c>
      <c r="L272" s="252"/>
      <c r="M272" s="251" t="s">
        <v>11000</v>
      </c>
      <c r="N272" s="251"/>
      <c r="O272" s="251"/>
      <c r="P272" s="251"/>
      <c r="Q272" s="288">
        <v>7500000</v>
      </c>
      <c r="R272" s="288"/>
      <c r="S272" s="288"/>
      <c r="T272" s="288"/>
      <c r="U272" s="253">
        <v>7500000</v>
      </c>
      <c r="V272" s="253"/>
      <c r="W272" s="253"/>
      <c r="X272" s="253"/>
      <c r="Y272" s="253"/>
      <c r="Z272" s="253"/>
      <c r="AA272" s="253"/>
      <c r="AB272" s="253"/>
      <c r="AC272" s="253"/>
      <c r="AD272" s="253"/>
      <c r="AE272" s="253"/>
      <c r="AF272" s="253"/>
      <c r="AG272" s="253"/>
      <c r="AH272" s="253"/>
      <c r="AI272" s="253">
        <v>0</v>
      </c>
      <c r="AJ272" s="253"/>
      <c r="AK272" s="253">
        <v>8450000</v>
      </c>
      <c r="AL272" s="253"/>
      <c r="AM272" s="253">
        <v>8450000</v>
      </c>
      <c r="AN272" s="253"/>
      <c r="AO272" s="253"/>
      <c r="AP272" s="253"/>
      <c r="AQ272" s="253"/>
      <c r="AR272" s="253"/>
      <c r="AS272" s="253">
        <f t="shared" ref="AS272:AS286" si="30">IF(SUM(AL272:AM272)&lt;SUM(AK272),SUM(AK272)-SUM(AL272:AM272),)</f>
        <v>0</v>
      </c>
      <c r="AT272" s="27">
        <f t="shared" si="28"/>
        <v>0</v>
      </c>
      <c r="BH272" s="256"/>
    </row>
    <row r="273" spans="1:60" ht="18" customHeight="1">
      <c r="A273" s="218">
        <f>SUBTOTAL(3,$AT$7:AT273)</f>
        <v>267</v>
      </c>
      <c r="B273" s="251" t="s">
        <v>11261</v>
      </c>
      <c r="C273" s="251" t="str">
        <f t="shared" si="29"/>
        <v>004</v>
      </c>
      <c r="D273" s="260" t="s">
        <v>11262</v>
      </c>
      <c r="E273" s="258" t="s">
        <v>11263</v>
      </c>
      <c r="F273" s="251" t="s">
        <v>11264</v>
      </c>
      <c r="G273" s="251" t="s">
        <v>496</v>
      </c>
      <c r="H273" s="251"/>
      <c r="I273" s="259" t="s">
        <v>8848</v>
      </c>
      <c r="J273" s="252"/>
      <c r="K273" s="259" t="s">
        <v>8848</v>
      </c>
      <c r="L273" s="252"/>
      <c r="M273" s="251" t="s">
        <v>11004</v>
      </c>
      <c r="N273" s="251"/>
      <c r="O273" s="251"/>
      <c r="P273" s="251"/>
      <c r="Q273" s="288">
        <v>7500000</v>
      </c>
      <c r="R273" s="288"/>
      <c r="S273" s="288"/>
      <c r="T273" s="288"/>
      <c r="U273" s="253"/>
      <c r="V273" s="253"/>
      <c r="W273" s="253">
        <v>7500000</v>
      </c>
      <c r="X273" s="253"/>
      <c r="Y273" s="253"/>
      <c r="Z273" s="253"/>
      <c r="AA273" s="253"/>
      <c r="AB273" s="253"/>
      <c r="AC273" s="253"/>
      <c r="AD273" s="253"/>
      <c r="AE273" s="253"/>
      <c r="AF273" s="253"/>
      <c r="AG273" s="253"/>
      <c r="AH273" s="253"/>
      <c r="AI273" s="253">
        <v>0</v>
      </c>
      <c r="AJ273" s="253"/>
      <c r="AK273" s="253">
        <v>8450000</v>
      </c>
      <c r="AL273" s="253"/>
      <c r="AM273" s="253">
        <v>8450000</v>
      </c>
      <c r="AN273" s="253"/>
      <c r="AO273" s="253"/>
      <c r="AP273" s="253"/>
      <c r="AQ273" s="253"/>
      <c r="AR273" s="253"/>
      <c r="AS273" s="253">
        <f t="shared" si="30"/>
        <v>0</v>
      </c>
      <c r="AT273" s="27">
        <f t="shared" si="28"/>
        <v>0</v>
      </c>
      <c r="BH273" s="256"/>
    </row>
    <row r="274" spans="1:60" ht="18" customHeight="1">
      <c r="A274" s="218">
        <f>SUBTOTAL(3,$AT$7:AT274)</f>
        <v>268</v>
      </c>
      <c r="B274" s="251" t="s">
        <v>11267</v>
      </c>
      <c r="C274" s="251" t="str">
        <f t="shared" si="29"/>
        <v>004</v>
      </c>
      <c r="D274" s="260" t="s">
        <v>11268</v>
      </c>
      <c r="E274" s="258" t="s">
        <v>9492</v>
      </c>
      <c r="F274" s="251" t="s">
        <v>10911</v>
      </c>
      <c r="G274" s="251" t="s">
        <v>496</v>
      </c>
      <c r="H274" s="251"/>
      <c r="I274" s="259" t="s">
        <v>8848</v>
      </c>
      <c r="J274" s="252"/>
      <c r="K274" s="259" t="s">
        <v>8848</v>
      </c>
      <c r="L274" s="252"/>
      <c r="M274" s="251" t="s">
        <v>11004</v>
      </c>
      <c r="N274" s="251"/>
      <c r="O274" s="251"/>
      <c r="P274" s="251"/>
      <c r="Q274" s="288">
        <v>7500000</v>
      </c>
      <c r="R274" s="288"/>
      <c r="S274" s="288"/>
      <c r="T274" s="288"/>
      <c r="U274" s="253"/>
      <c r="V274" s="253"/>
      <c r="W274" s="253">
        <v>7500000</v>
      </c>
      <c r="X274" s="253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>
        <v>0</v>
      </c>
      <c r="AJ274" s="253"/>
      <c r="AK274" s="253">
        <v>8450000</v>
      </c>
      <c r="AL274" s="253"/>
      <c r="AM274" s="253">
        <v>8450000</v>
      </c>
      <c r="AN274" s="253"/>
      <c r="AO274" s="253"/>
      <c r="AP274" s="253"/>
      <c r="AQ274" s="253"/>
      <c r="AR274" s="253"/>
      <c r="AS274" s="253">
        <f t="shared" si="30"/>
        <v>0</v>
      </c>
      <c r="AT274" s="27">
        <f t="shared" si="28"/>
        <v>0</v>
      </c>
      <c r="BH274" s="256"/>
    </row>
    <row r="275" spans="1:60" ht="18" customHeight="1">
      <c r="A275" s="218">
        <f>SUBTOTAL(3,$AT$7:AT275)</f>
        <v>269</v>
      </c>
      <c r="B275" s="251" t="s">
        <v>11310</v>
      </c>
      <c r="C275" s="251" t="str">
        <f t="shared" si="29"/>
        <v>004</v>
      </c>
      <c r="D275" s="260" t="s">
        <v>5112</v>
      </c>
      <c r="E275" s="258" t="s">
        <v>11311</v>
      </c>
      <c r="F275" s="251" t="s">
        <v>11312</v>
      </c>
      <c r="G275" s="251" t="s">
        <v>496</v>
      </c>
      <c r="H275" s="251"/>
      <c r="I275" s="259" t="s">
        <v>8848</v>
      </c>
      <c r="J275" s="252"/>
      <c r="K275" s="259" t="s">
        <v>8848</v>
      </c>
      <c r="L275" s="252"/>
      <c r="M275" s="251" t="s">
        <v>10997</v>
      </c>
      <c r="N275" s="251"/>
      <c r="O275" s="251"/>
      <c r="P275" s="251"/>
      <c r="Q275" s="288">
        <v>7500000</v>
      </c>
      <c r="R275" s="288"/>
      <c r="S275" s="288"/>
      <c r="T275" s="288"/>
      <c r="U275" s="253">
        <v>7500000</v>
      </c>
      <c r="V275" s="253"/>
      <c r="W275" s="253"/>
      <c r="X275" s="253"/>
      <c r="Y275" s="253"/>
      <c r="Z275" s="253"/>
      <c r="AA275" s="253"/>
      <c r="AB275" s="253"/>
      <c r="AC275" s="253"/>
      <c r="AD275" s="253"/>
      <c r="AE275" s="253"/>
      <c r="AF275" s="253"/>
      <c r="AG275" s="253"/>
      <c r="AH275" s="253"/>
      <c r="AI275" s="253">
        <v>0</v>
      </c>
      <c r="AJ275" s="253"/>
      <c r="AK275" s="253">
        <v>8450000</v>
      </c>
      <c r="AL275" s="253"/>
      <c r="AM275" s="253">
        <v>8450000</v>
      </c>
      <c r="AN275" s="253"/>
      <c r="AO275" s="253"/>
      <c r="AP275" s="253"/>
      <c r="AQ275" s="253"/>
      <c r="AR275" s="253"/>
      <c r="AS275" s="253">
        <f t="shared" si="30"/>
        <v>0</v>
      </c>
      <c r="AT275" s="27">
        <f t="shared" si="28"/>
        <v>0</v>
      </c>
      <c r="BH275" s="256"/>
    </row>
    <row r="276" spans="1:60" ht="18" customHeight="1">
      <c r="A276" s="218">
        <f>SUBTOTAL(3,$AT$7:AT276)</f>
        <v>270</v>
      </c>
      <c r="B276" s="251" t="s">
        <v>11313</v>
      </c>
      <c r="C276" s="251" t="str">
        <f t="shared" si="29"/>
        <v>004</v>
      </c>
      <c r="D276" s="260" t="s">
        <v>4999</v>
      </c>
      <c r="E276" s="258" t="s">
        <v>11314</v>
      </c>
      <c r="F276" s="251" t="s">
        <v>11170</v>
      </c>
      <c r="G276" s="251" t="s">
        <v>7106</v>
      </c>
      <c r="H276" s="251"/>
      <c r="I276" s="259" t="s">
        <v>8848</v>
      </c>
      <c r="J276" s="252"/>
      <c r="K276" s="259" t="s">
        <v>8848</v>
      </c>
      <c r="L276" s="252"/>
      <c r="M276" s="251" t="s">
        <v>11000</v>
      </c>
      <c r="N276" s="251"/>
      <c r="O276" s="251"/>
      <c r="P276" s="251"/>
      <c r="Q276" s="288">
        <v>7500000</v>
      </c>
      <c r="R276" s="288"/>
      <c r="S276" s="288"/>
      <c r="T276" s="288"/>
      <c r="U276" s="253">
        <v>7500000</v>
      </c>
      <c r="V276" s="253"/>
      <c r="W276" s="253"/>
      <c r="X276" s="253"/>
      <c r="Y276" s="253"/>
      <c r="Z276" s="253"/>
      <c r="AA276" s="253"/>
      <c r="AB276" s="253"/>
      <c r="AC276" s="253"/>
      <c r="AD276" s="253"/>
      <c r="AE276" s="253"/>
      <c r="AF276" s="253"/>
      <c r="AG276" s="253"/>
      <c r="AH276" s="253"/>
      <c r="AI276" s="253">
        <v>0</v>
      </c>
      <c r="AJ276" s="253"/>
      <c r="AK276" s="253">
        <v>8450000</v>
      </c>
      <c r="AL276" s="253"/>
      <c r="AM276" s="253">
        <v>8450000</v>
      </c>
      <c r="AN276" s="253"/>
      <c r="AO276" s="253"/>
      <c r="AP276" s="253"/>
      <c r="AQ276" s="253"/>
      <c r="AR276" s="253"/>
      <c r="AS276" s="253">
        <f t="shared" si="30"/>
        <v>0</v>
      </c>
      <c r="AT276" s="27">
        <f t="shared" si="28"/>
        <v>0</v>
      </c>
      <c r="BH276" s="256"/>
    </row>
    <row r="277" spans="1:60" ht="18" customHeight="1">
      <c r="A277" s="218">
        <f>SUBTOTAL(3,$AT$7:AT277)</f>
        <v>271</v>
      </c>
      <c r="B277" s="251" t="s">
        <v>11275</v>
      </c>
      <c r="C277" s="251" t="str">
        <f t="shared" si="29"/>
        <v>004</v>
      </c>
      <c r="D277" s="260" t="s">
        <v>11276</v>
      </c>
      <c r="E277" s="258" t="s">
        <v>11277</v>
      </c>
      <c r="F277" s="251" t="s">
        <v>11278</v>
      </c>
      <c r="G277" s="251" t="s">
        <v>496</v>
      </c>
      <c r="H277" s="251"/>
      <c r="I277" s="259" t="s">
        <v>8848</v>
      </c>
      <c r="J277" s="252"/>
      <c r="K277" s="259" t="s">
        <v>8848</v>
      </c>
      <c r="L277" s="252"/>
      <c r="M277" s="251" t="s">
        <v>11025</v>
      </c>
      <c r="N277" s="251"/>
      <c r="O277" s="251"/>
      <c r="P277" s="251"/>
      <c r="Q277" s="288">
        <v>7500000</v>
      </c>
      <c r="R277" s="288"/>
      <c r="S277" s="288"/>
      <c r="T277" s="288"/>
      <c r="U277" s="253"/>
      <c r="V277" s="253"/>
      <c r="W277" s="253">
        <v>7500000</v>
      </c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>
        <v>0</v>
      </c>
      <c r="AJ277" s="253"/>
      <c r="AK277" s="253">
        <v>8450000</v>
      </c>
      <c r="AL277" s="253"/>
      <c r="AM277" s="253"/>
      <c r="AN277" s="253"/>
      <c r="AO277" s="253"/>
      <c r="AP277" s="253"/>
      <c r="AQ277" s="253"/>
      <c r="AR277" s="253"/>
      <c r="AS277" s="253">
        <f t="shared" si="30"/>
        <v>8450000</v>
      </c>
      <c r="AT277" s="27">
        <f t="shared" si="28"/>
        <v>8450000</v>
      </c>
      <c r="BH277" s="256"/>
    </row>
    <row r="278" spans="1:60" ht="18" customHeight="1">
      <c r="A278" s="218">
        <f>SUBTOTAL(3,$AT$7:AT278)</f>
        <v>272</v>
      </c>
      <c r="B278" s="251" t="s">
        <v>11319</v>
      </c>
      <c r="C278" s="251" t="str">
        <f t="shared" si="29"/>
        <v>004</v>
      </c>
      <c r="D278" s="260" t="s">
        <v>5957</v>
      </c>
      <c r="E278" s="258" t="s">
        <v>11320</v>
      </c>
      <c r="F278" s="251" t="s">
        <v>10970</v>
      </c>
      <c r="G278" s="251" t="s">
        <v>496</v>
      </c>
      <c r="H278" s="251"/>
      <c r="I278" s="259" t="s">
        <v>8848</v>
      </c>
      <c r="J278" s="252"/>
      <c r="K278" s="259" t="s">
        <v>8848</v>
      </c>
      <c r="L278" s="252"/>
      <c r="M278" s="251" t="s">
        <v>11013</v>
      </c>
      <c r="N278" s="251"/>
      <c r="O278" s="251"/>
      <c r="P278" s="251"/>
      <c r="Q278" s="288">
        <v>7500000</v>
      </c>
      <c r="R278" s="288"/>
      <c r="S278" s="288"/>
      <c r="T278" s="288"/>
      <c r="U278" s="253">
        <v>7500000</v>
      </c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>
        <v>0</v>
      </c>
      <c r="AJ278" s="253"/>
      <c r="AK278" s="253">
        <v>8450000</v>
      </c>
      <c r="AL278" s="253"/>
      <c r="AM278" s="253">
        <v>8450000</v>
      </c>
      <c r="AN278" s="253"/>
      <c r="AO278" s="253"/>
      <c r="AP278" s="253"/>
      <c r="AQ278" s="253"/>
      <c r="AR278" s="253"/>
      <c r="AS278" s="253">
        <f t="shared" si="30"/>
        <v>0</v>
      </c>
      <c r="AT278" s="27">
        <f t="shared" si="28"/>
        <v>0</v>
      </c>
      <c r="BH278" s="256"/>
    </row>
    <row r="279" spans="1:60" ht="18" customHeight="1">
      <c r="A279" s="218">
        <f>SUBTOTAL(3,$AT$7:AT279)</f>
        <v>273</v>
      </c>
      <c r="B279" s="251" t="s">
        <v>11321</v>
      </c>
      <c r="C279" s="251" t="str">
        <f t="shared" si="29"/>
        <v>004</v>
      </c>
      <c r="D279" s="260" t="s">
        <v>5337</v>
      </c>
      <c r="E279" s="258" t="s">
        <v>11322</v>
      </c>
      <c r="F279" s="251" t="s">
        <v>10532</v>
      </c>
      <c r="G279" s="251" t="s">
        <v>496</v>
      </c>
      <c r="H279" s="251"/>
      <c r="I279" s="259" t="s">
        <v>8848</v>
      </c>
      <c r="J279" s="252"/>
      <c r="K279" s="259" t="s">
        <v>8848</v>
      </c>
      <c r="L279" s="252"/>
      <c r="M279" s="251" t="s">
        <v>10997</v>
      </c>
      <c r="N279" s="251"/>
      <c r="O279" s="251"/>
      <c r="P279" s="251"/>
      <c r="Q279" s="288">
        <v>7500000</v>
      </c>
      <c r="R279" s="288"/>
      <c r="S279" s="288"/>
      <c r="T279" s="288"/>
      <c r="U279" s="253">
        <v>7500000</v>
      </c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253"/>
      <c r="AG279" s="253"/>
      <c r="AH279" s="253"/>
      <c r="AI279" s="253">
        <v>0</v>
      </c>
      <c r="AJ279" s="253"/>
      <c r="AK279" s="253">
        <v>8450000</v>
      </c>
      <c r="AL279" s="253"/>
      <c r="AM279" s="253">
        <v>8450000</v>
      </c>
      <c r="AN279" s="253"/>
      <c r="AO279" s="253"/>
      <c r="AP279" s="253"/>
      <c r="AQ279" s="253"/>
      <c r="AR279" s="253"/>
      <c r="AS279" s="253">
        <f t="shared" si="30"/>
        <v>0</v>
      </c>
      <c r="AT279" s="27">
        <f t="shared" si="28"/>
        <v>0</v>
      </c>
      <c r="BH279" s="256"/>
    </row>
    <row r="280" spans="1:60" ht="18" customHeight="1">
      <c r="A280" s="218">
        <f>SUBTOTAL(3,$AT$7:AT280)</f>
        <v>274</v>
      </c>
      <c r="B280" s="251" t="s">
        <v>11304</v>
      </c>
      <c r="C280" s="251" t="str">
        <f t="shared" si="29"/>
        <v>004</v>
      </c>
      <c r="D280" s="260" t="s">
        <v>11305</v>
      </c>
      <c r="E280" s="258" t="s">
        <v>11306</v>
      </c>
      <c r="F280" s="263" t="s">
        <v>11286</v>
      </c>
      <c r="G280" s="251" t="s">
        <v>496</v>
      </c>
      <c r="H280" s="251"/>
      <c r="I280" s="259" t="s">
        <v>8848</v>
      </c>
      <c r="J280" s="252"/>
      <c r="K280" s="259" t="s">
        <v>8848</v>
      </c>
      <c r="L280" s="252"/>
      <c r="M280" s="251" t="s">
        <v>11013</v>
      </c>
      <c r="N280" s="251"/>
      <c r="O280" s="251"/>
      <c r="P280" s="251"/>
      <c r="Q280" s="288">
        <v>7500000</v>
      </c>
      <c r="R280" s="288"/>
      <c r="S280" s="288"/>
      <c r="T280" s="288"/>
      <c r="U280" s="253"/>
      <c r="V280" s="253"/>
      <c r="W280" s="253">
        <v>7500000</v>
      </c>
      <c r="X280" s="253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>
        <v>0</v>
      </c>
      <c r="AJ280" s="253"/>
      <c r="AK280" s="253">
        <v>8450000</v>
      </c>
      <c r="AL280" s="253"/>
      <c r="AM280" s="253">
        <v>8450000</v>
      </c>
      <c r="AN280" s="253"/>
      <c r="AO280" s="253"/>
      <c r="AP280" s="253"/>
      <c r="AQ280" s="253"/>
      <c r="AR280" s="253"/>
      <c r="AS280" s="253">
        <f t="shared" si="30"/>
        <v>0</v>
      </c>
      <c r="AT280" s="27">
        <f t="shared" si="28"/>
        <v>0</v>
      </c>
      <c r="BH280" s="256"/>
    </row>
    <row r="281" spans="1:60" ht="18" customHeight="1">
      <c r="A281" s="218">
        <f>SUBTOTAL(3,$AT$7:AT281)</f>
        <v>275</v>
      </c>
      <c r="B281" s="251" t="s">
        <v>11327</v>
      </c>
      <c r="C281" s="251" t="str">
        <f t="shared" si="29"/>
        <v>004</v>
      </c>
      <c r="D281" s="260" t="s">
        <v>6177</v>
      </c>
      <c r="E281" s="258" t="s">
        <v>9994</v>
      </c>
      <c r="F281" s="251" t="s">
        <v>11328</v>
      </c>
      <c r="G281" s="251" t="s">
        <v>496</v>
      </c>
      <c r="H281" s="251"/>
      <c r="I281" s="259" t="s">
        <v>8848</v>
      </c>
      <c r="J281" s="252"/>
      <c r="K281" s="259" t="s">
        <v>8848</v>
      </c>
      <c r="L281" s="252"/>
      <c r="M281" s="251" t="s">
        <v>10997</v>
      </c>
      <c r="N281" s="251"/>
      <c r="O281" s="251"/>
      <c r="P281" s="288">
        <v>2350</v>
      </c>
      <c r="Q281" s="288">
        <v>7500000</v>
      </c>
      <c r="R281" s="288"/>
      <c r="S281" s="288"/>
      <c r="T281" s="288"/>
      <c r="U281" s="253">
        <v>7500000</v>
      </c>
      <c r="V281" s="253"/>
      <c r="W281" s="253"/>
      <c r="X281" s="253"/>
      <c r="Y281" s="253"/>
      <c r="Z281" s="253"/>
      <c r="AA281" s="253"/>
      <c r="AB281" s="253"/>
      <c r="AC281" s="253"/>
      <c r="AD281" s="253"/>
      <c r="AE281" s="253"/>
      <c r="AF281" s="253"/>
      <c r="AG281" s="253"/>
      <c r="AH281" s="288">
        <v>2350</v>
      </c>
      <c r="AI281" s="253">
        <v>0</v>
      </c>
      <c r="AJ281" s="288"/>
      <c r="AK281" s="253">
        <v>8450000</v>
      </c>
      <c r="AL281" s="253"/>
      <c r="AM281" s="253">
        <v>8450000</v>
      </c>
      <c r="AN281" s="253"/>
      <c r="AO281" s="253"/>
      <c r="AP281" s="253"/>
      <c r="AQ281" s="253"/>
      <c r="AR281" s="253"/>
      <c r="AS281" s="253">
        <f t="shared" si="30"/>
        <v>0</v>
      </c>
      <c r="AT281" s="27">
        <f t="shared" si="28"/>
        <v>0</v>
      </c>
      <c r="BH281" s="256"/>
    </row>
    <row r="282" spans="1:60" ht="18" customHeight="1">
      <c r="A282" s="218">
        <f>SUBTOTAL(3,$AT$7:AT282)</f>
        <v>276</v>
      </c>
      <c r="B282" s="251" t="s">
        <v>11307</v>
      </c>
      <c r="C282" s="251" t="str">
        <f t="shared" si="29"/>
        <v>004</v>
      </c>
      <c r="D282" s="260" t="s">
        <v>11308</v>
      </c>
      <c r="E282" s="258" t="s">
        <v>11309</v>
      </c>
      <c r="F282" s="251" t="s">
        <v>10736</v>
      </c>
      <c r="G282" s="251" t="s">
        <v>496</v>
      </c>
      <c r="H282" s="251"/>
      <c r="I282" s="259" t="s">
        <v>8848</v>
      </c>
      <c r="J282" s="252"/>
      <c r="K282" s="259" t="s">
        <v>8848</v>
      </c>
      <c r="L282" s="252"/>
      <c r="M282" s="251" t="s">
        <v>11037</v>
      </c>
      <c r="N282" s="251"/>
      <c r="O282" s="251"/>
      <c r="P282" s="251"/>
      <c r="Q282" s="288">
        <v>7500000</v>
      </c>
      <c r="R282" s="288"/>
      <c r="S282" s="288"/>
      <c r="T282" s="288"/>
      <c r="U282" s="253"/>
      <c r="V282" s="253"/>
      <c r="W282" s="253"/>
      <c r="X282" s="253"/>
      <c r="Y282" s="253"/>
      <c r="Z282" s="253"/>
      <c r="AA282" s="253"/>
      <c r="AB282" s="253"/>
      <c r="AC282" s="253"/>
      <c r="AD282" s="253"/>
      <c r="AE282" s="253"/>
      <c r="AF282" s="253"/>
      <c r="AG282" s="253"/>
      <c r="AH282" s="253"/>
      <c r="AI282" s="253">
        <v>7500000</v>
      </c>
      <c r="AJ282" s="253"/>
      <c r="AK282" s="253">
        <v>8450000</v>
      </c>
      <c r="AL282" s="253"/>
      <c r="AM282" s="253"/>
      <c r="AN282" s="253"/>
      <c r="AO282" s="253"/>
      <c r="AP282" s="253"/>
      <c r="AQ282" s="253"/>
      <c r="AR282" s="253"/>
      <c r="AS282" s="253">
        <f t="shared" si="30"/>
        <v>8450000</v>
      </c>
      <c r="AT282" s="27">
        <f t="shared" si="28"/>
        <v>15950000</v>
      </c>
      <c r="BH282" s="256"/>
    </row>
    <row r="283" spans="1:60" ht="18" customHeight="1">
      <c r="A283" s="218">
        <f>SUBTOTAL(3,$AT$7:AT283)</f>
        <v>277</v>
      </c>
      <c r="B283" s="251" t="s">
        <v>11315</v>
      </c>
      <c r="C283" s="251" t="str">
        <f t="shared" si="29"/>
        <v>004</v>
      </c>
      <c r="D283" s="260" t="s">
        <v>11316</v>
      </c>
      <c r="E283" s="258" t="s">
        <v>11317</v>
      </c>
      <c r="F283" s="251" t="s">
        <v>11318</v>
      </c>
      <c r="G283" s="251" t="s">
        <v>496</v>
      </c>
      <c r="H283" s="251"/>
      <c r="I283" s="259" t="s">
        <v>8848</v>
      </c>
      <c r="J283" s="252"/>
      <c r="K283" s="259" t="s">
        <v>8848</v>
      </c>
      <c r="L283" s="252"/>
      <c r="M283" s="251" t="s">
        <v>11004</v>
      </c>
      <c r="N283" s="251"/>
      <c r="O283" s="251"/>
      <c r="P283" s="251"/>
      <c r="Q283" s="288">
        <v>7500000</v>
      </c>
      <c r="R283" s="288"/>
      <c r="S283" s="288"/>
      <c r="T283" s="288"/>
      <c r="U283" s="253"/>
      <c r="V283" s="253"/>
      <c r="W283" s="253"/>
      <c r="X283" s="253"/>
      <c r="Y283" s="253">
        <v>7500000</v>
      </c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>
        <v>0</v>
      </c>
      <c r="AJ283" s="253"/>
      <c r="AK283" s="253">
        <v>8450000</v>
      </c>
      <c r="AL283" s="253"/>
      <c r="AM283" s="253">
        <v>8450000</v>
      </c>
      <c r="AN283" s="253"/>
      <c r="AO283" s="253"/>
      <c r="AP283" s="253"/>
      <c r="AQ283" s="253"/>
      <c r="AR283" s="253"/>
      <c r="AS283" s="253">
        <f t="shared" si="30"/>
        <v>0</v>
      </c>
      <c r="AT283" s="27">
        <f t="shared" si="28"/>
        <v>0</v>
      </c>
      <c r="BH283" s="256"/>
    </row>
    <row r="284" spans="1:60" ht="18" customHeight="1">
      <c r="A284" s="218">
        <f>SUBTOTAL(3,$AT$7:AT284)</f>
        <v>278</v>
      </c>
      <c r="B284" s="251" t="s">
        <v>11334</v>
      </c>
      <c r="C284" s="251" t="str">
        <f t="shared" si="29"/>
        <v>004</v>
      </c>
      <c r="D284" s="260" t="s">
        <v>6674</v>
      </c>
      <c r="E284" s="258" t="s">
        <v>8808</v>
      </c>
      <c r="F284" s="251" t="s">
        <v>11335</v>
      </c>
      <c r="G284" s="251" t="s">
        <v>496</v>
      </c>
      <c r="H284" s="251"/>
      <c r="I284" s="259" t="s">
        <v>8848</v>
      </c>
      <c r="J284" s="252"/>
      <c r="K284" s="259" t="s">
        <v>8848</v>
      </c>
      <c r="L284" s="252"/>
      <c r="M284" s="251" t="s">
        <v>11037</v>
      </c>
      <c r="N284" s="251"/>
      <c r="O284" s="251"/>
      <c r="P284" s="251"/>
      <c r="Q284" s="288">
        <v>7500000</v>
      </c>
      <c r="R284" s="288"/>
      <c r="S284" s="288"/>
      <c r="T284" s="288"/>
      <c r="U284" s="253">
        <v>7500000</v>
      </c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>
        <v>0</v>
      </c>
      <c r="AJ284" s="253"/>
      <c r="AK284" s="253">
        <v>8450000</v>
      </c>
      <c r="AL284" s="253"/>
      <c r="AM284" s="253">
        <v>8450000</v>
      </c>
      <c r="AN284" s="253"/>
      <c r="AO284" s="253"/>
      <c r="AP284" s="253"/>
      <c r="AQ284" s="253"/>
      <c r="AR284" s="253"/>
      <c r="AS284" s="253">
        <f t="shared" si="30"/>
        <v>0</v>
      </c>
      <c r="AT284" s="27">
        <f t="shared" si="28"/>
        <v>0</v>
      </c>
      <c r="BH284" s="256"/>
    </row>
    <row r="285" spans="1:60" ht="18" customHeight="1">
      <c r="A285" s="218">
        <f>SUBTOTAL(3,$AT$7:AT285)</f>
        <v>279</v>
      </c>
      <c r="B285" s="251" t="s">
        <v>11336</v>
      </c>
      <c r="C285" s="251" t="str">
        <f t="shared" si="29"/>
        <v>004</v>
      </c>
      <c r="D285" s="260" t="s">
        <v>5887</v>
      </c>
      <c r="E285" s="258" t="s">
        <v>11337</v>
      </c>
      <c r="F285" s="251" t="s">
        <v>11338</v>
      </c>
      <c r="G285" s="251" t="s">
        <v>496</v>
      </c>
      <c r="H285" s="251"/>
      <c r="I285" s="259" t="s">
        <v>8848</v>
      </c>
      <c r="J285" s="252"/>
      <c r="K285" s="259" t="s">
        <v>8848</v>
      </c>
      <c r="L285" s="252"/>
      <c r="M285" s="251" t="s">
        <v>11004</v>
      </c>
      <c r="N285" s="251"/>
      <c r="O285" s="251"/>
      <c r="P285" s="251"/>
      <c r="Q285" s="288">
        <v>7500000</v>
      </c>
      <c r="R285" s="288"/>
      <c r="S285" s="288"/>
      <c r="T285" s="288"/>
      <c r="U285" s="253">
        <v>7500000</v>
      </c>
      <c r="V285" s="253"/>
      <c r="W285" s="253"/>
      <c r="X285" s="253"/>
      <c r="Y285" s="253"/>
      <c r="Z285" s="253"/>
      <c r="AA285" s="253"/>
      <c r="AB285" s="253"/>
      <c r="AC285" s="253"/>
      <c r="AD285" s="253"/>
      <c r="AE285" s="253"/>
      <c r="AF285" s="253"/>
      <c r="AG285" s="253"/>
      <c r="AH285" s="253"/>
      <c r="AI285" s="253">
        <v>0</v>
      </c>
      <c r="AJ285" s="253"/>
      <c r="AK285" s="253">
        <v>8450000</v>
      </c>
      <c r="AL285" s="253"/>
      <c r="AM285" s="253">
        <v>8450000</v>
      </c>
      <c r="AN285" s="253"/>
      <c r="AO285" s="253"/>
      <c r="AP285" s="253"/>
      <c r="AQ285" s="253"/>
      <c r="AR285" s="253"/>
      <c r="AS285" s="253">
        <f t="shared" si="30"/>
        <v>0</v>
      </c>
      <c r="AT285" s="27">
        <f t="shared" si="28"/>
        <v>0</v>
      </c>
      <c r="BH285" s="256"/>
    </row>
    <row r="286" spans="1:60" ht="18" customHeight="1">
      <c r="A286" s="218">
        <f>SUBTOTAL(3,$AT$7:AT286)</f>
        <v>280</v>
      </c>
      <c r="B286" s="251" t="s">
        <v>11323</v>
      </c>
      <c r="C286" s="251" t="str">
        <f t="shared" si="29"/>
        <v>004</v>
      </c>
      <c r="D286" s="260" t="s">
        <v>11324</v>
      </c>
      <c r="E286" s="258" t="s">
        <v>11325</v>
      </c>
      <c r="F286" s="251" t="s">
        <v>11326</v>
      </c>
      <c r="G286" s="251" t="s">
        <v>496</v>
      </c>
      <c r="H286" s="251"/>
      <c r="I286" s="259" t="s">
        <v>8848</v>
      </c>
      <c r="J286" s="252"/>
      <c r="K286" s="259" t="s">
        <v>8848</v>
      </c>
      <c r="L286" s="252"/>
      <c r="M286" s="251" t="s">
        <v>11037</v>
      </c>
      <c r="N286" s="251"/>
      <c r="O286" s="251"/>
      <c r="P286" s="251"/>
      <c r="Q286" s="288">
        <v>7500000</v>
      </c>
      <c r="R286" s="288"/>
      <c r="S286" s="288"/>
      <c r="T286" s="288"/>
      <c r="U286" s="253"/>
      <c r="V286" s="253"/>
      <c r="W286" s="253"/>
      <c r="X286" s="253"/>
      <c r="Y286" s="253"/>
      <c r="Z286" s="253"/>
      <c r="AA286" s="253"/>
      <c r="AB286" s="253"/>
      <c r="AC286" s="253"/>
      <c r="AD286" s="253"/>
      <c r="AE286" s="253"/>
      <c r="AF286" s="253"/>
      <c r="AG286" s="253"/>
      <c r="AH286" s="253"/>
      <c r="AI286" s="253">
        <v>7500000</v>
      </c>
      <c r="AJ286" s="253"/>
      <c r="AK286" s="253">
        <v>8450000</v>
      </c>
      <c r="AL286" s="253"/>
      <c r="AM286" s="253"/>
      <c r="AN286" s="253"/>
      <c r="AO286" s="253"/>
      <c r="AP286" s="253"/>
      <c r="AQ286" s="253"/>
      <c r="AR286" s="253"/>
      <c r="AS286" s="253">
        <f t="shared" si="30"/>
        <v>8450000</v>
      </c>
      <c r="AT286" s="27">
        <f t="shared" si="28"/>
        <v>15950000</v>
      </c>
      <c r="BH286" s="256"/>
    </row>
    <row r="287" spans="1:60" ht="18" customHeight="1">
      <c r="A287" s="218">
        <f>SUBTOTAL(3,$AT$7:AT287)</f>
        <v>281</v>
      </c>
      <c r="B287" s="251" t="s">
        <v>11329</v>
      </c>
      <c r="C287" s="251" t="str">
        <f t="shared" si="29"/>
        <v>004</v>
      </c>
      <c r="D287" s="260" t="s">
        <v>11330</v>
      </c>
      <c r="E287" s="258" t="s">
        <v>8808</v>
      </c>
      <c r="F287" s="251" t="s">
        <v>11331</v>
      </c>
      <c r="G287" s="251" t="s">
        <v>496</v>
      </c>
      <c r="H287" s="251"/>
      <c r="I287" s="259" t="s">
        <v>8848</v>
      </c>
      <c r="J287" s="252"/>
      <c r="K287" s="259" t="s">
        <v>8848</v>
      </c>
      <c r="L287" s="252"/>
      <c r="M287" s="251" t="s">
        <v>11037</v>
      </c>
      <c r="N287" s="251"/>
      <c r="O287" s="251"/>
      <c r="P287" s="251"/>
      <c r="Q287" s="288">
        <v>7500000</v>
      </c>
      <c r="R287" s="288"/>
      <c r="S287" s="288"/>
      <c r="T287" s="288"/>
      <c r="U287" s="253"/>
      <c r="V287" s="253"/>
      <c r="W287" s="253"/>
      <c r="X287" s="253"/>
      <c r="Y287" s="253"/>
      <c r="Z287" s="253"/>
      <c r="AA287" s="253"/>
      <c r="AB287" s="253"/>
      <c r="AC287" s="253">
        <v>7500000</v>
      </c>
      <c r="AD287" s="253"/>
      <c r="AE287" s="253"/>
      <c r="AF287" s="253"/>
      <c r="AG287" s="253"/>
      <c r="AH287" s="253"/>
      <c r="AI287" s="253">
        <v>0</v>
      </c>
      <c r="AJ287" s="253"/>
      <c r="AK287" s="253">
        <v>8450000</v>
      </c>
      <c r="AL287" s="253"/>
      <c r="AM287" s="253"/>
      <c r="AN287" s="253"/>
      <c r="AO287" s="253">
        <v>8450000</v>
      </c>
      <c r="AP287" s="253"/>
      <c r="AQ287" s="253"/>
      <c r="AR287" s="253"/>
      <c r="AS287" s="253">
        <f>IF(SUM(AL287:AO287)&lt;SUM(AK287),SUM(AK287)-SUM(AL287:AO287),)</f>
        <v>0</v>
      </c>
      <c r="AT287" s="27">
        <f t="shared" si="28"/>
        <v>0</v>
      </c>
      <c r="BH287" s="256"/>
    </row>
    <row r="288" spans="1:60" ht="18" customHeight="1">
      <c r="A288" s="218">
        <f>SUBTOTAL(3,$AT$7:AT288)</f>
        <v>282</v>
      </c>
      <c r="B288" s="251" t="s">
        <v>11346</v>
      </c>
      <c r="C288" s="251" t="str">
        <f t="shared" si="29"/>
        <v>004</v>
      </c>
      <c r="D288" s="260" t="s">
        <v>4879</v>
      </c>
      <c r="E288" s="258" t="s">
        <v>10120</v>
      </c>
      <c r="F288" s="251" t="s">
        <v>11347</v>
      </c>
      <c r="G288" s="251" t="s">
        <v>496</v>
      </c>
      <c r="H288" s="251"/>
      <c r="I288" s="259" t="s">
        <v>8848</v>
      </c>
      <c r="J288" s="252"/>
      <c r="K288" s="259" t="s">
        <v>8848</v>
      </c>
      <c r="L288" s="252"/>
      <c r="M288" s="251" t="s">
        <v>11025</v>
      </c>
      <c r="N288" s="251"/>
      <c r="O288" s="251"/>
      <c r="P288" s="251"/>
      <c r="Q288" s="288">
        <v>7500000</v>
      </c>
      <c r="R288" s="288"/>
      <c r="S288" s="288"/>
      <c r="T288" s="288"/>
      <c r="U288" s="253">
        <v>7500000</v>
      </c>
      <c r="V288" s="253"/>
      <c r="W288" s="253"/>
      <c r="X288" s="253"/>
      <c r="Y288" s="253"/>
      <c r="Z288" s="253"/>
      <c r="AA288" s="253"/>
      <c r="AB288" s="253"/>
      <c r="AC288" s="253"/>
      <c r="AD288" s="253"/>
      <c r="AE288" s="253"/>
      <c r="AF288" s="253"/>
      <c r="AG288" s="253"/>
      <c r="AH288" s="253"/>
      <c r="AI288" s="253">
        <v>0</v>
      </c>
      <c r="AJ288" s="253"/>
      <c r="AK288" s="253">
        <v>8450000</v>
      </c>
      <c r="AL288" s="253"/>
      <c r="AM288" s="253">
        <v>8450000</v>
      </c>
      <c r="AN288" s="253"/>
      <c r="AO288" s="253"/>
      <c r="AP288" s="253"/>
      <c r="AQ288" s="253"/>
      <c r="AR288" s="253"/>
      <c r="AS288" s="253">
        <f t="shared" ref="AS288:AS310" si="31">IF(SUM(AL288:AM288)&lt;SUM(AK288),SUM(AK288)-SUM(AL288:AM288),)</f>
        <v>0</v>
      </c>
      <c r="AT288" s="27">
        <f t="shared" si="28"/>
        <v>0</v>
      </c>
      <c r="BH288" s="256"/>
    </row>
    <row r="289" spans="1:60" ht="18" customHeight="1">
      <c r="A289" s="218">
        <f>SUBTOTAL(3,$AT$7:AT289)</f>
        <v>283</v>
      </c>
      <c r="B289" s="251" t="s">
        <v>11348</v>
      </c>
      <c r="C289" s="251" t="str">
        <f t="shared" si="29"/>
        <v>004</v>
      </c>
      <c r="D289" s="260" t="s">
        <v>6281</v>
      </c>
      <c r="E289" s="258" t="s">
        <v>11349</v>
      </c>
      <c r="F289" s="251" t="s">
        <v>11350</v>
      </c>
      <c r="G289" s="251" t="s">
        <v>496</v>
      </c>
      <c r="H289" s="251"/>
      <c r="I289" s="259" t="s">
        <v>8848</v>
      </c>
      <c r="J289" s="252"/>
      <c r="K289" s="259" t="s">
        <v>8848</v>
      </c>
      <c r="L289" s="252"/>
      <c r="M289" s="251" t="s">
        <v>11004</v>
      </c>
      <c r="N289" s="251"/>
      <c r="O289" s="251"/>
      <c r="P289" s="251"/>
      <c r="Q289" s="288">
        <v>7500000</v>
      </c>
      <c r="R289" s="288"/>
      <c r="S289" s="288"/>
      <c r="T289" s="288"/>
      <c r="U289" s="253">
        <v>7500000</v>
      </c>
      <c r="V289" s="253"/>
      <c r="W289" s="253"/>
      <c r="X289" s="253"/>
      <c r="Y289" s="253"/>
      <c r="Z289" s="253"/>
      <c r="AA289" s="253"/>
      <c r="AB289" s="253"/>
      <c r="AC289" s="253"/>
      <c r="AD289" s="253"/>
      <c r="AE289" s="253"/>
      <c r="AF289" s="253"/>
      <c r="AG289" s="253"/>
      <c r="AH289" s="253"/>
      <c r="AI289" s="253">
        <v>0</v>
      </c>
      <c r="AJ289" s="253"/>
      <c r="AK289" s="253">
        <v>8450000</v>
      </c>
      <c r="AL289" s="253"/>
      <c r="AM289" s="253">
        <v>8450000</v>
      </c>
      <c r="AN289" s="253"/>
      <c r="AO289" s="253"/>
      <c r="AP289" s="253"/>
      <c r="AQ289" s="253"/>
      <c r="AR289" s="253"/>
      <c r="AS289" s="253">
        <f t="shared" si="31"/>
        <v>0</v>
      </c>
      <c r="AT289" s="27">
        <f t="shared" si="28"/>
        <v>0</v>
      </c>
      <c r="BH289" s="256"/>
    </row>
    <row r="290" spans="1:60" ht="18" customHeight="1">
      <c r="A290" s="218">
        <f>SUBTOTAL(3,$AT$7:AT290)</f>
        <v>284</v>
      </c>
      <c r="B290" s="251" t="s">
        <v>11332</v>
      </c>
      <c r="C290" s="251" t="str">
        <f t="shared" si="29"/>
        <v>004</v>
      </c>
      <c r="D290" s="260" t="s">
        <v>11333</v>
      </c>
      <c r="E290" s="258" t="s">
        <v>8808</v>
      </c>
      <c r="F290" s="251" t="s">
        <v>10828</v>
      </c>
      <c r="G290" s="251" t="s">
        <v>496</v>
      </c>
      <c r="H290" s="251"/>
      <c r="I290" s="259" t="s">
        <v>8848</v>
      </c>
      <c r="J290" s="252"/>
      <c r="K290" s="259" t="s">
        <v>8848</v>
      </c>
      <c r="L290" s="252"/>
      <c r="M290" s="251" t="s">
        <v>11000</v>
      </c>
      <c r="N290" s="251"/>
      <c r="O290" s="251"/>
      <c r="P290" s="251"/>
      <c r="Q290" s="288">
        <v>7500000</v>
      </c>
      <c r="R290" s="288"/>
      <c r="S290" s="288"/>
      <c r="T290" s="288"/>
      <c r="U290" s="253"/>
      <c r="V290" s="253"/>
      <c r="W290" s="253"/>
      <c r="X290" s="253"/>
      <c r="Y290" s="253"/>
      <c r="Z290" s="253"/>
      <c r="AA290" s="253"/>
      <c r="AB290" s="253"/>
      <c r="AC290" s="253"/>
      <c r="AD290" s="253"/>
      <c r="AE290" s="253"/>
      <c r="AF290" s="253"/>
      <c r="AG290" s="253"/>
      <c r="AH290" s="253"/>
      <c r="AI290" s="253">
        <v>7500000</v>
      </c>
      <c r="AJ290" s="253"/>
      <c r="AK290" s="253">
        <v>8450000</v>
      </c>
      <c r="AL290" s="253"/>
      <c r="AM290" s="253"/>
      <c r="AN290" s="253"/>
      <c r="AO290" s="253"/>
      <c r="AP290" s="253"/>
      <c r="AQ290" s="253"/>
      <c r="AR290" s="253"/>
      <c r="AS290" s="253">
        <f t="shared" si="31"/>
        <v>8450000</v>
      </c>
      <c r="AT290" s="27">
        <f t="shared" si="28"/>
        <v>15950000</v>
      </c>
      <c r="BH290" s="256"/>
    </row>
    <row r="291" spans="1:60" ht="18" customHeight="1">
      <c r="A291" s="218">
        <f>SUBTOTAL(3,$AT$7:AT291)</f>
        <v>285</v>
      </c>
      <c r="B291" s="251" t="s">
        <v>11353</v>
      </c>
      <c r="C291" s="251" t="str">
        <f t="shared" si="29"/>
        <v>004</v>
      </c>
      <c r="D291" s="260" t="s">
        <v>6338</v>
      </c>
      <c r="E291" s="258" t="s">
        <v>10824</v>
      </c>
      <c r="F291" s="251" t="s">
        <v>11354</v>
      </c>
      <c r="G291" s="251" t="s">
        <v>496</v>
      </c>
      <c r="H291" s="251"/>
      <c r="I291" s="259" t="s">
        <v>8848</v>
      </c>
      <c r="J291" s="252"/>
      <c r="K291" s="259" t="s">
        <v>8848</v>
      </c>
      <c r="L291" s="252"/>
      <c r="M291" s="251" t="s">
        <v>11037</v>
      </c>
      <c r="N291" s="251"/>
      <c r="O291" s="251"/>
      <c r="P291" s="251"/>
      <c r="Q291" s="288">
        <v>7500000</v>
      </c>
      <c r="R291" s="288"/>
      <c r="S291" s="288"/>
      <c r="T291" s="288"/>
      <c r="U291" s="253">
        <v>7500000</v>
      </c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>
        <v>0</v>
      </c>
      <c r="AJ291" s="253"/>
      <c r="AK291" s="253">
        <v>8450000</v>
      </c>
      <c r="AL291" s="253"/>
      <c r="AM291" s="253">
        <v>8450000</v>
      </c>
      <c r="AN291" s="253"/>
      <c r="AO291" s="253"/>
      <c r="AP291" s="253"/>
      <c r="AQ291" s="253"/>
      <c r="AR291" s="253"/>
      <c r="AS291" s="253">
        <f t="shared" si="31"/>
        <v>0</v>
      </c>
      <c r="AT291" s="27">
        <f t="shared" si="28"/>
        <v>0</v>
      </c>
      <c r="BH291" s="256"/>
    </row>
    <row r="292" spans="1:60" ht="18" customHeight="1">
      <c r="A292" s="218">
        <f>SUBTOTAL(3,$AT$7:AT292)</f>
        <v>286</v>
      </c>
      <c r="B292" s="251" t="s">
        <v>11355</v>
      </c>
      <c r="C292" s="251" t="str">
        <f t="shared" si="29"/>
        <v>004</v>
      </c>
      <c r="D292" s="260" t="s">
        <v>6111</v>
      </c>
      <c r="E292" s="258" t="s">
        <v>10824</v>
      </c>
      <c r="F292" s="251" t="s">
        <v>11356</v>
      </c>
      <c r="G292" s="251" t="s">
        <v>496</v>
      </c>
      <c r="H292" s="251"/>
      <c r="I292" s="259" t="s">
        <v>8848</v>
      </c>
      <c r="J292" s="252"/>
      <c r="K292" s="259" t="s">
        <v>8848</v>
      </c>
      <c r="L292" s="252"/>
      <c r="M292" s="251" t="s">
        <v>11000</v>
      </c>
      <c r="N292" s="251"/>
      <c r="O292" s="251"/>
      <c r="P292" s="251"/>
      <c r="Q292" s="288">
        <v>7500000</v>
      </c>
      <c r="R292" s="288"/>
      <c r="S292" s="288"/>
      <c r="T292" s="288"/>
      <c r="U292" s="253">
        <v>7500000</v>
      </c>
      <c r="V292" s="253"/>
      <c r="W292" s="253"/>
      <c r="X292" s="253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>
        <v>0</v>
      </c>
      <c r="AJ292" s="253"/>
      <c r="AK292" s="253">
        <v>8450000</v>
      </c>
      <c r="AL292" s="253"/>
      <c r="AM292" s="253">
        <v>8450000</v>
      </c>
      <c r="AN292" s="253"/>
      <c r="AO292" s="253"/>
      <c r="AP292" s="253"/>
      <c r="AQ292" s="253"/>
      <c r="AR292" s="253"/>
      <c r="AS292" s="253">
        <f t="shared" si="31"/>
        <v>0</v>
      </c>
      <c r="AT292" s="27">
        <f t="shared" si="28"/>
        <v>0</v>
      </c>
      <c r="BH292" s="256"/>
    </row>
    <row r="293" spans="1:60" ht="18" customHeight="1">
      <c r="A293" s="218">
        <f>SUBTOTAL(3,$AT$7:AT293)</f>
        <v>287</v>
      </c>
      <c r="B293" s="251" t="s">
        <v>11339</v>
      </c>
      <c r="C293" s="251" t="str">
        <f t="shared" si="29"/>
        <v>004</v>
      </c>
      <c r="D293" s="260" t="s">
        <v>11340</v>
      </c>
      <c r="E293" s="258" t="s">
        <v>11341</v>
      </c>
      <c r="F293" s="251" t="s">
        <v>11342</v>
      </c>
      <c r="G293" s="251" t="s">
        <v>7106</v>
      </c>
      <c r="H293" s="251"/>
      <c r="I293" s="259" t="s">
        <v>8848</v>
      </c>
      <c r="J293" s="252"/>
      <c r="K293" s="259" t="s">
        <v>8848</v>
      </c>
      <c r="L293" s="252"/>
      <c r="M293" s="251" t="s">
        <v>10997</v>
      </c>
      <c r="N293" s="251"/>
      <c r="O293" s="251"/>
      <c r="P293" s="251"/>
      <c r="Q293" s="288">
        <v>7500000</v>
      </c>
      <c r="R293" s="288"/>
      <c r="S293" s="288"/>
      <c r="T293" s="288"/>
      <c r="U293" s="253"/>
      <c r="V293" s="253"/>
      <c r="W293" s="253"/>
      <c r="X293" s="253"/>
      <c r="Y293" s="253">
        <v>7500000</v>
      </c>
      <c r="Z293" s="253"/>
      <c r="AA293" s="253"/>
      <c r="AB293" s="253"/>
      <c r="AC293" s="253"/>
      <c r="AD293" s="253"/>
      <c r="AE293" s="253"/>
      <c r="AF293" s="253"/>
      <c r="AG293" s="253"/>
      <c r="AH293" s="253"/>
      <c r="AI293" s="253">
        <v>0</v>
      </c>
      <c r="AJ293" s="253"/>
      <c r="AK293" s="253">
        <v>8450000</v>
      </c>
      <c r="AL293" s="253"/>
      <c r="AM293" s="253">
        <v>8450000</v>
      </c>
      <c r="AN293" s="253"/>
      <c r="AO293" s="253"/>
      <c r="AP293" s="253"/>
      <c r="AQ293" s="253"/>
      <c r="AR293" s="253"/>
      <c r="AS293" s="253">
        <f t="shared" si="31"/>
        <v>0</v>
      </c>
      <c r="AT293" s="27">
        <f t="shared" si="28"/>
        <v>0</v>
      </c>
      <c r="BH293" s="256"/>
    </row>
    <row r="294" spans="1:60" ht="18" customHeight="1">
      <c r="A294" s="218">
        <f>SUBTOTAL(3,$AT$7:AT294)</f>
        <v>288</v>
      </c>
      <c r="B294" s="251" t="s">
        <v>11360</v>
      </c>
      <c r="C294" s="251" t="str">
        <f t="shared" si="29"/>
        <v>004</v>
      </c>
      <c r="D294" s="260" t="s">
        <v>4786</v>
      </c>
      <c r="E294" s="258" t="s">
        <v>11361</v>
      </c>
      <c r="F294" s="251" t="s">
        <v>10566</v>
      </c>
      <c r="G294" s="251" t="s">
        <v>496</v>
      </c>
      <c r="H294" s="251"/>
      <c r="I294" s="259" t="s">
        <v>8848</v>
      </c>
      <c r="J294" s="252"/>
      <c r="K294" s="259" t="s">
        <v>8848</v>
      </c>
      <c r="L294" s="252"/>
      <c r="M294" s="251" t="s">
        <v>10997</v>
      </c>
      <c r="N294" s="251"/>
      <c r="O294" s="251"/>
      <c r="P294" s="251"/>
      <c r="Q294" s="288">
        <v>7500000</v>
      </c>
      <c r="R294" s="288"/>
      <c r="S294" s="288"/>
      <c r="T294" s="288"/>
      <c r="U294" s="253">
        <v>7500000</v>
      </c>
      <c r="V294" s="253"/>
      <c r="W294" s="253"/>
      <c r="X294" s="253"/>
      <c r="Y294" s="253"/>
      <c r="Z294" s="253"/>
      <c r="AA294" s="253"/>
      <c r="AB294" s="253"/>
      <c r="AC294" s="253"/>
      <c r="AD294" s="253"/>
      <c r="AE294" s="253"/>
      <c r="AF294" s="253"/>
      <c r="AG294" s="253"/>
      <c r="AH294" s="253"/>
      <c r="AI294" s="253">
        <v>0</v>
      </c>
      <c r="AJ294" s="253"/>
      <c r="AK294" s="253">
        <v>8450000</v>
      </c>
      <c r="AL294" s="253"/>
      <c r="AM294" s="253">
        <v>8450000</v>
      </c>
      <c r="AN294" s="253"/>
      <c r="AO294" s="253"/>
      <c r="AP294" s="253"/>
      <c r="AQ294" s="253"/>
      <c r="AR294" s="253"/>
      <c r="AS294" s="253">
        <f t="shared" si="31"/>
        <v>0</v>
      </c>
      <c r="AT294" s="27">
        <f t="shared" si="28"/>
        <v>0</v>
      </c>
      <c r="BH294" s="256"/>
    </row>
    <row r="295" spans="1:60" ht="18" customHeight="1">
      <c r="A295" s="218">
        <f>SUBTOTAL(3,$AT$7:AT295)</f>
        <v>289</v>
      </c>
      <c r="B295" s="251" t="s">
        <v>11362</v>
      </c>
      <c r="C295" s="251" t="str">
        <f t="shared" si="29"/>
        <v>004</v>
      </c>
      <c r="D295" s="260" t="s">
        <v>5121</v>
      </c>
      <c r="E295" s="258" t="s">
        <v>11363</v>
      </c>
      <c r="F295" s="251" t="s">
        <v>11364</v>
      </c>
      <c r="G295" s="251" t="s">
        <v>7106</v>
      </c>
      <c r="H295" s="251"/>
      <c r="I295" s="259" t="s">
        <v>8848</v>
      </c>
      <c r="J295" s="252"/>
      <c r="K295" s="259" t="s">
        <v>8848</v>
      </c>
      <c r="L295" s="252"/>
      <c r="M295" s="251" t="s">
        <v>11025</v>
      </c>
      <c r="N295" s="251"/>
      <c r="O295" s="251"/>
      <c r="P295" s="251"/>
      <c r="Q295" s="288">
        <v>7500000</v>
      </c>
      <c r="R295" s="288"/>
      <c r="S295" s="288"/>
      <c r="T295" s="288"/>
      <c r="U295" s="253">
        <v>7500000</v>
      </c>
      <c r="V295" s="253"/>
      <c r="W295" s="253"/>
      <c r="X295" s="253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>
        <v>0</v>
      </c>
      <c r="AJ295" s="253"/>
      <c r="AK295" s="253">
        <v>8450000</v>
      </c>
      <c r="AL295" s="253"/>
      <c r="AM295" s="253">
        <v>8450000</v>
      </c>
      <c r="AN295" s="253"/>
      <c r="AO295" s="253"/>
      <c r="AP295" s="253"/>
      <c r="AQ295" s="253"/>
      <c r="AR295" s="253"/>
      <c r="AS295" s="253">
        <f t="shared" si="31"/>
        <v>0</v>
      </c>
      <c r="AT295" s="27">
        <f t="shared" si="28"/>
        <v>0</v>
      </c>
      <c r="BH295" s="256"/>
    </row>
    <row r="296" spans="1:60" ht="18" customHeight="1">
      <c r="A296" s="218">
        <f>SUBTOTAL(3,$AT$7:AT296)</f>
        <v>290</v>
      </c>
      <c r="B296" s="251" t="s">
        <v>11365</v>
      </c>
      <c r="C296" s="251" t="str">
        <f t="shared" si="29"/>
        <v>004</v>
      </c>
      <c r="D296" s="260" t="s">
        <v>5967</v>
      </c>
      <c r="E296" s="258" t="s">
        <v>11366</v>
      </c>
      <c r="F296" s="251" t="s">
        <v>11367</v>
      </c>
      <c r="G296" s="251" t="s">
        <v>7106</v>
      </c>
      <c r="H296" s="251"/>
      <c r="I296" s="259" t="s">
        <v>8848</v>
      </c>
      <c r="J296" s="252"/>
      <c r="K296" s="259" t="s">
        <v>8848</v>
      </c>
      <c r="L296" s="252"/>
      <c r="M296" s="251" t="s">
        <v>11000</v>
      </c>
      <c r="N296" s="251"/>
      <c r="O296" s="251"/>
      <c r="P296" s="251"/>
      <c r="Q296" s="288">
        <v>7500000</v>
      </c>
      <c r="R296" s="288"/>
      <c r="S296" s="288"/>
      <c r="T296" s="288"/>
      <c r="U296" s="253">
        <v>7500000</v>
      </c>
      <c r="V296" s="253"/>
      <c r="W296" s="253"/>
      <c r="X296" s="253"/>
      <c r="Y296" s="253"/>
      <c r="Z296" s="253"/>
      <c r="AA296" s="253"/>
      <c r="AB296" s="253"/>
      <c r="AC296" s="253"/>
      <c r="AD296" s="253"/>
      <c r="AE296" s="253"/>
      <c r="AF296" s="253"/>
      <c r="AG296" s="253"/>
      <c r="AH296" s="253"/>
      <c r="AI296" s="253">
        <v>0</v>
      </c>
      <c r="AJ296" s="253"/>
      <c r="AK296" s="253">
        <v>8450000</v>
      </c>
      <c r="AL296" s="253"/>
      <c r="AM296" s="253">
        <v>8450000</v>
      </c>
      <c r="AN296" s="253"/>
      <c r="AO296" s="253"/>
      <c r="AP296" s="253"/>
      <c r="AQ296" s="253"/>
      <c r="AR296" s="253"/>
      <c r="AS296" s="253">
        <f t="shared" si="31"/>
        <v>0</v>
      </c>
      <c r="AT296" s="27">
        <f t="shared" si="28"/>
        <v>0</v>
      </c>
      <c r="BH296" s="256"/>
    </row>
    <row r="297" spans="1:60" ht="18" customHeight="1">
      <c r="A297" s="218">
        <f>SUBTOTAL(3,$AT$7:AT297)</f>
        <v>291</v>
      </c>
      <c r="B297" s="251" t="s">
        <v>11368</v>
      </c>
      <c r="C297" s="251" t="str">
        <f t="shared" ref="C297:C328" si="32">MID(D297:D1979,4,3)</f>
        <v>004</v>
      </c>
      <c r="D297" s="260" t="s">
        <v>5554</v>
      </c>
      <c r="E297" s="258" t="s">
        <v>11369</v>
      </c>
      <c r="F297" s="251" t="s">
        <v>11370</v>
      </c>
      <c r="G297" s="251" t="s">
        <v>7106</v>
      </c>
      <c r="H297" s="251"/>
      <c r="I297" s="259" t="s">
        <v>8848</v>
      </c>
      <c r="J297" s="252"/>
      <c r="K297" s="259" t="s">
        <v>8848</v>
      </c>
      <c r="L297" s="252"/>
      <c r="M297" s="251" t="s">
        <v>11037</v>
      </c>
      <c r="N297" s="251"/>
      <c r="O297" s="251"/>
      <c r="P297" s="251"/>
      <c r="Q297" s="288">
        <v>7500000</v>
      </c>
      <c r="R297" s="288"/>
      <c r="S297" s="288"/>
      <c r="T297" s="288"/>
      <c r="U297" s="253">
        <v>7500000</v>
      </c>
      <c r="V297" s="253"/>
      <c r="W297" s="253"/>
      <c r="X297" s="253"/>
      <c r="Y297" s="253"/>
      <c r="Z297" s="253"/>
      <c r="AA297" s="253"/>
      <c r="AB297" s="253"/>
      <c r="AC297" s="253"/>
      <c r="AD297" s="253"/>
      <c r="AE297" s="253"/>
      <c r="AF297" s="253"/>
      <c r="AG297" s="253"/>
      <c r="AH297" s="253"/>
      <c r="AI297" s="253">
        <v>0</v>
      </c>
      <c r="AJ297" s="253"/>
      <c r="AK297" s="253">
        <v>8450000</v>
      </c>
      <c r="AL297" s="253"/>
      <c r="AM297" s="253">
        <v>8450000</v>
      </c>
      <c r="AN297" s="253"/>
      <c r="AO297" s="253"/>
      <c r="AP297" s="253"/>
      <c r="AQ297" s="253"/>
      <c r="AR297" s="253"/>
      <c r="AS297" s="253">
        <f t="shared" si="31"/>
        <v>0</v>
      </c>
      <c r="AT297" s="27">
        <f t="shared" si="28"/>
        <v>0</v>
      </c>
      <c r="BH297" s="256"/>
    </row>
    <row r="298" spans="1:60" ht="18" customHeight="1">
      <c r="A298" s="218">
        <f>SUBTOTAL(3,$AT$7:AT298)</f>
        <v>292</v>
      </c>
      <c r="B298" s="251" t="s">
        <v>11343</v>
      </c>
      <c r="C298" s="251" t="str">
        <f t="shared" si="32"/>
        <v>004</v>
      </c>
      <c r="D298" s="260" t="s">
        <v>11344</v>
      </c>
      <c r="E298" s="258" t="s">
        <v>11345</v>
      </c>
      <c r="F298" s="251" t="s">
        <v>11194</v>
      </c>
      <c r="G298" s="251" t="s">
        <v>496</v>
      </c>
      <c r="H298" s="251"/>
      <c r="I298" s="259" t="s">
        <v>8848</v>
      </c>
      <c r="J298" s="252"/>
      <c r="K298" s="259" t="s">
        <v>8848</v>
      </c>
      <c r="L298" s="252"/>
      <c r="M298" s="251" t="s">
        <v>11037</v>
      </c>
      <c r="N298" s="251"/>
      <c r="O298" s="251"/>
      <c r="P298" s="251"/>
      <c r="Q298" s="288">
        <v>7500000</v>
      </c>
      <c r="R298" s="288"/>
      <c r="S298" s="288"/>
      <c r="T298" s="288"/>
      <c r="U298" s="253"/>
      <c r="V298" s="253"/>
      <c r="W298" s="253">
        <v>7500000</v>
      </c>
      <c r="X298" s="253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>
        <v>0</v>
      </c>
      <c r="AJ298" s="253"/>
      <c r="AK298" s="253">
        <v>8450000</v>
      </c>
      <c r="AL298" s="253"/>
      <c r="AM298" s="253">
        <v>8450000</v>
      </c>
      <c r="AN298" s="253"/>
      <c r="AO298" s="253"/>
      <c r="AP298" s="253"/>
      <c r="AQ298" s="253"/>
      <c r="AR298" s="253"/>
      <c r="AS298" s="253">
        <f t="shared" si="31"/>
        <v>0</v>
      </c>
      <c r="AT298" s="27">
        <f t="shared" si="28"/>
        <v>0</v>
      </c>
      <c r="BH298" s="256"/>
    </row>
    <row r="299" spans="1:60" ht="18" customHeight="1">
      <c r="A299" s="218">
        <f>SUBTOTAL(3,$AT$7:AT299)</f>
        <v>293</v>
      </c>
      <c r="B299" s="251" t="s">
        <v>11374</v>
      </c>
      <c r="C299" s="251" t="str">
        <f t="shared" si="32"/>
        <v>004</v>
      </c>
      <c r="D299" s="260" t="s">
        <v>6986</v>
      </c>
      <c r="E299" s="258" t="s">
        <v>11375</v>
      </c>
      <c r="F299" s="251" t="s">
        <v>11370</v>
      </c>
      <c r="G299" s="251" t="s">
        <v>7106</v>
      </c>
      <c r="H299" s="251"/>
      <c r="I299" s="259" t="s">
        <v>8848</v>
      </c>
      <c r="J299" s="252"/>
      <c r="K299" s="259" t="s">
        <v>8848</v>
      </c>
      <c r="L299" s="252"/>
      <c r="M299" s="251" t="s">
        <v>11000</v>
      </c>
      <c r="N299" s="251"/>
      <c r="O299" s="251"/>
      <c r="P299" s="251"/>
      <c r="Q299" s="288">
        <v>7500000</v>
      </c>
      <c r="R299" s="288"/>
      <c r="S299" s="288"/>
      <c r="T299" s="288"/>
      <c r="U299" s="253">
        <v>7500000</v>
      </c>
      <c r="V299" s="253"/>
      <c r="W299" s="253"/>
      <c r="X299" s="253"/>
      <c r="Y299" s="253"/>
      <c r="Z299" s="253"/>
      <c r="AA299" s="253"/>
      <c r="AB299" s="253"/>
      <c r="AC299" s="253"/>
      <c r="AD299" s="253"/>
      <c r="AE299" s="253"/>
      <c r="AF299" s="253"/>
      <c r="AG299" s="253"/>
      <c r="AH299" s="253"/>
      <c r="AI299" s="253">
        <v>0</v>
      </c>
      <c r="AJ299" s="253"/>
      <c r="AK299" s="253">
        <v>8450000</v>
      </c>
      <c r="AL299" s="253"/>
      <c r="AM299" s="253">
        <v>8450000</v>
      </c>
      <c r="AN299" s="253"/>
      <c r="AO299" s="253"/>
      <c r="AP299" s="253"/>
      <c r="AQ299" s="253"/>
      <c r="AR299" s="253"/>
      <c r="AS299" s="253">
        <f t="shared" si="31"/>
        <v>0</v>
      </c>
      <c r="AT299" s="27">
        <f t="shared" si="28"/>
        <v>0</v>
      </c>
      <c r="BH299" s="256"/>
    </row>
    <row r="300" spans="1:60" ht="18" customHeight="1">
      <c r="A300" s="218">
        <f>SUBTOTAL(3,$AT$7:AT300)</f>
        <v>294</v>
      </c>
      <c r="B300" s="251" t="s">
        <v>11376</v>
      </c>
      <c r="C300" s="251" t="str">
        <f t="shared" si="32"/>
        <v>004</v>
      </c>
      <c r="D300" s="260" t="s">
        <v>5614</v>
      </c>
      <c r="E300" s="258" t="s">
        <v>11377</v>
      </c>
      <c r="F300" s="251" t="s">
        <v>10780</v>
      </c>
      <c r="G300" s="251" t="s">
        <v>496</v>
      </c>
      <c r="H300" s="251"/>
      <c r="I300" s="259" t="s">
        <v>8848</v>
      </c>
      <c r="J300" s="252"/>
      <c r="K300" s="259" t="s">
        <v>8848</v>
      </c>
      <c r="L300" s="252"/>
      <c r="M300" s="251" t="s">
        <v>10997</v>
      </c>
      <c r="N300" s="251"/>
      <c r="O300" s="251"/>
      <c r="P300" s="251"/>
      <c r="Q300" s="288">
        <v>7500000</v>
      </c>
      <c r="R300" s="288"/>
      <c r="S300" s="288"/>
      <c r="T300" s="288"/>
      <c r="U300" s="253">
        <v>7500000</v>
      </c>
      <c r="V300" s="253"/>
      <c r="W300" s="253"/>
      <c r="X300" s="253"/>
      <c r="Y300" s="253"/>
      <c r="Z300" s="253"/>
      <c r="AA300" s="253"/>
      <c r="AB300" s="253"/>
      <c r="AC300" s="253"/>
      <c r="AD300" s="253"/>
      <c r="AE300" s="253"/>
      <c r="AF300" s="253"/>
      <c r="AG300" s="253"/>
      <c r="AH300" s="253"/>
      <c r="AI300" s="253">
        <v>0</v>
      </c>
      <c r="AJ300" s="253"/>
      <c r="AK300" s="253">
        <v>8450000</v>
      </c>
      <c r="AL300" s="253"/>
      <c r="AM300" s="253">
        <v>8450000</v>
      </c>
      <c r="AN300" s="253"/>
      <c r="AO300" s="253"/>
      <c r="AP300" s="253"/>
      <c r="AQ300" s="253"/>
      <c r="AR300" s="253"/>
      <c r="AS300" s="253">
        <f t="shared" si="31"/>
        <v>0</v>
      </c>
      <c r="AT300" s="27">
        <f t="shared" si="28"/>
        <v>0</v>
      </c>
      <c r="BH300" s="256"/>
    </row>
    <row r="301" spans="1:60" ht="18" customHeight="1">
      <c r="A301" s="218">
        <f>SUBTOTAL(3,$AT$7:AT301)</f>
        <v>295</v>
      </c>
      <c r="B301" s="251" t="s">
        <v>11378</v>
      </c>
      <c r="C301" s="251" t="str">
        <f t="shared" si="32"/>
        <v>004</v>
      </c>
      <c r="D301" s="260" t="s">
        <v>6475</v>
      </c>
      <c r="E301" s="258" t="s">
        <v>11379</v>
      </c>
      <c r="F301" s="251" t="s">
        <v>10766</v>
      </c>
      <c r="G301" s="251" t="s">
        <v>7106</v>
      </c>
      <c r="H301" s="251"/>
      <c r="I301" s="259" t="s">
        <v>8848</v>
      </c>
      <c r="J301" s="252"/>
      <c r="K301" s="259" t="s">
        <v>8848</v>
      </c>
      <c r="L301" s="252"/>
      <c r="M301" s="251" t="s">
        <v>11025</v>
      </c>
      <c r="N301" s="251"/>
      <c r="O301" s="251"/>
      <c r="P301" s="251"/>
      <c r="Q301" s="288">
        <v>7500000</v>
      </c>
      <c r="R301" s="288"/>
      <c r="S301" s="288"/>
      <c r="T301" s="288"/>
      <c r="U301" s="253">
        <v>7500000</v>
      </c>
      <c r="V301" s="253"/>
      <c r="W301" s="253"/>
      <c r="X301" s="253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>
        <v>0</v>
      </c>
      <c r="AJ301" s="253"/>
      <c r="AK301" s="253">
        <v>8450000</v>
      </c>
      <c r="AL301" s="253"/>
      <c r="AM301" s="253"/>
      <c r="AN301" s="253"/>
      <c r="AO301" s="253"/>
      <c r="AP301" s="253"/>
      <c r="AQ301" s="253"/>
      <c r="AR301" s="253"/>
      <c r="AS301" s="253">
        <f t="shared" si="31"/>
        <v>8450000</v>
      </c>
      <c r="AT301" s="27">
        <f t="shared" si="28"/>
        <v>8450000</v>
      </c>
      <c r="BH301" s="256"/>
    </row>
    <row r="302" spans="1:60" ht="18" customHeight="1">
      <c r="A302" s="218">
        <f>SUBTOTAL(3,$AT$7:AT302)</f>
        <v>296</v>
      </c>
      <c r="B302" s="251" t="s">
        <v>11380</v>
      </c>
      <c r="C302" s="251" t="str">
        <f t="shared" si="32"/>
        <v>004</v>
      </c>
      <c r="D302" s="260" t="s">
        <v>5496</v>
      </c>
      <c r="E302" s="258" t="s">
        <v>11381</v>
      </c>
      <c r="F302" s="251" t="s">
        <v>11382</v>
      </c>
      <c r="G302" s="251" t="s">
        <v>7106</v>
      </c>
      <c r="H302" s="251"/>
      <c r="I302" s="259" t="s">
        <v>8848</v>
      </c>
      <c r="J302" s="252"/>
      <c r="K302" s="259" t="s">
        <v>8848</v>
      </c>
      <c r="L302" s="252"/>
      <c r="M302" s="251" t="s">
        <v>10997</v>
      </c>
      <c r="N302" s="251"/>
      <c r="O302" s="251"/>
      <c r="P302" s="251"/>
      <c r="Q302" s="288">
        <v>7500000</v>
      </c>
      <c r="R302" s="288"/>
      <c r="S302" s="288"/>
      <c r="T302" s="288"/>
      <c r="U302" s="253">
        <v>7500000</v>
      </c>
      <c r="V302" s="253"/>
      <c r="W302" s="253"/>
      <c r="X302" s="253"/>
      <c r="Y302" s="253"/>
      <c r="Z302" s="253"/>
      <c r="AA302" s="253"/>
      <c r="AB302" s="253"/>
      <c r="AC302" s="253"/>
      <c r="AD302" s="253"/>
      <c r="AE302" s="253"/>
      <c r="AF302" s="253"/>
      <c r="AG302" s="253"/>
      <c r="AH302" s="253"/>
      <c r="AI302" s="253">
        <v>0</v>
      </c>
      <c r="AJ302" s="253"/>
      <c r="AK302" s="253">
        <v>8450000</v>
      </c>
      <c r="AL302" s="253"/>
      <c r="AM302" s="253">
        <v>8450000</v>
      </c>
      <c r="AN302" s="253"/>
      <c r="AO302" s="253"/>
      <c r="AP302" s="253"/>
      <c r="AQ302" s="253"/>
      <c r="AR302" s="253"/>
      <c r="AS302" s="253">
        <f t="shared" si="31"/>
        <v>0</v>
      </c>
      <c r="AT302" s="27">
        <f t="shared" si="28"/>
        <v>0</v>
      </c>
      <c r="BH302" s="256"/>
    </row>
    <row r="303" spans="1:60" ht="18" customHeight="1">
      <c r="A303" s="218">
        <f>SUBTOTAL(3,$AT$7:AT303)</f>
        <v>297</v>
      </c>
      <c r="B303" s="251" t="s">
        <v>11383</v>
      </c>
      <c r="C303" s="251" t="str">
        <f t="shared" si="32"/>
        <v>004</v>
      </c>
      <c r="D303" s="260" t="s">
        <v>5232</v>
      </c>
      <c r="E303" s="258" t="s">
        <v>9404</v>
      </c>
      <c r="F303" s="251" t="s">
        <v>11291</v>
      </c>
      <c r="G303" s="251" t="s">
        <v>496</v>
      </c>
      <c r="H303" s="251"/>
      <c r="I303" s="259" t="s">
        <v>8848</v>
      </c>
      <c r="J303" s="252"/>
      <c r="K303" s="259" t="s">
        <v>8848</v>
      </c>
      <c r="L303" s="252"/>
      <c r="M303" s="251" t="s">
        <v>10997</v>
      </c>
      <c r="N303" s="251"/>
      <c r="O303" s="251"/>
      <c r="P303" s="251"/>
      <c r="Q303" s="288">
        <v>7500000</v>
      </c>
      <c r="R303" s="288"/>
      <c r="S303" s="288"/>
      <c r="T303" s="288"/>
      <c r="U303" s="253">
        <v>7500000</v>
      </c>
      <c r="V303" s="253"/>
      <c r="W303" s="253"/>
      <c r="X303" s="253"/>
      <c r="Y303" s="253"/>
      <c r="Z303" s="253"/>
      <c r="AA303" s="253"/>
      <c r="AB303" s="253"/>
      <c r="AC303" s="253"/>
      <c r="AD303" s="253"/>
      <c r="AE303" s="253"/>
      <c r="AF303" s="253"/>
      <c r="AG303" s="253"/>
      <c r="AH303" s="253"/>
      <c r="AI303" s="253">
        <v>0</v>
      </c>
      <c r="AJ303" s="253"/>
      <c r="AK303" s="253">
        <v>8450000</v>
      </c>
      <c r="AL303" s="253"/>
      <c r="AM303" s="253">
        <v>8450000</v>
      </c>
      <c r="AN303" s="253"/>
      <c r="AO303" s="253"/>
      <c r="AP303" s="253"/>
      <c r="AQ303" s="253"/>
      <c r="AR303" s="253"/>
      <c r="AS303" s="253">
        <f t="shared" si="31"/>
        <v>0</v>
      </c>
      <c r="AT303" s="27">
        <f t="shared" si="28"/>
        <v>0</v>
      </c>
      <c r="BH303" s="256"/>
    </row>
    <row r="304" spans="1:60" ht="18" customHeight="1">
      <c r="A304" s="218">
        <f>SUBTOTAL(3,$AT$7:AT304)</f>
        <v>298</v>
      </c>
      <c r="B304" s="251" t="s">
        <v>11384</v>
      </c>
      <c r="C304" s="251" t="str">
        <f t="shared" si="32"/>
        <v>004</v>
      </c>
      <c r="D304" s="260" t="s">
        <v>5982</v>
      </c>
      <c r="E304" s="258" t="s">
        <v>11385</v>
      </c>
      <c r="F304" s="251" t="s">
        <v>11386</v>
      </c>
      <c r="G304" s="251" t="s">
        <v>496</v>
      </c>
      <c r="H304" s="251"/>
      <c r="I304" s="259" t="s">
        <v>8848</v>
      </c>
      <c r="J304" s="252"/>
      <c r="K304" s="259" t="s">
        <v>8848</v>
      </c>
      <c r="L304" s="252"/>
      <c r="M304" s="251" t="s">
        <v>11037</v>
      </c>
      <c r="N304" s="251"/>
      <c r="O304" s="251"/>
      <c r="P304" s="251"/>
      <c r="Q304" s="288">
        <v>7500000</v>
      </c>
      <c r="R304" s="288"/>
      <c r="S304" s="288"/>
      <c r="T304" s="288"/>
      <c r="U304" s="253">
        <v>7500000</v>
      </c>
      <c r="V304" s="253"/>
      <c r="W304" s="253"/>
      <c r="X304" s="253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>
        <v>0</v>
      </c>
      <c r="AJ304" s="253"/>
      <c r="AK304" s="253">
        <v>8450000</v>
      </c>
      <c r="AL304" s="253"/>
      <c r="AM304" s="253">
        <v>8450000</v>
      </c>
      <c r="AN304" s="253"/>
      <c r="AO304" s="253"/>
      <c r="AP304" s="253"/>
      <c r="AQ304" s="253"/>
      <c r="AR304" s="253"/>
      <c r="AS304" s="253">
        <f t="shared" si="31"/>
        <v>0</v>
      </c>
      <c r="AT304" s="27">
        <f t="shared" si="28"/>
        <v>0</v>
      </c>
      <c r="BH304" s="256"/>
    </row>
    <row r="305" spans="1:60" ht="18" customHeight="1">
      <c r="A305" s="218">
        <f>SUBTOTAL(3,$AT$7:AT305)</f>
        <v>299</v>
      </c>
      <c r="B305" s="251" t="s">
        <v>11351</v>
      </c>
      <c r="C305" s="251" t="str">
        <f t="shared" si="32"/>
        <v>004</v>
      </c>
      <c r="D305" s="260" t="s">
        <v>11352</v>
      </c>
      <c r="E305" s="258" t="s">
        <v>11349</v>
      </c>
      <c r="F305" s="251" t="s">
        <v>10603</v>
      </c>
      <c r="G305" s="251" t="s">
        <v>496</v>
      </c>
      <c r="H305" s="251"/>
      <c r="I305" s="259" t="s">
        <v>8848</v>
      </c>
      <c r="J305" s="252"/>
      <c r="K305" s="259" t="s">
        <v>8848</v>
      </c>
      <c r="L305" s="252"/>
      <c r="M305" s="251" t="s">
        <v>11013</v>
      </c>
      <c r="N305" s="251"/>
      <c r="O305" s="251"/>
      <c r="P305" s="251"/>
      <c r="Q305" s="288">
        <v>7500000</v>
      </c>
      <c r="R305" s="288"/>
      <c r="S305" s="288"/>
      <c r="T305" s="288"/>
      <c r="U305" s="253"/>
      <c r="V305" s="253"/>
      <c r="W305" s="253">
        <v>7500000</v>
      </c>
      <c r="X305" s="253"/>
      <c r="Y305" s="253"/>
      <c r="Z305" s="253"/>
      <c r="AA305" s="253"/>
      <c r="AB305" s="253"/>
      <c r="AC305" s="253"/>
      <c r="AD305" s="253"/>
      <c r="AE305" s="253"/>
      <c r="AF305" s="253"/>
      <c r="AG305" s="253"/>
      <c r="AH305" s="253"/>
      <c r="AI305" s="253">
        <v>0</v>
      </c>
      <c r="AJ305" s="253"/>
      <c r="AK305" s="253">
        <v>8450000</v>
      </c>
      <c r="AL305" s="253"/>
      <c r="AM305" s="253">
        <v>8450000</v>
      </c>
      <c r="AN305" s="253"/>
      <c r="AO305" s="253"/>
      <c r="AP305" s="253"/>
      <c r="AQ305" s="253"/>
      <c r="AR305" s="253"/>
      <c r="AS305" s="253">
        <f t="shared" si="31"/>
        <v>0</v>
      </c>
      <c r="AT305" s="27">
        <f t="shared" si="28"/>
        <v>0</v>
      </c>
      <c r="BH305" s="256"/>
    </row>
    <row r="306" spans="1:60" ht="18" customHeight="1">
      <c r="A306" s="218">
        <f>SUBTOTAL(3,$AT$7:AT306)</f>
        <v>300</v>
      </c>
      <c r="B306" s="251" t="s">
        <v>11389</v>
      </c>
      <c r="C306" s="251" t="str">
        <f t="shared" si="32"/>
        <v>004</v>
      </c>
      <c r="D306" s="260" t="s">
        <v>6437</v>
      </c>
      <c r="E306" s="258" t="s">
        <v>11390</v>
      </c>
      <c r="F306" s="251" t="s">
        <v>10896</v>
      </c>
      <c r="G306" s="251" t="s">
        <v>496</v>
      </c>
      <c r="H306" s="251"/>
      <c r="I306" s="259" t="s">
        <v>8848</v>
      </c>
      <c r="J306" s="252"/>
      <c r="K306" s="259" t="s">
        <v>8848</v>
      </c>
      <c r="L306" s="252"/>
      <c r="M306" s="251" t="s">
        <v>11025</v>
      </c>
      <c r="N306" s="251"/>
      <c r="O306" s="251"/>
      <c r="P306" s="251"/>
      <c r="Q306" s="288">
        <v>7500000</v>
      </c>
      <c r="R306" s="288"/>
      <c r="S306" s="288"/>
      <c r="T306" s="288"/>
      <c r="U306" s="253">
        <v>7500000</v>
      </c>
      <c r="V306" s="253"/>
      <c r="W306" s="253"/>
      <c r="X306" s="253"/>
      <c r="Y306" s="253"/>
      <c r="Z306" s="253"/>
      <c r="AA306" s="253"/>
      <c r="AB306" s="253"/>
      <c r="AC306" s="253"/>
      <c r="AD306" s="253"/>
      <c r="AE306" s="253"/>
      <c r="AF306" s="253"/>
      <c r="AG306" s="253"/>
      <c r="AH306" s="253"/>
      <c r="AI306" s="253">
        <v>0</v>
      </c>
      <c r="AJ306" s="253"/>
      <c r="AK306" s="253">
        <v>8450000</v>
      </c>
      <c r="AL306" s="253"/>
      <c r="AM306" s="253">
        <v>8450000</v>
      </c>
      <c r="AN306" s="253"/>
      <c r="AO306" s="253"/>
      <c r="AP306" s="253"/>
      <c r="AQ306" s="253"/>
      <c r="AR306" s="253"/>
      <c r="AS306" s="253">
        <f t="shared" si="31"/>
        <v>0</v>
      </c>
      <c r="AT306" s="27">
        <f t="shared" si="28"/>
        <v>0</v>
      </c>
      <c r="BH306" s="256"/>
    </row>
    <row r="307" spans="1:60" ht="18" customHeight="1">
      <c r="A307" s="218">
        <f>SUBTOTAL(3,$AT$7:AT307)</f>
        <v>301</v>
      </c>
      <c r="B307" s="251" t="s">
        <v>11391</v>
      </c>
      <c r="C307" s="251" t="str">
        <f t="shared" si="32"/>
        <v>004</v>
      </c>
      <c r="D307" s="260" t="s">
        <v>6491</v>
      </c>
      <c r="E307" s="258" t="s">
        <v>11392</v>
      </c>
      <c r="F307" s="251" t="s">
        <v>10576</v>
      </c>
      <c r="G307" s="251" t="s">
        <v>496</v>
      </c>
      <c r="H307" s="251"/>
      <c r="I307" s="259" t="s">
        <v>8848</v>
      </c>
      <c r="J307" s="252"/>
      <c r="K307" s="259" t="s">
        <v>8848</v>
      </c>
      <c r="L307" s="252"/>
      <c r="M307" s="251" t="s">
        <v>11000</v>
      </c>
      <c r="N307" s="251"/>
      <c r="O307" s="251"/>
      <c r="P307" s="251"/>
      <c r="Q307" s="288">
        <v>7500000</v>
      </c>
      <c r="R307" s="288"/>
      <c r="S307" s="288"/>
      <c r="T307" s="288"/>
      <c r="U307" s="253">
        <v>7500000</v>
      </c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3"/>
      <c r="AG307" s="253"/>
      <c r="AH307" s="253"/>
      <c r="AI307" s="253">
        <v>0</v>
      </c>
      <c r="AJ307" s="253"/>
      <c r="AK307" s="253">
        <v>8450000</v>
      </c>
      <c r="AL307" s="253"/>
      <c r="AM307" s="253">
        <v>8450000</v>
      </c>
      <c r="AN307" s="253"/>
      <c r="AO307" s="253"/>
      <c r="AP307" s="253"/>
      <c r="AQ307" s="253"/>
      <c r="AR307" s="253"/>
      <c r="AS307" s="253">
        <f t="shared" si="31"/>
        <v>0</v>
      </c>
      <c r="AT307" s="27">
        <f t="shared" si="28"/>
        <v>0</v>
      </c>
      <c r="BH307" s="256"/>
    </row>
    <row r="308" spans="1:60" ht="18" customHeight="1">
      <c r="A308" s="218">
        <f>SUBTOTAL(3,$AT$7:AT308)</f>
        <v>302</v>
      </c>
      <c r="B308" s="251" t="s">
        <v>11393</v>
      </c>
      <c r="C308" s="251" t="str">
        <f t="shared" si="32"/>
        <v>004</v>
      </c>
      <c r="D308" s="260" t="s">
        <v>5531</v>
      </c>
      <c r="E308" s="258" t="s">
        <v>11394</v>
      </c>
      <c r="F308" s="251" t="s">
        <v>10831</v>
      </c>
      <c r="G308" s="251" t="s">
        <v>496</v>
      </c>
      <c r="H308" s="251"/>
      <c r="I308" s="259" t="s">
        <v>8848</v>
      </c>
      <c r="J308" s="252"/>
      <c r="K308" s="259" t="s">
        <v>8848</v>
      </c>
      <c r="L308" s="252"/>
      <c r="M308" s="251" t="s">
        <v>11013</v>
      </c>
      <c r="N308" s="251"/>
      <c r="O308" s="251"/>
      <c r="P308" s="251"/>
      <c r="Q308" s="288">
        <v>7500000</v>
      </c>
      <c r="R308" s="288"/>
      <c r="S308" s="288"/>
      <c r="T308" s="288"/>
      <c r="U308" s="253">
        <v>7500000</v>
      </c>
      <c r="V308" s="253"/>
      <c r="W308" s="253"/>
      <c r="X308" s="253"/>
      <c r="Y308" s="253"/>
      <c r="Z308" s="253"/>
      <c r="AA308" s="253"/>
      <c r="AB308" s="253"/>
      <c r="AC308" s="253"/>
      <c r="AD308" s="253"/>
      <c r="AE308" s="253"/>
      <c r="AF308" s="253"/>
      <c r="AG308" s="253"/>
      <c r="AH308" s="253"/>
      <c r="AI308" s="253">
        <v>0</v>
      </c>
      <c r="AJ308" s="253"/>
      <c r="AK308" s="253">
        <v>8450000</v>
      </c>
      <c r="AL308" s="253"/>
      <c r="AM308" s="253">
        <v>8450000</v>
      </c>
      <c r="AN308" s="253"/>
      <c r="AO308" s="253"/>
      <c r="AP308" s="253"/>
      <c r="AQ308" s="253"/>
      <c r="AR308" s="253"/>
      <c r="AS308" s="253">
        <f t="shared" si="31"/>
        <v>0</v>
      </c>
      <c r="AT308" s="27">
        <f t="shared" si="28"/>
        <v>0</v>
      </c>
      <c r="BH308" s="256"/>
    </row>
    <row r="309" spans="1:60" ht="18" customHeight="1">
      <c r="A309" s="218">
        <f>SUBTOTAL(3,$AT$7:AT309)</f>
        <v>303</v>
      </c>
      <c r="B309" s="251" t="s">
        <v>11357</v>
      </c>
      <c r="C309" s="251" t="str">
        <f t="shared" si="32"/>
        <v>004</v>
      </c>
      <c r="D309" s="260" t="s">
        <v>11358</v>
      </c>
      <c r="E309" s="258" t="s">
        <v>11359</v>
      </c>
      <c r="F309" s="251" t="s">
        <v>11090</v>
      </c>
      <c r="G309" s="251" t="s">
        <v>496</v>
      </c>
      <c r="H309" s="251"/>
      <c r="I309" s="259" t="s">
        <v>8848</v>
      </c>
      <c r="J309" s="252"/>
      <c r="K309" s="259" t="s">
        <v>8848</v>
      </c>
      <c r="L309" s="252"/>
      <c r="M309" s="251" t="s">
        <v>10997</v>
      </c>
      <c r="N309" s="251"/>
      <c r="O309" s="251"/>
      <c r="P309" s="251"/>
      <c r="Q309" s="288">
        <v>7500000</v>
      </c>
      <c r="R309" s="288"/>
      <c r="S309" s="288"/>
      <c r="T309" s="288"/>
      <c r="U309" s="253"/>
      <c r="V309" s="253"/>
      <c r="W309" s="253">
        <v>7500000</v>
      </c>
      <c r="X309" s="253"/>
      <c r="Y309" s="253"/>
      <c r="Z309" s="253"/>
      <c r="AA309" s="253"/>
      <c r="AB309" s="253"/>
      <c r="AC309" s="253"/>
      <c r="AD309" s="253"/>
      <c r="AE309" s="253"/>
      <c r="AF309" s="253"/>
      <c r="AG309" s="253"/>
      <c r="AH309" s="253"/>
      <c r="AI309" s="253">
        <v>0</v>
      </c>
      <c r="AJ309" s="253"/>
      <c r="AK309" s="253">
        <v>8450000</v>
      </c>
      <c r="AL309" s="253"/>
      <c r="AM309" s="253">
        <v>8450000</v>
      </c>
      <c r="AN309" s="253"/>
      <c r="AO309" s="253"/>
      <c r="AP309" s="253"/>
      <c r="AQ309" s="253"/>
      <c r="AR309" s="253"/>
      <c r="AS309" s="253">
        <f t="shared" si="31"/>
        <v>0</v>
      </c>
      <c r="AT309" s="27">
        <f t="shared" si="28"/>
        <v>0</v>
      </c>
      <c r="BH309" s="256"/>
    </row>
    <row r="310" spans="1:60" ht="18" customHeight="1">
      <c r="A310" s="218">
        <f>SUBTOTAL(3,$AT$7:AT310)</f>
        <v>304</v>
      </c>
      <c r="B310" s="251" t="s">
        <v>11371</v>
      </c>
      <c r="C310" s="251" t="str">
        <f t="shared" si="32"/>
        <v>004</v>
      </c>
      <c r="D310" s="260" t="s">
        <v>11372</v>
      </c>
      <c r="E310" s="258" t="s">
        <v>11373</v>
      </c>
      <c r="F310" s="251" t="s">
        <v>11281</v>
      </c>
      <c r="G310" s="251" t="s">
        <v>7106</v>
      </c>
      <c r="H310" s="251"/>
      <c r="I310" s="259" t="s">
        <v>8848</v>
      </c>
      <c r="J310" s="252"/>
      <c r="K310" s="259" t="s">
        <v>8848</v>
      </c>
      <c r="L310" s="252"/>
      <c r="M310" s="251" t="s">
        <v>11004</v>
      </c>
      <c r="N310" s="251"/>
      <c r="O310" s="251"/>
      <c r="P310" s="251"/>
      <c r="Q310" s="288">
        <v>7500000</v>
      </c>
      <c r="R310" s="288"/>
      <c r="S310" s="288"/>
      <c r="T310" s="288"/>
      <c r="U310" s="253"/>
      <c r="V310" s="253"/>
      <c r="W310" s="253">
        <v>7500000</v>
      </c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>
        <v>0</v>
      </c>
      <c r="AJ310" s="253"/>
      <c r="AK310" s="253">
        <v>8450000</v>
      </c>
      <c r="AL310" s="253"/>
      <c r="AM310" s="253">
        <v>8450000</v>
      </c>
      <c r="AN310" s="253"/>
      <c r="AO310" s="253"/>
      <c r="AP310" s="253"/>
      <c r="AQ310" s="253"/>
      <c r="AR310" s="253"/>
      <c r="AS310" s="253">
        <f t="shared" si="31"/>
        <v>0</v>
      </c>
      <c r="AT310" s="27">
        <f t="shared" si="28"/>
        <v>0</v>
      </c>
      <c r="BH310" s="256"/>
    </row>
    <row r="311" spans="1:60" ht="18" customHeight="1">
      <c r="A311" s="218">
        <f>SUBTOTAL(3,$AT$7:AT311)</f>
        <v>305</v>
      </c>
      <c r="B311" s="251" t="s">
        <v>11387</v>
      </c>
      <c r="C311" s="251" t="str">
        <f t="shared" si="32"/>
        <v>004</v>
      </c>
      <c r="D311" s="260" t="s">
        <v>11388</v>
      </c>
      <c r="E311" s="258" t="s">
        <v>9818</v>
      </c>
      <c r="F311" s="251" t="s">
        <v>11274</v>
      </c>
      <c r="G311" s="251" t="s">
        <v>496</v>
      </c>
      <c r="H311" s="251"/>
      <c r="I311" s="259" t="s">
        <v>8848</v>
      </c>
      <c r="J311" s="252"/>
      <c r="K311" s="259" t="s">
        <v>8848</v>
      </c>
      <c r="L311" s="252"/>
      <c r="M311" s="251" t="s">
        <v>11037</v>
      </c>
      <c r="N311" s="251"/>
      <c r="O311" s="251"/>
      <c r="P311" s="251"/>
      <c r="Q311" s="288">
        <f>7500000-1105650</f>
        <v>6394350</v>
      </c>
      <c r="R311" s="288"/>
      <c r="S311" s="288"/>
      <c r="T311" s="288"/>
      <c r="U311" s="253"/>
      <c r="V311" s="253"/>
      <c r="W311" s="253">
        <v>6394350</v>
      </c>
      <c r="X311" s="253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>
        <v>0</v>
      </c>
      <c r="AJ311" s="253"/>
      <c r="AK311" s="253">
        <v>8450000</v>
      </c>
      <c r="AL311" s="253"/>
      <c r="AM311" s="253"/>
      <c r="AN311" s="253"/>
      <c r="AO311" s="253">
        <v>8450000</v>
      </c>
      <c r="AP311" s="253"/>
      <c r="AQ311" s="253"/>
      <c r="AR311" s="253"/>
      <c r="AS311" s="253">
        <f>IF(SUM(AL311:AO311)&lt;SUM(AK311),SUM(AK311)-SUM(AL311:AO311),)</f>
        <v>0</v>
      </c>
      <c r="AT311" s="27">
        <f t="shared" si="28"/>
        <v>0</v>
      </c>
      <c r="BH311" s="256"/>
    </row>
    <row r="312" spans="1:60" ht="18" customHeight="1">
      <c r="A312" s="218">
        <f>SUBTOTAL(3,$AT$7:AT312)</f>
        <v>306</v>
      </c>
      <c r="B312" s="251" t="s">
        <v>11405</v>
      </c>
      <c r="C312" s="251" t="str">
        <f t="shared" si="32"/>
        <v>004</v>
      </c>
      <c r="D312" s="260" t="s">
        <v>5752</v>
      </c>
      <c r="E312" s="258" t="s">
        <v>11406</v>
      </c>
      <c r="F312" s="251" t="s">
        <v>10542</v>
      </c>
      <c r="G312" s="251" t="s">
        <v>7106</v>
      </c>
      <c r="H312" s="251"/>
      <c r="I312" s="259" t="s">
        <v>8848</v>
      </c>
      <c r="J312" s="252"/>
      <c r="K312" s="259" t="s">
        <v>8848</v>
      </c>
      <c r="L312" s="252"/>
      <c r="M312" s="251" t="s">
        <v>11013</v>
      </c>
      <c r="N312" s="251"/>
      <c r="O312" s="251"/>
      <c r="P312" s="251"/>
      <c r="Q312" s="288">
        <v>7500000</v>
      </c>
      <c r="R312" s="288"/>
      <c r="S312" s="288"/>
      <c r="T312" s="288"/>
      <c r="U312" s="253">
        <v>7500000</v>
      </c>
      <c r="V312" s="253"/>
      <c r="W312" s="253"/>
      <c r="X312" s="253"/>
      <c r="Y312" s="253"/>
      <c r="Z312" s="253"/>
      <c r="AA312" s="253"/>
      <c r="AB312" s="253"/>
      <c r="AC312" s="253"/>
      <c r="AD312" s="253"/>
      <c r="AE312" s="253"/>
      <c r="AF312" s="253"/>
      <c r="AG312" s="253"/>
      <c r="AH312" s="253"/>
      <c r="AI312" s="253">
        <v>0</v>
      </c>
      <c r="AJ312" s="253"/>
      <c r="AK312" s="253">
        <v>8450000</v>
      </c>
      <c r="AL312" s="253"/>
      <c r="AM312" s="253">
        <v>8450000</v>
      </c>
      <c r="AN312" s="253"/>
      <c r="AO312" s="253"/>
      <c r="AP312" s="253"/>
      <c r="AQ312" s="253"/>
      <c r="AR312" s="253"/>
      <c r="AS312" s="253">
        <f>IF(SUM(AL312:AM312)&lt;SUM(AK312),SUM(AK312)-SUM(AL312:AM312),)</f>
        <v>0</v>
      </c>
      <c r="AT312" s="27">
        <f t="shared" si="28"/>
        <v>0</v>
      </c>
      <c r="BH312" s="256"/>
    </row>
    <row r="313" spans="1:60" ht="18" customHeight="1">
      <c r="A313" s="218">
        <f>SUBTOTAL(3,$AT$7:AT313)</f>
        <v>307</v>
      </c>
      <c r="B313" s="251" t="s">
        <v>11407</v>
      </c>
      <c r="C313" s="251" t="str">
        <f t="shared" si="32"/>
        <v>004</v>
      </c>
      <c r="D313" s="260" t="s">
        <v>5754</v>
      </c>
      <c r="E313" s="258" t="s">
        <v>11408</v>
      </c>
      <c r="F313" s="251" t="s">
        <v>10542</v>
      </c>
      <c r="G313" s="251" t="s">
        <v>7106</v>
      </c>
      <c r="H313" s="251"/>
      <c r="I313" s="259" t="s">
        <v>8848</v>
      </c>
      <c r="J313" s="252"/>
      <c r="K313" s="259" t="s">
        <v>8848</v>
      </c>
      <c r="L313" s="252"/>
      <c r="M313" s="251" t="s">
        <v>11013</v>
      </c>
      <c r="N313" s="251"/>
      <c r="O313" s="251"/>
      <c r="P313" s="251"/>
      <c r="Q313" s="288">
        <v>7500000</v>
      </c>
      <c r="R313" s="288"/>
      <c r="S313" s="288"/>
      <c r="T313" s="288"/>
      <c r="U313" s="253">
        <v>7500000</v>
      </c>
      <c r="V313" s="253"/>
      <c r="W313" s="253"/>
      <c r="X313" s="253"/>
      <c r="Y313" s="253"/>
      <c r="Z313" s="253"/>
      <c r="AA313" s="253"/>
      <c r="AB313" s="253"/>
      <c r="AC313" s="253"/>
      <c r="AD313" s="253"/>
      <c r="AE313" s="253"/>
      <c r="AF313" s="253"/>
      <c r="AG313" s="253"/>
      <c r="AH313" s="253"/>
      <c r="AI313" s="253">
        <v>0</v>
      </c>
      <c r="AJ313" s="253"/>
      <c r="AK313" s="253">
        <v>8450000</v>
      </c>
      <c r="AL313" s="253"/>
      <c r="AM313" s="253">
        <v>8450000</v>
      </c>
      <c r="AN313" s="253"/>
      <c r="AO313" s="253"/>
      <c r="AP313" s="253"/>
      <c r="AQ313" s="253"/>
      <c r="AR313" s="253"/>
      <c r="AS313" s="253">
        <f>IF(SUM(AL313:AM313)&lt;SUM(AK313),SUM(AK313)-SUM(AL313:AM313),)</f>
        <v>0</v>
      </c>
      <c r="AT313" s="27">
        <f t="shared" si="28"/>
        <v>0</v>
      </c>
      <c r="BH313" s="256"/>
    </row>
    <row r="314" spans="1:60" ht="18" customHeight="1">
      <c r="A314" s="218">
        <f>SUBTOTAL(3,$AT$7:AT314)</f>
        <v>308</v>
      </c>
      <c r="B314" s="251" t="s">
        <v>11409</v>
      </c>
      <c r="C314" s="251" t="str">
        <f t="shared" si="32"/>
        <v>004</v>
      </c>
      <c r="D314" s="260" t="s">
        <v>6248</v>
      </c>
      <c r="E314" s="258" t="s">
        <v>11410</v>
      </c>
      <c r="F314" s="251" t="s">
        <v>11411</v>
      </c>
      <c r="G314" s="251" t="s">
        <v>7106</v>
      </c>
      <c r="H314" s="251"/>
      <c r="I314" s="259" t="s">
        <v>8848</v>
      </c>
      <c r="J314" s="252"/>
      <c r="K314" s="259" t="s">
        <v>8848</v>
      </c>
      <c r="L314" s="252"/>
      <c r="M314" s="251" t="s">
        <v>11000</v>
      </c>
      <c r="N314" s="251"/>
      <c r="O314" s="251"/>
      <c r="P314" s="251"/>
      <c r="Q314" s="288">
        <v>7500000</v>
      </c>
      <c r="R314" s="288"/>
      <c r="S314" s="288"/>
      <c r="T314" s="288"/>
      <c r="U314" s="253">
        <v>7500000</v>
      </c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>
        <v>0</v>
      </c>
      <c r="AJ314" s="253"/>
      <c r="AK314" s="253">
        <v>8450000</v>
      </c>
      <c r="AL314" s="253"/>
      <c r="AM314" s="253">
        <v>8450000</v>
      </c>
      <c r="AN314" s="253"/>
      <c r="AO314" s="253"/>
      <c r="AP314" s="253"/>
      <c r="AQ314" s="253"/>
      <c r="AR314" s="253"/>
      <c r="AS314" s="253">
        <f>IF(SUM(AL314:AM314)&lt;SUM(AK314),SUM(AK314)-SUM(AL314:AM314),)</f>
        <v>0</v>
      </c>
      <c r="AT314" s="27">
        <f t="shared" si="28"/>
        <v>0</v>
      </c>
      <c r="BH314" s="256"/>
    </row>
    <row r="315" spans="1:60" ht="18" customHeight="1">
      <c r="A315" s="218">
        <f>SUBTOTAL(3,$AT$7:AT315)</f>
        <v>309</v>
      </c>
      <c r="B315" s="251" t="s">
        <v>11412</v>
      </c>
      <c r="C315" s="251" t="str">
        <f t="shared" si="32"/>
        <v>004</v>
      </c>
      <c r="D315" s="260" t="s">
        <v>6035</v>
      </c>
      <c r="E315" s="258" t="s">
        <v>11413</v>
      </c>
      <c r="F315" s="251" t="s">
        <v>11414</v>
      </c>
      <c r="G315" s="251" t="s">
        <v>7106</v>
      </c>
      <c r="H315" s="251"/>
      <c r="I315" s="259" t="s">
        <v>8848</v>
      </c>
      <c r="J315" s="252"/>
      <c r="K315" s="259" t="s">
        <v>8848</v>
      </c>
      <c r="L315" s="252"/>
      <c r="M315" s="251" t="s">
        <v>10997</v>
      </c>
      <c r="N315" s="251"/>
      <c r="O315" s="251"/>
      <c r="P315" s="251"/>
      <c r="Q315" s="288">
        <v>7500000</v>
      </c>
      <c r="R315" s="288"/>
      <c r="S315" s="288"/>
      <c r="T315" s="288"/>
      <c r="U315" s="253">
        <v>7500000</v>
      </c>
      <c r="V315" s="253"/>
      <c r="W315" s="253"/>
      <c r="X315" s="253"/>
      <c r="Y315" s="253"/>
      <c r="Z315" s="253"/>
      <c r="AA315" s="253"/>
      <c r="AB315" s="253"/>
      <c r="AC315" s="253"/>
      <c r="AD315" s="253"/>
      <c r="AE315" s="253"/>
      <c r="AF315" s="253"/>
      <c r="AG315" s="253"/>
      <c r="AH315" s="253"/>
      <c r="AI315" s="253">
        <v>0</v>
      </c>
      <c r="AJ315" s="253"/>
      <c r="AK315" s="253">
        <v>8450000</v>
      </c>
      <c r="AL315" s="253"/>
      <c r="AM315" s="253">
        <v>8450000</v>
      </c>
      <c r="AN315" s="253"/>
      <c r="AO315" s="253"/>
      <c r="AP315" s="253"/>
      <c r="AQ315" s="253"/>
      <c r="AR315" s="253"/>
      <c r="AS315" s="253">
        <f>IF(SUM(AL315:AM315)&lt;SUM(AK315),SUM(AK315)-SUM(AL315:AM315),)</f>
        <v>0</v>
      </c>
      <c r="AT315" s="27">
        <f t="shared" si="28"/>
        <v>0</v>
      </c>
      <c r="BH315" s="256"/>
    </row>
    <row r="316" spans="1:60" ht="18" customHeight="1">
      <c r="A316" s="218">
        <f>SUBTOTAL(3,$AT$7:AT316)</f>
        <v>310</v>
      </c>
      <c r="B316" s="251" t="s">
        <v>11415</v>
      </c>
      <c r="C316" s="251" t="str">
        <f t="shared" si="32"/>
        <v>004</v>
      </c>
      <c r="D316" s="260" t="s">
        <v>6103</v>
      </c>
      <c r="E316" s="258" t="s">
        <v>11416</v>
      </c>
      <c r="F316" s="251" t="s">
        <v>11417</v>
      </c>
      <c r="G316" s="251" t="s">
        <v>496</v>
      </c>
      <c r="H316" s="251"/>
      <c r="I316" s="259" t="s">
        <v>8848</v>
      </c>
      <c r="J316" s="252"/>
      <c r="K316" s="259" t="s">
        <v>8848</v>
      </c>
      <c r="L316" s="252"/>
      <c r="M316" s="251" t="s">
        <v>11025</v>
      </c>
      <c r="N316" s="251"/>
      <c r="O316" s="251"/>
      <c r="P316" s="251"/>
      <c r="Q316" s="288">
        <v>7500000</v>
      </c>
      <c r="R316" s="288"/>
      <c r="S316" s="288"/>
      <c r="T316" s="288"/>
      <c r="U316" s="253">
        <v>7500000</v>
      </c>
      <c r="V316" s="253"/>
      <c r="W316" s="253"/>
      <c r="X316" s="253"/>
      <c r="Y316" s="253"/>
      <c r="Z316" s="253"/>
      <c r="AA316" s="253"/>
      <c r="AB316" s="253"/>
      <c r="AC316" s="253"/>
      <c r="AD316" s="253"/>
      <c r="AE316" s="253"/>
      <c r="AF316" s="253"/>
      <c r="AG316" s="253"/>
      <c r="AH316" s="253"/>
      <c r="AI316" s="253">
        <v>0</v>
      </c>
      <c r="AJ316" s="253"/>
      <c r="AK316" s="253">
        <v>8450000</v>
      </c>
      <c r="AL316" s="253"/>
      <c r="AM316" s="253"/>
      <c r="AN316" s="253"/>
      <c r="AO316" s="253">
        <v>8450000</v>
      </c>
      <c r="AP316" s="253"/>
      <c r="AQ316" s="253"/>
      <c r="AR316" s="253"/>
      <c r="AS316" s="253">
        <f>IF(SUM(AL316:AO316)&lt;SUM(AK316),SUM(AK316)-SUM(AL316:AO316),)</f>
        <v>0</v>
      </c>
      <c r="AT316" s="27">
        <f t="shared" si="28"/>
        <v>0</v>
      </c>
      <c r="BH316" s="256"/>
    </row>
    <row r="317" spans="1:60" ht="18" customHeight="1">
      <c r="A317" s="218">
        <f>SUBTOTAL(3,$AT$7:AT317)</f>
        <v>311</v>
      </c>
      <c r="B317" s="251" t="s">
        <v>11418</v>
      </c>
      <c r="C317" s="251" t="str">
        <f t="shared" si="32"/>
        <v>004</v>
      </c>
      <c r="D317" s="260" t="s">
        <v>5017</v>
      </c>
      <c r="E317" s="258" t="s">
        <v>11419</v>
      </c>
      <c r="F317" s="251" t="s">
        <v>11420</v>
      </c>
      <c r="G317" s="251" t="s">
        <v>496</v>
      </c>
      <c r="H317" s="251"/>
      <c r="I317" s="259" t="s">
        <v>8848</v>
      </c>
      <c r="J317" s="252"/>
      <c r="K317" s="259" t="s">
        <v>8848</v>
      </c>
      <c r="L317" s="252"/>
      <c r="M317" s="251" t="s">
        <v>11025</v>
      </c>
      <c r="N317" s="251"/>
      <c r="O317" s="251"/>
      <c r="P317" s="251"/>
      <c r="Q317" s="288">
        <v>7500000</v>
      </c>
      <c r="R317" s="288"/>
      <c r="S317" s="288"/>
      <c r="T317" s="288"/>
      <c r="U317" s="253">
        <v>7500000</v>
      </c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>
        <v>0</v>
      </c>
      <c r="AJ317" s="253"/>
      <c r="AK317" s="253">
        <v>8450000</v>
      </c>
      <c r="AL317" s="253"/>
      <c r="AM317" s="253">
        <v>8450000</v>
      </c>
      <c r="AN317" s="253"/>
      <c r="AO317" s="253"/>
      <c r="AP317" s="253"/>
      <c r="AQ317" s="253"/>
      <c r="AR317" s="253"/>
      <c r="AS317" s="253">
        <f t="shared" ref="AS317:AS336" si="33">IF(SUM(AL317:AM317)&lt;SUM(AK317),SUM(AK317)-SUM(AL317:AM317),)</f>
        <v>0</v>
      </c>
      <c r="AT317" s="27">
        <f t="shared" si="28"/>
        <v>0</v>
      </c>
      <c r="BH317" s="256"/>
    </row>
    <row r="318" spans="1:60" ht="18" customHeight="1">
      <c r="A318" s="218">
        <f>SUBTOTAL(3,$AT$7:AT318)</f>
        <v>312</v>
      </c>
      <c r="B318" s="251" t="s">
        <v>11421</v>
      </c>
      <c r="C318" s="251" t="str">
        <f t="shared" si="32"/>
        <v>004</v>
      </c>
      <c r="D318" s="260" t="s">
        <v>4741</v>
      </c>
      <c r="E318" s="258" t="s">
        <v>11422</v>
      </c>
      <c r="F318" s="251" t="s">
        <v>11132</v>
      </c>
      <c r="G318" s="251" t="s">
        <v>496</v>
      </c>
      <c r="H318" s="251"/>
      <c r="I318" s="259" t="s">
        <v>8848</v>
      </c>
      <c r="J318" s="252"/>
      <c r="K318" s="259" t="s">
        <v>8848</v>
      </c>
      <c r="L318" s="252"/>
      <c r="M318" s="251" t="s">
        <v>11013</v>
      </c>
      <c r="N318" s="251"/>
      <c r="O318" s="251"/>
      <c r="P318" s="251"/>
      <c r="Q318" s="288">
        <v>7500000</v>
      </c>
      <c r="R318" s="288"/>
      <c r="S318" s="288"/>
      <c r="T318" s="288"/>
      <c r="U318" s="253">
        <v>7500000</v>
      </c>
      <c r="V318" s="253"/>
      <c r="W318" s="253"/>
      <c r="X318" s="253"/>
      <c r="Y318" s="253"/>
      <c r="Z318" s="253"/>
      <c r="AA318" s="253"/>
      <c r="AB318" s="253"/>
      <c r="AC318" s="253"/>
      <c r="AD318" s="253"/>
      <c r="AE318" s="253"/>
      <c r="AF318" s="253"/>
      <c r="AG318" s="253"/>
      <c r="AH318" s="253"/>
      <c r="AI318" s="253">
        <v>0</v>
      </c>
      <c r="AJ318" s="253"/>
      <c r="AK318" s="253">
        <v>8450000</v>
      </c>
      <c r="AL318" s="253"/>
      <c r="AM318" s="253">
        <v>8450000</v>
      </c>
      <c r="AN318" s="253"/>
      <c r="AO318" s="253"/>
      <c r="AP318" s="253"/>
      <c r="AQ318" s="253"/>
      <c r="AR318" s="253"/>
      <c r="AS318" s="253">
        <f t="shared" si="33"/>
        <v>0</v>
      </c>
      <c r="AT318" s="27">
        <f t="shared" si="28"/>
        <v>0</v>
      </c>
      <c r="BH318" s="256"/>
    </row>
    <row r="319" spans="1:60" ht="18" customHeight="1">
      <c r="A319" s="218">
        <f>SUBTOTAL(3,$AT$7:AT319)</f>
        <v>313</v>
      </c>
      <c r="B319" s="251" t="s">
        <v>11423</v>
      </c>
      <c r="C319" s="251" t="str">
        <f t="shared" si="32"/>
        <v>004</v>
      </c>
      <c r="D319" s="260" t="s">
        <v>5068</v>
      </c>
      <c r="E319" s="258" t="s">
        <v>11424</v>
      </c>
      <c r="F319" s="251" t="s">
        <v>11425</v>
      </c>
      <c r="G319" s="251" t="s">
        <v>496</v>
      </c>
      <c r="H319" s="251"/>
      <c r="I319" s="259" t="s">
        <v>8848</v>
      </c>
      <c r="J319" s="252"/>
      <c r="K319" s="259" t="s">
        <v>8848</v>
      </c>
      <c r="L319" s="252"/>
      <c r="M319" s="251" t="s">
        <v>11004</v>
      </c>
      <c r="N319" s="251"/>
      <c r="O319" s="251"/>
      <c r="P319" s="251"/>
      <c r="Q319" s="288">
        <v>7500000</v>
      </c>
      <c r="R319" s="288"/>
      <c r="S319" s="288"/>
      <c r="T319" s="288"/>
      <c r="U319" s="253">
        <v>7500000</v>
      </c>
      <c r="V319" s="253"/>
      <c r="W319" s="253"/>
      <c r="X319" s="253"/>
      <c r="Y319" s="253"/>
      <c r="Z319" s="253"/>
      <c r="AA319" s="253"/>
      <c r="AB319" s="253"/>
      <c r="AC319" s="253"/>
      <c r="AD319" s="253"/>
      <c r="AE319" s="253"/>
      <c r="AF319" s="253"/>
      <c r="AG319" s="253"/>
      <c r="AH319" s="253"/>
      <c r="AI319" s="253">
        <v>0</v>
      </c>
      <c r="AJ319" s="253"/>
      <c r="AK319" s="253">
        <v>8450000</v>
      </c>
      <c r="AL319" s="253"/>
      <c r="AM319" s="253">
        <v>8450000</v>
      </c>
      <c r="AN319" s="253"/>
      <c r="AO319" s="253"/>
      <c r="AP319" s="253"/>
      <c r="AQ319" s="253"/>
      <c r="AR319" s="253"/>
      <c r="AS319" s="253">
        <f t="shared" si="33"/>
        <v>0</v>
      </c>
      <c r="AT319" s="27">
        <f t="shared" si="28"/>
        <v>0</v>
      </c>
      <c r="BH319" s="256"/>
    </row>
    <row r="320" spans="1:60" ht="18" customHeight="1">
      <c r="A320" s="218">
        <f>SUBTOTAL(3,$AT$7:AT320)</f>
        <v>314</v>
      </c>
      <c r="B320" s="251" t="s">
        <v>11426</v>
      </c>
      <c r="C320" s="251" t="str">
        <f t="shared" si="32"/>
        <v>004</v>
      </c>
      <c r="D320" s="260" t="s">
        <v>4907</v>
      </c>
      <c r="E320" s="258" t="s">
        <v>11424</v>
      </c>
      <c r="F320" s="251" t="s">
        <v>11427</v>
      </c>
      <c r="G320" s="251" t="s">
        <v>496</v>
      </c>
      <c r="H320" s="251"/>
      <c r="I320" s="259" t="s">
        <v>8848</v>
      </c>
      <c r="J320" s="252"/>
      <c r="K320" s="259" t="s">
        <v>8848</v>
      </c>
      <c r="L320" s="252"/>
      <c r="M320" s="251" t="s">
        <v>11037</v>
      </c>
      <c r="N320" s="251"/>
      <c r="O320" s="251"/>
      <c r="P320" s="251"/>
      <c r="Q320" s="288">
        <v>7500000</v>
      </c>
      <c r="R320" s="288"/>
      <c r="S320" s="288"/>
      <c r="T320" s="288"/>
      <c r="U320" s="253">
        <v>7500000</v>
      </c>
      <c r="V320" s="253"/>
      <c r="W320" s="253"/>
      <c r="X320" s="253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>
        <v>0</v>
      </c>
      <c r="AJ320" s="253"/>
      <c r="AK320" s="253">
        <v>8450000</v>
      </c>
      <c r="AL320" s="253"/>
      <c r="AM320" s="253">
        <v>8450000</v>
      </c>
      <c r="AN320" s="253"/>
      <c r="AO320" s="253"/>
      <c r="AP320" s="253"/>
      <c r="AQ320" s="253"/>
      <c r="AR320" s="253"/>
      <c r="AS320" s="253">
        <f t="shared" si="33"/>
        <v>0</v>
      </c>
      <c r="AT320" s="27">
        <f t="shared" si="28"/>
        <v>0</v>
      </c>
      <c r="BH320" s="256"/>
    </row>
    <row r="321" spans="1:60" ht="18" customHeight="1">
      <c r="A321" s="218">
        <f>SUBTOTAL(3,$AT$7:AT321)</f>
        <v>315</v>
      </c>
      <c r="B321" s="251" t="s">
        <v>11428</v>
      </c>
      <c r="C321" s="251" t="str">
        <f t="shared" si="32"/>
        <v>004</v>
      </c>
      <c r="D321" s="260" t="s">
        <v>6253</v>
      </c>
      <c r="E321" s="258" t="s">
        <v>11429</v>
      </c>
      <c r="F321" s="251" t="s">
        <v>10780</v>
      </c>
      <c r="G321" s="251" t="s">
        <v>496</v>
      </c>
      <c r="H321" s="251"/>
      <c r="I321" s="259" t="s">
        <v>8848</v>
      </c>
      <c r="J321" s="252"/>
      <c r="K321" s="259" t="s">
        <v>8848</v>
      </c>
      <c r="L321" s="252"/>
      <c r="M321" s="251" t="s">
        <v>10997</v>
      </c>
      <c r="N321" s="251"/>
      <c r="O321" s="251"/>
      <c r="P321" s="251"/>
      <c r="Q321" s="288">
        <v>7500000</v>
      </c>
      <c r="R321" s="288"/>
      <c r="S321" s="288"/>
      <c r="T321" s="288"/>
      <c r="U321" s="253">
        <v>7500000</v>
      </c>
      <c r="V321" s="253"/>
      <c r="W321" s="253"/>
      <c r="X321" s="253"/>
      <c r="Y321" s="253"/>
      <c r="Z321" s="253"/>
      <c r="AA321" s="253"/>
      <c r="AB321" s="253"/>
      <c r="AC321" s="253"/>
      <c r="AD321" s="253"/>
      <c r="AE321" s="253"/>
      <c r="AF321" s="253"/>
      <c r="AG321" s="253"/>
      <c r="AH321" s="253"/>
      <c r="AI321" s="253">
        <v>0</v>
      </c>
      <c r="AJ321" s="253"/>
      <c r="AK321" s="253">
        <v>8450000</v>
      </c>
      <c r="AL321" s="253"/>
      <c r="AM321" s="253">
        <v>8450000</v>
      </c>
      <c r="AN321" s="253"/>
      <c r="AO321" s="253"/>
      <c r="AP321" s="253"/>
      <c r="AQ321" s="253"/>
      <c r="AR321" s="253"/>
      <c r="AS321" s="253">
        <f t="shared" si="33"/>
        <v>0</v>
      </c>
      <c r="AT321" s="27">
        <f t="shared" si="28"/>
        <v>0</v>
      </c>
      <c r="BH321" s="256"/>
    </row>
    <row r="322" spans="1:60" ht="18" customHeight="1">
      <c r="A322" s="218">
        <f>SUBTOTAL(3,$AT$7:AT322)</f>
        <v>316</v>
      </c>
      <c r="B322" s="251" t="s">
        <v>11430</v>
      </c>
      <c r="C322" s="251" t="str">
        <f t="shared" si="32"/>
        <v>004</v>
      </c>
      <c r="D322" s="260" t="s">
        <v>6009</v>
      </c>
      <c r="E322" s="258" t="s">
        <v>11431</v>
      </c>
      <c r="F322" s="251" t="s">
        <v>11432</v>
      </c>
      <c r="G322" s="251" t="s">
        <v>7106</v>
      </c>
      <c r="H322" s="251"/>
      <c r="I322" s="259" t="s">
        <v>8848</v>
      </c>
      <c r="J322" s="252"/>
      <c r="K322" s="259" t="s">
        <v>8848</v>
      </c>
      <c r="L322" s="252"/>
      <c r="M322" s="251" t="s">
        <v>10997</v>
      </c>
      <c r="N322" s="251"/>
      <c r="O322" s="251"/>
      <c r="P322" s="251"/>
      <c r="Q322" s="288">
        <v>7500000</v>
      </c>
      <c r="R322" s="288"/>
      <c r="S322" s="288"/>
      <c r="T322" s="288"/>
      <c r="U322" s="253">
        <v>7500000</v>
      </c>
      <c r="V322" s="253"/>
      <c r="W322" s="253"/>
      <c r="X322" s="253"/>
      <c r="Y322" s="253"/>
      <c r="Z322" s="253"/>
      <c r="AA322" s="253"/>
      <c r="AB322" s="253"/>
      <c r="AC322" s="253"/>
      <c r="AD322" s="253"/>
      <c r="AE322" s="253"/>
      <c r="AF322" s="253"/>
      <c r="AG322" s="253"/>
      <c r="AH322" s="253"/>
      <c r="AI322" s="253">
        <v>0</v>
      </c>
      <c r="AJ322" s="253"/>
      <c r="AK322" s="253">
        <v>8450000</v>
      </c>
      <c r="AL322" s="253"/>
      <c r="AM322" s="253">
        <v>8450000</v>
      </c>
      <c r="AN322" s="253"/>
      <c r="AO322" s="253"/>
      <c r="AP322" s="253"/>
      <c r="AQ322" s="253"/>
      <c r="AR322" s="253"/>
      <c r="AS322" s="253">
        <f t="shared" si="33"/>
        <v>0</v>
      </c>
      <c r="AT322" s="27">
        <f t="shared" si="28"/>
        <v>0</v>
      </c>
      <c r="BH322" s="256"/>
    </row>
    <row r="323" spans="1:60" ht="18" customHeight="1">
      <c r="A323" s="218">
        <f>SUBTOTAL(3,$AT$7:AT323)</f>
        <v>317</v>
      </c>
      <c r="B323" s="251" t="s">
        <v>11433</v>
      </c>
      <c r="C323" s="251" t="str">
        <f t="shared" si="32"/>
        <v>004</v>
      </c>
      <c r="D323" s="260" t="s">
        <v>5085</v>
      </c>
      <c r="E323" s="258" t="s">
        <v>11434</v>
      </c>
      <c r="F323" s="251" t="s">
        <v>11435</v>
      </c>
      <c r="G323" s="251" t="s">
        <v>7106</v>
      </c>
      <c r="H323" s="251"/>
      <c r="I323" s="259" t="s">
        <v>8848</v>
      </c>
      <c r="J323" s="252"/>
      <c r="K323" s="259" t="s">
        <v>8848</v>
      </c>
      <c r="L323" s="252"/>
      <c r="M323" s="251" t="s">
        <v>10997</v>
      </c>
      <c r="N323" s="251"/>
      <c r="O323" s="251"/>
      <c r="P323" s="251"/>
      <c r="Q323" s="288">
        <v>7500000</v>
      </c>
      <c r="R323" s="288"/>
      <c r="S323" s="288"/>
      <c r="T323" s="288"/>
      <c r="U323" s="253">
        <v>7500000</v>
      </c>
      <c r="V323" s="253"/>
      <c r="W323" s="253"/>
      <c r="X323" s="253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>
        <v>0</v>
      </c>
      <c r="AJ323" s="253"/>
      <c r="AK323" s="253">
        <v>8450000</v>
      </c>
      <c r="AL323" s="253"/>
      <c r="AM323" s="253">
        <v>8450000</v>
      </c>
      <c r="AN323" s="253"/>
      <c r="AO323" s="253"/>
      <c r="AP323" s="253"/>
      <c r="AQ323" s="253"/>
      <c r="AR323" s="253"/>
      <c r="AS323" s="253">
        <f t="shared" si="33"/>
        <v>0</v>
      </c>
      <c r="AT323" s="27">
        <f t="shared" si="28"/>
        <v>0</v>
      </c>
      <c r="BH323" s="256"/>
    </row>
    <row r="324" spans="1:60" ht="18" customHeight="1">
      <c r="A324" s="218">
        <f>SUBTOTAL(3,$AT$7:AT324)</f>
        <v>318</v>
      </c>
      <c r="B324" s="251" t="s">
        <v>11436</v>
      </c>
      <c r="C324" s="251" t="str">
        <f t="shared" si="32"/>
        <v>004</v>
      </c>
      <c r="D324" s="260" t="s">
        <v>5924</v>
      </c>
      <c r="E324" s="258" t="s">
        <v>11437</v>
      </c>
      <c r="F324" s="251" t="s">
        <v>10654</v>
      </c>
      <c r="G324" s="251" t="s">
        <v>7106</v>
      </c>
      <c r="H324" s="251"/>
      <c r="I324" s="259" t="s">
        <v>8848</v>
      </c>
      <c r="J324" s="252"/>
      <c r="K324" s="259" t="s">
        <v>8848</v>
      </c>
      <c r="L324" s="252"/>
      <c r="M324" s="251" t="s">
        <v>10997</v>
      </c>
      <c r="N324" s="251"/>
      <c r="O324" s="251"/>
      <c r="P324" s="251"/>
      <c r="Q324" s="288">
        <v>7500000</v>
      </c>
      <c r="R324" s="288"/>
      <c r="S324" s="288"/>
      <c r="T324" s="288"/>
      <c r="U324" s="253">
        <v>7500000</v>
      </c>
      <c r="V324" s="253"/>
      <c r="W324" s="253"/>
      <c r="X324" s="253"/>
      <c r="Y324" s="253"/>
      <c r="Z324" s="253"/>
      <c r="AA324" s="253"/>
      <c r="AB324" s="253"/>
      <c r="AC324" s="253"/>
      <c r="AD324" s="253"/>
      <c r="AE324" s="253"/>
      <c r="AF324" s="253"/>
      <c r="AG324" s="253"/>
      <c r="AH324" s="253"/>
      <c r="AI324" s="253">
        <v>0</v>
      </c>
      <c r="AJ324" s="253">
        <v>1578000</v>
      </c>
      <c r="AK324" s="253">
        <f>8450000-AJ324</f>
        <v>6872000</v>
      </c>
      <c r="AL324" s="253"/>
      <c r="AM324" s="253"/>
      <c r="AN324" s="253"/>
      <c r="AO324" s="253"/>
      <c r="AP324" s="253"/>
      <c r="AQ324" s="253"/>
      <c r="AR324" s="253"/>
      <c r="AS324" s="253">
        <f t="shared" si="33"/>
        <v>6872000</v>
      </c>
      <c r="AT324" s="27">
        <f t="shared" si="28"/>
        <v>6872000</v>
      </c>
      <c r="BH324" s="256"/>
    </row>
    <row r="325" spans="1:60" ht="18" customHeight="1">
      <c r="A325" s="218">
        <f>SUBTOTAL(3,$AT$7:AT325)</f>
        <v>319</v>
      </c>
      <c r="B325" s="251" t="s">
        <v>11395</v>
      </c>
      <c r="C325" s="251" t="str">
        <f t="shared" si="32"/>
        <v>004</v>
      </c>
      <c r="D325" s="260" t="s">
        <v>11396</v>
      </c>
      <c r="E325" s="258" t="s">
        <v>11397</v>
      </c>
      <c r="F325" s="251" t="s">
        <v>11237</v>
      </c>
      <c r="G325" s="251" t="s">
        <v>7106</v>
      </c>
      <c r="H325" s="251"/>
      <c r="I325" s="259" t="s">
        <v>8848</v>
      </c>
      <c r="J325" s="252"/>
      <c r="K325" s="259" t="s">
        <v>8848</v>
      </c>
      <c r="L325" s="252"/>
      <c r="M325" s="251" t="s">
        <v>11025</v>
      </c>
      <c r="N325" s="251"/>
      <c r="O325" s="251"/>
      <c r="P325" s="251"/>
      <c r="Q325" s="288">
        <v>7500000</v>
      </c>
      <c r="R325" s="288"/>
      <c r="S325" s="288"/>
      <c r="T325" s="288"/>
      <c r="U325" s="253"/>
      <c r="V325" s="253"/>
      <c r="W325" s="253"/>
      <c r="X325" s="253"/>
      <c r="Y325" s="253">
        <v>7500000</v>
      </c>
      <c r="Z325" s="253"/>
      <c r="AA325" s="253"/>
      <c r="AB325" s="253"/>
      <c r="AC325" s="253"/>
      <c r="AD325" s="253"/>
      <c r="AE325" s="253"/>
      <c r="AF325" s="253"/>
      <c r="AG325" s="253"/>
      <c r="AH325" s="253"/>
      <c r="AI325" s="253">
        <v>0</v>
      </c>
      <c r="AJ325" s="253"/>
      <c r="AK325" s="253">
        <v>8450000</v>
      </c>
      <c r="AL325" s="253"/>
      <c r="AM325" s="253"/>
      <c r="AN325" s="253"/>
      <c r="AO325" s="253"/>
      <c r="AP325" s="253"/>
      <c r="AQ325" s="253"/>
      <c r="AR325" s="253"/>
      <c r="AS325" s="253">
        <f t="shared" si="33"/>
        <v>8450000</v>
      </c>
      <c r="AT325" s="27">
        <f t="shared" si="28"/>
        <v>8450000</v>
      </c>
      <c r="BH325" s="256"/>
    </row>
    <row r="326" spans="1:60" ht="18" customHeight="1">
      <c r="A326" s="218">
        <f>SUBTOTAL(3,$AT$7:AT326)</f>
        <v>320</v>
      </c>
      <c r="B326" s="251" t="s">
        <v>11441</v>
      </c>
      <c r="C326" s="251" t="str">
        <f t="shared" si="32"/>
        <v>004</v>
      </c>
      <c r="D326" s="260" t="s">
        <v>6019</v>
      </c>
      <c r="E326" s="258" t="s">
        <v>11442</v>
      </c>
      <c r="F326" s="251" t="s">
        <v>11443</v>
      </c>
      <c r="G326" s="251" t="s">
        <v>7106</v>
      </c>
      <c r="H326" s="251"/>
      <c r="I326" s="259" t="s">
        <v>8848</v>
      </c>
      <c r="J326" s="252"/>
      <c r="K326" s="259" t="s">
        <v>8848</v>
      </c>
      <c r="L326" s="252"/>
      <c r="M326" s="251" t="s">
        <v>11004</v>
      </c>
      <c r="N326" s="251"/>
      <c r="O326" s="251"/>
      <c r="P326" s="251"/>
      <c r="Q326" s="288">
        <v>7500000</v>
      </c>
      <c r="R326" s="288"/>
      <c r="S326" s="288"/>
      <c r="T326" s="288"/>
      <c r="U326" s="253">
        <v>7500000</v>
      </c>
      <c r="V326" s="253"/>
      <c r="W326" s="253"/>
      <c r="X326" s="253"/>
      <c r="Y326" s="253"/>
      <c r="Z326" s="253"/>
      <c r="AA326" s="253"/>
      <c r="AB326" s="253"/>
      <c r="AC326" s="253"/>
      <c r="AD326" s="253"/>
      <c r="AE326" s="253"/>
      <c r="AF326" s="253"/>
      <c r="AG326" s="253"/>
      <c r="AH326" s="253"/>
      <c r="AI326" s="253">
        <v>0</v>
      </c>
      <c r="AJ326" s="253"/>
      <c r="AK326" s="253">
        <v>8450000</v>
      </c>
      <c r="AL326" s="253"/>
      <c r="AM326" s="253">
        <v>8450000</v>
      </c>
      <c r="AN326" s="253"/>
      <c r="AO326" s="253"/>
      <c r="AP326" s="253"/>
      <c r="AQ326" s="253"/>
      <c r="AR326" s="253"/>
      <c r="AS326" s="253">
        <f t="shared" si="33"/>
        <v>0</v>
      </c>
      <c r="AT326" s="27">
        <f t="shared" ref="AT326:AT389" si="34">AI326+AS326</f>
        <v>0</v>
      </c>
      <c r="BH326" s="256"/>
    </row>
    <row r="327" spans="1:60" ht="18" customHeight="1">
      <c r="A327" s="218">
        <f>SUBTOTAL(3,$AT$7:AT327)</f>
        <v>321</v>
      </c>
      <c r="B327" s="251" t="s">
        <v>11444</v>
      </c>
      <c r="C327" s="251" t="str">
        <f t="shared" si="32"/>
        <v>004</v>
      </c>
      <c r="D327" s="260" t="s">
        <v>5322</v>
      </c>
      <c r="E327" s="258" t="s">
        <v>11445</v>
      </c>
      <c r="F327" s="251" t="s">
        <v>11446</v>
      </c>
      <c r="G327" s="251" t="s">
        <v>7106</v>
      </c>
      <c r="H327" s="251"/>
      <c r="I327" s="259" t="s">
        <v>8848</v>
      </c>
      <c r="J327" s="252"/>
      <c r="K327" s="259" t="s">
        <v>8848</v>
      </c>
      <c r="L327" s="252"/>
      <c r="M327" s="251" t="s">
        <v>11004</v>
      </c>
      <c r="N327" s="251"/>
      <c r="O327" s="251"/>
      <c r="P327" s="251"/>
      <c r="Q327" s="288">
        <v>7500000</v>
      </c>
      <c r="R327" s="288"/>
      <c r="S327" s="288"/>
      <c r="T327" s="288"/>
      <c r="U327" s="253">
        <v>7500000</v>
      </c>
      <c r="V327" s="253"/>
      <c r="W327" s="253"/>
      <c r="X327" s="253"/>
      <c r="Y327" s="253"/>
      <c r="Z327" s="253"/>
      <c r="AA327" s="253"/>
      <c r="AB327" s="253"/>
      <c r="AC327" s="253"/>
      <c r="AD327" s="253"/>
      <c r="AE327" s="253"/>
      <c r="AF327" s="253"/>
      <c r="AG327" s="253"/>
      <c r="AH327" s="253"/>
      <c r="AI327" s="253">
        <v>0</v>
      </c>
      <c r="AJ327" s="253"/>
      <c r="AK327" s="253">
        <v>8450000</v>
      </c>
      <c r="AL327" s="253"/>
      <c r="AM327" s="253">
        <v>8450000</v>
      </c>
      <c r="AN327" s="253"/>
      <c r="AO327" s="253"/>
      <c r="AP327" s="253"/>
      <c r="AQ327" s="253"/>
      <c r="AR327" s="253"/>
      <c r="AS327" s="253">
        <f t="shared" si="33"/>
        <v>0</v>
      </c>
      <c r="AT327" s="27">
        <f t="shared" si="34"/>
        <v>0</v>
      </c>
      <c r="BH327" s="256"/>
    </row>
    <row r="328" spans="1:60" ht="18" customHeight="1">
      <c r="A328" s="218">
        <f>SUBTOTAL(3,$AT$7:AT328)</f>
        <v>322</v>
      </c>
      <c r="B328" s="251" t="s">
        <v>11398</v>
      </c>
      <c r="C328" s="251" t="str">
        <f t="shared" si="32"/>
        <v>004</v>
      </c>
      <c r="D328" s="260" t="s">
        <v>11399</v>
      </c>
      <c r="E328" s="258" t="s">
        <v>11400</v>
      </c>
      <c r="F328" s="251" t="s">
        <v>10734</v>
      </c>
      <c r="G328" s="251" t="s">
        <v>496</v>
      </c>
      <c r="H328" s="251"/>
      <c r="I328" s="259" t="s">
        <v>8848</v>
      </c>
      <c r="J328" s="252"/>
      <c r="K328" s="259" t="s">
        <v>8848</v>
      </c>
      <c r="L328" s="252"/>
      <c r="M328" s="251" t="s">
        <v>11004</v>
      </c>
      <c r="N328" s="251"/>
      <c r="O328" s="251"/>
      <c r="P328" s="251"/>
      <c r="Q328" s="288">
        <v>7500000</v>
      </c>
      <c r="R328" s="288"/>
      <c r="S328" s="288"/>
      <c r="T328" s="288"/>
      <c r="U328" s="253"/>
      <c r="V328" s="253"/>
      <c r="W328" s="253"/>
      <c r="X328" s="253"/>
      <c r="Y328" s="253">
        <v>7500000</v>
      </c>
      <c r="Z328" s="253"/>
      <c r="AA328" s="253"/>
      <c r="AB328" s="253"/>
      <c r="AC328" s="253"/>
      <c r="AD328" s="253"/>
      <c r="AE328" s="253"/>
      <c r="AF328" s="253"/>
      <c r="AG328" s="253"/>
      <c r="AH328" s="253"/>
      <c r="AI328" s="253">
        <v>0</v>
      </c>
      <c r="AJ328" s="253"/>
      <c r="AK328" s="253">
        <v>8450000</v>
      </c>
      <c r="AL328" s="253"/>
      <c r="AM328" s="253"/>
      <c r="AN328" s="253"/>
      <c r="AO328" s="253"/>
      <c r="AP328" s="253"/>
      <c r="AQ328" s="253"/>
      <c r="AR328" s="253"/>
      <c r="AS328" s="253">
        <f t="shared" si="33"/>
        <v>8450000</v>
      </c>
      <c r="AT328" s="27">
        <f t="shared" si="34"/>
        <v>8450000</v>
      </c>
      <c r="BH328" s="256"/>
    </row>
    <row r="329" spans="1:60" ht="18" customHeight="1">
      <c r="A329" s="218">
        <f>SUBTOTAL(3,$AT$7:AT329)</f>
        <v>323</v>
      </c>
      <c r="B329" s="251" t="s">
        <v>11450</v>
      </c>
      <c r="C329" s="251" t="str">
        <f t="shared" ref="C329:C360" si="35">MID(D329:D2011,4,3)</f>
        <v>004</v>
      </c>
      <c r="D329" s="260" t="s">
        <v>6120</v>
      </c>
      <c r="E329" s="258" t="s">
        <v>11451</v>
      </c>
      <c r="F329" s="251" t="s">
        <v>11452</v>
      </c>
      <c r="G329" s="251" t="s">
        <v>7106</v>
      </c>
      <c r="H329" s="251"/>
      <c r="I329" s="259" t="s">
        <v>8848</v>
      </c>
      <c r="J329" s="252"/>
      <c r="K329" s="259" t="s">
        <v>8848</v>
      </c>
      <c r="L329" s="252"/>
      <c r="M329" s="251" t="s">
        <v>11000</v>
      </c>
      <c r="N329" s="251"/>
      <c r="O329" s="251"/>
      <c r="P329" s="251"/>
      <c r="Q329" s="288">
        <v>7500000</v>
      </c>
      <c r="R329" s="288"/>
      <c r="S329" s="288"/>
      <c r="T329" s="288"/>
      <c r="U329" s="253">
        <v>7500000</v>
      </c>
      <c r="V329" s="253"/>
      <c r="W329" s="253"/>
      <c r="X329" s="253"/>
      <c r="Y329" s="253"/>
      <c r="Z329" s="253"/>
      <c r="AA329" s="253"/>
      <c r="AB329" s="253"/>
      <c r="AC329" s="253"/>
      <c r="AD329" s="253"/>
      <c r="AE329" s="253"/>
      <c r="AF329" s="253"/>
      <c r="AG329" s="253"/>
      <c r="AH329" s="253"/>
      <c r="AI329" s="253">
        <v>0</v>
      </c>
      <c r="AJ329" s="253"/>
      <c r="AK329" s="253">
        <v>8450000</v>
      </c>
      <c r="AL329" s="253"/>
      <c r="AM329" s="253">
        <v>8450000</v>
      </c>
      <c r="AN329" s="253"/>
      <c r="AO329" s="253"/>
      <c r="AP329" s="253"/>
      <c r="AQ329" s="253"/>
      <c r="AR329" s="253"/>
      <c r="AS329" s="253">
        <f t="shared" si="33"/>
        <v>0</v>
      </c>
      <c r="AT329" s="27">
        <f t="shared" si="34"/>
        <v>0</v>
      </c>
      <c r="BH329" s="256"/>
    </row>
    <row r="330" spans="1:60" ht="18" customHeight="1">
      <c r="A330" s="218">
        <f>SUBTOTAL(3,$AT$7:AT330)</f>
        <v>324</v>
      </c>
      <c r="B330" s="251" t="s">
        <v>11401</v>
      </c>
      <c r="C330" s="251" t="str">
        <f t="shared" si="35"/>
        <v>004</v>
      </c>
      <c r="D330" s="260" t="s">
        <v>11402</v>
      </c>
      <c r="E330" s="258" t="s">
        <v>11403</v>
      </c>
      <c r="F330" s="251" t="s">
        <v>11404</v>
      </c>
      <c r="G330" s="251" t="s">
        <v>496</v>
      </c>
      <c r="H330" s="251"/>
      <c r="I330" s="259" t="s">
        <v>8848</v>
      </c>
      <c r="J330" s="252"/>
      <c r="K330" s="259" t="s">
        <v>8848</v>
      </c>
      <c r="L330" s="252"/>
      <c r="M330" s="251" t="s">
        <v>10997</v>
      </c>
      <c r="N330" s="251"/>
      <c r="O330" s="251"/>
      <c r="P330" s="251"/>
      <c r="Q330" s="288">
        <v>7500000</v>
      </c>
      <c r="R330" s="288"/>
      <c r="S330" s="288"/>
      <c r="T330" s="288"/>
      <c r="U330" s="253"/>
      <c r="V330" s="253"/>
      <c r="W330" s="253">
        <v>7500000</v>
      </c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>
        <v>0</v>
      </c>
      <c r="AJ330" s="253"/>
      <c r="AK330" s="253">
        <v>8450000</v>
      </c>
      <c r="AL330" s="253"/>
      <c r="AM330" s="253">
        <v>8450000</v>
      </c>
      <c r="AN330" s="253"/>
      <c r="AO330" s="253"/>
      <c r="AP330" s="253"/>
      <c r="AQ330" s="253"/>
      <c r="AR330" s="253"/>
      <c r="AS330" s="253">
        <f t="shared" si="33"/>
        <v>0</v>
      </c>
      <c r="AT330" s="27">
        <f t="shared" si="34"/>
        <v>0</v>
      </c>
      <c r="BH330" s="256"/>
    </row>
    <row r="331" spans="1:60" ht="18" customHeight="1">
      <c r="A331" s="218">
        <f>SUBTOTAL(3,$AT$7:AT331)</f>
        <v>325</v>
      </c>
      <c r="B331" s="251" t="s">
        <v>11456</v>
      </c>
      <c r="C331" s="251" t="str">
        <f t="shared" si="35"/>
        <v>004</v>
      </c>
      <c r="D331" s="260" t="s">
        <v>5630</v>
      </c>
      <c r="E331" s="258" t="s">
        <v>11457</v>
      </c>
      <c r="F331" s="251" t="s">
        <v>11458</v>
      </c>
      <c r="G331" s="251" t="s">
        <v>7106</v>
      </c>
      <c r="H331" s="251"/>
      <c r="I331" s="259" t="s">
        <v>8848</v>
      </c>
      <c r="J331" s="252"/>
      <c r="K331" s="259" t="s">
        <v>8848</v>
      </c>
      <c r="L331" s="252"/>
      <c r="M331" s="251" t="s">
        <v>11025</v>
      </c>
      <c r="N331" s="251"/>
      <c r="O331" s="251"/>
      <c r="P331" s="251"/>
      <c r="Q331" s="288">
        <v>7500000</v>
      </c>
      <c r="R331" s="288"/>
      <c r="S331" s="288"/>
      <c r="T331" s="288"/>
      <c r="U331" s="253">
        <v>7500000</v>
      </c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>
        <v>0</v>
      </c>
      <c r="AJ331" s="253"/>
      <c r="AK331" s="253">
        <v>8450000</v>
      </c>
      <c r="AL331" s="253"/>
      <c r="AM331" s="253">
        <v>8450000</v>
      </c>
      <c r="AN331" s="253"/>
      <c r="AO331" s="253"/>
      <c r="AP331" s="253"/>
      <c r="AQ331" s="253"/>
      <c r="AR331" s="253"/>
      <c r="AS331" s="253">
        <f t="shared" si="33"/>
        <v>0</v>
      </c>
      <c r="AT331" s="27">
        <f t="shared" si="34"/>
        <v>0</v>
      </c>
      <c r="BH331" s="256"/>
    </row>
    <row r="332" spans="1:60" ht="18" customHeight="1">
      <c r="A332" s="218">
        <f>SUBTOTAL(3,$AT$7:AT332)</f>
        <v>326</v>
      </c>
      <c r="B332" s="251" t="s">
        <v>11459</v>
      </c>
      <c r="C332" s="251" t="str">
        <f t="shared" si="35"/>
        <v>004</v>
      </c>
      <c r="D332" s="260" t="s">
        <v>6731</v>
      </c>
      <c r="E332" s="258" t="s">
        <v>11460</v>
      </c>
      <c r="F332" s="251" t="s">
        <v>11364</v>
      </c>
      <c r="G332" s="251" t="s">
        <v>7106</v>
      </c>
      <c r="H332" s="251"/>
      <c r="I332" s="259" t="s">
        <v>8848</v>
      </c>
      <c r="J332" s="252"/>
      <c r="K332" s="259" t="s">
        <v>8848</v>
      </c>
      <c r="L332" s="252"/>
      <c r="M332" s="251" t="s">
        <v>11013</v>
      </c>
      <c r="N332" s="251"/>
      <c r="O332" s="251"/>
      <c r="P332" s="251"/>
      <c r="Q332" s="288">
        <v>7500000</v>
      </c>
      <c r="R332" s="288"/>
      <c r="S332" s="288"/>
      <c r="T332" s="288"/>
      <c r="U332" s="253">
        <v>7500000</v>
      </c>
      <c r="V332" s="253"/>
      <c r="W332" s="253"/>
      <c r="X332" s="253"/>
      <c r="Y332" s="253"/>
      <c r="Z332" s="253"/>
      <c r="AA332" s="253"/>
      <c r="AB332" s="253"/>
      <c r="AC332" s="253"/>
      <c r="AD332" s="253"/>
      <c r="AE332" s="253"/>
      <c r="AF332" s="253"/>
      <c r="AG332" s="253"/>
      <c r="AH332" s="253"/>
      <c r="AI332" s="253">
        <v>0</v>
      </c>
      <c r="AJ332" s="253"/>
      <c r="AK332" s="253">
        <v>8450000</v>
      </c>
      <c r="AL332" s="253"/>
      <c r="AM332" s="253">
        <v>8450000</v>
      </c>
      <c r="AN332" s="253"/>
      <c r="AO332" s="253"/>
      <c r="AP332" s="253"/>
      <c r="AQ332" s="253"/>
      <c r="AR332" s="253"/>
      <c r="AS332" s="253">
        <f t="shared" si="33"/>
        <v>0</v>
      </c>
      <c r="AT332" s="27">
        <f t="shared" si="34"/>
        <v>0</v>
      </c>
      <c r="BH332" s="256"/>
    </row>
    <row r="333" spans="1:60" ht="18" customHeight="1">
      <c r="A333" s="218">
        <f>SUBTOTAL(3,$AT$7:AT333)</f>
        <v>327</v>
      </c>
      <c r="B333" s="251" t="s">
        <v>11461</v>
      </c>
      <c r="C333" s="251" t="str">
        <f t="shared" si="35"/>
        <v>004</v>
      </c>
      <c r="D333" s="260" t="s">
        <v>5653</v>
      </c>
      <c r="E333" s="258" t="s">
        <v>11462</v>
      </c>
      <c r="F333" s="251" t="s">
        <v>11382</v>
      </c>
      <c r="G333" s="251" t="s">
        <v>7106</v>
      </c>
      <c r="H333" s="251"/>
      <c r="I333" s="259" t="s">
        <v>8848</v>
      </c>
      <c r="J333" s="252"/>
      <c r="K333" s="259" t="s">
        <v>8848</v>
      </c>
      <c r="L333" s="252"/>
      <c r="M333" s="251" t="s">
        <v>11004</v>
      </c>
      <c r="N333" s="251"/>
      <c r="O333" s="251"/>
      <c r="P333" s="251"/>
      <c r="Q333" s="288">
        <v>7500000</v>
      </c>
      <c r="R333" s="288"/>
      <c r="S333" s="288"/>
      <c r="T333" s="288"/>
      <c r="U333" s="253">
        <v>7500000</v>
      </c>
      <c r="V333" s="253"/>
      <c r="W333" s="253"/>
      <c r="X333" s="253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>
        <v>0</v>
      </c>
      <c r="AJ333" s="253"/>
      <c r="AK333" s="253">
        <v>8450000</v>
      </c>
      <c r="AL333" s="253"/>
      <c r="AM333" s="253">
        <v>8450000</v>
      </c>
      <c r="AN333" s="253"/>
      <c r="AO333" s="253"/>
      <c r="AP333" s="253"/>
      <c r="AQ333" s="253"/>
      <c r="AR333" s="253"/>
      <c r="AS333" s="253">
        <f t="shared" si="33"/>
        <v>0</v>
      </c>
      <c r="AT333" s="27">
        <f t="shared" si="34"/>
        <v>0</v>
      </c>
      <c r="BH333" s="256"/>
    </row>
    <row r="334" spans="1:60" ht="18" customHeight="1">
      <c r="A334" s="218">
        <f>SUBTOTAL(3,$AT$7:AT334)</f>
        <v>328</v>
      </c>
      <c r="B334" s="251" t="s">
        <v>11438</v>
      </c>
      <c r="C334" s="251" t="str">
        <f t="shared" si="35"/>
        <v>004</v>
      </c>
      <c r="D334" s="260" t="s">
        <v>11439</v>
      </c>
      <c r="E334" s="258" t="s">
        <v>11440</v>
      </c>
      <c r="F334" s="251" t="s">
        <v>10648</v>
      </c>
      <c r="G334" s="251" t="s">
        <v>7106</v>
      </c>
      <c r="H334" s="251"/>
      <c r="I334" s="259" t="s">
        <v>8848</v>
      </c>
      <c r="J334" s="252"/>
      <c r="K334" s="259" t="s">
        <v>8848</v>
      </c>
      <c r="L334" s="252"/>
      <c r="M334" s="251" t="s">
        <v>10997</v>
      </c>
      <c r="N334" s="251"/>
      <c r="O334" s="251"/>
      <c r="P334" s="251"/>
      <c r="Q334" s="288">
        <v>7500000</v>
      </c>
      <c r="R334" s="288"/>
      <c r="S334" s="288"/>
      <c r="T334" s="288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53"/>
      <c r="AE334" s="253"/>
      <c r="AF334" s="253"/>
      <c r="AG334" s="253"/>
      <c r="AH334" s="253"/>
      <c r="AI334" s="253">
        <v>7500000</v>
      </c>
      <c r="AJ334" s="253"/>
      <c r="AK334" s="253">
        <v>8450000</v>
      </c>
      <c r="AL334" s="253"/>
      <c r="AM334" s="253"/>
      <c r="AN334" s="253"/>
      <c r="AO334" s="253"/>
      <c r="AP334" s="253"/>
      <c r="AQ334" s="253"/>
      <c r="AR334" s="253"/>
      <c r="AS334" s="253">
        <f t="shared" si="33"/>
        <v>8450000</v>
      </c>
      <c r="AT334" s="27">
        <f t="shared" si="34"/>
        <v>15950000</v>
      </c>
      <c r="BH334" s="256"/>
    </row>
    <row r="335" spans="1:60" ht="18" customHeight="1">
      <c r="A335" s="218">
        <f>SUBTOTAL(3,$AT$7:AT335)</f>
        <v>329</v>
      </c>
      <c r="B335" s="251" t="s">
        <v>11466</v>
      </c>
      <c r="C335" s="251" t="str">
        <f t="shared" si="35"/>
        <v>004</v>
      </c>
      <c r="D335" s="260" t="s">
        <v>5182</v>
      </c>
      <c r="E335" s="258" t="s">
        <v>11467</v>
      </c>
      <c r="F335" s="251" t="s">
        <v>10780</v>
      </c>
      <c r="G335" s="251" t="s">
        <v>496</v>
      </c>
      <c r="H335" s="251"/>
      <c r="I335" s="259" t="s">
        <v>8848</v>
      </c>
      <c r="J335" s="252"/>
      <c r="K335" s="259" t="s">
        <v>8848</v>
      </c>
      <c r="L335" s="252"/>
      <c r="M335" s="251" t="s">
        <v>11025</v>
      </c>
      <c r="N335" s="251"/>
      <c r="O335" s="251"/>
      <c r="P335" s="251"/>
      <c r="Q335" s="288">
        <v>7500000</v>
      </c>
      <c r="R335" s="288"/>
      <c r="S335" s="288"/>
      <c r="T335" s="288"/>
      <c r="U335" s="253">
        <v>7500000</v>
      </c>
      <c r="V335" s="253"/>
      <c r="W335" s="253"/>
      <c r="X335" s="253"/>
      <c r="Y335" s="253"/>
      <c r="Z335" s="253"/>
      <c r="AA335" s="253"/>
      <c r="AB335" s="253"/>
      <c r="AC335" s="253"/>
      <c r="AD335" s="253"/>
      <c r="AE335" s="253"/>
      <c r="AF335" s="253"/>
      <c r="AG335" s="253"/>
      <c r="AH335" s="253"/>
      <c r="AI335" s="253">
        <v>0</v>
      </c>
      <c r="AJ335" s="253"/>
      <c r="AK335" s="253">
        <v>8450000</v>
      </c>
      <c r="AL335" s="253"/>
      <c r="AM335" s="253">
        <v>8450000</v>
      </c>
      <c r="AN335" s="253"/>
      <c r="AO335" s="253"/>
      <c r="AP335" s="253"/>
      <c r="AQ335" s="253"/>
      <c r="AR335" s="253"/>
      <c r="AS335" s="253">
        <f t="shared" si="33"/>
        <v>0</v>
      </c>
      <c r="AT335" s="27">
        <f t="shared" si="34"/>
        <v>0</v>
      </c>
      <c r="BH335" s="256"/>
    </row>
    <row r="336" spans="1:60" ht="18" customHeight="1">
      <c r="A336" s="218">
        <f>SUBTOTAL(3,$AT$7:AT336)</f>
        <v>330</v>
      </c>
      <c r="B336" s="251" t="s">
        <v>11468</v>
      </c>
      <c r="C336" s="251" t="str">
        <f t="shared" si="35"/>
        <v>004</v>
      </c>
      <c r="D336" s="260" t="s">
        <v>5563</v>
      </c>
      <c r="E336" s="258" t="s">
        <v>11469</v>
      </c>
      <c r="F336" s="251" t="s">
        <v>11470</v>
      </c>
      <c r="G336" s="251" t="s">
        <v>496</v>
      </c>
      <c r="H336" s="251"/>
      <c r="I336" s="259" t="s">
        <v>8848</v>
      </c>
      <c r="J336" s="252"/>
      <c r="K336" s="259" t="s">
        <v>8848</v>
      </c>
      <c r="L336" s="252"/>
      <c r="M336" s="251" t="s">
        <v>11013</v>
      </c>
      <c r="N336" s="251"/>
      <c r="O336" s="251"/>
      <c r="P336" s="251"/>
      <c r="Q336" s="288">
        <v>7500000</v>
      </c>
      <c r="R336" s="288"/>
      <c r="S336" s="288"/>
      <c r="T336" s="288"/>
      <c r="U336" s="253">
        <v>7500000</v>
      </c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>
        <v>0</v>
      </c>
      <c r="AJ336" s="253"/>
      <c r="AK336" s="253">
        <v>8450000</v>
      </c>
      <c r="AL336" s="253"/>
      <c r="AM336" s="253">
        <v>8450000</v>
      </c>
      <c r="AN336" s="253"/>
      <c r="AO336" s="253"/>
      <c r="AP336" s="253"/>
      <c r="AQ336" s="253"/>
      <c r="AR336" s="253"/>
      <c r="AS336" s="253">
        <f t="shared" si="33"/>
        <v>0</v>
      </c>
      <c r="AT336" s="27">
        <f t="shared" si="34"/>
        <v>0</v>
      </c>
      <c r="BH336" s="256"/>
    </row>
    <row r="337" spans="1:60" ht="18" customHeight="1">
      <c r="A337" s="218">
        <f>SUBTOTAL(3,$AT$7:AT337)</f>
        <v>331</v>
      </c>
      <c r="B337" s="251" t="s">
        <v>11471</v>
      </c>
      <c r="C337" s="251" t="str">
        <f t="shared" si="35"/>
        <v>004</v>
      </c>
      <c r="D337" s="260" t="s">
        <v>5211</v>
      </c>
      <c r="E337" s="258" t="s">
        <v>11472</v>
      </c>
      <c r="F337" s="251" t="s">
        <v>10654</v>
      </c>
      <c r="G337" s="251" t="s">
        <v>496</v>
      </c>
      <c r="H337" s="251"/>
      <c r="I337" s="259" t="s">
        <v>8848</v>
      </c>
      <c r="J337" s="252"/>
      <c r="K337" s="259" t="s">
        <v>8848</v>
      </c>
      <c r="L337" s="252"/>
      <c r="M337" s="251" t="s">
        <v>11037</v>
      </c>
      <c r="N337" s="251"/>
      <c r="O337" s="251"/>
      <c r="P337" s="251"/>
      <c r="Q337" s="288">
        <v>7500000</v>
      </c>
      <c r="R337" s="288"/>
      <c r="S337" s="288"/>
      <c r="T337" s="288"/>
      <c r="U337" s="253">
        <v>7500000</v>
      </c>
      <c r="V337" s="253"/>
      <c r="W337" s="253"/>
      <c r="X337" s="253"/>
      <c r="Y337" s="253"/>
      <c r="Z337" s="253"/>
      <c r="AA337" s="253"/>
      <c r="AB337" s="253"/>
      <c r="AC337" s="253"/>
      <c r="AD337" s="253"/>
      <c r="AE337" s="253"/>
      <c r="AF337" s="253"/>
      <c r="AG337" s="253"/>
      <c r="AH337" s="253"/>
      <c r="AI337" s="253">
        <v>0</v>
      </c>
      <c r="AJ337" s="253"/>
      <c r="AK337" s="253">
        <v>8450000</v>
      </c>
      <c r="AL337" s="253"/>
      <c r="AM337" s="253"/>
      <c r="AN337" s="253"/>
      <c r="AO337" s="253">
        <v>8450000</v>
      </c>
      <c r="AP337" s="253"/>
      <c r="AQ337" s="253"/>
      <c r="AR337" s="253"/>
      <c r="AS337" s="253">
        <f>IF(SUM(AL337:AO337)&lt;SUM(AK337),SUM(AK337)-SUM(AL337:AO337),)</f>
        <v>0</v>
      </c>
      <c r="AT337" s="27">
        <f t="shared" si="34"/>
        <v>0</v>
      </c>
      <c r="BH337" s="256"/>
    </row>
    <row r="338" spans="1:60" ht="18" customHeight="1">
      <c r="A338" s="218">
        <f>SUBTOTAL(3,$AT$7:AT338)</f>
        <v>332</v>
      </c>
      <c r="B338" s="251" t="s">
        <v>11473</v>
      </c>
      <c r="C338" s="251" t="str">
        <f t="shared" si="35"/>
        <v>004</v>
      </c>
      <c r="D338" s="260" t="s">
        <v>5892</v>
      </c>
      <c r="E338" s="258" t="s">
        <v>11474</v>
      </c>
      <c r="F338" s="251" t="s">
        <v>11475</v>
      </c>
      <c r="G338" s="251" t="s">
        <v>7106</v>
      </c>
      <c r="H338" s="251"/>
      <c r="I338" s="259" t="s">
        <v>8848</v>
      </c>
      <c r="J338" s="252"/>
      <c r="K338" s="259" t="s">
        <v>8848</v>
      </c>
      <c r="L338" s="252"/>
      <c r="M338" s="251" t="s">
        <v>11000</v>
      </c>
      <c r="N338" s="251"/>
      <c r="O338" s="251"/>
      <c r="P338" s="251"/>
      <c r="Q338" s="288">
        <v>7500000</v>
      </c>
      <c r="R338" s="288"/>
      <c r="S338" s="288"/>
      <c r="T338" s="288"/>
      <c r="U338" s="253">
        <v>7500000</v>
      </c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3"/>
      <c r="AG338" s="253"/>
      <c r="AH338" s="253"/>
      <c r="AI338" s="253">
        <v>0</v>
      </c>
      <c r="AJ338" s="253"/>
      <c r="AK338" s="253">
        <v>8450000</v>
      </c>
      <c r="AL338" s="253"/>
      <c r="AM338" s="253">
        <v>8450000</v>
      </c>
      <c r="AN338" s="253"/>
      <c r="AO338" s="253"/>
      <c r="AP338" s="253"/>
      <c r="AQ338" s="253"/>
      <c r="AR338" s="253"/>
      <c r="AS338" s="253">
        <f t="shared" ref="AS338:AS347" si="36">IF(SUM(AL338:AM338)&lt;SUM(AK338),SUM(AK338)-SUM(AL338:AM338),)</f>
        <v>0</v>
      </c>
      <c r="AT338" s="27">
        <f t="shared" si="34"/>
        <v>0</v>
      </c>
      <c r="BH338" s="256"/>
    </row>
    <row r="339" spans="1:60" ht="18" customHeight="1">
      <c r="A339" s="218">
        <f>SUBTOTAL(3,$AT$7:AT339)</f>
        <v>333</v>
      </c>
      <c r="B339" s="251" t="s">
        <v>11476</v>
      </c>
      <c r="C339" s="251" t="str">
        <f t="shared" si="35"/>
        <v>004</v>
      </c>
      <c r="D339" s="260" t="s">
        <v>6931</v>
      </c>
      <c r="E339" s="258" t="s">
        <v>11477</v>
      </c>
      <c r="F339" s="251" t="s">
        <v>11478</v>
      </c>
      <c r="G339" s="251" t="s">
        <v>7106</v>
      </c>
      <c r="H339" s="251"/>
      <c r="I339" s="259" t="s">
        <v>8848</v>
      </c>
      <c r="J339" s="252"/>
      <c r="K339" s="259" t="s">
        <v>8848</v>
      </c>
      <c r="L339" s="252"/>
      <c r="M339" s="251" t="s">
        <v>10997</v>
      </c>
      <c r="N339" s="251"/>
      <c r="O339" s="251"/>
      <c r="P339" s="251"/>
      <c r="Q339" s="288">
        <v>7500000</v>
      </c>
      <c r="R339" s="288"/>
      <c r="S339" s="288"/>
      <c r="T339" s="288"/>
      <c r="U339" s="253">
        <v>7500000</v>
      </c>
      <c r="V339" s="253"/>
      <c r="W339" s="253"/>
      <c r="X339" s="253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>
        <v>0</v>
      </c>
      <c r="AJ339" s="253"/>
      <c r="AK339" s="253">
        <v>8450000</v>
      </c>
      <c r="AL339" s="253"/>
      <c r="AM339" s="253">
        <v>8450000</v>
      </c>
      <c r="AN339" s="253"/>
      <c r="AO339" s="253"/>
      <c r="AP339" s="253"/>
      <c r="AQ339" s="253"/>
      <c r="AR339" s="253"/>
      <c r="AS339" s="253">
        <f t="shared" si="36"/>
        <v>0</v>
      </c>
      <c r="AT339" s="27">
        <f t="shared" si="34"/>
        <v>0</v>
      </c>
      <c r="BH339" s="256"/>
    </row>
    <row r="340" spans="1:60" ht="18" customHeight="1">
      <c r="A340" s="218">
        <f>SUBTOTAL(3,$AT$7:AT340)</f>
        <v>334</v>
      </c>
      <c r="B340" s="251" t="s">
        <v>11479</v>
      </c>
      <c r="C340" s="251" t="str">
        <f t="shared" si="35"/>
        <v>004</v>
      </c>
      <c r="D340" s="260" t="s">
        <v>5047</v>
      </c>
      <c r="E340" s="258" t="s">
        <v>11480</v>
      </c>
      <c r="F340" s="251" t="s">
        <v>11197</v>
      </c>
      <c r="G340" s="251" t="s">
        <v>7106</v>
      </c>
      <c r="H340" s="251"/>
      <c r="I340" s="259" t="s">
        <v>8848</v>
      </c>
      <c r="J340" s="252"/>
      <c r="K340" s="259" t="s">
        <v>8848</v>
      </c>
      <c r="L340" s="252"/>
      <c r="M340" s="251" t="s">
        <v>11025</v>
      </c>
      <c r="N340" s="251"/>
      <c r="O340" s="251"/>
      <c r="P340" s="251"/>
      <c r="Q340" s="288">
        <v>7500000</v>
      </c>
      <c r="R340" s="288"/>
      <c r="S340" s="288"/>
      <c r="T340" s="288"/>
      <c r="U340" s="253">
        <v>7500000</v>
      </c>
      <c r="V340" s="253"/>
      <c r="W340" s="253"/>
      <c r="X340" s="253"/>
      <c r="Y340" s="253"/>
      <c r="Z340" s="253"/>
      <c r="AA340" s="253"/>
      <c r="AB340" s="253"/>
      <c r="AC340" s="253"/>
      <c r="AD340" s="253"/>
      <c r="AE340" s="253"/>
      <c r="AF340" s="253"/>
      <c r="AG340" s="253"/>
      <c r="AH340" s="253"/>
      <c r="AI340" s="253">
        <v>0</v>
      </c>
      <c r="AJ340" s="253"/>
      <c r="AK340" s="253">
        <v>8450000</v>
      </c>
      <c r="AL340" s="253"/>
      <c r="AM340" s="253">
        <v>8450000</v>
      </c>
      <c r="AN340" s="253"/>
      <c r="AO340" s="253"/>
      <c r="AP340" s="253"/>
      <c r="AQ340" s="253"/>
      <c r="AR340" s="253"/>
      <c r="AS340" s="253">
        <f t="shared" si="36"/>
        <v>0</v>
      </c>
      <c r="AT340" s="27">
        <f t="shared" si="34"/>
        <v>0</v>
      </c>
      <c r="BH340" s="256"/>
    </row>
    <row r="341" spans="1:60" ht="18" customHeight="1">
      <c r="A341" s="218">
        <f>SUBTOTAL(3,$AT$7:AT341)</f>
        <v>335</v>
      </c>
      <c r="B341" s="251" t="s">
        <v>11481</v>
      </c>
      <c r="C341" s="251" t="str">
        <f t="shared" si="35"/>
        <v>004</v>
      </c>
      <c r="D341" s="260" t="s">
        <v>6600</v>
      </c>
      <c r="E341" s="258" t="s">
        <v>11482</v>
      </c>
      <c r="F341" s="251" t="s">
        <v>11483</v>
      </c>
      <c r="G341" s="251" t="s">
        <v>7106</v>
      </c>
      <c r="H341" s="251"/>
      <c r="I341" s="259" t="s">
        <v>8848</v>
      </c>
      <c r="J341" s="252"/>
      <c r="K341" s="259" t="s">
        <v>8848</v>
      </c>
      <c r="L341" s="252"/>
      <c r="M341" s="251" t="s">
        <v>10997</v>
      </c>
      <c r="N341" s="251"/>
      <c r="O341" s="251"/>
      <c r="P341" s="251"/>
      <c r="Q341" s="288">
        <v>7500000</v>
      </c>
      <c r="R341" s="288"/>
      <c r="S341" s="288"/>
      <c r="T341" s="288"/>
      <c r="U341" s="253">
        <v>7500000</v>
      </c>
      <c r="V341" s="253"/>
      <c r="W341" s="253"/>
      <c r="X341" s="253"/>
      <c r="Y341" s="253"/>
      <c r="Z341" s="253"/>
      <c r="AA341" s="253"/>
      <c r="AB341" s="253"/>
      <c r="AC341" s="253"/>
      <c r="AD341" s="253"/>
      <c r="AE341" s="253"/>
      <c r="AF341" s="253"/>
      <c r="AG341" s="253"/>
      <c r="AH341" s="253"/>
      <c r="AI341" s="253">
        <v>0</v>
      </c>
      <c r="AJ341" s="253"/>
      <c r="AK341" s="253">
        <v>8450000</v>
      </c>
      <c r="AL341" s="253"/>
      <c r="AM341" s="253">
        <v>8450000</v>
      </c>
      <c r="AN341" s="253"/>
      <c r="AO341" s="253"/>
      <c r="AP341" s="253"/>
      <c r="AQ341" s="253"/>
      <c r="AR341" s="253"/>
      <c r="AS341" s="253">
        <f t="shared" si="36"/>
        <v>0</v>
      </c>
      <c r="AT341" s="27">
        <f t="shared" si="34"/>
        <v>0</v>
      </c>
      <c r="BH341" s="256"/>
    </row>
    <row r="342" spans="1:60" ht="18" customHeight="1">
      <c r="A342" s="218">
        <f>SUBTOTAL(3,$AT$7:AT342)</f>
        <v>336</v>
      </c>
      <c r="B342" s="251" t="s">
        <v>11484</v>
      </c>
      <c r="C342" s="251" t="str">
        <f t="shared" si="35"/>
        <v>004</v>
      </c>
      <c r="D342" s="260" t="s">
        <v>5175</v>
      </c>
      <c r="E342" s="258" t="s">
        <v>11485</v>
      </c>
      <c r="F342" s="251" t="s">
        <v>10680</v>
      </c>
      <c r="G342" s="251" t="s">
        <v>7106</v>
      </c>
      <c r="H342" s="251"/>
      <c r="I342" s="259" t="s">
        <v>8848</v>
      </c>
      <c r="J342" s="252"/>
      <c r="K342" s="259" t="s">
        <v>8848</v>
      </c>
      <c r="L342" s="252"/>
      <c r="M342" s="251" t="s">
        <v>11025</v>
      </c>
      <c r="N342" s="251"/>
      <c r="O342" s="251"/>
      <c r="P342" s="251"/>
      <c r="Q342" s="288">
        <v>7500000</v>
      </c>
      <c r="R342" s="288"/>
      <c r="S342" s="288"/>
      <c r="T342" s="288"/>
      <c r="U342" s="253">
        <v>7500000</v>
      </c>
      <c r="V342" s="253"/>
      <c r="W342" s="253"/>
      <c r="X342" s="253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>
        <v>0</v>
      </c>
      <c r="AJ342" s="253"/>
      <c r="AK342" s="253">
        <v>8450000</v>
      </c>
      <c r="AL342" s="253"/>
      <c r="AM342" s="253">
        <v>8450000</v>
      </c>
      <c r="AN342" s="253"/>
      <c r="AO342" s="253"/>
      <c r="AP342" s="253"/>
      <c r="AQ342" s="253"/>
      <c r="AR342" s="253"/>
      <c r="AS342" s="253">
        <f t="shared" si="36"/>
        <v>0</v>
      </c>
      <c r="AT342" s="27">
        <f t="shared" si="34"/>
        <v>0</v>
      </c>
      <c r="BH342" s="256"/>
    </row>
    <row r="343" spans="1:60" ht="18" customHeight="1">
      <c r="A343" s="218">
        <f>SUBTOTAL(3,$AT$7:AT343)</f>
        <v>337</v>
      </c>
      <c r="B343" s="251" t="s">
        <v>11447</v>
      </c>
      <c r="C343" s="251" t="str">
        <f t="shared" si="35"/>
        <v>004</v>
      </c>
      <c r="D343" s="260" t="s">
        <v>11448</v>
      </c>
      <c r="E343" s="258" t="s">
        <v>11449</v>
      </c>
      <c r="F343" s="251" t="s">
        <v>10804</v>
      </c>
      <c r="G343" s="251" t="s">
        <v>7106</v>
      </c>
      <c r="H343" s="251"/>
      <c r="I343" s="259" t="s">
        <v>8848</v>
      </c>
      <c r="J343" s="252"/>
      <c r="K343" s="259" t="s">
        <v>8848</v>
      </c>
      <c r="L343" s="252"/>
      <c r="M343" s="251" t="s">
        <v>11025</v>
      </c>
      <c r="N343" s="251"/>
      <c r="O343" s="251"/>
      <c r="P343" s="251"/>
      <c r="Q343" s="288">
        <v>7500000</v>
      </c>
      <c r="R343" s="288"/>
      <c r="S343" s="288"/>
      <c r="T343" s="288"/>
      <c r="U343" s="253"/>
      <c r="V343" s="253"/>
      <c r="W343" s="253">
        <v>7500000</v>
      </c>
      <c r="X343" s="253"/>
      <c r="Y343" s="253"/>
      <c r="Z343" s="253"/>
      <c r="AA343" s="253"/>
      <c r="AB343" s="253"/>
      <c r="AC343" s="253"/>
      <c r="AD343" s="253"/>
      <c r="AE343" s="253"/>
      <c r="AF343" s="253"/>
      <c r="AG343" s="253"/>
      <c r="AH343" s="253"/>
      <c r="AI343" s="253">
        <v>0</v>
      </c>
      <c r="AJ343" s="253"/>
      <c r="AK343" s="253">
        <v>8450000</v>
      </c>
      <c r="AL343" s="253"/>
      <c r="AM343" s="253">
        <v>8450000</v>
      </c>
      <c r="AN343" s="253"/>
      <c r="AO343" s="253"/>
      <c r="AP343" s="253"/>
      <c r="AQ343" s="253"/>
      <c r="AR343" s="253"/>
      <c r="AS343" s="253">
        <f t="shared" si="36"/>
        <v>0</v>
      </c>
      <c r="AT343" s="27">
        <f t="shared" si="34"/>
        <v>0</v>
      </c>
      <c r="BH343" s="256"/>
    </row>
    <row r="344" spans="1:60" ht="18" customHeight="1">
      <c r="A344" s="218">
        <f>SUBTOTAL(3,$AT$7:AT344)</f>
        <v>338</v>
      </c>
      <c r="B344" s="251" t="s">
        <v>11489</v>
      </c>
      <c r="C344" s="251" t="str">
        <f t="shared" si="35"/>
        <v>004</v>
      </c>
      <c r="D344" s="260" t="s">
        <v>6474</v>
      </c>
      <c r="E344" s="258" t="s">
        <v>11490</v>
      </c>
      <c r="F344" s="251" t="s">
        <v>11491</v>
      </c>
      <c r="G344" s="251" t="s">
        <v>7106</v>
      </c>
      <c r="H344" s="251"/>
      <c r="I344" s="259" t="s">
        <v>8848</v>
      </c>
      <c r="J344" s="252"/>
      <c r="K344" s="259" t="s">
        <v>8848</v>
      </c>
      <c r="L344" s="252"/>
      <c r="M344" s="251" t="s">
        <v>11037</v>
      </c>
      <c r="N344" s="251"/>
      <c r="O344" s="251"/>
      <c r="P344" s="251"/>
      <c r="Q344" s="288">
        <v>7500000</v>
      </c>
      <c r="R344" s="288"/>
      <c r="S344" s="288"/>
      <c r="T344" s="288"/>
      <c r="U344" s="253">
        <v>7500000</v>
      </c>
      <c r="V344" s="253"/>
      <c r="W344" s="253"/>
      <c r="X344" s="253"/>
      <c r="Y344" s="253"/>
      <c r="Z344" s="253"/>
      <c r="AA344" s="253"/>
      <c r="AB344" s="253"/>
      <c r="AC344" s="253"/>
      <c r="AD344" s="253"/>
      <c r="AE344" s="253"/>
      <c r="AF344" s="253"/>
      <c r="AG344" s="253"/>
      <c r="AH344" s="253"/>
      <c r="AI344" s="253">
        <v>0</v>
      </c>
      <c r="AJ344" s="253"/>
      <c r="AK344" s="253">
        <v>8450000</v>
      </c>
      <c r="AL344" s="253"/>
      <c r="AM344" s="253">
        <v>8450000</v>
      </c>
      <c r="AN344" s="253"/>
      <c r="AO344" s="253"/>
      <c r="AP344" s="253"/>
      <c r="AQ344" s="253"/>
      <c r="AR344" s="253"/>
      <c r="AS344" s="253">
        <f t="shared" si="36"/>
        <v>0</v>
      </c>
      <c r="AT344" s="27">
        <f t="shared" si="34"/>
        <v>0</v>
      </c>
      <c r="BH344" s="256"/>
    </row>
    <row r="345" spans="1:60" ht="18" customHeight="1">
      <c r="A345" s="218">
        <f>SUBTOTAL(3,$AT$7:AT345)</f>
        <v>339</v>
      </c>
      <c r="B345" s="251" t="s">
        <v>11492</v>
      </c>
      <c r="C345" s="251" t="str">
        <f t="shared" si="35"/>
        <v>004</v>
      </c>
      <c r="D345" s="260" t="s">
        <v>5546</v>
      </c>
      <c r="E345" s="258" t="s">
        <v>11493</v>
      </c>
      <c r="F345" s="251" t="s">
        <v>11197</v>
      </c>
      <c r="G345" s="251" t="s">
        <v>7106</v>
      </c>
      <c r="H345" s="251"/>
      <c r="I345" s="259" t="s">
        <v>8848</v>
      </c>
      <c r="J345" s="252"/>
      <c r="K345" s="259" t="s">
        <v>8848</v>
      </c>
      <c r="L345" s="252"/>
      <c r="M345" s="251" t="s">
        <v>11037</v>
      </c>
      <c r="N345" s="251"/>
      <c r="O345" s="251"/>
      <c r="P345" s="251"/>
      <c r="Q345" s="288">
        <v>7500000</v>
      </c>
      <c r="R345" s="288"/>
      <c r="S345" s="288"/>
      <c r="T345" s="288"/>
      <c r="U345" s="253">
        <v>7500000</v>
      </c>
      <c r="V345" s="253"/>
      <c r="W345" s="253"/>
      <c r="X345" s="253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>
        <v>0</v>
      </c>
      <c r="AJ345" s="253"/>
      <c r="AK345" s="253">
        <v>8450000</v>
      </c>
      <c r="AL345" s="253"/>
      <c r="AM345" s="253">
        <v>8450000</v>
      </c>
      <c r="AN345" s="253"/>
      <c r="AO345" s="253"/>
      <c r="AP345" s="253"/>
      <c r="AQ345" s="253"/>
      <c r="AR345" s="253"/>
      <c r="AS345" s="253">
        <f t="shared" si="36"/>
        <v>0</v>
      </c>
      <c r="AT345" s="27">
        <f t="shared" si="34"/>
        <v>0</v>
      </c>
      <c r="BH345" s="256"/>
    </row>
    <row r="346" spans="1:60" ht="18" customHeight="1">
      <c r="A346" s="218">
        <f>SUBTOTAL(3,$AT$7:AT346)</f>
        <v>340</v>
      </c>
      <c r="B346" s="251" t="s">
        <v>11494</v>
      </c>
      <c r="C346" s="251" t="str">
        <f t="shared" si="35"/>
        <v>004</v>
      </c>
      <c r="D346" s="260" t="s">
        <v>5801</v>
      </c>
      <c r="E346" s="258" t="s">
        <v>11495</v>
      </c>
      <c r="F346" s="251" t="s">
        <v>11496</v>
      </c>
      <c r="G346" s="251" t="s">
        <v>7106</v>
      </c>
      <c r="H346" s="251"/>
      <c r="I346" s="259" t="s">
        <v>8848</v>
      </c>
      <c r="J346" s="252"/>
      <c r="K346" s="259" t="s">
        <v>8848</v>
      </c>
      <c r="L346" s="252"/>
      <c r="M346" s="251" t="s">
        <v>11000</v>
      </c>
      <c r="N346" s="251"/>
      <c r="O346" s="251"/>
      <c r="P346" s="251"/>
      <c r="Q346" s="288">
        <v>7500000</v>
      </c>
      <c r="R346" s="288"/>
      <c r="S346" s="288"/>
      <c r="T346" s="288"/>
      <c r="U346" s="253">
        <v>7500000</v>
      </c>
      <c r="V346" s="253"/>
      <c r="W346" s="253"/>
      <c r="X346" s="253"/>
      <c r="Y346" s="253"/>
      <c r="Z346" s="253"/>
      <c r="AA346" s="253"/>
      <c r="AB346" s="253"/>
      <c r="AC346" s="253"/>
      <c r="AD346" s="253"/>
      <c r="AE346" s="253"/>
      <c r="AF346" s="253"/>
      <c r="AG346" s="253"/>
      <c r="AH346" s="253"/>
      <c r="AI346" s="253">
        <v>0</v>
      </c>
      <c r="AJ346" s="253"/>
      <c r="AK346" s="253">
        <v>8450000</v>
      </c>
      <c r="AL346" s="253"/>
      <c r="AM346" s="253">
        <v>8450000</v>
      </c>
      <c r="AN346" s="253"/>
      <c r="AO346" s="253"/>
      <c r="AP346" s="253"/>
      <c r="AQ346" s="253"/>
      <c r="AR346" s="253"/>
      <c r="AS346" s="253">
        <f t="shared" si="36"/>
        <v>0</v>
      </c>
      <c r="AT346" s="27">
        <f t="shared" si="34"/>
        <v>0</v>
      </c>
      <c r="BH346" s="256"/>
    </row>
    <row r="347" spans="1:60" ht="18" customHeight="1">
      <c r="A347" s="218">
        <f>SUBTOTAL(3,$AT$7:AT347)</f>
        <v>341</v>
      </c>
      <c r="B347" s="251" t="s">
        <v>11497</v>
      </c>
      <c r="C347" s="251" t="str">
        <f t="shared" si="35"/>
        <v>004</v>
      </c>
      <c r="D347" s="260" t="s">
        <v>5277</v>
      </c>
      <c r="E347" s="258" t="s">
        <v>11498</v>
      </c>
      <c r="F347" s="251" t="s">
        <v>11245</v>
      </c>
      <c r="G347" s="251" t="s">
        <v>496</v>
      </c>
      <c r="H347" s="251"/>
      <c r="I347" s="259" t="s">
        <v>8848</v>
      </c>
      <c r="J347" s="252"/>
      <c r="K347" s="259" t="s">
        <v>8848</v>
      </c>
      <c r="L347" s="252"/>
      <c r="M347" s="251" t="s">
        <v>11013</v>
      </c>
      <c r="N347" s="251"/>
      <c r="O347" s="251"/>
      <c r="P347" s="251"/>
      <c r="Q347" s="288">
        <v>7500000</v>
      </c>
      <c r="R347" s="288"/>
      <c r="S347" s="288"/>
      <c r="T347" s="288"/>
      <c r="U347" s="253">
        <v>7500000</v>
      </c>
      <c r="V347" s="253"/>
      <c r="W347" s="253"/>
      <c r="X347" s="253"/>
      <c r="Y347" s="253"/>
      <c r="Z347" s="253"/>
      <c r="AA347" s="253"/>
      <c r="AB347" s="253"/>
      <c r="AC347" s="253"/>
      <c r="AD347" s="253"/>
      <c r="AE347" s="253"/>
      <c r="AF347" s="253"/>
      <c r="AG347" s="253"/>
      <c r="AH347" s="253"/>
      <c r="AI347" s="253">
        <v>0</v>
      </c>
      <c r="AJ347" s="253"/>
      <c r="AK347" s="253">
        <v>8450000</v>
      </c>
      <c r="AL347" s="253"/>
      <c r="AM347" s="253">
        <v>8450000</v>
      </c>
      <c r="AN347" s="253"/>
      <c r="AO347" s="253"/>
      <c r="AP347" s="253"/>
      <c r="AQ347" s="253"/>
      <c r="AR347" s="253"/>
      <c r="AS347" s="253">
        <f t="shared" si="36"/>
        <v>0</v>
      </c>
      <c r="AT347" s="27">
        <f t="shared" si="34"/>
        <v>0</v>
      </c>
      <c r="BH347" s="256"/>
    </row>
    <row r="348" spans="1:60" ht="18" customHeight="1">
      <c r="A348" s="218">
        <f>SUBTOTAL(3,$AT$7:AT348)</f>
        <v>342</v>
      </c>
      <c r="B348" s="251" t="s">
        <v>11453</v>
      </c>
      <c r="C348" s="251" t="str">
        <f t="shared" si="35"/>
        <v>004</v>
      </c>
      <c r="D348" s="260" t="s">
        <v>11454</v>
      </c>
      <c r="E348" s="258" t="s">
        <v>11455</v>
      </c>
      <c r="F348" s="251" t="s">
        <v>10831</v>
      </c>
      <c r="G348" s="251" t="s">
        <v>7106</v>
      </c>
      <c r="H348" s="251"/>
      <c r="I348" s="259" t="s">
        <v>8848</v>
      </c>
      <c r="J348" s="252"/>
      <c r="K348" s="259" t="s">
        <v>8848</v>
      </c>
      <c r="L348" s="252"/>
      <c r="M348" s="251" t="s">
        <v>10997</v>
      </c>
      <c r="N348" s="251"/>
      <c r="O348" s="251"/>
      <c r="P348" s="251"/>
      <c r="Q348" s="288">
        <v>7500000</v>
      </c>
      <c r="R348" s="288"/>
      <c r="S348" s="288"/>
      <c r="T348" s="288"/>
      <c r="U348" s="253"/>
      <c r="V348" s="253"/>
      <c r="W348" s="253">
        <v>7500000</v>
      </c>
      <c r="X348" s="253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>
        <v>0</v>
      </c>
      <c r="AJ348" s="253"/>
      <c r="AK348" s="253">
        <v>8450000</v>
      </c>
      <c r="AL348" s="253"/>
      <c r="AM348" s="253"/>
      <c r="AN348" s="253"/>
      <c r="AO348" s="253">
        <v>8450000</v>
      </c>
      <c r="AP348" s="253"/>
      <c r="AQ348" s="253"/>
      <c r="AR348" s="253"/>
      <c r="AS348" s="253">
        <f>IF(SUM(AL348:AO348)&lt;SUM(AK348),SUM(AK348)-SUM(AL348:AO348),)</f>
        <v>0</v>
      </c>
      <c r="AT348" s="27">
        <f t="shared" si="34"/>
        <v>0</v>
      </c>
      <c r="BH348" s="256"/>
    </row>
    <row r="349" spans="1:60" ht="18" customHeight="1">
      <c r="A349" s="218">
        <f>SUBTOTAL(3,$AT$7:AT349)</f>
        <v>343</v>
      </c>
      <c r="B349" s="251" t="s">
        <v>11463</v>
      </c>
      <c r="C349" s="251" t="str">
        <f t="shared" si="35"/>
        <v>004</v>
      </c>
      <c r="D349" s="260" t="s">
        <v>11464</v>
      </c>
      <c r="E349" s="258" t="s">
        <v>11465</v>
      </c>
      <c r="F349" s="251" t="s">
        <v>11443</v>
      </c>
      <c r="G349" s="251" t="s">
        <v>7106</v>
      </c>
      <c r="H349" s="251"/>
      <c r="I349" s="259" t="s">
        <v>8848</v>
      </c>
      <c r="J349" s="252"/>
      <c r="K349" s="259" t="s">
        <v>8848</v>
      </c>
      <c r="L349" s="252"/>
      <c r="M349" s="251" t="s">
        <v>10997</v>
      </c>
      <c r="N349" s="251"/>
      <c r="O349" s="251"/>
      <c r="P349" s="251"/>
      <c r="Q349" s="288">
        <v>7500000</v>
      </c>
      <c r="R349" s="288"/>
      <c r="S349" s="288"/>
      <c r="T349" s="288"/>
      <c r="U349" s="253"/>
      <c r="V349" s="253"/>
      <c r="W349" s="253">
        <v>7500000</v>
      </c>
      <c r="X349" s="253"/>
      <c r="Y349" s="253"/>
      <c r="Z349" s="253"/>
      <c r="AA349" s="253"/>
      <c r="AB349" s="253"/>
      <c r="AC349" s="253"/>
      <c r="AD349" s="253"/>
      <c r="AE349" s="253"/>
      <c r="AF349" s="253"/>
      <c r="AG349" s="253"/>
      <c r="AH349" s="253"/>
      <c r="AI349" s="253">
        <v>0</v>
      </c>
      <c r="AJ349" s="253"/>
      <c r="AK349" s="253">
        <v>8450000</v>
      </c>
      <c r="AL349" s="253"/>
      <c r="AM349" s="253">
        <v>8450000</v>
      </c>
      <c r="AN349" s="253"/>
      <c r="AO349" s="253"/>
      <c r="AP349" s="253"/>
      <c r="AQ349" s="253"/>
      <c r="AR349" s="253"/>
      <c r="AS349" s="253">
        <f>IF(SUM(AL349:AM349)&lt;SUM(AK349),SUM(AK349)-SUM(AL349:AM349),)</f>
        <v>0</v>
      </c>
      <c r="AT349" s="27">
        <f t="shared" si="34"/>
        <v>0</v>
      </c>
      <c r="BH349" s="256"/>
    </row>
    <row r="350" spans="1:60" ht="18" customHeight="1">
      <c r="A350" s="218">
        <f>SUBTOTAL(3,$AT$7:AT350)</f>
        <v>344</v>
      </c>
      <c r="B350" s="251" t="s">
        <v>11506</v>
      </c>
      <c r="C350" s="251" t="str">
        <f t="shared" si="35"/>
        <v>004</v>
      </c>
      <c r="D350" s="260" t="s">
        <v>6419</v>
      </c>
      <c r="E350" s="258" t="s">
        <v>11507</v>
      </c>
      <c r="F350" s="251" t="s">
        <v>11508</v>
      </c>
      <c r="G350" s="251" t="s">
        <v>7106</v>
      </c>
      <c r="H350" s="251"/>
      <c r="I350" s="259" t="s">
        <v>8848</v>
      </c>
      <c r="J350" s="252"/>
      <c r="K350" s="259" t="s">
        <v>8848</v>
      </c>
      <c r="L350" s="252"/>
      <c r="M350" s="251" t="s">
        <v>10997</v>
      </c>
      <c r="N350" s="251"/>
      <c r="O350" s="251"/>
      <c r="P350" s="251"/>
      <c r="Q350" s="288">
        <v>7500000</v>
      </c>
      <c r="R350" s="288"/>
      <c r="S350" s="288"/>
      <c r="T350" s="288"/>
      <c r="U350" s="253">
        <v>7500000</v>
      </c>
      <c r="V350" s="253"/>
      <c r="W350" s="253"/>
      <c r="X350" s="253"/>
      <c r="Y350" s="253"/>
      <c r="Z350" s="253"/>
      <c r="AA350" s="253"/>
      <c r="AB350" s="253"/>
      <c r="AC350" s="253"/>
      <c r="AD350" s="253"/>
      <c r="AE350" s="253"/>
      <c r="AF350" s="253"/>
      <c r="AG350" s="253"/>
      <c r="AH350" s="253"/>
      <c r="AI350" s="253">
        <v>0</v>
      </c>
      <c r="AJ350" s="253"/>
      <c r="AK350" s="253">
        <v>8450000</v>
      </c>
      <c r="AL350" s="253"/>
      <c r="AM350" s="253">
        <v>8450000</v>
      </c>
      <c r="AN350" s="253"/>
      <c r="AO350" s="253"/>
      <c r="AP350" s="253"/>
      <c r="AQ350" s="253"/>
      <c r="AR350" s="253"/>
      <c r="AS350" s="253">
        <f>IF(SUM(AL350:AM350)&lt;SUM(AK350),SUM(AK350)-SUM(AL350:AM350),)</f>
        <v>0</v>
      </c>
      <c r="AT350" s="27">
        <f t="shared" si="34"/>
        <v>0</v>
      </c>
      <c r="BH350" s="256"/>
    </row>
    <row r="351" spans="1:60" ht="18" customHeight="1">
      <c r="A351" s="218">
        <f>SUBTOTAL(3,$AT$7:AT351)</f>
        <v>345</v>
      </c>
      <c r="B351" s="251" t="s">
        <v>11509</v>
      </c>
      <c r="C351" s="251" t="str">
        <f t="shared" si="35"/>
        <v>004</v>
      </c>
      <c r="D351" s="260" t="s">
        <v>6045</v>
      </c>
      <c r="E351" s="258" t="s">
        <v>11510</v>
      </c>
      <c r="F351" s="251" t="s">
        <v>10569</v>
      </c>
      <c r="G351" s="251" t="s">
        <v>7106</v>
      </c>
      <c r="H351" s="251"/>
      <c r="I351" s="259" t="s">
        <v>8848</v>
      </c>
      <c r="J351" s="252"/>
      <c r="K351" s="259" t="s">
        <v>8848</v>
      </c>
      <c r="L351" s="252"/>
      <c r="M351" s="251" t="s">
        <v>11037</v>
      </c>
      <c r="N351" s="251"/>
      <c r="O351" s="251"/>
      <c r="P351" s="251"/>
      <c r="Q351" s="288">
        <f>(7500000*30%)-1105650</f>
        <v>1144350</v>
      </c>
      <c r="R351" s="288"/>
      <c r="S351" s="288"/>
      <c r="T351" s="288"/>
      <c r="U351" s="253">
        <v>1144350</v>
      </c>
      <c r="V351" s="253"/>
      <c r="W351" s="253"/>
      <c r="X351" s="253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>
        <v>0</v>
      </c>
      <c r="AJ351" s="253"/>
      <c r="AK351" s="253">
        <f>8450000*30%</f>
        <v>2535000</v>
      </c>
      <c r="AL351" s="253"/>
      <c r="AM351" s="253"/>
      <c r="AN351" s="253"/>
      <c r="AO351" s="253">
        <v>2535000</v>
      </c>
      <c r="AP351" s="253"/>
      <c r="AQ351" s="253"/>
      <c r="AR351" s="253"/>
      <c r="AS351" s="253">
        <f>IF(SUM(AL351:AO351)&lt;SUM(AK351),SUM(AK351)-SUM(AL351:AO351),)</f>
        <v>0</v>
      </c>
      <c r="AT351" s="27">
        <f t="shared" si="34"/>
        <v>0</v>
      </c>
      <c r="AV351" s="264">
        <v>0.7</v>
      </c>
      <c r="AW351" s="264"/>
      <c r="AX351" s="264"/>
      <c r="AY351" s="264"/>
      <c r="BH351" s="256"/>
    </row>
    <row r="352" spans="1:60" ht="18" customHeight="1">
      <c r="A352" s="218">
        <f>SUBTOTAL(3,$AT$7:AT352)</f>
        <v>346</v>
      </c>
      <c r="B352" s="251" t="s">
        <v>11511</v>
      </c>
      <c r="C352" s="251" t="str">
        <f t="shared" si="35"/>
        <v>004</v>
      </c>
      <c r="D352" s="260" t="s">
        <v>6603</v>
      </c>
      <c r="E352" s="258" t="s">
        <v>11512</v>
      </c>
      <c r="F352" s="251" t="s">
        <v>11513</v>
      </c>
      <c r="G352" s="251" t="s">
        <v>496</v>
      </c>
      <c r="H352" s="251"/>
      <c r="I352" s="259" t="s">
        <v>8848</v>
      </c>
      <c r="J352" s="252"/>
      <c r="K352" s="259" t="s">
        <v>8848</v>
      </c>
      <c r="L352" s="252"/>
      <c r="M352" s="251" t="s">
        <v>11013</v>
      </c>
      <c r="N352" s="251"/>
      <c r="O352" s="251"/>
      <c r="P352" s="251"/>
      <c r="Q352" s="288">
        <v>7500000</v>
      </c>
      <c r="R352" s="288"/>
      <c r="S352" s="288"/>
      <c r="T352" s="288"/>
      <c r="U352" s="253">
        <v>7500000</v>
      </c>
      <c r="V352" s="253"/>
      <c r="W352" s="253"/>
      <c r="X352" s="253"/>
      <c r="Y352" s="253"/>
      <c r="Z352" s="253"/>
      <c r="AA352" s="253"/>
      <c r="AB352" s="253"/>
      <c r="AC352" s="253"/>
      <c r="AD352" s="253"/>
      <c r="AE352" s="253"/>
      <c r="AF352" s="253"/>
      <c r="AG352" s="253"/>
      <c r="AH352" s="253"/>
      <c r="AI352" s="253">
        <v>0</v>
      </c>
      <c r="AJ352" s="253"/>
      <c r="AK352" s="253">
        <v>8450000</v>
      </c>
      <c r="AL352" s="253"/>
      <c r="AM352" s="253">
        <v>8450000</v>
      </c>
      <c r="AN352" s="253"/>
      <c r="AO352" s="253"/>
      <c r="AP352" s="253"/>
      <c r="AQ352" s="253"/>
      <c r="AR352" s="253"/>
      <c r="AS352" s="253">
        <f>IF(SUM(AL352:AM352)&lt;SUM(AK352),SUM(AK352)-SUM(AL352:AM352),)</f>
        <v>0</v>
      </c>
      <c r="AT352" s="27">
        <f t="shared" si="34"/>
        <v>0</v>
      </c>
      <c r="BH352" s="256"/>
    </row>
    <row r="353" spans="1:60" ht="18" customHeight="1">
      <c r="A353" s="218">
        <f>SUBTOTAL(3,$AT$7:AT353)</f>
        <v>347</v>
      </c>
      <c r="B353" s="251" t="s">
        <v>11514</v>
      </c>
      <c r="C353" s="251" t="str">
        <f t="shared" si="35"/>
        <v>004</v>
      </c>
      <c r="D353" s="260" t="s">
        <v>6612</v>
      </c>
      <c r="E353" s="258" t="s">
        <v>11515</v>
      </c>
      <c r="F353" s="251" t="s">
        <v>10639</v>
      </c>
      <c r="G353" s="251" t="s">
        <v>496</v>
      </c>
      <c r="H353" s="251"/>
      <c r="I353" s="259" t="s">
        <v>8848</v>
      </c>
      <c r="J353" s="252"/>
      <c r="K353" s="259" t="s">
        <v>8848</v>
      </c>
      <c r="L353" s="252"/>
      <c r="M353" s="251" t="s">
        <v>10997</v>
      </c>
      <c r="N353" s="251"/>
      <c r="O353" s="251"/>
      <c r="P353" s="251"/>
      <c r="Q353" s="288">
        <v>7500000</v>
      </c>
      <c r="R353" s="288"/>
      <c r="S353" s="288"/>
      <c r="T353" s="288"/>
      <c r="U353" s="253">
        <v>7500000</v>
      </c>
      <c r="V353" s="253"/>
      <c r="W353" s="253"/>
      <c r="X353" s="253"/>
      <c r="Y353" s="253"/>
      <c r="Z353" s="253"/>
      <c r="AA353" s="253"/>
      <c r="AB353" s="253"/>
      <c r="AC353" s="253"/>
      <c r="AD353" s="253"/>
      <c r="AE353" s="253"/>
      <c r="AF353" s="253"/>
      <c r="AG353" s="253"/>
      <c r="AH353" s="253"/>
      <c r="AI353" s="253">
        <v>0</v>
      </c>
      <c r="AJ353" s="253"/>
      <c r="AK353" s="253">
        <v>8450000</v>
      </c>
      <c r="AL353" s="253"/>
      <c r="AM353" s="253">
        <v>8450000</v>
      </c>
      <c r="AN353" s="253"/>
      <c r="AO353" s="253"/>
      <c r="AP353" s="253"/>
      <c r="AQ353" s="253"/>
      <c r="AR353" s="253"/>
      <c r="AS353" s="253">
        <f>IF(SUM(AL353:AM353)&lt;SUM(AK353),SUM(AK353)-SUM(AL353:AM353),)</f>
        <v>0</v>
      </c>
      <c r="AT353" s="27">
        <f t="shared" si="34"/>
        <v>0</v>
      </c>
      <c r="BH353" s="256"/>
    </row>
    <row r="354" spans="1:60" ht="18" customHeight="1">
      <c r="A354" s="218">
        <f>SUBTOTAL(3,$AT$7:AT354)</f>
        <v>348</v>
      </c>
      <c r="B354" s="251" t="s">
        <v>11516</v>
      </c>
      <c r="C354" s="251" t="str">
        <f t="shared" si="35"/>
        <v>004</v>
      </c>
      <c r="D354" s="260" t="s">
        <v>5446</v>
      </c>
      <c r="E354" s="258" t="s">
        <v>11517</v>
      </c>
      <c r="F354" s="251" t="s">
        <v>10877</v>
      </c>
      <c r="G354" s="251" t="s">
        <v>496</v>
      </c>
      <c r="H354" s="251"/>
      <c r="I354" s="259" t="s">
        <v>8848</v>
      </c>
      <c r="J354" s="252"/>
      <c r="K354" s="259" t="s">
        <v>8848</v>
      </c>
      <c r="L354" s="252"/>
      <c r="M354" s="251" t="s">
        <v>11013</v>
      </c>
      <c r="N354" s="251"/>
      <c r="O354" s="251"/>
      <c r="P354" s="251"/>
      <c r="Q354" s="288">
        <v>7500000</v>
      </c>
      <c r="R354" s="288"/>
      <c r="S354" s="288"/>
      <c r="T354" s="288"/>
      <c r="U354" s="253">
        <v>7500000</v>
      </c>
      <c r="V354" s="253"/>
      <c r="W354" s="253"/>
      <c r="X354" s="253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>
        <v>0</v>
      </c>
      <c r="AJ354" s="253"/>
      <c r="AK354" s="253">
        <v>8450000</v>
      </c>
      <c r="AL354" s="253"/>
      <c r="AM354" s="253">
        <v>8450000</v>
      </c>
      <c r="AN354" s="253"/>
      <c r="AO354" s="253"/>
      <c r="AP354" s="253"/>
      <c r="AQ354" s="253"/>
      <c r="AR354" s="253"/>
      <c r="AS354" s="253">
        <f>IF(SUM(AL354:AM354)&lt;SUM(AK354),SUM(AK354)-SUM(AL354:AM354),)</f>
        <v>0</v>
      </c>
      <c r="AT354" s="27">
        <f t="shared" si="34"/>
        <v>0</v>
      </c>
      <c r="BH354" s="256"/>
    </row>
    <row r="355" spans="1:60" ht="18" customHeight="1">
      <c r="A355" s="218">
        <f>SUBTOTAL(3,$AT$7:AT355)</f>
        <v>349</v>
      </c>
      <c r="B355" s="251" t="s">
        <v>11518</v>
      </c>
      <c r="C355" s="251" t="str">
        <f t="shared" si="35"/>
        <v>004</v>
      </c>
      <c r="D355" s="260" t="s">
        <v>5985</v>
      </c>
      <c r="E355" s="258" t="s">
        <v>11519</v>
      </c>
      <c r="F355" s="251" t="s">
        <v>10760</v>
      </c>
      <c r="G355" s="251" t="s">
        <v>496</v>
      </c>
      <c r="H355" s="251"/>
      <c r="I355" s="259" t="s">
        <v>8848</v>
      </c>
      <c r="J355" s="252"/>
      <c r="K355" s="259" t="s">
        <v>8848</v>
      </c>
      <c r="L355" s="252"/>
      <c r="M355" s="251" t="s">
        <v>11037</v>
      </c>
      <c r="N355" s="251"/>
      <c r="O355" s="251"/>
      <c r="P355" s="251"/>
      <c r="Q355" s="288">
        <v>7500000</v>
      </c>
      <c r="R355" s="288"/>
      <c r="S355" s="288"/>
      <c r="T355" s="288"/>
      <c r="U355" s="253">
        <v>7500000</v>
      </c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>
        <v>0</v>
      </c>
      <c r="AJ355" s="253"/>
      <c r="AK355" s="253">
        <v>8450000</v>
      </c>
      <c r="AL355" s="253"/>
      <c r="AM355" s="253">
        <v>8450000</v>
      </c>
      <c r="AN355" s="253"/>
      <c r="AO355" s="253"/>
      <c r="AP355" s="253"/>
      <c r="AQ355" s="253"/>
      <c r="AR355" s="253"/>
      <c r="AS355" s="253">
        <f>IF(SUM(AL355:AM355)&lt;SUM(AK355),SUM(AK355)-SUM(AL355:AM355),)</f>
        <v>0</v>
      </c>
      <c r="AT355" s="27">
        <f t="shared" si="34"/>
        <v>0</v>
      </c>
      <c r="BH355" s="256"/>
    </row>
    <row r="356" spans="1:60" ht="18" customHeight="1">
      <c r="A356" s="218">
        <f>SUBTOTAL(3,$AT$7:AT356)</f>
        <v>350</v>
      </c>
      <c r="B356" s="251" t="s">
        <v>11486</v>
      </c>
      <c r="C356" s="251" t="str">
        <f t="shared" si="35"/>
        <v>004</v>
      </c>
      <c r="D356" s="260" t="s">
        <v>11487</v>
      </c>
      <c r="E356" s="258" t="s">
        <v>11488</v>
      </c>
      <c r="F356" s="251" t="s">
        <v>11200</v>
      </c>
      <c r="G356" s="251" t="s">
        <v>7106</v>
      </c>
      <c r="H356" s="251"/>
      <c r="I356" s="259" t="s">
        <v>8848</v>
      </c>
      <c r="J356" s="252"/>
      <c r="K356" s="259" t="s">
        <v>8848</v>
      </c>
      <c r="L356" s="252"/>
      <c r="M356" s="251" t="s">
        <v>11013</v>
      </c>
      <c r="N356" s="251"/>
      <c r="O356" s="251"/>
      <c r="P356" s="251"/>
      <c r="Q356" s="288">
        <v>7500000</v>
      </c>
      <c r="R356" s="288"/>
      <c r="S356" s="288"/>
      <c r="T356" s="288"/>
      <c r="U356" s="253"/>
      <c r="V356" s="253"/>
      <c r="W356" s="253">
        <v>7500000</v>
      </c>
      <c r="X356" s="253"/>
      <c r="Y356" s="253"/>
      <c r="Z356" s="253"/>
      <c r="AA356" s="253"/>
      <c r="AB356" s="253"/>
      <c r="AC356" s="253"/>
      <c r="AD356" s="253"/>
      <c r="AE356" s="253"/>
      <c r="AF356" s="253"/>
      <c r="AG356" s="253"/>
      <c r="AH356" s="253"/>
      <c r="AI356" s="253">
        <v>0</v>
      </c>
      <c r="AJ356" s="253"/>
      <c r="AK356" s="253">
        <v>8450000</v>
      </c>
      <c r="AL356" s="253"/>
      <c r="AM356" s="253"/>
      <c r="AN356" s="253"/>
      <c r="AO356" s="253">
        <v>8450000</v>
      </c>
      <c r="AP356" s="253"/>
      <c r="AQ356" s="253"/>
      <c r="AR356" s="253"/>
      <c r="AS356" s="253">
        <f>IF(SUM(AL356:AO356)&lt;SUM(AK356),SUM(AK356)-SUM(AL356:AO356),)</f>
        <v>0</v>
      </c>
      <c r="AT356" s="27">
        <f t="shared" si="34"/>
        <v>0</v>
      </c>
      <c r="BH356" s="256"/>
    </row>
    <row r="357" spans="1:60" ht="18" customHeight="1">
      <c r="A357" s="218">
        <f>SUBTOTAL(3,$AT$7:AT357)</f>
        <v>351</v>
      </c>
      <c r="B357" s="251" t="s">
        <v>11524</v>
      </c>
      <c r="C357" s="251" t="str">
        <f t="shared" si="35"/>
        <v>004</v>
      </c>
      <c r="D357" s="260" t="s">
        <v>6215</v>
      </c>
      <c r="E357" s="258" t="s">
        <v>11525</v>
      </c>
      <c r="F357" s="251" t="s">
        <v>10727</v>
      </c>
      <c r="G357" s="251" t="s">
        <v>496</v>
      </c>
      <c r="H357" s="251"/>
      <c r="I357" s="259" t="s">
        <v>8848</v>
      </c>
      <c r="J357" s="252"/>
      <c r="K357" s="259" t="s">
        <v>8848</v>
      </c>
      <c r="L357" s="252"/>
      <c r="M357" s="251" t="s">
        <v>11004</v>
      </c>
      <c r="N357" s="251"/>
      <c r="O357" s="251"/>
      <c r="P357" s="251"/>
      <c r="Q357" s="288">
        <v>7500000</v>
      </c>
      <c r="R357" s="288"/>
      <c r="S357" s="288"/>
      <c r="T357" s="288"/>
      <c r="U357" s="253">
        <v>7500000</v>
      </c>
      <c r="V357" s="253"/>
      <c r="W357" s="253"/>
      <c r="X357" s="253"/>
      <c r="Y357" s="253"/>
      <c r="Z357" s="253"/>
      <c r="AA357" s="253"/>
      <c r="AB357" s="253"/>
      <c r="AC357" s="253"/>
      <c r="AD357" s="253"/>
      <c r="AE357" s="253"/>
      <c r="AF357" s="253"/>
      <c r="AG357" s="253"/>
      <c r="AH357" s="253"/>
      <c r="AI357" s="253">
        <v>0</v>
      </c>
      <c r="AJ357" s="253"/>
      <c r="AK357" s="253">
        <v>8450000</v>
      </c>
      <c r="AL357" s="253"/>
      <c r="AM357" s="253">
        <v>8450000</v>
      </c>
      <c r="AN357" s="253"/>
      <c r="AO357" s="253"/>
      <c r="AP357" s="253"/>
      <c r="AQ357" s="253"/>
      <c r="AR357" s="253"/>
      <c r="AS357" s="253">
        <f t="shared" ref="AS357:AS377" si="37">IF(SUM(AL357:AM357)&lt;SUM(AK357),SUM(AK357)-SUM(AL357:AM357),)</f>
        <v>0</v>
      </c>
      <c r="AT357" s="27">
        <f t="shared" si="34"/>
        <v>0</v>
      </c>
      <c r="BH357" s="256"/>
    </row>
    <row r="358" spans="1:60" ht="18" customHeight="1">
      <c r="A358" s="218">
        <f>SUBTOTAL(3,$AT$7:AT358)</f>
        <v>352</v>
      </c>
      <c r="B358" s="251" t="s">
        <v>11526</v>
      </c>
      <c r="C358" s="251" t="str">
        <f t="shared" si="35"/>
        <v>004</v>
      </c>
      <c r="D358" s="260" t="s">
        <v>6483</v>
      </c>
      <c r="E358" s="258" t="s">
        <v>11527</v>
      </c>
      <c r="F358" s="251" t="s">
        <v>11528</v>
      </c>
      <c r="G358" s="251" t="s">
        <v>496</v>
      </c>
      <c r="H358" s="251"/>
      <c r="I358" s="259" t="s">
        <v>8848</v>
      </c>
      <c r="J358" s="252"/>
      <c r="K358" s="259" t="s">
        <v>8848</v>
      </c>
      <c r="L358" s="252"/>
      <c r="M358" s="251" t="s">
        <v>10997</v>
      </c>
      <c r="N358" s="251"/>
      <c r="O358" s="251"/>
      <c r="P358" s="251"/>
      <c r="Q358" s="288">
        <v>7500000</v>
      </c>
      <c r="R358" s="288"/>
      <c r="S358" s="288"/>
      <c r="T358" s="288"/>
      <c r="U358" s="253">
        <v>7500000</v>
      </c>
      <c r="V358" s="253"/>
      <c r="W358" s="253"/>
      <c r="X358" s="253"/>
      <c r="Y358" s="253"/>
      <c r="Z358" s="253"/>
      <c r="AA358" s="253"/>
      <c r="AB358" s="253"/>
      <c r="AC358" s="253"/>
      <c r="AD358" s="253"/>
      <c r="AE358" s="253"/>
      <c r="AF358" s="253"/>
      <c r="AG358" s="253"/>
      <c r="AH358" s="253"/>
      <c r="AI358" s="253">
        <v>0</v>
      </c>
      <c r="AJ358" s="253"/>
      <c r="AK358" s="253">
        <v>8450000</v>
      </c>
      <c r="AL358" s="253"/>
      <c r="AM358" s="253">
        <v>8450000</v>
      </c>
      <c r="AN358" s="253"/>
      <c r="AO358" s="253"/>
      <c r="AP358" s="253"/>
      <c r="AQ358" s="253"/>
      <c r="AR358" s="253"/>
      <c r="AS358" s="253">
        <f t="shared" si="37"/>
        <v>0</v>
      </c>
      <c r="AT358" s="27">
        <f t="shared" si="34"/>
        <v>0</v>
      </c>
      <c r="BH358" s="256"/>
    </row>
    <row r="359" spans="1:60" ht="18" customHeight="1">
      <c r="A359" s="218">
        <f>SUBTOTAL(3,$AT$7:AT359)</f>
        <v>353</v>
      </c>
      <c r="B359" s="251" t="s">
        <v>11499</v>
      </c>
      <c r="C359" s="251" t="str">
        <f t="shared" si="35"/>
        <v>004</v>
      </c>
      <c r="D359" s="260" t="s">
        <v>11500</v>
      </c>
      <c r="E359" s="258" t="s">
        <v>11501</v>
      </c>
      <c r="F359" s="251" t="s">
        <v>10848</v>
      </c>
      <c r="G359" s="251" t="s">
        <v>7106</v>
      </c>
      <c r="H359" s="251"/>
      <c r="I359" s="259" t="s">
        <v>8848</v>
      </c>
      <c r="J359" s="252"/>
      <c r="K359" s="259" t="s">
        <v>8848</v>
      </c>
      <c r="L359" s="252"/>
      <c r="M359" s="251" t="s">
        <v>10997</v>
      </c>
      <c r="N359" s="251"/>
      <c r="O359" s="251"/>
      <c r="P359" s="251"/>
      <c r="Q359" s="288">
        <v>7500000</v>
      </c>
      <c r="R359" s="288"/>
      <c r="S359" s="288"/>
      <c r="T359" s="288"/>
      <c r="U359" s="253"/>
      <c r="V359" s="253"/>
      <c r="W359" s="253">
        <v>7500000</v>
      </c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>
        <v>0</v>
      </c>
      <c r="AJ359" s="253"/>
      <c r="AK359" s="253">
        <v>8450000</v>
      </c>
      <c r="AL359" s="253"/>
      <c r="AM359" s="253">
        <v>8450000</v>
      </c>
      <c r="AN359" s="253"/>
      <c r="AO359" s="253"/>
      <c r="AP359" s="253"/>
      <c r="AQ359" s="253"/>
      <c r="AR359" s="253"/>
      <c r="AS359" s="253">
        <f t="shared" si="37"/>
        <v>0</v>
      </c>
      <c r="AT359" s="27">
        <f t="shared" si="34"/>
        <v>0</v>
      </c>
      <c r="BH359" s="256"/>
    </row>
    <row r="360" spans="1:60" ht="18" customHeight="1">
      <c r="A360" s="218">
        <f>SUBTOTAL(3,$AT$7:AT360)</f>
        <v>354</v>
      </c>
      <c r="B360" s="251" t="s">
        <v>11532</v>
      </c>
      <c r="C360" s="251" t="str">
        <f t="shared" si="35"/>
        <v>004</v>
      </c>
      <c r="D360" s="260" t="s">
        <v>6101</v>
      </c>
      <c r="E360" s="258" t="s">
        <v>11533</v>
      </c>
      <c r="F360" s="251" t="s">
        <v>11084</v>
      </c>
      <c r="G360" s="251" t="s">
        <v>7106</v>
      </c>
      <c r="H360" s="251"/>
      <c r="I360" s="259" t="s">
        <v>8848</v>
      </c>
      <c r="J360" s="252"/>
      <c r="K360" s="259" t="s">
        <v>8848</v>
      </c>
      <c r="L360" s="252"/>
      <c r="M360" s="251" t="s">
        <v>11013</v>
      </c>
      <c r="N360" s="251"/>
      <c r="O360" s="251"/>
      <c r="P360" s="251"/>
      <c r="Q360" s="288">
        <v>7500000</v>
      </c>
      <c r="R360" s="288"/>
      <c r="S360" s="288"/>
      <c r="T360" s="288"/>
      <c r="U360" s="253">
        <v>7500000</v>
      </c>
      <c r="V360" s="253"/>
      <c r="W360" s="253"/>
      <c r="X360" s="253"/>
      <c r="Y360" s="253"/>
      <c r="Z360" s="253"/>
      <c r="AA360" s="253"/>
      <c r="AB360" s="253"/>
      <c r="AC360" s="253"/>
      <c r="AD360" s="253"/>
      <c r="AE360" s="253"/>
      <c r="AF360" s="253"/>
      <c r="AG360" s="253"/>
      <c r="AH360" s="253"/>
      <c r="AI360" s="253">
        <v>0</v>
      </c>
      <c r="AJ360" s="253"/>
      <c r="AK360" s="253">
        <v>8450000</v>
      </c>
      <c r="AL360" s="253"/>
      <c r="AM360" s="253">
        <v>8450000</v>
      </c>
      <c r="AN360" s="253"/>
      <c r="AO360" s="253"/>
      <c r="AP360" s="253"/>
      <c r="AQ360" s="253"/>
      <c r="AR360" s="253"/>
      <c r="AS360" s="253">
        <f t="shared" si="37"/>
        <v>0</v>
      </c>
      <c r="AT360" s="27">
        <f t="shared" si="34"/>
        <v>0</v>
      </c>
      <c r="BH360" s="256"/>
    </row>
    <row r="361" spans="1:60" ht="18" customHeight="1">
      <c r="A361" s="218">
        <f>SUBTOTAL(3,$AT$7:AT361)</f>
        <v>355</v>
      </c>
      <c r="B361" s="251" t="s">
        <v>11534</v>
      </c>
      <c r="C361" s="251" t="str">
        <f t="shared" ref="C361:C392" si="38">MID(D361:D2043,4,3)</f>
        <v>004</v>
      </c>
      <c r="D361" s="260" t="s">
        <v>5736</v>
      </c>
      <c r="E361" s="258" t="s">
        <v>11535</v>
      </c>
      <c r="F361" s="251" t="s">
        <v>11536</v>
      </c>
      <c r="G361" s="251" t="s">
        <v>7106</v>
      </c>
      <c r="H361" s="251"/>
      <c r="I361" s="259" t="s">
        <v>8848</v>
      </c>
      <c r="J361" s="252"/>
      <c r="K361" s="259" t="s">
        <v>8848</v>
      </c>
      <c r="L361" s="252"/>
      <c r="M361" s="251" t="s">
        <v>11037</v>
      </c>
      <c r="N361" s="251"/>
      <c r="O361" s="251"/>
      <c r="P361" s="251"/>
      <c r="Q361" s="288">
        <v>7500000</v>
      </c>
      <c r="R361" s="288"/>
      <c r="S361" s="288"/>
      <c r="T361" s="288"/>
      <c r="U361" s="253">
        <v>7500000</v>
      </c>
      <c r="V361" s="253"/>
      <c r="W361" s="253"/>
      <c r="X361" s="253"/>
      <c r="Y361" s="253"/>
      <c r="Z361" s="253"/>
      <c r="AA361" s="253"/>
      <c r="AB361" s="253"/>
      <c r="AC361" s="253"/>
      <c r="AD361" s="253"/>
      <c r="AE361" s="253"/>
      <c r="AF361" s="253"/>
      <c r="AG361" s="253"/>
      <c r="AH361" s="253"/>
      <c r="AI361" s="253">
        <v>0</v>
      </c>
      <c r="AJ361" s="253"/>
      <c r="AK361" s="253">
        <v>8450000</v>
      </c>
      <c r="AL361" s="253"/>
      <c r="AM361" s="253">
        <v>8450000</v>
      </c>
      <c r="AN361" s="253"/>
      <c r="AO361" s="253"/>
      <c r="AP361" s="253"/>
      <c r="AQ361" s="253"/>
      <c r="AR361" s="253"/>
      <c r="AS361" s="253">
        <f t="shared" si="37"/>
        <v>0</v>
      </c>
      <c r="AT361" s="27">
        <f t="shared" si="34"/>
        <v>0</v>
      </c>
      <c r="BH361" s="256"/>
    </row>
    <row r="362" spans="1:60" ht="18" customHeight="1">
      <c r="A362" s="218">
        <f>SUBTOTAL(3,$AT$7:AT362)</f>
        <v>356</v>
      </c>
      <c r="B362" s="251" t="s">
        <v>11537</v>
      </c>
      <c r="C362" s="251" t="str">
        <f t="shared" si="38"/>
        <v>004</v>
      </c>
      <c r="D362" s="260" t="s">
        <v>5186</v>
      </c>
      <c r="E362" s="258" t="s">
        <v>11538</v>
      </c>
      <c r="F362" s="251" t="s">
        <v>11061</v>
      </c>
      <c r="G362" s="251" t="s">
        <v>7106</v>
      </c>
      <c r="H362" s="251"/>
      <c r="I362" s="259" t="s">
        <v>8848</v>
      </c>
      <c r="J362" s="252"/>
      <c r="K362" s="259" t="s">
        <v>8848</v>
      </c>
      <c r="L362" s="252"/>
      <c r="M362" s="251" t="s">
        <v>11000</v>
      </c>
      <c r="N362" s="251"/>
      <c r="O362" s="251"/>
      <c r="P362" s="251"/>
      <c r="Q362" s="288">
        <v>7500000</v>
      </c>
      <c r="R362" s="288"/>
      <c r="S362" s="288"/>
      <c r="T362" s="288"/>
      <c r="U362" s="253">
        <v>7500000</v>
      </c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253"/>
      <c r="AG362" s="253"/>
      <c r="AH362" s="253"/>
      <c r="AI362" s="253">
        <v>0</v>
      </c>
      <c r="AJ362" s="253"/>
      <c r="AK362" s="253">
        <v>8450000</v>
      </c>
      <c r="AL362" s="253"/>
      <c r="AM362" s="253"/>
      <c r="AN362" s="253"/>
      <c r="AO362" s="253"/>
      <c r="AP362" s="253"/>
      <c r="AQ362" s="253"/>
      <c r="AR362" s="253"/>
      <c r="AS362" s="253">
        <f t="shared" si="37"/>
        <v>8450000</v>
      </c>
      <c r="AT362" s="27">
        <f t="shared" si="34"/>
        <v>8450000</v>
      </c>
      <c r="BH362" s="256"/>
    </row>
    <row r="363" spans="1:60" ht="18" customHeight="1">
      <c r="A363" s="218">
        <f>SUBTOTAL(3,$AT$7:AT363)</f>
        <v>357</v>
      </c>
      <c r="B363" s="251" t="s">
        <v>11539</v>
      </c>
      <c r="C363" s="251" t="str">
        <f t="shared" si="38"/>
        <v>004</v>
      </c>
      <c r="D363" s="260" t="s">
        <v>6315</v>
      </c>
      <c r="E363" s="258" t="s">
        <v>11540</v>
      </c>
      <c r="F363" s="262" t="s">
        <v>11541</v>
      </c>
      <c r="G363" s="251" t="s">
        <v>7106</v>
      </c>
      <c r="H363" s="251"/>
      <c r="I363" s="259" t="s">
        <v>8848</v>
      </c>
      <c r="J363" s="252"/>
      <c r="K363" s="259" t="s">
        <v>8848</v>
      </c>
      <c r="L363" s="252"/>
      <c r="M363" s="251" t="s">
        <v>11000</v>
      </c>
      <c r="N363" s="251"/>
      <c r="O363" s="251"/>
      <c r="P363" s="251"/>
      <c r="Q363" s="288">
        <v>7500000</v>
      </c>
      <c r="R363" s="288"/>
      <c r="S363" s="288"/>
      <c r="T363" s="288"/>
      <c r="U363" s="253">
        <v>7500000</v>
      </c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253"/>
      <c r="AH363" s="253"/>
      <c r="AI363" s="253">
        <v>0</v>
      </c>
      <c r="AJ363" s="253"/>
      <c r="AK363" s="253">
        <v>8450000</v>
      </c>
      <c r="AL363" s="253"/>
      <c r="AM363" s="253">
        <v>8450000</v>
      </c>
      <c r="AN363" s="253"/>
      <c r="AO363" s="253"/>
      <c r="AP363" s="253"/>
      <c r="AQ363" s="253"/>
      <c r="AR363" s="253"/>
      <c r="AS363" s="253">
        <f t="shared" si="37"/>
        <v>0</v>
      </c>
      <c r="AT363" s="27">
        <f t="shared" si="34"/>
        <v>0</v>
      </c>
      <c r="BH363" s="256"/>
    </row>
    <row r="364" spans="1:60" ht="18" customHeight="1">
      <c r="A364" s="218">
        <f>SUBTOTAL(3,$AT$7:AT364)</f>
        <v>358</v>
      </c>
      <c r="B364" s="251" t="s">
        <v>11502</v>
      </c>
      <c r="C364" s="251" t="str">
        <f t="shared" si="38"/>
        <v>004</v>
      </c>
      <c r="D364" s="260" t="s">
        <v>11503</v>
      </c>
      <c r="E364" s="258" t="s">
        <v>11504</v>
      </c>
      <c r="F364" s="251" t="s">
        <v>11505</v>
      </c>
      <c r="G364" s="251" t="s">
        <v>7106</v>
      </c>
      <c r="H364" s="251"/>
      <c r="I364" s="259" t="s">
        <v>8848</v>
      </c>
      <c r="J364" s="252"/>
      <c r="K364" s="259" t="s">
        <v>8848</v>
      </c>
      <c r="L364" s="252"/>
      <c r="M364" s="251" t="s">
        <v>11004</v>
      </c>
      <c r="N364" s="251"/>
      <c r="O364" s="251"/>
      <c r="P364" s="251"/>
      <c r="Q364" s="288">
        <v>7500000</v>
      </c>
      <c r="R364" s="288"/>
      <c r="S364" s="288"/>
      <c r="T364" s="288"/>
      <c r="U364" s="25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>
        <v>7500000</v>
      </c>
      <c r="AJ364" s="253"/>
      <c r="AK364" s="253">
        <v>8450000</v>
      </c>
      <c r="AL364" s="253"/>
      <c r="AM364" s="253"/>
      <c r="AN364" s="253"/>
      <c r="AO364" s="253"/>
      <c r="AP364" s="253"/>
      <c r="AQ364" s="253"/>
      <c r="AR364" s="253"/>
      <c r="AS364" s="253">
        <f t="shared" si="37"/>
        <v>8450000</v>
      </c>
      <c r="AT364" s="27">
        <f t="shared" si="34"/>
        <v>15950000</v>
      </c>
      <c r="BH364" s="256"/>
    </row>
    <row r="365" spans="1:60" ht="18" customHeight="1">
      <c r="A365" s="218">
        <f>SUBTOTAL(3,$AT$7:AT365)</f>
        <v>359</v>
      </c>
      <c r="B365" s="251" t="s">
        <v>11546</v>
      </c>
      <c r="C365" s="251" t="str">
        <f t="shared" si="38"/>
        <v>004</v>
      </c>
      <c r="D365" s="260" t="s">
        <v>6274</v>
      </c>
      <c r="E365" s="258" t="s">
        <v>11547</v>
      </c>
      <c r="F365" s="251" t="s">
        <v>10732</v>
      </c>
      <c r="G365" s="251" t="s">
        <v>7106</v>
      </c>
      <c r="H365" s="251"/>
      <c r="I365" s="259" t="s">
        <v>8848</v>
      </c>
      <c r="J365" s="252"/>
      <c r="K365" s="259" t="s">
        <v>8848</v>
      </c>
      <c r="L365" s="252"/>
      <c r="M365" s="251" t="s">
        <v>11013</v>
      </c>
      <c r="N365" s="251"/>
      <c r="O365" s="251"/>
      <c r="P365" s="251"/>
      <c r="Q365" s="288">
        <v>7500000</v>
      </c>
      <c r="R365" s="288"/>
      <c r="S365" s="288"/>
      <c r="T365" s="288"/>
      <c r="U365" s="253">
        <v>7500000</v>
      </c>
      <c r="V365" s="253"/>
      <c r="W365" s="253"/>
      <c r="X365" s="253"/>
      <c r="Y365" s="253"/>
      <c r="Z365" s="253"/>
      <c r="AA365" s="253"/>
      <c r="AB365" s="253"/>
      <c r="AC365" s="253"/>
      <c r="AD365" s="253"/>
      <c r="AE365" s="253"/>
      <c r="AF365" s="253"/>
      <c r="AG365" s="253"/>
      <c r="AH365" s="253"/>
      <c r="AI365" s="253">
        <v>0</v>
      </c>
      <c r="AJ365" s="253"/>
      <c r="AK365" s="253">
        <v>8450000</v>
      </c>
      <c r="AL365" s="253"/>
      <c r="AM365" s="253">
        <v>8450000</v>
      </c>
      <c r="AN365" s="253"/>
      <c r="AO365" s="253"/>
      <c r="AP365" s="253"/>
      <c r="AQ365" s="253"/>
      <c r="AR365" s="253"/>
      <c r="AS365" s="253">
        <f t="shared" si="37"/>
        <v>0</v>
      </c>
      <c r="AT365" s="27">
        <f t="shared" si="34"/>
        <v>0</v>
      </c>
      <c r="BH365" s="256"/>
    </row>
    <row r="366" spans="1:60" ht="18" customHeight="1">
      <c r="A366" s="218">
        <f>SUBTOTAL(3,$AT$7:AT366)</f>
        <v>360</v>
      </c>
      <c r="B366" s="251" t="s">
        <v>11548</v>
      </c>
      <c r="C366" s="251" t="str">
        <f t="shared" si="38"/>
        <v>004</v>
      </c>
      <c r="D366" s="260" t="s">
        <v>6091</v>
      </c>
      <c r="E366" s="258" t="s">
        <v>9558</v>
      </c>
      <c r="F366" s="251" t="s">
        <v>11356</v>
      </c>
      <c r="G366" s="251" t="s">
        <v>7106</v>
      </c>
      <c r="H366" s="251"/>
      <c r="I366" s="259" t="s">
        <v>8848</v>
      </c>
      <c r="J366" s="252"/>
      <c r="K366" s="259" t="s">
        <v>8848</v>
      </c>
      <c r="L366" s="252"/>
      <c r="M366" s="251" t="s">
        <v>10997</v>
      </c>
      <c r="N366" s="251"/>
      <c r="O366" s="251"/>
      <c r="P366" s="251"/>
      <c r="Q366" s="288">
        <v>7500000</v>
      </c>
      <c r="R366" s="288"/>
      <c r="S366" s="288"/>
      <c r="T366" s="288"/>
      <c r="U366" s="253">
        <v>7500000</v>
      </c>
      <c r="V366" s="253"/>
      <c r="W366" s="253"/>
      <c r="X366" s="253"/>
      <c r="Y366" s="253"/>
      <c r="Z366" s="253"/>
      <c r="AA366" s="253"/>
      <c r="AB366" s="253"/>
      <c r="AC366" s="253"/>
      <c r="AD366" s="253"/>
      <c r="AE366" s="253"/>
      <c r="AF366" s="253"/>
      <c r="AG366" s="253"/>
      <c r="AH366" s="253"/>
      <c r="AI366" s="253">
        <v>0</v>
      </c>
      <c r="AJ366" s="253"/>
      <c r="AK366" s="253">
        <v>8450000</v>
      </c>
      <c r="AL366" s="253"/>
      <c r="AM366" s="253">
        <v>8450000</v>
      </c>
      <c r="AN366" s="253"/>
      <c r="AO366" s="253"/>
      <c r="AP366" s="253"/>
      <c r="AQ366" s="253"/>
      <c r="AR366" s="253"/>
      <c r="AS366" s="253">
        <f t="shared" si="37"/>
        <v>0</v>
      </c>
      <c r="AT366" s="27">
        <f t="shared" si="34"/>
        <v>0</v>
      </c>
      <c r="BH366" s="256"/>
    </row>
    <row r="367" spans="1:60" ht="18" customHeight="1">
      <c r="A367" s="218">
        <f>SUBTOTAL(3,$AT$7:AT367)</f>
        <v>361</v>
      </c>
      <c r="B367" s="251" t="s">
        <v>11549</v>
      </c>
      <c r="C367" s="251" t="str">
        <f t="shared" si="38"/>
        <v>004</v>
      </c>
      <c r="D367" s="260" t="s">
        <v>4872</v>
      </c>
      <c r="E367" s="258" t="s">
        <v>11550</v>
      </c>
      <c r="F367" s="251" t="s">
        <v>11028</v>
      </c>
      <c r="G367" s="251" t="s">
        <v>7106</v>
      </c>
      <c r="H367" s="251"/>
      <c r="I367" s="259" t="s">
        <v>8848</v>
      </c>
      <c r="J367" s="252"/>
      <c r="K367" s="259" t="s">
        <v>8848</v>
      </c>
      <c r="L367" s="252"/>
      <c r="M367" s="251" t="s">
        <v>11004</v>
      </c>
      <c r="N367" s="251"/>
      <c r="O367" s="251"/>
      <c r="P367" s="251"/>
      <c r="Q367" s="288">
        <v>7500000</v>
      </c>
      <c r="R367" s="288"/>
      <c r="S367" s="288"/>
      <c r="T367" s="288"/>
      <c r="U367" s="253">
        <v>7500000</v>
      </c>
      <c r="V367" s="253"/>
      <c r="W367" s="253"/>
      <c r="X367" s="253"/>
      <c r="Y367" s="253"/>
      <c r="Z367" s="253"/>
      <c r="AA367" s="253"/>
      <c r="AB367" s="253"/>
      <c r="AC367" s="253"/>
      <c r="AD367" s="253"/>
      <c r="AE367" s="253"/>
      <c r="AF367" s="253"/>
      <c r="AG367" s="253"/>
      <c r="AH367" s="253"/>
      <c r="AI367" s="253">
        <v>0</v>
      </c>
      <c r="AJ367" s="253"/>
      <c r="AK367" s="253">
        <v>8450000</v>
      </c>
      <c r="AL367" s="253"/>
      <c r="AM367" s="253">
        <v>8450000</v>
      </c>
      <c r="AN367" s="253"/>
      <c r="AO367" s="253"/>
      <c r="AP367" s="253"/>
      <c r="AQ367" s="253"/>
      <c r="AR367" s="253"/>
      <c r="AS367" s="253">
        <f t="shared" si="37"/>
        <v>0</v>
      </c>
      <c r="AT367" s="27">
        <f t="shared" si="34"/>
        <v>0</v>
      </c>
      <c r="BH367" s="256"/>
    </row>
    <row r="368" spans="1:60" ht="18" customHeight="1">
      <c r="A368" s="218">
        <f>SUBTOTAL(3,$AT$7:AT368)</f>
        <v>362</v>
      </c>
      <c r="B368" s="251" t="s">
        <v>11520</v>
      </c>
      <c r="C368" s="251" t="str">
        <f t="shared" si="38"/>
        <v>004</v>
      </c>
      <c r="D368" s="260" t="s">
        <v>11521</v>
      </c>
      <c r="E368" s="258" t="s">
        <v>11522</v>
      </c>
      <c r="F368" s="251" t="s">
        <v>11523</v>
      </c>
      <c r="G368" s="251" t="s">
        <v>496</v>
      </c>
      <c r="H368" s="251"/>
      <c r="I368" s="259" t="s">
        <v>8848</v>
      </c>
      <c r="J368" s="252"/>
      <c r="K368" s="259" t="s">
        <v>8848</v>
      </c>
      <c r="L368" s="252"/>
      <c r="M368" s="251" t="s">
        <v>11025</v>
      </c>
      <c r="N368" s="251"/>
      <c r="O368" s="251"/>
      <c r="P368" s="251"/>
      <c r="Q368" s="288">
        <v>7500000</v>
      </c>
      <c r="R368" s="288"/>
      <c r="S368" s="288"/>
      <c r="T368" s="288"/>
      <c r="U368" s="253"/>
      <c r="V368" s="253"/>
      <c r="W368" s="253">
        <v>7500000</v>
      </c>
      <c r="X368" s="253"/>
      <c r="Y368" s="253"/>
      <c r="Z368" s="253"/>
      <c r="AA368" s="253"/>
      <c r="AB368" s="253"/>
      <c r="AC368" s="253"/>
      <c r="AD368" s="253"/>
      <c r="AE368" s="253"/>
      <c r="AF368" s="253"/>
      <c r="AG368" s="253"/>
      <c r="AH368" s="253"/>
      <c r="AI368" s="253">
        <v>0</v>
      </c>
      <c r="AJ368" s="253"/>
      <c r="AK368" s="253">
        <v>8450000</v>
      </c>
      <c r="AL368" s="253"/>
      <c r="AM368" s="253">
        <v>8450000</v>
      </c>
      <c r="AN368" s="253"/>
      <c r="AO368" s="253"/>
      <c r="AP368" s="253"/>
      <c r="AQ368" s="253"/>
      <c r="AR368" s="253"/>
      <c r="AS368" s="253">
        <f t="shared" si="37"/>
        <v>0</v>
      </c>
      <c r="AT368" s="27">
        <f t="shared" si="34"/>
        <v>0</v>
      </c>
      <c r="BH368" s="256"/>
    </row>
    <row r="369" spans="1:60" ht="18" customHeight="1">
      <c r="A369" s="218">
        <f>SUBTOTAL(3,$AT$7:AT369)</f>
        <v>363</v>
      </c>
      <c r="B369" s="251" t="s">
        <v>11554</v>
      </c>
      <c r="C369" s="251" t="str">
        <f t="shared" si="38"/>
        <v>004</v>
      </c>
      <c r="D369" s="260" t="s">
        <v>6824</v>
      </c>
      <c r="E369" s="258" t="s">
        <v>10650</v>
      </c>
      <c r="F369" s="251" t="s">
        <v>11555</v>
      </c>
      <c r="G369" s="251" t="s">
        <v>7106</v>
      </c>
      <c r="H369" s="251"/>
      <c r="I369" s="259" t="s">
        <v>8848</v>
      </c>
      <c r="J369" s="252"/>
      <c r="K369" s="259" t="s">
        <v>8848</v>
      </c>
      <c r="L369" s="252"/>
      <c r="M369" s="251" t="s">
        <v>11037</v>
      </c>
      <c r="N369" s="251"/>
      <c r="O369" s="251"/>
      <c r="P369" s="251"/>
      <c r="Q369" s="288">
        <v>7500000</v>
      </c>
      <c r="R369" s="288"/>
      <c r="S369" s="288"/>
      <c r="T369" s="288"/>
      <c r="U369" s="253">
        <v>7500000</v>
      </c>
      <c r="V369" s="253"/>
      <c r="W369" s="253"/>
      <c r="X369" s="253"/>
      <c r="Y369" s="253"/>
      <c r="Z369" s="253"/>
      <c r="AA369" s="253"/>
      <c r="AB369" s="253"/>
      <c r="AC369" s="253"/>
      <c r="AD369" s="253"/>
      <c r="AE369" s="253"/>
      <c r="AF369" s="253"/>
      <c r="AG369" s="253"/>
      <c r="AH369" s="253"/>
      <c r="AI369" s="253">
        <v>0</v>
      </c>
      <c r="AJ369" s="253"/>
      <c r="AK369" s="253">
        <v>8450000</v>
      </c>
      <c r="AL369" s="253"/>
      <c r="AM369" s="253">
        <v>8450000</v>
      </c>
      <c r="AN369" s="253"/>
      <c r="AO369" s="253"/>
      <c r="AP369" s="253"/>
      <c r="AQ369" s="253"/>
      <c r="AR369" s="253"/>
      <c r="AS369" s="253">
        <f t="shared" si="37"/>
        <v>0</v>
      </c>
      <c r="AT369" s="27">
        <f t="shared" si="34"/>
        <v>0</v>
      </c>
      <c r="BH369" s="256"/>
    </row>
    <row r="370" spans="1:60" ht="18" customHeight="1">
      <c r="A370" s="218">
        <f>SUBTOTAL(3,$AT$7:AT370)</f>
        <v>364</v>
      </c>
      <c r="B370" s="251" t="s">
        <v>11556</v>
      </c>
      <c r="C370" s="251" t="str">
        <f t="shared" si="38"/>
        <v>004</v>
      </c>
      <c r="D370" s="260" t="s">
        <v>4761</v>
      </c>
      <c r="E370" s="258" t="s">
        <v>11557</v>
      </c>
      <c r="F370" s="251" t="s">
        <v>11558</v>
      </c>
      <c r="G370" s="251" t="s">
        <v>496</v>
      </c>
      <c r="H370" s="251"/>
      <c r="I370" s="259" t="s">
        <v>8848</v>
      </c>
      <c r="J370" s="252"/>
      <c r="K370" s="259" t="s">
        <v>8848</v>
      </c>
      <c r="L370" s="252"/>
      <c r="M370" s="251" t="s">
        <v>10997</v>
      </c>
      <c r="N370" s="251"/>
      <c r="O370" s="251"/>
      <c r="P370" s="251"/>
      <c r="Q370" s="288">
        <v>7500000</v>
      </c>
      <c r="R370" s="288"/>
      <c r="S370" s="288"/>
      <c r="T370" s="288"/>
      <c r="U370" s="253">
        <v>7500000</v>
      </c>
      <c r="V370" s="253"/>
      <c r="W370" s="253"/>
      <c r="X370" s="253"/>
      <c r="Y370" s="253"/>
      <c r="Z370" s="253"/>
      <c r="AA370" s="253"/>
      <c r="AB370" s="253"/>
      <c r="AC370" s="253"/>
      <c r="AD370" s="253"/>
      <c r="AE370" s="253"/>
      <c r="AF370" s="253"/>
      <c r="AG370" s="253"/>
      <c r="AH370" s="253"/>
      <c r="AI370" s="253">
        <v>0</v>
      </c>
      <c r="AJ370" s="253"/>
      <c r="AK370" s="253">
        <v>8450000</v>
      </c>
      <c r="AL370" s="253"/>
      <c r="AM370" s="253">
        <v>8450000</v>
      </c>
      <c r="AN370" s="253"/>
      <c r="AO370" s="253"/>
      <c r="AP370" s="253"/>
      <c r="AQ370" s="253"/>
      <c r="AR370" s="253"/>
      <c r="AS370" s="253">
        <f t="shared" si="37"/>
        <v>0</v>
      </c>
      <c r="AT370" s="27">
        <f t="shared" si="34"/>
        <v>0</v>
      </c>
      <c r="BH370" s="256"/>
    </row>
    <row r="371" spans="1:60" ht="18" customHeight="1">
      <c r="A371" s="218">
        <f>SUBTOTAL(3,$AT$7:AT371)</f>
        <v>365</v>
      </c>
      <c r="B371" s="251" t="s">
        <v>11559</v>
      </c>
      <c r="C371" s="251" t="str">
        <f t="shared" si="38"/>
        <v>004</v>
      </c>
      <c r="D371" s="260" t="s">
        <v>6868</v>
      </c>
      <c r="E371" s="258" t="s">
        <v>11560</v>
      </c>
      <c r="F371" s="251" t="s">
        <v>11561</v>
      </c>
      <c r="G371" s="251" t="s">
        <v>496</v>
      </c>
      <c r="H371" s="251"/>
      <c r="I371" s="259" t="s">
        <v>8848</v>
      </c>
      <c r="J371" s="252"/>
      <c r="K371" s="259" t="s">
        <v>8848</v>
      </c>
      <c r="L371" s="252"/>
      <c r="M371" s="251" t="s">
        <v>11000</v>
      </c>
      <c r="N371" s="251"/>
      <c r="O371" s="251"/>
      <c r="P371" s="251"/>
      <c r="Q371" s="288">
        <v>7500000</v>
      </c>
      <c r="R371" s="288"/>
      <c r="S371" s="288"/>
      <c r="T371" s="288"/>
      <c r="U371" s="253">
        <v>7500000</v>
      </c>
      <c r="V371" s="253"/>
      <c r="W371" s="253"/>
      <c r="X371" s="253"/>
      <c r="Y371" s="253"/>
      <c r="Z371" s="253"/>
      <c r="AA371" s="253"/>
      <c r="AB371" s="253"/>
      <c r="AC371" s="253"/>
      <c r="AD371" s="253"/>
      <c r="AE371" s="253"/>
      <c r="AF371" s="253"/>
      <c r="AG371" s="253"/>
      <c r="AH371" s="253"/>
      <c r="AI371" s="253">
        <v>0</v>
      </c>
      <c r="AJ371" s="253"/>
      <c r="AK371" s="253">
        <v>8450000</v>
      </c>
      <c r="AL371" s="253"/>
      <c r="AM371" s="253">
        <v>8450000</v>
      </c>
      <c r="AN371" s="253"/>
      <c r="AO371" s="253"/>
      <c r="AP371" s="253"/>
      <c r="AQ371" s="253"/>
      <c r="AR371" s="253"/>
      <c r="AS371" s="253">
        <f t="shared" si="37"/>
        <v>0</v>
      </c>
      <c r="AT371" s="27">
        <f t="shared" si="34"/>
        <v>0</v>
      </c>
      <c r="BH371" s="256"/>
    </row>
    <row r="372" spans="1:60" ht="18" customHeight="1">
      <c r="A372" s="218">
        <f>SUBTOTAL(3,$AT$7:AT372)</f>
        <v>366</v>
      </c>
      <c r="B372" s="251" t="s">
        <v>11562</v>
      </c>
      <c r="C372" s="251" t="str">
        <f t="shared" si="38"/>
        <v>004</v>
      </c>
      <c r="D372" s="260" t="s">
        <v>4841</v>
      </c>
      <c r="E372" s="258" t="s">
        <v>11563</v>
      </c>
      <c r="F372" s="251" t="s">
        <v>11075</v>
      </c>
      <c r="G372" s="251" t="s">
        <v>496</v>
      </c>
      <c r="H372" s="251"/>
      <c r="I372" s="259" t="s">
        <v>8848</v>
      </c>
      <c r="J372" s="252"/>
      <c r="K372" s="259" t="s">
        <v>8848</v>
      </c>
      <c r="L372" s="252"/>
      <c r="M372" s="251" t="s">
        <v>11013</v>
      </c>
      <c r="N372" s="251"/>
      <c r="O372" s="251"/>
      <c r="P372" s="251"/>
      <c r="Q372" s="288">
        <v>7500000</v>
      </c>
      <c r="R372" s="288"/>
      <c r="S372" s="288"/>
      <c r="T372" s="288"/>
      <c r="U372" s="253">
        <v>7500000</v>
      </c>
      <c r="V372" s="253"/>
      <c r="W372" s="253"/>
      <c r="X372" s="253"/>
      <c r="Y372" s="253"/>
      <c r="Z372" s="253"/>
      <c r="AA372" s="253"/>
      <c r="AB372" s="253"/>
      <c r="AC372" s="253"/>
      <c r="AD372" s="253"/>
      <c r="AE372" s="253"/>
      <c r="AF372" s="253"/>
      <c r="AG372" s="253"/>
      <c r="AH372" s="253"/>
      <c r="AI372" s="253">
        <v>0</v>
      </c>
      <c r="AJ372" s="253"/>
      <c r="AK372" s="253">
        <v>8450000</v>
      </c>
      <c r="AL372" s="253"/>
      <c r="AM372" s="253">
        <v>8450000</v>
      </c>
      <c r="AN372" s="253"/>
      <c r="AO372" s="253"/>
      <c r="AP372" s="253"/>
      <c r="AQ372" s="253"/>
      <c r="AR372" s="253"/>
      <c r="AS372" s="253">
        <f t="shared" si="37"/>
        <v>0</v>
      </c>
      <c r="AT372" s="27">
        <f t="shared" si="34"/>
        <v>0</v>
      </c>
      <c r="BH372" s="256"/>
    </row>
    <row r="373" spans="1:60" ht="18" customHeight="1">
      <c r="A373" s="218">
        <f>SUBTOTAL(3,$AT$7:AT373)</f>
        <v>367</v>
      </c>
      <c r="B373" s="251" t="s">
        <v>11529</v>
      </c>
      <c r="C373" s="251" t="str">
        <f t="shared" si="38"/>
        <v>004</v>
      </c>
      <c r="D373" s="260" t="s">
        <v>11530</v>
      </c>
      <c r="E373" s="258" t="s">
        <v>11531</v>
      </c>
      <c r="F373" s="251" t="s">
        <v>11209</v>
      </c>
      <c r="G373" s="251" t="s">
        <v>7106</v>
      </c>
      <c r="H373" s="251"/>
      <c r="I373" s="259" t="s">
        <v>8848</v>
      </c>
      <c r="J373" s="252"/>
      <c r="K373" s="259" t="s">
        <v>8848</v>
      </c>
      <c r="L373" s="252"/>
      <c r="M373" s="251" t="s">
        <v>11037</v>
      </c>
      <c r="N373" s="251"/>
      <c r="O373" s="251"/>
      <c r="P373" s="251"/>
      <c r="Q373" s="288">
        <v>7500000</v>
      </c>
      <c r="R373" s="288"/>
      <c r="S373" s="288"/>
      <c r="T373" s="288"/>
      <c r="U373" s="253"/>
      <c r="V373" s="253"/>
      <c r="W373" s="253">
        <v>7500000</v>
      </c>
      <c r="X373" s="253"/>
      <c r="Y373" s="253"/>
      <c r="Z373" s="253"/>
      <c r="AA373" s="253"/>
      <c r="AB373" s="253"/>
      <c r="AC373" s="253"/>
      <c r="AD373" s="253"/>
      <c r="AE373" s="253"/>
      <c r="AF373" s="253"/>
      <c r="AG373" s="253"/>
      <c r="AH373" s="253"/>
      <c r="AI373" s="253">
        <v>0</v>
      </c>
      <c r="AJ373" s="253"/>
      <c r="AK373" s="253">
        <v>8450000</v>
      </c>
      <c r="AL373" s="253"/>
      <c r="AM373" s="253">
        <v>8450000</v>
      </c>
      <c r="AN373" s="253"/>
      <c r="AO373" s="253"/>
      <c r="AP373" s="253"/>
      <c r="AQ373" s="253"/>
      <c r="AR373" s="253"/>
      <c r="AS373" s="253">
        <f t="shared" si="37"/>
        <v>0</v>
      </c>
      <c r="AT373" s="27">
        <f t="shared" si="34"/>
        <v>0</v>
      </c>
      <c r="BH373" s="256"/>
    </row>
    <row r="374" spans="1:60" ht="18" customHeight="1">
      <c r="A374" s="218">
        <f>SUBTOTAL(3,$AT$7:AT374)</f>
        <v>368</v>
      </c>
      <c r="B374" s="251" t="s">
        <v>11567</v>
      </c>
      <c r="C374" s="251" t="str">
        <f t="shared" si="38"/>
        <v>004</v>
      </c>
      <c r="D374" s="260" t="s">
        <v>5352</v>
      </c>
      <c r="E374" s="258" t="s">
        <v>11568</v>
      </c>
      <c r="F374" s="251" t="s">
        <v>11104</v>
      </c>
      <c r="G374" s="251" t="s">
        <v>496</v>
      </c>
      <c r="H374" s="251"/>
      <c r="I374" s="259" t="s">
        <v>8848</v>
      </c>
      <c r="J374" s="252"/>
      <c r="K374" s="259" t="s">
        <v>8848</v>
      </c>
      <c r="L374" s="252"/>
      <c r="M374" s="251" t="s">
        <v>11037</v>
      </c>
      <c r="N374" s="251"/>
      <c r="O374" s="251"/>
      <c r="P374" s="251"/>
      <c r="Q374" s="288">
        <v>7500000</v>
      </c>
      <c r="R374" s="288"/>
      <c r="S374" s="288"/>
      <c r="T374" s="288"/>
      <c r="U374" s="253">
        <v>7500000</v>
      </c>
      <c r="V374" s="253"/>
      <c r="W374" s="253"/>
      <c r="X374" s="253"/>
      <c r="Y374" s="253"/>
      <c r="Z374" s="253"/>
      <c r="AA374" s="253"/>
      <c r="AB374" s="253"/>
      <c r="AC374" s="253"/>
      <c r="AD374" s="253"/>
      <c r="AE374" s="253"/>
      <c r="AF374" s="253"/>
      <c r="AG374" s="253"/>
      <c r="AH374" s="253"/>
      <c r="AI374" s="253">
        <v>0</v>
      </c>
      <c r="AJ374" s="253"/>
      <c r="AK374" s="253">
        <v>8450000</v>
      </c>
      <c r="AL374" s="253"/>
      <c r="AM374" s="253"/>
      <c r="AN374" s="253"/>
      <c r="AO374" s="253"/>
      <c r="AP374" s="253"/>
      <c r="AQ374" s="253"/>
      <c r="AR374" s="253"/>
      <c r="AS374" s="253">
        <f t="shared" si="37"/>
        <v>8450000</v>
      </c>
      <c r="AT374" s="27">
        <f t="shared" si="34"/>
        <v>8450000</v>
      </c>
      <c r="BH374" s="256"/>
    </row>
    <row r="375" spans="1:60" ht="18" customHeight="1">
      <c r="A375" s="218">
        <f>SUBTOTAL(3,$AT$7:AT375)</f>
        <v>369</v>
      </c>
      <c r="B375" s="251" t="s">
        <v>11569</v>
      </c>
      <c r="C375" s="251" t="str">
        <f t="shared" si="38"/>
        <v>004</v>
      </c>
      <c r="D375" s="260" t="s">
        <v>5256</v>
      </c>
      <c r="E375" s="258" t="s">
        <v>11570</v>
      </c>
      <c r="F375" s="251" t="s">
        <v>11571</v>
      </c>
      <c r="G375" s="251" t="s">
        <v>496</v>
      </c>
      <c r="H375" s="251"/>
      <c r="I375" s="259" t="s">
        <v>8848</v>
      </c>
      <c r="J375" s="252"/>
      <c r="K375" s="259" t="s">
        <v>8848</v>
      </c>
      <c r="L375" s="252"/>
      <c r="M375" s="251" t="s">
        <v>10997</v>
      </c>
      <c r="N375" s="251"/>
      <c r="O375" s="251"/>
      <c r="P375" s="251"/>
      <c r="Q375" s="288">
        <v>7500000</v>
      </c>
      <c r="R375" s="288"/>
      <c r="S375" s="288"/>
      <c r="T375" s="288"/>
      <c r="U375" s="253">
        <v>7500000</v>
      </c>
      <c r="V375" s="253"/>
      <c r="W375" s="253"/>
      <c r="X375" s="253"/>
      <c r="Y375" s="253"/>
      <c r="Z375" s="253"/>
      <c r="AA375" s="253"/>
      <c r="AB375" s="253"/>
      <c r="AC375" s="253"/>
      <c r="AD375" s="253"/>
      <c r="AE375" s="253"/>
      <c r="AF375" s="253"/>
      <c r="AG375" s="253"/>
      <c r="AH375" s="253"/>
      <c r="AI375" s="253">
        <v>0</v>
      </c>
      <c r="AJ375" s="253"/>
      <c r="AK375" s="253">
        <v>8450000</v>
      </c>
      <c r="AL375" s="253"/>
      <c r="AM375" s="253">
        <v>8450000</v>
      </c>
      <c r="AN375" s="253"/>
      <c r="AO375" s="253"/>
      <c r="AP375" s="253"/>
      <c r="AQ375" s="253"/>
      <c r="AR375" s="253"/>
      <c r="AS375" s="253">
        <f t="shared" si="37"/>
        <v>0</v>
      </c>
      <c r="AT375" s="27">
        <f t="shared" si="34"/>
        <v>0</v>
      </c>
      <c r="BH375" s="256"/>
    </row>
    <row r="376" spans="1:60" ht="18" customHeight="1">
      <c r="A376" s="218">
        <f>SUBTOTAL(3,$AT$7:AT376)</f>
        <v>370</v>
      </c>
      <c r="B376" s="251" t="s">
        <v>11542</v>
      </c>
      <c r="C376" s="251" t="str">
        <f t="shared" si="38"/>
        <v>004</v>
      </c>
      <c r="D376" s="260" t="s">
        <v>11543</v>
      </c>
      <c r="E376" s="258" t="s">
        <v>11544</v>
      </c>
      <c r="F376" s="251" t="s">
        <v>11545</v>
      </c>
      <c r="G376" s="251" t="s">
        <v>7106</v>
      </c>
      <c r="H376" s="251"/>
      <c r="I376" s="259" t="s">
        <v>8848</v>
      </c>
      <c r="J376" s="252"/>
      <c r="K376" s="259" t="s">
        <v>8848</v>
      </c>
      <c r="L376" s="252"/>
      <c r="M376" s="251" t="s">
        <v>10997</v>
      </c>
      <c r="N376" s="251"/>
      <c r="O376" s="251"/>
      <c r="P376" s="251"/>
      <c r="Q376" s="288">
        <v>7500000</v>
      </c>
      <c r="R376" s="288"/>
      <c r="S376" s="288"/>
      <c r="T376" s="288"/>
      <c r="U376" s="253"/>
      <c r="V376" s="253"/>
      <c r="W376" s="253">
        <v>7500000</v>
      </c>
      <c r="X376" s="253"/>
      <c r="Y376" s="253"/>
      <c r="Z376" s="253"/>
      <c r="AA376" s="253"/>
      <c r="AB376" s="253"/>
      <c r="AC376" s="253"/>
      <c r="AD376" s="253"/>
      <c r="AE376" s="253"/>
      <c r="AF376" s="253"/>
      <c r="AG376" s="253"/>
      <c r="AH376" s="253"/>
      <c r="AI376" s="253">
        <v>0</v>
      </c>
      <c r="AJ376" s="253"/>
      <c r="AK376" s="253">
        <v>8450000</v>
      </c>
      <c r="AL376" s="253"/>
      <c r="AM376" s="253">
        <v>8450000</v>
      </c>
      <c r="AN376" s="253"/>
      <c r="AO376" s="253"/>
      <c r="AP376" s="253"/>
      <c r="AQ376" s="253"/>
      <c r="AR376" s="253"/>
      <c r="AS376" s="253">
        <f t="shared" si="37"/>
        <v>0</v>
      </c>
      <c r="AT376" s="27">
        <f t="shared" si="34"/>
        <v>0</v>
      </c>
      <c r="BH376" s="256"/>
    </row>
    <row r="377" spans="1:60" ht="18" customHeight="1">
      <c r="A377" s="218">
        <f>SUBTOTAL(3,$AT$7:AT377)</f>
        <v>371</v>
      </c>
      <c r="B377" s="251" t="s">
        <v>11575</v>
      </c>
      <c r="C377" s="251" t="str">
        <f t="shared" si="38"/>
        <v>004</v>
      </c>
      <c r="D377" s="260" t="s">
        <v>6781</v>
      </c>
      <c r="E377" s="258" t="s">
        <v>11576</v>
      </c>
      <c r="F377" s="251" t="s">
        <v>10760</v>
      </c>
      <c r="G377" s="251" t="s">
        <v>496</v>
      </c>
      <c r="H377" s="251"/>
      <c r="I377" s="259" t="s">
        <v>8848</v>
      </c>
      <c r="J377" s="252"/>
      <c r="K377" s="259" t="s">
        <v>8848</v>
      </c>
      <c r="L377" s="252"/>
      <c r="M377" s="251" t="s">
        <v>11013</v>
      </c>
      <c r="N377" s="251"/>
      <c r="O377" s="251"/>
      <c r="P377" s="251"/>
      <c r="Q377" s="288">
        <v>7500000</v>
      </c>
      <c r="R377" s="288"/>
      <c r="S377" s="288"/>
      <c r="T377" s="288"/>
      <c r="U377" s="253">
        <v>7500000</v>
      </c>
      <c r="V377" s="253"/>
      <c r="W377" s="253"/>
      <c r="X377" s="253"/>
      <c r="Y377" s="253"/>
      <c r="Z377" s="253"/>
      <c r="AA377" s="253"/>
      <c r="AB377" s="253"/>
      <c r="AC377" s="253"/>
      <c r="AD377" s="253"/>
      <c r="AE377" s="253"/>
      <c r="AF377" s="253"/>
      <c r="AG377" s="253"/>
      <c r="AH377" s="253"/>
      <c r="AI377" s="253">
        <v>0</v>
      </c>
      <c r="AJ377" s="253"/>
      <c r="AK377" s="253">
        <v>8450000</v>
      </c>
      <c r="AL377" s="253"/>
      <c r="AM377" s="253">
        <v>8450000</v>
      </c>
      <c r="AN377" s="253"/>
      <c r="AO377" s="253"/>
      <c r="AP377" s="253"/>
      <c r="AQ377" s="253"/>
      <c r="AR377" s="253"/>
      <c r="AS377" s="253">
        <f t="shared" si="37"/>
        <v>0</v>
      </c>
      <c r="AT377" s="27">
        <f t="shared" si="34"/>
        <v>0</v>
      </c>
      <c r="BH377" s="256"/>
    </row>
    <row r="378" spans="1:60" ht="18" customHeight="1">
      <c r="A378" s="218">
        <f>SUBTOTAL(3,$AT$7:AT378)</f>
        <v>372</v>
      </c>
      <c r="B378" s="251" t="s">
        <v>11577</v>
      </c>
      <c r="C378" s="251" t="str">
        <f t="shared" si="38"/>
        <v>004</v>
      </c>
      <c r="D378" s="260" t="s">
        <v>6905</v>
      </c>
      <c r="E378" s="258" t="s">
        <v>11578</v>
      </c>
      <c r="F378" s="251" t="s">
        <v>11579</v>
      </c>
      <c r="G378" s="251" t="s">
        <v>496</v>
      </c>
      <c r="H378" s="251"/>
      <c r="I378" s="259" t="s">
        <v>8848</v>
      </c>
      <c r="J378" s="252"/>
      <c r="K378" s="259" t="s">
        <v>8848</v>
      </c>
      <c r="L378" s="252"/>
      <c r="M378" s="251" t="s">
        <v>11000</v>
      </c>
      <c r="N378" s="251"/>
      <c r="O378" s="251"/>
      <c r="P378" s="251"/>
      <c r="Q378" s="288">
        <v>7500000</v>
      </c>
      <c r="R378" s="288"/>
      <c r="S378" s="288"/>
      <c r="T378" s="288"/>
      <c r="U378" s="253">
        <v>7500000</v>
      </c>
      <c r="V378" s="253"/>
      <c r="W378" s="253"/>
      <c r="X378" s="253"/>
      <c r="Y378" s="253"/>
      <c r="Z378" s="253"/>
      <c r="AA378" s="253"/>
      <c r="AB378" s="253"/>
      <c r="AC378" s="253"/>
      <c r="AD378" s="253"/>
      <c r="AE378" s="253"/>
      <c r="AF378" s="253"/>
      <c r="AG378" s="253"/>
      <c r="AH378" s="253"/>
      <c r="AI378" s="253">
        <v>0</v>
      </c>
      <c r="AJ378" s="253"/>
      <c r="AK378" s="253">
        <v>8450000</v>
      </c>
      <c r="AL378" s="253"/>
      <c r="AM378" s="253"/>
      <c r="AN378" s="253"/>
      <c r="AO378" s="253">
        <v>8450000</v>
      </c>
      <c r="AP378" s="253"/>
      <c r="AQ378" s="253"/>
      <c r="AR378" s="253"/>
      <c r="AS378" s="253">
        <f>IF(SUM(AL378:AO378)&lt;SUM(AK378),SUM(AK378)-SUM(AL378:AO378),)</f>
        <v>0</v>
      </c>
      <c r="AT378" s="27">
        <f t="shared" si="34"/>
        <v>0</v>
      </c>
      <c r="BH378" s="256"/>
    </row>
    <row r="379" spans="1:60" ht="18" customHeight="1">
      <c r="A379" s="218">
        <f>SUBTOTAL(3,$AT$7:AT379)</f>
        <v>373</v>
      </c>
      <c r="B379" s="251" t="s">
        <v>11580</v>
      </c>
      <c r="C379" s="251" t="str">
        <f t="shared" si="38"/>
        <v>004</v>
      </c>
      <c r="D379" s="260" t="s">
        <v>6526</v>
      </c>
      <c r="E379" s="258" t="s">
        <v>11581</v>
      </c>
      <c r="F379" s="251" t="s">
        <v>11582</v>
      </c>
      <c r="G379" s="251" t="s">
        <v>496</v>
      </c>
      <c r="H379" s="251"/>
      <c r="I379" s="259" t="s">
        <v>8848</v>
      </c>
      <c r="J379" s="252"/>
      <c r="K379" s="259" t="s">
        <v>8848</v>
      </c>
      <c r="L379" s="252"/>
      <c r="M379" s="251" t="s">
        <v>11025</v>
      </c>
      <c r="N379" s="251"/>
      <c r="O379" s="251"/>
      <c r="P379" s="251"/>
      <c r="Q379" s="288">
        <v>7500000</v>
      </c>
      <c r="R379" s="288"/>
      <c r="S379" s="288"/>
      <c r="T379" s="288"/>
      <c r="U379" s="253">
        <v>7500000</v>
      </c>
      <c r="V379" s="253"/>
      <c r="W379" s="253"/>
      <c r="X379" s="253"/>
      <c r="Y379" s="253"/>
      <c r="Z379" s="253"/>
      <c r="AA379" s="253"/>
      <c r="AB379" s="253"/>
      <c r="AC379" s="253"/>
      <c r="AD379" s="253"/>
      <c r="AE379" s="253"/>
      <c r="AF379" s="253"/>
      <c r="AG379" s="253"/>
      <c r="AH379" s="253"/>
      <c r="AI379" s="253">
        <v>0</v>
      </c>
      <c r="AJ379" s="253"/>
      <c r="AK379" s="253">
        <v>8450000</v>
      </c>
      <c r="AL379" s="253"/>
      <c r="AM379" s="253">
        <v>8450000</v>
      </c>
      <c r="AN379" s="253"/>
      <c r="AO379" s="253"/>
      <c r="AP379" s="253"/>
      <c r="AQ379" s="253"/>
      <c r="AR379" s="253"/>
      <c r="AS379" s="253">
        <f t="shared" ref="AS379:AS386" si="39">IF(SUM(AL379:AM379)&lt;SUM(AK379),SUM(AK379)-SUM(AL379:AM379),)</f>
        <v>0</v>
      </c>
      <c r="AT379" s="27">
        <f t="shared" si="34"/>
        <v>0</v>
      </c>
      <c r="BH379" s="256"/>
    </row>
    <row r="380" spans="1:60" ht="18" customHeight="1">
      <c r="A380" s="218">
        <f>SUBTOTAL(3,$AT$7:AT380)</f>
        <v>374</v>
      </c>
      <c r="B380" s="251" t="s">
        <v>11583</v>
      </c>
      <c r="C380" s="251" t="str">
        <f t="shared" si="38"/>
        <v>004</v>
      </c>
      <c r="D380" s="260" t="s">
        <v>5273</v>
      </c>
      <c r="E380" s="258" t="s">
        <v>11584</v>
      </c>
      <c r="F380" s="251" t="s">
        <v>11585</v>
      </c>
      <c r="G380" s="251" t="s">
        <v>496</v>
      </c>
      <c r="H380" s="251"/>
      <c r="I380" s="259" t="s">
        <v>8848</v>
      </c>
      <c r="J380" s="252"/>
      <c r="K380" s="259" t="s">
        <v>8848</v>
      </c>
      <c r="L380" s="252"/>
      <c r="M380" s="251" t="s">
        <v>10997</v>
      </c>
      <c r="N380" s="251"/>
      <c r="O380" s="251"/>
      <c r="P380" s="251"/>
      <c r="Q380" s="288">
        <v>7500000</v>
      </c>
      <c r="R380" s="288"/>
      <c r="S380" s="288"/>
      <c r="T380" s="288"/>
      <c r="U380" s="253">
        <v>7500000</v>
      </c>
      <c r="V380" s="253"/>
      <c r="W380" s="253"/>
      <c r="X380" s="253"/>
      <c r="Y380" s="253"/>
      <c r="Z380" s="253"/>
      <c r="AA380" s="253"/>
      <c r="AB380" s="253"/>
      <c r="AC380" s="253"/>
      <c r="AD380" s="253"/>
      <c r="AE380" s="253"/>
      <c r="AF380" s="253"/>
      <c r="AG380" s="253"/>
      <c r="AH380" s="253"/>
      <c r="AI380" s="253">
        <v>0</v>
      </c>
      <c r="AJ380" s="253"/>
      <c r="AK380" s="253">
        <v>8450000</v>
      </c>
      <c r="AL380" s="253"/>
      <c r="AM380" s="253">
        <v>8450000</v>
      </c>
      <c r="AN380" s="253"/>
      <c r="AO380" s="253"/>
      <c r="AP380" s="253"/>
      <c r="AQ380" s="253"/>
      <c r="AR380" s="253"/>
      <c r="AS380" s="253">
        <f t="shared" si="39"/>
        <v>0</v>
      </c>
      <c r="AT380" s="27">
        <f t="shared" si="34"/>
        <v>0</v>
      </c>
      <c r="BH380" s="256"/>
    </row>
    <row r="381" spans="1:60" ht="18" customHeight="1">
      <c r="A381" s="218">
        <f>SUBTOTAL(3,$AT$7:AT381)</f>
        <v>375</v>
      </c>
      <c r="B381" s="251" t="s">
        <v>11586</v>
      </c>
      <c r="C381" s="251" t="str">
        <f t="shared" si="38"/>
        <v>004</v>
      </c>
      <c r="D381" s="260" t="s">
        <v>6739</v>
      </c>
      <c r="E381" s="258" t="s">
        <v>9864</v>
      </c>
      <c r="F381" s="251" t="s">
        <v>11587</v>
      </c>
      <c r="G381" s="251" t="s">
        <v>496</v>
      </c>
      <c r="H381" s="251"/>
      <c r="I381" s="259" t="s">
        <v>8848</v>
      </c>
      <c r="J381" s="252"/>
      <c r="K381" s="259" t="s">
        <v>8848</v>
      </c>
      <c r="L381" s="252"/>
      <c r="M381" s="251" t="s">
        <v>11004</v>
      </c>
      <c r="N381" s="251"/>
      <c r="O381" s="251"/>
      <c r="P381" s="251"/>
      <c r="Q381" s="288">
        <v>7500000</v>
      </c>
      <c r="R381" s="288"/>
      <c r="S381" s="288"/>
      <c r="T381" s="288"/>
      <c r="U381" s="253">
        <v>7500000</v>
      </c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>
        <v>0</v>
      </c>
      <c r="AJ381" s="253"/>
      <c r="AK381" s="253">
        <v>8450000</v>
      </c>
      <c r="AL381" s="253"/>
      <c r="AM381" s="253"/>
      <c r="AN381" s="253"/>
      <c r="AO381" s="253"/>
      <c r="AP381" s="253"/>
      <c r="AQ381" s="253"/>
      <c r="AR381" s="253"/>
      <c r="AS381" s="253">
        <f t="shared" si="39"/>
        <v>8450000</v>
      </c>
      <c r="AT381" s="27">
        <f t="shared" si="34"/>
        <v>8450000</v>
      </c>
      <c r="BH381" s="256"/>
    </row>
    <row r="382" spans="1:60" ht="18" customHeight="1">
      <c r="A382" s="218">
        <f>SUBTOTAL(3,$AT$7:AT382)</f>
        <v>376</v>
      </c>
      <c r="B382" s="251" t="s">
        <v>11588</v>
      </c>
      <c r="C382" s="251" t="str">
        <f t="shared" si="38"/>
        <v>004</v>
      </c>
      <c r="D382" s="260" t="s">
        <v>6531</v>
      </c>
      <c r="E382" s="258" t="s">
        <v>11589</v>
      </c>
      <c r="F382" s="251" t="s">
        <v>10663</v>
      </c>
      <c r="G382" s="251" t="s">
        <v>496</v>
      </c>
      <c r="H382" s="251"/>
      <c r="I382" s="259" t="s">
        <v>8848</v>
      </c>
      <c r="J382" s="252"/>
      <c r="K382" s="259" t="s">
        <v>8848</v>
      </c>
      <c r="L382" s="252"/>
      <c r="M382" s="251" t="s">
        <v>10997</v>
      </c>
      <c r="N382" s="251"/>
      <c r="O382" s="251"/>
      <c r="P382" s="251"/>
      <c r="Q382" s="288">
        <v>7500000</v>
      </c>
      <c r="R382" s="288"/>
      <c r="S382" s="288"/>
      <c r="T382" s="288"/>
      <c r="U382" s="253">
        <v>7500000</v>
      </c>
      <c r="V382" s="253"/>
      <c r="W382" s="253"/>
      <c r="X382" s="253"/>
      <c r="Y382" s="253"/>
      <c r="Z382" s="253"/>
      <c r="AA382" s="253"/>
      <c r="AB382" s="253"/>
      <c r="AC382" s="253"/>
      <c r="AD382" s="253"/>
      <c r="AE382" s="253"/>
      <c r="AF382" s="253"/>
      <c r="AG382" s="253"/>
      <c r="AH382" s="253"/>
      <c r="AI382" s="253">
        <v>0</v>
      </c>
      <c r="AJ382" s="253"/>
      <c r="AK382" s="253">
        <v>8450000</v>
      </c>
      <c r="AL382" s="253"/>
      <c r="AM382" s="253">
        <v>8450000</v>
      </c>
      <c r="AN382" s="253"/>
      <c r="AO382" s="253"/>
      <c r="AP382" s="253"/>
      <c r="AQ382" s="253"/>
      <c r="AR382" s="253"/>
      <c r="AS382" s="253">
        <f t="shared" si="39"/>
        <v>0</v>
      </c>
      <c r="AT382" s="27">
        <f t="shared" si="34"/>
        <v>0</v>
      </c>
      <c r="BH382" s="256"/>
    </row>
    <row r="383" spans="1:60" ht="18" customHeight="1">
      <c r="A383" s="218">
        <f>SUBTOTAL(3,$AT$7:AT383)</f>
        <v>377</v>
      </c>
      <c r="B383" s="251" t="s">
        <v>11551</v>
      </c>
      <c r="C383" s="251" t="str">
        <f t="shared" si="38"/>
        <v>004</v>
      </c>
      <c r="D383" s="260" t="s">
        <v>11552</v>
      </c>
      <c r="E383" s="258" t="s">
        <v>11553</v>
      </c>
      <c r="F383" s="251" t="s">
        <v>11065</v>
      </c>
      <c r="G383" s="251" t="s">
        <v>7106</v>
      </c>
      <c r="H383" s="251"/>
      <c r="I383" s="259" t="s">
        <v>8848</v>
      </c>
      <c r="J383" s="252"/>
      <c r="K383" s="259" t="s">
        <v>8848</v>
      </c>
      <c r="L383" s="252"/>
      <c r="M383" s="251" t="s">
        <v>10997</v>
      </c>
      <c r="N383" s="251"/>
      <c r="O383" s="251"/>
      <c r="P383" s="251"/>
      <c r="Q383" s="288">
        <v>7500000</v>
      </c>
      <c r="R383" s="288"/>
      <c r="S383" s="288"/>
      <c r="T383" s="288"/>
      <c r="U383" s="253"/>
      <c r="V383" s="253"/>
      <c r="W383" s="253"/>
      <c r="X383" s="253"/>
      <c r="Y383" s="253">
        <v>7500000</v>
      </c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>
        <v>0</v>
      </c>
      <c r="AJ383" s="253"/>
      <c r="AK383" s="253">
        <v>8450000</v>
      </c>
      <c r="AL383" s="253"/>
      <c r="AM383" s="253">
        <v>8450000</v>
      </c>
      <c r="AN383" s="253"/>
      <c r="AO383" s="253"/>
      <c r="AP383" s="253"/>
      <c r="AQ383" s="253"/>
      <c r="AR383" s="253"/>
      <c r="AS383" s="253">
        <f t="shared" si="39"/>
        <v>0</v>
      </c>
      <c r="AT383" s="27">
        <f t="shared" si="34"/>
        <v>0</v>
      </c>
      <c r="BH383" s="256"/>
    </row>
    <row r="384" spans="1:60" ht="18" customHeight="1">
      <c r="A384" s="218">
        <f>SUBTOTAL(3,$AT$7:AT384)</f>
        <v>378</v>
      </c>
      <c r="B384" s="251" t="s">
        <v>11594</v>
      </c>
      <c r="C384" s="251" t="str">
        <f t="shared" si="38"/>
        <v>004</v>
      </c>
      <c r="D384" s="260" t="s">
        <v>5158</v>
      </c>
      <c r="E384" s="258" t="s">
        <v>11595</v>
      </c>
      <c r="F384" s="251" t="s">
        <v>10804</v>
      </c>
      <c r="G384" s="251" t="s">
        <v>496</v>
      </c>
      <c r="H384" s="251"/>
      <c r="I384" s="259" t="s">
        <v>8848</v>
      </c>
      <c r="J384" s="252"/>
      <c r="K384" s="259" t="s">
        <v>8848</v>
      </c>
      <c r="L384" s="252"/>
      <c r="M384" s="251" t="s">
        <v>11000</v>
      </c>
      <c r="N384" s="251"/>
      <c r="O384" s="251"/>
      <c r="P384" s="251"/>
      <c r="Q384" s="288">
        <v>7500000</v>
      </c>
      <c r="R384" s="288"/>
      <c r="S384" s="288"/>
      <c r="T384" s="288"/>
      <c r="U384" s="253">
        <v>7500000</v>
      </c>
      <c r="V384" s="253"/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>
        <v>0</v>
      </c>
      <c r="AJ384" s="253"/>
      <c r="AK384" s="253">
        <v>8450000</v>
      </c>
      <c r="AL384" s="253"/>
      <c r="AM384" s="253">
        <v>8450000</v>
      </c>
      <c r="AN384" s="253"/>
      <c r="AO384" s="253"/>
      <c r="AP384" s="253"/>
      <c r="AQ384" s="253"/>
      <c r="AR384" s="253"/>
      <c r="AS384" s="253">
        <f t="shared" si="39"/>
        <v>0</v>
      </c>
      <c r="AT384" s="27">
        <f t="shared" si="34"/>
        <v>0</v>
      </c>
      <c r="BH384" s="256"/>
    </row>
    <row r="385" spans="1:60" ht="18" customHeight="1">
      <c r="A385" s="218">
        <f>SUBTOTAL(3,$AT$7:AT385)</f>
        <v>379</v>
      </c>
      <c r="B385" s="251" t="s">
        <v>11596</v>
      </c>
      <c r="C385" s="251" t="str">
        <f t="shared" si="38"/>
        <v>004</v>
      </c>
      <c r="D385" s="260" t="s">
        <v>4766</v>
      </c>
      <c r="E385" s="258" t="s">
        <v>11597</v>
      </c>
      <c r="F385" s="251" t="s">
        <v>10816</v>
      </c>
      <c r="G385" s="251" t="s">
        <v>7106</v>
      </c>
      <c r="H385" s="251"/>
      <c r="I385" s="259" t="s">
        <v>8848</v>
      </c>
      <c r="J385" s="252"/>
      <c r="K385" s="259" t="s">
        <v>8848</v>
      </c>
      <c r="L385" s="252"/>
      <c r="M385" s="251" t="s">
        <v>11013</v>
      </c>
      <c r="N385" s="251"/>
      <c r="O385" s="251"/>
      <c r="P385" s="251"/>
      <c r="Q385" s="288">
        <v>7500000</v>
      </c>
      <c r="R385" s="288"/>
      <c r="S385" s="288"/>
      <c r="T385" s="288"/>
      <c r="U385" s="253">
        <v>7500000</v>
      </c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>
        <v>0</v>
      </c>
      <c r="AJ385" s="253"/>
      <c r="AK385" s="253">
        <v>8450000</v>
      </c>
      <c r="AL385" s="253"/>
      <c r="AM385" s="253">
        <v>8450000</v>
      </c>
      <c r="AN385" s="253"/>
      <c r="AO385" s="253"/>
      <c r="AP385" s="253"/>
      <c r="AQ385" s="253"/>
      <c r="AR385" s="253"/>
      <c r="AS385" s="253">
        <f t="shared" si="39"/>
        <v>0</v>
      </c>
      <c r="AT385" s="27">
        <f t="shared" si="34"/>
        <v>0</v>
      </c>
      <c r="BH385" s="256"/>
    </row>
    <row r="386" spans="1:60" ht="18" customHeight="1">
      <c r="A386" s="218">
        <f>SUBTOTAL(3,$AT$7:AT386)</f>
        <v>380</v>
      </c>
      <c r="B386" s="251" t="s">
        <v>11564</v>
      </c>
      <c r="C386" s="251" t="str">
        <f t="shared" si="38"/>
        <v>004</v>
      </c>
      <c r="D386" s="260" t="s">
        <v>11565</v>
      </c>
      <c r="E386" s="258" t="s">
        <v>11566</v>
      </c>
      <c r="F386" s="251" t="s">
        <v>10687</v>
      </c>
      <c r="G386" s="251" t="s">
        <v>496</v>
      </c>
      <c r="H386" s="251"/>
      <c r="I386" s="259" t="s">
        <v>8848</v>
      </c>
      <c r="J386" s="252"/>
      <c r="K386" s="259" t="s">
        <v>8848</v>
      </c>
      <c r="L386" s="252"/>
      <c r="M386" s="251" t="s">
        <v>11004</v>
      </c>
      <c r="N386" s="251"/>
      <c r="O386" s="251"/>
      <c r="P386" s="251"/>
      <c r="Q386" s="288">
        <v>7500000</v>
      </c>
      <c r="R386" s="288"/>
      <c r="S386" s="288"/>
      <c r="T386" s="288"/>
      <c r="U386" s="253"/>
      <c r="V386" s="253"/>
      <c r="W386" s="253">
        <v>7500000</v>
      </c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>
        <v>0</v>
      </c>
      <c r="AJ386" s="253"/>
      <c r="AK386" s="253">
        <v>8450000</v>
      </c>
      <c r="AL386" s="253"/>
      <c r="AM386" s="253"/>
      <c r="AN386" s="253"/>
      <c r="AO386" s="253"/>
      <c r="AP386" s="253"/>
      <c r="AQ386" s="253"/>
      <c r="AR386" s="253"/>
      <c r="AS386" s="253">
        <f t="shared" si="39"/>
        <v>8450000</v>
      </c>
      <c r="AT386" s="27">
        <f t="shared" si="34"/>
        <v>8450000</v>
      </c>
      <c r="BH386" s="256"/>
    </row>
    <row r="387" spans="1:60" ht="18" customHeight="1">
      <c r="A387" s="218">
        <f>SUBTOTAL(3,$AT$7:AT387)</f>
        <v>381</v>
      </c>
      <c r="B387" s="251" t="s">
        <v>11601</v>
      </c>
      <c r="C387" s="251" t="str">
        <f t="shared" si="38"/>
        <v>004</v>
      </c>
      <c r="D387" s="260" t="s">
        <v>6505</v>
      </c>
      <c r="E387" s="258" t="s">
        <v>11602</v>
      </c>
      <c r="F387" s="251" t="s">
        <v>11603</v>
      </c>
      <c r="G387" s="251" t="s">
        <v>496</v>
      </c>
      <c r="H387" s="251"/>
      <c r="I387" s="259" t="s">
        <v>8848</v>
      </c>
      <c r="J387" s="252"/>
      <c r="K387" s="259" t="s">
        <v>8848</v>
      </c>
      <c r="L387" s="252"/>
      <c r="M387" s="251" t="s">
        <v>11037</v>
      </c>
      <c r="N387" s="251"/>
      <c r="O387" s="251"/>
      <c r="P387" s="251"/>
      <c r="Q387" s="288">
        <v>7500000</v>
      </c>
      <c r="R387" s="288"/>
      <c r="S387" s="288"/>
      <c r="T387" s="288"/>
      <c r="U387" s="253">
        <v>7500000</v>
      </c>
      <c r="V387" s="253"/>
      <c r="W387" s="253"/>
      <c r="X387" s="253"/>
      <c r="Y387" s="253"/>
      <c r="Z387" s="253"/>
      <c r="AA387" s="253"/>
      <c r="AB387" s="253"/>
      <c r="AC387" s="253"/>
      <c r="AD387" s="253"/>
      <c r="AE387" s="253"/>
      <c r="AF387" s="253"/>
      <c r="AG387" s="253"/>
      <c r="AH387" s="253"/>
      <c r="AI387" s="253">
        <v>0</v>
      </c>
      <c r="AJ387" s="253"/>
      <c r="AK387" s="253">
        <v>8450000</v>
      </c>
      <c r="AL387" s="253"/>
      <c r="AM387" s="253"/>
      <c r="AN387" s="253"/>
      <c r="AO387" s="253">
        <v>8450000</v>
      </c>
      <c r="AP387" s="253"/>
      <c r="AQ387" s="253"/>
      <c r="AR387" s="253"/>
      <c r="AS387" s="253">
        <f>IF(SUM(AL387:AO387)&lt;SUM(AK387),SUM(AK387)-SUM(AL387:AO387),)</f>
        <v>0</v>
      </c>
      <c r="AT387" s="27">
        <f t="shared" si="34"/>
        <v>0</v>
      </c>
      <c r="BH387" s="256"/>
    </row>
    <row r="388" spans="1:60" ht="18" customHeight="1">
      <c r="A388" s="218">
        <f>SUBTOTAL(3,$AT$7:AT388)</f>
        <v>382</v>
      </c>
      <c r="B388" s="251" t="s">
        <v>11572</v>
      </c>
      <c r="C388" s="251" t="str">
        <f t="shared" si="38"/>
        <v>004</v>
      </c>
      <c r="D388" s="260" t="s">
        <v>11573</v>
      </c>
      <c r="E388" s="258" t="s">
        <v>11574</v>
      </c>
      <c r="F388" s="251" t="s">
        <v>10844</v>
      </c>
      <c r="G388" s="251" t="s">
        <v>496</v>
      </c>
      <c r="H388" s="251"/>
      <c r="I388" s="259" t="s">
        <v>8848</v>
      </c>
      <c r="J388" s="252"/>
      <c r="K388" s="259" t="s">
        <v>8848</v>
      </c>
      <c r="L388" s="252"/>
      <c r="M388" s="251" t="s">
        <v>11037</v>
      </c>
      <c r="N388" s="251"/>
      <c r="O388" s="251"/>
      <c r="P388" s="251"/>
      <c r="Q388" s="288">
        <v>7500000</v>
      </c>
      <c r="R388" s="288"/>
      <c r="S388" s="288"/>
      <c r="T388" s="288"/>
      <c r="U388" s="253"/>
      <c r="V388" s="253"/>
      <c r="W388" s="253">
        <v>7500000</v>
      </c>
      <c r="X388" s="253"/>
      <c r="Y388" s="253"/>
      <c r="Z388" s="253"/>
      <c r="AA388" s="253"/>
      <c r="AB388" s="253"/>
      <c r="AC388" s="253"/>
      <c r="AD388" s="253"/>
      <c r="AE388" s="253"/>
      <c r="AF388" s="253"/>
      <c r="AG388" s="253"/>
      <c r="AH388" s="253"/>
      <c r="AI388" s="253">
        <v>0</v>
      </c>
      <c r="AJ388" s="253"/>
      <c r="AK388" s="253">
        <v>8450000</v>
      </c>
      <c r="AL388" s="253"/>
      <c r="AM388" s="253"/>
      <c r="AN388" s="253"/>
      <c r="AO388" s="253"/>
      <c r="AP388" s="253"/>
      <c r="AQ388" s="253"/>
      <c r="AR388" s="253"/>
      <c r="AS388" s="253">
        <f>IF(SUM(AL388:AM388)&lt;SUM(AK388),SUM(AK388)-SUM(AL388:AM388),)</f>
        <v>8450000</v>
      </c>
      <c r="AT388" s="27">
        <f t="shared" si="34"/>
        <v>8450000</v>
      </c>
      <c r="BH388" s="256"/>
    </row>
    <row r="389" spans="1:60" ht="18" customHeight="1">
      <c r="A389" s="218">
        <f>SUBTOTAL(3,$AT$7:AT389)</f>
        <v>383</v>
      </c>
      <c r="B389" s="251" t="s">
        <v>11608</v>
      </c>
      <c r="C389" s="251" t="str">
        <f t="shared" si="38"/>
        <v>004</v>
      </c>
      <c r="D389" s="260" t="s">
        <v>5964</v>
      </c>
      <c r="E389" s="258" t="s">
        <v>11609</v>
      </c>
      <c r="F389" s="251" t="s">
        <v>11610</v>
      </c>
      <c r="G389" s="251" t="s">
        <v>496</v>
      </c>
      <c r="H389" s="251"/>
      <c r="I389" s="259" t="s">
        <v>8848</v>
      </c>
      <c r="J389" s="252"/>
      <c r="K389" s="259" t="s">
        <v>8848</v>
      </c>
      <c r="L389" s="252"/>
      <c r="M389" s="251" t="s">
        <v>11004</v>
      </c>
      <c r="N389" s="251"/>
      <c r="O389" s="251"/>
      <c r="P389" s="251"/>
      <c r="Q389" s="288">
        <v>7500000</v>
      </c>
      <c r="R389" s="288"/>
      <c r="S389" s="288"/>
      <c r="T389" s="288"/>
      <c r="U389" s="253">
        <v>7500000</v>
      </c>
      <c r="V389" s="253"/>
      <c r="W389" s="253"/>
      <c r="X389" s="253"/>
      <c r="Y389" s="253"/>
      <c r="Z389" s="253"/>
      <c r="AA389" s="253"/>
      <c r="AB389" s="253"/>
      <c r="AC389" s="253"/>
      <c r="AD389" s="253"/>
      <c r="AE389" s="253"/>
      <c r="AF389" s="253"/>
      <c r="AG389" s="253"/>
      <c r="AH389" s="253"/>
      <c r="AI389" s="253">
        <v>0</v>
      </c>
      <c r="AJ389" s="253"/>
      <c r="AK389" s="253">
        <v>8450000</v>
      </c>
      <c r="AL389" s="253"/>
      <c r="AM389" s="253">
        <v>8450000</v>
      </c>
      <c r="AN389" s="253"/>
      <c r="AO389" s="253"/>
      <c r="AP389" s="253"/>
      <c r="AQ389" s="253"/>
      <c r="AR389" s="253"/>
      <c r="AS389" s="253">
        <f>IF(SUM(AL389:AM389)&lt;SUM(AK389),SUM(AK389)-SUM(AL389:AM389),)</f>
        <v>0</v>
      </c>
      <c r="AT389" s="27">
        <f t="shared" si="34"/>
        <v>0</v>
      </c>
      <c r="BH389" s="256"/>
    </row>
    <row r="390" spans="1:60" ht="18" customHeight="1">
      <c r="A390" s="218">
        <f>SUBTOTAL(3,$AT$7:AT390)</f>
        <v>384</v>
      </c>
      <c r="B390" s="251" t="s">
        <v>11611</v>
      </c>
      <c r="C390" s="251" t="str">
        <f t="shared" si="38"/>
        <v>004</v>
      </c>
      <c r="D390" s="260" t="s">
        <v>5331</v>
      </c>
      <c r="E390" s="258" t="s">
        <v>11612</v>
      </c>
      <c r="F390" s="251" t="s">
        <v>10705</v>
      </c>
      <c r="G390" s="251" t="s">
        <v>7106</v>
      </c>
      <c r="H390" s="251"/>
      <c r="I390" s="259" t="s">
        <v>8848</v>
      </c>
      <c r="J390" s="252"/>
      <c r="K390" s="259" t="s">
        <v>8848</v>
      </c>
      <c r="L390" s="252"/>
      <c r="M390" s="251" t="s">
        <v>11025</v>
      </c>
      <c r="N390" s="251"/>
      <c r="O390" s="251"/>
      <c r="P390" s="251"/>
      <c r="Q390" s="288">
        <v>7500000</v>
      </c>
      <c r="R390" s="288"/>
      <c r="S390" s="288"/>
      <c r="T390" s="288"/>
      <c r="U390" s="253">
        <v>7500000</v>
      </c>
      <c r="V390" s="253"/>
      <c r="W390" s="253"/>
      <c r="X390" s="253"/>
      <c r="Y390" s="253"/>
      <c r="Z390" s="253"/>
      <c r="AA390" s="253"/>
      <c r="AB390" s="253"/>
      <c r="AC390" s="253"/>
      <c r="AD390" s="253"/>
      <c r="AE390" s="253"/>
      <c r="AF390" s="253"/>
      <c r="AG390" s="253"/>
      <c r="AH390" s="253"/>
      <c r="AI390" s="253">
        <v>0</v>
      </c>
      <c r="AJ390" s="253"/>
      <c r="AK390" s="253">
        <v>8450000</v>
      </c>
      <c r="AL390" s="253"/>
      <c r="AM390" s="253">
        <v>8450000</v>
      </c>
      <c r="AN390" s="253"/>
      <c r="AO390" s="253"/>
      <c r="AP390" s="253"/>
      <c r="AQ390" s="253"/>
      <c r="AR390" s="253"/>
      <c r="AS390" s="253">
        <f>IF(SUM(AL390:AM390)&lt;SUM(AK390),SUM(AK390)-SUM(AL390:AM390),)</f>
        <v>0</v>
      </c>
      <c r="AT390" s="27">
        <f t="shared" ref="AT390:AT453" si="40">AI390+AS390</f>
        <v>0</v>
      </c>
      <c r="BH390" s="256"/>
    </row>
    <row r="391" spans="1:60" ht="18" customHeight="1">
      <c r="A391" s="218">
        <f>SUBTOTAL(3,$AT$7:AT391)</f>
        <v>385</v>
      </c>
      <c r="B391" s="251" t="s">
        <v>11590</v>
      </c>
      <c r="C391" s="251" t="str">
        <f t="shared" si="38"/>
        <v>004</v>
      </c>
      <c r="D391" s="260" t="s">
        <v>11591</v>
      </c>
      <c r="E391" s="258" t="s">
        <v>11592</v>
      </c>
      <c r="F391" s="251" t="s">
        <v>11593</v>
      </c>
      <c r="G391" s="251" t="s">
        <v>496</v>
      </c>
      <c r="H391" s="251"/>
      <c r="I391" s="259" t="s">
        <v>8848</v>
      </c>
      <c r="J391" s="252"/>
      <c r="K391" s="259" t="s">
        <v>8848</v>
      </c>
      <c r="L391" s="252"/>
      <c r="M391" s="251" t="s">
        <v>11000</v>
      </c>
      <c r="N391" s="251"/>
      <c r="O391" s="251"/>
      <c r="P391" s="251"/>
      <c r="Q391" s="288">
        <v>7500000</v>
      </c>
      <c r="R391" s="288"/>
      <c r="S391" s="288"/>
      <c r="T391" s="288"/>
      <c r="U391" s="253"/>
      <c r="V391" s="253"/>
      <c r="W391" s="253"/>
      <c r="X391" s="253"/>
      <c r="Y391" s="253">
        <v>7500000</v>
      </c>
      <c r="Z391" s="253"/>
      <c r="AA391" s="253"/>
      <c r="AB391" s="253"/>
      <c r="AC391" s="253"/>
      <c r="AD391" s="253"/>
      <c r="AE391" s="253"/>
      <c r="AF391" s="253"/>
      <c r="AG391" s="253"/>
      <c r="AH391" s="253"/>
      <c r="AI391" s="253">
        <v>0</v>
      </c>
      <c r="AJ391" s="253"/>
      <c r="AK391" s="253">
        <v>8450000</v>
      </c>
      <c r="AL391" s="253"/>
      <c r="AM391" s="253">
        <v>8450000</v>
      </c>
      <c r="AN391" s="253"/>
      <c r="AO391" s="253"/>
      <c r="AP391" s="253"/>
      <c r="AQ391" s="253"/>
      <c r="AR391" s="253"/>
      <c r="AS391" s="253">
        <f>IF(SUM(AL391:AM391)&lt;SUM(AK391),SUM(AK391)-SUM(AL391:AM391),)</f>
        <v>0</v>
      </c>
      <c r="AT391" s="27">
        <f t="shared" si="40"/>
        <v>0</v>
      </c>
      <c r="BH391" s="256"/>
    </row>
    <row r="392" spans="1:60" ht="18" customHeight="1">
      <c r="A392" s="218">
        <f>SUBTOTAL(3,$AT$7:AT392)</f>
        <v>386</v>
      </c>
      <c r="B392" s="251" t="s">
        <v>11598</v>
      </c>
      <c r="C392" s="251" t="str">
        <f t="shared" si="38"/>
        <v>004</v>
      </c>
      <c r="D392" s="260" t="s">
        <v>11599</v>
      </c>
      <c r="E392" s="258" t="s">
        <v>11600</v>
      </c>
      <c r="F392" s="251" t="s">
        <v>11301</v>
      </c>
      <c r="G392" s="251" t="s">
        <v>496</v>
      </c>
      <c r="H392" s="251"/>
      <c r="I392" s="259" t="s">
        <v>8848</v>
      </c>
      <c r="J392" s="252"/>
      <c r="K392" s="259" t="s">
        <v>8848</v>
      </c>
      <c r="L392" s="252"/>
      <c r="M392" s="251" t="s">
        <v>11037</v>
      </c>
      <c r="N392" s="251"/>
      <c r="O392" s="251"/>
      <c r="P392" s="251"/>
      <c r="Q392" s="288">
        <v>7500000</v>
      </c>
      <c r="R392" s="288"/>
      <c r="S392" s="288"/>
      <c r="T392" s="288"/>
      <c r="U392" s="253"/>
      <c r="V392" s="253"/>
      <c r="W392" s="253">
        <v>7500000</v>
      </c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>
        <v>0</v>
      </c>
      <c r="AJ392" s="253"/>
      <c r="AK392" s="253">
        <v>8450000</v>
      </c>
      <c r="AL392" s="253"/>
      <c r="AM392" s="253"/>
      <c r="AN392" s="253"/>
      <c r="AO392" s="253">
        <v>8450000</v>
      </c>
      <c r="AP392" s="253"/>
      <c r="AQ392" s="253"/>
      <c r="AR392" s="253"/>
      <c r="AS392" s="253">
        <f>IF(SUM(AL392:AO392)&lt;SUM(AK392),SUM(AK392)-SUM(AL392:AO392),)</f>
        <v>0</v>
      </c>
      <c r="AT392" s="27">
        <f t="shared" si="40"/>
        <v>0</v>
      </c>
      <c r="BH392" s="256"/>
    </row>
    <row r="393" spans="1:60" ht="18" customHeight="1">
      <c r="A393" s="218">
        <f>SUBTOTAL(3,$AT$7:AT393)</f>
        <v>387</v>
      </c>
      <c r="B393" s="251" t="s">
        <v>11618</v>
      </c>
      <c r="C393" s="251" t="str">
        <f t="shared" ref="C393:C424" si="41">MID(D393:D2075,4,3)</f>
        <v>004</v>
      </c>
      <c r="D393" s="260" t="s">
        <v>5125</v>
      </c>
      <c r="E393" s="258" t="s">
        <v>11619</v>
      </c>
      <c r="F393" s="262" t="s">
        <v>10916</v>
      </c>
      <c r="G393" s="251" t="s">
        <v>496</v>
      </c>
      <c r="H393" s="251"/>
      <c r="I393" s="259" t="s">
        <v>8848</v>
      </c>
      <c r="J393" s="252"/>
      <c r="K393" s="259" t="s">
        <v>8848</v>
      </c>
      <c r="L393" s="252"/>
      <c r="M393" s="251" t="s">
        <v>11025</v>
      </c>
      <c r="N393" s="251"/>
      <c r="O393" s="251"/>
      <c r="P393" s="251"/>
      <c r="Q393" s="288">
        <v>7500000</v>
      </c>
      <c r="R393" s="288"/>
      <c r="S393" s="288"/>
      <c r="T393" s="288"/>
      <c r="U393" s="253">
        <v>7500000</v>
      </c>
      <c r="V393" s="253"/>
      <c r="W393" s="253"/>
      <c r="X393" s="253"/>
      <c r="Y393" s="253"/>
      <c r="Z393" s="253"/>
      <c r="AA393" s="253"/>
      <c r="AB393" s="253"/>
      <c r="AC393" s="253"/>
      <c r="AD393" s="253"/>
      <c r="AE393" s="253"/>
      <c r="AF393" s="253"/>
      <c r="AG393" s="253"/>
      <c r="AH393" s="253"/>
      <c r="AI393" s="253">
        <v>0</v>
      </c>
      <c r="AJ393" s="253"/>
      <c r="AK393" s="253">
        <v>8450000</v>
      </c>
      <c r="AL393" s="253"/>
      <c r="AM393" s="253">
        <v>8450000</v>
      </c>
      <c r="AN393" s="253"/>
      <c r="AO393" s="253"/>
      <c r="AP393" s="253"/>
      <c r="AQ393" s="253"/>
      <c r="AR393" s="253"/>
      <c r="AS393" s="253">
        <f t="shared" ref="AS393:AS423" si="42">IF(SUM(AL393:AM393)&lt;SUM(AK393),SUM(AK393)-SUM(AL393:AM393),)</f>
        <v>0</v>
      </c>
      <c r="AT393" s="27">
        <f t="shared" si="40"/>
        <v>0</v>
      </c>
      <c r="BH393" s="256"/>
    </row>
    <row r="394" spans="1:60" ht="18" customHeight="1">
      <c r="A394" s="218">
        <f>SUBTOTAL(3,$AT$7:AT394)</f>
        <v>388</v>
      </c>
      <c r="B394" s="251" t="s">
        <v>11604</v>
      </c>
      <c r="C394" s="251" t="str">
        <f t="shared" si="41"/>
        <v>004</v>
      </c>
      <c r="D394" s="260" t="s">
        <v>11605</v>
      </c>
      <c r="E394" s="258" t="s">
        <v>11606</v>
      </c>
      <c r="F394" s="251" t="s">
        <v>11607</v>
      </c>
      <c r="G394" s="251" t="s">
        <v>496</v>
      </c>
      <c r="H394" s="251"/>
      <c r="I394" s="259" t="s">
        <v>8848</v>
      </c>
      <c r="J394" s="252"/>
      <c r="K394" s="259" t="s">
        <v>8848</v>
      </c>
      <c r="L394" s="252"/>
      <c r="M394" s="251" t="s">
        <v>11000</v>
      </c>
      <c r="N394" s="251"/>
      <c r="O394" s="251"/>
      <c r="P394" s="251"/>
      <c r="Q394" s="288">
        <v>7500000</v>
      </c>
      <c r="R394" s="288"/>
      <c r="S394" s="288"/>
      <c r="T394" s="288"/>
      <c r="U394" s="253"/>
      <c r="V394" s="253"/>
      <c r="W394" s="253"/>
      <c r="X394" s="253"/>
      <c r="Y394" s="253">
        <v>7500000</v>
      </c>
      <c r="Z394" s="253"/>
      <c r="AA394" s="253"/>
      <c r="AB394" s="253"/>
      <c r="AC394" s="253"/>
      <c r="AD394" s="253"/>
      <c r="AE394" s="253"/>
      <c r="AF394" s="253"/>
      <c r="AG394" s="253"/>
      <c r="AH394" s="253"/>
      <c r="AI394" s="253">
        <v>0</v>
      </c>
      <c r="AJ394" s="253"/>
      <c r="AK394" s="253">
        <v>8450000</v>
      </c>
      <c r="AL394" s="253"/>
      <c r="AM394" s="253"/>
      <c r="AN394" s="253"/>
      <c r="AO394" s="253"/>
      <c r="AP394" s="253"/>
      <c r="AQ394" s="253">
        <v>8450000</v>
      </c>
      <c r="AR394" s="253"/>
      <c r="AS394" s="253">
        <f>IF(SUM(AL394:AQ394)&lt;SUM(AK394),SUM(AK394)-SUM(AL394:AQ394),)</f>
        <v>0</v>
      </c>
      <c r="AT394" s="27">
        <f t="shared" si="40"/>
        <v>0</v>
      </c>
      <c r="BH394" s="256"/>
    </row>
    <row r="395" spans="1:60" ht="18" customHeight="1">
      <c r="A395" s="218">
        <f>SUBTOTAL(3,$AT$7:AT395)</f>
        <v>389</v>
      </c>
      <c r="B395" s="251" t="s">
        <v>11613</v>
      </c>
      <c r="C395" s="251" t="str">
        <f t="shared" si="41"/>
        <v>004</v>
      </c>
      <c r="D395" s="260" t="s">
        <v>11614</v>
      </c>
      <c r="E395" s="258" t="s">
        <v>9152</v>
      </c>
      <c r="F395" s="251" t="s">
        <v>10844</v>
      </c>
      <c r="G395" s="251" t="s">
        <v>496</v>
      </c>
      <c r="H395" s="251"/>
      <c r="I395" s="259" t="s">
        <v>8848</v>
      </c>
      <c r="J395" s="252"/>
      <c r="K395" s="259" t="s">
        <v>8848</v>
      </c>
      <c r="L395" s="252"/>
      <c r="M395" s="251" t="s">
        <v>11000</v>
      </c>
      <c r="N395" s="251"/>
      <c r="O395" s="251"/>
      <c r="P395" s="251"/>
      <c r="Q395" s="288">
        <v>7500000</v>
      </c>
      <c r="R395" s="288"/>
      <c r="S395" s="288"/>
      <c r="T395" s="288"/>
      <c r="U395" s="253"/>
      <c r="V395" s="253"/>
      <c r="W395" s="253">
        <v>7500000</v>
      </c>
      <c r="X395" s="253"/>
      <c r="Y395" s="253"/>
      <c r="Z395" s="253"/>
      <c r="AA395" s="253"/>
      <c r="AB395" s="253"/>
      <c r="AC395" s="253"/>
      <c r="AD395" s="253"/>
      <c r="AE395" s="253"/>
      <c r="AF395" s="253"/>
      <c r="AG395" s="253"/>
      <c r="AH395" s="253"/>
      <c r="AI395" s="253">
        <v>0</v>
      </c>
      <c r="AJ395" s="253"/>
      <c r="AK395" s="253">
        <v>8450000</v>
      </c>
      <c r="AL395" s="253"/>
      <c r="AM395" s="253">
        <v>8450000</v>
      </c>
      <c r="AN395" s="253"/>
      <c r="AO395" s="253"/>
      <c r="AP395" s="253"/>
      <c r="AQ395" s="253"/>
      <c r="AR395" s="253"/>
      <c r="AS395" s="253">
        <f t="shared" si="42"/>
        <v>0</v>
      </c>
      <c r="AT395" s="27">
        <f t="shared" si="40"/>
        <v>0</v>
      </c>
      <c r="BH395" s="256"/>
    </row>
    <row r="396" spans="1:60" ht="18" customHeight="1">
      <c r="A396" s="218">
        <f>SUBTOTAL(3,$AT$7:AT396)</f>
        <v>390</v>
      </c>
      <c r="B396" s="251" t="s">
        <v>11627</v>
      </c>
      <c r="C396" s="251" t="str">
        <f t="shared" si="41"/>
        <v>004</v>
      </c>
      <c r="D396" s="260" t="s">
        <v>5295</v>
      </c>
      <c r="E396" s="258" t="s">
        <v>11628</v>
      </c>
      <c r="F396" s="251" t="s">
        <v>10822</v>
      </c>
      <c r="G396" s="251" t="s">
        <v>496</v>
      </c>
      <c r="H396" s="251"/>
      <c r="I396" s="259" t="s">
        <v>8848</v>
      </c>
      <c r="J396" s="252"/>
      <c r="K396" s="259" t="s">
        <v>8848</v>
      </c>
      <c r="L396" s="252"/>
      <c r="M396" s="251" t="s">
        <v>11013</v>
      </c>
      <c r="N396" s="251"/>
      <c r="O396" s="251"/>
      <c r="P396" s="251"/>
      <c r="Q396" s="288">
        <v>7500000</v>
      </c>
      <c r="R396" s="288"/>
      <c r="S396" s="288"/>
      <c r="T396" s="288"/>
      <c r="U396" s="253">
        <v>7500000</v>
      </c>
      <c r="V396" s="253"/>
      <c r="W396" s="253"/>
      <c r="X396" s="253"/>
      <c r="Y396" s="253"/>
      <c r="Z396" s="253"/>
      <c r="AA396" s="253"/>
      <c r="AB396" s="253"/>
      <c r="AC396" s="253"/>
      <c r="AD396" s="253"/>
      <c r="AE396" s="253"/>
      <c r="AF396" s="253"/>
      <c r="AG396" s="253"/>
      <c r="AH396" s="253"/>
      <c r="AI396" s="253">
        <v>0</v>
      </c>
      <c r="AJ396" s="253"/>
      <c r="AK396" s="253">
        <v>8450000</v>
      </c>
      <c r="AL396" s="253"/>
      <c r="AM396" s="253">
        <v>8450000</v>
      </c>
      <c r="AN396" s="253"/>
      <c r="AO396" s="253"/>
      <c r="AP396" s="253"/>
      <c r="AQ396" s="253"/>
      <c r="AR396" s="253"/>
      <c r="AS396" s="253">
        <f t="shared" si="42"/>
        <v>0</v>
      </c>
      <c r="AT396" s="27">
        <f t="shared" si="40"/>
        <v>0</v>
      </c>
      <c r="BH396" s="256"/>
    </row>
    <row r="397" spans="1:60" ht="18" customHeight="1">
      <c r="A397" s="218">
        <f>SUBTOTAL(3,$AT$7:AT397)</f>
        <v>391</v>
      </c>
      <c r="B397" s="251" t="s">
        <v>11615</v>
      </c>
      <c r="C397" s="251" t="str">
        <f t="shared" si="41"/>
        <v>004</v>
      </c>
      <c r="D397" s="260" t="s">
        <v>11616</v>
      </c>
      <c r="E397" s="258" t="s">
        <v>11617</v>
      </c>
      <c r="F397" s="251" t="s">
        <v>10853</v>
      </c>
      <c r="G397" s="251" t="s">
        <v>7106</v>
      </c>
      <c r="H397" s="251"/>
      <c r="I397" s="259" t="s">
        <v>8848</v>
      </c>
      <c r="J397" s="252"/>
      <c r="K397" s="259" t="s">
        <v>8848</v>
      </c>
      <c r="L397" s="252"/>
      <c r="M397" s="251" t="s">
        <v>11013</v>
      </c>
      <c r="N397" s="251"/>
      <c r="O397" s="251"/>
      <c r="P397" s="251"/>
      <c r="Q397" s="288">
        <v>7500000</v>
      </c>
      <c r="R397" s="288"/>
      <c r="S397" s="288"/>
      <c r="T397" s="288"/>
      <c r="U397" s="253"/>
      <c r="V397" s="253"/>
      <c r="W397" s="253">
        <v>7500000</v>
      </c>
      <c r="X397" s="253"/>
      <c r="Y397" s="253"/>
      <c r="Z397" s="253"/>
      <c r="AA397" s="253"/>
      <c r="AB397" s="253"/>
      <c r="AC397" s="253"/>
      <c r="AD397" s="253"/>
      <c r="AE397" s="253"/>
      <c r="AF397" s="253"/>
      <c r="AG397" s="253"/>
      <c r="AH397" s="253"/>
      <c r="AI397" s="253">
        <v>0</v>
      </c>
      <c r="AJ397" s="253"/>
      <c r="AK397" s="253">
        <v>8450000</v>
      </c>
      <c r="AL397" s="253"/>
      <c r="AM397" s="253"/>
      <c r="AN397" s="253"/>
      <c r="AO397" s="253"/>
      <c r="AP397" s="253"/>
      <c r="AQ397" s="253"/>
      <c r="AR397" s="253"/>
      <c r="AS397" s="253">
        <f t="shared" si="42"/>
        <v>8450000</v>
      </c>
      <c r="AT397" s="27">
        <f t="shared" si="40"/>
        <v>8450000</v>
      </c>
      <c r="BH397" s="256"/>
    </row>
    <row r="398" spans="1:60" ht="18" customHeight="1">
      <c r="A398" s="218">
        <f>SUBTOTAL(3,$AT$7:AT398)</f>
        <v>392</v>
      </c>
      <c r="B398" s="251" t="s">
        <v>11620</v>
      </c>
      <c r="C398" s="251" t="str">
        <f t="shared" si="41"/>
        <v>004</v>
      </c>
      <c r="D398" s="260" t="s">
        <v>11621</v>
      </c>
      <c r="E398" s="258" t="s">
        <v>11622</v>
      </c>
      <c r="F398" s="262" t="s">
        <v>11545</v>
      </c>
      <c r="G398" s="251" t="s">
        <v>496</v>
      </c>
      <c r="H398" s="262"/>
      <c r="I398" s="259" t="s">
        <v>8848</v>
      </c>
      <c r="J398" s="252"/>
      <c r="K398" s="259" t="s">
        <v>8848</v>
      </c>
      <c r="L398" s="252"/>
      <c r="M398" s="262" t="s">
        <v>11004</v>
      </c>
      <c r="N398" s="262"/>
      <c r="O398" s="262"/>
      <c r="P398" s="262"/>
      <c r="Q398" s="289">
        <v>7500000</v>
      </c>
      <c r="R398" s="289"/>
      <c r="S398" s="289"/>
      <c r="T398" s="289"/>
      <c r="U398" s="253"/>
      <c r="V398" s="253"/>
      <c r="W398" s="253"/>
      <c r="X398" s="253"/>
      <c r="Y398" s="253">
        <v>7500000</v>
      </c>
      <c r="Z398" s="253"/>
      <c r="AA398" s="253"/>
      <c r="AB398" s="253"/>
      <c r="AC398" s="253"/>
      <c r="AD398" s="253"/>
      <c r="AE398" s="253"/>
      <c r="AF398" s="253"/>
      <c r="AG398" s="253"/>
      <c r="AH398" s="253"/>
      <c r="AI398" s="253">
        <v>0</v>
      </c>
      <c r="AJ398" s="253"/>
      <c r="AK398" s="253">
        <v>8450000</v>
      </c>
      <c r="AL398" s="253"/>
      <c r="AM398" s="253">
        <v>8450000</v>
      </c>
      <c r="AN398" s="253"/>
      <c r="AO398" s="253"/>
      <c r="AP398" s="253"/>
      <c r="AQ398" s="253"/>
      <c r="AR398" s="253"/>
      <c r="AS398" s="253">
        <f t="shared" si="42"/>
        <v>0</v>
      </c>
      <c r="AT398" s="27">
        <f t="shared" si="40"/>
        <v>0</v>
      </c>
      <c r="BH398" s="256"/>
    </row>
    <row r="399" spans="1:60" ht="18" customHeight="1">
      <c r="A399" s="218">
        <f>SUBTOTAL(3,$AT$7:AT399)</f>
        <v>393</v>
      </c>
      <c r="B399" s="251" t="s">
        <v>11635</v>
      </c>
      <c r="C399" s="251" t="str">
        <f t="shared" si="41"/>
        <v>004</v>
      </c>
      <c r="D399" s="260" t="s">
        <v>5885</v>
      </c>
      <c r="E399" s="258" t="s">
        <v>11636</v>
      </c>
      <c r="F399" s="251" t="s">
        <v>10760</v>
      </c>
      <c r="G399" s="251" t="s">
        <v>7106</v>
      </c>
      <c r="H399" s="251"/>
      <c r="I399" s="259" t="s">
        <v>8848</v>
      </c>
      <c r="J399" s="252"/>
      <c r="K399" s="259" t="s">
        <v>8848</v>
      </c>
      <c r="L399" s="252"/>
      <c r="M399" s="251" t="s">
        <v>11025</v>
      </c>
      <c r="N399" s="251"/>
      <c r="O399" s="251"/>
      <c r="P399" s="251"/>
      <c r="Q399" s="288">
        <v>7500000</v>
      </c>
      <c r="R399" s="288"/>
      <c r="S399" s="288"/>
      <c r="T399" s="288"/>
      <c r="U399" s="253">
        <v>7500000</v>
      </c>
      <c r="V399" s="253"/>
      <c r="W399" s="253"/>
      <c r="X399" s="253"/>
      <c r="Y399" s="253"/>
      <c r="Z399" s="253"/>
      <c r="AA399" s="253"/>
      <c r="AB399" s="253"/>
      <c r="AC399" s="253"/>
      <c r="AD399" s="253"/>
      <c r="AE399" s="253"/>
      <c r="AF399" s="253"/>
      <c r="AG399" s="253"/>
      <c r="AH399" s="253"/>
      <c r="AI399" s="253">
        <v>0</v>
      </c>
      <c r="AJ399" s="253"/>
      <c r="AK399" s="253">
        <v>8450000</v>
      </c>
      <c r="AL399" s="253"/>
      <c r="AM399" s="253">
        <v>8450000</v>
      </c>
      <c r="AN399" s="253"/>
      <c r="AO399" s="253"/>
      <c r="AP399" s="253"/>
      <c r="AQ399" s="253"/>
      <c r="AR399" s="253"/>
      <c r="AS399" s="253">
        <f t="shared" si="42"/>
        <v>0</v>
      </c>
      <c r="AT399" s="27">
        <f t="shared" si="40"/>
        <v>0</v>
      </c>
      <c r="BH399" s="256"/>
    </row>
    <row r="400" spans="1:60" ht="18" customHeight="1">
      <c r="A400" s="218">
        <f>SUBTOTAL(3,$AT$7:AT400)</f>
        <v>394</v>
      </c>
      <c r="B400" s="251" t="s">
        <v>11623</v>
      </c>
      <c r="C400" s="251" t="str">
        <f t="shared" si="41"/>
        <v>004</v>
      </c>
      <c r="D400" s="260" t="s">
        <v>11624</v>
      </c>
      <c r="E400" s="258" t="s">
        <v>11625</v>
      </c>
      <c r="F400" s="251" t="s">
        <v>11626</v>
      </c>
      <c r="G400" s="251" t="s">
        <v>496</v>
      </c>
      <c r="H400" s="251"/>
      <c r="I400" s="259" t="s">
        <v>8848</v>
      </c>
      <c r="J400" s="252"/>
      <c r="K400" s="259" t="s">
        <v>8848</v>
      </c>
      <c r="L400" s="252"/>
      <c r="M400" s="251" t="s">
        <v>11037</v>
      </c>
      <c r="N400" s="251"/>
      <c r="O400" s="251"/>
      <c r="P400" s="251"/>
      <c r="Q400" s="288">
        <v>7500000</v>
      </c>
      <c r="R400" s="288"/>
      <c r="S400" s="288"/>
      <c r="T400" s="288"/>
      <c r="U400" s="253"/>
      <c r="V400" s="253"/>
      <c r="W400" s="253"/>
      <c r="X400" s="253"/>
      <c r="Y400" s="253"/>
      <c r="Z400" s="253"/>
      <c r="AA400" s="253"/>
      <c r="AB400" s="253"/>
      <c r="AC400" s="253"/>
      <c r="AD400" s="253"/>
      <c r="AE400" s="253"/>
      <c r="AF400" s="253"/>
      <c r="AG400" s="253"/>
      <c r="AH400" s="253"/>
      <c r="AI400" s="253">
        <v>7500000</v>
      </c>
      <c r="AJ400" s="253"/>
      <c r="AK400" s="253">
        <v>8450000</v>
      </c>
      <c r="AL400" s="253"/>
      <c r="AM400" s="253"/>
      <c r="AN400" s="253"/>
      <c r="AO400" s="253"/>
      <c r="AP400" s="253"/>
      <c r="AQ400" s="253"/>
      <c r="AR400" s="253"/>
      <c r="AS400" s="253">
        <f t="shared" si="42"/>
        <v>8450000</v>
      </c>
      <c r="AT400" s="27">
        <f t="shared" si="40"/>
        <v>15950000</v>
      </c>
      <c r="BH400" s="256"/>
    </row>
    <row r="401" spans="1:60" ht="18" customHeight="1">
      <c r="A401" s="218">
        <f>SUBTOTAL(3,$AT$7:AT401)</f>
        <v>395</v>
      </c>
      <c r="B401" s="251" t="s">
        <v>11641</v>
      </c>
      <c r="C401" s="251" t="str">
        <f t="shared" si="41"/>
        <v>004</v>
      </c>
      <c r="D401" s="260" t="s">
        <v>5197</v>
      </c>
      <c r="E401" s="258" t="s">
        <v>11642</v>
      </c>
      <c r="F401" s="251" t="s">
        <v>10993</v>
      </c>
      <c r="G401" s="251" t="s">
        <v>7106</v>
      </c>
      <c r="H401" s="251"/>
      <c r="I401" s="259" t="s">
        <v>8848</v>
      </c>
      <c r="J401" s="252"/>
      <c r="K401" s="259" t="s">
        <v>8848</v>
      </c>
      <c r="L401" s="252"/>
      <c r="M401" s="251" t="s">
        <v>11037</v>
      </c>
      <c r="N401" s="251"/>
      <c r="O401" s="251"/>
      <c r="P401" s="251"/>
      <c r="Q401" s="288">
        <v>7500000</v>
      </c>
      <c r="R401" s="288"/>
      <c r="S401" s="288"/>
      <c r="T401" s="288"/>
      <c r="U401" s="253">
        <v>7500000</v>
      </c>
      <c r="V401" s="253"/>
      <c r="W401" s="253"/>
      <c r="X401" s="253"/>
      <c r="Y401" s="253"/>
      <c r="Z401" s="253"/>
      <c r="AA401" s="253"/>
      <c r="AB401" s="253"/>
      <c r="AC401" s="253"/>
      <c r="AD401" s="253"/>
      <c r="AE401" s="253"/>
      <c r="AF401" s="253"/>
      <c r="AG401" s="253"/>
      <c r="AH401" s="253"/>
      <c r="AI401" s="253">
        <v>0</v>
      </c>
      <c r="AJ401" s="253"/>
      <c r="AK401" s="253">
        <v>8450000</v>
      </c>
      <c r="AL401" s="253"/>
      <c r="AM401" s="253">
        <v>8450000</v>
      </c>
      <c r="AN401" s="253"/>
      <c r="AO401" s="253"/>
      <c r="AP401" s="253"/>
      <c r="AQ401" s="253"/>
      <c r="AR401" s="253"/>
      <c r="AS401" s="253">
        <f t="shared" si="42"/>
        <v>0</v>
      </c>
      <c r="AT401" s="27">
        <f t="shared" si="40"/>
        <v>0</v>
      </c>
      <c r="BH401" s="256"/>
    </row>
    <row r="402" spans="1:60" ht="18" customHeight="1">
      <c r="A402" s="218">
        <f>SUBTOTAL(3,$AT$7:AT402)</f>
        <v>396</v>
      </c>
      <c r="B402" s="251" t="s">
        <v>11643</v>
      </c>
      <c r="C402" s="251" t="str">
        <f t="shared" si="41"/>
        <v>004</v>
      </c>
      <c r="D402" s="260" t="s">
        <v>6562</v>
      </c>
      <c r="E402" s="258" t="s">
        <v>11644</v>
      </c>
      <c r="F402" s="251" t="s">
        <v>11645</v>
      </c>
      <c r="G402" s="251" t="s">
        <v>7106</v>
      </c>
      <c r="H402" s="251"/>
      <c r="I402" s="259" t="s">
        <v>8848</v>
      </c>
      <c r="J402" s="252"/>
      <c r="K402" s="259" t="s">
        <v>8848</v>
      </c>
      <c r="L402" s="252"/>
      <c r="M402" s="251" t="s">
        <v>11025</v>
      </c>
      <c r="N402" s="251"/>
      <c r="O402" s="251"/>
      <c r="P402" s="251"/>
      <c r="Q402" s="288">
        <v>7500000</v>
      </c>
      <c r="R402" s="288"/>
      <c r="S402" s="288"/>
      <c r="T402" s="288"/>
      <c r="U402" s="253">
        <v>7500000</v>
      </c>
      <c r="V402" s="253"/>
      <c r="W402" s="253"/>
      <c r="X402" s="253"/>
      <c r="Y402" s="253"/>
      <c r="Z402" s="253"/>
      <c r="AA402" s="253"/>
      <c r="AB402" s="253"/>
      <c r="AC402" s="253"/>
      <c r="AD402" s="253"/>
      <c r="AE402" s="253"/>
      <c r="AF402" s="253"/>
      <c r="AG402" s="253"/>
      <c r="AH402" s="253"/>
      <c r="AI402" s="253">
        <v>0</v>
      </c>
      <c r="AJ402" s="253"/>
      <c r="AK402" s="253">
        <v>8450000</v>
      </c>
      <c r="AL402" s="253"/>
      <c r="AM402" s="253">
        <v>8450000</v>
      </c>
      <c r="AN402" s="253"/>
      <c r="AO402" s="253"/>
      <c r="AP402" s="253"/>
      <c r="AQ402" s="253"/>
      <c r="AR402" s="253"/>
      <c r="AS402" s="253">
        <f t="shared" si="42"/>
        <v>0</v>
      </c>
      <c r="AT402" s="27">
        <f t="shared" si="40"/>
        <v>0</v>
      </c>
      <c r="BH402" s="256"/>
    </row>
    <row r="403" spans="1:60" ht="18" customHeight="1">
      <c r="A403" s="218">
        <f>SUBTOTAL(3,$AT$7:AT403)</f>
        <v>397</v>
      </c>
      <c r="B403" s="251" t="s">
        <v>11646</v>
      </c>
      <c r="C403" s="251" t="str">
        <f t="shared" si="41"/>
        <v>004</v>
      </c>
      <c r="D403" s="260" t="s">
        <v>5491</v>
      </c>
      <c r="E403" s="258" t="s">
        <v>11647</v>
      </c>
      <c r="F403" s="251" t="s">
        <v>11347</v>
      </c>
      <c r="G403" s="251" t="s">
        <v>7106</v>
      </c>
      <c r="H403" s="251"/>
      <c r="I403" s="259" t="s">
        <v>8848</v>
      </c>
      <c r="J403" s="252"/>
      <c r="K403" s="259" t="s">
        <v>8848</v>
      </c>
      <c r="L403" s="252"/>
      <c r="M403" s="251" t="s">
        <v>11025</v>
      </c>
      <c r="N403" s="251"/>
      <c r="O403" s="251"/>
      <c r="P403" s="251"/>
      <c r="Q403" s="288">
        <v>7500000</v>
      </c>
      <c r="R403" s="288"/>
      <c r="S403" s="288"/>
      <c r="T403" s="288"/>
      <c r="U403" s="253">
        <v>7500000</v>
      </c>
      <c r="V403" s="253"/>
      <c r="W403" s="253"/>
      <c r="X403" s="253"/>
      <c r="Y403" s="253"/>
      <c r="Z403" s="253"/>
      <c r="AA403" s="253"/>
      <c r="AB403" s="253"/>
      <c r="AC403" s="253"/>
      <c r="AD403" s="253"/>
      <c r="AE403" s="253"/>
      <c r="AF403" s="253"/>
      <c r="AG403" s="253"/>
      <c r="AH403" s="253"/>
      <c r="AI403" s="253">
        <v>0</v>
      </c>
      <c r="AJ403" s="253"/>
      <c r="AK403" s="253">
        <v>8450000</v>
      </c>
      <c r="AL403" s="253"/>
      <c r="AM403" s="253">
        <v>8450000</v>
      </c>
      <c r="AN403" s="253"/>
      <c r="AO403" s="253"/>
      <c r="AP403" s="253"/>
      <c r="AQ403" s="253"/>
      <c r="AR403" s="253"/>
      <c r="AS403" s="253">
        <f t="shared" si="42"/>
        <v>0</v>
      </c>
      <c r="AT403" s="27">
        <f t="shared" si="40"/>
        <v>0</v>
      </c>
      <c r="BH403" s="256"/>
    </row>
    <row r="404" spans="1:60" ht="18" customHeight="1">
      <c r="A404" s="218">
        <f>SUBTOTAL(3,$AT$7:AT404)</f>
        <v>398</v>
      </c>
      <c r="B404" s="251" t="s">
        <v>11648</v>
      </c>
      <c r="C404" s="251" t="str">
        <f t="shared" si="41"/>
        <v>004</v>
      </c>
      <c r="D404" s="260" t="s">
        <v>6943</v>
      </c>
      <c r="E404" s="258" t="s">
        <v>11649</v>
      </c>
      <c r="F404" s="251" t="s">
        <v>10790</v>
      </c>
      <c r="G404" s="251" t="s">
        <v>7106</v>
      </c>
      <c r="H404" s="251"/>
      <c r="I404" s="259" t="s">
        <v>8848</v>
      </c>
      <c r="J404" s="252"/>
      <c r="K404" s="259" t="s">
        <v>8848</v>
      </c>
      <c r="L404" s="252"/>
      <c r="M404" s="251" t="s">
        <v>10997</v>
      </c>
      <c r="N404" s="251"/>
      <c r="O404" s="251"/>
      <c r="P404" s="251"/>
      <c r="Q404" s="288">
        <v>7500000</v>
      </c>
      <c r="R404" s="288"/>
      <c r="S404" s="288"/>
      <c r="T404" s="288"/>
      <c r="U404" s="253">
        <v>7500000</v>
      </c>
      <c r="V404" s="253"/>
      <c r="W404" s="253"/>
      <c r="X404" s="253"/>
      <c r="Y404" s="253"/>
      <c r="Z404" s="253"/>
      <c r="AA404" s="253"/>
      <c r="AB404" s="253"/>
      <c r="AC404" s="253"/>
      <c r="AD404" s="253"/>
      <c r="AE404" s="253"/>
      <c r="AF404" s="253"/>
      <c r="AG404" s="253"/>
      <c r="AH404" s="253"/>
      <c r="AI404" s="253">
        <v>0</v>
      </c>
      <c r="AJ404" s="253"/>
      <c r="AK404" s="253">
        <v>8450000</v>
      </c>
      <c r="AL404" s="253"/>
      <c r="AM404" s="253">
        <v>8450000</v>
      </c>
      <c r="AN404" s="253"/>
      <c r="AO404" s="253"/>
      <c r="AP404" s="253"/>
      <c r="AQ404" s="253"/>
      <c r="AR404" s="253"/>
      <c r="AS404" s="253">
        <f t="shared" si="42"/>
        <v>0</v>
      </c>
      <c r="AT404" s="27">
        <f t="shared" si="40"/>
        <v>0</v>
      </c>
      <c r="BH404" s="256"/>
    </row>
    <row r="405" spans="1:60" ht="18" customHeight="1">
      <c r="A405" s="218">
        <f>SUBTOTAL(3,$AT$7:AT405)</f>
        <v>399</v>
      </c>
      <c r="B405" s="251" t="s">
        <v>11650</v>
      </c>
      <c r="C405" s="251" t="str">
        <f t="shared" si="41"/>
        <v>004</v>
      </c>
      <c r="D405" s="260" t="s">
        <v>6262</v>
      </c>
      <c r="E405" s="258" t="s">
        <v>11651</v>
      </c>
      <c r="F405" s="251" t="s">
        <v>11652</v>
      </c>
      <c r="G405" s="251" t="s">
        <v>7106</v>
      </c>
      <c r="H405" s="251"/>
      <c r="I405" s="259" t="s">
        <v>8848</v>
      </c>
      <c r="J405" s="252"/>
      <c r="K405" s="259" t="s">
        <v>8848</v>
      </c>
      <c r="L405" s="252"/>
      <c r="M405" s="251" t="s">
        <v>11004</v>
      </c>
      <c r="N405" s="251"/>
      <c r="O405" s="251"/>
      <c r="P405" s="251"/>
      <c r="Q405" s="288">
        <v>7500000</v>
      </c>
      <c r="R405" s="288"/>
      <c r="S405" s="288"/>
      <c r="T405" s="288"/>
      <c r="U405" s="253">
        <v>7500000</v>
      </c>
      <c r="V405" s="253"/>
      <c r="W405" s="253"/>
      <c r="X405" s="253"/>
      <c r="Y405" s="253"/>
      <c r="Z405" s="253"/>
      <c r="AA405" s="253"/>
      <c r="AB405" s="253"/>
      <c r="AC405" s="253"/>
      <c r="AD405" s="253"/>
      <c r="AE405" s="253"/>
      <c r="AF405" s="253"/>
      <c r="AG405" s="253"/>
      <c r="AH405" s="253"/>
      <c r="AI405" s="253">
        <v>0</v>
      </c>
      <c r="AJ405" s="253"/>
      <c r="AK405" s="253">
        <v>8450000</v>
      </c>
      <c r="AL405" s="253"/>
      <c r="AM405" s="253">
        <v>8450000</v>
      </c>
      <c r="AN405" s="253"/>
      <c r="AO405" s="253"/>
      <c r="AP405" s="253"/>
      <c r="AQ405" s="253"/>
      <c r="AR405" s="253"/>
      <c r="AS405" s="253">
        <f t="shared" si="42"/>
        <v>0</v>
      </c>
      <c r="AT405" s="27">
        <f t="shared" si="40"/>
        <v>0</v>
      </c>
      <c r="BH405" s="256"/>
    </row>
    <row r="406" spans="1:60" ht="18" customHeight="1">
      <c r="A406" s="218">
        <f>SUBTOTAL(3,$AT$7:AT406)</f>
        <v>400</v>
      </c>
      <c r="B406" s="251" t="s">
        <v>11629</v>
      </c>
      <c r="C406" s="251" t="str">
        <f t="shared" si="41"/>
        <v>004</v>
      </c>
      <c r="D406" s="260" t="s">
        <v>11630</v>
      </c>
      <c r="E406" s="258" t="s">
        <v>11631</v>
      </c>
      <c r="F406" s="251" t="s">
        <v>10877</v>
      </c>
      <c r="G406" s="251" t="s">
        <v>496</v>
      </c>
      <c r="H406" s="251"/>
      <c r="I406" s="259" t="s">
        <v>8848</v>
      </c>
      <c r="J406" s="252"/>
      <c r="K406" s="259" t="s">
        <v>8848</v>
      </c>
      <c r="L406" s="252"/>
      <c r="M406" s="251" t="s">
        <v>11013</v>
      </c>
      <c r="N406" s="251"/>
      <c r="O406" s="251"/>
      <c r="P406" s="251"/>
      <c r="Q406" s="288">
        <v>7500000</v>
      </c>
      <c r="R406" s="288"/>
      <c r="S406" s="288"/>
      <c r="T406" s="288"/>
      <c r="U406" s="253"/>
      <c r="V406" s="253"/>
      <c r="W406" s="253">
        <v>7500000</v>
      </c>
      <c r="X406" s="253"/>
      <c r="Y406" s="253"/>
      <c r="Z406" s="253"/>
      <c r="AA406" s="253"/>
      <c r="AB406" s="253"/>
      <c r="AC406" s="253"/>
      <c r="AD406" s="253"/>
      <c r="AE406" s="253"/>
      <c r="AF406" s="253"/>
      <c r="AG406" s="253"/>
      <c r="AH406" s="253"/>
      <c r="AI406" s="253">
        <v>0</v>
      </c>
      <c r="AJ406" s="253"/>
      <c r="AK406" s="253">
        <v>8450000</v>
      </c>
      <c r="AL406" s="253"/>
      <c r="AM406" s="253">
        <v>8450000</v>
      </c>
      <c r="AN406" s="253"/>
      <c r="AO406" s="253"/>
      <c r="AP406" s="253"/>
      <c r="AQ406" s="253"/>
      <c r="AR406" s="253"/>
      <c r="AS406" s="253">
        <f t="shared" si="42"/>
        <v>0</v>
      </c>
      <c r="AT406" s="27">
        <f t="shared" si="40"/>
        <v>0</v>
      </c>
      <c r="BH406" s="256"/>
    </row>
    <row r="407" spans="1:60" ht="18" customHeight="1">
      <c r="A407" s="218">
        <f>SUBTOTAL(3,$AT$7:AT407)</f>
        <v>401</v>
      </c>
      <c r="B407" s="251" t="s">
        <v>11656</v>
      </c>
      <c r="C407" s="251" t="str">
        <f t="shared" si="41"/>
        <v>004</v>
      </c>
      <c r="D407" s="260" t="s">
        <v>5293</v>
      </c>
      <c r="E407" s="258" t="s">
        <v>11657</v>
      </c>
      <c r="F407" s="251" t="s">
        <v>11658</v>
      </c>
      <c r="G407" s="251" t="s">
        <v>496</v>
      </c>
      <c r="H407" s="251"/>
      <c r="I407" s="259" t="s">
        <v>8848</v>
      </c>
      <c r="J407" s="252"/>
      <c r="K407" s="259" t="s">
        <v>8848</v>
      </c>
      <c r="L407" s="252"/>
      <c r="M407" s="251" t="s">
        <v>11013</v>
      </c>
      <c r="N407" s="251"/>
      <c r="O407" s="251"/>
      <c r="P407" s="251"/>
      <c r="Q407" s="288">
        <v>7500000</v>
      </c>
      <c r="R407" s="288"/>
      <c r="S407" s="288"/>
      <c r="T407" s="288"/>
      <c r="U407" s="253">
        <v>7500000</v>
      </c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>
        <v>0</v>
      </c>
      <c r="AJ407" s="253"/>
      <c r="AK407" s="253">
        <v>8450000</v>
      </c>
      <c r="AL407" s="253"/>
      <c r="AM407" s="253">
        <v>8450000</v>
      </c>
      <c r="AN407" s="253"/>
      <c r="AO407" s="253"/>
      <c r="AP407" s="253"/>
      <c r="AQ407" s="253"/>
      <c r="AR407" s="253"/>
      <c r="AS407" s="253">
        <f t="shared" si="42"/>
        <v>0</v>
      </c>
      <c r="AT407" s="27">
        <f t="shared" si="40"/>
        <v>0</v>
      </c>
      <c r="BH407" s="256"/>
    </row>
    <row r="408" spans="1:60" ht="18" customHeight="1">
      <c r="A408" s="218">
        <f>SUBTOTAL(3,$AT$7:AT408)</f>
        <v>402</v>
      </c>
      <c r="B408" s="251" t="s">
        <v>11659</v>
      </c>
      <c r="C408" s="251" t="str">
        <f t="shared" si="41"/>
        <v>004</v>
      </c>
      <c r="D408" s="260" t="s">
        <v>6083</v>
      </c>
      <c r="E408" s="258" t="s">
        <v>11660</v>
      </c>
      <c r="F408" s="251" t="s">
        <v>11661</v>
      </c>
      <c r="G408" s="251" t="s">
        <v>496</v>
      </c>
      <c r="H408" s="251"/>
      <c r="I408" s="259" t="s">
        <v>8848</v>
      </c>
      <c r="J408" s="252"/>
      <c r="K408" s="259" t="s">
        <v>8848</v>
      </c>
      <c r="L408" s="252"/>
      <c r="M408" s="251" t="s">
        <v>11013</v>
      </c>
      <c r="N408" s="251"/>
      <c r="O408" s="251"/>
      <c r="P408" s="251"/>
      <c r="Q408" s="288">
        <v>7500000</v>
      </c>
      <c r="R408" s="288"/>
      <c r="S408" s="288"/>
      <c r="T408" s="288"/>
      <c r="U408" s="253">
        <v>7500000</v>
      </c>
      <c r="V408" s="253"/>
      <c r="W408" s="253"/>
      <c r="X408" s="253"/>
      <c r="Y408" s="253"/>
      <c r="Z408" s="253"/>
      <c r="AA408" s="253"/>
      <c r="AB408" s="253"/>
      <c r="AC408" s="253"/>
      <c r="AD408" s="253"/>
      <c r="AE408" s="253"/>
      <c r="AF408" s="253"/>
      <c r="AG408" s="253"/>
      <c r="AH408" s="253"/>
      <c r="AI408" s="253">
        <v>0</v>
      </c>
      <c r="AJ408" s="253"/>
      <c r="AK408" s="253">
        <v>8450000</v>
      </c>
      <c r="AL408" s="253"/>
      <c r="AM408" s="253">
        <v>8450000</v>
      </c>
      <c r="AN408" s="253"/>
      <c r="AO408" s="253"/>
      <c r="AP408" s="253"/>
      <c r="AQ408" s="253"/>
      <c r="AR408" s="253"/>
      <c r="AS408" s="253">
        <f t="shared" si="42"/>
        <v>0</v>
      </c>
      <c r="AT408" s="27">
        <f t="shared" si="40"/>
        <v>0</v>
      </c>
      <c r="BH408" s="256"/>
    </row>
    <row r="409" spans="1:60" ht="18" customHeight="1">
      <c r="A409" s="218">
        <f>SUBTOTAL(3,$AT$7:AT409)</f>
        <v>403</v>
      </c>
      <c r="B409" s="251" t="s">
        <v>11662</v>
      </c>
      <c r="C409" s="251" t="str">
        <f t="shared" si="41"/>
        <v>004</v>
      </c>
      <c r="D409" s="260" t="s">
        <v>6408</v>
      </c>
      <c r="E409" s="258" t="s">
        <v>10161</v>
      </c>
      <c r="F409" s="251" t="s">
        <v>11663</v>
      </c>
      <c r="G409" s="251" t="s">
        <v>496</v>
      </c>
      <c r="H409" s="251"/>
      <c r="I409" s="259" t="s">
        <v>8848</v>
      </c>
      <c r="J409" s="252"/>
      <c r="K409" s="259" t="s">
        <v>8848</v>
      </c>
      <c r="L409" s="252"/>
      <c r="M409" s="251" t="s">
        <v>11037</v>
      </c>
      <c r="N409" s="251"/>
      <c r="O409" s="251"/>
      <c r="P409" s="251"/>
      <c r="Q409" s="288">
        <v>7500000</v>
      </c>
      <c r="R409" s="288"/>
      <c r="S409" s="288"/>
      <c r="T409" s="288"/>
      <c r="U409" s="253">
        <v>7500000</v>
      </c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>
        <v>0</v>
      </c>
      <c r="AJ409" s="253"/>
      <c r="AK409" s="253">
        <v>8450000</v>
      </c>
      <c r="AL409" s="253"/>
      <c r="AM409" s="253">
        <v>8450000</v>
      </c>
      <c r="AN409" s="253"/>
      <c r="AO409" s="253"/>
      <c r="AP409" s="253"/>
      <c r="AQ409" s="253"/>
      <c r="AR409" s="253"/>
      <c r="AS409" s="253">
        <f t="shared" si="42"/>
        <v>0</v>
      </c>
      <c r="AT409" s="27">
        <f t="shared" si="40"/>
        <v>0</v>
      </c>
      <c r="BH409" s="256"/>
    </row>
    <row r="410" spans="1:60" ht="18" customHeight="1">
      <c r="A410" s="218">
        <f>SUBTOTAL(3,$AT$7:AT410)</f>
        <v>404</v>
      </c>
      <c r="B410" s="251" t="s">
        <v>11632</v>
      </c>
      <c r="C410" s="251" t="str">
        <f t="shared" si="41"/>
        <v>004</v>
      </c>
      <c r="D410" s="260" t="s">
        <v>11633</v>
      </c>
      <c r="E410" s="258" t="s">
        <v>11634</v>
      </c>
      <c r="F410" s="251" t="s">
        <v>10790</v>
      </c>
      <c r="G410" s="251" t="s">
        <v>496</v>
      </c>
      <c r="H410" s="251"/>
      <c r="I410" s="259" t="s">
        <v>8848</v>
      </c>
      <c r="J410" s="252"/>
      <c r="K410" s="259" t="s">
        <v>8848</v>
      </c>
      <c r="L410" s="252"/>
      <c r="M410" s="251" t="s">
        <v>11013</v>
      </c>
      <c r="N410" s="251"/>
      <c r="O410" s="251"/>
      <c r="P410" s="251"/>
      <c r="Q410" s="288">
        <v>7500000</v>
      </c>
      <c r="R410" s="288"/>
      <c r="S410" s="288"/>
      <c r="T410" s="288"/>
      <c r="U410" s="253"/>
      <c r="V410" s="253"/>
      <c r="W410" s="253">
        <v>7500000</v>
      </c>
      <c r="X410" s="253"/>
      <c r="Y410" s="253"/>
      <c r="Z410" s="253"/>
      <c r="AA410" s="253"/>
      <c r="AB410" s="253"/>
      <c r="AC410" s="253"/>
      <c r="AD410" s="253"/>
      <c r="AE410" s="253"/>
      <c r="AF410" s="253"/>
      <c r="AG410" s="253"/>
      <c r="AH410" s="253"/>
      <c r="AI410" s="253">
        <v>0</v>
      </c>
      <c r="AJ410" s="253"/>
      <c r="AK410" s="253">
        <v>8450000</v>
      </c>
      <c r="AL410" s="253"/>
      <c r="AM410" s="253">
        <v>8450000</v>
      </c>
      <c r="AN410" s="253"/>
      <c r="AO410" s="253"/>
      <c r="AP410" s="253"/>
      <c r="AQ410" s="253"/>
      <c r="AR410" s="253"/>
      <c r="AS410" s="253">
        <f t="shared" si="42"/>
        <v>0</v>
      </c>
      <c r="AT410" s="27">
        <f t="shared" si="40"/>
        <v>0</v>
      </c>
      <c r="BH410" s="256"/>
    </row>
    <row r="411" spans="1:60" ht="18" customHeight="1">
      <c r="A411" s="218">
        <f>SUBTOTAL(3,$AT$7:AT411)</f>
        <v>405</v>
      </c>
      <c r="B411" s="251" t="s">
        <v>11668</v>
      </c>
      <c r="C411" s="251" t="str">
        <f t="shared" si="41"/>
        <v>004</v>
      </c>
      <c r="D411" s="260" t="s">
        <v>4758</v>
      </c>
      <c r="E411" s="258" t="s">
        <v>11669</v>
      </c>
      <c r="F411" s="251" t="s">
        <v>11645</v>
      </c>
      <c r="G411" s="251" t="s">
        <v>496</v>
      </c>
      <c r="H411" s="251"/>
      <c r="I411" s="259" t="s">
        <v>8848</v>
      </c>
      <c r="J411" s="252"/>
      <c r="K411" s="259" t="s">
        <v>8848</v>
      </c>
      <c r="L411" s="252"/>
      <c r="M411" s="251" t="s">
        <v>10997</v>
      </c>
      <c r="N411" s="251"/>
      <c r="O411" s="251"/>
      <c r="P411" s="251"/>
      <c r="Q411" s="288">
        <v>7500000</v>
      </c>
      <c r="R411" s="288"/>
      <c r="S411" s="288"/>
      <c r="T411" s="288"/>
      <c r="U411" s="253">
        <v>7500000</v>
      </c>
      <c r="V411" s="253"/>
      <c r="W411" s="253"/>
      <c r="X411" s="253"/>
      <c r="Y411" s="253"/>
      <c r="Z411" s="253"/>
      <c r="AA411" s="253"/>
      <c r="AB411" s="253"/>
      <c r="AC411" s="253"/>
      <c r="AD411" s="253"/>
      <c r="AE411" s="253"/>
      <c r="AF411" s="253"/>
      <c r="AG411" s="253"/>
      <c r="AH411" s="253"/>
      <c r="AI411" s="253">
        <v>0</v>
      </c>
      <c r="AJ411" s="253"/>
      <c r="AK411" s="253">
        <v>8450000</v>
      </c>
      <c r="AL411" s="253"/>
      <c r="AM411" s="253">
        <v>8450000</v>
      </c>
      <c r="AN411" s="253"/>
      <c r="AO411" s="253"/>
      <c r="AP411" s="253"/>
      <c r="AQ411" s="253"/>
      <c r="AR411" s="253"/>
      <c r="AS411" s="253">
        <f t="shared" si="42"/>
        <v>0</v>
      </c>
      <c r="AT411" s="27">
        <f t="shared" si="40"/>
        <v>0</v>
      </c>
      <c r="BH411" s="256"/>
    </row>
    <row r="412" spans="1:60" ht="18" customHeight="1">
      <c r="A412" s="218">
        <f>SUBTOTAL(3,$AT$7:AT412)</f>
        <v>406</v>
      </c>
      <c r="B412" s="251" t="s">
        <v>11670</v>
      </c>
      <c r="C412" s="251" t="str">
        <f t="shared" si="41"/>
        <v>004</v>
      </c>
      <c r="D412" s="260" t="s">
        <v>6122</v>
      </c>
      <c r="E412" s="258" t="s">
        <v>11671</v>
      </c>
      <c r="F412" s="251" t="s">
        <v>11458</v>
      </c>
      <c r="G412" s="251" t="s">
        <v>496</v>
      </c>
      <c r="H412" s="251"/>
      <c r="I412" s="259" t="s">
        <v>8848</v>
      </c>
      <c r="J412" s="252"/>
      <c r="K412" s="259" t="s">
        <v>8848</v>
      </c>
      <c r="L412" s="252"/>
      <c r="M412" s="251" t="s">
        <v>11025</v>
      </c>
      <c r="N412" s="251"/>
      <c r="O412" s="251"/>
      <c r="P412" s="251"/>
      <c r="Q412" s="288">
        <v>7500000</v>
      </c>
      <c r="R412" s="288"/>
      <c r="S412" s="288"/>
      <c r="T412" s="288"/>
      <c r="U412" s="253">
        <v>7500000</v>
      </c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>
        <v>0</v>
      </c>
      <c r="AJ412" s="253"/>
      <c r="AK412" s="253">
        <v>8450000</v>
      </c>
      <c r="AL412" s="253"/>
      <c r="AM412" s="253">
        <v>8450000</v>
      </c>
      <c r="AN412" s="253"/>
      <c r="AO412" s="253"/>
      <c r="AP412" s="253"/>
      <c r="AQ412" s="253"/>
      <c r="AR412" s="253"/>
      <c r="AS412" s="253">
        <f t="shared" si="42"/>
        <v>0</v>
      </c>
      <c r="AT412" s="27">
        <f t="shared" si="40"/>
        <v>0</v>
      </c>
      <c r="BH412" s="256"/>
    </row>
    <row r="413" spans="1:60" ht="18" customHeight="1">
      <c r="A413" s="218">
        <f>SUBTOTAL(3,$AT$7:AT413)</f>
        <v>407</v>
      </c>
      <c r="B413" s="251" t="s">
        <v>11672</v>
      </c>
      <c r="C413" s="251" t="str">
        <f t="shared" si="41"/>
        <v>004</v>
      </c>
      <c r="D413" s="260" t="s">
        <v>5564</v>
      </c>
      <c r="E413" s="258" t="s">
        <v>11673</v>
      </c>
      <c r="F413" s="251" t="s">
        <v>11475</v>
      </c>
      <c r="G413" s="251" t="s">
        <v>496</v>
      </c>
      <c r="H413" s="251"/>
      <c r="I413" s="259" t="s">
        <v>8848</v>
      </c>
      <c r="J413" s="252"/>
      <c r="K413" s="259" t="s">
        <v>8848</v>
      </c>
      <c r="L413" s="252"/>
      <c r="M413" s="251" t="s">
        <v>10997</v>
      </c>
      <c r="N413" s="251"/>
      <c r="O413" s="251"/>
      <c r="P413" s="251"/>
      <c r="Q413" s="288">
        <v>7500000</v>
      </c>
      <c r="R413" s="288"/>
      <c r="S413" s="288"/>
      <c r="T413" s="288"/>
      <c r="U413" s="253">
        <v>7500000</v>
      </c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>
        <v>0</v>
      </c>
      <c r="AJ413" s="253"/>
      <c r="AK413" s="253">
        <v>8450000</v>
      </c>
      <c r="AL413" s="253"/>
      <c r="AM413" s="253">
        <v>8450000</v>
      </c>
      <c r="AN413" s="253"/>
      <c r="AO413" s="253"/>
      <c r="AP413" s="253"/>
      <c r="AQ413" s="253"/>
      <c r="AR413" s="253"/>
      <c r="AS413" s="253">
        <f t="shared" si="42"/>
        <v>0</v>
      </c>
      <c r="AT413" s="27">
        <f t="shared" si="40"/>
        <v>0</v>
      </c>
      <c r="BH413" s="256"/>
    </row>
    <row r="414" spans="1:60" ht="18" customHeight="1">
      <c r="A414" s="218">
        <f>SUBTOTAL(3,$AT$7:AT414)</f>
        <v>408</v>
      </c>
      <c r="B414" s="251" t="s">
        <v>11674</v>
      </c>
      <c r="C414" s="251" t="str">
        <f t="shared" si="41"/>
        <v>004</v>
      </c>
      <c r="D414" s="260" t="s">
        <v>6157</v>
      </c>
      <c r="E414" s="258" t="s">
        <v>11675</v>
      </c>
      <c r="F414" s="251" t="s">
        <v>11676</v>
      </c>
      <c r="G414" s="251" t="s">
        <v>7106</v>
      </c>
      <c r="H414" s="251"/>
      <c r="I414" s="259" t="s">
        <v>8848</v>
      </c>
      <c r="J414" s="252"/>
      <c r="K414" s="259" t="s">
        <v>8848</v>
      </c>
      <c r="L414" s="252"/>
      <c r="M414" s="251" t="s">
        <v>11000</v>
      </c>
      <c r="N414" s="251"/>
      <c r="O414" s="251"/>
      <c r="P414" s="251"/>
      <c r="Q414" s="288">
        <v>7500000</v>
      </c>
      <c r="R414" s="288"/>
      <c r="S414" s="288"/>
      <c r="T414" s="288"/>
      <c r="U414" s="253">
        <v>7500000</v>
      </c>
      <c r="V414" s="253"/>
      <c r="W414" s="253"/>
      <c r="X414" s="253"/>
      <c r="Y414" s="253"/>
      <c r="Z414" s="253"/>
      <c r="AA414" s="253"/>
      <c r="AB414" s="253"/>
      <c r="AC414" s="253"/>
      <c r="AD414" s="253"/>
      <c r="AE414" s="253"/>
      <c r="AF414" s="253"/>
      <c r="AG414" s="253"/>
      <c r="AH414" s="253"/>
      <c r="AI414" s="253">
        <v>0</v>
      </c>
      <c r="AJ414" s="253"/>
      <c r="AK414" s="253">
        <v>8450000</v>
      </c>
      <c r="AL414" s="253"/>
      <c r="AM414" s="253">
        <v>8450000</v>
      </c>
      <c r="AN414" s="253"/>
      <c r="AO414" s="253"/>
      <c r="AP414" s="253"/>
      <c r="AQ414" s="253"/>
      <c r="AR414" s="253"/>
      <c r="AS414" s="253">
        <f t="shared" si="42"/>
        <v>0</v>
      </c>
      <c r="AT414" s="27">
        <f t="shared" si="40"/>
        <v>0</v>
      </c>
      <c r="BH414" s="256"/>
    </row>
    <row r="415" spans="1:60" ht="18" customHeight="1">
      <c r="A415" s="218">
        <f>SUBTOTAL(3,$AT$7:AT415)</f>
        <v>409</v>
      </c>
      <c r="B415" s="251" t="s">
        <v>11677</v>
      </c>
      <c r="C415" s="251" t="str">
        <f t="shared" si="41"/>
        <v>004</v>
      </c>
      <c r="D415" s="260" t="s">
        <v>5464</v>
      </c>
      <c r="E415" s="258" t="s">
        <v>11678</v>
      </c>
      <c r="F415" s="251" t="s">
        <v>10585</v>
      </c>
      <c r="G415" s="251" t="s">
        <v>496</v>
      </c>
      <c r="H415" s="251"/>
      <c r="I415" s="259" t="s">
        <v>8848</v>
      </c>
      <c r="J415" s="252"/>
      <c r="K415" s="259" t="s">
        <v>8848</v>
      </c>
      <c r="L415" s="252"/>
      <c r="M415" s="251" t="s">
        <v>11025</v>
      </c>
      <c r="N415" s="251"/>
      <c r="O415" s="251"/>
      <c r="P415" s="251"/>
      <c r="Q415" s="288">
        <v>7500000</v>
      </c>
      <c r="R415" s="288"/>
      <c r="S415" s="288"/>
      <c r="T415" s="288"/>
      <c r="U415" s="253">
        <v>7500000</v>
      </c>
      <c r="V415" s="253"/>
      <c r="W415" s="253"/>
      <c r="X415" s="253"/>
      <c r="Y415" s="253"/>
      <c r="Z415" s="253"/>
      <c r="AA415" s="253"/>
      <c r="AB415" s="253"/>
      <c r="AC415" s="253"/>
      <c r="AD415" s="253"/>
      <c r="AE415" s="253"/>
      <c r="AF415" s="253"/>
      <c r="AG415" s="253"/>
      <c r="AH415" s="253"/>
      <c r="AI415" s="253">
        <v>0</v>
      </c>
      <c r="AJ415" s="253"/>
      <c r="AK415" s="253">
        <v>8450000</v>
      </c>
      <c r="AL415" s="253"/>
      <c r="AM415" s="253">
        <v>8450000</v>
      </c>
      <c r="AN415" s="253"/>
      <c r="AO415" s="253"/>
      <c r="AP415" s="253"/>
      <c r="AQ415" s="253"/>
      <c r="AR415" s="253"/>
      <c r="AS415" s="253">
        <f t="shared" si="42"/>
        <v>0</v>
      </c>
      <c r="AT415" s="27">
        <f t="shared" si="40"/>
        <v>0</v>
      </c>
      <c r="BH415" s="256"/>
    </row>
    <row r="416" spans="1:60" ht="18" customHeight="1">
      <c r="A416" s="218">
        <f>SUBTOTAL(3,$AT$7:AT416)</f>
        <v>410</v>
      </c>
      <c r="B416" s="251" t="s">
        <v>11679</v>
      </c>
      <c r="C416" s="251" t="str">
        <f t="shared" si="41"/>
        <v>004</v>
      </c>
      <c r="D416" s="260" t="s">
        <v>6919</v>
      </c>
      <c r="E416" s="258" t="s">
        <v>11680</v>
      </c>
      <c r="F416" s="251" t="s">
        <v>11555</v>
      </c>
      <c r="G416" s="251" t="s">
        <v>496</v>
      </c>
      <c r="H416" s="251"/>
      <c r="I416" s="259" t="s">
        <v>8848</v>
      </c>
      <c r="J416" s="252"/>
      <c r="K416" s="259" t="s">
        <v>8848</v>
      </c>
      <c r="L416" s="252"/>
      <c r="M416" s="251" t="s">
        <v>11004</v>
      </c>
      <c r="N416" s="251"/>
      <c r="O416" s="251"/>
      <c r="P416" s="251"/>
      <c r="Q416" s="288">
        <v>7500000</v>
      </c>
      <c r="R416" s="288"/>
      <c r="S416" s="288"/>
      <c r="T416" s="288"/>
      <c r="U416" s="253">
        <v>7500000</v>
      </c>
      <c r="V416" s="253"/>
      <c r="W416" s="253"/>
      <c r="X416" s="253"/>
      <c r="Y416" s="253"/>
      <c r="Z416" s="253"/>
      <c r="AA416" s="253"/>
      <c r="AB416" s="253"/>
      <c r="AC416" s="253"/>
      <c r="AD416" s="253"/>
      <c r="AE416" s="253"/>
      <c r="AF416" s="253"/>
      <c r="AG416" s="253"/>
      <c r="AH416" s="253"/>
      <c r="AI416" s="253">
        <v>0</v>
      </c>
      <c r="AJ416" s="253"/>
      <c r="AK416" s="253">
        <v>8450000</v>
      </c>
      <c r="AL416" s="253"/>
      <c r="AM416" s="253">
        <v>8450000</v>
      </c>
      <c r="AN416" s="253"/>
      <c r="AO416" s="253"/>
      <c r="AP416" s="253"/>
      <c r="AQ416" s="253"/>
      <c r="AR416" s="253"/>
      <c r="AS416" s="253">
        <f t="shared" si="42"/>
        <v>0</v>
      </c>
      <c r="AT416" s="27">
        <f t="shared" si="40"/>
        <v>0</v>
      </c>
      <c r="BH416" s="256"/>
    </row>
    <row r="417" spans="1:60" ht="18" customHeight="1">
      <c r="A417" s="218">
        <f>SUBTOTAL(3,$AT$7:AT417)</f>
        <v>411</v>
      </c>
      <c r="B417" s="251" t="s">
        <v>11681</v>
      </c>
      <c r="C417" s="251" t="str">
        <f t="shared" si="41"/>
        <v>004</v>
      </c>
      <c r="D417" s="260" t="s">
        <v>5561</v>
      </c>
      <c r="E417" s="258" t="s">
        <v>11682</v>
      </c>
      <c r="F417" s="251" t="s">
        <v>10816</v>
      </c>
      <c r="G417" s="251" t="s">
        <v>496</v>
      </c>
      <c r="H417" s="251"/>
      <c r="I417" s="259" t="s">
        <v>8848</v>
      </c>
      <c r="J417" s="252"/>
      <c r="K417" s="259" t="s">
        <v>8848</v>
      </c>
      <c r="L417" s="252"/>
      <c r="M417" s="251" t="s">
        <v>11037</v>
      </c>
      <c r="N417" s="251"/>
      <c r="O417" s="251"/>
      <c r="P417" s="251"/>
      <c r="Q417" s="288">
        <v>7500000</v>
      </c>
      <c r="R417" s="288"/>
      <c r="S417" s="288"/>
      <c r="T417" s="288"/>
      <c r="U417" s="253">
        <v>7500000</v>
      </c>
      <c r="V417" s="253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3"/>
      <c r="AG417" s="253"/>
      <c r="AH417" s="253"/>
      <c r="AI417" s="253">
        <v>0</v>
      </c>
      <c r="AJ417" s="253"/>
      <c r="AK417" s="253">
        <v>8450000</v>
      </c>
      <c r="AL417" s="253"/>
      <c r="AM417" s="253">
        <v>8450000</v>
      </c>
      <c r="AN417" s="253"/>
      <c r="AO417" s="253"/>
      <c r="AP417" s="253"/>
      <c r="AQ417" s="253"/>
      <c r="AR417" s="253"/>
      <c r="AS417" s="253">
        <f t="shared" si="42"/>
        <v>0</v>
      </c>
      <c r="AT417" s="27">
        <f t="shared" si="40"/>
        <v>0</v>
      </c>
      <c r="BH417" s="256"/>
    </row>
    <row r="418" spans="1:60" ht="18" customHeight="1">
      <c r="A418" s="218">
        <f>SUBTOTAL(3,$AT$7:AT418)</f>
        <v>412</v>
      </c>
      <c r="B418" s="251" t="s">
        <v>11683</v>
      </c>
      <c r="C418" s="251" t="str">
        <f t="shared" si="41"/>
        <v>004</v>
      </c>
      <c r="D418" s="260" t="s">
        <v>5542</v>
      </c>
      <c r="E418" s="258" t="s">
        <v>11684</v>
      </c>
      <c r="F418" s="251" t="s">
        <v>10769</v>
      </c>
      <c r="G418" s="251" t="s">
        <v>496</v>
      </c>
      <c r="H418" s="251"/>
      <c r="I418" s="259" t="s">
        <v>8848</v>
      </c>
      <c r="J418" s="252"/>
      <c r="K418" s="259" t="s">
        <v>8848</v>
      </c>
      <c r="L418" s="252"/>
      <c r="M418" s="251" t="s">
        <v>11025</v>
      </c>
      <c r="N418" s="251"/>
      <c r="O418" s="251"/>
      <c r="P418" s="251"/>
      <c r="Q418" s="288">
        <v>7500000</v>
      </c>
      <c r="R418" s="288"/>
      <c r="S418" s="288"/>
      <c r="T418" s="288"/>
      <c r="U418" s="253">
        <v>7500000</v>
      </c>
      <c r="V418" s="253"/>
      <c r="W418" s="253"/>
      <c r="X418" s="253"/>
      <c r="Y418" s="253"/>
      <c r="Z418" s="253"/>
      <c r="AA418" s="253"/>
      <c r="AB418" s="253"/>
      <c r="AC418" s="253"/>
      <c r="AD418" s="253"/>
      <c r="AE418" s="253"/>
      <c r="AF418" s="253"/>
      <c r="AG418" s="253"/>
      <c r="AH418" s="253"/>
      <c r="AI418" s="253">
        <v>0</v>
      </c>
      <c r="AJ418" s="253"/>
      <c r="AK418" s="253">
        <v>8450000</v>
      </c>
      <c r="AL418" s="253"/>
      <c r="AM418" s="253">
        <v>8450000</v>
      </c>
      <c r="AN418" s="253"/>
      <c r="AO418" s="253"/>
      <c r="AP418" s="253"/>
      <c r="AQ418" s="253"/>
      <c r="AR418" s="253"/>
      <c r="AS418" s="253">
        <f t="shared" si="42"/>
        <v>0</v>
      </c>
      <c r="AT418" s="27">
        <f t="shared" si="40"/>
        <v>0</v>
      </c>
      <c r="BH418" s="256"/>
    </row>
    <row r="419" spans="1:60" ht="18" customHeight="1">
      <c r="A419" s="218">
        <f>SUBTOTAL(3,$AT$7:AT419)</f>
        <v>413</v>
      </c>
      <c r="B419" s="251" t="s">
        <v>11637</v>
      </c>
      <c r="C419" s="251" t="str">
        <f t="shared" si="41"/>
        <v>004</v>
      </c>
      <c r="D419" s="260" t="s">
        <v>11638</v>
      </c>
      <c r="E419" s="258" t="s">
        <v>11639</v>
      </c>
      <c r="F419" s="251" t="s">
        <v>11640</v>
      </c>
      <c r="G419" s="251" t="s">
        <v>7106</v>
      </c>
      <c r="H419" s="251"/>
      <c r="I419" s="259" t="s">
        <v>8848</v>
      </c>
      <c r="J419" s="252"/>
      <c r="K419" s="259" t="s">
        <v>8848</v>
      </c>
      <c r="L419" s="252"/>
      <c r="M419" s="251" t="s">
        <v>11013</v>
      </c>
      <c r="N419" s="251"/>
      <c r="O419" s="251"/>
      <c r="P419" s="251"/>
      <c r="Q419" s="288">
        <v>7500000</v>
      </c>
      <c r="R419" s="288"/>
      <c r="S419" s="288"/>
      <c r="T419" s="288"/>
      <c r="U419" s="253"/>
      <c r="V419" s="253"/>
      <c r="W419" s="253">
        <v>7500000</v>
      </c>
      <c r="X419" s="253"/>
      <c r="Y419" s="253"/>
      <c r="Z419" s="253"/>
      <c r="AA419" s="253"/>
      <c r="AB419" s="253"/>
      <c r="AC419" s="253"/>
      <c r="AD419" s="253"/>
      <c r="AE419" s="253"/>
      <c r="AF419" s="253"/>
      <c r="AG419" s="253"/>
      <c r="AH419" s="253"/>
      <c r="AI419" s="253">
        <v>0</v>
      </c>
      <c r="AJ419" s="253"/>
      <c r="AK419" s="253">
        <v>8450000</v>
      </c>
      <c r="AL419" s="253"/>
      <c r="AM419" s="253">
        <v>8450000</v>
      </c>
      <c r="AN419" s="253"/>
      <c r="AO419" s="253"/>
      <c r="AP419" s="253"/>
      <c r="AQ419" s="253"/>
      <c r="AR419" s="253"/>
      <c r="AS419" s="253">
        <f t="shared" si="42"/>
        <v>0</v>
      </c>
      <c r="AT419" s="27">
        <f t="shared" si="40"/>
        <v>0</v>
      </c>
      <c r="BH419" s="256"/>
    </row>
    <row r="420" spans="1:60" ht="18" customHeight="1">
      <c r="A420" s="218">
        <f>SUBTOTAL(3,$AT$7:AT420)</f>
        <v>414</v>
      </c>
      <c r="B420" s="251" t="s">
        <v>11689</v>
      </c>
      <c r="C420" s="251" t="str">
        <f t="shared" si="41"/>
        <v>004</v>
      </c>
      <c r="D420" s="260" t="s">
        <v>6003</v>
      </c>
      <c r="E420" s="258" t="s">
        <v>10410</v>
      </c>
      <c r="F420" s="251" t="s">
        <v>9078</v>
      </c>
      <c r="G420" s="251" t="s">
        <v>7106</v>
      </c>
      <c r="H420" s="251"/>
      <c r="I420" s="259" t="s">
        <v>8848</v>
      </c>
      <c r="J420" s="252"/>
      <c r="K420" s="259" t="s">
        <v>8848</v>
      </c>
      <c r="L420" s="252"/>
      <c r="M420" s="251" t="s">
        <v>11037</v>
      </c>
      <c r="N420" s="251"/>
      <c r="O420" s="251"/>
      <c r="P420" s="251"/>
      <c r="Q420" s="288">
        <v>7500000</v>
      </c>
      <c r="R420" s="288"/>
      <c r="S420" s="288"/>
      <c r="T420" s="288"/>
      <c r="U420" s="253">
        <v>7500000</v>
      </c>
      <c r="V420" s="253"/>
      <c r="W420" s="253"/>
      <c r="X420" s="253"/>
      <c r="Y420" s="253"/>
      <c r="Z420" s="253"/>
      <c r="AA420" s="253"/>
      <c r="AB420" s="253"/>
      <c r="AC420" s="253"/>
      <c r="AD420" s="253"/>
      <c r="AE420" s="253"/>
      <c r="AF420" s="253"/>
      <c r="AG420" s="253"/>
      <c r="AH420" s="253"/>
      <c r="AI420" s="253">
        <v>0</v>
      </c>
      <c r="AJ420" s="253"/>
      <c r="AK420" s="253">
        <v>8450000</v>
      </c>
      <c r="AL420" s="253"/>
      <c r="AM420" s="253">
        <v>8450000</v>
      </c>
      <c r="AN420" s="253"/>
      <c r="AO420" s="253"/>
      <c r="AP420" s="253"/>
      <c r="AQ420" s="253"/>
      <c r="AR420" s="253"/>
      <c r="AS420" s="253">
        <f t="shared" si="42"/>
        <v>0</v>
      </c>
      <c r="AT420" s="27">
        <f t="shared" si="40"/>
        <v>0</v>
      </c>
      <c r="BH420" s="256"/>
    </row>
    <row r="421" spans="1:60" ht="18" customHeight="1">
      <c r="A421" s="218">
        <f>SUBTOTAL(3,$AT$7:AT421)</f>
        <v>415</v>
      </c>
      <c r="B421" s="251" t="s">
        <v>11690</v>
      </c>
      <c r="C421" s="251" t="str">
        <f t="shared" si="41"/>
        <v>004</v>
      </c>
      <c r="D421" s="260" t="s">
        <v>5904</v>
      </c>
      <c r="E421" s="258" t="s">
        <v>11691</v>
      </c>
      <c r="F421" s="251" t="s">
        <v>10911</v>
      </c>
      <c r="G421" s="251" t="s">
        <v>7106</v>
      </c>
      <c r="H421" s="251"/>
      <c r="I421" s="259" t="s">
        <v>8848</v>
      </c>
      <c r="J421" s="252"/>
      <c r="K421" s="259" t="s">
        <v>8848</v>
      </c>
      <c r="L421" s="252"/>
      <c r="M421" s="251" t="s">
        <v>11000</v>
      </c>
      <c r="N421" s="251"/>
      <c r="O421" s="251"/>
      <c r="P421" s="251"/>
      <c r="Q421" s="288">
        <v>7500000</v>
      </c>
      <c r="R421" s="288"/>
      <c r="S421" s="288"/>
      <c r="T421" s="288"/>
      <c r="U421" s="253">
        <v>7500000</v>
      </c>
      <c r="V421" s="253"/>
      <c r="W421" s="253"/>
      <c r="X421" s="253"/>
      <c r="Y421" s="253"/>
      <c r="Z421" s="253"/>
      <c r="AA421" s="253"/>
      <c r="AB421" s="253"/>
      <c r="AC421" s="253"/>
      <c r="AD421" s="253"/>
      <c r="AE421" s="253"/>
      <c r="AF421" s="253"/>
      <c r="AG421" s="253"/>
      <c r="AH421" s="253"/>
      <c r="AI421" s="253">
        <v>0</v>
      </c>
      <c r="AJ421" s="253"/>
      <c r="AK421" s="253">
        <v>8450000</v>
      </c>
      <c r="AL421" s="253"/>
      <c r="AM421" s="253">
        <v>8450000</v>
      </c>
      <c r="AN421" s="253"/>
      <c r="AO421" s="253"/>
      <c r="AP421" s="253"/>
      <c r="AQ421" s="253"/>
      <c r="AR421" s="253"/>
      <c r="AS421" s="253">
        <f t="shared" si="42"/>
        <v>0</v>
      </c>
      <c r="AT421" s="27">
        <f t="shared" si="40"/>
        <v>0</v>
      </c>
      <c r="BH421" s="256"/>
    </row>
    <row r="422" spans="1:60" ht="18" customHeight="1">
      <c r="A422" s="218">
        <f>SUBTOTAL(3,$AT$7:AT422)</f>
        <v>416</v>
      </c>
      <c r="B422" s="251" t="s">
        <v>11692</v>
      </c>
      <c r="C422" s="251" t="str">
        <f t="shared" si="41"/>
        <v>004</v>
      </c>
      <c r="D422" s="260" t="s">
        <v>5329</v>
      </c>
      <c r="E422" s="258" t="s">
        <v>11693</v>
      </c>
      <c r="F422" s="251" t="s">
        <v>10569</v>
      </c>
      <c r="G422" s="251" t="s">
        <v>7106</v>
      </c>
      <c r="H422" s="251"/>
      <c r="I422" s="259" t="s">
        <v>8848</v>
      </c>
      <c r="J422" s="252"/>
      <c r="K422" s="259" t="s">
        <v>8848</v>
      </c>
      <c r="L422" s="252"/>
      <c r="M422" s="251" t="s">
        <v>10997</v>
      </c>
      <c r="N422" s="251"/>
      <c r="O422" s="251"/>
      <c r="P422" s="251"/>
      <c r="Q422" s="288">
        <v>7500000</v>
      </c>
      <c r="R422" s="288"/>
      <c r="S422" s="288"/>
      <c r="T422" s="288"/>
      <c r="U422" s="253">
        <v>7500000</v>
      </c>
      <c r="V422" s="253"/>
      <c r="W422" s="253"/>
      <c r="X422" s="253"/>
      <c r="Y422" s="253"/>
      <c r="Z422" s="253"/>
      <c r="AA422" s="253"/>
      <c r="AB422" s="253"/>
      <c r="AC422" s="253"/>
      <c r="AD422" s="253"/>
      <c r="AE422" s="253"/>
      <c r="AF422" s="253"/>
      <c r="AG422" s="253"/>
      <c r="AH422" s="253"/>
      <c r="AI422" s="253">
        <v>0</v>
      </c>
      <c r="AJ422" s="253"/>
      <c r="AK422" s="253">
        <v>8450000</v>
      </c>
      <c r="AL422" s="253"/>
      <c r="AM422" s="253">
        <v>8450000</v>
      </c>
      <c r="AN422" s="253"/>
      <c r="AO422" s="253"/>
      <c r="AP422" s="253"/>
      <c r="AQ422" s="253"/>
      <c r="AR422" s="253"/>
      <c r="AS422" s="253">
        <f t="shared" si="42"/>
        <v>0</v>
      </c>
      <c r="AT422" s="27">
        <f t="shared" si="40"/>
        <v>0</v>
      </c>
      <c r="BH422" s="256"/>
    </row>
    <row r="423" spans="1:60" ht="18" customHeight="1">
      <c r="A423" s="218">
        <f>SUBTOTAL(3,$AT$7:AT423)</f>
        <v>417</v>
      </c>
      <c r="B423" s="251" t="s">
        <v>11694</v>
      </c>
      <c r="C423" s="251" t="str">
        <f t="shared" si="41"/>
        <v>004</v>
      </c>
      <c r="D423" s="260" t="s">
        <v>6446</v>
      </c>
      <c r="E423" s="258" t="s">
        <v>11695</v>
      </c>
      <c r="F423" s="251" t="s">
        <v>11696</v>
      </c>
      <c r="G423" s="251" t="s">
        <v>7106</v>
      </c>
      <c r="H423" s="251"/>
      <c r="I423" s="259" t="s">
        <v>8848</v>
      </c>
      <c r="J423" s="252"/>
      <c r="K423" s="259" t="s">
        <v>8848</v>
      </c>
      <c r="L423" s="252"/>
      <c r="M423" s="251" t="s">
        <v>11025</v>
      </c>
      <c r="N423" s="251"/>
      <c r="O423" s="251"/>
      <c r="P423" s="251"/>
      <c r="Q423" s="288">
        <v>7500000</v>
      </c>
      <c r="R423" s="288"/>
      <c r="S423" s="288"/>
      <c r="T423" s="288"/>
      <c r="U423" s="253">
        <v>7500000</v>
      </c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3"/>
      <c r="AG423" s="253"/>
      <c r="AH423" s="253"/>
      <c r="AI423" s="253">
        <v>0</v>
      </c>
      <c r="AJ423" s="253">
        <v>1726000</v>
      </c>
      <c r="AK423" s="253">
        <f>8450000-AJ423</f>
        <v>6724000</v>
      </c>
      <c r="AL423" s="253"/>
      <c r="AM423" s="253"/>
      <c r="AN423" s="253"/>
      <c r="AO423" s="253"/>
      <c r="AP423" s="253"/>
      <c r="AQ423" s="253"/>
      <c r="AR423" s="253"/>
      <c r="AS423" s="253">
        <f t="shared" si="42"/>
        <v>6724000</v>
      </c>
      <c r="AT423" s="27">
        <f t="shared" si="40"/>
        <v>6724000</v>
      </c>
      <c r="BH423" s="256"/>
    </row>
    <row r="424" spans="1:60" ht="18" customHeight="1">
      <c r="A424" s="218">
        <f>SUBTOTAL(3,$AT$7:AT424)</f>
        <v>418</v>
      </c>
      <c r="B424" s="251" t="s">
        <v>11653</v>
      </c>
      <c r="C424" s="251" t="str">
        <f t="shared" si="41"/>
        <v>004</v>
      </c>
      <c r="D424" s="260" t="s">
        <v>11654</v>
      </c>
      <c r="E424" s="258" t="s">
        <v>11655</v>
      </c>
      <c r="F424" s="251" t="s">
        <v>7172</v>
      </c>
      <c r="G424" s="251" t="s">
        <v>496</v>
      </c>
      <c r="H424" s="251"/>
      <c r="I424" s="259" t="s">
        <v>8848</v>
      </c>
      <c r="J424" s="252"/>
      <c r="K424" s="259" t="s">
        <v>8848</v>
      </c>
      <c r="L424" s="252"/>
      <c r="M424" s="251" t="s">
        <v>11037</v>
      </c>
      <c r="N424" s="251"/>
      <c r="O424" s="251"/>
      <c r="P424" s="251"/>
      <c r="Q424" s="288">
        <v>7500000</v>
      </c>
      <c r="R424" s="288"/>
      <c r="S424" s="288"/>
      <c r="T424" s="288"/>
      <c r="U424" s="253"/>
      <c r="V424" s="253"/>
      <c r="W424" s="253">
        <v>7500000</v>
      </c>
      <c r="X424" s="253"/>
      <c r="Y424" s="253"/>
      <c r="Z424" s="253"/>
      <c r="AA424" s="253"/>
      <c r="AB424" s="253"/>
      <c r="AC424" s="253"/>
      <c r="AD424" s="253"/>
      <c r="AE424" s="253"/>
      <c r="AF424" s="253"/>
      <c r="AG424" s="253"/>
      <c r="AH424" s="253"/>
      <c r="AI424" s="253">
        <v>0</v>
      </c>
      <c r="AJ424" s="253"/>
      <c r="AK424" s="253">
        <v>8450000</v>
      </c>
      <c r="AL424" s="253"/>
      <c r="AM424" s="253"/>
      <c r="AN424" s="253"/>
      <c r="AO424" s="253">
        <v>8450000</v>
      </c>
      <c r="AP424" s="253"/>
      <c r="AQ424" s="253"/>
      <c r="AR424" s="253"/>
      <c r="AS424" s="253">
        <f>IF(SUM(AL424:AO424)&lt;SUM(AK424),SUM(AK424)-SUM(AL424:AO424),)</f>
        <v>0</v>
      </c>
      <c r="AT424" s="27">
        <f t="shared" si="40"/>
        <v>0</v>
      </c>
      <c r="BH424" s="256"/>
    </row>
    <row r="425" spans="1:60" ht="18" customHeight="1">
      <c r="A425" s="218">
        <f>SUBTOTAL(3,$AT$7:AT425)</f>
        <v>419</v>
      </c>
      <c r="B425" s="251" t="s">
        <v>11701</v>
      </c>
      <c r="C425" s="251" t="str">
        <f t="shared" ref="C425:C456" si="43">MID(D425:D2107,4,3)</f>
        <v>004</v>
      </c>
      <c r="D425" s="260" t="s">
        <v>5673</v>
      </c>
      <c r="E425" s="258" t="s">
        <v>11702</v>
      </c>
      <c r="F425" s="251" t="s">
        <v>11703</v>
      </c>
      <c r="G425" s="251" t="s">
        <v>496</v>
      </c>
      <c r="H425" s="251"/>
      <c r="I425" s="259" t="s">
        <v>8848</v>
      </c>
      <c r="J425" s="252"/>
      <c r="K425" s="259" t="s">
        <v>8848</v>
      </c>
      <c r="L425" s="252"/>
      <c r="M425" s="251" t="s">
        <v>11025</v>
      </c>
      <c r="N425" s="251"/>
      <c r="O425" s="251"/>
      <c r="P425" s="251"/>
      <c r="Q425" s="288">
        <v>7500000</v>
      </c>
      <c r="R425" s="288"/>
      <c r="S425" s="288"/>
      <c r="T425" s="288"/>
      <c r="U425" s="253">
        <v>7500000</v>
      </c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>
        <v>0</v>
      </c>
      <c r="AJ425" s="253"/>
      <c r="AK425" s="253">
        <v>8450000</v>
      </c>
      <c r="AL425" s="253"/>
      <c r="AM425" s="253"/>
      <c r="AN425" s="253"/>
      <c r="AO425" s="253"/>
      <c r="AP425" s="253"/>
      <c r="AQ425" s="253"/>
      <c r="AR425" s="253"/>
      <c r="AS425" s="253">
        <f>IF(SUM(AL425:AM425)&lt;SUM(AK425),SUM(AK425)-SUM(AL425:AM425),)</f>
        <v>8450000</v>
      </c>
      <c r="AT425" s="27">
        <f t="shared" si="40"/>
        <v>8450000</v>
      </c>
      <c r="BH425" s="256"/>
    </row>
    <row r="426" spans="1:60" ht="18" customHeight="1">
      <c r="A426" s="218">
        <f>SUBTOTAL(3,$AT$7:AT426)</f>
        <v>420</v>
      </c>
      <c r="B426" s="251" t="s">
        <v>11704</v>
      </c>
      <c r="C426" s="251" t="str">
        <f t="shared" si="43"/>
        <v>004</v>
      </c>
      <c r="D426" s="260" t="s">
        <v>5714</v>
      </c>
      <c r="E426" s="258" t="s">
        <v>11705</v>
      </c>
      <c r="F426" s="251" t="s">
        <v>11706</v>
      </c>
      <c r="G426" s="251" t="s">
        <v>496</v>
      </c>
      <c r="H426" s="251"/>
      <c r="I426" s="259" t="s">
        <v>8848</v>
      </c>
      <c r="J426" s="252"/>
      <c r="K426" s="259" t="s">
        <v>8848</v>
      </c>
      <c r="L426" s="252"/>
      <c r="M426" s="251" t="s">
        <v>11025</v>
      </c>
      <c r="N426" s="251"/>
      <c r="O426" s="251"/>
      <c r="P426" s="251"/>
      <c r="Q426" s="288">
        <v>7500000</v>
      </c>
      <c r="R426" s="288"/>
      <c r="S426" s="288"/>
      <c r="T426" s="288"/>
      <c r="U426" s="253">
        <v>7500000</v>
      </c>
      <c r="V426" s="253"/>
      <c r="W426" s="253"/>
      <c r="X426" s="253"/>
      <c r="Y426" s="253"/>
      <c r="Z426" s="253"/>
      <c r="AA426" s="253"/>
      <c r="AB426" s="253"/>
      <c r="AC426" s="253"/>
      <c r="AD426" s="253"/>
      <c r="AE426" s="253"/>
      <c r="AF426" s="253"/>
      <c r="AG426" s="253"/>
      <c r="AH426" s="253"/>
      <c r="AI426" s="253">
        <v>0</v>
      </c>
      <c r="AJ426" s="253"/>
      <c r="AK426" s="253">
        <v>8450000</v>
      </c>
      <c r="AL426" s="253"/>
      <c r="AM426" s="253">
        <v>8450000</v>
      </c>
      <c r="AN426" s="253"/>
      <c r="AO426" s="253"/>
      <c r="AP426" s="253"/>
      <c r="AQ426" s="253"/>
      <c r="AR426" s="253"/>
      <c r="AS426" s="253">
        <f>IF(SUM(AL426:AM426)&lt;SUM(AK426),SUM(AK426)-SUM(AL426:AM426),)</f>
        <v>0</v>
      </c>
      <c r="AT426" s="27">
        <f t="shared" si="40"/>
        <v>0</v>
      </c>
      <c r="BH426" s="256"/>
    </row>
    <row r="427" spans="1:60" ht="18" customHeight="1">
      <c r="A427" s="218">
        <f>SUBTOTAL(3,$AT$7:AT427)</f>
        <v>421</v>
      </c>
      <c r="B427" s="251" t="s">
        <v>11707</v>
      </c>
      <c r="C427" s="251" t="str">
        <f t="shared" si="43"/>
        <v>004</v>
      </c>
      <c r="D427" s="260" t="s">
        <v>6709</v>
      </c>
      <c r="E427" s="258" t="s">
        <v>11708</v>
      </c>
      <c r="F427" s="251" t="s">
        <v>11044</v>
      </c>
      <c r="G427" s="251" t="s">
        <v>496</v>
      </c>
      <c r="H427" s="251"/>
      <c r="I427" s="259" t="s">
        <v>8848</v>
      </c>
      <c r="J427" s="252"/>
      <c r="K427" s="259" t="s">
        <v>8848</v>
      </c>
      <c r="L427" s="252"/>
      <c r="M427" s="251" t="s">
        <v>11004</v>
      </c>
      <c r="N427" s="251"/>
      <c r="O427" s="251"/>
      <c r="P427" s="251"/>
      <c r="Q427" s="288">
        <v>7500000</v>
      </c>
      <c r="R427" s="288"/>
      <c r="S427" s="288"/>
      <c r="T427" s="288"/>
      <c r="U427" s="253">
        <v>7500000</v>
      </c>
      <c r="V427" s="253"/>
      <c r="W427" s="253"/>
      <c r="X427" s="253"/>
      <c r="Y427" s="253"/>
      <c r="Z427" s="253"/>
      <c r="AA427" s="253"/>
      <c r="AB427" s="253"/>
      <c r="AC427" s="253"/>
      <c r="AD427" s="253"/>
      <c r="AE427" s="253"/>
      <c r="AF427" s="253"/>
      <c r="AG427" s="253"/>
      <c r="AH427" s="253"/>
      <c r="AI427" s="253">
        <v>0</v>
      </c>
      <c r="AJ427" s="253"/>
      <c r="AK427" s="253">
        <v>8450000</v>
      </c>
      <c r="AL427" s="253"/>
      <c r="AM427" s="253">
        <v>8450000</v>
      </c>
      <c r="AN427" s="253"/>
      <c r="AO427" s="253"/>
      <c r="AP427" s="253"/>
      <c r="AQ427" s="253"/>
      <c r="AR427" s="253"/>
      <c r="AS427" s="253">
        <f>IF(SUM(AL427:AM427)&lt;SUM(AK427),SUM(AK427)-SUM(AL427:AM427),)</f>
        <v>0</v>
      </c>
      <c r="AT427" s="27">
        <f t="shared" si="40"/>
        <v>0</v>
      </c>
      <c r="BH427" s="256"/>
    </row>
    <row r="428" spans="1:60" ht="18" customHeight="1">
      <c r="A428" s="218">
        <f>SUBTOTAL(3,$AT$7:AT428)</f>
        <v>422</v>
      </c>
      <c r="B428" s="251" t="s">
        <v>11709</v>
      </c>
      <c r="C428" s="251" t="str">
        <f t="shared" si="43"/>
        <v>004</v>
      </c>
      <c r="D428" s="260" t="s">
        <v>5184</v>
      </c>
      <c r="E428" s="258" t="s">
        <v>11710</v>
      </c>
      <c r="F428" s="251" t="s">
        <v>11661</v>
      </c>
      <c r="G428" s="251" t="s">
        <v>496</v>
      </c>
      <c r="H428" s="251"/>
      <c r="I428" s="259" t="s">
        <v>8848</v>
      </c>
      <c r="J428" s="252"/>
      <c r="K428" s="259" t="s">
        <v>8848</v>
      </c>
      <c r="L428" s="252"/>
      <c r="M428" s="251" t="s">
        <v>11037</v>
      </c>
      <c r="N428" s="251"/>
      <c r="O428" s="251"/>
      <c r="P428" s="251"/>
      <c r="Q428" s="288">
        <v>7500000</v>
      </c>
      <c r="R428" s="288"/>
      <c r="S428" s="288"/>
      <c r="T428" s="288"/>
      <c r="U428" s="253">
        <v>7500000</v>
      </c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3"/>
      <c r="AG428" s="253"/>
      <c r="AH428" s="253"/>
      <c r="AI428" s="253">
        <v>0</v>
      </c>
      <c r="AJ428" s="253"/>
      <c r="AK428" s="253">
        <v>8450000</v>
      </c>
      <c r="AL428" s="253"/>
      <c r="AM428" s="253"/>
      <c r="AN428" s="253"/>
      <c r="AO428" s="253">
        <v>8450000</v>
      </c>
      <c r="AP428" s="253"/>
      <c r="AQ428" s="253"/>
      <c r="AR428" s="253"/>
      <c r="AS428" s="253">
        <f>IF(SUM(AL428:AO428)&lt;SUM(AK428),SUM(AK428)-SUM(AL428:AO428),)</f>
        <v>0</v>
      </c>
      <c r="AT428" s="27">
        <f t="shared" si="40"/>
        <v>0</v>
      </c>
      <c r="BH428" s="256"/>
    </row>
    <row r="429" spans="1:60" ht="18" customHeight="1">
      <c r="A429" s="218">
        <f>SUBTOTAL(3,$AT$7:AT429)</f>
        <v>423</v>
      </c>
      <c r="B429" s="251" t="s">
        <v>11711</v>
      </c>
      <c r="C429" s="251" t="str">
        <f t="shared" si="43"/>
        <v>004</v>
      </c>
      <c r="D429" s="260" t="s">
        <v>6630</v>
      </c>
      <c r="E429" s="258" t="s">
        <v>11712</v>
      </c>
      <c r="F429" s="251" t="s">
        <v>10576</v>
      </c>
      <c r="G429" s="251" t="s">
        <v>496</v>
      </c>
      <c r="H429" s="251"/>
      <c r="I429" s="259" t="s">
        <v>8848</v>
      </c>
      <c r="J429" s="252"/>
      <c r="K429" s="259" t="s">
        <v>8848</v>
      </c>
      <c r="L429" s="252"/>
      <c r="M429" s="251" t="s">
        <v>11004</v>
      </c>
      <c r="N429" s="251"/>
      <c r="O429" s="251"/>
      <c r="P429" s="251"/>
      <c r="Q429" s="288">
        <v>7500000</v>
      </c>
      <c r="R429" s="288"/>
      <c r="S429" s="288"/>
      <c r="T429" s="288"/>
      <c r="U429" s="253">
        <v>7500000</v>
      </c>
      <c r="V429" s="253"/>
      <c r="W429" s="253"/>
      <c r="X429" s="253"/>
      <c r="Y429" s="253"/>
      <c r="Z429" s="253"/>
      <c r="AA429" s="253"/>
      <c r="AB429" s="253"/>
      <c r="AC429" s="253"/>
      <c r="AD429" s="253"/>
      <c r="AE429" s="253"/>
      <c r="AF429" s="253"/>
      <c r="AG429" s="253"/>
      <c r="AH429" s="253"/>
      <c r="AI429" s="253">
        <v>0</v>
      </c>
      <c r="AJ429" s="253"/>
      <c r="AK429" s="253">
        <v>8450000</v>
      </c>
      <c r="AL429" s="253"/>
      <c r="AM429" s="253">
        <v>8450000</v>
      </c>
      <c r="AN429" s="253"/>
      <c r="AO429" s="253"/>
      <c r="AP429" s="253"/>
      <c r="AQ429" s="253"/>
      <c r="AR429" s="253"/>
      <c r="AS429" s="253">
        <f t="shared" ref="AS429:AS434" si="44">IF(SUM(AL429:AM429)&lt;SUM(AK429),SUM(AK429)-SUM(AL429:AM429),)</f>
        <v>0</v>
      </c>
      <c r="AT429" s="27">
        <f t="shared" si="40"/>
        <v>0</v>
      </c>
      <c r="BH429" s="256"/>
    </row>
    <row r="430" spans="1:60" ht="18" customHeight="1">
      <c r="A430" s="218">
        <f>SUBTOTAL(3,$AT$7:AT430)</f>
        <v>424</v>
      </c>
      <c r="B430" s="251" t="s">
        <v>11664</v>
      </c>
      <c r="C430" s="251" t="str">
        <f t="shared" si="43"/>
        <v>004</v>
      </c>
      <c r="D430" s="260" t="s">
        <v>11665</v>
      </c>
      <c r="E430" s="258" t="s">
        <v>11666</v>
      </c>
      <c r="F430" s="251" t="s">
        <v>11667</v>
      </c>
      <c r="G430" s="251" t="s">
        <v>496</v>
      </c>
      <c r="H430" s="251"/>
      <c r="I430" s="259" t="s">
        <v>8848</v>
      </c>
      <c r="J430" s="252"/>
      <c r="K430" s="259" t="s">
        <v>8848</v>
      </c>
      <c r="L430" s="252"/>
      <c r="M430" s="251" t="s">
        <v>11000</v>
      </c>
      <c r="N430" s="251"/>
      <c r="O430" s="251"/>
      <c r="P430" s="251"/>
      <c r="Q430" s="288">
        <v>7500000</v>
      </c>
      <c r="R430" s="288"/>
      <c r="S430" s="288"/>
      <c r="T430" s="288"/>
      <c r="U430" s="253"/>
      <c r="V430" s="253"/>
      <c r="W430" s="253">
        <v>7500000</v>
      </c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>
        <v>0</v>
      </c>
      <c r="AJ430" s="253"/>
      <c r="AK430" s="253">
        <v>8450000</v>
      </c>
      <c r="AL430" s="253"/>
      <c r="AM430" s="253">
        <v>8450000</v>
      </c>
      <c r="AN430" s="253"/>
      <c r="AO430" s="253"/>
      <c r="AP430" s="253"/>
      <c r="AQ430" s="253"/>
      <c r="AR430" s="253"/>
      <c r="AS430" s="253">
        <f t="shared" si="44"/>
        <v>0</v>
      </c>
      <c r="AT430" s="27">
        <f t="shared" si="40"/>
        <v>0</v>
      </c>
      <c r="BH430" s="256"/>
    </row>
    <row r="431" spans="1:60" ht="18" customHeight="1">
      <c r="A431" s="218">
        <f>SUBTOTAL(3,$AT$7:AT431)</f>
        <v>425</v>
      </c>
      <c r="B431" s="251" t="s">
        <v>11685</v>
      </c>
      <c r="C431" s="251" t="str">
        <f t="shared" si="43"/>
        <v>004</v>
      </c>
      <c r="D431" s="260" t="s">
        <v>11686</v>
      </c>
      <c r="E431" s="258" t="s">
        <v>11687</v>
      </c>
      <c r="F431" s="251" t="s">
        <v>11688</v>
      </c>
      <c r="G431" s="251" t="s">
        <v>496</v>
      </c>
      <c r="H431" s="251"/>
      <c r="I431" s="259" t="s">
        <v>8848</v>
      </c>
      <c r="J431" s="252"/>
      <c r="K431" s="259" t="s">
        <v>8848</v>
      </c>
      <c r="L431" s="252"/>
      <c r="M431" s="251" t="s">
        <v>11013</v>
      </c>
      <c r="N431" s="251"/>
      <c r="O431" s="251"/>
      <c r="P431" s="251"/>
      <c r="Q431" s="288">
        <v>7500000</v>
      </c>
      <c r="R431" s="288"/>
      <c r="S431" s="288"/>
      <c r="T431" s="288"/>
      <c r="U431" s="253"/>
      <c r="V431" s="253"/>
      <c r="W431" s="253"/>
      <c r="X431" s="253"/>
      <c r="Y431" s="253">
        <v>7500000</v>
      </c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>
        <v>0</v>
      </c>
      <c r="AJ431" s="253">
        <v>1578000</v>
      </c>
      <c r="AK431" s="253">
        <f>8450000-AJ431</f>
        <v>6872000</v>
      </c>
      <c r="AL431" s="253"/>
      <c r="AM431" s="253">
        <v>8450000</v>
      </c>
      <c r="AN431" s="253"/>
      <c r="AO431" s="253"/>
      <c r="AP431" s="253"/>
      <c r="AQ431" s="253"/>
      <c r="AR431" s="253"/>
      <c r="AS431" s="253">
        <f t="shared" si="44"/>
        <v>0</v>
      </c>
      <c r="AT431" s="27">
        <f t="shared" si="40"/>
        <v>0</v>
      </c>
      <c r="BH431" s="256"/>
    </row>
    <row r="432" spans="1:60" ht="18" customHeight="1">
      <c r="A432" s="218">
        <f>SUBTOTAL(3,$AT$7:AT432)</f>
        <v>426</v>
      </c>
      <c r="B432" s="251" t="s">
        <v>11719</v>
      </c>
      <c r="C432" s="251" t="str">
        <f t="shared" si="43"/>
        <v>004</v>
      </c>
      <c r="D432" s="260" t="s">
        <v>6106</v>
      </c>
      <c r="E432" s="258" t="s">
        <v>11720</v>
      </c>
      <c r="F432" s="251" t="s">
        <v>11721</v>
      </c>
      <c r="G432" s="251" t="s">
        <v>7106</v>
      </c>
      <c r="H432" s="251"/>
      <c r="I432" s="259" t="s">
        <v>8848</v>
      </c>
      <c r="J432" s="252"/>
      <c r="K432" s="259" t="s">
        <v>8848</v>
      </c>
      <c r="L432" s="252"/>
      <c r="M432" s="251" t="s">
        <v>11013</v>
      </c>
      <c r="N432" s="251"/>
      <c r="O432" s="251"/>
      <c r="P432" s="251"/>
      <c r="Q432" s="288">
        <v>7500000</v>
      </c>
      <c r="R432" s="288"/>
      <c r="S432" s="288"/>
      <c r="T432" s="288"/>
      <c r="U432" s="253">
        <v>7500000</v>
      </c>
      <c r="V432" s="253"/>
      <c r="W432" s="253"/>
      <c r="X432" s="253"/>
      <c r="Y432" s="253"/>
      <c r="Z432" s="253"/>
      <c r="AA432" s="253"/>
      <c r="AB432" s="253"/>
      <c r="AC432" s="253"/>
      <c r="AD432" s="253"/>
      <c r="AE432" s="253"/>
      <c r="AF432" s="253"/>
      <c r="AG432" s="253"/>
      <c r="AH432" s="253"/>
      <c r="AI432" s="253">
        <v>0</v>
      </c>
      <c r="AJ432" s="253"/>
      <c r="AK432" s="253">
        <v>8450000</v>
      </c>
      <c r="AL432" s="253"/>
      <c r="AM432" s="253">
        <v>8450000</v>
      </c>
      <c r="AN432" s="253"/>
      <c r="AO432" s="253"/>
      <c r="AP432" s="253"/>
      <c r="AQ432" s="253"/>
      <c r="AR432" s="253"/>
      <c r="AS432" s="253">
        <f t="shared" si="44"/>
        <v>0</v>
      </c>
      <c r="AT432" s="27">
        <f t="shared" si="40"/>
        <v>0</v>
      </c>
      <c r="BH432" s="256"/>
    </row>
    <row r="433" spans="1:60" ht="18" customHeight="1">
      <c r="A433" s="218">
        <f>SUBTOTAL(3,$AT$7:AT433)</f>
        <v>427</v>
      </c>
      <c r="B433" s="251" t="s">
        <v>11722</v>
      </c>
      <c r="C433" s="251" t="str">
        <f t="shared" si="43"/>
        <v>004</v>
      </c>
      <c r="D433" s="260" t="s">
        <v>6016</v>
      </c>
      <c r="E433" s="258" t="s">
        <v>11723</v>
      </c>
      <c r="F433" s="251" t="s">
        <v>11724</v>
      </c>
      <c r="G433" s="251" t="s">
        <v>496</v>
      </c>
      <c r="H433" s="251"/>
      <c r="I433" s="259" t="s">
        <v>8848</v>
      </c>
      <c r="J433" s="252"/>
      <c r="K433" s="259" t="s">
        <v>8848</v>
      </c>
      <c r="L433" s="252"/>
      <c r="M433" s="251" t="s">
        <v>11004</v>
      </c>
      <c r="N433" s="251"/>
      <c r="O433" s="251"/>
      <c r="P433" s="251"/>
      <c r="Q433" s="288">
        <v>7500000</v>
      </c>
      <c r="R433" s="288"/>
      <c r="S433" s="288"/>
      <c r="T433" s="288"/>
      <c r="U433" s="253">
        <v>7500000</v>
      </c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3"/>
      <c r="AG433" s="253"/>
      <c r="AH433" s="253"/>
      <c r="AI433" s="253">
        <v>0</v>
      </c>
      <c r="AJ433" s="253"/>
      <c r="AK433" s="253">
        <v>8450000</v>
      </c>
      <c r="AL433" s="253"/>
      <c r="AM433" s="253"/>
      <c r="AN433" s="253"/>
      <c r="AO433" s="253"/>
      <c r="AP433" s="253"/>
      <c r="AQ433" s="253">
        <v>8450000</v>
      </c>
      <c r="AR433" s="253"/>
      <c r="AS433" s="253">
        <f>IF(SUM(AL433:AQ433)&lt;SUM(AK433),SUM(AK433)-SUM(AL433:AQ433),)</f>
        <v>0</v>
      </c>
      <c r="AT433" s="27">
        <f t="shared" si="40"/>
        <v>0</v>
      </c>
      <c r="BH433" s="256"/>
    </row>
    <row r="434" spans="1:60" ht="18" customHeight="1">
      <c r="A434" s="218">
        <f>SUBTOTAL(3,$AT$7:AT434)</f>
        <v>428</v>
      </c>
      <c r="B434" s="251" t="s">
        <v>11725</v>
      </c>
      <c r="C434" s="251" t="str">
        <f t="shared" si="43"/>
        <v>004</v>
      </c>
      <c r="D434" s="260" t="s">
        <v>6216</v>
      </c>
      <c r="E434" s="258" t="s">
        <v>11726</v>
      </c>
      <c r="F434" s="251" t="s">
        <v>11452</v>
      </c>
      <c r="G434" s="251" t="s">
        <v>496</v>
      </c>
      <c r="H434" s="251"/>
      <c r="I434" s="259" t="s">
        <v>8848</v>
      </c>
      <c r="J434" s="252"/>
      <c r="K434" s="259" t="s">
        <v>8848</v>
      </c>
      <c r="L434" s="252"/>
      <c r="M434" s="251" t="s">
        <v>11037</v>
      </c>
      <c r="N434" s="251"/>
      <c r="O434" s="251"/>
      <c r="P434" s="251"/>
      <c r="Q434" s="288">
        <v>7500000</v>
      </c>
      <c r="R434" s="288"/>
      <c r="S434" s="288"/>
      <c r="T434" s="288"/>
      <c r="U434" s="253">
        <v>7500000</v>
      </c>
      <c r="V434" s="253"/>
      <c r="W434" s="253"/>
      <c r="X434" s="253"/>
      <c r="Y434" s="253"/>
      <c r="Z434" s="253"/>
      <c r="AA434" s="253"/>
      <c r="AB434" s="253"/>
      <c r="AC434" s="253"/>
      <c r="AD434" s="253"/>
      <c r="AE434" s="253"/>
      <c r="AF434" s="253"/>
      <c r="AG434" s="253"/>
      <c r="AH434" s="253"/>
      <c r="AI434" s="253">
        <v>0</v>
      </c>
      <c r="AJ434" s="253"/>
      <c r="AK434" s="253">
        <v>8450000</v>
      </c>
      <c r="AL434" s="253"/>
      <c r="AM434" s="253">
        <v>8450000</v>
      </c>
      <c r="AN434" s="253"/>
      <c r="AO434" s="253"/>
      <c r="AP434" s="253"/>
      <c r="AQ434" s="253"/>
      <c r="AR434" s="253"/>
      <c r="AS434" s="253">
        <f t="shared" si="44"/>
        <v>0</v>
      </c>
      <c r="AT434" s="27">
        <f t="shared" si="40"/>
        <v>0</v>
      </c>
      <c r="BH434" s="256"/>
    </row>
    <row r="435" spans="1:60" ht="18" customHeight="1">
      <c r="A435" s="218">
        <f>SUBTOTAL(3,$AT$7:AT435)</f>
        <v>429</v>
      </c>
      <c r="B435" s="251" t="s">
        <v>11727</v>
      </c>
      <c r="C435" s="251" t="str">
        <f t="shared" si="43"/>
        <v>004</v>
      </c>
      <c r="D435" s="260" t="s">
        <v>4895</v>
      </c>
      <c r="E435" s="258" t="s">
        <v>11728</v>
      </c>
      <c r="F435" s="251" t="s">
        <v>11729</v>
      </c>
      <c r="G435" s="251" t="s">
        <v>7106</v>
      </c>
      <c r="H435" s="251"/>
      <c r="I435" s="259" t="s">
        <v>8848</v>
      </c>
      <c r="J435" s="252"/>
      <c r="K435" s="259" t="s">
        <v>8848</v>
      </c>
      <c r="L435" s="252"/>
      <c r="M435" s="251" t="s">
        <v>11025</v>
      </c>
      <c r="N435" s="251"/>
      <c r="O435" s="251"/>
      <c r="P435" s="251"/>
      <c r="Q435" s="288">
        <v>7500000</v>
      </c>
      <c r="R435" s="288"/>
      <c r="S435" s="288"/>
      <c r="T435" s="288"/>
      <c r="U435" s="253">
        <v>7500000</v>
      </c>
      <c r="V435" s="253"/>
      <c r="W435" s="253"/>
      <c r="X435" s="253"/>
      <c r="Y435" s="253"/>
      <c r="Z435" s="253"/>
      <c r="AA435" s="253"/>
      <c r="AB435" s="253"/>
      <c r="AC435" s="253"/>
      <c r="AD435" s="253"/>
      <c r="AE435" s="253"/>
      <c r="AF435" s="253"/>
      <c r="AG435" s="253"/>
      <c r="AH435" s="253"/>
      <c r="AI435" s="253">
        <v>0</v>
      </c>
      <c r="AJ435" s="253"/>
      <c r="AK435" s="253">
        <v>8450000</v>
      </c>
      <c r="AL435" s="253"/>
      <c r="AM435" s="253"/>
      <c r="AN435" s="253"/>
      <c r="AO435" s="253">
        <v>8450000</v>
      </c>
      <c r="AP435" s="253"/>
      <c r="AQ435" s="253"/>
      <c r="AR435" s="253"/>
      <c r="AS435" s="253">
        <f>IF(SUM(AL435:AO435)&lt;SUM(AK435),SUM(AK435)-SUM(AL435:AO435),)</f>
        <v>0</v>
      </c>
      <c r="AT435" s="27">
        <f t="shared" si="40"/>
        <v>0</v>
      </c>
      <c r="BH435" s="256"/>
    </row>
    <row r="436" spans="1:60" ht="18" customHeight="1">
      <c r="A436" s="218">
        <f>SUBTOTAL(3,$AT$7:AT436)</f>
        <v>430</v>
      </c>
      <c r="B436" s="251" t="s">
        <v>11730</v>
      </c>
      <c r="C436" s="251" t="str">
        <f t="shared" si="43"/>
        <v>004</v>
      </c>
      <c r="D436" s="260" t="s">
        <v>6590</v>
      </c>
      <c r="E436" s="258" t="s">
        <v>11731</v>
      </c>
      <c r="F436" s="251" t="s">
        <v>11458</v>
      </c>
      <c r="G436" s="251" t="s">
        <v>7106</v>
      </c>
      <c r="H436" s="251"/>
      <c r="I436" s="259" t="s">
        <v>8848</v>
      </c>
      <c r="J436" s="252"/>
      <c r="K436" s="259" t="s">
        <v>8848</v>
      </c>
      <c r="L436" s="252"/>
      <c r="M436" s="251" t="s">
        <v>10997</v>
      </c>
      <c r="N436" s="251"/>
      <c r="O436" s="251"/>
      <c r="P436" s="251"/>
      <c r="Q436" s="288">
        <v>7500000</v>
      </c>
      <c r="R436" s="288"/>
      <c r="S436" s="288"/>
      <c r="T436" s="288"/>
      <c r="U436" s="253">
        <v>7500000</v>
      </c>
      <c r="V436" s="253"/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>
        <v>0</v>
      </c>
      <c r="AJ436" s="253"/>
      <c r="AK436" s="253">
        <v>8450000</v>
      </c>
      <c r="AL436" s="253"/>
      <c r="AM436" s="253">
        <v>8450000</v>
      </c>
      <c r="AN436" s="253"/>
      <c r="AO436" s="253"/>
      <c r="AP436" s="253"/>
      <c r="AQ436" s="253"/>
      <c r="AR436" s="253"/>
      <c r="AS436" s="253">
        <f>IF(SUM(AL436:AM436)&lt;SUM(AK436),SUM(AK436)-SUM(AL436:AM436),)</f>
        <v>0</v>
      </c>
      <c r="AT436" s="27">
        <f t="shared" si="40"/>
        <v>0</v>
      </c>
      <c r="BH436" s="256"/>
    </row>
    <row r="437" spans="1:60" ht="18" customHeight="1">
      <c r="A437" s="218">
        <f>SUBTOTAL(3,$AT$7:AT437)</f>
        <v>431</v>
      </c>
      <c r="B437" s="251" t="s">
        <v>11732</v>
      </c>
      <c r="C437" s="251" t="str">
        <f t="shared" si="43"/>
        <v>004</v>
      </c>
      <c r="D437" s="260" t="s">
        <v>6610</v>
      </c>
      <c r="E437" s="258" t="s">
        <v>11733</v>
      </c>
      <c r="F437" s="251" t="s">
        <v>11734</v>
      </c>
      <c r="G437" s="251" t="s">
        <v>7106</v>
      </c>
      <c r="H437" s="251"/>
      <c r="I437" s="259" t="s">
        <v>8848</v>
      </c>
      <c r="J437" s="252"/>
      <c r="K437" s="259" t="s">
        <v>8848</v>
      </c>
      <c r="L437" s="252"/>
      <c r="M437" s="251" t="s">
        <v>11037</v>
      </c>
      <c r="N437" s="251"/>
      <c r="O437" s="251"/>
      <c r="P437" s="251"/>
      <c r="Q437" s="288">
        <v>7500000</v>
      </c>
      <c r="R437" s="288"/>
      <c r="S437" s="288"/>
      <c r="T437" s="288"/>
      <c r="U437" s="253">
        <v>7500000</v>
      </c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>
        <v>0</v>
      </c>
      <c r="AJ437" s="253"/>
      <c r="AK437" s="253">
        <v>8450000</v>
      </c>
      <c r="AL437" s="253"/>
      <c r="AM437" s="253">
        <v>8450000</v>
      </c>
      <c r="AN437" s="253"/>
      <c r="AO437" s="253"/>
      <c r="AP437" s="253"/>
      <c r="AQ437" s="253"/>
      <c r="AR437" s="253"/>
      <c r="AS437" s="253">
        <f>IF(SUM(AL437:AM437)&lt;SUM(AK437),SUM(AK437)-SUM(AL437:AM437),)</f>
        <v>0</v>
      </c>
      <c r="AT437" s="27">
        <f t="shared" si="40"/>
        <v>0</v>
      </c>
      <c r="BH437" s="256"/>
    </row>
    <row r="438" spans="1:60" ht="18" customHeight="1">
      <c r="A438" s="218">
        <f>SUBTOTAL(3,$AT$7:AT438)</f>
        <v>432</v>
      </c>
      <c r="B438" s="251" t="s">
        <v>11735</v>
      </c>
      <c r="C438" s="251" t="str">
        <f t="shared" si="43"/>
        <v>004</v>
      </c>
      <c r="D438" s="260" t="s">
        <v>5613</v>
      </c>
      <c r="E438" s="258" t="s">
        <v>11736</v>
      </c>
      <c r="F438" s="251" t="s">
        <v>11432</v>
      </c>
      <c r="G438" s="251" t="s">
        <v>7106</v>
      </c>
      <c r="H438" s="251"/>
      <c r="I438" s="259" t="s">
        <v>8848</v>
      </c>
      <c r="J438" s="252"/>
      <c r="K438" s="259" t="s">
        <v>8848</v>
      </c>
      <c r="L438" s="252"/>
      <c r="M438" s="251" t="s">
        <v>11037</v>
      </c>
      <c r="N438" s="251"/>
      <c r="O438" s="251"/>
      <c r="P438" s="251"/>
      <c r="Q438" s="288">
        <v>7500000</v>
      </c>
      <c r="R438" s="288"/>
      <c r="S438" s="288"/>
      <c r="T438" s="288"/>
      <c r="U438" s="253">
        <v>7500000</v>
      </c>
      <c r="V438" s="253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>
        <v>0</v>
      </c>
      <c r="AJ438" s="253"/>
      <c r="AK438" s="253">
        <v>8450000</v>
      </c>
      <c r="AL438" s="253"/>
      <c r="AM438" s="253">
        <v>8450000</v>
      </c>
      <c r="AN438" s="253"/>
      <c r="AO438" s="253"/>
      <c r="AP438" s="253"/>
      <c r="AQ438" s="253"/>
      <c r="AR438" s="253"/>
      <c r="AS438" s="253">
        <f>IF(SUM(AL438:AM438)&lt;SUM(AK438),SUM(AK438)-SUM(AL438:AM438),)</f>
        <v>0</v>
      </c>
      <c r="AT438" s="27">
        <f t="shared" si="40"/>
        <v>0</v>
      </c>
      <c r="BH438" s="256"/>
    </row>
    <row r="439" spans="1:60" ht="18" customHeight="1">
      <c r="A439" s="218">
        <f>SUBTOTAL(3,$AT$7:AT439)</f>
        <v>433</v>
      </c>
      <c r="B439" s="251" t="s">
        <v>11737</v>
      </c>
      <c r="C439" s="251" t="str">
        <f t="shared" si="43"/>
        <v>004</v>
      </c>
      <c r="D439" s="260" t="s">
        <v>5228</v>
      </c>
      <c r="E439" s="258" t="s">
        <v>9365</v>
      </c>
      <c r="F439" s="251" t="s">
        <v>11738</v>
      </c>
      <c r="G439" s="251" t="s">
        <v>7106</v>
      </c>
      <c r="H439" s="251"/>
      <c r="I439" s="259" t="s">
        <v>8848</v>
      </c>
      <c r="J439" s="252"/>
      <c r="K439" s="259" t="s">
        <v>8848</v>
      </c>
      <c r="L439" s="252"/>
      <c r="M439" s="251" t="s">
        <v>11025</v>
      </c>
      <c r="N439" s="251"/>
      <c r="O439" s="251"/>
      <c r="P439" s="251"/>
      <c r="Q439" s="288">
        <v>7500000</v>
      </c>
      <c r="R439" s="288"/>
      <c r="S439" s="288"/>
      <c r="T439" s="288"/>
      <c r="U439" s="253">
        <v>7500000</v>
      </c>
      <c r="V439" s="253"/>
      <c r="W439" s="253"/>
      <c r="X439" s="253"/>
      <c r="Y439" s="253"/>
      <c r="Z439" s="253"/>
      <c r="AA439" s="253"/>
      <c r="AB439" s="253"/>
      <c r="AC439" s="253"/>
      <c r="AD439" s="253"/>
      <c r="AE439" s="253"/>
      <c r="AF439" s="253"/>
      <c r="AG439" s="253"/>
      <c r="AH439" s="253"/>
      <c r="AI439" s="253">
        <v>0</v>
      </c>
      <c r="AJ439" s="253"/>
      <c r="AK439" s="253">
        <v>8450000</v>
      </c>
      <c r="AL439" s="253"/>
      <c r="AM439" s="253"/>
      <c r="AN439" s="253"/>
      <c r="AO439" s="253">
        <v>8450000</v>
      </c>
      <c r="AP439" s="253"/>
      <c r="AQ439" s="253"/>
      <c r="AR439" s="253"/>
      <c r="AS439" s="253">
        <f t="shared" ref="AS439:AS440" si="45">IF(SUM(AL439:AO439)&lt;SUM(AK439),SUM(AK439)-SUM(AL439:AO439),)</f>
        <v>0</v>
      </c>
      <c r="AT439" s="27">
        <f t="shared" si="40"/>
        <v>0</v>
      </c>
      <c r="BH439" s="256"/>
    </row>
    <row r="440" spans="1:60" ht="18" customHeight="1">
      <c r="A440" s="218">
        <f>SUBTOTAL(3,$AT$7:AT440)</f>
        <v>434</v>
      </c>
      <c r="B440" s="251" t="s">
        <v>11739</v>
      </c>
      <c r="C440" s="251" t="str">
        <f t="shared" si="43"/>
        <v>004</v>
      </c>
      <c r="D440" s="260" t="s">
        <v>4949</v>
      </c>
      <c r="E440" s="258" t="s">
        <v>11740</v>
      </c>
      <c r="F440" s="251" t="s">
        <v>11741</v>
      </c>
      <c r="G440" s="251" t="s">
        <v>7106</v>
      </c>
      <c r="H440" s="251"/>
      <c r="I440" s="259" t="s">
        <v>8848</v>
      </c>
      <c r="J440" s="252"/>
      <c r="K440" s="259" t="s">
        <v>8848</v>
      </c>
      <c r="L440" s="252"/>
      <c r="M440" s="251" t="s">
        <v>11000</v>
      </c>
      <c r="N440" s="251"/>
      <c r="O440" s="251"/>
      <c r="P440" s="251"/>
      <c r="Q440" s="288">
        <v>7500000</v>
      </c>
      <c r="R440" s="288"/>
      <c r="S440" s="288"/>
      <c r="T440" s="288"/>
      <c r="U440" s="253">
        <v>7500000</v>
      </c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3"/>
      <c r="AH440" s="253"/>
      <c r="AI440" s="253">
        <v>0</v>
      </c>
      <c r="AJ440" s="253"/>
      <c r="AK440" s="253">
        <v>8450000</v>
      </c>
      <c r="AL440" s="253"/>
      <c r="AM440" s="253"/>
      <c r="AN440" s="253"/>
      <c r="AO440" s="253">
        <v>8450000</v>
      </c>
      <c r="AP440" s="253"/>
      <c r="AQ440" s="253"/>
      <c r="AR440" s="253"/>
      <c r="AS440" s="253">
        <f t="shared" si="45"/>
        <v>0</v>
      </c>
      <c r="AT440" s="27">
        <f t="shared" si="40"/>
        <v>0</v>
      </c>
      <c r="BH440" s="256"/>
    </row>
    <row r="441" spans="1:60" ht="18" customHeight="1">
      <c r="A441" s="218">
        <f>SUBTOTAL(3,$AT$7:AT441)</f>
        <v>435</v>
      </c>
      <c r="B441" s="251" t="s">
        <v>11697</v>
      </c>
      <c r="C441" s="251" t="str">
        <f t="shared" si="43"/>
        <v>004</v>
      </c>
      <c r="D441" s="260" t="s">
        <v>11698</v>
      </c>
      <c r="E441" s="258" t="s">
        <v>11699</v>
      </c>
      <c r="F441" s="262" t="s">
        <v>11700</v>
      </c>
      <c r="G441" s="251" t="s">
        <v>7106</v>
      </c>
      <c r="H441" s="262"/>
      <c r="I441" s="259" t="s">
        <v>8848</v>
      </c>
      <c r="J441" s="252"/>
      <c r="K441" s="259" t="s">
        <v>8848</v>
      </c>
      <c r="L441" s="252"/>
      <c r="M441" s="262" t="s">
        <v>11004</v>
      </c>
      <c r="N441" s="262"/>
      <c r="O441" s="262"/>
      <c r="P441" s="262"/>
      <c r="Q441" s="289">
        <v>7500000</v>
      </c>
      <c r="R441" s="289"/>
      <c r="S441" s="289"/>
      <c r="T441" s="289"/>
      <c r="U441" s="253"/>
      <c r="V441" s="253"/>
      <c r="W441" s="253">
        <v>7500000</v>
      </c>
      <c r="X441" s="253"/>
      <c r="Y441" s="253"/>
      <c r="Z441" s="253"/>
      <c r="AA441" s="253"/>
      <c r="AB441" s="253"/>
      <c r="AC441" s="253"/>
      <c r="AD441" s="253"/>
      <c r="AE441" s="253"/>
      <c r="AF441" s="253"/>
      <c r="AG441" s="253"/>
      <c r="AH441" s="253"/>
      <c r="AI441" s="253">
        <v>0</v>
      </c>
      <c r="AJ441" s="253"/>
      <c r="AK441" s="253">
        <v>8450000</v>
      </c>
      <c r="AL441" s="253"/>
      <c r="AM441" s="253">
        <v>8450000</v>
      </c>
      <c r="AN441" s="253"/>
      <c r="AO441" s="253"/>
      <c r="AP441" s="253"/>
      <c r="AQ441" s="253"/>
      <c r="AR441" s="253"/>
      <c r="AS441" s="253">
        <f t="shared" ref="AS441:AS455" si="46">IF(SUM(AL441:AM441)&lt;SUM(AK441),SUM(AK441)-SUM(AL441:AM441),)</f>
        <v>0</v>
      </c>
      <c r="AT441" s="27">
        <f t="shared" si="40"/>
        <v>0</v>
      </c>
      <c r="BH441" s="256"/>
    </row>
    <row r="442" spans="1:60" ht="18" customHeight="1">
      <c r="A442" s="218">
        <f>SUBTOTAL(3,$AT$7:AT442)</f>
        <v>436</v>
      </c>
      <c r="B442" s="251" t="s">
        <v>11744</v>
      </c>
      <c r="C442" s="251" t="str">
        <f t="shared" si="43"/>
        <v>004</v>
      </c>
      <c r="D442" s="260" t="s">
        <v>6890</v>
      </c>
      <c r="E442" s="258" t="s">
        <v>11745</v>
      </c>
      <c r="F442" s="251" t="s">
        <v>11435</v>
      </c>
      <c r="G442" s="251" t="s">
        <v>7106</v>
      </c>
      <c r="H442" s="251"/>
      <c r="I442" s="259" t="s">
        <v>8848</v>
      </c>
      <c r="J442" s="252"/>
      <c r="K442" s="259" t="s">
        <v>8848</v>
      </c>
      <c r="L442" s="252"/>
      <c r="M442" s="251" t="s">
        <v>11037</v>
      </c>
      <c r="N442" s="251"/>
      <c r="O442" s="251"/>
      <c r="P442" s="251"/>
      <c r="Q442" s="288">
        <v>7500000</v>
      </c>
      <c r="R442" s="288"/>
      <c r="S442" s="288"/>
      <c r="T442" s="288"/>
      <c r="U442" s="253">
        <v>7500000</v>
      </c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>
        <v>0</v>
      </c>
      <c r="AJ442" s="253"/>
      <c r="AK442" s="253">
        <v>8450000</v>
      </c>
      <c r="AL442" s="253"/>
      <c r="AM442" s="253">
        <v>8450000</v>
      </c>
      <c r="AN442" s="253"/>
      <c r="AO442" s="253"/>
      <c r="AP442" s="253"/>
      <c r="AQ442" s="253"/>
      <c r="AR442" s="253"/>
      <c r="AS442" s="253">
        <f t="shared" si="46"/>
        <v>0</v>
      </c>
      <c r="AT442" s="27">
        <f t="shared" si="40"/>
        <v>0</v>
      </c>
      <c r="BH442" s="256"/>
    </row>
    <row r="443" spans="1:60" ht="18" customHeight="1">
      <c r="A443" s="218">
        <f>SUBTOTAL(3,$AT$7:AT443)</f>
        <v>437</v>
      </c>
      <c r="B443" s="251" t="s">
        <v>11713</v>
      </c>
      <c r="C443" s="251" t="str">
        <f t="shared" si="43"/>
        <v>004</v>
      </c>
      <c r="D443" s="260" t="s">
        <v>11714</v>
      </c>
      <c r="E443" s="258" t="s">
        <v>11715</v>
      </c>
      <c r="F443" s="251" t="s">
        <v>9188</v>
      </c>
      <c r="G443" s="251" t="s">
        <v>496</v>
      </c>
      <c r="H443" s="251"/>
      <c r="I443" s="259" t="s">
        <v>8848</v>
      </c>
      <c r="J443" s="252"/>
      <c r="K443" s="259" t="s">
        <v>8848</v>
      </c>
      <c r="L443" s="252"/>
      <c r="M443" s="251" t="s">
        <v>11037</v>
      </c>
      <c r="N443" s="251"/>
      <c r="O443" s="251"/>
      <c r="P443" s="251"/>
      <c r="Q443" s="288">
        <v>7500000</v>
      </c>
      <c r="R443" s="288"/>
      <c r="S443" s="288"/>
      <c r="T443" s="288"/>
      <c r="U443" s="253"/>
      <c r="V443" s="253"/>
      <c r="W443" s="253">
        <v>7500000</v>
      </c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>
        <v>0</v>
      </c>
      <c r="AJ443" s="253"/>
      <c r="AK443" s="253">
        <v>8450000</v>
      </c>
      <c r="AL443" s="253"/>
      <c r="AM443" s="253">
        <v>8450000</v>
      </c>
      <c r="AN443" s="253"/>
      <c r="AO443" s="253"/>
      <c r="AP443" s="253"/>
      <c r="AQ443" s="253"/>
      <c r="AR443" s="253"/>
      <c r="AS443" s="253">
        <f t="shared" si="46"/>
        <v>0</v>
      </c>
      <c r="AT443" s="27">
        <f t="shared" si="40"/>
        <v>0</v>
      </c>
      <c r="BH443" s="256"/>
    </row>
    <row r="444" spans="1:60" ht="18" customHeight="1">
      <c r="A444" s="218">
        <f>SUBTOTAL(3,$AT$7:AT444)</f>
        <v>438</v>
      </c>
      <c r="B444" s="251" t="s">
        <v>11753</v>
      </c>
      <c r="C444" s="251" t="str">
        <f>MID(D444:D2127,4,3)</f>
        <v>004</v>
      </c>
      <c r="D444" s="260" t="s">
        <v>6801</v>
      </c>
      <c r="E444" s="258" t="s">
        <v>11754</v>
      </c>
      <c r="F444" s="251" t="s">
        <v>11755</v>
      </c>
      <c r="G444" s="251" t="s">
        <v>7106</v>
      </c>
      <c r="H444" s="251"/>
      <c r="I444" s="259" t="s">
        <v>8848</v>
      </c>
      <c r="J444" s="252"/>
      <c r="K444" s="259" t="s">
        <v>8848</v>
      </c>
      <c r="L444" s="252"/>
      <c r="M444" s="251" t="s">
        <v>11025</v>
      </c>
      <c r="N444" s="251"/>
      <c r="O444" s="251"/>
      <c r="P444" s="251"/>
      <c r="Q444" s="288">
        <v>7500000</v>
      </c>
      <c r="R444" s="288"/>
      <c r="S444" s="288"/>
      <c r="T444" s="288"/>
      <c r="U444" s="253">
        <v>7500000</v>
      </c>
      <c r="V444" s="253"/>
      <c r="W444" s="253"/>
      <c r="X444" s="253"/>
      <c r="Y444" s="253"/>
      <c r="Z444" s="253"/>
      <c r="AA444" s="253"/>
      <c r="AB444" s="253"/>
      <c r="AC444" s="253"/>
      <c r="AD444" s="253"/>
      <c r="AE444" s="253"/>
      <c r="AF444" s="253"/>
      <c r="AG444" s="253"/>
      <c r="AH444" s="253"/>
      <c r="AI444" s="253">
        <v>0</v>
      </c>
      <c r="AJ444" s="253"/>
      <c r="AK444" s="253">
        <v>8450000</v>
      </c>
      <c r="AL444" s="253"/>
      <c r="AM444" s="253">
        <v>8450000</v>
      </c>
      <c r="AN444" s="253"/>
      <c r="AO444" s="253"/>
      <c r="AP444" s="253"/>
      <c r="AQ444" s="253"/>
      <c r="AR444" s="253"/>
      <c r="AS444" s="253">
        <f t="shared" si="46"/>
        <v>0</v>
      </c>
      <c r="AT444" s="27">
        <f t="shared" si="40"/>
        <v>0</v>
      </c>
      <c r="BH444" s="256"/>
    </row>
    <row r="445" spans="1:60" ht="18" customHeight="1">
      <c r="A445" s="218">
        <f>SUBTOTAL(3,$AT$7:AT445)</f>
        <v>439</v>
      </c>
      <c r="B445" s="251" t="s">
        <v>11758</v>
      </c>
      <c r="C445" s="251" t="str">
        <f t="shared" ref="C445:C488" si="47">MID(D445:D2129,4,3)</f>
        <v>004</v>
      </c>
      <c r="D445" s="260" t="s">
        <v>5946</v>
      </c>
      <c r="E445" s="258" t="s">
        <v>11759</v>
      </c>
      <c r="F445" s="251" t="s">
        <v>11194</v>
      </c>
      <c r="G445" s="251" t="s">
        <v>7106</v>
      </c>
      <c r="H445" s="251"/>
      <c r="I445" s="259" t="s">
        <v>8848</v>
      </c>
      <c r="J445" s="252"/>
      <c r="K445" s="259" t="s">
        <v>8848</v>
      </c>
      <c r="L445" s="252"/>
      <c r="M445" s="251" t="s">
        <v>11025</v>
      </c>
      <c r="N445" s="251"/>
      <c r="O445" s="251"/>
      <c r="P445" s="251"/>
      <c r="Q445" s="288">
        <v>7500000</v>
      </c>
      <c r="R445" s="288"/>
      <c r="S445" s="288"/>
      <c r="T445" s="288"/>
      <c r="U445" s="253">
        <v>7500000</v>
      </c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3"/>
      <c r="AG445" s="253"/>
      <c r="AH445" s="253"/>
      <c r="AI445" s="253">
        <v>0</v>
      </c>
      <c r="AJ445" s="253"/>
      <c r="AK445" s="253">
        <v>8450000</v>
      </c>
      <c r="AL445" s="253"/>
      <c r="AM445" s="253">
        <v>8450000</v>
      </c>
      <c r="AN445" s="253"/>
      <c r="AO445" s="253"/>
      <c r="AP445" s="253"/>
      <c r="AQ445" s="253"/>
      <c r="AR445" s="253"/>
      <c r="AS445" s="253">
        <f t="shared" si="46"/>
        <v>0</v>
      </c>
      <c r="AT445" s="27">
        <f t="shared" si="40"/>
        <v>0</v>
      </c>
      <c r="BH445" s="256"/>
    </row>
    <row r="446" spans="1:60" ht="18" customHeight="1">
      <c r="A446" s="218">
        <f>SUBTOTAL(3,$AT$7:AT446)</f>
        <v>440</v>
      </c>
      <c r="B446" s="251" t="s">
        <v>11760</v>
      </c>
      <c r="C446" s="251" t="str">
        <f t="shared" si="47"/>
        <v>004</v>
      </c>
      <c r="D446" s="260" t="s">
        <v>6985</v>
      </c>
      <c r="E446" s="258" t="s">
        <v>11761</v>
      </c>
      <c r="F446" s="251" t="s">
        <v>11762</v>
      </c>
      <c r="G446" s="251" t="s">
        <v>7106</v>
      </c>
      <c r="H446" s="251"/>
      <c r="I446" s="259" t="s">
        <v>8848</v>
      </c>
      <c r="J446" s="252"/>
      <c r="K446" s="259" t="s">
        <v>8848</v>
      </c>
      <c r="L446" s="252"/>
      <c r="M446" s="251" t="s">
        <v>11004</v>
      </c>
      <c r="N446" s="251"/>
      <c r="O446" s="251"/>
      <c r="P446" s="251"/>
      <c r="Q446" s="288">
        <v>7500000</v>
      </c>
      <c r="R446" s="288"/>
      <c r="S446" s="288"/>
      <c r="T446" s="288"/>
      <c r="U446" s="253">
        <v>7500000</v>
      </c>
      <c r="V446" s="253"/>
      <c r="W446" s="253"/>
      <c r="X446" s="253"/>
      <c r="Y446" s="253"/>
      <c r="Z446" s="253"/>
      <c r="AA446" s="253"/>
      <c r="AB446" s="253"/>
      <c r="AC446" s="253"/>
      <c r="AD446" s="253"/>
      <c r="AE446" s="253"/>
      <c r="AF446" s="253"/>
      <c r="AG446" s="253"/>
      <c r="AH446" s="253"/>
      <c r="AI446" s="253">
        <v>0</v>
      </c>
      <c r="AJ446" s="253"/>
      <c r="AK446" s="253">
        <v>8450000</v>
      </c>
      <c r="AL446" s="253"/>
      <c r="AM446" s="253">
        <v>8450000</v>
      </c>
      <c r="AN446" s="253"/>
      <c r="AO446" s="253"/>
      <c r="AP446" s="253"/>
      <c r="AQ446" s="253"/>
      <c r="AR446" s="253"/>
      <c r="AS446" s="253">
        <f t="shared" si="46"/>
        <v>0</v>
      </c>
      <c r="AT446" s="27">
        <f t="shared" si="40"/>
        <v>0</v>
      </c>
      <c r="BH446" s="256"/>
    </row>
    <row r="447" spans="1:60" ht="18" customHeight="1">
      <c r="A447" s="218">
        <f>SUBTOTAL(3,$AT$7:AT447)</f>
        <v>441</v>
      </c>
      <c r="B447" s="251" t="s">
        <v>11763</v>
      </c>
      <c r="C447" s="251" t="str">
        <f t="shared" si="47"/>
        <v>004</v>
      </c>
      <c r="D447" s="260" t="s">
        <v>6258</v>
      </c>
      <c r="E447" s="258" t="s">
        <v>11764</v>
      </c>
      <c r="F447" s="251" t="s">
        <v>10880</v>
      </c>
      <c r="G447" s="251" t="s">
        <v>7106</v>
      </c>
      <c r="H447" s="251"/>
      <c r="I447" s="259" t="s">
        <v>8848</v>
      </c>
      <c r="J447" s="252"/>
      <c r="K447" s="259" t="s">
        <v>8848</v>
      </c>
      <c r="L447" s="252"/>
      <c r="M447" s="251" t="s">
        <v>11037</v>
      </c>
      <c r="N447" s="251"/>
      <c r="O447" s="251"/>
      <c r="P447" s="251"/>
      <c r="Q447" s="288">
        <v>7500000</v>
      </c>
      <c r="R447" s="288"/>
      <c r="S447" s="288"/>
      <c r="T447" s="288"/>
      <c r="U447" s="253">
        <v>7500000</v>
      </c>
      <c r="V447" s="253"/>
      <c r="W447" s="253"/>
      <c r="X447" s="253"/>
      <c r="Y447" s="253"/>
      <c r="Z447" s="253"/>
      <c r="AA447" s="253"/>
      <c r="AB447" s="253"/>
      <c r="AC447" s="253"/>
      <c r="AD447" s="253"/>
      <c r="AE447" s="253"/>
      <c r="AF447" s="253"/>
      <c r="AG447" s="253"/>
      <c r="AH447" s="253"/>
      <c r="AI447" s="253">
        <v>0</v>
      </c>
      <c r="AJ447" s="253"/>
      <c r="AK447" s="253">
        <v>8450000</v>
      </c>
      <c r="AL447" s="253"/>
      <c r="AM447" s="253">
        <v>8450000</v>
      </c>
      <c r="AN447" s="253"/>
      <c r="AO447" s="253"/>
      <c r="AP447" s="253"/>
      <c r="AQ447" s="253"/>
      <c r="AR447" s="253"/>
      <c r="AS447" s="253">
        <f t="shared" si="46"/>
        <v>0</v>
      </c>
      <c r="AT447" s="27">
        <f t="shared" si="40"/>
        <v>0</v>
      </c>
      <c r="BH447" s="256"/>
    </row>
    <row r="448" spans="1:60" ht="18" customHeight="1">
      <c r="A448" s="218">
        <f>SUBTOTAL(3,$AT$7:AT448)</f>
        <v>442</v>
      </c>
      <c r="B448" s="251" t="s">
        <v>11765</v>
      </c>
      <c r="C448" s="251" t="str">
        <f t="shared" si="47"/>
        <v>004</v>
      </c>
      <c r="D448" s="260" t="s">
        <v>5578</v>
      </c>
      <c r="E448" s="258" t="s">
        <v>11766</v>
      </c>
      <c r="F448" s="251" t="s">
        <v>10576</v>
      </c>
      <c r="G448" s="251" t="s">
        <v>7106</v>
      </c>
      <c r="H448" s="251"/>
      <c r="I448" s="259" t="s">
        <v>8848</v>
      </c>
      <c r="J448" s="252"/>
      <c r="K448" s="259" t="s">
        <v>8848</v>
      </c>
      <c r="L448" s="252"/>
      <c r="M448" s="251" t="s">
        <v>11000</v>
      </c>
      <c r="N448" s="251"/>
      <c r="O448" s="251"/>
      <c r="P448" s="251"/>
      <c r="Q448" s="288">
        <v>7500000</v>
      </c>
      <c r="R448" s="288"/>
      <c r="S448" s="288"/>
      <c r="T448" s="288"/>
      <c r="U448" s="253">
        <v>7500000</v>
      </c>
      <c r="V448" s="253"/>
      <c r="W448" s="253"/>
      <c r="X448" s="253"/>
      <c r="Y448" s="253"/>
      <c r="Z448" s="253"/>
      <c r="AA448" s="253"/>
      <c r="AB448" s="253"/>
      <c r="AC448" s="253"/>
      <c r="AD448" s="253"/>
      <c r="AE448" s="253"/>
      <c r="AF448" s="253"/>
      <c r="AG448" s="253"/>
      <c r="AH448" s="253"/>
      <c r="AI448" s="253">
        <v>0</v>
      </c>
      <c r="AJ448" s="253"/>
      <c r="AK448" s="253">
        <v>8450000</v>
      </c>
      <c r="AL448" s="253"/>
      <c r="AM448" s="253">
        <v>8450000</v>
      </c>
      <c r="AN448" s="253"/>
      <c r="AO448" s="253"/>
      <c r="AP448" s="253"/>
      <c r="AQ448" s="253"/>
      <c r="AR448" s="253"/>
      <c r="AS448" s="253">
        <f t="shared" si="46"/>
        <v>0</v>
      </c>
      <c r="AT448" s="27">
        <f t="shared" si="40"/>
        <v>0</v>
      </c>
      <c r="BH448" s="256"/>
    </row>
    <row r="449" spans="1:60" ht="18" customHeight="1">
      <c r="A449" s="218">
        <f>SUBTOTAL(3,$AT$7:AT449)</f>
        <v>443</v>
      </c>
      <c r="B449" s="251" t="s">
        <v>11742</v>
      </c>
      <c r="C449" s="251" t="str">
        <f t="shared" si="47"/>
        <v>004</v>
      </c>
      <c r="D449" s="260" t="s">
        <v>11743</v>
      </c>
      <c r="E449" s="258" t="s">
        <v>9202</v>
      </c>
      <c r="F449" s="251" t="s">
        <v>10831</v>
      </c>
      <c r="G449" s="251" t="s">
        <v>7106</v>
      </c>
      <c r="H449" s="251"/>
      <c r="I449" s="259" t="s">
        <v>8848</v>
      </c>
      <c r="J449" s="252"/>
      <c r="K449" s="259" t="s">
        <v>8848</v>
      </c>
      <c r="L449" s="252"/>
      <c r="M449" s="251" t="s">
        <v>11013</v>
      </c>
      <c r="N449" s="251"/>
      <c r="O449" s="251"/>
      <c r="P449" s="251"/>
      <c r="Q449" s="288">
        <v>7500000</v>
      </c>
      <c r="R449" s="288"/>
      <c r="S449" s="288"/>
      <c r="T449" s="288"/>
      <c r="U449" s="253"/>
      <c r="V449" s="253"/>
      <c r="W449" s="253"/>
      <c r="X449" s="253"/>
      <c r="Y449" s="253">
        <v>7500000</v>
      </c>
      <c r="Z449" s="253"/>
      <c r="AA449" s="253"/>
      <c r="AB449" s="253"/>
      <c r="AC449" s="253"/>
      <c r="AD449" s="253"/>
      <c r="AE449" s="253"/>
      <c r="AF449" s="253"/>
      <c r="AG449" s="253"/>
      <c r="AH449" s="253"/>
      <c r="AI449" s="253">
        <v>0</v>
      </c>
      <c r="AJ449" s="253"/>
      <c r="AK449" s="253">
        <v>8450000</v>
      </c>
      <c r="AL449" s="253"/>
      <c r="AM449" s="253">
        <v>8450000</v>
      </c>
      <c r="AN449" s="253"/>
      <c r="AO449" s="253"/>
      <c r="AP449" s="253"/>
      <c r="AQ449" s="253"/>
      <c r="AR449" s="253"/>
      <c r="AS449" s="253">
        <f t="shared" si="46"/>
        <v>0</v>
      </c>
      <c r="AT449" s="27">
        <f t="shared" si="40"/>
        <v>0</v>
      </c>
      <c r="BH449" s="256"/>
    </row>
    <row r="450" spans="1:60" ht="18" customHeight="1">
      <c r="A450" s="218">
        <f>SUBTOTAL(3,$AT$7:AT450)</f>
        <v>444</v>
      </c>
      <c r="B450" s="251" t="s">
        <v>11746</v>
      </c>
      <c r="C450" s="251" t="str">
        <f t="shared" si="47"/>
        <v>004</v>
      </c>
      <c r="D450" s="260" t="s">
        <v>11747</v>
      </c>
      <c r="E450" s="258" t="s">
        <v>11748</v>
      </c>
      <c r="F450" s="251" t="s">
        <v>11749</v>
      </c>
      <c r="G450" s="251" t="s">
        <v>7106</v>
      </c>
      <c r="H450" s="251"/>
      <c r="I450" s="259" t="s">
        <v>8848</v>
      </c>
      <c r="J450" s="252"/>
      <c r="K450" s="259" t="s">
        <v>8848</v>
      </c>
      <c r="L450" s="252"/>
      <c r="M450" s="251" t="s">
        <v>11013</v>
      </c>
      <c r="N450" s="251"/>
      <c r="O450" s="251"/>
      <c r="P450" s="251"/>
      <c r="Q450" s="288">
        <v>7500000</v>
      </c>
      <c r="R450" s="288"/>
      <c r="S450" s="288"/>
      <c r="T450" s="288"/>
      <c r="U450" s="253"/>
      <c r="V450" s="253"/>
      <c r="W450" s="253">
        <v>7500000</v>
      </c>
      <c r="X450" s="253"/>
      <c r="Y450" s="253"/>
      <c r="Z450" s="253"/>
      <c r="AA450" s="253"/>
      <c r="AB450" s="253"/>
      <c r="AC450" s="253"/>
      <c r="AD450" s="253"/>
      <c r="AE450" s="253"/>
      <c r="AF450" s="253"/>
      <c r="AG450" s="253"/>
      <c r="AH450" s="253"/>
      <c r="AI450" s="253">
        <v>0</v>
      </c>
      <c r="AJ450" s="253"/>
      <c r="AK450" s="253">
        <v>8450000</v>
      </c>
      <c r="AL450" s="253"/>
      <c r="AM450" s="253">
        <v>8450000</v>
      </c>
      <c r="AN450" s="253"/>
      <c r="AO450" s="253"/>
      <c r="AP450" s="253"/>
      <c r="AQ450" s="253"/>
      <c r="AR450" s="253"/>
      <c r="AS450" s="253">
        <f t="shared" si="46"/>
        <v>0</v>
      </c>
      <c r="AT450" s="27">
        <f t="shared" si="40"/>
        <v>0</v>
      </c>
      <c r="BH450" s="256"/>
    </row>
    <row r="451" spans="1:60" ht="18" customHeight="1">
      <c r="A451" s="218">
        <f>SUBTOTAL(3,$AT$7:AT451)</f>
        <v>445</v>
      </c>
      <c r="B451" s="251" t="s">
        <v>11773</v>
      </c>
      <c r="C451" s="251" t="str">
        <f t="shared" si="47"/>
        <v>004</v>
      </c>
      <c r="D451" s="260" t="s">
        <v>5730</v>
      </c>
      <c r="E451" s="258" t="s">
        <v>11774</v>
      </c>
      <c r="F451" s="251" t="s">
        <v>10892</v>
      </c>
      <c r="G451" s="251" t="s">
        <v>7106</v>
      </c>
      <c r="H451" s="251"/>
      <c r="I451" s="259" t="s">
        <v>8848</v>
      </c>
      <c r="J451" s="252"/>
      <c r="K451" s="259" t="s">
        <v>8848</v>
      </c>
      <c r="L451" s="252"/>
      <c r="M451" s="251" t="s">
        <v>11000</v>
      </c>
      <c r="N451" s="251"/>
      <c r="O451" s="251"/>
      <c r="P451" s="251"/>
      <c r="Q451" s="288">
        <v>7500000</v>
      </c>
      <c r="R451" s="288"/>
      <c r="S451" s="288"/>
      <c r="T451" s="288"/>
      <c r="U451" s="253">
        <v>7500000</v>
      </c>
      <c r="V451" s="253"/>
      <c r="W451" s="253"/>
      <c r="X451" s="253"/>
      <c r="Y451" s="253"/>
      <c r="Z451" s="253"/>
      <c r="AA451" s="253"/>
      <c r="AB451" s="253"/>
      <c r="AC451" s="253"/>
      <c r="AD451" s="253"/>
      <c r="AE451" s="253"/>
      <c r="AF451" s="253"/>
      <c r="AG451" s="253"/>
      <c r="AH451" s="253"/>
      <c r="AI451" s="253">
        <v>0</v>
      </c>
      <c r="AJ451" s="253"/>
      <c r="AK451" s="253">
        <v>8450000</v>
      </c>
      <c r="AL451" s="253"/>
      <c r="AM451" s="253">
        <v>8450000</v>
      </c>
      <c r="AN451" s="253"/>
      <c r="AO451" s="253"/>
      <c r="AP451" s="253"/>
      <c r="AQ451" s="253"/>
      <c r="AR451" s="253"/>
      <c r="AS451" s="253">
        <f t="shared" si="46"/>
        <v>0</v>
      </c>
      <c r="AT451" s="27">
        <f t="shared" si="40"/>
        <v>0</v>
      </c>
      <c r="BH451" s="256"/>
    </row>
    <row r="452" spans="1:60" ht="18" customHeight="1">
      <c r="A452" s="218">
        <f>SUBTOTAL(3,$AT$7:AT452)</f>
        <v>446</v>
      </c>
      <c r="B452" s="251" t="s">
        <v>11775</v>
      </c>
      <c r="C452" s="251" t="str">
        <f t="shared" si="47"/>
        <v>004</v>
      </c>
      <c r="D452" s="260" t="s">
        <v>7039</v>
      </c>
      <c r="E452" s="258" t="s">
        <v>11776</v>
      </c>
      <c r="F452" s="251" t="s">
        <v>11505</v>
      </c>
      <c r="G452" s="251" t="s">
        <v>7106</v>
      </c>
      <c r="H452" s="251"/>
      <c r="I452" s="259" t="s">
        <v>8848</v>
      </c>
      <c r="J452" s="252"/>
      <c r="K452" s="259" t="s">
        <v>8848</v>
      </c>
      <c r="L452" s="252"/>
      <c r="M452" s="251" t="s">
        <v>10997</v>
      </c>
      <c r="N452" s="251"/>
      <c r="O452" s="251"/>
      <c r="P452" s="251"/>
      <c r="Q452" s="288">
        <v>7500000</v>
      </c>
      <c r="R452" s="288"/>
      <c r="S452" s="288"/>
      <c r="T452" s="288"/>
      <c r="U452" s="253">
        <v>7500000</v>
      </c>
      <c r="V452" s="253"/>
      <c r="W452" s="253"/>
      <c r="X452" s="253"/>
      <c r="Y452" s="253"/>
      <c r="Z452" s="253"/>
      <c r="AA452" s="253"/>
      <c r="AB452" s="253"/>
      <c r="AC452" s="253"/>
      <c r="AD452" s="253"/>
      <c r="AE452" s="253"/>
      <c r="AF452" s="253"/>
      <c r="AG452" s="253"/>
      <c r="AH452" s="253"/>
      <c r="AI452" s="253">
        <v>0</v>
      </c>
      <c r="AJ452" s="253"/>
      <c r="AK452" s="253">
        <v>8450000</v>
      </c>
      <c r="AL452" s="253"/>
      <c r="AM452" s="253">
        <v>8450000</v>
      </c>
      <c r="AN452" s="253"/>
      <c r="AO452" s="253"/>
      <c r="AP452" s="253"/>
      <c r="AQ452" s="253"/>
      <c r="AR452" s="253"/>
      <c r="AS452" s="253">
        <f t="shared" si="46"/>
        <v>0</v>
      </c>
      <c r="AT452" s="27">
        <f t="shared" si="40"/>
        <v>0</v>
      </c>
      <c r="BH452" s="256"/>
    </row>
    <row r="453" spans="1:60" ht="18" customHeight="1">
      <c r="A453" s="218">
        <f>SUBTOTAL(3,$AT$7:AT453)</f>
        <v>447</v>
      </c>
      <c r="B453" s="251" t="s">
        <v>11777</v>
      </c>
      <c r="C453" s="251" t="str">
        <f t="shared" si="47"/>
        <v>004</v>
      </c>
      <c r="D453" s="260" t="s">
        <v>6357</v>
      </c>
      <c r="E453" s="258" t="s">
        <v>11778</v>
      </c>
      <c r="F453" s="251" t="s">
        <v>11237</v>
      </c>
      <c r="G453" s="251" t="s">
        <v>7106</v>
      </c>
      <c r="H453" s="251"/>
      <c r="I453" s="259" t="s">
        <v>8848</v>
      </c>
      <c r="J453" s="252"/>
      <c r="K453" s="259" t="s">
        <v>8848</v>
      </c>
      <c r="L453" s="252"/>
      <c r="M453" s="251" t="s">
        <v>11013</v>
      </c>
      <c r="N453" s="251"/>
      <c r="O453" s="251"/>
      <c r="P453" s="251"/>
      <c r="Q453" s="288">
        <v>7500000</v>
      </c>
      <c r="R453" s="288"/>
      <c r="S453" s="288"/>
      <c r="T453" s="288"/>
      <c r="U453" s="253">
        <v>7500000</v>
      </c>
      <c r="V453" s="253"/>
      <c r="W453" s="253"/>
      <c r="X453" s="253"/>
      <c r="Y453" s="253"/>
      <c r="Z453" s="253"/>
      <c r="AA453" s="253"/>
      <c r="AB453" s="253"/>
      <c r="AC453" s="253"/>
      <c r="AD453" s="253"/>
      <c r="AE453" s="253"/>
      <c r="AF453" s="253"/>
      <c r="AG453" s="253"/>
      <c r="AH453" s="253"/>
      <c r="AI453" s="253">
        <v>0</v>
      </c>
      <c r="AJ453" s="253"/>
      <c r="AK453" s="253">
        <v>8450000</v>
      </c>
      <c r="AL453" s="253"/>
      <c r="AM453" s="253">
        <v>8450000</v>
      </c>
      <c r="AN453" s="253"/>
      <c r="AO453" s="253"/>
      <c r="AP453" s="253"/>
      <c r="AQ453" s="253"/>
      <c r="AR453" s="253"/>
      <c r="AS453" s="253">
        <f t="shared" si="46"/>
        <v>0</v>
      </c>
      <c r="AT453" s="27">
        <f t="shared" si="40"/>
        <v>0</v>
      </c>
      <c r="BH453" s="256"/>
    </row>
    <row r="454" spans="1:60" ht="18" customHeight="1">
      <c r="A454" s="218">
        <f>SUBTOTAL(3,$AT$7:AT454)</f>
        <v>448</v>
      </c>
      <c r="B454" s="251" t="s">
        <v>11779</v>
      </c>
      <c r="C454" s="251" t="str">
        <f t="shared" si="47"/>
        <v>004</v>
      </c>
      <c r="D454" s="260" t="s">
        <v>5998</v>
      </c>
      <c r="E454" s="258" t="s">
        <v>11780</v>
      </c>
      <c r="F454" s="251" t="s">
        <v>11781</v>
      </c>
      <c r="G454" s="251" t="s">
        <v>7106</v>
      </c>
      <c r="H454" s="251"/>
      <c r="I454" s="259" t="s">
        <v>8848</v>
      </c>
      <c r="J454" s="252"/>
      <c r="K454" s="259" t="s">
        <v>8848</v>
      </c>
      <c r="L454" s="252"/>
      <c r="M454" s="251" t="s">
        <v>11004</v>
      </c>
      <c r="N454" s="251"/>
      <c r="O454" s="251"/>
      <c r="P454" s="251"/>
      <c r="Q454" s="288">
        <v>7500000</v>
      </c>
      <c r="R454" s="288"/>
      <c r="S454" s="288"/>
      <c r="T454" s="288"/>
      <c r="U454" s="253">
        <v>7500000</v>
      </c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3"/>
      <c r="AG454" s="253"/>
      <c r="AH454" s="253"/>
      <c r="AI454" s="253">
        <v>0</v>
      </c>
      <c r="AJ454" s="253"/>
      <c r="AK454" s="253">
        <v>8450000</v>
      </c>
      <c r="AL454" s="253"/>
      <c r="AM454" s="253">
        <v>8450000</v>
      </c>
      <c r="AN454" s="253"/>
      <c r="AO454" s="253"/>
      <c r="AP454" s="253"/>
      <c r="AQ454" s="253"/>
      <c r="AR454" s="253"/>
      <c r="AS454" s="253">
        <f t="shared" si="46"/>
        <v>0</v>
      </c>
      <c r="AT454" s="27">
        <f t="shared" ref="AT454:AT491" si="48">AI454+AS454</f>
        <v>0</v>
      </c>
      <c r="BH454" s="256"/>
    </row>
    <row r="455" spans="1:60" ht="18" customHeight="1">
      <c r="A455" s="218">
        <f>SUBTOTAL(3,$AT$7:AT455)</f>
        <v>449</v>
      </c>
      <c r="B455" s="251" t="s">
        <v>11782</v>
      </c>
      <c r="C455" s="251" t="str">
        <f t="shared" si="47"/>
        <v>004</v>
      </c>
      <c r="D455" s="260" t="s">
        <v>5936</v>
      </c>
      <c r="E455" s="258" t="s">
        <v>11783</v>
      </c>
      <c r="F455" s="251" t="s">
        <v>10797</v>
      </c>
      <c r="G455" s="251" t="s">
        <v>496</v>
      </c>
      <c r="H455" s="251"/>
      <c r="I455" s="259" t="s">
        <v>8848</v>
      </c>
      <c r="J455" s="252"/>
      <c r="K455" s="259" t="s">
        <v>8848</v>
      </c>
      <c r="L455" s="252"/>
      <c r="M455" s="251" t="s">
        <v>11000</v>
      </c>
      <c r="N455" s="251"/>
      <c r="O455" s="251"/>
      <c r="P455" s="251"/>
      <c r="Q455" s="288">
        <v>7500000</v>
      </c>
      <c r="R455" s="288"/>
      <c r="S455" s="288"/>
      <c r="T455" s="288"/>
      <c r="U455" s="253">
        <v>7500000</v>
      </c>
      <c r="V455" s="253"/>
      <c r="W455" s="253"/>
      <c r="X455" s="253"/>
      <c r="Y455" s="253"/>
      <c r="Z455" s="253"/>
      <c r="AA455" s="253"/>
      <c r="AB455" s="253"/>
      <c r="AC455" s="253"/>
      <c r="AD455" s="253"/>
      <c r="AE455" s="253"/>
      <c r="AF455" s="253"/>
      <c r="AG455" s="253"/>
      <c r="AH455" s="253"/>
      <c r="AI455" s="253">
        <v>0</v>
      </c>
      <c r="AJ455" s="253"/>
      <c r="AK455" s="253">
        <v>8450000</v>
      </c>
      <c r="AL455" s="253"/>
      <c r="AM455" s="253">
        <v>8450000</v>
      </c>
      <c r="AN455" s="253"/>
      <c r="AO455" s="253"/>
      <c r="AP455" s="253"/>
      <c r="AQ455" s="253"/>
      <c r="AR455" s="253"/>
      <c r="AS455" s="253">
        <f t="shared" si="46"/>
        <v>0</v>
      </c>
      <c r="AT455" s="27">
        <f t="shared" si="48"/>
        <v>0</v>
      </c>
      <c r="BH455" s="256"/>
    </row>
    <row r="456" spans="1:60" ht="18" customHeight="1">
      <c r="A456" s="218">
        <f>SUBTOTAL(3,$AT$7:AT456)</f>
        <v>450</v>
      </c>
      <c r="B456" s="251" t="s">
        <v>11756</v>
      </c>
      <c r="C456" s="251" t="str">
        <f t="shared" si="47"/>
        <v>004</v>
      </c>
      <c r="D456" s="260" t="s">
        <v>11757</v>
      </c>
      <c r="E456" s="258" t="s">
        <v>11754</v>
      </c>
      <c r="F456" s="251" t="s">
        <v>10924</v>
      </c>
      <c r="G456" s="251" t="s">
        <v>7106</v>
      </c>
      <c r="H456" s="251"/>
      <c r="I456" s="259" t="s">
        <v>8848</v>
      </c>
      <c r="J456" s="252"/>
      <c r="K456" s="259" t="s">
        <v>8848</v>
      </c>
      <c r="L456" s="252"/>
      <c r="M456" s="251" t="s">
        <v>10997</v>
      </c>
      <c r="N456" s="251"/>
      <c r="O456" s="251"/>
      <c r="P456" s="251"/>
      <c r="Q456" s="288">
        <v>7500000</v>
      </c>
      <c r="R456" s="288"/>
      <c r="S456" s="288"/>
      <c r="T456" s="288"/>
      <c r="U456" s="253"/>
      <c r="V456" s="253"/>
      <c r="W456" s="253">
        <v>7500000</v>
      </c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>
        <v>0</v>
      </c>
      <c r="AJ456" s="253"/>
      <c r="AK456" s="253">
        <v>8450000</v>
      </c>
      <c r="AL456" s="253"/>
      <c r="AM456" s="253"/>
      <c r="AN456" s="253"/>
      <c r="AO456" s="253">
        <v>8450000</v>
      </c>
      <c r="AP456" s="253"/>
      <c r="AQ456" s="253"/>
      <c r="AR456" s="253"/>
      <c r="AS456" s="253">
        <f>IF(SUM(AL456:AO456)&lt;SUM(AK456),SUM(AK456)-SUM(AL456:AO456),)</f>
        <v>0</v>
      </c>
      <c r="AT456" s="27">
        <f t="shared" si="48"/>
        <v>0</v>
      </c>
      <c r="BH456" s="256"/>
    </row>
    <row r="457" spans="1:60" ht="18" customHeight="1">
      <c r="A457" s="218">
        <f>SUBTOTAL(3,$AT$7:AT457)</f>
        <v>451</v>
      </c>
      <c r="B457" s="251" t="s">
        <v>11787</v>
      </c>
      <c r="C457" s="251" t="str">
        <f t="shared" si="47"/>
        <v>004</v>
      </c>
      <c r="D457" s="260" t="s">
        <v>5194</v>
      </c>
      <c r="E457" s="258" t="s">
        <v>11788</v>
      </c>
      <c r="F457" s="251" t="s">
        <v>11370</v>
      </c>
      <c r="G457" s="251" t="s">
        <v>496</v>
      </c>
      <c r="H457" s="251"/>
      <c r="I457" s="259" t="s">
        <v>8848</v>
      </c>
      <c r="J457" s="252"/>
      <c r="K457" s="259" t="s">
        <v>8848</v>
      </c>
      <c r="L457" s="252"/>
      <c r="M457" s="251" t="s">
        <v>10997</v>
      </c>
      <c r="N457" s="251"/>
      <c r="O457" s="251"/>
      <c r="P457" s="251"/>
      <c r="Q457" s="288">
        <v>7500000</v>
      </c>
      <c r="R457" s="288"/>
      <c r="S457" s="288"/>
      <c r="T457" s="288"/>
      <c r="U457" s="253">
        <v>7500000</v>
      </c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>
        <v>0</v>
      </c>
      <c r="AJ457" s="253"/>
      <c r="AK457" s="253">
        <v>8450000</v>
      </c>
      <c r="AL457" s="253"/>
      <c r="AM457" s="253">
        <v>8450000</v>
      </c>
      <c r="AN457" s="253"/>
      <c r="AO457" s="253"/>
      <c r="AP457" s="253"/>
      <c r="AQ457" s="253"/>
      <c r="AR457" s="253"/>
      <c r="AS457" s="253">
        <f t="shared" ref="AS457:AS462" si="49">IF(SUM(AL457:AM457)&lt;SUM(AK457),SUM(AK457)-SUM(AL457:AM457),)</f>
        <v>0</v>
      </c>
      <c r="AT457" s="27">
        <f t="shared" si="48"/>
        <v>0</v>
      </c>
      <c r="BH457" s="256"/>
    </row>
    <row r="458" spans="1:60" ht="18" customHeight="1">
      <c r="A458" s="218">
        <f>SUBTOTAL(3,$AT$7:AT458)</f>
        <v>452</v>
      </c>
      <c r="B458" s="251" t="s">
        <v>11789</v>
      </c>
      <c r="C458" s="251" t="str">
        <f t="shared" si="47"/>
        <v>004</v>
      </c>
      <c r="D458" s="260" t="s">
        <v>5766</v>
      </c>
      <c r="E458" s="258" t="s">
        <v>11790</v>
      </c>
      <c r="F458" s="251" t="s">
        <v>11582</v>
      </c>
      <c r="G458" s="251" t="s">
        <v>496</v>
      </c>
      <c r="H458" s="251"/>
      <c r="I458" s="259" t="s">
        <v>8848</v>
      </c>
      <c r="J458" s="252"/>
      <c r="K458" s="259" t="s">
        <v>8848</v>
      </c>
      <c r="L458" s="252"/>
      <c r="M458" s="251" t="s">
        <v>11000</v>
      </c>
      <c r="N458" s="251"/>
      <c r="O458" s="251"/>
      <c r="P458" s="251"/>
      <c r="Q458" s="288">
        <v>7500000</v>
      </c>
      <c r="R458" s="288"/>
      <c r="S458" s="288"/>
      <c r="T458" s="288"/>
      <c r="U458" s="253">
        <v>7500000</v>
      </c>
      <c r="V458" s="253"/>
      <c r="W458" s="253"/>
      <c r="X458" s="253"/>
      <c r="Y458" s="253"/>
      <c r="Z458" s="253"/>
      <c r="AA458" s="253"/>
      <c r="AB458" s="253"/>
      <c r="AC458" s="253"/>
      <c r="AD458" s="253"/>
      <c r="AE458" s="253"/>
      <c r="AF458" s="253"/>
      <c r="AG458" s="253"/>
      <c r="AH458" s="253"/>
      <c r="AI458" s="253">
        <v>0</v>
      </c>
      <c r="AJ458" s="253"/>
      <c r="AK458" s="253">
        <v>8450000</v>
      </c>
      <c r="AL458" s="253"/>
      <c r="AM458" s="253">
        <v>8450000</v>
      </c>
      <c r="AN458" s="253"/>
      <c r="AO458" s="253"/>
      <c r="AP458" s="253"/>
      <c r="AQ458" s="253"/>
      <c r="AR458" s="253"/>
      <c r="AS458" s="253">
        <f t="shared" si="49"/>
        <v>0</v>
      </c>
      <c r="AT458" s="27">
        <f t="shared" si="48"/>
        <v>0</v>
      </c>
      <c r="BH458" s="256"/>
    </row>
    <row r="459" spans="1:60" ht="18" customHeight="1">
      <c r="A459" s="218">
        <f>SUBTOTAL(3,$AT$7:AT459)</f>
        <v>453</v>
      </c>
      <c r="B459" s="251" t="s">
        <v>11791</v>
      </c>
      <c r="C459" s="251" t="str">
        <f t="shared" si="47"/>
        <v>004</v>
      </c>
      <c r="D459" s="260" t="s">
        <v>6490</v>
      </c>
      <c r="E459" s="258" t="s">
        <v>11792</v>
      </c>
      <c r="F459" s="251" t="s">
        <v>11793</v>
      </c>
      <c r="G459" s="251" t="s">
        <v>7106</v>
      </c>
      <c r="H459" s="251"/>
      <c r="I459" s="259" t="s">
        <v>8848</v>
      </c>
      <c r="J459" s="252"/>
      <c r="K459" s="259" t="s">
        <v>8848</v>
      </c>
      <c r="L459" s="252"/>
      <c r="M459" s="251" t="s">
        <v>11025</v>
      </c>
      <c r="N459" s="251"/>
      <c r="O459" s="251"/>
      <c r="P459" s="251"/>
      <c r="Q459" s="288">
        <v>7500000</v>
      </c>
      <c r="R459" s="288"/>
      <c r="S459" s="288"/>
      <c r="T459" s="288"/>
      <c r="U459" s="253">
        <v>7500000</v>
      </c>
      <c r="V459" s="253"/>
      <c r="W459" s="253"/>
      <c r="X459" s="253"/>
      <c r="Y459" s="253"/>
      <c r="Z459" s="253"/>
      <c r="AA459" s="253"/>
      <c r="AB459" s="253"/>
      <c r="AC459" s="253"/>
      <c r="AD459" s="253"/>
      <c r="AE459" s="253"/>
      <c r="AF459" s="253"/>
      <c r="AG459" s="253"/>
      <c r="AH459" s="253"/>
      <c r="AI459" s="253">
        <v>0</v>
      </c>
      <c r="AJ459" s="253"/>
      <c r="AK459" s="253">
        <v>8450000</v>
      </c>
      <c r="AL459" s="253"/>
      <c r="AM459" s="253">
        <v>8450000</v>
      </c>
      <c r="AN459" s="253"/>
      <c r="AO459" s="253"/>
      <c r="AP459" s="253"/>
      <c r="AQ459" s="253"/>
      <c r="AR459" s="253"/>
      <c r="AS459" s="253">
        <f t="shared" si="49"/>
        <v>0</v>
      </c>
      <c r="AT459" s="27">
        <f t="shared" si="48"/>
        <v>0</v>
      </c>
      <c r="BH459" s="256"/>
    </row>
    <row r="460" spans="1:60" ht="18" customHeight="1">
      <c r="A460" s="218">
        <f>SUBTOTAL(3,$AT$7:AT460)</f>
        <v>454</v>
      </c>
      <c r="B460" s="251" t="s">
        <v>11794</v>
      </c>
      <c r="C460" s="251" t="str">
        <f t="shared" si="47"/>
        <v>004</v>
      </c>
      <c r="D460" s="260" t="s">
        <v>5350</v>
      </c>
      <c r="E460" s="258" t="s">
        <v>11795</v>
      </c>
      <c r="F460" s="251" t="s">
        <v>10700</v>
      </c>
      <c r="G460" s="251" t="s">
        <v>7106</v>
      </c>
      <c r="H460" s="251"/>
      <c r="I460" s="259" t="s">
        <v>8848</v>
      </c>
      <c r="J460" s="252"/>
      <c r="K460" s="259" t="s">
        <v>8848</v>
      </c>
      <c r="L460" s="252"/>
      <c r="M460" s="251" t="s">
        <v>11013</v>
      </c>
      <c r="N460" s="251"/>
      <c r="O460" s="251"/>
      <c r="P460" s="251"/>
      <c r="Q460" s="288">
        <v>7500000</v>
      </c>
      <c r="R460" s="288"/>
      <c r="S460" s="288"/>
      <c r="T460" s="288"/>
      <c r="U460" s="253">
        <v>7500000</v>
      </c>
      <c r="V460" s="253"/>
      <c r="W460" s="253"/>
      <c r="X460" s="253"/>
      <c r="Y460" s="253"/>
      <c r="Z460" s="253"/>
      <c r="AA460" s="253"/>
      <c r="AB460" s="253"/>
      <c r="AC460" s="253"/>
      <c r="AD460" s="253"/>
      <c r="AE460" s="253"/>
      <c r="AF460" s="253"/>
      <c r="AG460" s="253"/>
      <c r="AH460" s="253"/>
      <c r="AI460" s="253">
        <v>0</v>
      </c>
      <c r="AJ460" s="253"/>
      <c r="AK460" s="253">
        <v>8450000</v>
      </c>
      <c r="AL460" s="253"/>
      <c r="AM460" s="253">
        <v>8450000</v>
      </c>
      <c r="AN460" s="253"/>
      <c r="AO460" s="253"/>
      <c r="AP460" s="253"/>
      <c r="AQ460" s="253"/>
      <c r="AR460" s="253"/>
      <c r="AS460" s="253">
        <f t="shared" si="49"/>
        <v>0</v>
      </c>
      <c r="AT460" s="27">
        <f t="shared" si="48"/>
        <v>0</v>
      </c>
      <c r="BH460" s="256"/>
    </row>
    <row r="461" spans="1:60" ht="18" customHeight="1">
      <c r="A461" s="218">
        <f>SUBTOTAL(3,$AT$7:AT461)</f>
        <v>455</v>
      </c>
      <c r="B461" s="251" t="s">
        <v>11796</v>
      </c>
      <c r="C461" s="251" t="str">
        <f t="shared" si="47"/>
        <v>004</v>
      </c>
      <c r="D461" s="260" t="s">
        <v>6646</v>
      </c>
      <c r="E461" s="258" t="s">
        <v>11797</v>
      </c>
      <c r="F461" s="251" t="s">
        <v>10924</v>
      </c>
      <c r="G461" s="251" t="s">
        <v>7106</v>
      </c>
      <c r="H461" s="251"/>
      <c r="I461" s="259" t="s">
        <v>8848</v>
      </c>
      <c r="J461" s="252"/>
      <c r="K461" s="259" t="s">
        <v>8848</v>
      </c>
      <c r="L461" s="252"/>
      <c r="M461" s="251" t="s">
        <v>11037</v>
      </c>
      <c r="N461" s="251"/>
      <c r="O461" s="251"/>
      <c r="P461" s="251"/>
      <c r="Q461" s="288">
        <v>7500000</v>
      </c>
      <c r="R461" s="288"/>
      <c r="S461" s="288"/>
      <c r="T461" s="288"/>
      <c r="U461" s="253">
        <v>7500000</v>
      </c>
      <c r="V461" s="253"/>
      <c r="W461" s="253"/>
      <c r="X461" s="253"/>
      <c r="Y461" s="253"/>
      <c r="Z461" s="253"/>
      <c r="AA461" s="253"/>
      <c r="AB461" s="253"/>
      <c r="AC461" s="253"/>
      <c r="AD461" s="253"/>
      <c r="AE461" s="253"/>
      <c r="AF461" s="253"/>
      <c r="AG461" s="253"/>
      <c r="AH461" s="253"/>
      <c r="AI461" s="253">
        <v>0</v>
      </c>
      <c r="AJ461" s="253"/>
      <c r="AK461" s="253">
        <v>8450000</v>
      </c>
      <c r="AL461" s="253"/>
      <c r="AM461" s="253">
        <v>8450000</v>
      </c>
      <c r="AN461" s="253"/>
      <c r="AO461" s="253"/>
      <c r="AP461" s="253"/>
      <c r="AQ461" s="253"/>
      <c r="AR461" s="253"/>
      <c r="AS461" s="253">
        <f t="shared" si="49"/>
        <v>0</v>
      </c>
      <c r="AT461" s="27">
        <f t="shared" si="48"/>
        <v>0</v>
      </c>
      <c r="BH461" s="256"/>
    </row>
    <row r="462" spans="1:60" ht="18" customHeight="1">
      <c r="A462" s="218">
        <f>SUBTOTAL(3,$AT$7:AT462)</f>
        <v>456</v>
      </c>
      <c r="B462" s="251" t="s">
        <v>11798</v>
      </c>
      <c r="C462" s="251" t="str">
        <f t="shared" si="47"/>
        <v>004</v>
      </c>
      <c r="D462" s="260" t="s">
        <v>5524</v>
      </c>
      <c r="E462" s="258" t="s">
        <v>11799</v>
      </c>
      <c r="F462" s="251" t="s">
        <v>11800</v>
      </c>
      <c r="G462" s="251" t="s">
        <v>7106</v>
      </c>
      <c r="H462" s="251"/>
      <c r="I462" s="259" t="s">
        <v>8848</v>
      </c>
      <c r="J462" s="252"/>
      <c r="K462" s="259" t="s">
        <v>8848</v>
      </c>
      <c r="L462" s="252"/>
      <c r="M462" s="251" t="s">
        <v>11013</v>
      </c>
      <c r="N462" s="251"/>
      <c r="O462" s="251"/>
      <c r="P462" s="251"/>
      <c r="Q462" s="288">
        <v>7500000</v>
      </c>
      <c r="R462" s="288"/>
      <c r="S462" s="288"/>
      <c r="T462" s="288"/>
      <c r="U462" s="253">
        <v>7500000</v>
      </c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3"/>
      <c r="AG462" s="253"/>
      <c r="AH462" s="253"/>
      <c r="AI462" s="253">
        <v>0</v>
      </c>
      <c r="AJ462" s="253"/>
      <c r="AK462" s="253">
        <v>8450000</v>
      </c>
      <c r="AL462" s="253"/>
      <c r="AM462" s="253">
        <v>8450000</v>
      </c>
      <c r="AN462" s="253"/>
      <c r="AO462" s="253"/>
      <c r="AP462" s="253"/>
      <c r="AQ462" s="253"/>
      <c r="AR462" s="253"/>
      <c r="AS462" s="253">
        <f t="shared" si="49"/>
        <v>0</v>
      </c>
      <c r="AT462" s="27">
        <f t="shared" si="48"/>
        <v>0</v>
      </c>
      <c r="BH462" s="256"/>
    </row>
    <row r="463" spans="1:60" ht="18" customHeight="1">
      <c r="A463" s="218">
        <f>SUBTOTAL(3,$AT$7:AT463)</f>
        <v>457</v>
      </c>
      <c r="B463" s="251" t="s">
        <v>11767</v>
      </c>
      <c r="C463" s="251" t="str">
        <f t="shared" si="47"/>
        <v>004</v>
      </c>
      <c r="D463" s="260" t="s">
        <v>11768</v>
      </c>
      <c r="E463" s="258" t="s">
        <v>11769</v>
      </c>
      <c r="F463" s="251" t="s">
        <v>10624</v>
      </c>
      <c r="G463" s="251" t="s">
        <v>7106</v>
      </c>
      <c r="H463" s="251"/>
      <c r="I463" s="259" t="s">
        <v>8848</v>
      </c>
      <c r="J463" s="252"/>
      <c r="K463" s="259" t="s">
        <v>8848</v>
      </c>
      <c r="L463" s="252"/>
      <c r="M463" s="251" t="s">
        <v>11025</v>
      </c>
      <c r="N463" s="251"/>
      <c r="O463" s="251"/>
      <c r="P463" s="251"/>
      <c r="Q463" s="288">
        <v>7500000</v>
      </c>
      <c r="R463" s="288"/>
      <c r="S463" s="288"/>
      <c r="T463" s="288"/>
      <c r="U463" s="253"/>
      <c r="V463" s="253"/>
      <c r="W463" s="253">
        <v>7500000</v>
      </c>
      <c r="X463" s="253"/>
      <c r="Y463" s="253"/>
      <c r="Z463" s="253"/>
      <c r="AA463" s="253"/>
      <c r="AB463" s="253"/>
      <c r="AC463" s="253"/>
      <c r="AD463" s="253"/>
      <c r="AE463" s="253"/>
      <c r="AF463" s="253"/>
      <c r="AG463" s="253"/>
      <c r="AH463" s="253"/>
      <c r="AI463" s="253">
        <v>0</v>
      </c>
      <c r="AJ463" s="253"/>
      <c r="AK463" s="253">
        <v>8450000</v>
      </c>
      <c r="AL463" s="253"/>
      <c r="AM463" s="253"/>
      <c r="AN463" s="253"/>
      <c r="AO463" s="253">
        <v>8450000</v>
      </c>
      <c r="AP463" s="253"/>
      <c r="AQ463" s="253"/>
      <c r="AR463" s="253"/>
      <c r="AS463" s="253">
        <f>IF(SUM(AL463:AO463)&lt;SUM(AK463),SUM(AK463)-SUM(AL463:AO463),)</f>
        <v>0</v>
      </c>
      <c r="AT463" s="27">
        <f t="shared" si="48"/>
        <v>0</v>
      </c>
      <c r="BH463" s="256"/>
    </row>
    <row r="464" spans="1:60" ht="18" customHeight="1">
      <c r="A464" s="218">
        <f>SUBTOTAL(3,$AT$7:AT464)</f>
        <v>458</v>
      </c>
      <c r="B464" s="251" t="s">
        <v>11804</v>
      </c>
      <c r="C464" s="251" t="str">
        <f t="shared" si="47"/>
        <v>004</v>
      </c>
      <c r="D464" s="260" t="s">
        <v>4944</v>
      </c>
      <c r="E464" s="258" t="s">
        <v>11805</v>
      </c>
      <c r="F464" s="251" t="s">
        <v>11107</v>
      </c>
      <c r="G464" s="251" t="s">
        <v>7106</v>
      </c>
      <c r="H464" s="251"/>
      <c r="I464" s="259" t="s">
        <v>8848</v>
      </c>
      <c r="J464" s="252"/>
      <c r="K464" s="259" t="s">
        <v>8848</v>
      </c>
      <c r="L464" s="252"/>
      <c r="M464" s="251" t="s">
        <v>11000</v>
      </c>
      <c r="N464" s="251"/>
      <c r="O464" s="251"/>
      <c r="P464" s="251"/>
      <c r="Q464" s="288">
        <v>7500000</v>
      </c>
      <c r="R464" s="288"/>
      <c r="S464" s="288"/>
      <c r="T464" s="288"/>
      <c r="U464" s="253">
        <v>7500000</v>
      </c>
      <c r="V464" s="253"/>
      <c r="W464" s="253"/>
      <c r="X464" s="253"/>
      <c r="Y464" s="253"/>
      <c r="Z464" s="253"/>
      <c r="AA464" s="253"/>
      <c r="AB464" s="253"/>
      <c r="AC464" s="253"/>
      <c r="AD464" s="253"/>
      <c r="AE464" s="253"/>
      <c r="AF464" s="253"/>
      <c r="AG464" s="253"/>
      <c r="AH464" s="253"/>
      <c r="AI464" s="253">
        <v>0</v>
      </c>
      <c r="AJ464" s="253"/>
      <c r="AK464" s="253">
        <v>8450000</v>
      </c>
      <c r="AL464" s="253"/>
      <c r="AM464" s="253">
        <v>8450000</v>
      </c>
      <c r="AN464" s="253"/>
      <c r="AO464" s="253"/>
      <c r="AP464" s="253"/>
      <c r="AQ464" s="253"/>
      <c r="AR464" s="253"/>
      <c r="AS464" s="253">
        <f t="shared" ref="AS464:AS483" si="50">IF(SUM(AL464:AM464)&lt;SUM(AK464),SUM(AK464)-SUM(AL464:AM464),)</f>
        <v>0</v>
      </c>
      <c r="AT464" s="27">
        <f t="shared" si="48"/>
        <v>0</v>
      </c>
      <c r="BH464" s="256"/>
    </row>
    <row r="465" spans="1:60" ht="18" customHeight="1">
      <c r="A465" s="218">
        <f>SUBTOTAL(3,$AT$7:AT465)</f>
        <v>459</v>
      </c>
      <c r="B465" s="251" t="s">
        <v>11806</v>
      </c>
      <c r="C465" s="251" t="str">
        <f t="shared" si="47"/>
        <v>004</v>
      </c>
      <c r="D465" s="260" t="s">
        <v>6563</v>
      </c>
      <c r="E465" s="258" t="s">
        <v>11807</v>
      </c>
      <c r="F465" s="251" t="s">
        <v>11808</v>
      </c>
      <c r="G465" s="251" t="s">
        <v>7106</v>
      </c>
      <c r="H465" s="251"/>
      <c r="I465" s="259" t="s">
        <v>8848</v>
      </c>
      <c r="J465" s="252"/>
      <c r="K465" s="259" t="s">
        <v>8848</v>
      </c>
      <c r="L465" s="252"/>
      <c r="M465" s="251" t="s">
        <v>11025</v>
      </c>
      <c r="N465" s="251"/>
      <c r="O465" s="251"/>
      <c r="P465" s="251"/>
      <c r="Q465" s="288">
        <v>7500000</v>
      </c>
      <c r="R465" s="288"/>
      <c r="S465" s="288"/>
      <c r="T465" s="288"/>
      <c r="U465" s="253">
        <v>7500000</v>
      </c>
      <c r="V465" s="253"/>
      <c r="W465" s="253"/>
      <c r="X465" s="253"/>
      <c r="Y465" s="253"/>
      <c r="Z465" s="253"/>
      <c r="AA465" s="253"/>
      <c r="AB465" s="253"/>
      <c r="AC465" s="253"/>
      <c r="AD465" s="253"/>
      <c r="AE465" s="253"/>
      <c r="AF465" s="253"/>
      <c r="AG465" s="253"/>
      <c r="AH465" s="253"/>
      <c r="AI465" s="253">
        <v>0</v>
      </c>
      <c r="AJ465" s="253"/>
      <c r="AK465" s="253">
        <v>8450000</v>
      </c>
      <c r="AL465" s="253"/>
      <c r="AM465" s="253">
        <v>8450000</v>
      </c>
      <c r="AN465" s="253"/>
      <c r="AO465" s="253"/>
      <c r="AP465" s="253"/>
      <c r="AQ465" s="253"/>
      <c r="AR465" s="253"/>
      <c r="AS465" s="253">
        <f t="shared" si="50"/>
        <v>0</v>
      </c>
      <c r="AT465" s="27">
        <f t="shared" si="48"/>
        <v>0</v>
      </c>
      <c r="BH465" s="256"/>
    </row>
    <row r="466" spans="1:60" ht="18" customHeight="1">
      <c r="A466" s="218">
        <f>SUBTOTAL(3,$AT$7:AT466)</f>
        <v>460</v>
      </c>
      <c r="B466" s="251" t="s">
        <v>11809</v>
      </c>
      <c r="C466" s="251" t="str">
        <f t="shared" si="47"/>
        <v>004</v>
      </c>
      <c r="D466" s="260" t="s">
        <v>5822</v>
      </c>
      <c r="E466" s="258" t="s">
        <v>11810</v>
      </c>
      <c r="F466" s="251" t="s">
        <v>11811</v>
      </c>
      <c r="G466" s="251" t="s">
        <v>7106</v>
      </c>
      <c r="H466" s="251"/>
      <c r="I466" s="259" t="s">
        <v>8848</v>
      </c>
      <c r="J466" s="252"/>
      <c r="K466" s="259" t="s">
        <v>8848</v>
      </c>
      <c r="L466" s="252"/>
      <c r="M466" s="251" t="s">
        <v>11037</v>
      </c>
      <c r="N466" s="251"/>
      <c r="O466" s="251"/>
      <c r="P466" s="251"/>
      <c r="Q466" s="288">
        <v>7500000</v>
      </c>
      <c r="R466" s="288"/>
      <c r="S466" s="288"/>
      <c r="T466" s="288"/>
      <c r="U466" s="253">
        <v>7500000</v>
      </c>
      <c r="V466" s="253"/>
      <c r="W466" s="253"/>
      <c r="X466" s="253"/>
      <c r="Y466" s="253"/>
      <c r="Z466" s="253"/>
      <c r="AA466" s="253"/>
      <c r="AB466" s="253"/>
      <c r="AC466" s="253"/>
      <c r="AD466" s="253"/>
      <c r="AE466" s="253"/>
      <c r="AF466" s="253"/>
      <c r="AG466" s="253"/>
      <c r="AH466" s="253"/>
      <c r="AI466" s="253">
        <v>0</v>
      </c>
      <c r="AJ466" s="253"/>
      <c r="AK466" s="253">
        <v>8450000</v>
      </c>
      <c r="AL466" s="253"/>
      <c r="AM466" s="253">
        <v>8450000</v>
      </c>
      <c r="AN466" s="253"/>
      <c r="AO466" s="253"/>
      <c r="AP466" s="253"/>
      <c r="AQ466" s="253"/>
      <c r="AR466" s="253"/>
      <c r="AS466" s="253">
        <f t="shared" si="50"/>
        <v>0</v>
      </c>
      <c r="AT466" s="27">
        <f t="shared" si="48"/>
        <v>0</v>
      </c>
      <c r="BH466" s="256"/>
    </row>
    <row r="467" spans="1:60" ht="18" customHeight="1">
      <c r="A467" s="218">
        <f>SUBTOTAL(3,$AT$7:AT467)</f>
        <v>461</v>
      </c>
      <c r="B467" s="251" t="s">
        <v>11812</v>
      </c>
      <c r="C467" s="251" t="str">
        <f t="shared" si="47"/>
        <v>004</v>
      </c>
      <c r="D467" s="260" t="s">
        <v>5703</v>
      </c>
      <c r="E467" s="258" t="s">
        <v>11813</v>
      </c>
      <c r="F467" s="251" t="s">
        <v>10727</v>
      </c>
      <c r="G467" s="251" t="s">
        <v>7106</v>
      </c>
      <c r="H467" s="251"/>
      <c r="I467" s="259" t="s">
        <v>8848</v>
      </c>
      <c r="J467" s="252"/>
      <c r="K467" s="259" t="s">
        <v>8848</v>
      </c>
      <c r="L467" s="252"/>
      <c r="M467" s="251" t="s">
        <v>10997</v>
      </c>
      <c r="N467" s="251"/>
      <c r="O467" s="251"/>
      <c r="P467" s="251"/>
      <c r="Q467" s="288">
        <v>7500000</v>
      </c>
      <c r="R467" s="288"/>
      <c r="S467" s="288"/>
      <c r="T467" s="288"/>
      <c r="U467" s="253">
        <v>7500000</v>
      </c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3"/>
      <c r="AG467" s="253"/>
      <c r="AH467" s="253"/>
      <c r="AI467" s="253">
        <v>0</v>
      </c>
      <c r="AJ467" s="253"/>
      <c r="AK467" s="253">
        <v>8450000</v>
      </c>
      <c r="AL467" s="253"/>
      <c r="AM467" s="253">
        <v>8450000</v>
      </c>
      <c r="AN467" s="253"/>
      <c r="AO467" s="253"/>
      <c r="AP467" s="253"/>
      <c r="AQ467" s="253"/>
      <c r="AR467" s="253"/>
      <c r="AS467" s="253">
        <f t="shared" si="50"/>
        <v>0</v>
      </c>
      <c r="AT467" s="27">
        <f t="shared" si="48"/>
        <v>0</v>
      </c>
      <c r="BH467" s="256"/>
    </row>
    <row r="468" spans="1:60" ht="18" customHeight="1">
      <c r="A468" s="218">
        <f>SUBTOTAL(3,$AT$7:AT468)</f>
        <v>462</v>
      </c>
      <c r="B468" s="251" t="s">
        <v>11814</v>
      </c>
      <c r="C468" s="251" t="str">
        <f t="shared" si="47"/>
        <v>004</v>
      </c>
      <c r="D468" s="260" t="s">
        <v>5052</v>
      </c>
      <c r="E468" s="258" t="s">
        <v>11815</v>
      </c>
      <c r="F468" s="251" t="s">
        <v>11793</v>
      </c>
      <c r="G468" s="251" t="s">
        <v>7106</v>
      </c>
      <c r="H468" s="251"/>
      <c r="I468" s="259" t="s">
        <v>8848</v>
      </c>
      <c r="J468" s="252"/>
      <c r="K468" s="259" t="s">
        <v>8848</v>
      </c>
      <c r="L468" s="252"/>
      <c r="M468" s="251" t="s">
        <v>11000</v>
      </c>
      <c r="N468" s="251"/>
      <c r="O468" s="251"/>
      <c r="P468" s="251"/>
      <c r="Q468" s="288">
        <v>7500000</v>
      </c>
      <c r="R468" s="288"/>
      <c r="S468" s="288"/>
      <c r="T468" s="288"/>
      <c r="U468" s="253">
        <v>7500000</v>
      </c>
      <c r="V468" s="253"/>
      <c r="W468" s="253"/>
      <c r="X468" s="253"/>
      <c r="Y468" s="253"/>
      <c r="Z468" s="253"/>
      <c r="AA468" s="253"/>
      <c r="AB468" s="253"/>
      <c r="AC468" s="253"/>
      <c r="AD468" s="253"/>
      <c r="AE468" s="253"/>
      <c r="AF468" s="253"/>
      <c r="AG468" s="253"/>
      <c r="AH468" s="253"/>
      <c r="AI468" s="253">
        <v>0</v>
      </c>
      <c r="AJ468" s="253"/>
      <c r="AK468" s="253">
        <v>8450000</v>
      </c>
      <c r="AL468" s="253"/>
      <c r="AM468" s="253">
        <v>8450000</v>
      </c>
      <c r="AN468" s="253"/>
      <c r="AO468" s="253"/>
      <c r="AP468" s="253"/>
      <c r="AQ468" s="253"/>
      <c r="AR468" s="253"/>
      <c r="AS468" s="253">
        <f t="shared" si="50"/>
        <v>0</v>
      </c>
      <c r="AT468" s="27">
        <f t="shared" si="48"/>
        <v>0</v>
      </c>
      <c r="BH468" s="256"/>
    </row>
    <row r="469" spans="1:60" ht="18" customHeight="1">
      <c r="A469" s="218">
        <f>SUBTOTAL(3,$AT$7:AT469)</f>
        <v>463</v>
      </c>
      <c r="B469" s="251" t="s">
        <v>11816</v>
      </c>
      <c r="C469" s="251" t="str">
        <f t="shared" si="47"/>
        <v>004</v>
      </c>
      <c r="D469" s="260" t="s">
        <v>5231</v>
      </c>
      <c r="E469" s="258" t="s">
        <v>11817</v>
      </c>
      <c r="F469" s="251" t="s">
        <v>11610</v>
      </c>
      <c r="G469" s="251" t="s">
        <v>7106</v>
      </c>
      <c r="H469" s="251"/>
      <c r="I469" s="259" t="s">
        <v>8848</v>
      </c>
      <c r="J469" s="252"/>
      <c r="K469" s="259" t="s">
        <v>8848</v>
      </c>
      <c r="L469" s="252"/>
      <c r="M469" s="251" t="s">
        <v>11004</v>
      </c>
      <c r="N469" s="251"/>
      <c r="O469" s="251"/>
      <c r="P469" s="251"/>
      <c r="Q469" s="288">
        <v>7500000</v>
      </c>
      <c r="R469" s="288"/>
      <c r="S469" s="288"/>
      <c r="T469" s="288"/>
      <c r="U469" s="253">
        <v>7500000</v>
      </c>
      <c r="V469" s="253"/>
      <c r="W469" s="253"/>
      <c r="X469" s="253"/>
      <c r="Y469" s="253"/>
      <c r="Z469" s="253"/>
      <c r="AA469" s="253"/>
      <c r="AB469" s="253"/>
      <c r="AC469" s="253"/>
      <c r="AD469" s="253"/>
      <c r="AE469" s="253"/>
      <c r="AF469" s="253"/>
      <c r="AG469" s="253"/>
      <c r="AH469" s="253"/>
      <c r="AI469" s="253">
        <v>0</v>
      </c>
      <c r="AJ469" s="253"/>
      <c r="AK469" s="253">
        <v>8450000</v>
      </c>
      <c r="AL469" s="253"/>
      <c r="AM469" s="253">
        <v>8450000</v>
      </c>
      <c r="AN469" s="253"/>
      <c r="AO469" s="253"/>
      <c r="AP469" s="253"/>
      <c r="AQ469" s="253"/>
      <c r="AR469" s="253"/>
      <c r="AS469" s="253">
        <f t="shared" si="50"/>
        <v>0</v>
      </c>
      <c r="AT469" s="27">
        <f t="shared" si="48"/>
        <v>0</v>
      </c>
      <c r="BH469" s="256"/>
    </row>
    <row r="470" spans="1:60" ht="18" customHeight="1">
      <c r="A470" s="218">
        <f>SUBTOTAL(3,$AT$7:AT470)</f>
        <v>464</v>
      </c>
      <c r="B470" s="251" t="s">
        <v>11818</v>
      </c>
      <c r="C470" s="251" t="str">
        <f t="shared" si="47"/>
        <v>004</v>
      </c>
      <c r="D470" s="260" t="s">
        <v>5270</v>
      </c>
      <c r="E470" s="258" t="s">
        <v>11819</v>
      </c>
      <c r="F470" s="251" t="s">
        <v>11700</v>
      </c>
      <c r="G470" s="251" t="s">
        <v>7106</v>
      </c>
      <c r="H470" s="251"/>
      <c r="I470" s="259" t="s">
        <v>8848</v>
      </c>
      <c r="J470" s="252"/>
      <c r="K470" s="259" t="s">
        <v>8848</v>
      </c>
      <c r="L470" s="252"/>
      <c r="M470" s="251" t="s">
        <v>11013</v>
      </c>
      <c r="N470" s="251"/>
      <c r="O470" s="251"/>
      <c r="P470" s="251"/>
      <c r="Q470" s="288">
        <v>7500000</v>
      </c>
      <c r="R470" s="288"/>
      <c r="S470" s="288"/>
      <c r="T470" s="288"/>
      <c r="U470" s="253">
        <v>7500000</v>
      </c>
      <c r="V470" s="253"/>
      <c r="W470" s="253"/>
      <c r="X470" s="253"/>
      <c r="Y470" s="253"/>
      <c r="Z470" s="253"/>
      <c r="AA470" s="253"/>
      <c r="AB470" s="253"/>
      <c r="AC470" s="253"/>
      <c r="AD470" s="253"/>
      <c r="AE470" s="253"/>
      <c r="AF470" s="253"/>
      <c r="AG470" s="253"/>
      <c r="AH470" s="253"/>
      <c r="AI470" s="253">
        <v>0</v>
      </c>
      <c r="AJ470" s="253"/>
      <c r="AK470" s="253">
        <v>8450000</v>
      </c>
      <c r="AL470" s="253"/>
      <c r="AM470" s="253">
        <v>8450000</v>
      </c>
      <c r="AN470" s="253"/>
      <c r="AO470" s="253"/>
      <c r="AP470" s="253"/>
      <c r="AQ470" s="253"/>
      <c r="AR470" s="253"/>
      <c r="AS470" s="253">
        <f t="shared" si="50"/>
        <v>0</v>
      </c>
      <c r="AT470" s="27">
        <f t="shared" si="48"/>
        <v>0</v>
      </c>
      <c r="BH470" s="256"/>
    </row>
    <row r="471" spans="1:60" ht="18" customHeight="1">
      <c r="A471" s="218">
        <f>SUBTOTAL(3,$AT$7:AT471)</f>
        <v>465</v>
      </c>
      <c r="B471" s="262" t="s">
        <v>11770</v>
      </c>
      <c r="C471" s="251" t="str">
        <f t="shared" si="47"/>
        <v>004</v>
      </c>
      <c r="D471" s="260" t="s">
        <v>11771</v>
      </c>
      <c r="E471" s="258" t="s">
        <v>11772</v>
      </c>
      <c r="F471" s="251" t="s">
        <v>11496</v>
      </c>
      <c r="G471" s="251" t="s">
        <v>7106</v>
      </c>
      <c r="H471" s="251"/>
      <c r="I471" s="259" t="s">
        <v>8848</v>
      </c>
      <c r="J471" s="252"/>
      <c r="K471" s="259" t="s">
        <v>8848</v>
      </c>
      <c r="L471" s="252"/>
      <c r="M471" s="251" t="s">
        <v>11025</v>
      </c>
      <c r="N471" s="251"/>
      <c r="O471" s="251"/>
      <c r="P471" s="251"/>
      <c r="Q471" s="288">
        <v>7500000</v>
      </c>
      <c r="R471" s="288"/>
      <c r="S471" s="288"/>
      <c r="T471" s="288"/>
      <c r="U471" s="253"/>
      <c r="V471" s="253"/>
      <c r="W471" s="253"/>
      <c r="X471" s="253"/>
      <c r="Y471" s="253"/>
      <c r="Z471" s="253"/>
      <c r="AA471" s="253"/>
      <c r="AB471" s="253"/>
      <c r="AC471" s="253">
        <v>7500000</v>
      </c>
      <c r="AD471" s="253"/>
      <c r="AE471" s="253"/>
      <c r="AF471" s="253"/>
      <c r="AG471" s="253"/>
      <c r="AH471" s="253"/>
      <c r="AI471" s="253">
        <v>0</v>
      </c>
      <c r="AJ471" s="253"/>
      <c r="AK471" s="253">
        <v>8450000</v>
      </c>
      <c r="AL471" s="253"/>
      <c r="AM471" s="253">
        <v>8450000</v>
      </c>
      <c r="AN471" s="253"/>
      <c r="AO471" s="253"/>
      <c r="AP471" s="253"/>
      <c r="AQ471" s="253"/>
      <c r="AR471" s="253"/>
      <c r="AS471" s="253">
        <f t="shared" si="50"/>
        <v>0</v>
      </c>
      <c r="AT471" s="27">
        <f t="shared" si="48"/>
        <v>0</v>
      </c>
      <c r="BH471" s="256"/>
    </row>
    <row r="472" spans="1:60" ht="18" customHeight="1">
      <c r="A472" s="218">
        <f>SUBTOTAL(3,$AT$7:AT472)</f>
        <v>466</v>
      </c>
      <c r="B472" s="251" t="s">
        <v>11824</v>
      </c>
      <c r="C472" s="251" t="str">
        <f t="shared" si="47"/>
        <v>004</v>
      </c>
      <c r="D472" s="260" t="s">
        <v>6867</v>
      </c>
      <c r="E472" s="258" t="s">
        <v>11825</v>
      </c>
      <c r="F472" s="251" t="s">
        <v>10546</v>
      </c>
      <c r="G472" s="251" t="s">
        <v>496</v>
      </c>
      <c r="H472" s="251"/>
      <c r="I472" s="259" t="s">
        <v>8848</v>
      </c>
      <c r="J472" s="252"/>
      <c r="K472" s="259" t="s">
        <v>8848</v>
      </c>
      <c r="L472" s="252"/>
      <c r="M472" s="251" t="s">
        <v>11000</v>
      </c>
      <c r="N472" s="251"/>
      <c r="O472" s="251"/>
      <c r="P472" s="251"/>
      <c r="Q472" s="288">
        <v>7500000</v>
      </c>
      <c r="R472" s="288"/>
      <c r="S472" s="288"/>
      <c r="T472" s="288"/>
      <c r="U472" s="253">
        <v>7500000</v>
      </c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3"/>
      <c r="AG472" s="253"/>
      <c r="AH472" s="253"/>
      <c r="AI472" s="253">
        <v>0</v>
      </c>
      <c r="AJ472" s="253"/>
      <c r="AK472" s="253">
        <v>8450000</v>
      </c>
      <c r="AL472" s="253"/>
      <c r="AM472" s="253">
        <v>8450000</v>
      </c>
      <c r="AN472" s="253"/>
      <c r="AO472" s="253"/>
      <c r="AP472" s="253"/>
      <c r="AQ472" s="253"/>
      <c r="AR472" s="253"/>
      <c r="AS472" s="253">
        <f t="shared" si="50"/>
        <v>0</v>
      </c>
      <c r="AT472" s="27">
        <f t="shared" si="48"/>
        <v>0</v>
      </c>
      <c r="BH472" s="256"/>
    </row>
    <row r="473" spans="1:60" ht="18" customHeight="1">
      <c r="A473" s="218">
        <f>SUBTOTAL(3,$AT$7:AT473)</f>
        <v>467</v>
      </c>
      <c r="B473" s="251" t="s">
        <v>11784</v>
      </c>
      <c r="C473" s="251" t="str">
        <f t="shared" si="47"/>
        <v>004</v>
      </c>
      <c r="D473" s="260" t="s">
        <v>11785</v>
      </c>
      <c r="E473" s="258" t="s">
        <v>11786</v>
      </c>
      <c r="F473" s="251" t="s">
        <v>11326</v>
      </c>
      <c r="G473" s="251" t="s">
        <v>496</v>
      </c>
      <c r="H473" s="251"/>
      <c r="I473" s="259" t="s">
        <v>8848</v>
      </c>
      <c r="J473" s="252"/>
      <c r="K473" s="259" t="s">
        <v>8848</v>
      </c>
      <c r="L473" s="252"/>
      <c r="M473" s="251" t="s">
        <v>10997</v>
      </c>
      <c r="N473" s="251"/>
      <c r="O473" s="251"/>
      <c r="P473" s="251"/>
      <c r="Q473" s="288">
        <v>7500000</v>
      </c>
      <c r="R473" s="288"/>
      <c r="S473" s="288"/>
      <c r="T473" s="288"/>
      <c r="U473" s="253"/>
      <c r="V473" s="253"/>
      <c r="W473" s="253"/>
      <c r="X473" s="253"/>
      <c r="Y473" s="253"/>
      <c r="Z473" s="253"/>
      <c r="AA473" s="253"/>
      <c r="AB473" s="253"/>
      <c r="AC473" s="253"/>
      <c r="AD473" s="253"/>
      <c r="AE473" s="253"/>
      <c r="AF473" s="253"/>
      <c r="AG473" s="253"/>
      <c r="AH473" s="253"/>
      <c r="AI473" s="253">
        <v>7500000</v>
      </c>
      <c r="AJ473" s="253"/>
      <c r="AK473" s="253">
        <v>8450000</v>
      </c>
      <c r="AL473" s="253"/>
      <c r="AM473" s="253"/>
      <c r="AN473" s="253"/>
      <c r="AO473" s="253"/>
      <c r="AP473" s="253"/>
      <c r="AQ473" s="253"/>
      <c r="AR473" s="253"/>
      <c r="AS473" s="253">
        <f t="shared" si="50"/>
        <v>8450000</v>
      </c>
      <c r="AT473" s="27">
        <f t="shared" si="48"/>
        <v>15950000</v>
      </c>
      <c r="BH473" s="256"/>
    </row>
    <row r="474" spans="1:60" ht="18" customHeight="1">
      <c r="A474" s="218">
        <f>SUBTOTAL(3,$AT$7:AT474)</f>
        <v>468</v>
      </c>
      <c r="B474" s="251" t="s">
        <v>11829</v>
      </c>
      <c r="C474" s="251" t="str">
        <f t="shared" si="47"/>
        <v>004</v>
      </c>
      <c r="D474" s="260" t="s">
        <v>5930</v>
      </c>
      <c r="E474" s="258" t="s">
        <v>11830</v>
      </c>
      <c r="F474" s="251" t="s">
        <v>11555</v>
      </c>
      <c r="G474" s="251" t="s">
        <v>496</v>
      </c>
      <c r="H474" s="251"/>
      <c r="I474" s="259" t="s">
        <v>8848</v>
      </c>
      <c r="J474" s="252"/>
      <c r="K474" s="259" t="s">
        <v>8848</v>
      </c>
      <c r="L474" s="252"/>
      <c r="M474" s="251" t="s">
        <v>11025</v>
      </c>
      <c r="N474" s="251"/>
      <c r="O474" s="251"/>
      <c r="P474" s="251"/>
      <c r="Q474" s="288">
        <v>7500000</v>
      </c>
      <c r="R474" s="288"/>
      <c r="S474" s="288"/>
      <c r="T474" s="288"/>
      <c r="U474" s="253">
        <v>7500000</v>
      </c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3"/>
      <c r="AG474" s="253"/>
      <c r="AH474" s="253"/>
      <c r="AI474" s="253">
        <v>0</v>
      </c>
      <c r="AJ474" s="253"/>
      <c r="AK474" s="253">
        <v>8450000</v>
      </c>
      <c r="AL474" s="253"/>
      <c r="AM474" s="253">
        <v>8450000</v>
      </c>
      <c r="AN474" s="253"/>
      <c r="AO474" s="253"/>
      <c r="AP474" s="253"/>
      <c r="AQ474" s="253"/>
      <c r="AR474" s="253"/>
      <c r="AS474" s="253">
        <f t="shared" si="50"/>
        <v>0</v>
      </c>
      <c r="AT474" s="27">
        <f t="shared" si="48"/>
        <v>0</v>
      </c>
      <c r="BH474" s="256"/>
    </row>
    <row r="475" spans="1:60" ht="18" customHeight="1">
      <c r="A475" s="218">
        <f>SUBTOTAL(3,$AT$7:AT475)</f>
        <v>469</v>
      </c>
      <c r="B475" s="251" t="s">
        <v>11831</v>
      </c>
      <c r="C475" s="251" t="str">
        <f t="shared" si="47"/>
        <v>004</v>
      </c>
      <c r="D475" s="260" t="s">
        <v>6777</v>
      </c>
      <c r="E475" s="258" t="s">
        <v>11832</v>
      </c>
      <c r="F475" s="251" t="s">
        <v>11833</v>
      </c>
      <c r="G475" s="251" t="s">
        <v>496</v>
      </c>
      <c r="H475" s="251"/>
      <c r="I475" s="259" t="s">
        <v>8848</v>
      </c>
      <c r="J475" s="252"/>
      <c r="K475" s="259" t="s">
        <v>8848</v>
      </c>
      <c r="L475" s="252"/>
      <c r="M475" s="251" t="s">
        <v>11004</v>
      </c>
      <c r="N475" s="251"/>
      <c r="O475" s="251"/>
      <c r="P475" s="251"/>
      <c r="Q475" s="288">
        <v>7500000</v>
      </c>
      <c r="R475" s="288"/>
      <c r="S475" s="288"/>
      <c r="T475" s="288"/>
      <c r="U475" s="253">
        <v>7500000</v>
      </c>
      <c r="V475" s="253"/>
      <c r="W475" s="253"/>
      <c r="X475" s="253"/>
      <c r="Y475" s="253"/>
      <c r="Z475" s="253"/>
      <c r="AA475" s="253"/>
      <c r="AB475" s="253"/>
      <c r="AC475" s="253"/>
      <c r="AD475" s="253"/>
      <c r="AE475" s="253"/>
      <c r="AF475" s="253"/>
      <c r="AG475" s="253"/>
      <c r="AH475" s="253"/>
      <c r="AI475" s="253">
        <v>0</v>
      </c>
      <c r="AJ475" s="253"/>
      <c r="AK475" s="253">
        <v>8450000</v>
      </c>
      <c r="AL475" s="253"/>
      <c r="AM475" s="253">
        <v>8450000</v>
      </c>
      <c r="AN475" s="253"/>
      <c r="AO475" s="253"/>
      <c r="AP475" s="253"/>
      <c r="AQ475" s="253"/>
      <c r="AR475" s="253"/>
      <c r="AS475" s="253">
        <f t="shared" si="50"/>
        <v>0</v>
      </c>
      <c r="AT475" s="27">
        <f t="shared" si="48"/>
        <v>0</v>
      </c>
      <c r="BH475" s="256"/>
    </row>
    <row r="476" spans="1:60" ht="18" customHeight="1">
      <c r="A476" s="218">
        <f>SUBTOTAL(3,$AT$7:AT476)</f>
        <v>470</v>
      </c>
      <c r="B476" s="251" t="s">
        <v>11834</v>
      </c>
      <c r="C476" s="251" t="str">
        <f t="shared" si="47"/>
        <v>004</v>
      </c>
      <c r="D476" s="260" t="s">
        <v>5724</v>
      </c>
      <c r="E476" s="258" t="s">
        <v>11835</v>
      </c>
      <c r="F476" s="251" t="s">
        <v>10582</v>
      </c>
      <c r="G476" s="251" t="s">
        <v>496</v>
      </c>
      <c r="H476" s="251"/>
      <c r="I476" s="259" t="s">
        <v>8848</v>
      </c>
      <c r="J476" s="252"/>
      <c r="K476" s="259" t="s">
        <v>8848</v>
      </c>
      <c r="L476" s="252"/>
      <c r="M476" s="251" t="s">
        <v>11013</v>
      </c>
      <c r="N476" s="251"/>
      <c r="O476" s="251"/>
      <c r="P476" s="251"/>
      <c r="Q476" s="288">
        <v>7500000</v>
      </c>
      <c r="R476" s="288"/>
      <c r="S476" s="288"/>
      <c r="T476" s="288"/>
      <c r="U476" s="253">
        <v>7500000</v>
      </c>
      <c r="V476" s="253"/>
      <c r="W476" s="253"/>
      <c r="X476" s="253"/>
      <c r="Y476" s="253"/>
      <c r="Z476" s="253"/>
      <c r="AA476" s="253"/>
      <c r="AB476" s="253"/>
      <c r="AC476" s="253"/>
      <c r="AD476" s="253"/>
      <c r="AE476" s="253"/>
      <c r="AF476" s="253"/>
      <c r="AG476" s="253"/>
      <c r="AH476" s="253"/>
      <c r="AI476" s="253">
        <v>0</v>
      </c>
      <c r="AJ476" s="253"/>
      <c r="AK476" s="253">
        <v>8450000</v>
      </c>
      <c r="AL476" s="253"/>
      <c r="AM476" s="253">
        <v>8450000</v>
      </c>
      <c r="AN476" s="253"/>
      <c r="AO476" s="253"/>
      <c r="AP476" s="253"/>
      <c r="AQ476" s="253"/>
      <c r="AR476" s="253"/>
      <c r="AS476" s="253">
        <f t="shared" si="50"/>
        <v>0</v>
      </c>
      <c r="AT476" s="27">
        <f t="shared" si="48"/>
        <v>0</v>
      </c>
      <c r="BH476" s="256"/>
    </row>
    <row r="477" spans="1:60" ht="18" customHeight="1">
      <c r="A477" s="218">
        <f>SUBTOTAL(3,$AT$7:AT477)</f>
        <v>471</v>
      </c>
      <c r="B477" s="251" t="s">
        <v>11836</v>
      </c>
      <c r="C477" s="251" t="str">
        <f t="shared" si="47"/>
        <v>004</v>
      </c>
      <c r="D477" s="260" t="s">
        <v>6583</v>
      </c>
      <c r="E477" s="258" t="s">
        <v>9225</v>
      </c>
      <c r="F477" s="251" t="s">
        <v>11837</v>
      </c>
      <c r="G477" s="251" t="s">
        <v>496</v>
      </c>
      <c r="H477" s="251"/>
      <c r="I477" s="259" t="s">
        <v>8848</v>
      </c>
      <c r="J477" s="252"/>
      <c r="K477" s="259" t="s">
        <v>8848</v>
      </c>
      <c r="L477" s="252"/>
      <c r="M477" s="251" t="s">
        <v>11025</v>
      </c>
      <c r="N477" s="251"/>
      <c r="O477" s="251"/>
      <c r="P477" s="251"/>
      <c r="Q477" s="288">
        <v>7500000</v>
      </c>
      <c r="R477" s="288"/>
      <c r="S477" s="288"/>
      <c r="T477" s="288"/>
      <c r="U477" s="253">
        <v>7500000</v>
      </c>
      <c r="V477" s="253"/>
      <c r="W477" s="253"/>
      <c r="X477" s="253"/>
      <c r="Y477" s="253"/>
      <c r="Z477" s="253"/>
      <c r="AA477" s="253"/>
      <c r="AB477" s="253"/>
      <c r="AC477" s="253"/>
      <c r="AD477" s="253"/>
      <c r="AE477" s="253"/>
      <c r="AF477" s="253"/>
      <c r="AG477" s="253"/>
      <c r="AH477" s="253"/>
      <c r="AI477" s="253">
        <v>0</v>
      </c>
      <c r="AJ477" s="253"/>
      <c r="AK477" s="253">
        <v>8450000</v>
      </c>
      <c r="AL477" s="253"/>
      <c r="AM477" s="253">
        <v>8450000</v>
      </c>
      <c r="AN477" s="253"/>
      <c r="AO477" s="253"/>
      <c r="AP477" s="253"/>
      <c r="AQ477" s="253"/>
      <c r="AR477" s="253"/>
      <c r="AS477" s="253">
        <f t="shared" si="50"/>
        <v>0</v>
      </c>
      <c r="AT477" s="27">
        <f t="shared" si="48"/>
        <v>0</v>
      </c>
      <c r="BH477" s="256"/>
    </row>
    <row r="478" spans="1:60" ht="18" customHeight="1">
      <c r="A478" s="218">
        <f>SUBTOTAL(3,$AT$7:AT478)</f>
        <v>472</v>
      </c>
      <c r="B478" s="251" t="s">
        <v>11838</v>
      </c>
      <c r="C478" s="251" t="str">
        <f t="shared" si="47"/>
        <v>004</v>
      </c>
      <c r="D478" s="260" t="s">
        <v>4870</v>
      </c>
      <c r="E478" s="258" t="s">
        <v>11839</v>
      </c>
      <c r="F478" s="251" t="s">
        <v>10896</v>
      </c>
      <c r="G478" s="251" t="s">
        <v>7106</v>
      </c>
      <c r="H478" s="251"/>
      <c r="I478" s="259" t="s">
        <v>8848</v>
      </c>
      <c r="J478" s="252"/>
      <c r="K478" s="259" t="s">
        <v>8848</v>
      </c>
      <c r="L478" s="252"/>
      <c r="M478" s="251" t="s">
        <v>11013</v>
      </c>
      <c r="N478" s="251"/>
      <c r="O478" s="251"/>
      <c r="P478" s="251"/>
      <c r="Q478" s="288">
        <v>7500000</v>
      </c>
      <c r="R478" s="288"/>
      <c r="S478" s="288"/>
      <c r="T478" s="288"/>
      <c r="U478" s="253">
        <v>7500000</v>
      </c>
      <c r="V478" s="253"/>
      <c r="W478" s="253"/>
      <c r="X478" s="253"/>
      <c r="Y478" s="253"/>
      <c r="Z478" s="253"/>
      <c r="AA478" s="253"/>
      <c r="AB478" s="253"/>
      <c r="AC478" s="253"/>
      <c r="AD478" s="253"/>
      <c r="AE478" s="253"/>
      <c r="AF478" s="253"/>
      <c r="AG478" s="253"/>
      <c r="AH478" s="253"/>
      <c r="AI478" s="253">
        <v>0</v>
      </c>
      <c r="AJ478" s="253"/>
      <c r="AK478" s="253">
        <v>8450000</v>
      </c>
      <c r="AL478" s="253"/>
      <c r="AM478" s="253">
        <v>8450000</v>
      </c>
      <c r="AN478" s="253"/>
      <c r="AO478" s="253"/>
      <c r="AP478" s="253"/>
      <c r="AQ478" s="253"/>
      <c r="AR478" s="253"/>
      <c r="AS478" s="253">
        <f t="shared" si="50"/>
        <v>0</v>
      </c>
      <c r="AT478" s="27">
        <f t="shared" si="48"/>
        <v>0</v>
      </c>
      <c r="BH478" s="256"/>
    </row>
    <row r="479" spans="1:60" ht="18" customHeight="1">
      <c r="A479" s="218">
        <f>SUBTOTAL(3,$AT$7:AT479)</f>
        <v>473</v>
      </c>
      <c r="B479" s="251" t="s">
        <v>11840</v>
      </c>
      <c r="C479" s="251" t="str">
        <f t="shared" si="47"/>
        <v>004</v>
      </c>
      <c r="D479" s="260" t="s">
        <v>5800</v>
      </c>
      <c r="E479" s="258" t="s">
        <v>11841</v>
      </c>
      <c r="F479" s="251" t="s">
        <v>11741</v>
      </c>
      <c r="G479" s="251" t="s">
        <v>7106</v>
      </c>
      <c r="H479" s="251"/>
      <c r="I479" s="259" t="s">
        <v>8848</v>
      </c>
      <c r="J479" s="252"/>
      <c r="K479" s="259" t="s">
        <v>8848</v>
      </c>
      <c r="L479" s="252"/>
      <c r="M479" s="251" t="s">
        <v>11004</v>
      </c>
      <c r="N479" s="251"/>
      <c r="O479" s="251"/>
      <c r="P479" s="251"/>
      <c r="Q479" s="288">
        <v>7500000</v>
      </c>
      <c r="R479" s="288"/>
      <c r="S479" s="288"/>
      <c r="T479" s="288"/>
      <c r="U479" s="253">
        <v>7500000</v>
      </c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>
        <v>0</v>
      </c>
      <c r="AJ479" s="253"/>
      <c r="AK479" s="253">
        <v>8450000</v>
      </c>
      <c r="AL479" s="253"/>
      <c r="AM479" s="253">
        <v>8450000</v>
      </c>
      <c r="AN479" s="253"/>
      <c r="AO479" s="253"/>
      <c r="AP479" s="253"/>
      <c r="AQ479" s="253"/>
      <c r="AR479" s="253"/>
      <c r="AS479" s="253">
        <f t="shared" si="50"/>
        <v>0</v>
      </c>
      <c r="AT479" s="27">
        <f t="shared" si="48"/>
        <v>0</v>
      </c>
      <c r="BH479" s="256"/>
    </row>
    <row r="480" spans="1:60" ht="18" customHeight="1">
      <c r="A480" s="218">
        <f>SUBTOTAL(3,$AT$7:AT480)</f>
        <v>474</v>
      </c>
      <c r="B480" s="251" t="s">
        <v>11842</v>
      </c>
      <c r="C480" s="251" t="str">
        <f t="shared" si="47"/>
        <v>004</v>
      </c>
      <c r="D480" s="260" t="s">
        <v>5995</v>
      </c>
      <c r="E480" s="258" t="s">
        <v>11843</v>
      </c>
      <c r="F480" s="251" t="s">
        <v>11008</v>
      </c>
      <c r="G480" s="251" t="s">
        <v>7106</v>
      </c>
      <c r="H480" s="251"/>
      <c r="I480" s="259" t="s">
        <v>8848</v>
      </c>
      <c r="J480" s="252"/>
      <c r="K480" s="259" t="s">
        <v>8848</v>
      </c>
      <c r="L480" s="252"/>
      <c r="M480" s="251" t="s">
        <v>11000</v>
      </c>
      <c r="N480" s="251"/>
      <c r="O480" s="251"/>
      <c r="P480" s="251"/>
      <c r="Q480" s="288">
        <v>7500000</v>
      </c>
      <c r="R480" s="288"/>
      <c r="S480" s="288"/>
      <c r="T480" s="288"/>
      <c r="U480" s="253">
        <v>7500000</v>
      </c>
      <c r="V480" s="253"/>
      <c r="W480" s="253"/>
      <c r="X480" s="253"/>
      <c r="Y480" s="253"/>
      <c r="Z480" s="253"/>
      <c r="AA480" s="253"/>
      <c r="AB480" s="253"/>
      <c r="AC480" s="253"/>
      <c r="AD480" s="253"/>
      <c r="AE480" s="253"/>
      <c r="AF480" s="253"/>
      <c r="AG480" s="253"/>
      <c r="AH480" s="253"/>
      <c r="AI480" s="253">
        <v>0</v>
      </c>
      <c r="AJ480" s="253"/>
      <c r="AK480" s="253">
        <v>8450000</v>
      </c>
      <c r="AL480" s="253"/>
      <c r="AM480" s="253">
        <v>8450000</v>
      </c>
      <c r="AN480" s="253"/>
      <c r="AO480" s="253"/>
      <c r="AP480" s="253"/>
      <c r="AQ480" s="253"/>
      <c r="AR480" s="253"/>
      <c r="AS480" s="253">
        <f t="shared" si="50"/>
        <v>0</v>
      </c>
      <c r="AT480" s="27">
        <f t="shared" si="48"/>
        <v>0</v>
      </c>
      <c r="BH480" s="256"/>
    </row>
    <row r="481" spans="1:60" ht="18" customHeight="1">
      <c r="A481" s="218">
        <f>SUBTOTAL(3,$AT$7:AT481)</f>
        <v>475</v>
      </c>
      <c r="B481" s="251" t="s">
        <v>11844</v>
      </c>
      <c r="C481" s="251" t="str">
        <f t="shared" si="47"/>
        <v>004</v>
      </c>
      <c r="D481" s="260" t="s">
        <v>6209</v>
      </c>
      <c r="E481" s="258" t="s">
        <v>11845</v>
      </c>
      <c r="F481" s="251" t="s">
        <v>11781</v>
      </c>
      <c r="G481" s="251" t="s">
        <v>496</v>
      </c>
      <c r="H481" s="251"/>
      <c r="I481" s="259" t="s">
        <v>8848</v>
      </c>
      <c r="J481" s="252"/>
      <c r="K481" s="259" t="s">
        <v>8848</v>
      </c>
      <c r="L481" s="252"/>
      <c r="M481" s="251" t="s">
        <v>11025</v>
      </c>
      <c r="N481" s="251"/>
      <c r="O481" s="251"/>
      <c r="P481" s="251"/>
      <c r="Q481" s="288">
        <v>7500000</v>
      </c>
      <c r="R481" s="288"/>
      <c r="S481" s="288"/>
      <c r="T481" s="288"/>
      <c r="U481" s="253">
        <v>7500000</v>
      </c>
      <c r="V481" s="253"/>
      <c r="W481" s="253"/>
      <c r="X481" s="253"/>
      <c r="Y481" s="253"/>
      <c r="Z481" s="253"/>
      <c r="AA481" s="253"/>
      <c r="AB481" s="253"/>
      <c r="AC481" s="253"/>
      <c r="AD481" s="253"/>
      <c r="AE481" s="253"/>
      <c r="AF481" s="253"/>
      <c r="AG481" s="253"/>
      <c r="AH481" s="253"/>
      <c r="AI481" s="253">
        <v>0</v>
      </c>
      <c r="AJ481" s="253"/>
      <c r="AK481" s="253">
        <v>8450000</v>
      </c>
      <c r="AL481" s="253"/>
      <c r="AM481" s="253">
        <v>8450000</v>
      </c>
      <c r="AN481" s="253"/>
      <c r="AO481" s="253"/>
      <c r="AP481" s="253"/>
      <c r="AQ481" s="253"/>
      <c r="AR481" s="253"/>
      <c r="AS481" s="253">
        <f t="shared" si="50"/>
        <v>0</v>
      </c>
      <c r="AT481" s="27">
        <f t="shared" si="48"/>
        <v>0</v>
      </c>
      <c r="BH481" s="256"/>
    </row>
    <row r="482" spans="1:60" ht="18" customHeight="1">
      <c r="A482" s="218">
        <f>SUBTOTAL(3,$AT$7:AT482)</f>
        <v>476</v>
      </c>
      <c r="B482" s="251" t="s">
        <v>11846</v>
      </c>
      <c r="C482" s="251" t="str">
        <f t="shared" si="47"/>
        <v>004</v>
      </c>
      <c r="D482" s="260" t="s">
        <v>6479</v>
      </c>
      <c r="E482" s="258" t="s">
        <v>11847</v>
      </c>
      <c r="F482" s="251" t="s">
        <v>11593</v>
      </c>
      <c r="G482" s="251" t="s">
        <v>496</v>
      </c>
      <c r="H482" s="251"/>
      <c r="I482" s="259" t="s">
        <v>8848</v>
      </c>
      <c r="J482" s="252"/>
      <c r="K482" s="259" t="s">
        <v>8848</v>
      </c>
      <c r="L482" s="252"/>
      <c r="M482" s="251" t="s">
        <v>10997</v>
      </c>
      <c r="N482" s="251"/>
      <c r="O482" s="251"/>
      <c r="P482" s="251"/>
      <c r="Q482" s="288">
        <v>7500000</v>
      </c>
      <c r="R482" s="288"/>
      <c r="S482" s="288"/>
      <c r="T482" s="288"/>
      <c r="U482" s="253">
        <v>7500000</v>
      </c>
      <c r="V482" s="253"/>
      <c r="W482" s="253"/>
      <c r="X482" s="253"/>
      <c r="Y482" s="253"/>
      <c r="Z482" s="253"/>
      <c r="AA482" s="253"/>
      <c r="AB482" s="253"/>
      <c r="AC482" s="253"/>
      <c r="AD482" s="253"/>
      <c r="AE482" s="253"/>
      <c r="AF482" s="253"/>
      <c r="AG482" s="253"/>
      <c r="AH482" s="253"/>
      <c r="AI482" s="253">
        <v>0</v>
      </c>
      <c r="AJ482" s="253"/>
      <c r="AK482" s="253">
        <v>8450000</v>
      </c>
      <c r="AL482" s="253"/>
      <c r="AM482" s="253">
        <v>8450000</v>
      </c>
      <c r="AN482" s="253"/>
      <c r="AO482" s="253"/>
      <c r="AP482" s="253"/>
      <c r="AQ482" s="253"/>
      <c r="AR482" s="253"/>
      <c r="AS482" s="253">
        <f t="shared" si="50"/>
        <v>0</v>
      </c>
      <c r="AT482" s="27">
        <f t="shared" si="48"/>
        <v>0</v>
      </c>
      <c r="BH482" s="256"/>
    </row>
    <row r="483" spans="1:60" ht="18" customHeight="1">
      <c r="A483" s="218">
        <f>SUBTOTAL(3,$AT$7:AT483)</f>
        <v>477</v>
      </c>
      <c r="B483" s="251" t="s">
        <v>11848</v>
      </c>
      <c r="C483" s="251" t="str">
        <f t="shared" si="47"/>
        <v>004</v>
      </c>
      <c r="D483" s="260" t="s">
        <v>5593</v>
      </c>
      <c r="E483" s="258" t="s">
        <v>11849</v>
      </c>
      <c r="F483" s="251" t="s">
        <v>11274</v>
      </c>
      <c r="G483" s="251" t="s">
        <v>496</v>
      </c>
      <c r="H483" s="251"/>
      <c r="I483" s="259" t="s">
        <v>8848</v>
      </c>
      <c r="J483" s="252"/>
      <c r="K483" s="259" t="s">
        <v>8848</v>
      </c>
      <c r="L483" s="252"/>
      <c r="M483" s="251" t="s">
        <v>11004</v>
      </c>
      <c r="N483" s="251"/>
      <c r="O483" s="251"/>
      <c r="P483" s="251"/>
      <c r="Q483" s="288">
        <v>7500000</v>
      </c>
      <c r="R483" s="288"/>
      <c r="S483" s="288"/>
      <c r="T483" s="288"/>
      <c r="U483" s="253">
        <v>7500000</v>
      </c>
      <c r="V483" s="253"/>
      <c r="W483" s="253"/>
      <c r="X483" s="253"/>
      <c r="Y483" s="253"/>
      <c r="Z483" s="253"/>
      <c r="AA483" s="253"/>
      <c r="AB483" s="253"/>
      <c r="AC483" s="253"/>
      <c r="AD483" s="253"/>
      <c r="AE483" s="253"/>
      <c r="AF483" s="253"/>
      <c r="AG483" s="253"/>
      <c r="AH483" s="253"/>
      <c r="AI483" s="253">
        <v>0</v>
      </c>
      <c r="AJ483" s="253"/>
      <c r="AK483" s="253">
        <v>8450000</v>
      </c>
      <c r="AL483" s="253"/>
      <c r="AM483" s="253">
        <v>8450000</v>
      </c>
      <c r="AN483" s="253"/>
      <c r="AO483" s="253"/>
      <c r="AP483" s="253"/>
      <c r="AQ483" s="253"/>
      <c r="AR483" s="253"/>
      <c r="AS483" s="253">
        <f t="shared" si="50"/>
        <v>0</v>
      </c>
      <c r="AT483" s="27">
        <f t="shared" si="48"/>
        <v>0</v>
      </c>
      <c r="BH483" s="256"/>
    </row>
    <row r="484" spans="1:60" ht="18" customHeight="1">
      <c r="A484" s="218">
        <f>SUBTOTAL(3,$AT$7:AT484)</f>
        <v>478</v>
      </c>
      <c r="B484" s="251" t="s">
        <v>11850</v>
      </c>
      <c r="C484" s="251" t="str">
        <f t="shared" si="47"/>
        <v>004</v>
      </c>
      <c r="D484" s="260" t="s">
        <v>6517</v>
      </c>
      <c r="E484" s="258" t="s">
        <v>11851</v>
      </c>
      <c r="F484" s="251" t="s">
        <v>11852</v>
      </c>
      <c r="G484" s="251" t="s">
        <v>496</v>
      </c>
      <c r="H484" s="251"/>
      <c r="I484" s="259" t="s">
        <v>8848</v>
      </c>
      <c r="J484" s="252"/>
      <c r="K484" s="259" t="s">
        <v>8848</v>
      </c>
      <c r="L484" s="252"/>
      <c r="M484" s="251" t="s">
        <v>11000</v>
      </c>
      <c r="N484" s="251"/>
      <c r="O484" s="251"/>
      <c r="P484" s="251"/>
      <c r="Q484" s="288">
        <v>7500000</v>
      </c>
      <c r="R484" s="288"/>
      <c r="S484" s="288"/>
      <c r="T484" s="288"/>
      <c r="U484" s="253">
        <v>7500000</v>
      </c>
      <c r="V484" s="253"/>
      <c r="W484" s="253"/>
      <c r="X484" s="253"/>
      <c r="Y484" s="253"/>
      <c r="Z484" s="253"/>
      <c r="AA484" s="253"/>
      <c r="AB484" s="253"/>
      <c r="AC484" s="253"/>
      <c r="AD484" s="253"/>
      <c r="AE484" s="253"/>
      <c r="AF484" s="253"/>
      <c r="AG484" s="253"/>
      <c r="AH484" s="253"/>
      <c r="AI484" s="253">
        <v>0</v>
      </c>
      <c r="AJ484" s="253"/>
      <c r="AK484" s="253">
        <v>8450000</v>
      </c>
      <c r="AL484" s="253"/>
      <c r="AM484" s="253"/>
      <c r="AN484" s="253"/>
      <c r="AO484" s="253">
        <v>8450000</v>
      </c>
      <c r="AP484" s="253"/>
      <c r="AQ484" s="253"/>
      <c r="AR484" s="253"/>
      <c r="AS484" s="253">
        <f t="shared" ref="AS484:AS485" si="51">IF(SUM(AL484:AO484)&lt;SUM(AK484),SUM(AK484)-SUM(AL484:AO484),)</f>
        <v>0</v>
      </c>
      <c r="AT484" s="27">
        <f t="shared" si="48"/>
        <v>0</v>
      </c>
      <c r="BH484" s="256"/>
    </row>
    <row r="485" spans="1:60" ht="18" customHeight="1">
      <c r="A485" s="218">
        <f>SUBTOTAL(3,$AT$7:AT485)</f>
        <v>479</v>
      </c>
      <c r="B485" s="251" t="s">
        <v>11801</v>
      </c>
      <c r="C485" s="251" t="str">
        <f t="shared" si="47"/>
        <v>004</v>
      </c>
      <c r="D485" s="260" t="s">
        <v>11802</v>
      </c>
      <c r="E485" s="258" t="s">
        <v>11803</v>
      </c>
      <c r="F485" s="251" t="s">
        <v>11417</v>
      </c>
      <c r="G485" s="251" t="s">
        <v>7106</v>
      </c>
      <c r="H485" s="251"/>
      <c r="I485" s="259" t="s">
        <v>8848</v>
      </c>
      <c r="J485" s="252"/>
      <c r="K485" s="259" t="s">
        <v>8848</v>
      </c>
      <c r="L485" s="252"/>
      <c r="M485" s="251" t="s">
        <v>11004</v>
      </c>
      <c r="N485" s="251"/>
      <c r="O485" s="251"/>
      <c r="P485" s="251"/>
      <c r="Q485" s="288">
        <v>7500000</v>
      </c>
      <c r="R485" s="288"/>
      <c r="S485" s="288"/>
      <c r="T485" s="288"/>
      <c r="U485" s="253"/>
      <c r="V485" s="253"/>
      <c r="W485" s="253">
        <v>7500000</v>
      </c>
      <c r="X485" s="253"/>
      <c r="Y485" s="253"/>
      <c r="Z485" s="253"/>
      <c r="AA485" s="253"/>
      <c r="AB485" s="253"/>
      <c r="AC485" s="253"/>
      <c r="AD485" s="253"/>
      <c r="AE485" s="253"/>
      <c r="AF485" s="253"/>
      <c r="AG485" s="253"/>
      <c r="AH485" s="253"/>
      <c r="AI485" s="253">
        <v>0</v>
      </c>
      <c r="AJ485" s="253"/>
      <c r="AK485" s="253">
        <v>8450000</v>
      </c>
      <c r="AL485" s="253"/>
      <c r="AM485" s="253"/>
      <c r="AN485" s="253"/>
      <c r="AO485" s="253">
        <v>8450000</v>
      </c>
      <c r="AP485" s="253"/>
      <c r="AQ485" s="253"/>
      <c r="AR485" s="253"/>
      <c r="AS485" s="253">
        <f t="shared" si="51"/>
        <v>0</v>
      </c>
      <c r="AT485" s="27">
        <f t="shared" si="48"/>
        <v>0</v>
      </c>
      <c r="BH485" s="256"/>
    </row>
    <row r="486" spans="1:60" ht="18" customHeight="1">
      <c r="A486" s="218">
        <f>SUBTOTAL(3,$AT$7:AT486)</f>
        <v>480</v>
      </c>
      <c r="B486" s="251" t="s">
        <v>11856</v>
      </c>
      <c r="C486" s="251" t="str">
        <f t="shared" si="47"/>
        <v>004</v>
      </c>
      <c r="D486" s="260" t="s">
        <v>6946</v>
      </c>
      <c r="E486" s="258" t="s">
        <v>11857</v>
      </c>
      <c r="F486" s="251" t="s">
        <v>11296</v>
      </c>
      <c r="G486" s="251" t="s">
        <v>496</v>
      </c>
      <c r="H486" s="251"/>
      <c r="I486" s="259" t="s">
        <v>8848</v>
      </c>
      <c r="J486" s="252"/>
      <c r="K486" s="259" t="s">
        <v>8848</v>
      </c>
      <c r="L486" s="252"/>
      <c r="M486" s="251" t="s">
        <v>10997</v>
      </c>
      <c r="N486" s="251"/>
      <c r="O486" s="251"/>
      <c r="P486" s="251"/>
      <c r="Q486" s="288">
        <v>7500000</v>
      </c>
      <c r="R486" s="288"/>
      <c r="S486" s="288"/>
      <c r="T486" s="288"/>
      <c r="U486" s="253">
        <v>7500000</v>
      </c>
      <c r="V486" s="253"/>
      <c r="W486" s="253"/>
      <c r="X486" s="253"/>
      <c r="Y486" s="253"/>
      <c r="Z486" s="253"/>
      <c r="AA486" s="253"/>
      <c r="AB486" s="253"/>
      <c r="AC486" s="253"/>
      <c r="AD486" s="253"/>
      <c r="AE486" s="253"/>
      <c r="AF486" s="253"/>
      <c r="AG486" s="253"/>
      <c r="AH486" s="253"/>
      <c r="AI486" s="253">
        <v>0</v>
      </c>
      <c r="AJ486" s="253"/>
      <c r="AK486" s="253">
        <v>8450000</v>
      </c>
      <c r="AL486" s="253"/>
      <c r="AM486" s="253">
        <v>8450000</v>
      </c>
      <c r="AN486" s="253"/>
      <c r="AO486" s="253"/>
      <c r="AP486" s="253"/>
      <c r="AQ486" s="253"/>
      <c r="AR486" s="253"/>
      <c r="AS486" s="253">
        <f t="shared" ref="AS486:AS491" si="52">IF(SUM(AL486:AM486)&lt;SUM(AK486),SUM(AK486)-SUM(AL486:AM486),)</f>
        <v>0</v>
      </c>
      <c r="AT486" s="27">
        <f t="shared" si="48"/>
        <v>0</v>
      </c>
      <c r="BH486" s="256"/>
    </row>
    <row r="487" spans="1:60" ht="18" customHeight="1">
      <c r="A487" s="218">
        <f>SUBTOTAL(3,$AT$7:AT487)</f>
        <v>481</v>
      </c>
      <c r="B487" s="251" t="s">
        <v>11858</v>
      </c>
      <c r="C487" s="251" t="str">
        <f t="shared" si="47"/>
        <v>004</v>
      </c>
      <c r="D487" s="260" t="s">
        <v>5325</v>
      </c>
      <c r="E487" s="258" t="s">
        <v>11859</v>
      </c>
      <c r="F487" s="251" t="s">
        <v>10819</v>
      </c>
      <c r="G487" s="251" t="s">
        <v>496</v>
      </c>
      <c r="H487" s="251"/>
      <c r="I487" s="259" t="s">
        <v>8848</v>
      </c>
      <c r="J487" s="252"/>
      <c r="K487" s="259" t="s">
        <v>8848</v>
      </c>
      <c r="L487" s="252"/>
      <c r="M487" s="251" t="s">
        <v>11025</v>
      </c>
      <c r="N487" s="251"/>
      <c r="O487" s="251"/>
      <c r="P487" s="251"/>
      <c r="Q487" s="288">
        <v>7500000</v>
      </c>
      <c r="R487" s="288"/>
      <c r="S487" s="288"/>
      <c r="T487" s="288"/>
      <c r="U487" s="253">
        <v>7500000</v>
      </c>
      <c r="V487" s="253"/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>
        <v>0</v>
      </c>
      <c r="AJ487" s="253"/>
      <c r="AK487" s="253">
        <v>8450000</v>
      </c>
      <c r="AL487" s="253"/>
      <c r="AM487" s="253">
        <v>8450000</v>
      </c>
      <c r="AN487" s="253"/>
      <c r="AO487" s="253"/>
      <c r="AP487" s="253"/>
      <c r="AQ487" s="253"/>
      <c r="AR487" s="253"/>
      <c r="AS487" s="253">
        <f t="shared" si="52"/>
        <v>0</v>
      </c>
      <c r="AT487" s="27">
        <f t="shared" si="48"/>
        <v>0</v>
      </c>
      <c r="BH487" s="256"/>
    </row>
    <row r="488" spans="1:60" ht="18" customHeight="1">
      <c r="A488" s="218">
        <f>SUBTOTAL(3,$AT$7:AT488)</f>
        <v>482</v>
      </c>
      <c r="B488" s="251" t="s">
        <v>11860</v>
      </c>
      <c r="C488" s="251" t="str">
        <f t="shared" si="47"/>
        <v>004</v>
      </c>
      <c r="D488" s="260" t="s">
        <v>5108</v>
      </c>
      <c r="E488" s="258" t="s">
        <v>11861</v>
      </c>
      <c r="F488" s="251" t="s">
        <v>11862</v>
      </c>
      <c r="G488" s="251" t="s">
        <v>496</v>
      </c>
      <c r="H488" s="251"/>
      <c r="I488" s="259" t="s">
        <v>8848</v>
      </c>
      <c r="J488" s="252"/>
      <c r="K488" s="259" t="s">
        <v>8848</v>
      </c>
      <c r="L488" s="252"/>
      <c r="M488" s="251" t="s">
        <v>11013</v>
      </c>
      <c r="N488" s="251"/>
      <c r="O488" s="251"/>
      <c r="P488" s="251"/>
      <c r="Q488" s="288">
        <v>7500000</v>
      </c>
      <c r="R488" s="288"/>
      <c r="S488" s="288"/>
      <c r="T488" s="288"/>
      <c r="U488" s="253">
        <v>7500000</v>
      </c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>
        <v>0</v>
      </c>
      <c r="AJ488" s="253"/>
      <c r="AK488" s="253">
        <v>8450000</v>
      </c>
      <c r="AL488" s="253"/>
      <c r="AM488" s="253">
        <v>8450000</v>
      </c>
      <c r="AN488" s="253"/>
      <c r="AO488" s="253"/>
      <c r="AP488" s="253"/>
      <c r="AQ488" s="253"/>
      <c r="AR488" s="253"/>
      <c r="AS488" s="253">
        <f t="shared" si="52"/>
        <v>0</v>
      </c>
      <c r="AT488" s="27">
        <f t="shared" si="48"/>
        <v>0</v>
      </c>
      <c r="BH488" s="256"/>
    </row>
    <row r="489" spans="1:60" ht="18" customHeight="1">
      <c r="A489" s="218">
        <f>SUBTOTAL(3,$AT$7:AT489)</f>
        <v>483</v>
      </c>
      <c r="B489" s="251" t="s">
        <v>11866</v>
      </c>
      <c r="C489" s="251" t="str">
        <f t="shared" ref="C489:C503" si="53">MID(D489:D2174,4,3)</f>
        <v>004</v>
      </c>
      <c r="D489" s="260" t="s">
        <v>4977</v>
      </c>
      <c r="E489" s="258" t="s">
        <v>11867</v>
      </c>
      <c r="F489" s="251" t="s">
        <v>11274</v>
      </c>
      <c r="G489" s="251" t="s">
        <v>496</v>
      </c>
      <c r="H489" s="251"/>
      <c r="I489" s="259" t="s">
        <v>8848</v>
      </c>
      <c r="J489" s="252"/>
      <c r="K489" s="259" t="s">
        <v>8848</v>
      </c>
      <c r="L489" s="252"/>
      <c r="M489" s="251" t="s">
        <v>11013</v>
      </c>
      <c r="N489" s="251"/>
      <c r="O489" s="251"/>
      <c r="P489" s="251"/>
      <c r="Q489" s="288">
        <v>7500000</v>
      </c>
      <c r="R489" s="288"/>
      <c r="S489" s="288"/>
      <c r="T489" s="288"/>
      <c r="U489" s="253">
        <v>7500000</v>
      </c>
      <c r="V489" s="253"/>
      <c r="W489" s="253"/>
      <c r="X489" s="253"/>
      <c r="Y489" s="253"/>
      <c r="Z489" s="253"/>
      <c r="AA489" s="253"/>
      <c r="AB489" s="253"/>
      <c r="AC489" s="253"/>
      <c r="AD489" s="253"/>
      <c r="AE489" s="253"/>
      <c r="AF489" s="253"/>
      <c r="AG489" s="253"/>
      <c r="AH489" s="253"/>
      <c r="AI489" s="253">
        <v>0</v>
      </c>
      <c r="AJ489" s="253"/>
      <c r="AK489" s="253">
        <v>8450000</v>
      </c>
      <c r="AL489" s="253"/>
      <c r="AM489" s="253">
        <v>8450000</v>
      </c>
      <c r="AN489" s="253"/>
      <c r="AO489" s="253"/>
      <c r="AP489" s="253"/>
      <c r="AQ489" s="253"/>
      <c r="AR489" s="253"/>
      <c r="AS489" s="253">
        <f t="shared" si="52"/>
        <v>0</v>
      </c>
      <c r="AT489" s="27">
        <f t="shared" si="48"/>
        <v>0</v>
      </c>
      <c r="BH489" s="256"/>
    </row>
    <row r="490" spans="1:60" ht="18" customHeight="1">
      <c r="A490" s="218">
        <f>SUBTOTAL(3,$AT$7:AT490)</f>
        <v>484</v>
      </c>
      <c r="B490" s="251" t="s">
        <v>11868</v>
      </c>
      <c r="C490" s="251" t="str">
        <f t="shared" si="53"/>
        <v>004</v>
      </c>
      <c r="D490" s="260" t="s">
        <v>6397</v>
      </c>
      <c r="E490" s="258" t="s">
        <v>11869</v>
      </c>
      <c r="F490" s="251" t="s">
        <v>11443</v>
      </c>
      <c r="G490" s="251" t="s">
        <v>496</v>
      </c>
      <c r="H490" s="251"/>
      <c r="I490" s="259" t="s">
        <v>8848</v>
      </c>
      <c r="J490" s="252"/>
      <c r="K490" s="259" t="s">
        <v>8848</v>
      </c>
      <c r="L490" s="252"/>
      <c r="M490" s="251" t="s">
        <v>11025</v>
      </c>
      <c r="N490" s="251"/>
      <c r="O490" s="251"/>
      <c r="P490" s="251"/>
      <c r="Q490" s="288">
        <v>7500000</v>
      </c>
      <c r="R490" s="288"/>
      <c r="S490" s="288"/>
      <c r="T490" s="288"/>
      <c r="U490" s="253">
        <v>7500000</v>
      </c>
      <c r="V490" s="253"/>
      <c r="W490" s="253"/>
      <c r="X490" s="253"/>
      <c r="Y490" s="253"/>
      <c r="Z490" s="253"/>
      <c r="AA490" s="253"/>
      <c r="AB490" s="253"/>
      <c r="AC490" s="253"/>
      <c r="AD490" s="253"/>
      <c r="AE490" s="253"/>
      <c r="AF490" s="253"/>
      <c r="AG490" s="253"/>
      <c r="AH490" s="253"/>
      <c r="AI490" s="253">
        <v>0</v>
      </c>
      <c r="AJ490" s="253"/>
      <c r="AK490" s="253">
        <v>8450000</v>
      </c>
      <c r="AL490" s="253"/>
      <c r="AM490" s="253">
        <v>8450000</v>
      </c>
      <c r="AN490" s="253"/>
      <c r="AO490" s="253"/>
      <c r="AP490" s="253"/>
      <c r="AQ490" s="253"/>
      <c r="AR490" s="253"/>
      <c r="AS490" s="253">
        <f t="shared" si="52"/>
        <v>0</v>
      </c>
      <c r="AT490" s="27">
        <f t="shared" si="48"/>
        <v>0</v>
      </c>
      <c r="BH490" s="256"/>
    </row>
    <row r="491" spans="1:60" ht="18" customHeight="1">
      <c r="A491" s="218">
        <f>SUBTOTAL(3,$AT$7:AT491)</f>
        <v>485</v>
      </c>
      <c r="B491" s="251" t="s">
        <v>11870</v>
      </c>
      <c r="C491" s="251" t="str">
        <f t="shared" si="53"/>
        <v>004</v>
      </c>
      <c r="D491" s="260" t="s">
        <v>6585</v>
      </c>
      <c r="E491" s="258" t="s">
        <v>11871</v>
      </c>
      <c r="F491" s="251" t="s">
        <v>10807</v>
      </c>
      <c r="G491" s="251" t="s">
        <v>7106</v>
      </c>
      <c r="H491" s="251"/>
      <c r="I491" s="259" t="s">
        <v>8848</v>
      </c>
      <c r="J491" s="252"/>
      <c r="K491" s="259" t="s">
        <v>8848</v>
      </c>
      <c r="L491" s="252"/>
      <c r="M491" s="251" t="s">
        <v>11000</v>
      </c>
      <c r="N491" s="251"/>
      <c r="O491" s="251"/>
      <c r="P491" s="251"/>
      <c r="Q491" s="288">
        <v>7500000</v>
      </c>
      <c r="R491" s="288"/>
      <c r="S491" s="288"/>
      <c r="T491" s="288"/>
      <c r="U491" s="253">
        <v>7500000</v>
      </c>
      <c r="V491" s="253"/>
      <c r="W491" s="253"/>
      <c r="X491" s="253"/>
      <c r="Y491" s="253"/>
      <c r="Z491" s="253"/>
      <c r="AA491" s="253"/>
      <c r="AB491" s="253"/>
      <c r="AC491" s="253"/>
      <c r="AD491" s="253"/>
      <c r="AE491" s="253"/>
      <c r="AF491" s="253"/>
      <c r="AG491" s="253"/>
      <c r="AH491" s="253"/>
      <c r="AI491" s="253">
        <v>0</v>
      </c>
      <c r="AJ491" s="253"/>
      <c r="AK491" s="253">
        <v>8450000</v>
      </c>
      <c r="AL491" s="253"/>
      <c r="AM491" s="253">
        <v>8450000</v>
      </c>
      <c r="AN491" s="253"/>
      <c r="AO491" s="253"/>
      <c r="AP491" s="253"/>
      <c r="AQ491" s="253"/>
      <c r="AR491" s="253"/>
      <c r="AS491" s="253">
        <f t="shared" si="52"/>
        <v>0</v>
      </c>
      <c r="AT491" s="27">
        <f t="shared" si="48"/>
        <v>0</v>
      </c>
      <c r="BH491" s="256"/>
    </row>
    <row r="492" spans="1:60" ht="18" customHeight="1">
      <c r="A492" s="218">
        <f>SUBTOTAL(3,$AT$7:AT492)</f>
        <v>486</v>
      </c>
      <c r="B492" s="251" t="s">
        <v>11820</v>
      </c>
      <c r="C492" s="251" t="str">
        <f t="shared" si="53"/>
        <v>004</v>
      </c>
      <c r="D492" s="260" t="s">
        <v>11821</v>
      </c>
      <c r="E492" s="258" t="s">
        <v>11822</v>
      </c>
      <c r="F492" s="251" t="s">
        <v>11823</v>
      </c>
      <c r="G492" s="251" t="s">
        <v>7106</v>
      </c>
      <c r="H492" s="251"/>
      <c r="I492" s="259" t="s">
        <v>8848</v>
      </c>
      <c r="J492" s="252"/>
      <c r="K492" s="259" t="s">
        <v>8848</v>
      </c>
      <c r="L492" s="252"/>
      <c r="M492" s="251" t="s">
        <v>10997</v>
      </c>
      <c r="N492" s="251"/>
      <c r="O492" s="251"/>
      <c r="P492" s="251"/>
      <c r="Q492" s="288">
        <v>7500000</v>
      </c>
      <c r="R492" s="288"/>
      <c r="S492" s="288"/>
      <c r="T492" s="288"/>
      <c r="U492" s="253"/>
      <c r="V492" s="253"/>
      <c r="W492" s="253"/>
      <c r="X492" s="253"/>
      <c r="Y492" s="253"/>
      <c r="Z492" s="253"/>
      <c r="AA492" s="253"/>
      <c r="AB492" s="253"/>
      <c r="AC492" s="253"/>
      <c r="AD492" s="253"/>
      <c r="AE492" s="253"/>
      <c r="AF492" s="253"/>
      <c r="AG492" s="253"/>
      <c r="AH492" s="253"/>
      <c r="AI492" s="253">
        <v>7500000</v>
      </c>
      <c r="AJ492" s="253"/>
      <c r="AK492" s="253">
        <v>8450000</v>
      </c>
      <c r="AL492" s="253"/>
      <c r="AM492" s="253">
        <v>7500000</v>
      </c>
      <c r="AN492" s="253"/>
      <c r="AO492" s="253"/>
      <c r="AP492" s="253"/>
      <c r="AQ492" s="253"/>
      <c r="AR492" s="253"/>
      <c r="AS492" s="253">
        <v>8450000</v>
      </c>
      <c r="AT492" s="253">
        <v>8450000</v>
      </c>
      <c r="BH492" s="256"/>
    </row>
    <row r="493" spans="1:60" ht="18" customHeight="1">
      <c r="A493" s="218">
        <f>SUBTOTAL(3,$AT$7:AT493)</f>
        <v>487</v>
      </c>
      <c r="B493" s="251" t="s">
        <v>11876</v>
      </c>
      <c r="C493" s="251" t="str">
        <f t="shared" si="53"/>
        <v>004</v>
      </c>
      <c r="D493" s="260" t="s">
        <v>6102</v>
      </c>
      <c r="E493" s="258" t="s">
        <v>11877</v>
      </c>
      <c r="F493" s="251" t="s">
        <v>11878</v>
      </c>
      <c r="G493" s="251" t="s">
        <v>7106</v>
      </c>
      <c r="H493" s="251"/>
      <c r="I493" s="259" t="s">
        <v>8848</v>
      </c>
      <c r="J493" s="252"/>
      <c r="K493" s="259" t="s">
        <v>8848</v>
      </c>
      <c r="L493" s="252"/>
      <c r="M493" s="251" t="s">
        <v>11037</v>
      </c>
      <c r="N493" s="251"/>
      <c r="O493" s="253"/>
      <c r="P493" s="253"/>
      <c r="Q493" s="293">
        <v>7500000</v>
      </c>
      <c r="R493" s="293"/>
      <c r="S493" s="293"/>
      <c r="T493" s="293"/>
      <c r="U493" s="253">
        <v>7500000</v>
      </c>
      <c r="V493" s="253"/>
      <c r="W493" s="253"/>
      <c r="X493" s="253"/>
      <c r="Y493" s="253"/>
      <c r="Z493" s="253"/>
      <c r="AA493" s="253"/>
      <c r="AB493" s="253"/>
      <c r="AC493" s="253"/>
      <c r="AD493" s="253"/>
      <c r="AE493" s="253"/>
      <c r="AF493" s="253"/>
      <c r="AG493" s="253"/>
      <c r="AH493" s="253"/>
      <c r="AI493" s="253">
        <v>0</v>
      </c>
      <c r="AJ493" s="253"/>
      <c r="AK493" s="253">
        <v>8450000</v>
      </c>
      <c r="AL493" s="253"/>
      <c r="AM493" s="253">
        <v>8450000</v>
      </c>
      <c r="AN493" s="253"/>
      <c r="AO493" s="253"/>
      <c r="AP493" s="253"/>
      <c r="AQ493" s="253"/>
      <c r="AR493" s="253"/>
      <c r="AS493" s="253">
        <f>IF(SUM(AL493:AM493)&lt;SUM(AK493),SUM(AK493)-SUM(AL493:AM493),)</f>
        <v>0</v>
      </c>
      <c r="AT493" s="27">
        <f t="shared" ref="AT493:AT505" si="54">AI493+AS493</f>
        <v>0</v>
      </c>
      <c r="BH493" s="256"/>
    </row>
    <row r="494" spans="1:60" ht="18" customHeight="1">
      <c r="A494" s="218">
        <f>SUBTOTAL(3,$AT$7:AT494)</f>
        <v>488</v>
      </c>
      <c r="B494" s="251" t="s">
        <v>11879</v>
      </c>
      <c r="C494" s="251" t="str">
        <f t="shared" si="53"/>
        <v>004</v>
      </c>
      <c r="D494" s="260" t="s">
        <v>5468</v>
      </c>
      <c r="E494" s="258" t="s">
        <v>11880</v>
      </c>
      <c r="F494" s="251" t="s">
        <v>10557</v>
      </c>
      <c r="G494" s="251" t="s">
        <v>7106</v>
      </c>
      <c r="H494" s="251"/>
      <c r="I494" s="259" t="s">
        <v>8848</v>
      </c>
      <c r="J494" s="252"/>
      <c r="K494" s="259" t="s">
        <v>8848</v>
      </c>
      <c r="L494" s="252"/>
      <c r="M494" s="251" t="s">
        <v>11013</v>
      </c>
      <c r="N494" s="251"/>
      <c r="O494" s="253"/>
      <c r="P494" s="253"/>
      <c r="Q494" s="293">
        <v>7500000</v>
      </c>
      <c r="R494" s="293"/>
      <c r="S494" s="293"/>
      <c r="T494" s="293"/>
      <c r="U494" s="253">
        <v>7500000</v>
      </c>
      <c r="V494" s="253"/>
      <c r="W494" s="253"/>
      <c r="X494" s="253"/>
      <c r="Y494" s="253"/>
      <c r="Z494" s="253"/>
      <c r="AA494" s="253"/>
      <c r="AB494" s="253"/>
      <c r="AC494" s="253"/>
      <c r="AD494" s="253"/>
      <c r="AE494" s="253"/>
      <c r="AF494" s="253"/>
      <c r="AG494" s="253"/>
      <c r="AH494" s="253"/>
      <c r="AI494" s="253">
        <v>0</v>
      </c>
      <c r="AJ494" s="253"/>
      <c r="AK494" s="253">
        <v>8450000</v>
      </c>
      <c r="AL494" s="253"/>
      <c r="AM494" s="253"/>
      <c r="AN494" s="253"/>
      <c r="AO494" s="253">
        <v>8450000</v>
      </c>
      <c r="AP494" s="253"/>
      <c r="AQ494" s="253"/>
      <c r="AR494" s="253"/>
      <c r="AS494" s="253">
        <f>IF(SUM(AL494:AO494)&lt;SUM(AK494),SUM(AK494)-SUM(AL494:AO494),)</f>
        <v>0</v>
      </c>
      <c r="AT494" s="27">
        <f t="shared" si="54"/>
        <v>0</v>
      </c>
      <c r="BH494" s="256"/>
    </row>
    <row r="495" spans="1:60" ht="18" customHeight="1">
      <c r="A495" s="218">
        <f>SUBTOTAL(3,$AT$7:AT495)</f>
        <v>489</v>
      </c>
      <c r="B495" s="251" t="s">
        <v>11881</v>
      </c>
      <c r="C495" s="251" t="str">
        <f t="shared" si="53"/>
        <v>004</v>
      </c>
      <c r="D495" s="260" t="s">
        <v>6883</v>
      </c>
      <c r="E495" s="258" t="s">
        <v>11882</v>
      </c>
      <c r="F495" s="251" t="s">
        <v>10734</v>
      </c>
      <c r="G495" s="251" t="s">
        <v>7106</v>
      </c>
      <c r="H495" s="251"/>
      <c r="I495" s="259" t="s">
        <v>8848</v>
      </c>
      <c r="J495" s="252"/>
      <c r="K495" s="259" t="s">
        <v>8848</v>
      </c>
      <c r="L495" s="252"/>
      <c r="M495" s="251" t="s">
        <v>11000</v>
      </c>
      <c r="N495" s="251"/>
      <c r="O495" s="253"/>
      <c r="P495" s="253"/>
      <c r="Q495" s="293">
        <v>7500000</v>
      </c>
      <c r="R495" s="293"/>
      <c r="S495" s="293"/>
      <c r="T495" s="293"/>
      <c r="U495" s="253">
        <v>7500000</v>
      </c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3"/>
      <c r="AG495" s="253"/>
      <c r="AH495" s="253"/>
      <c r="AI495" s="253">
        <v>0</v>
      </c>
      <c r="AJ495" s="253"/>
      <c r="AK495" s="253">
        <v>8450000</v>
      </c>
      <c r="AL495" s="253"/>
      <c r="AM495" s="253"/>
      <c r="AN495" s="253"/>
      <c r="AO495" s="253"/>
      <c r="AP495" s="253"/>
      <c r="AQ495" s="253"/>
      <c r="AR495" s="253"/>
      <c r="AS495" s="253">
        <f>IF(SUM(AL495:AM495)&lt;SUM(AK495),SUM(AK495)-SUM(AL495:AM495),)</f>
        <v>8450000</v>
      </c>
      <c r="AT495" s="27">
        <f t="shared" si="54"/>
        <v>8450000</v>
      </c>
      <c r="BH495" s="256"/>
    </row>
    <row r="496" spans="1:60" ht="18" customHeight="1">
      <c r="A496" s="218">
        <f>SUBTOTAL(3,$AT$7:AT496)</f>
        <v>490</v>
      </c>
      <c r="B496" s="251" t="s">
        <v>11883</v>
      </c>
      <c r="C496" s="251" t="str">
        <f t="shared" si="53"/>
        <v>004</v>
      </c>
      <c r="D496" s="260" t="s">
        <v>5271</v>
      </c>
      <c r="E496" s="258" t="s">
        <v>11884</v>
      </c>
      <c r="F496" s="251" t="s">
        <v>11885</v>
      </c>
      <c r="G496" s="251" t="s">
        <v>7106</v>
      </c>
      <c r="H496" s="251"/>
      <c r="I496" s="259" t="s">
        <v>8848</v>
      </c>
      <c r="J496" s="252"/>
      <c r="K496" s="259" t="s">
        <v>8848</v>
      </c>
      <c r="L496" s="252"/>
      <c r="M496" s="251" t="s">
        <v>11025</v>
      </c>
      <c r="N496" s="251"/>
      <c r="O496" s="253"/>
      <c r="P496" s="253"/>
      <c r="Q496" s="293">
        <v>7500000</v>
      </c>
      <c r="R496" s="293"/>
      <c r="S496" s="293"/>
      <c r="T496" s="293"/>
      <c r="U496" s="253">
        <v>7500000</v>
      </c>
      <c r="V496" s="253"/>
      <c r="W496" s="253"/>
      <c r="X496" s="253"/>
      <c r="Y496" s="253"/>
      <c r="Z496" s="253"/>
      <c r="AA496" s="253"/>
      <c r="AB496" s="253"/>
      <c r="AC496" s="253"/>
      <c r="AD496" s="253"/>
      <c r="AE496" s="253"/>
      <c r="AF496" s="253"/>
      <c r="AG496" s="253"/>
      <c r="AH496" s="253"/>
      <c r="AI496" s="253">
        <v>0</v>
      </c>
      <c r="AJ496" s="253"/>
      <c r="AK496" s="253">
        <v>8450000</v>
      </c>
      <c r="AL496" s="253"/>
      <c r="AM496" s="253">
        <v>8450000</v>
      </c>
      <c r="AN496" s="253"/>
      <c r="AO496" s="253"/>
      <c r="AP496" s="253"/>
      <c r="AQ496" s="253"/>
      <c r="AR496" s="253"/>
      <c r="AS496" s="253">
        <f>IF(SUM(AL496:AM496)&lt;SUM(AK496),SUM(AK496)-SUM(AL496:AM496),)</f>
        <v>0</v>
      </c>
      <c r="AT496" s="27">
        <f t="shared" si="54"/>
        <v>0</v>
      </c>
      <c r="BH496" s="256"/>
    </row>
    <row r="497" spans="1:60" ht="18" customHeight="1">
      <c r="A497" s="218">
        <f>SUBTOTAL(3,$AT$7:AT497)</f>
        <v>491</v>
      </c>
      <c r="B497" s="251" t="s">
        <v>11826</v>
      </c>
      <c r="C497" s="251" t="str">
        <f t="shared" si="53"/>
        <v>004</v>
      </c>
      <c r="D497" s="260" t="s">
        <v>11827</v>
      </c>
      <c r="E497" s="258" t="s">
        <v>11828</v>
      </c>
      <c r="F497" s="251" t="s">
        <v>10736</v>
      </c>
      <c r="G497" s="251" t="s">
        <v>496</v>
      </c>
      <c r="H497" s="251"/>
      <c r="I497" s="259" t="s">
        <v>8848</v>
      </c>
      <c r="J497" s="252"/>
      <c r="K497" s="259" t="s">
        <v>8848</v>
      </c>
      <c r="L497" s="252"/>
      <c r="M497" s="251" t="s">
        <v>11037</v>
      </c>
      <c r="N497" s="251"/>
      <c r="O497" s="251"/>
      <c r="P497" s="251"/>
      <c r="Q497" s="288">
        <v>7500000</v>
      </c>
      <c r="R497" s="288"/>
      <c r="S497" s="288"/>
      <c r="T497" s="288"/>
      <c r="U497" s="253"/>
      <c r="V497" s="253"/>
      <c r="W497" s="253">
        <v>7500000</v>
      </c>
      <c r="X497" s="253"/>
      <c r="Y497" s="253"/>
      <c r="Z497" s="253"/>
      <c r="AA497" s="253"/>
      <c r="AB497" s="253"/>
      <c r="AC497" s="253"/>
      <c r="AD497" s="253"/>
      <c r="AE497" s="253"/>
      <c r="AF497" s="253"/>
      <c r="AG497" s="253"/>
      <c r="AH497" s="253"/>
      <c r="AI497" s="253">
        <v>0</v>
      </c>
      <c r="AJ497" s="253"/>
      <c r="AK497" s="253">
        <v>8450000</v>
      </c>
      <c r="AL497" s="253"/>
      <c r="AM497" s="253"/>
      <c r="AN497" s="253"/>
      <c r="AO497" s="253">
        <v>8450000</v>
      </c>
      <c r="AP497" s="253"/>
      <c r="AQ497" s="253"/>
      <c r="AR497" s="253"/>
      <c r="AS497" s="253">
        <f>IF(SUM(AL497:AO497)&lt;SUM(AK497),SUM(AK497)-SUM(AL497:AO497),)</f>
        <v>0</v>
      </c>
      <c r="AT497" s="27">
        <f t="shared" si="54"/>
        <v>0</v>
      </c>
      <c r="BH497" s="256"/>
    </row>
    <row r="498" spans="1:60" ht="18" customHeight="1">
      <c r="A498" s="218">
        <f>SUBTOTAL(3,$AT$7:AT498)</f>
        <v>492</v>
      </c>
      <c r="B498" s="251" t="s">
        <v>11889</v>
      </c>
      <c r="C498" s="251" t="str">
        <f t="shared" si="53"/>
        <v>004</v>
      </c>
      <c r="D498" s="260" t="s">
        <v>6173</v>
      </c>
      <c r="E498" s="258" t="s">
        <v>11890</v>
      </c>
      <c r="F498" s="251" t="s">
        <v>10853</v>
      </c>
      <c r="G498" s="251" t="s">
        <v>7106</v>
      </c>
      <c r="H498" s="251"/>
      <c r="I498" s="259" t="s">
        <v>8848</v>
      </c>
      <c r="J498" s="252"/>
      <c r="K498" s="259" t="s">
        <v>8848</v>
      </c>
      <c r="L498" s="252"/>
      <c r="M498" s="251" t="s">
        <v>11004</v>
      </c>
      <c r="N498" s="251"/>
      <c r="O498" s="251"/>
      <c r="P498" s="251"/>
      <c r="Q498" s="288">
        <v>7500000</v>
      </c>
      <c r="R498" s="288"/>
      <c r="S498" s="288"/>
      <c r="T498" s="288"/>
      <c r="U498" s="253">
        <v>7500000</v>
      </c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3"/>
      <c r="AG498" s="253"/>
      <c r="AH498" s="253"/>
      <c r="AI498" s="253">
        <v>0</v>
      </c>
      <c r="AJ498" s="253"/>
      <c r="AK498" s="253">
        <v>8450000</v>
      </c>
      <c r="AL498" s="253"/>
      <c r="AM498" s="253">
        <v>8450000</v>
      </c>
      <c r="AN498" s="253"/>
      <c r="AO498" s="253"/>
      <c r="AP498" s="253"/>
      <c r="AQ498" s="253"/>
      <c r="AR498" s="253"/>
      <c r="AS498" s="253">
        <f t="shared" ref="AS498:AS505" si="55">IF(SUM(AL498:AM498)&lt;SUM(AK498),SUM(AK498)-SUM(AL498:AM498),)</f>
        <v>0</v>
      </c>
      <c r="AT498" s="27">
        <f t="shared" si="54"/>
        <v>0</v>
      </c>
      <c r="BH498" s="256"/>
    </row>
    <row r="499" spans="1:60" ht="18" customHeight="1">
      <c r="A499" s="218">
        <f>SUBTOTAL(3,$AT$7:AT499)</f>
        <v>493</v>
      </c>
      <c r="B499" s="251" t="s">
        <v>11891</v>
      </c>
      <c r="C499" s="251" t="str">
        <f t="shared" si="53"/>
        <v>004</v>
      </c>
      <c r="D499" s="260" t="s">
        <v>5674</v>
      </c>
      <c r="E499" s="258" t="s">
        <v>11892</v>
      </c>
      <c r="F499" s="251" t="s">
        <v>11893</v>
      </c>
      <c r="G499" s="251" t="s">
        <v>496</v>
      </c>
      <c r="H499" s="251"/>
      <c r="I499" s="259" t="s">
        <v>8848</v>
      </c>
      <c r="J499" s="252"/>
      <c r="K499" s="259" t="s">
        <v>8848</v>
      </c>
      <c r="L499" s="252"/>
      <c r="M499" s="251" t="s">
        <v>11037</v>
      </c>
      <c r="N499" s="251"/>
      <c r="O499" s="251"/>
      <c r="P499" s="251"/>
      <c r="Q499" s="288">
        <v>7500000</v>
      </c>
      <c r="R499" s="288"/>
      <c r="S499" s="288"/>
      <c r="T499" s="288"/>
      <c r="U499" s="253">
        <v>7500000</v>
      </c>
      <c r="V499" s="253"/>
      <c r="W499" s="253"/>
      <c r="X499" s="253"/>
      <c r="Y499" s="253"/>
      <c r="Z499" s="253"/>
      <c r="AA499" s="253"/>
      <c r="AB499" s="253"/>
      <c r="AC499" s="253"/>
      <c r="AD499" s="253"/>
      <c r="AE499" s="253"/>
      <c r="AF499" s="253"/>
      <c r="AG499" s="253"/>
      <c r="AH499" s="253"/>
      <c r="AI499" s="253">
        <v>0</v>
      </c>
      <c r="AJ499" s="253"/>
      <c r="AK499" s="253">
        <v>8450000</v>
      </c>
      <c r="AL499" s="253"/>
      <c r="AM499" s="253">
        <v>8450000</v>
      </c>
      <c r="AN499" s="253"/>
      <c r="AO499" s="253"/>
      <c r="AP499" s="253"/>
      <c r="AQ499" s="253"/>
      <c r="AR499" s="253"/>
      <c r="AS499" s="253">
        <f t="shared" si="55"/>
        <v>0</v>
      </c>
      <c r="AT499" s="27">
        <f t="shared" si="54"/>
        <v>0</v>
      </c>
      <c r="BH499" s="256"/>
    </row>
    <row r="500" spans="1:60" ht="18" customHeight="1">
      <c r="A500" s="218">
        <f>SUBTOTAL(3,$AT$7:AT500)</f>
        <v>494</v>
      </c>
      <c r="B500" s="251" t="s">
        <v>11894</v>
      </c>
      <c r="C500" s="251" t="str">
        <f t="shared" si="53"/>
        <v>004</v>
      </c>
      <c r="D500" s="260" t="s">
        <v>5913</v>
      </c>
      <c r="E500" s="258" t="s">
        <v>11895</v>
      </c>
      <c r="F500" s="251" t="s">
        <v>11896</v>
      </c>
      <c r="G500" s="251" t="s">
        <v>496</v>
      </c>
      <c r="H500" s="251"/>
      <c r="I500" s="259" t="s">
        <v>8848</v>
      </c>
      <c r="J500" s="252"/>
      <c r="K500" s="259" t="s">
        <v>8848</v>
      </c>
      <c r="L500" s="252"/>
      <c r="M500" s="251" t="s">
        <v>11037</v>
      </c>
      <c r="N500" s="251"/>
      <c r="O500" s="251"/>
      <c r="P500" s="251"/>
      <c r="Q500" s="288">
        <v>7500000</v>
      </c>
      <c r="R500" s="288"/>
      <c r="S500" s="288"/>
      <c r="T500" s="288"/>
      <c r="U500" s="253">
        <v>7500000</v>
      </c>
      <c r="V500" s="253"/>
      <c r="W500" s="253"/>
      <c r="X500" s="253"/>
      <c r="Y500" s="253"/>
      <c r="Z500" s="253"/>
      <c r="AA500" s="253"/>
      <c r="AB500" s="253"/>
      <c r="AC500" s="253"/>
      <c r="AD500" s="253"/>
      <c r="AE500" s="253"/>
      <c r="AF500" s="253"/>
      <c r="AG500" s="253"/>
      <c r="AH500" s="253"/>
      <c r="AI500" s="253">
        <v>0</v>
      </c>
      <c r="AJ500" s="253"/>
      <c r="AK500" s="253">
        <v>8450000</v>
      </c>
      <c r="AL500" s="253"/>
      <c r="AM500" s="253">
        <v>8450000</v>
      </c>
      <c r="AN500" s="253"/>
      <c r="AO500" s="253"/>
      <c r="AP500" s="253"/>
      <c r="AQ500" s="253"/>
      <c r="AR500" s="253"/>
      <c r="AS500" s="253">
        <f t="shared" si="55"/>
        <v>0</v>
      </c>
      <c r="AT500" s="27">
        <f t="shared" si="54"/>
        <v>0</v>
      </c>
      <c r="BH500" s="256"/>
    </row>
    <row r="501" spans="1:60" ht="18" customHeight="1">
      <c r="A501" s="218">
        <f>SUBTOTAL(3,$AT$7:AT501)</f>
        <v>495</v>
      </c>
      <c r="B501" s="251" t="s">
        <v>11897</v>
      </c>
      <c r="C501" s="251" t="str">
        <f t="shared" si="53"/>
        <v>004</v>
      </c>
      <c r="D501" s="260" t="s">
        <v>6044</v>
      </c>
      <c r="E501" s="258" t="s">
        <v>11898</v>
      </c>
      <c r="F501" s="251" t="s">
        <v>10663</v>
      </c>
      <c r="G501" s="251" t="s">
        <v>7106</v>
      </c>
      <c r="H501" s="251"/>
      <c r="I501" s="259" t="s">
        <v>8848</v>
      </c>
      <c r="J501" s="252"/>
      <c r="K501" s="259" t="s">
        <v>8848</v>
      </c>
      <c r="L501" s="252"/>
      <c r="M501" s="251" t="s">
        <v>11025</v>
      </c>
      <c r="N501" s="251"/>
      <c r="O501" s="251"/>
      <c r="P501" s="251"/>
      <c r="Q501" s="288">
        <v>7500000</v>
      </c>
      <c r="R501" s="288"/>
      <c r="S501" s="288"/>
      <c r="T501" s="288"/>
      <c r="U501" s="253">
        <v>7500000</v>
      </c>
      <c r="V501" s="253"/>
      <c r="W501" s="253"/>
      <c r="X501" s="253"/>
      <c r="Y501" s="253"/>
      <c r="Z501" s="253"/>
      <c r="AA501" s="253"/>
      <c r="AB501" s="253"/>
      <c r="AC501" s="253"/>
      <c r="AD501" s="253"/>
      <c r="AE501" s="253"/>
      <c r="AF501" s="253"/>
      <c r="AG501" s="253"/>
      <c r="AH501" s="253"/>
      <c r="AI501" s="253">
        <v>0</v>
      </c>
      <c r="AJ501" s="253"/>
      <c r="AK501" s="253">
        <v>8450000</v>
      </c>
      <c r="AL501" s="253"/>
      <c r="AM501" s="253">
        <v>8450000</v>
      </c>
      <c r="AN501" s="253"/>
      <c r="AO501" s="253"/>
      <c r="AP501" s="253"/>
      <c r="AQ501" s="253"/>
      <c r="AR501" s="253"/>
      <c r="AS501" s="253">
        <f t="shared" si="55"/>
        <v>0</v>
      </c>
      <c r="AT501" s="27">
        <f t="shared" si="54"/>
        <v>0</v>
      </c>
      <c r="BH501" s="256"/>
    </row>
    <row r="502" spans="1:60" ht="18" customHeight="1">
      <c r="A502" s="218">
        <f>SUBTOTAL(3,$AT$7:AT502)</f>
        <v>496</v>
      </c>
      <c r="B502" s="251" t="s">
        <v>11899</v>
      </c>
      <c r="C502" s="251" t="str">
        <f t="shared" si="53"/>
        <v>004</v>
      </c>
      <c r="D502" s="260" t="s">
        <v>6844</v>
      </c>
      <c r="E502" s="258" t="s">
        <v>11900</v>
      </c>
      <c r="F502" s="251" t="s">
        <v>10714</v>
      </c>
      <c r="G502" s="251" t="s">
        <v>7106</v>
      </c>
      <c r="H502" s="251"/>
      <c r="I502" s="259" t="s">
        <v>8848</v>
      </c>
      <c r="J502" s="252"/>
      <c r="K502" s="259" t="s">
        <v>8848</v>
      </c>
      <c r="L502" s="252"/>
      <c r="M502" s="251" t="s">
        <v>11000</v>
      </c>
      <c r="N502" s="251"/>
      <c r="O502" s="251"/>
      <c r="P502" s="251"/>
      <c r="Q502" s="288">
        <v>7500000</v>
      </c>
      <c r="R502" s="288"/>
      <c r="S502" s="288"/>
      <c r="T502" s="288"/>
      <c r="U502" s="253">
        <v>7500000</v>
      </c>
      <c r="V502" s="253"/>
      <c r="W502" s="253"/>
      <c r="X502" s="253"/>
      <c r="Y502" s="253"/>
      <c r="Z502" s="253"/>
      <c r="AA502" s="253"/>
      <c r="AB502" s="253"/>
      <c r="AC502" s="253"/>
      <c r="AD502" s="253"/>
      <c r="AE502" s="253"/>
      <c r="AF502" s="253"/>
      <c r="AG502" s="253"/>
      <c r="AH502" s="253"/>
      <c r="AI502" s="253">
        <v>0</v>
      </c>
      <c r="AJ502" s="253"/>
      <c r="AK502" s="253">
        <v>8450000</v>
      </c>
      <c r="AL502" s="253"/>
      <c r="AM502" s="253"/>
      <c r="AN502" s="253"/>
      <c r="AO502" s="253"/>
      <c r="AP502" s="253"/>
      <c r="AQ502" s="253"/>
      <c r="AR502" s="253"/>
      <c r="AS502" s="253">
        <f t="shared" si="55"/>
        <v>8450000</v>
      </c>
      <c r="AT502" s="27">
        <f t="shared" si="54"/>
        <v>8450000</v>
      </c>
      <c r="BH502" s="256"/>
    </row>
    <row r="503" spans="1:60" ht="18" customHeight="1">
      <c r="A503" s="218">
        <f>SUBTOTAL(3,$AT$7:AT503)</f>
        <v>497</v>
      </c>
      <c r="B503" s="251" t="s">
        <v>11901</v>
      </c>
      <c r="C503" s="251" t="str">
        <f t="shared" si="53"/>
        <v>004</v>
      </c>
      <c r="D503" s="260" t="s">
        <v>4742</v>
      </c>
      <c r="E503" s="258" t="s">
        <v>11902</v>
      </c>
      <c r="F503" s="251" t="s">
        <v>11903</v>
      </c>
      <c r="G503" s="251" t="s">
        <v>496</v>
      </c>
      <c r="H503" s="251"/>
      <c r="I503" s="259" t="s">
        <v>8848</v>
      </c>
      <c r="J503" s="252"/>
      <c r="K503" s="259" t="s">
        <v>8848</v>
      </c>
      <c r="L503" s="252"/>
      <c r="M503" s="251" t="s">
        <v>11037</v>
      </c>
      <c r="N503" s="251"/>
      <c r="O503" s="251"/>
      <c r="P503" s="251"/>
      <c r="Q503" s="288">
        <v>7500000</v>
      </c>
      <c r="R503" s="288"/>
      <c r="S503" s="288"/>
      <c r="T503" s="288"/>
      <c r="U503" s="253">
        <v>7500000</v>
      </c>
      <c r="V503" s="253"/>
      <c r="W503" s="253"/>
      <c r="X503" s="253"/>
      <c r="Y503" s="253"/>
      <c r="Z503" s="253"/>
      <c r="AA503" s="253"/>
      <c r="AB503" s="253"/>
      <c r="AC503" s="253"/>
      <c r="AD503" s="253"/>
      <c r="AE503" s="253"/>
      <c r="AF503" s="253"/>
      <c r="AG503" s="253"/>
      <c r="AH503" s="253"/>
      <c r="AI503" s="253">
        <v>0</v>
      </c>
      <c r="AJ503" s="253"/>
      <c r="AK503" s="253">
        <v>8450000</v>
      </c>
      <c r="AL503" s="253"/>
      <c r="AM503" s="253">
        <v>8450000</v>
      </c>
      <c r="AN503" s="253"/>
      <c r="AO503" s="253"/>
      <c r="AP503" s="253"/>
      <c r="AQ503" s="253"/>
      <c r="AR503" s="253"/>
      <c r="AS503" s="253">
        <f t="shared" si="55"/>
        <v>0</v>
      </c>
      <c r="AT503" s="27">
        <f t="shared" si="54"/>
        <v>0</v>
      </c>
      <c r="BH503" s="256"/>
    </row>
    <row r="504" spans="1:60" ht="18" customHeight="1">
      <c r="A504" s="218">
        <f>SUBTOTAL(3,$AT$7:AT504)</f>
        <v>498</v>
      </c>
      <c r="B504" s="251" t="s">
        <v>11906</v>
      </c>
      <c r="C504" s="251" t="str">
        <f t="shared" ref="C504:C535" si="56">MID(D504:D2190,4,3)</f>
        <v>004</v>
      </c>
      <c r="D504" s="260" t="s">
        <v>4743</v>
      </c>
      <c r="E504" s="258" t="s">
        <v>11907</v>
      </c>
      <c r="F504" s="251" t="s">
        <v>11626</v>
      </c>
      <c r="G504" s="251" t="s">
        <v>7106</v>
      </c>
      <c r="H504" s="251"/>
      <c r="I504" s="259" t="s">
        <v>8848</v>
      </c>
      <c r="J504" s="252"/>
      <c r="K504" s="259" t="s">
        <v>8848</v>
      </c>
      <c r="L504" s="252"/>
      <c r="M504" s="251" t="s">
        <v>10997</v>
      </c>
      <c r="N504" s="251"/>
      <c r="O504" s="251"/>
      <c r="P504" s="251"/>
      <c r="Q504" s="288">
        <v>7500000</v>
      </c>
      <c r="R504" s="288"/>
      <c r="S504" s="288"/>
      <c r="T504" s="288"/>
      <c r="U504" s="253">
        <v>7500000</v>
      </c>
      <c r="V504" s="253"/>
      <c r="W504" s="253"/>
      <c r="X504" s="253"/>
      <c r="Y504" s="253"/>
      <c r="Z504" s="253"/>
      <c r="AA504" s="253"/>
      <c r="AB504" s="253"/>
      <c r="AC504" s="253"/>
      <c r="AD504" s="253"/>
      <c r="AE504" s="253"/>
      <c r="AF504" s="253"/>
      <c r="AG504" s="253"/>
      <c r="AH504" s="253"/>
      <c r="AI504" s="253">
        <v>0</v>
      </c>
      <c r="AJ504" s="253"/>
      <c r="AK504" s="253">
        <v>8450000</v>
      </c>
      <c r="AL504" s="253"/>
      <c r="AM504" s="253">
        <v>8450000</v>
      </c>
      <c r="AN504" s="253"/>
      <c r="AO504" s="253"/>
      <c r="AP504" s="253"/>
      <c r="AQ504" s="253"/>
      <c r="AR504" s="253"/>
      <c r="AS504" s="253">
        <f t="shared" si="55"/>
        <v>0</v>
      </c>
      <c r="AT504" s="27">
        <f t="shared" si="54"/>
        <v>0</v>
      </c>
      <c r="BH504" s="256"/>
    </row>
    <row r="505" spans="1:60" ht="18" customHeight="1">
      <c r="A505" s="218">
        <f>SUBTOTAL(3,$AT$7:AT505)</f>
        <v>499</v>
      </c>
      <c r="B505" s="251" t="s">
        <v>11908</v>
      </c>
      <c r="C505" s="251" t="str">
        <f t="shared" si="56"/>
        <v>004</v>
      </c>
      <c r="D505" s="260" t="s">
        <v>6285</v>
      </c>
      <c r="E505" s="258" t="s">
        <v>11909</v>
      </c>
      <c r="F505" s="251" t="s">
        <v>3527</v>
      </c>
      <c r="G505" s="251" t="s">
        <v>496</v>
      </c>
      <c r="H505" s="251"/>
      <c r="I505" s="259" t="s">
        <v>8848</v>
      </c>
      <c r="J505" s="252"/>
      <c r="K505" s="259" t="s">
        <v>8848</v>
      </c>
      <c r="L505" s="252"/>
      <c r="M505" s="251" t="s">
        <v>11025</v>
      </c>
      <c r="N505" s="251"/>
      <c r="O505" s="251"/>
      <c r="P505" s="251"/>
      <c r="Q505" s="288">
        <v>7500000</v>
      </c>
      <c r="R505" s="288"/>
      <c r="S505" s="288"/>
      <c r="T505" s="288"/>
      <c r="U505" s="253">
        <v>7500000</v>
      </c>
      <c r="V505" s="253"/>
      <c r="W505" s="253"/>
      <c r="X505" s="253"/>
      <c r="Y505" s="253"/>
      <c r="Z505" s="253"/>
      <c r="AA505" s="253"/>
      <c r="AB505" s="253"/>
      <c r="AC505" s="253"/>
      <c r="AD505" s="253"/>
      <c r="AE505" s="253"/>
      <c r="AF505" s="253"/>
      <c r="AG505" s="253"/>
      <c r="AH505" s="253"/>
      <c r="AI505" s="253">
        <v>0</v>
      </c>
      <c r="AJ505" s="253"/>
      <c r="AK505" s="253">
        <v>8450000</v>
      </c>
      <c r="AL505" s="253"/>
      <c r="AM505" s="253"/>
      <c r="AN505" s="253"/>
      <c r="AO505" s="253"/>
      <c r="AP505" s="253"/>
      <c r="AQ505" s="253"/>
      <c r="AR505" s="253"/>
      <c r="AS505" s="253">
        <f t="shared" si="55"/>
        <v>8450000</v>
      </c>
      <c r="AT505" s="27">
        <f t="shared" si="54"/>
        <v>8450000</v>
      </c>
      <c r="BH505" s="256"/>
    </row>
    <row r="506" spans="1:60" ht="18" customHeight="1">
      <c r="A506" s="218">
        <f>SUBTOTAL(3,$AT$7:AT506)</f>
        <v>500</v>
      </c>
      <c r="B506" s="251" t="s">
        <v>11853</v>
      </c>
      <c r="C506" s="251" t="str">
        <f t="shared" si="56"/>
        <v>004</v>
      </c>
      <c r="D506" s="260" t="s">
        <v>11854</v>
      </c>
      <c r="E506" s="258" t="s">
        <v>11855</v>
      </c>
      <c r="F506" s="251" t="s">
        <v>10542</v>
      </c>
      <c r="G506" s="251" t="s">
        <v>496</v>
      </c>
      <c r="H506" s="251"/>
      <c r="I506" s="259" t="s">
        <v>8848</v>
      </c>
      <c r="J506" s="252"/>
      <c r="K506" s="259" t="s">
        <v>8848</v>
      </c>
      <c r="L506" s="252"/>
      <c r="M506" s="251" t="s">
        <v>11037</v>
      </c>
      <c r="N506" s="251"/>
      <c r="O506" s="251"/>
      <c r="P506" s="251"/>
      <c r="Q506" s="288">
        <v>7500000</v>
      </c>
      <c r="R506" s="288"/>
      <c r="S506" s="288"/>
      <c r="T506" s="288"/>
      <c r="U506" s="253"/>
      <c r="V506" s="253"/>
      <c r="W506" s="253"/>
      <c r="X506" s="253"/>
      <c r="Y506" s="253"/>
      <c r="Z506" s="253"/>
      <c r="AA506" s="253"/>
      <c r="AB506" s="253"/>
      <c r="AC506" s="253"/>
      <c r="AD506" s="253"/>
      <c r="AE506" s="253"/>
      <c r="AF506" s="253"/>
      <c r="AG506" s="253"/>
      <c r="AH506" s="253"/>
      <c r="AI506" s="253">
        <v>7500000</v>
      </c>
      <c r="AJ506" s="253"/>
      <c r="AK506" s="253">
        <v>8450000</v>
      </c>
      <c r="AL506" s="253"/>
      <c r="AM506" s="253">
        <v>7500000</v>
      </c>
      <c r="AN506" s="253"/>
      <c r="AO506" s="253"/>
      <c r="AP506" s="253"/>
      <c r="AQ506" s="253"/>
      <c r="AR506" s="253"/>
      <c r="AS506" s="253">
        <v>8450000</v>
      </c>
      <c r="AT506" s="253">
        <v>8450000</v>
      </c>
      <c r="BH506" s="256"/>
    </row>
    <row r="507" spans="1:60" ht="18" customHeight="1">
      <c r="A507" s="218">
        <f>SUBTOTAL(3,$AT$7:AT507)</f>
        <v>501</v>
      </c>
      <c r="B507" s="251" t="s">
        <v>11914</v>
      </c>
      <c r="C507" s="251" t="str">
        <f t="shared" si="56"/>
        <v>004</v>
      </c>
      <c r="D507" s="260" t="s">
        <v>5640</v>
      </c>
      <c r="E507" s="258" t="s">
        <v>11915</v>
      </c>
      <c r="F507" s="251" t="s">
        <v>11741</v>
      </c>
      <c r="G507" s="251" t="s">
        <v>496</v>
      </c>
      <c r="H507" s="251"/>
      <c r="I507" s="259" t="s">
        <v>8848</v>
      </c>
      <c r="J507" s="252"/>
      <c r="K507" s="259" t="s">
        <v>8848</v>
      </c>
      <c r="L507" s="252"/>
      <c r="M507" s="251" t="s">
        <v>11037</v>
      </c>
      <c r="N507" s="251"/>
      <c r="O507" s="251"/>
      <c r="P507" s="251"/>
      <c r="Q507" s="288">
        <v>7500000</v>
      </c>
      <c r="R507" s="288"/>
      <c r="S507" s="288"/>
      <c r="T507" s="288"/>
      <c r="U507" s="253">
        <v>7500000</v>
      </c>
      <c r="V507" s="253"/>
      <c r="W507" s="253"/>
      <c r="X507" s="253"/>
      <c r="Y507" s="253"/>
      <c r="Z507" s="253"/>
      <c r="AA507" s="253"/>
      <c r="AB507" s="253"/>
      <c r="AC507" s="253"/>
      <c r="AD507" s="253"/>
      <c r="AE507" s="253"/>
      <c r="AF507" s="253"/>
      <c r="AG507" s="253"/>
      <c r="AH507" s="253"/>
      <c r="AI507" s="253">
        <v>0</v>
      </c>
      <c r="AJ507" s="253"/>
      <c r="AK507" s="253">
        <v>8450000</v>
      </c>
      <c r="AL507" s="253"/>
      <c r="AM507" s="253"/>
      <c r="AN507" s="253"/>
      <c r="AO507" s="253">
        <v>8450000</v>
      </c>
      <c r="AP507" s="253"/>
      <c r="AQ507" s="253"/>
      <c r="AR507" s="253"/>
      <c r="AS507" s="253">
        <f>IF(SUM(AL507:AO507)&lt;SUM(AK507),SUM(AK507)-SUM(AL507:AO507),)</f>
        <v>0</v>
      </c>
      <c r="AT507" s="27">
        <f t="shared" ref="AT507:AT538" si="57">AI507+AS507</f>
        <v>0</v>
      </c>
      <c r="BH507" s="256"/>
    </row>
    <row r="508" spans="1:60" ht="18" customHeight="1">
      <c r="A508" s="218">
        <f>SUBTOTAL(3,$AT$7:AT508)</f>
        <v>502</v>
      </c>
      <c r="B508" s="251" t="s">
        <v>11916</v>
      </c>
      <c r="C508" s="251" t="str">
        <f t="shared" si="56"/>
        <v>004</v>
      </c>
      <c r="D508" s="260" t="s">
        <v>4852</v>
      </c>
      <c r="E508" s="258" t="s">
        <v>11917</v>
      </c>
      <c r="F508" s="251" t="s">
        <v>11667</v>
      </c>
      <c r="G508" s="251" t="s">
        <v>496</v>
      </c>
      <c r="H508" s="251"/>
      <c r="I508" s="259" t="s">
        <v>8848</v>
      </c>
      <c r="J508" s="252"/>
      <c r="K508" s="259" t="s">
        <v>8848</v>
      </c>
      <c r="L508" s="252"/>
      <c r="M508" s="251" t="s">
        <v>11025</v>
      </c>
      <c r="N508" s="251"/>
      <c r="O508" s="251"/>
      <c r="P508" s="251"/>
      <c r="Q508" s="288">
        <v>7500000</v>
      </c>
      <c r="R508" s="288"/>
      <c r="S508" s="288"/>
      <c r="T508" s="288"/>
      <c r="U508" s="253">
        <v>7500000</v>
      </c>
      <c r="V508" s="253"/>
      <c r="W508" s="253"/>
      <c r="X508" s="253"/>
      <c r="Y508" s="253"/>
      <c r="Z508" s="253"/>
      <c r="AA508" s="253"/>
      <c r="AB508" s="253"/>
      <c r="AC508" s="253"/>
      <c r="AD508" s="253"/>
      <c r="AE508" s="253"/>
      <c r="AF508" s="253"/>
      <c r="AG508" s="253"/>
      <c r="AH508" s="253"/>
      <c r="AI508" s="253">
        <v>0</v>
      </c>
      <c r="AJ508" s="253"/>
      <c r="AK508" s="253">
        <v>8450000</v>
      </c>
      <c r="AL508" s="253"/>
      <c r="AM508" s="253">
        <v>8450000</v>
      </c>
      <c r="AN508" s="253"/>
      <c r="AO508" s="253"/>
      <c r="AP508" s="253"/>
      <c r="AQ508" s="253"/>
      <c r="AR508" s="253"/>
      <c r="AS508" s="253">
        <f>IF(SUM(AL508:AM508)&lt;SUM(AK508),SUM(AK508)-SUM(AL508:AM508),)</f>
        <v>0</v>
      </c>
      <c r="AT508" s="27">
        <f t="shared" si="57"/>
        <v>0</v>
      </c>
      <c r="BH508" s="256"/>
    </row>
    <row r="509" spans="1:60" ht="18" customHeight="1">
      <c r="A509" s="218">
        <f>SUBTOTAL(3,$AT$7:AT509)</f>
        <v>503</v>
      </c>
      <c r="B509" s="251" t="s">
        <v>11918</v>
      </c>
      <c r="C509" s="251" t="str">
        <f t="shared" si="56"/>
        <v>004</v>
      </c>
      <c r="D509" s="260" t="s">
        <v>6195</v>
      </c>
      <c r="E509" s="258" t="s">
        <v>11919</v>
      </c>
      <c r="F509" s="251" t="s">
        <v>11920</v>
      </c>
      <c r="G509" s="251" t="s">
        <v>7106</v>
      </c>
      <c r="H509" s="251"/>
      <c r="I509" s="259" t="s">
        <v>8848</v>
      </c>
      <c r="J509" s="252"/>
      <c r="K509" s="259" t="s">
        <v>8848</v>
      </c>
      <c r="L509" s="252"/>
      <c r="M509" s="251" t="s">
        <v>11013</v>
      </c>
      <c r="N509" s="251"/>
      <c r="O509" s="251"/>
      <c r="P509" s="251"/>
      <c r="Q509" s="288">
        <v>7500000</v>
      </c>
      <c r="R509" s="288"/>
      <c r="S509" s="288"/>
      <c r="T509" s="288"/>
      <c r="U509" s="253">
        <v>7500000</v>
      </c>
      <c r="V509" s="253"/>
      <c r="W509" s="253"/>
      <c r="X509" s="253"/>
      <c r="Y509" s="253"/>
      <c r="Z509" s="253"/>
      <c r="AA509" s="253"/>
      <c r="AB509" s="253"/>
      <c r="AC509" s="253"/>
      <c r="AD509" s="253"/>
      <c r="AE509" s="253"/>
      <c r="AF509" s="253"/>
      <c r="AG509" s="253"/>
      <c r="AH509" s="253"/>
      <c r="AI509" s="253">
        <v>0</v>
      </c>
      <c r="AJ509" s="253"/>
      <c r="AK509" s="253">
        <v>8450000</v>
      </c>
      <c r="AL509" s="253"/>
      <c r="AM509" s="253">
        <v>8450000</v>
      </c>
      <c r="AN509" s="253"/>
      <c r="AO509" s="253"/>
      <c r="AP509" s="253"/>
      <c r="AQ509" s="253"/>
      <c r="AR509" s="253"/>
      <c r="AS509" s="253">
        <f>IF(SUM(AL509:AM509)&lt;SUM(AK509),SUM(AK509)-SUM(AL509:AM509),)</f>
        <v>0</v>
      </c>
      <c r="AT509" s="27">
        <f t="shared" si="57"/>
        <v>0</v>
      </c>
      <c r="BH509" s="256"/>
    </row>
    <row r="510" spans="1:60" ht="18" customHeight="1">
      <c r="A510" s="218">
        <f>SUBTOTAL(3,$AT$7:AT510)</f>
        <v>504</v>
      </c>
      <c r="B510" s="251" t="s">
        <v>11921</v>
      </c>
      <c r="C510" s="251" t="str">
        <f t="shared" si="56"/>
        <v>004</v>
      </c>
      <c r="D510" s="260" t="s">
        <v>6667</v>
      </c>
      <c r="E510" s="258" t="s">
        <v>11922</v>
      </c>
      <c r="F510" s="251" t="s">
        <v>11561</v>
      </c>
      <c r="G510" s="251" t="s">
        <v>7106</v>
      </c>
      <c r="H510" s="251"/>
      <c r="I510" s="259" t="s">
        <v>8848</v>
      </c>
      <c r="J510" s="252"/>
      <c r="K510" s="259" t="s">
        <v>8848</v>
      </c>
      <c r="L510" s="252"/>
      <c r="M510" s="251" t="s">
        <v>11037</v>
      </c>
      <c r="N510" s="251"/>
      <c r="O510" s="251"/>
      <c r="P510" s="251"/>
      <c r="Q510" s="288">
        <v>7500000</v>
      </c>
      <c r="R510" s="288"/>
      <c r="S510" s="288"/>
      <c r="T510" s="288"/>
      <c r="U510" s="253">
        <v>7500000</v>
      </c>
      <c r="V510" s="253"/>
      <c r="W510" s="253"/>
      <c r="X510" s="253"/>
      <c r="Y510" s="253"/>
      <c r="Z510" s="253"/>
      <c r="AA510" s="253"/>
      <c r="AB510" s="253"/>
      <c r="AC510" s="253"/>
      <c r="AD510" s="253"/>
      <c r="AE510" s="253"/>
      <c r="AF510" s="253"/>
      <c r="AG510" s="253"/>
      <c r="AH510" s="253"/>
      <c r="AI510" s="253">
        <v>0</v>
      </c>
      <c r="AJ510" s="253"/>
      <c r="AK510" s="253">
        <v>8450000</v>
      </c>
      <c r="AL510" s="253"/>
      <c r="AM510" s="253"/>
      <c r="AN510" s="253"/>
      <c r="AO510" s="253">
        <v>8450000</v>
      </c>
      <c r="AP510" s="253"/>
      <c r="AQ510" s="253"/>
      <c r="AR510" s="253"/>
      <c r="AS510" s="253">
        <f>IF(SUM(AL510:AO510)&lt;SUM(AK510),SUM(AK510)-SUM(AL510:AO510),)</f>
        <v>0</v>
      </c>
      <c r="AT510" s="27">
        <f t="shared" si="57"/>
        <v>0</v>
      </c>
      <c r="BH510" s="256"/>
    </row>
    <row r="511" spans="1:60" ht="18" customHeight="1">
      <c r="A511" s="218">
        <f>SUBTOTAL(3,$AT$7:AT511)</f>
        <v>505</v>
      </c>
      <c r="B511" s="251" t="s">
        <v>11923</v>
      </c>
      <c r="C511" s="251" t="str">
        <f t="shared" si="56"/>
        <v>004</v>
      </c>
      <c r="D511" s="260" t="s">
        <v>6547</v>
      </c>
      <c r="E511" s="258" t="s">
        <v>11924</v>
      </c>
      <c r="F511" s="251" t="s">
        <v>11925</v>
      </c>
      <c r="G511" s="251" t="s">
        <v>7106</v>
      </c>
      <c r="H511" s="251"/>
      <c r="I511" s="259" t="s">
        <v>8848</v>
      </c>
      <c r="J511" s="252"/>
      <c r="K511" s="259" t="s">
        <v>8848</v>
      </c>
      <c r="L511" s="252"/>
      <c r="M511" s="251" t="s">
        <v>11000</v>
      </c>
      <c r="N511" s="251"/>
      <c r="O511" s="251"/>
      <c r="P511" s="251"/>
      <c r="Q511" s="288">
        <v>7500000</v>
      </c>
      <c r="R511" s="288"/>
      <c r="S511" s="288"/>
      <c r="T511" s="288"/>
      <c r="U511" s="253">
        <v>7500000</v>
      </c>
      <c r="V511" s="253"/>
      <c r="W511" s="253"/>
      <c r="X511" s="253"/>
      <c r="Y511" s="253"/>
      <c r="Z511" s="253"/>
      <c r="AA511" s="253"/>
      <c r="AB511" s="253"/>
      <c r="AC511" s="253"/>
      <c r="AD511" s="253"/>
      <c r="AE511" s="253"/>
      <c r="AF511" s="253"/>
      <c r="AG511" s="253"/>
      <c r="AH511" s="253"/>
      <c r="AI511" s="253">
        <v>0</v>
      </c>
      <c r="AJ511" s="253"/>
      <c r="AK511" s="253">
        <v>8450000</v>
      </c>
      <c r="AL511" s="253"/>
      <c r="AM511" s="253">
        <v>8450000</v>
      </c>
      <c r="AN511" s="253"/>
      <c r="AO511" s="253"/>
      <c r="AP511" s="253"/>
      <c r="AQ511" s="253"/>
      <c r="AR511" s="253"/>
      <c r="AS511" s="253">
        <f t="shared" ref="AS511:AS530" si="58">IF(SUM(AL511:AM511)&lt;SUM(AK511),SUM(AK511)-SUM(AL511:AM511),)</f>
        <v>0</v>
      </c>
      <c r="AT511" s="27">
        <f t="shared" si="57"/>
        <v>0</v>
      </c>
      <c r="BH511" s="256"/>
    </row>
    <row r="512" spans="1:60" ht="18" customHeight="1">
      <c r="A512" s="218">
        <f>SUBTOTAL(3,$AT$7:AT512)</f>
        <v>506</v>
      </c>
      <c r="B512" s="251" t="s">
        <v>11926</v>
      </c>
      <c r="C512" s="251" t="str">
        <f t="shared" si="56"/>
        <v>004</v>
      </c>
      <c r="D512" s="260" t="s">
        <v>5097</v>
      </c>
      <c r="E512" s="258" t="s">
        <v>11927</v>
      </c>
      <c r="F512" s="251" t="s">
        <v>10705</v>
      </c>
      <c r="G512" s="251" t="s">
        <v>7106</v>
      </c>
      <c r="H512" s="251"/>
      <c r="I512" s="259" t="s">
        <v>8848</v>
      </c>
      <c r="J512" s="252"/>
      <c r="K512" s="259" t="s">
        <v>8848</v>
      </c>
      <c r="L512" s="252"/>
      <c r="M512" s="251" t="s">
        <v>11000</v>
      </c>
      <c r="N512" s="251"/>
      <c r="O512" s="251"/>
      <c r="P512" s="251"/>
      <c r="Q512" s="288">
        <v>7500000</v>
      </c>
      <c r="R512" s="288"/>
      <c r="S512" s="288"/>
      <c r="T512" s="288"/>
      <c r="U512" s="253">
        <v>7500000</v>
      </c>
      <c r="V512" s="253"/>
      <c r="W512" s="253"/>
      <c r="X512" s="253"/>
      <c r="Y512" s="253"/>
      <c r="Z512" s="253"/>
      <c r="AA512" s="253"/>
      <c r="AB512" s="253"/>
      <c r="AC512" s="253"/>
      <c r="AD512" s="253"/>
      <c r="AE512" s="253"/>
      <c r="AF512" s="253"/>
      <c r="AG512" s="253"/>
      <c r="AH512" s="253"/>
      <c r="AI512" s="253">
        <v>0</v>
      </c>
      <c r="AJ512" s="253"/>
      <c r="AK512" s="253">
        <v>8450000</v>
      </c>
      <c r="AL512" s="253"/>
      <c r="AM512" s="253">
        <v>8450000</v>
      </c>
      <c r="AN512" s="253"/>
      <c r="AO512" s="253"/>
      <c r="AP512" s="253"/>
      <c r="AQ512" s="253"/>
      <c r="AR512" s="253"/>
      <c r="AS512" s="253">
        <f t="shared" si="58"/>
        <v>0</v>
      </c>
      <c r="AT512" s="27">
        <f t="shared" si="57"/>
        <v>0</v>
      </c>
      <c r="BH512" s="256"/>
    </row>
    <row r="513" spans="1:60" ht="18" customHeight="1">
      <c r="A513" s="218">
        <f>SUBTOTAL(3,$AT$7:AT513)</f>
        <v>507</v>
      </c>
      <c r="B513" s="251" t="s">
        <v>11928</v>
      </c>
      <c r="C513" s="251" t="str">
        <f t="shared" si="56"/>
        <v>004</v>
      </c>
      <c r="D513" s="260" t="s">
        <v>5061</v>
      </c>
      <c r="E513" s="258" t="s">
        <v>11929</v>
      </c>
      <c r="F513" s="251" t="s">
        <v>11930</v>
      </c>
      <c r="G513" s="251" t="s">
        <v>7106</v>
      </c>
      <c r="H513" s="251"/>
      <c r="I513" s="259" t="s">
        <v>8848</v>
      </c>
      <c r="J513" s="252"/>
      <c r="K513" s="259" t="s">
        <v>8848</v>
      </c>
      <c r="L513" s="252"/>
      <c r="M513" s="251" t="s">
        <v>10997</v>
      </c>
      <c r="N513" s="251"/>
      <c r="O513" s="251"/>
      <c r="P513" s="251"/>
      <c r="Q513" s="288">
        <v>7500000</v>
      </c>
      <c r="R513" s="288"/>
      <c r="S513" s="288"/>
      <c r="T513" s="288"/>
      <c r="U513" s="253">
        <v>7500000</v>
      </c>
      <c r="V513" s="253"/>
      <c r="W513" s="253"/>
      <c r="X513" s="253"/>
      <c r="Y513" s="253"/>
      <c r="Z513" s="253"/>
      <c r="AA513" s="253"/>
      <c r="AB513" s="253"/>
      <c r="AC513" s="253"/>
      <c r="AD513" s="253"/>
      <c r="AE513" s="253"/>
      <c r="AF513" s="253"/>
      <c r="AG513" s="253"/>
      <c r="AH513" s="253"/>
      <c r="AI513" s="253">
        <v>0</v>
      </c>
      <c r="AJ513" s="253"/>
      <c r="AK513" s="253">
        <v>8450000</v>
      </c>
      <c r="AL513" s="253"/>
      <c r="AM513" s="253">
        <v>8450000</v>
      </c>
      <c r="AN513" s="253"/>
      <c r="AO513" s="253"/>
      <c r="AP513" s="253"/>
      <c r="AQ513" s="253"/>
      <c r="AR513" s="253"/>
      <c r="AS513" s="253">
        <f t="shared" si="58"/>
        <v>0</v>
      </c>
      <c r="AT513" s="27">
        <f t="shared" si="57"/>
        <v>0</v>
      </c>
      <c r="BH513" s="256"/>
    </row>
    <row r="514" spans="1:60" ht="18" customHeight="1">
      <c r="A514" s="218">
        <f>SUBTOTAL(3,$AT$7:AT514)</f>
        <v>508</v>
      </c>
      <c r="B514" s="251" t="s">
        <v>11931</v>
      </c>
      <c r="C514" s="251" t="str">
        <f t="shared" si="56"/>
        <v>004</v>
      </c>
      <c r="D514" s="260" t="s">
        <v>5049</v>
      </c>
      <c r="E514" s="258" t="s">
        <v>11932</v>
      </c>
      <c r="F514" s="251" t="s">
        <v>10932</v>
      </c>
      <c r="G514" s="251" t="s">
        <v>7106</v>
      </c>
      <c r="H514" s="251"/>
      <c r="I514" s="259" t="s">
        <v>8848</v>
      </c>
      <c r="J514" s="252"/>
      <c r="K514" s="259" t="s">
        <v>8848</v>
      </c>
      <c r="L514" s="252"/>
      <c r="M514" s="251" t="s">
        <v>11025</v>
      </c>
      <c r="N514" s="251"/>
      <c r="O514" s="251"/>
      <c r="P514" s="251"/>
      <c r="Q514" s="288">
        <v>7500000</v>
      </c>
      <c r="R514" s="288"/>
      <c r="S514" s="288"/>
      <c r="T514" s="288"/>
      <c r="U514" s="253">
        <v>7500000</v>
      </c>
      <c r="V514" s="253"/>
      <c r="W514" s="253"/>
      <c r="X514" s="253"/>
      <c r="Y514" s="253"/>
      <c r="Z514" s="253"/>
      <c r="AA514" s="253"/>
      <c r="AB514" s="253"/>
      <c r="AC514" s="253"/>
      <c r="AD514" s="253"/>
      <c r="AE514" s="253"/>
      <c r="AF514" s="253"/>
      <c r="AG514" s="253"/>
      <c r="AH514" s="253"/>
      <c r="AI514" s="253">
        <v>0</v>
      </c>
      <c r="AJ514" s="253"/>
      <c r="AK514" s="253">
        <v>8450000</v>
      </c>
      <c r="AL514" s="253"/>
      <c r="AM514" s="253"/>
      <c r="AN514" s="253"/>
      <c r="AO514" s="253"/>
      <c r="AP514" s="253"/>
      <c r="AQ514" s="253">
        <v>8450000</v>
      </c>
      <c r="AR514" s="253"/>
      <c r="AS514" s="253">
        <f>IF(SUM(AL514:AQ514)&lt;SUM(AK514),SUM(AK514)-SUM(AL514:AQ514),)</f>
        <v>0</v>
      </c>
      <c r="AT514" s="27">
        <f t="shared" si="57"/>
        <v>0</v>
      </c>
      <c r="BH514" s="256"/>
    </row>
    <row r="515" spans="1:60" ht="18" customHeight="1">
      <c r="A515" s="218">
        <f>SUBTOTAL(3,$AT$7:AT515)</f>
        <v>509</v>
      </c>
      <c r="B515" s="251" t="s">
        <v>11933</v>
      </c>
      <c r="C515" s="251" t="str">
        <f t="shared" si="56"/>
        <v>004</v>
      </c>
      <c r="D515" s="260" t="s">
        <v>5369</v>
      </c>
      <c r="E515" s="258" t="s">
        <v>11934</v>
      </c>
      <c r="F515" s="251" t="s">
        <v>11935</v>
      </c>
      <c r="G515" s="251" t="s">
        <v>7106</v>
      </c>
      <c r="H515" s="251"/>
      <c r="I515" s="259" t="s">
        <v>8848</v>
      </c>
      <c r="J515" s="252"/>
      <c r="K515" s="259" t="s">
        <v>8848</v>
      </c>
      <c r="L515" s="252"/>
      <c r="M515" s="251" t="s">
        <v>11004</v>
      </c>
      <c r="N515" s="251"/>
      <c r="O515" s="251"/>
      <c r="P515" s="251"/>
      <c r="Q515" s="288">
        <v>7500000</v>
      </c>
      <c r="R515" s="288"/>
      <c r="S515" s="288"/>
      <c r="T515" s="288"/>
      <c r="U515" s="253">
        <v>7500000</v>
      </c>
      <c r="V515" s="253"/>
      <c r="W515" s="253"/>
      <c r="X515" s="253"/>
      <c r="Y515" s="253"/>
      <c r="Z515" s="253"/>
      <c r="AA515" s="253"/>
      <c r="AB515" s="253"/>
      <c r="AC515" s="253"/>
      <c r="AD515" s="253"/>
      <c r="AE515" s="253"/>
      <c r="AF515" s="253"/>
      <c r="AG515" s="253"/>
      <c r="AH515" s="253"/>
      <c r="AI515" s="253">
        <v>0</v>
      </c>
      <c r="AJ515" s="253">
        <v>1726000</v>
      </c>
      <c r="AK515" s="253">
        <f>8450000-AJ515</f>
        <v>6724000</v>
      </c>
      <c r="AL515" s="253"/>
      <c r="AM515" s="253">
        <v>6724000</v>
      </c>
      <c r="AN515" s="253"/>
      <c r="AO515" s="253"/>
      <c r="AP515" s="253"/>
      <c r="AQ515" s="253"/>
      <c r="AR515" s="253"/>
      <c r="AS515" s="253">
        <f t="shared" si="58"/>
        <v>0</v>
      </c>
      <c r="AT515" s="27">
        <f t="shared" si="57"/>
        <v>0</v>
      </c>
      <c r="BH515" s="256"/>
    </row>
    <row r="516" spans="1:60" ht="18" customHeight="1">
      <c r="A516" s="218">
        <f>SUBTOTAL(3,$AT$7:AT516)</f>
        <v>510</v>
      </c>
      <c r="B516" s="251" t="s">
        <v>11936</v>
      </c>
      <c r="C516" s="251" t="str">
        <f t="shared" si="56"/>
        <v>004</v>
      </c>
      <c r="D516" s="260" t="s">
        <v>6753</v>
      </c>
      <c r="E516" s="258" t="s">
        <v>11937</v>
      </c>
      <c r="F516" s="251" t="s">
        <v>11938</v>
      </c>
      <c r="G516" s="251" t="s">
        <v>7106</v>
      </c>
      <c r="H516" s="251"/>
      <c r="I516" s="259" t="s">
        <v>8848</v>
      </c>
      <c r="J516" s="252"/>
      <c r="K516" s="259" t="s">
        <v>8848</v>
      </c>
      <c r="L516" s="252"/>
      <c r="M516" s="251" t="s">
        <v>10997</v>
      </c>
      <c r="N516" s="251"/>
      <c r="O516" s="251"/>
      <c r="P516" s="251"/>
      <c r="Q516" s="288">
        <v>7500000</v>
      </c>
      <c r="R516" s="288"/>
      <c r="S516" s="288"/>
      <c r="T516" s="288"/>
      <c r="U516" s="253">
        <v>7500000</v>
      </c>
      <c r="V516" s="253"/>
      <c r="W516" s="253"/>
      <c r="X516" s="253"/>
      <c r="Y516" s="253"/>
      <c r="Z516" s="253"/>
      <c r="AA516" s="253"/>
      <c r="AB516" s="253"/>
      <c r="AC516" s="253"/>
      <c r="AD516" s="253"/>
      <c r="AE516" s="253"/>
      <c r="AF516" s="253"/>
      <c r="AG516" s="253"/>
      <c r="AH516" s="253"/>
      <c r="AI516" s="253">
        <v>0</v>
      </c>
      <c r="AJ516" s="253"/>
      <c r="AK516" s="253">
        <v>8450000</v>
      </c>
      <c r="AL516" s="253"/>
      <c r="AM516" s="253">
        <v>8450000</v>
      </c>
      <c r="AN516" s="253"/>
      <c r="AO516" s="253"/>
      <c r="AP516" s="253"/>
      <c r="AQ516" s="253"/>
      <c r="AR516" s="253"/>
      <c r="AS516" s="253">
        <f t="shared" si="58"/>
        <v>0</v>
      </c>
      <c r="AT516" s="27">
        <f t="shared" si="57"/>
        <v>0</v>
      </c>
      <c r="BH516" s="256"/>
    </row>
    <row r="517" spans="1:60" ht="18" customHeight="1">
      <c r="A517" s="218">
        <f>SUBTOTAL(3,$AT$7:AT517)</f>
        <v>511</v>
      </c>
      <c r="B517" s="251" t="s">
        <v>11939</v>
      </c>
      <c r="C517" s="251" t="str">
        <f t="shared" si="56"/>
        <v>004</v>
      </c>
      <c r="D517" s="260" t="s">
        <v>5248</v>
      </c>
      <c r="E517" s="258" t="s">
        <v>11940</v>
      </c>
      <c r="F517" s="251" t="s">
        <v>11593</v>
      </c>
      <c r="G517" s="251" t="s">
        <v>7106</v>
      </c>
      <c r="H517" s="251"/>
      <c r="I517" s="259" t="s">
        <v>8848</v>
      </c>
      <c r="J517" s="252"/>
      <c r="K517" s="259" t="s">
        <v>8848</v>
      </c>
      <c r="L517" s="252"/>
      <c r="M517" s="251" t="s">
        <v>11025</v>
      </c>
      <c r="N517" s="251"/>
      <c r="O517" s="251"/>
      <c r="P517" s="251"/>
      <c r="Q517" s="288">
        <v>7500000</v>
      </c>
      <c r="R517" s="288"/>
      <c r="S517" s="288"/>
      <c r="T517" s="288"/>
      <c r="U517" s="253">
        <v>7500000</v>
      </c>
      <c r="V517" s="253"/>
      <c r="W517" s="253"/>
      <c r="X517" s="253"/>
      <c r="Y517" s="253"/>
      <c r="Z517" s="253"/>
      <c r="AA517" s="253"/>
      <c r="AB517" s="253"/>
      <c r="AC517" s="253"/>
      <c r="AD517" s="253"/>
      <c r="AE517" s="253"/>
      <c r="AF517" s="253"/>
      <c r="AG517" s="253"/>
      <c r="AH517" s="253"/>
      <c r="AI517" s="253">
        <v>0</v>
      </c>
      <c r="AJ517" s="253"/>
      <c r="AK517" s="253">
        <v>8450000</v>
      </c>
      <c r="AL517" s="253"/>
      <c r="AM517" s="253">
        <v>8450000</v>
      </c>
      <c r="AN517" s="253"/>
      <c r="AO517" s="253"/>
      <c r="AP517" s="253"/>
      <c r="AQ517" s="253"/>
      <c r="AR517" s="253"/>
      <c r="AS517" s="253">
        <f t="shared" si="58"/>
        <v>0</v>
      </c>
      <c r="AT517" s="27">
        <f t="shared" si="57"/>
        <v>0</v>
      </c>
      <c r="BH517" s="256"/>
    </row>
    <row r="518" spans="1:60" ht="18" customHeight="1">
      <c r="A518" s="218">
        <f>SUBTOTAL(3,$AT$7:AT518)</f>
        <v>512</v>
      </c>
      <c r="B518" s="251" t="s">
        <v>11941</v>
      </c>
      <c r="C518" s="251" t="str">
        <f t="shared" si="56"/>
        <v>004</v>
      </c>
      <c r="D518" s="260" t="s">
        <v>4854</v>
      </c>
      <c r="E518" s="258" t="s">
        <v>11942</v>
      </c>
      <c r="F518" s="251" t="s">
        <v>11943</v>
      </c>
      <c r="G518" s="251" t="s">
        <v>7106</v>
      </c>
      <c r="H518" s="251"/>
      <c r="I518" s="259" t="s">
        <v>8848</v>
      </c>
      <c r="J518" s="252"/>
      <c r="K518" s="259" t="s">
        <v>8848</v>
      </c>
      <c r="L518" s="252"/>
      <c r="M518" s="251" t="s">
        <v>11025</v>
      </c>
      <c r="N518" s="251"/>
      <c r="O518" s="251"/>
      <c r="P518" s="251"/>
      <c r="Q518" s="288">
        <v>7500000</v>
      </c>
      <c r="R518" s="288"/>
      <c r="S518" s="288"/>
      <c r="T518" s="288"/>
      <c r="U518" s="253">
        <v>7500000</v>
      </c>
      <c r="V518" s="253"/>
      <c r="W518" s="253"/>
      <c r="X518" s="253"/>
      <c r="Y518" s="253"/>
      <c r="Z518" s="253"/>
      <c r="AA518" s="253"/>
      <c r="AB518" s="253"/>
      <c r="AC518" s="253"/>
      <c r="AD518" s="253"/>
      <c r="AE518" s="253"/>
      <c r="AF518" s="253"/>
      <c r="AG518" s="253"/>
      <c r="AH518" s="253"/>
      <c r="AI518" s="253">
        <v>0</v>
      </c>
      <c r="AJ518" s="253"/>
      <c r="AK518" s="253">
        <v>8450000</v>
      </c>
      <c r="AL518" s="253"/>
      <c r="AM518" s="253">
        <v>8450000</v>
      </c>
      <c r="AN518" s="253"/>
      <c r="AO518" s="253"/>
      <c r="AP518" s="253"/>
      <c r="AQ518" s="253"/>
      <c r="AR518" s="253"/>
      <c r="AS518" s="253">
        <f t="shared" si="58"/>
        <v>0</v>
      </c>
      <c r="AT518" s="27">
        <f t="shared" si="57"/>
        <v>0</v>
      </c>
      <c r="BH518" s="256"/>
    </row>
    <row r="519" spans="1:60" ht="18" customHeight="1">
      <c r="A519" s="218">
        <f>SUBTOTAL(3,$AT$7:AT519)</f>
        <v>513</v>
      </c>
      <c r="B519" s="251" t="s">
        <v>11944</v>
      </c>
      <c r="C519" s="251" t="str">
        <f t="shared" si="56"/>
        <v>004</v>
      </c>
      <c r="D519" s="260" t="s">
        <v>5971</v>
      </c>
      <c r="E519" s="258" t="s">
        <v>11945</v>
      </c>
      <c r="F519" s="251" t="s">
        <v>10989</v>
      </c>
      <c r="G519" s="251" t="s">
        <v>7106</v>
      </c>
      <c r="H519" s="251"/>
      <c r="I519" s="259" t="s">
        <v>8848</v>
      </c>
      <c r="J519" s="252"/>
      <c r="K519" s="259" t="s">
        <v>8848</v>
      </c>
      <c r="L519" s="252"/>
      <c r="M519" s="251" t="s">
        <v>11013</v>
      </c>
      <c r="N519" s="251"/>
      <c r="O519" s="251"/>
      <c r="P519" s="251"/>
      <c r="Q519" s="288">
        <v>7500000</v>
      </c>
      <c r="R519" s="288"/>
      <c r="S519" s="288"/>
      <c r="T519" s="288"/>
      <c r="U519" s="253">
        <v>7500000</v>
      </c>
      <c r="V519" s="253"/>
      <c r="W519" s="253"/>
      <c r="X519" s="253"/>
      <c r="Y519" s="253"/>
      <c r="Z519" s="253"/>
      <c r="AA519" s="253"/>
      <c r="AB519" s="253"/>
      <c r="AC519" s="253"/>
      <c r="AD519" s="253"/>
      <c r="AE519" s="253"/>
      <c r="AF519" s="253"/>
      <c r="AG519" s="253"/>
      <c r="AH519" s="253"/>
      <c r="AI519" s="253">
        <v>0</v>
      </c>
      <c r="AJ519" s="253"/>
      <c r="AK519" s="253">
        <v>8450000</v>
      </c>
      <c r="AL519" s="253"/>
      <c r="AM519" s="253">
        <v>8450000</v>
      </c>
      <c r="AN519" s="253"/>
      <c r="AO519" s="253"/>
      <c r="AP519" s="253"/>
      <c r="AQ519" s="253"/>
      <c r="AR519" s="253"/>
      <c r="AS519" s="253">
        <f t="shared" si="58"/>
        <v>0</v>
      </c>
      <c r="AT519" s="27">
        <f t="shared" si="57"/>
        <v>0</v>
      </c>
      <c r="BH519" s="256"/>
    </row>
    <row r="520" spans="1:60" ht="18" customHeight="1">
      <c r="A520" s="218">
        <f>SUBTOTAL(3,$AT$7:AT520)</f>
        <v>514</v>
      </c>
      <c r="B520" s="251" t="s">
        <v>11946</v>
      </c>
      <c r="C520" s="251" t="str">
        <f t="shared" si="56"/>
        <v>004</v>
      </c>
      <c r="D520" s="260" t="s">
        <v>4834</v>
      </c>
      <c r="E520" s="258" t="s">
        <v>11947</v>
      </c>
      <c r="F520" s="251" t="s">
        <v>11404</v>
      </c>
      <c r="G520" s="251" t="s">
        <v>7106</v>
      </c>
      <c r="H520" s="251"/>
      <c r="I520" s="259" t="s">
        <v>8848</v>
      </c>
      <c r="J520" s="252"/>
      <c r="K520" s="259" t="s">
        <v>8848</v>
      </c>
      <c r="L520" s="252"/>
      <c r="M520" s="251" t="s">
        <v>11037</v>
      </c>
      <c r="N520" s="251"/>
      <c r="O520" s="251"/>
      <c r="P520" s="251"/>
      <c r="Q520" s="288">
        <v>7500000</v>
      </c>
      <c r="R520" s="288"/>
      <c r="S520" s="288"/>
      <c r="T520" s="288"/>
      <c r="U520" s="253">
        <v>7500000</v>
      </c>
      <c r="V520" s="253"/>
      <c r="W520" s="253"/>
      <c r="X520" s="253"/>
      <c r="Y520" s="253"/>
      <c r="Z520" s="253"/>
      <c r="AA520" s="253"/>
      <c r="AB520" s="253"/>
      <c r="AC520" s="253"/>
      <c r="AD520" s="253"/>
      <c r="AE520" s="253"/>
      <c r="AF520" s="253"/>
      <c r="AG520" s="253"/>
      <c r="AH520" s="253"/>
      <c r="AI520" s="253">
        <v>0</v>
      </c>
      <c r="AJ520" s="253"/>
      <c r="AK520" s="253">
        <v>8450000</v>
      </c>
      <c r="AL520" s="253"/>
      <c r="AM520" s="253">
        <v>8450000</v>
      </c>
      <c r="AN520" s="253"/>
      <c r="AO520" s="253"/>
      <c r="AP520" s="253"/>
      <c r="AQ520" s="253"/>
      <c r="AR520" s="253"/>
      <c r="AS520" s="253">
        <f t="shared" si="58"/>
        <v>0</v>
      </c>
      <c r="AT520" s="27">
        <f t="shared" si="57"/>
        <v>0</v>
      </c>
      <c r="BH520" s="256"/>
    </row>
    <row r="521" spans="1:60" ht="18" customHeight="1">
      <c r="A521" s="218">
        <f>SUBTOTAL(3,$AT$7:AT521)</f>
        <v>515</v>
      </c>
      <c r="B521" s="251" t="s">
        <v>11948</v>
      </c>
      <c r="C521" s="251" t="str">
        <f t="shared" si="56"/>
        <v>004</v>
      </c>
      <c r="D521" s="260" t="s">
        <v>5280</v>
      </c>
      <c r="E521" s="258" t="s">
        <v>11949</v>
      </c>
      <c r="F521" s="251" t="s">
        <v>11950</v>
      </c>
      <c r="G521" s="251" t="s">
        <v>7106</v>
      </c>
      <c r="H521" s="251"/>
      <c r="I521" s="259" t="s">
        <v>8848</v>
      </c>
      <c r="J521" s="252"/>
      <c r="K521" s="259" t="s">
        <v>8848</v>
      </c>
      <c r="L521" s="252"/>
      <c r="M521" s="251" t="s">
        <v>11004</v>
      </c>
      <c r="N521" s="251"/>
      <c r="O521" s="251"/>
      <c r="P521" s="251"/>
      <c r="Q521" s="288">
        <v>7500000</v>
      </c>
      <c r="R521" s="288"/>
      <c r="S521" s="288"/>
      <c r="T521" s="288"/>
      <c r="U521" s="253">
        <v>7500000</v>
      </c>
      <c r="V521" s="253"/>
      <c r="W521" s="253"/>
      <c r="X521" s="253"/>
      <c r="Y521" s="253"/>
      <c r="Z521" s="253"/>
      <c r="AA521" s="253"/>
      <c r="AB521" s="253"/>
      <c r="AC521" s="253"/>
      <c r="AD521" s="253"/>
      <c r="AE521" s="253"/>
      <c r="AF521" s="253"/>
      <c r="AG521" s="253"/>
      <c r="AH521" s="253"/>
      <c r="AI521" s="253">
        <v>0</v>
      </c>
      <c r="AJ521" s="253"/>
      <c r="AK521" s="253">
        <v>8450000</v>
      </c>
      <c r="AL521" s="253"/>
      <c r="AM521" s="253">
        <v>8450000</v>
      </c>
      <c r="AN521" s="253"/>
      <c r="AO521" s="253"/>
      <c r="AP521" s="253"/>
      <c r="AQ521" s="253"/>
      <c r="AR521" s="253"/>
      <c r="AS521" s="253">
        <f t="shared" si="58"/>
        <v>0</v>
      </c>
      <c r="AT521" s="27">
        <f t="shared" si="57"/>
        <v>0</v>
      </c>
      <c r="BH521" s="256"/>
    </row>
    <row r="522" spans="1:60" ht="18" customHeight="1">
      <c r="A522" s="218">
        <f>SUBTOTAL(3,$AT$7:AT522)</f>
        <v>516</v>
      </c>
      <c r="B522" s="251" t="s">
        <v>11951</v>
      </c>
      <c r="C522" s="251" t="str">
        <f t="shared" si="56"/>
        <v>004</v>
      </c>
      <c r="D522" s="260" t="s">
        <v>6179</v>
      </c>
      <c r="E522" s="258" t="s">
        <v>11952</v>
      </c>
      <c r="F522" s="251" t="s">
        <v>11312</v>
      </c>
      <c r="G522" s="251" t="s">
        <v>7106</v>
      </c>
      <c r="H522" s="251"/>
      <c r="I522" s="259" t="s">
        <v>8848</v>
      </c>
      <c r="J522" s="252"/>
      <c r="K522" s="259" t="s">
        <v>8848</v>
      </c>
      <c r="L522" s="252"/>
      <c r="M522" s="251" t="s">
        <v>11000</v>
      </c>
      <c r="N522" s="251"/>
      <c r="O522" s="251"/>
      <c r="P522" s="251"/>
      <c r="Q522" s="288">
        <v>7500000</v>
      </c>
      <c r="R522" s="288"/>
      <c r="S522" s="288"/>
      <c r="T522" s="288"/>
      <c r="U522" s="253">
        <v>7500000</v>
      </c>
      <c r="V522" s="253"/>
      <c r="W522" s="253"/>
      <c r="X522" s="253"/>
      <c r="Y522" s="253"/>
      <c r="Z522" s="253"/>
      <c r="AA522" s="253"/>
      <c r="AB522" s="253"/>
      <c r="AC522" s="253"/>
      <c r="AD522" s="253"/>
      <c r="AE522" s="253"/>
      <c r="AF522" s="253"/>
      <c r="AG522" s="253"/>
      <c r="AH522" s="253"/>
      <c r="AI522" s="253">
        <v>0</v>
      </c>
      <c r="AJ522" s="253"/>
      <c r="AK522" s="253">
        <v>8450000</v>
      </c>
      <c r="AL522" s="253"/>
      <c r="AM522" s="253"/>
      <c r="AN522" s="253"/>
      <c r="AO522" s="253"/>
      <c r="AP522" s="253"/>
      <c r="AQ522" s="253"/>
      <c r="AR522" s="253"/>
      <c r="AS522" s="253">
        <f t="shared" si="58"/>
        <v>8450000</v>
      </c>
      <c r="AT522" s="27">
        <f t="shared" si="57"/>
        <v>8450000</v>
      </c>
      <c r="BH522" s="256"/>
    </row>
    <row r="523" spans="1:60" ht="18" customHeight="1">
      <c r="A523" s="218">
        <f>SUBTOTAL(3,$AT$7:AT523)</f>
        <v>517</v>
      </c>
      <c r="B523" s="251" t="s">
        <v>11953</v>
      </c>
      <c r="C523" s="251" t="str">
        <f t="shared" si="56"/>
        <v>004</v>
      </c>
      <c r="D523" s="260" t="s">
        <v>5341</v>
      </c>
      <c r="E523" s="258" t="s">
        <v>11954</v>
      </c>
      <c r="F523" s="251" t="s">
        <v>11296</v>
      </c>
      <c r="G523" s="251" t="s">
        <v>496</v>
      </c>
      <c r="H523" s="251"/>
      <c r="I523" s="259" t="s">
        <v>8848</v>
      </c>
      <c r="J523" s="252"/>
      <c r="K523" s="259" t="s">
        <v>8848</v>
      </c>
      <c r="L523" s="252"/>
      <c r="M523" s="251" t="s">
        <v>11000</v>
      </c>
      <c r="N523" s="251"/>
      <c r="O523" s="251"/>
      <c r="P523" s="251"/>
      <c r="Q523" s="288">
        <v>7500000</v>
      </c>
      <c r="R523" s="288"/>
      <c r="S523" s="288"/>
      <c r="T523" s="288"/>
      <c r="U523" s="253">
        <v>7500000</v>
      </c>
      <c r="V523" s="253"/>
      <c r="W523" s="253"/>
      <c r="X523" s="253"/>
      <c r="Y523" s="253"/>
      <c r="Z523" s="253"/>
      <c r="AA523" s="253"/>
      <c r="AB523" s="253"/>
      <c r="AC523" s="253"/>
      <c r="AD523" s="253"/>
      <c r="AE523" s="253"/>
      <c r="AF523" s="253"/>
      <c r="AG523" s="253"/>
      <c r="AH523" s="253"/>
      <c r="AI523" s="253">
        <v>0</v>
      </c>
      <c r="AJ523" s="253"/>
      <c r="AK523" s="253">
        <v>8450000</v>
      </c>
      <c r="AL523" s="253"/>
      <c r="AM523" s="253">
        <v>8450000</v>
      </c>
      <c r="AN523" s="253"/>
      <c r="AO523" s="253"/>
      <c r="AP523" s="253"/>
      <c r="AQ523" s="253"/>
      <c r="AR523" s="253"/>
      <c r="AS523" s="253">
        <f t="shared" si="58"/>
        <v>0</v>
      </c>
      <c r="AT523" s="27">
        <f t="shared" si="57"/>
        <v>0</v>
      </c>
      <c r="BH523" s="256"/>
    </row>
    <row r="524" spans="1:60" ht="18" customHeight="1">
      <c r="A524" s="218">
        <f>SUBTOTAL(3,$AT$7:AT524)</f>
        <v>518</v>
      </c>
      <c r="B524" s="251" t="s">
        <v>11872</v>
      </c>
      <c r="C524" s="251" t="str">
        <f t="shared" si="56"/>
        <v>004</v>
      </c>
      <c r="D524" s="260" t="s">
        <v>11873</v>
      </c>
      <c r="E524" s="258" t="s">
        <v>11874</v>
      </c>
      <c r="F524" s="251" t="s">
        <v>11875</v>
      </c>
      <c r="G524" s="251" t="s">
        <v>7106</v>
      </c>
      <c r="H524" s="251"/>
      <c r="I524" s="259" t="s">
        <v>8848</v>
      </c>
      <c r="J524" s="252"/>
      <c r="K524" s="259" t="s">
        <v>8848</v>
      </c>
      <c r="L524" s="252"/>
      <c r="M524" s="251" t="s">
        <v>11025</v>
      </c>
      <c r="N524" s="251"/>
      <c r="O524" s="253">
        <v>3000000</v>
      </c>
      <c r="P524" s="253"/>
      <c r="Q524" s="293">
        <v>7500000</v>
      </c>
      <c r="R524" s="293"/>
      <c r="S524" s="293"/>
      <c r="T524" s="293"/>
      <c r="U524" s="253"/>
      <c r="V524" s="253"/>
      <c r="W524" s="253"/>
      <c r="X524" s="253"/>
      <c r="Y524" s="253"/>
      <c r="Z524" s="253"/>
      <c r="AA524" s="253"/>
      <c r="AB524" s="253"/>
      <c r="AC524" s="253"/>
      <c r="AD524" s="253"/>
      <c r="AE524" s="253"/>
      <c r="AF524" s="253"/>
      <c r="AG524" s="253"/>
      <c r="AH524" s="253"/>
      <c r="AI524" s="253">
        <v>7500000</v>
      </c>
      <c r="AJ524" s="253"/>
      <c r="AK524" s="253">
        <v>8450000</v>
      </c>
      <c r="AL524" s="253"/>
      <c r="AM524" s="253"/>
      <c r="AN524" s="253"/>
      <c r="AO524" s="253"/>
      <c r="AP524" s="253"/>
      <c r="AQ524" s="253"/>
      <c r="AR524" s="253"/>
      <c r="AS524" s="253">
        <f t="shared" si="58"/>
        <v>8450000</v>
      </c>
      <c r="AT524" s="27">
        <f>AI524+AS524+O524</f>
        <v>18950000</v>
      </c>
      <c r="BH524" s="256"/>
    </row>
    <row r="525" spans="1:60" ht="18" customHeight="1">
      <c r="A525" s="218">
        <f>SUBTOTAL(3,$AT$7:AT525)</f>
        <v>519</v>
      </c>
      <c r="B525" s="251" t="s">
        <v>11958</v>
      </c>
      <c r="C525" s="251" t="str">
        <f t="shared" si="56"/>
        <v>004</v>
      </c>
      <c r="D525" s="260" t="s">
        <v>6934</v>
      </c>
      <c r="E525" s="258" t="s">
        <v>11959</v>
      </c>
      <c r="F525" s="251" t="s">
        <v>11087</v>
      </c>
      <c r="G525" s="251" t="s">
        <v>7106</v>
      </c>
      <c r="H525" s="251"/>
      <c r="I525" s="259" t="s">
        <v>8848</v>
      </c>
      <c r="J525" s="252"/>
      <c r="K525" s="259" t="s">
        <v>8848</v>
      </c>
      <c r="L525" s="252"/>
      <c r="M525" s="251" t="s">
        <v>11013</v>
      </c>
      <c r="N525" s="251"/>
      <c r="O525" s="251"/>
      <c r="P525" s="251"/>
      <c r="Q525" s="288">
        <v>7500000</v>
      </c>
      <c r="R525" s="288"/>
      <c r="S525" s="288"/>
      <c r="T525" s="288"/>
      <c r="U525" s="253">
        <v>7500000</v>
      </c>
      <c r="V525" s="253"/>
      <c r="W525" s="253"/>
      <c r="X525" s="253"/>
      <c r="Y525" s="253"/>
      <c r="Z525" s="253"/>
      <c r="AA525" s="253"/>
      <c r="AB525" s="253"/>
      <c r="AC525" s="253"/>
      <c r="AD525" s="253"/>
      <c r="AE525" s="253"/>
      <c r="AF525" s="253"/>
      <c r="AG525" s="253"/>
      <c r="AH525" s="253"/>
      <c r="AI525" s="253">
        <v>0</v>
      </c>
      <c r="AJ525" s="253"/>
      <c r="AK525" s="253">
        <v>8450000</v>
      </c>
      <c r="AL525" s="253"/>
      <c r="AM525" s="253">
        <v>8450000</v>
      </c>
      <c r="AN525" s="253"/>
      <c r="AO525" s="253"/>
      <c r="AP525" s="253"/>
      <c r="AQ525" s="253"/>
      <c r="AR525" s="253"/>
      <c r="AS525" s="253">
        <f t="shared" si="58"/>
        <v>0</v>
      </c>
      <c r="AT525" s="27">
        <f t="shared" si="57"/>
        <v>0</v>
      </c>
      <c r="BH525" s="256"/>
    </row>
    <row r="526" spans="1:60" ht="18" customHeight="1">
      <c r="A526" s="218">
        <f>SUBTOTAL(3,$AT$7:AT526)</f>
        <v>520</v>
      </c>
      <c r="B526" s="251" t="s">
        <v>11960</v>
      </c>
      <c r="C526" s="251" t="str">
        <f t="shared" si="56"/>
        <v>004</v>
      </c>
      <c r="D526" s="260" t="s">
        <v>5343</v>
      </c>
      <c r="E526" s="258" t="s">
        <v>11961</v>
      </c>
      <c r="F526" s="251" t="s">
        <v>11645</v>
      </c>
      <c r="G526" s="251" t="s">
        <v>7106</v>
      </c>
      <c r="H526" s="251"/>
      <c r="I526" s="259" t="s">
        <v>8848</v>
      </c>
      <c r="J526" s="252"/>
      <c r="K526" s="259" t="s">
        <v>8848</v>
      </c>
      <c r="L526" s="252"/>
      <c r="M526" s="251" t="s">
        <v>11037</v>
      </c>
      <c r="N526" s="251"/>
      <c r="O526" s="251"/>
      <c r="P526" s="251"/>
      <c r="Q526" s="288">
        <v>7500000</v>
      </c>
      <c r="R526" s="288"/>
      <c r="S526" s="288"/>
      <c r="T526" s="288"/>
      <c r="U526" s="253">
        <v>7500000</v>
      </c>
      <c r="V526" s="253"/>
      <c r="W526" s="253"/>
      <c r="X526" s="253"/>
      <c r="Y526" s="253"/>
      <c r="Z526" s="253"/>
      <c r="AA526" s="253"/>
      <c r="AB526" s="253"/>
      <c r="AC526" s="253"/>
      <c r="AD526" s="253"/>
      <c r="AE526" s="253"/>
      <c r="AF526" s="253"/>
      <c r="AG526" s="253"/>
      <c r="AH526" s="253"/>
      <c r="AI526" s="253">
        <v>0</v>
      </c>
      <c r="AJ526" s="253"/>
      <c r="AK526" s="253">
        <v>8450000</v>
      </c>
      <c r="AL526" s="253"/>
      <c r="AM526" s="253">
        <v>8450000</v>
      </c>
      <c r="AN526" s="253"/>
      <c r="AO526" s="253"/>
      <c r="AP526" s="253"/>
      <c r="AQ526" s="253"/>
      <c r="AR526" s="253"/>
      <c r="AS526" s="253">
        <f t="shared" si="58"/>
        <v>0</v>
      </c>
      <c r="AT526" s="27">
        <f t="shared" si="57"/>
        <v>0</v>
      </c>
      <c r="BH526" s="256"/>
    </row>
    <row r="527" spans="1:60" ht="18" customHeight="1">
      <c r="A527" s="218">
        <f>SUBTOTAL(3,$AT$7:AT527)</f>
        <v>521</v>
      </c>
      <c r="B527" s="251" t="s">
        <v>11962</v>
      </c>
      <c r="C527" s="251" t="str">
        <f t="shared" si="56"/>
        <v>004</v>
      </c>
      <c r="D527" s="260" t="s">
        <v>6146</v>
      </c>
      <c r="E527" s="258" t="s">
        <v>11963</v>
      </c>
      <c r="F527" s="251" t="s">
        <v>11964</v>
      </c>
      <c r="G527" s="251" t="s">
        <v>7106</v>
      </c>
      <c r="H527" s="251"/>
      <c r="I527" s="259" t="s">
        <v>8848</v>
      </c>
      <c r="J527" s="252"/>
      <c r="K527" s="259" t="s">
        <v>8848</v>
      </c>
      <c r="L527" s="252"/>
      <c r="M527" s="251" t="s">
        <v>10997</v>
      </c>
      <c r="N527" s="251"/>
      <c r="O527" s="251"/>
      <c r="P527" s="251"/>
      <c r="Q527" s="288">
        <v>7500000</v>
      </c>
      <c r="R527" s="288"/>
      <c r="S527" s="288"/>
      <c r="T527" s="288"/>
      <c r="U527" s="253">
        <v>7500000</v>
      </c>
      <c r="V527" s="253"/>
      <c r="W527" s="253"/>
      <c r="X527" s="253"/>
      <c r="Y527" s="253"/>
      <c r="Z527" s="253"/>
      <c r="AA527" s="253"/>
      <c r="AB527" s="253"/>
      <c r="AC527" s="253"/>
      <c r="AD527" s="253"/>
      <c r="AE527" s="253"/>
      <c r="AF527" s="253"/>
      <c r="AG527" s="253"/>
      <c r="AH527" s="253"/>
      <c r="AI527" s="253">
        <v>0</v>
      </c>
      <c r="AJ527" s="253"/>
      <c r="AK527" s="253">
        <v>8450000</v>
      </c>
      <c r="AL527" s="253"/>
      <c r="AM527" s="253">
        <v>8450000</v>
      </c>
      <c r="AN527" s="253"/>
      <c r="AO527" s="253"/>
      <c r="AP527" s="253"/>
      <c r="AQ527" s="253"/>
      <c r="AR527" s="253"/>
      <c r="AS527" s="253">
        <f t="shared" si="58"/>
        <v>0</v>
      </c>
      <c r="AT527" s="27">
        <f t="shared" si="57"/>
        <v>0</v>
      </c>
      <c r="BH527" s="256"/>
    </row>
    <row r="528" spans="1:60" ht="18" customHeight="1">
      <c r="A528" s="218">
        <f>SUBTOTAL(3,$AT$7:AT528)</f>
        <v>522</v>
      </c>
      <c r="B528" s="251" t="s">
        <v>11965</v>
      </c>
      <c r="C528" s="251" t="str">
        <f t="shared" si="56"/>
        <v>004</v>
      </c>
      <c r="D528" s="260" t="s">
        <v>6142</v>
      </c>
      <c r="E528" s="258" t="s">
        <v>11963</v>
      </c>
      <c r="F528" s="251" t="s">
        <v>11966</v>
      </c>
      <c r="G528" s="251" t="s">
        <v>7106</v>
      </c>
      <c r="H528" s="251"/>
      <c r="I528" s="259" t="s">
        <v>8848</v>
      </c>
      <c r="J528" s="252"/>
      <c r="K528" s="259" t="s">
        <v>8848</v>
      </c>
      <c r="L528" s="252"/>
      <c r="M528" s="251" t="s">
        <v>11025</v>
      </c>
      <c r="N528" s="251"/>
      <c r="O528" s="251"/>
      <c r="P528" s="251"/>
      <c r="Q528" s="288">
        <v>7500000</v>
      </c>
      <c r="R528" s="288"/>
      <c r="S528" s="288"/>
      <c r="T528" s="288"/>
      <c r="U528" s="253">
        <v>7500000</v>
      </c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>
        <v>0</v>
      </c>
      <c r="AJ528" s="253"/>
      <c r="AK528" s="253">
        <v>8450000</v>
      </c>
      <c r="AL528" s="253"/>
      <c r="AM528" s="253"/>
      <c r="AN528" s="253"/>
      <c r="AO528" s="253"/>
      <c r="AP528" s="253"/>
      <c r="AQ528" s="253"/>
      <c r="AR528" s="253"/>
      <c r="AS528" s="253">
        <f t="shared" si="58"/>
        <v>8450000</v>
      </c>
      <c r="AT528" s="27">
        <f>AI528+AS528+O528</f>
        <v>8450000</v>
      </c>
      <c r="BH528" s="256"/>
    </row>
    <row r="529" spans="1:60" ht="18" customHeight="1">
      <c r="A529" s="218">
        <f>SUBTOTAL(3,$AT$7:AT529)</f>
        <v>523</v>
      </c>
      <c r="B529" s="251" t="s">
        <v>11967</v>
      </c>
      <c r="C529" s="251" t="str">
        <f t="shared" si="56"/>
        <v>004</v>
      </c>
      <c r="D529" s="260" t="s">
        <v>5973</v>
      </c>
      <c r="E529" s="258" t="s">
        <v>11968</v>
      </c>
      <c r="F529" s="251" t="s">
        <v>11969</v>
      </c>
      <c r="G529" s="251" t="s">
        <v>7106</v>
      </c>
      <c r="H529" s="251"/>
      <c r="I529" s="259" t="s">
        <v>8848</v>
      </c>
      <c r="J529" s="252"/>
      <c r="K529" s="259" t="s">
        <v>8848</v>
      </c>
      <c r="L529" s="252"/>
      <c r="M529" s="251" t="s">
        <v>11000</v>
      </c>
      <c r="N529" s="251"/>
      <c r="O529" s="251"/>
      <c r="P529" s="251"/>
      <c r="Q529" s="288">
        <v>7500000</v>
      </c>
      <c r="R529" s="288"/>
      <c r="S529" s="288"/>
      <c r="T529" s="288"/>
      <c r="U529" s="253">
        <v>7500000</v>
      </c>
      <c r="V529" s="253"/>
      <c r="W529" s="253"/>
      <c r="X529" s="253"/>
      <c r="Y529" s="253"/>
      <c r="Z529" s="253"/>
      <c r="AA529" s="253"/>
      <c r="AB529" s="253"/>
      <c r="AC529" s="253"/>
      <c r="AD529" s="253"/>
      <c r="AE529" s="253"/>
      <c r="AF529" s="253"/>
      <c r="AG529" s="253"/>
      <c r="AH529" s="253"/>
      <c r="AI529" s="253">
        <v>0</v>
      </c>
      <c r="AJ529" s="253"/>
      <c r="AK529" s="253">
        <v>8450000</v>
      </c>
      <c r="AL529" s="253"/>
      <c r="AM529" s="253">
        <v>8450000</v>
      </c>
      <c r="AN529" s="253"/>
      <c r="AO529" s="253"/>
      <c r="AP529" s="253"/>
      <c r="AQ529" s="253"/>
      <c r="AR529" s="253"/>
      <c r="AS529" s="253">
        <f t="shared" si="58"/>
        <v>0</v>
      </c>
      <c r="AT529" s="27">
        <f t="shared" si="57"/>
        <v>0</v>
      </c>
      <c r="BH529" s="256"/>
    </row>
    <row r="530" spans="1:60" ht="18" customHeight="1">
      <c r="A530" s="218">
        <f>SUBTOTAL(3,$AT$7:AT530)</f>
        <v>524</v>
      </c>
      <c r="B530" s="251" t="s">
        <v>11970</v>
      </c>
      <c r="C530" s="251" t="str">
        <f t="shared" si="56"/>
        <v>004</v>
      </c>
      <c r="D530" s="260" t="s">
        <v>5082</v>
      </c>
      <c r="E530" s="258" t="s">
        <v>11971</v>
      </c>
      <c r="F530" s="251" t="s">
        <v>11972</v>
      </c>
      <c r="G530" s="251" t="s">
        <v>7106</v>
      </c>
      <c r="H530" s="251"/>
      <c r="I530" s="259" t="s">
        <v>8848</v>
      </c>
      <c r="J530" s="252"/>
      <c r="K530" s="259" t="s">
        <v>8848</v>
      </c>
      <c r="L530" s="252"/>
      <c r="M530" s="251" t="s">
        <v>11004</v>
      </c>
      <c r="N530" s="251"/>
      <c r="O530" s="251"/>
      <c r="P530" s="251"/>
      <c r="Q530" s="288">
        <v>7500000</v>
      </c>
      <c r="R530" s="288"/>
      <c r="S530" s="288"/>
      <c r="T530" s="288"/>
      <c r="U530" s="253">
        <v>7500000</v>
      </c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>
        <v>0</v>
      </c>
      <c r="AJ530" s="253"/>
      <c r="AK530" s="253">
        <v>8450000</v>
      </c>
      <c r="AL530" s="253"/>
      <c r="AM530" s="253">
        <v>8450000</v>
      </c>
      <c r="AN530" s="253"/>
      <c r="AO530" s="253"/>
      <c r="AP530" s="253"/>
      <c r="AQ530" s="253"/>
      <c r="AR530" s="253"/>
      <c r="AS530" s="253">
        <f t="shared" si="58"/>
        <v>0</v>
      </c>
      <c r="AT530" s="27">
        <f t="shared" si="57"/>
        <v>0</v>
      </c>
      <c r="BH530" s="256"/>
    </row>
    <row r="531" spans="1:60" ht="18" customHeight="1">
      <c r="A531" s="218">
        <f>SUBTOTAL(3,$AT$7:AT531)</f>
        <v>525</v>
      </c>
      <c r="B531" s="251" t="s">
        <v>11973</v>
      </c>
      <c r="C531" s="251" t="str">
        <f t="shared" si="56"/>
        <v>005</v>
      </c>
      <c r="D531" s="260" t="s">
        <v>5516</v>
      </c>
      <c r="E531" s="258" t="s">
        <v>11974</v>
      </c>
      <c r="F531" s="251" t="s">
        <v>11975</v>
      </c>
      <c r="G531" s="251" t="s">
        <v>7106</v>
      </c>
      <c r="H531" s="251"/>
      <c r="I531" s="259" t="s">
        <v>10413</v>
      </c>
      <c r="J531" s="252"/>
      <c r="K531" s="259" t="s">
        <v>10413</v>
      </c>
      <c r="L531" s="252"/>
      <c r="M531" s="251" t="s">
        <v>11976</v>
      </c>
      <c r="N531" s="251"/>
      <c r="O531" s="251"/>
      <c r="P531" s="251"/>
      <c r="Q531" s="288">
        <v>7700000</v>
      </c>
      <c r="R531" s="288"/>
      <c r="S531" s="288"/>
      <c r="T531" s="288"/>
      <c r="U531" s="253">
        <v>7700000</v>
      </c>
      <c r="V531" s="253"/>
      <c r="W531" s="253"/>
      <c r="X531" s="253"/>
      <c r="Y531" s="253"/>
      <c r="Z531" s="253"/>
      <c r="AA531" s="253"/>
      <c r="AB531" s="253"/>
      <c r="AC531" s="253"/>
      <c r="AD531" s="253"/>
      <c r="AE531" s="253"/>
      <c r="AF531" s="253"/>
      <c r="AG531" s="253"/>
      <c r="AH531" s="253"/>
      <c r="AI531" s="253">
        <v>0</v>
      </c>
      <c r="AJ531" s="253"/>
      <c r="AK531" s="253">
        <v>8550000</v>
      </c>
      <c r="AL531" s="253"/>
      <c r="AM531" s="253"/>
      <c r="AN531" s="253"/>
      <c r="AO531" s="253">
        <v>8550000</v>
      </c>
      <c r="AP531" s="253"/>
      <c r="AQ531" s="253"/>
      <c r="AR531" s="253"/>
      <c r="AS531" s="253">
        <f>IF(SUM(AL531:AO531)&lt;SUM(AK531),SUM(AK531)-SUM(AL531:AO531),)</f>
        <v>0</v>
      </c>
      <c r="AT531" s="27">
        <f t="shared" si="57"/>
        <v>0</v>
      </c>
      <c r="BH531" s="256"/>
    </row>
    <row r="532" spans="1:60" ht="18" customHeight="1">
      <c r="A532" s="218">
        <f>SUBTOTAL(3,$AT$7:AT532)</f>
        <v>526</v>
      </c>
      <c r="B532" s="251" t="s">
        <v>11977</v>
      </c>
      <c r="C532" s="251" t="str">
        <f t="shared" si="56"/>
        <v>005</v>
      </c>
      <c r="D532" s="260" t="s">
        <v>5383</v>
      </c>
      <c r="E532" s="258" t="s">
        <v>11978</v>
      </c>
      <c r="F532" s="251" t="s">
        <v>9201</v>
      </c>
      <c r="G532" s="251" t="s">
        <v>496</v>
      </c>
      <c r="H532" s="251"/>
      <c r="I532" s="259" t="s">
        <v>10413</v>
      </c>
      <c r="J532" s="252"/>
      <c r="K532" s="259" t="s">
        <v>10413</v>
      </c>
      <c r="L532" s="252"/>
      <c r="M532" s="251" t="s">
        <v>11976</v>
      </c>
      <c r="N532" s="251"/>
      <c r="O532" s="251"/>
      <c r="P532" s="251"/>
      <c r="Q532" s="288">
        <v>7700000</v>
      </c>
      <c r="R532" s="288"/>
      <c r="S532" s="288"/>
      <c r="T532" s="288"/>
      <c r="U532" s="253">
        <v>7700000</v>
      </c>
      <c r="V532" s="253"/>
      <c r="W532" s="253"/>
      <c r="X532" s="253"/>
      <c r="Y532" s="253"/>
      <c r="Z532" s="253"/>
      <c r="AA532" s="253"/>
      <c r="AB532" s="253"/>
      <c r="AC532" s="253"/>
      <c r="AD532" s="253"/>
      <c r="AE532" s="253"/>
      <c r="AF532" s="253"/>
      <c r="AG532" s="253"/>
      <c r="AH532" s="253"/>
      <c r="AI532" s="253">
        <v>0</v>
      </c>
      <c r="AJ532" s="253"/>
      <c r="AK532" s="253">
        <v>8550000</v>
      </c>
      <c r="AL532" s="253"/>
      <c r="AM532" s="253"/>
      <c r="AN532" s="253"/>
      <c r="AO532" s="253"/>
      <c r="AP532" s="253"/>
      <c r="AQ532" s="253"/>
      <c r="AR532" s="253"/>
      <c r="AS532" s="253">
        <f>IF(SUM(AL532:AM532)&lt;SUM(AK532),SUM(AK532)-SUM(AL532:AM532),)</f>
        <v>8550000</v>
      </c>
      <c r="AT532" s="27">
        <f t="shared" si="57"/>
        <v>8550000</v>
      </c>
      <c r="BH532" s="256"/>
    </row>
    <row r="533" spans="1:60" ht="18" customHeight="1">
      <c r="A533" s="218">
        <f>SUBTOTAL(3,$AT$7:AT533)</f>
        <v>527</v>
      </c>
      <c r="B533" s="251" t="s">
        <v>11979</v>
      </c>
      <c r="C533" s="251" t="str">
        <f t="shared" si="56"/>
        <v>005</v>
      </c>
      <c r="D533" s="260" t="s">
        <v>4746</v>
      </c>
      <c r="E533" s="258" t="s">
        <v>11980</v>
      </c>
      <c r="F533" s="251" t="s">
        <v>10850</v>
      </c>
      <c r="G533" s="251" t="s">
        <v>496</v>
      </c>
      <c r="H533" s="251"/>
      <c r="I533" s="259" t="s">
        <v>10413</v>
      </c>
      <c r="J533" s="252"/>
      <c r="K533" s="259" t="s">
        <v>10413</v>
      </c>
      <c r="L533" s="252"/>
      <c r="M533" s="251" t="s">
        <v>11976</v>
      </c>
      <c r="N533" s="251"/>
      <c r="O533" s="251"/>
      <c r="P533" s="251"/>
      <c r="Q533" s="288">
        <v>7700000</v>
      </c>
      <c r="R533" s="288"/>
      <c r="S533" s="288"/>
      <c r="T533" s="288"/>
      <c r="U533" s="253">
        <v>7700000</v>
      </c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>
        <v>0</v>
      </c>
      <c r="AJ533" s="253"/>
      <c r="AK533" s="253">
        <v>8550000</v>
      </c>
      <c r="AL533" s="253"/>
      <c r="AM533" s="253">
        <v>8550000</v>
      </c>
      <c r="AN533" s="253"/>
      <c r="AO533" s="253"/>
      <c r="AP533" s="253"/>
      <c r="AQ533" s="253"/>
      <c r="AR533" s="253"/>
      <c r="AS533" s="253">
        <f>IF(SUM(AL533:AM533)&lt;SUM(AK533),SUM(AK533)-SUM(AL533:AM533),)</f>
        <v>0</v>
      </c>
      <c r="AT533" s="27">
        <f t="shared" si="57"/>
        <v>0</v>
      </c>
      <c r="BH533" s="256"/>
    </row>
    <row r="534" spans="1:60" ht="18" customHeight="1">
      <c r="A534" s="218">
        <f>SUBTOTAL(3,$AT$7:AT534)</f>
        <v>528</v>
      </c>
      <c r="B534" s="251" t="s">
        <v>11886</v>
      </c>
      <c r="C534" s="251" t="str">
        <f t="shared" si="56"/>
        <v>004</v>
      </c>
      <c r="D534" s="260" t="s">
        <v>11887</v>
      </c>
      <c r="E534" s="258" t="s">
        <v>11888</v>
      </c>
      <c r="F534" s="251" t="s">
        <v>11121</v>
      </c>
      <c r="G534" s="251" t="s">
        <v>7106</v>
      </c>
      <c r="H534" s="251"/>
      <c r="I534" s="259" t="s">
        <v>8848</v>
      </c>
      <c r="J534" s="252"/>
      <c r="K534" s="259" t="s">
        <v>8848</v>
      </c>
      <c r="L534" s="252"/>
      <c r="M534" s="251" t="s">
        <v>11004</v>
      </c>
      <c r="N534" s="251"/>
      <c r="O534" s="253"/>
      <c r="P534" s="253"/>
      <c r="Q534" s="293">
        <v>7500000</v>
      </c>
      <c r="R534" s="293"/>
      <c r="S534" s="293"/>
      <c r="T534" s="293"/>
      <c r="U534" s="253"/>
      <c r="V534" s="253"/>
      <c r="W534" s="253"/>
      <c r="X534" s="253"/>
      <c r="Y534" s="253"/>
      <c r="Z534" s="253"/>
      <c r="AA534" s="253"/>
      <c r="AB534" s="253"/>
      <c r="AC534" s="253"/>
      <c r="AD534" s="253"/>
      <c r="AE534" s="253"/>
      <c r="AF534" s="253"/>
      <c r="AG534" s="253"/>
      <c r="AH534" s="253"/>
      <c r="AI534" s="253">
        <v>7500000</v>
      </c>
      <c r="AJ534" s="253"/>
      <c r="AK534" s="253">
        <v>8450000</v>
      </c>
      <c r="AL534" s="253"/>
      <c r="AM534" s="253"/>
      <c r="AN534" s="253"/>
      <c r="AO534" s="253"/>
      <c r="AP534" s="253"/>
      <c r="AQ534" s="253"/>
      <c r="AR534" s="253"/>
      <c r="AS534" s="253">
        <f>IF(SUM(AL534:AM534)&lt;SUM(AK534),SUM(AK534)-SUM(AL534:AM534),)</f>
        <v>8450000</v>
      </c>
      <c r="AT534" s="27">
        <f>AI534+AS534+O534</f>
        <v>15950000</v>
      </c>
      <c r="BH534" s="256"/>
    </row>
    <row r="535" spans="1:60" ht="18" customHeight="1">
      <c r="A535" s="218">
        <f>SUBTOTAL(3,$AT$7:AT535)</f>
        <v>529</v>
      </c>
      <c r="B535" s="251" t="s">
        <v>11910</v>
      </c>
      <c r="C535" s="251" t="str">
        <f t="shared" si="56"/>
        <v>004</v>
      </c>
      <c r="D535" s="260" t="s">
        <v>11911</v>
      </c>
      <c r="E535" s="258" t="s">
        <v>11912</v>
      </c>
      <c r="F535" s="251" t="s">
        <v>11913</v>
      </c>
      <c r="G535" s="251" t="s">
        <v>496</v>
      </c>
      <c r="H535" s="251"/>
      <c r="I535" s="259" t="s">
        <v>8848</v>
      </c>
      <c r="J535" s="252"/>
      <c r="K535" s="259" t="s">
        <v>8848</v>
      </c>
      <c r="L535" s="252"/>
      <c r="M535" s="251" t="s">
        <v>11004</v>
      </c>
      <c r="N535" s="251"/>
      <c r="O535" s="251"/>
      <c r="P535" s="251"/>
      <c r="Q535" s="288">
        <v>7500000</v>
      </c>
      <c r="R535" s="288"/>
      <c r="S535" s="288"/>
      <c r="T535" s="288"/>
      <c r="U535" s="253"/>
      <c r="V535" s="253"/>
      <c r="W535" s="253">
        <v>7500000</v>
      </c>
      <c r="X535" s="253"/>
      <c r="Y535" s="253"/>
      <c r="Z535" s="253"/>
      <c r="AA535" s="253"/>
      <c r="AB535" s="253"/>
      <c r="AC535" s="253"/>
      <c r="AD535" s="253"/>
      <c r="AE535" s="253"/>
      <c r="AF535" s="253"/>
      <c r="AG535" s="253"/>
      <c r="AH535" s="253"/>
      <c r="AI535" s="253">
        <v>0</v>
      </c>
      <c r="AJ535" s="253"/>
      <c r="AK535" s="253">
        <v>8450000</v>
      </c>
      <c r="AL535" s="253"/>
      <c r="AM535" s="253"/>
      <c r="AN535" s="253"/>
      <c r="AO535" s="253">
        <v>8450000</v>
      </c>
      <c r="AP535" s="253"/>
      <c r="AQ535" s="253"/>
      <c r="AR535" s="253"/>
      <c r="AS535" s="253">
        <f t="shared" ref="AS535:AS536" si="59">IF(SUM(AL535:AO535)&lt;SUM(AK535),SUM(AK535)-SUM(AL535:AO535),)</f>
        <v>0</v>
      </c>
      <c r="AT535" s="27">
        <f t="shared" si="57"/>
        <v>0</v>
      </c>
      <c r="BH535" s="256"/>
    </row>
    <row r="536" spans="1:60" ht="18" customHeight="1">
      <c r="A536" s="218">
        <f>SUBTOTAL(3,$AT$7:AT536)</f>
        <v>530</v>
      </c>
      <c r="B536" s="251" t="s">
        <v>11984</v>
      </c>
      <c r="C536" s="251" t="str">
        <f t="shared" ref="C536:C567" si="60">MID(D536:D2222,4,3)</f>
        <v>006</v>
      </c>
      <c r="D536" s="260" t="s">
        <v>11985</v>
      </c>
      <c r="E536" s="258" t="s">
        <v>11986</v>
      </c>
      <c r="F536" s="251" t="s">
        <v>10714</v>
      </c>
      <c r="G536" s="251" t="s">
        <v>496</v>
      </c>
      <c r="H536" s="251"/>
      <c r="I536" s="259" t="s">
        <v>11987</v>
      </c>
      <c r="J536" s="252"/>
      <c r="K536" s="259" t="s">
        <v>11987</v>
      </c>
      <c r="L536" s="252"/>
      <c r="M536" s="251" t="s">
        <v>11988</v>
      </c>
      <c r="N536" s="251"/>
      <c r="O536" s="251"/>
      <c r="P536" s="251"/>
      <c r="Q536" s="288">
        <v>8900000</v>
      </c>
      <c r="R536" s="288"/>
      <c r="S536" s="288"/>
      <c r="T536" s="288"/>
      <c r="U536" s="253"/>
      <c r="V536" s="253"/>
      <c r="W536" s="253">
        <v>8900000</v>
      </c>
      <c r="X536" s="253"/>
      <c r="Y536" s="253"/>
      <c r="Z536" s="253"/>
      <c r="AA536" s="253"/>
      <c r="AB536" s="253"/>
      <c r="AC536" s="253"/>
      <c r="AD536" s="253"/>
      <c r="AE536" s="253"/>
      <c r="AF536" s="253"/>
      <c r="AG536" s="253"/>
      <c r="AH536" s="253"/>
      <c r="AI536" s="253">
        <v>0</v>
      </c>
      <c r="AJ536" s="253"/>
      <c r="AK536" s="253">
        <v>9250000</v>
      </c>
      <c r="AL536" s="253"/>
      <c r="AM536" s="253"/>
      <c r="AN536" s="253"/>
      <c r="AO536" s="253">
        <v>9250000</v>
      </c>
      <c r="AP536" s="253"/>
      <c r="AQ536" s="253"/>
      <c r="AR536" s="253"/>
      <c r="AS536" s="253">
        <f t="shared" si="59"/>
        <v>0</v>
      </c>
      <c r="AT536" s="27">
        <f t="shared" si="57"/>
        <v>0</v>
      </c>
      <c r="BH536" s="256"/>
    </row>
    <row r="537" spans="1:60" ht="18" customHeight="1">
      <c r="A537" s="218">
        <f>SUBTOTAL(3,$AT$7:AT537)</f>
        <v>531</v>
      </c>
      <c r="B537" s="251" t="s">
        <v>11955</v>
      </c>
      <c r="C537" s="251" t="str">
        <f t="shared" si="60"/>
        <v>004</v>
      </c>
      <c r="D537" s="260" t="s">
        <v>11956</v>
      </c>
      <c r="E537" s="258" t="s">
        <v>11957</v>
      </c>
      <c r="F537" s="251" t="s">
        <v>10841</v>
      </c>
      <c r="G537" s="251" t="s">
        <v>496</v>
      </c>
      <c r="H537" s="251"/>
      <c r="I537" s="259" t="s">
        <v>8848</v>
      </c>
      <c r="J537" s="252"/>
      <c r="K537" s="259" t="s">
        <v>8848</v>
      </c>
      <c r="L537" s="252"/>
      <c r="M537" s="251" t="s">
        <v>11037</v>
      </c>
      <c r="N537" s="251"/>
      <c r="O537" s="251"/>
      <c r="P537" s="251"/>
      <c r="Q537" s="288">
        <v>7500000</v>
      </c>
      <c r="R537" s="288"/>
      <c r="S537" s="288"/>
      <c r="T537" s="288"/>
      <c r="U537" s="253"/>
      <c r="V537" s="253"/>
      <c r="W537" s="253">
        <v>7500000</v>
      </c>
      <c r="X537" s="253"/>
      <c r="Y537" s="253"/>
      <c r="Z537" s="253"/>
      <c r="AA537" s="253"/>
      <c r="AB537" s="253"/>
      <c r="AC537" s="253"/>
      <c r="AD537" s="253"/>
      <c r="AE537" s="253"/>
      <c r="AF537" s="253"/>
      <c r="AG537" s="253"/>
      <c r="AH537" s="253"/>
      <c r="AI537" s="253">
        <v>0</v>
      </c>
      <c r="AJ537" s="253"/>
      <c r="AK537" s="253">
        <v>8450000</v>
      </c>
      <c r="AL537" s="253"/>
      <c r="AM537" s="253">
        <v>8450000</v>
      </c>
      <c r="AN537" s="253"/>
      <c r="AO537" s="253"/>
      <c r="AP537" s="253"/>
      <c r="AQ537" s="253"/>
      <c r="AR537" s="253"/>
      <c r="AS537" s="253">
        <f t="shared" ref="AS537:AS547" si="61">IF(SUM(AL537:AM537)&lt;SUM(AK537),SUM(AK537)-SUM(AL537:AM537),)</f>
        <v>0</v>
      </c>
      <c r="AT537" s="27">
        <f t="shared" si="57"/>
        <v>0</v>
      </c>
      <c r="BH537" s="256"/>
    </row>
    <row r="538" spans="1:60" ht="18" customHeight="1">
      <c r="A538" s="218">
        <f>SUBTOTAL(3,$AT$7:AT538)</f>
        <v>532</v>
      </c>
      <c r="B538" s="251" t="s">
        <v>11989</v>
      </c>
      <c r="C538" s="251" t="str">
        <f t="shared" si="60"/>
        <v>006</v>
      </c>
      <c r="D538" s="260" t="s">
        <v>6211</v>
      </c>
      <c r="E538" s="258" t="s">
        <v>11990</v>
      </c>
      <c r="F538" s="251" t="s">
        <v>10671</v>
      </c>
      <c r="G538" s="251" t="s">
        <v>496</v>
      </c>
      <c r="H538" s="251"/>
      <c r="I538" s="259" t="s">
        <v>11987</v>
      </c>
      <c r="J538" s="252"/>
      <c r="K538" s="259" t="s">
        <v>11987</v>
      </c>
      <c r="L538" s="252"/>
      <c r="M538" s="251" t="s">
        <v>11988</v>
      </c>
      <c r="N538" s="251"/>
      <c r="O538" s="251"/>
      <c r="P538" s="251"/>
      <c r="Q538" s="288">
        <v>8900000</v>
      </c>
      <c r="R538" s="288"/>
      <c r="S538" s="288"/>
      <c r="T538" s="288"/>
      <c r="U538" s="253">
        <v>8900000</v>
      </c>
      <c r="V538" s="253"/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>
        <v>0</v>
      </c>
      <c r="AJ538" s="253"/>
      <c r="AK538" s="253">
        <v>9250000</v>
      </c>
      <c r="AL538" s="253"/>
      <c r="AM538" s="253">
        <v>9250000</v>
      </c>
      <c r="AN538" s="253"/>
      <c r="AO538" s="253"/>
      <c r="AP538" s="253"/>
      <c r="AQ538" s="253"/>
      <c r="AR538" s="253"/>
      <c r="AS538" s="253">
        <f t="shared" si="61"/>
        <v>0</v>
      </c>
      <c r="AT538" s="27">
        <f t="shared" si="57"/>
        <v>0</v>
      </c>
      <c r="BH538" s="256"/>
    </row>
    <row r="539" spans="1:60" ht="18" customHeight="1">
      <c r="A539" s="218">
        <f>SUBTOTAL(3,$AT$7:AT539)</f>
        <v>533</v>
      </c>
      <c r="B539" s="251" t="s">
        <v>11991</v>
      </c>
      <c r="C539" s="251" t="str">
        <f t="shared" si="60"/>
        <v>006</v>
      </c>
      <c r="D539" s="260" t="s">
        <v>11992</v>
      </c>
      <c r="E539" s="258" t="s">
        <v>11993</v>
      </c>
      <c r="F539" s="251" t="s">
        <v>11478</v>
      </c>
      <c r="G539" s="251" t="s">
        <v>496</v>
      </c>
      <c r="H539" s="251"/>
      <c r="I539" s="259" t="s">
        <v>11987</v>
      </c>
      <c r="J539" s="252"/>
      <c r="K539" s="259" t="s">
        <v>11987</v>
      </c>
      <c r="L539" s="252"/>
      <c r="M539" s="251" t="s">
        <v>11988</v>
      </c>
      <c r="N539" s="251"/>
      <c r="O539" s="251"/>
      <c r="P539" s="251"/>
      <c r="Q539" s="288">
        <v>8900000</v>
      </c>
      <c r="R539" s="288"/>
      <c r="S539" s="288"/>
      <c r="T539" s="288"/>
      <c r="U539" s="253"/>
      <c r="V539" s="253"/>
      <c r="W539" s="253">
        <v>8900000</v>
      </c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>
        <v>0</v>
      </c>
      <c r="AJ539" s="253"/>
      <c r="AK539" s="253">
        <v>9250000</v>
      </c>
      <c r="AL539" s="253"/>
      <c r="AM539" s="253">
        <v>9250000</v>
      </c>
      <c r="AN539" s="253"/>
      <c r="AO539" s="253"/>
      <c r="AP539" s="253"/>
      <c r="AQ539" s="253"/>
      <c r="AR539" s="253"/>
      <c r="AS539" s="253">
        <f t="shared" si="61"/>
        <v>0</v>
      </c>
      <c r="AT539" s="27">
        <f t="shared" ref="AT539:AT570" si="62">AI539+AS539</f>
        <v>0</v>
      </c>
      <c r="BH539" s="256"/>
    </row>
    <row r="540" spans="1:60" ht="18" customHeight="1">
      <c r="A540" s="218">
        <f>SUBTOTAL(3,$AT$7:AT540)</f>
        <v>534</v>
      </c>
      <c r="B540" s="251" t="s">
        <v>11994</v>
      </c>
      <c r="C540" s="251" t="str">
        <f t="shared" si="60"/>
        <v>006</v>
      </c>
      <c r="D540" s="260" t="s">
        <v>6870</v>
      </c>
      <c r="E540" s="258" t="s">
        <v>11995</v>
      </c>
      <c r="F540" s="251" t="s">
        <v>11920</v>
      </c>
      <c r="G540" s="251" t="s">
        <v>496</v>
      </c>
      <c r="H540" s="251"/>
      <c r="I540" s="259" t="s">
        <v>11987</v>
      </c>
      <c r="J540" s="252"/>
      <c r="K540" s="259" t="s">
        <v>11987</v>
      </c>
      <c r="L540" s="252"/>
      <c r="M540" s="251" t="s">
        <v>11988</v>
      </c>
      <c r="N540" s="251"/>
      <c r="O540" s="251"/>
      <c r="P540" s="251"/>
      <c r="Q540" s="288">
        <v>8900000</v>
      </c>
      <c r="R540" s="288"/>
      <c r="S540" s="288"/>
      <c r="T540" s="288"/>
      <c r="U540" s="253">
        <v>8900000</v>
      </c>
      <c r="V540" s="253"/>
      <c r="W540" s="253"/>
      <c r="X540" s="253"/>
      <c r="Y540" s="253"/>
      <c r="Z540" s="253"/>
      <c r="AA540" s="253"/>
      <c r="AB540" s="253"/>
      <c r="AC540" s="253"/>
      <c r="AD540" s="253"/>
      <c r="AE540" s="253"/>
      <c r="AF540" s="253"/>
      <c r="AG540" s="253"/>
      <c r="AH540" s="253"/>
      <c r="AI540" s="253">
        <v>0</v>
      </c>
      <c r="AJ540" s="253"/>
      <c r="AK540" s="253">
        <v>9250000</v>
      </c>
      <c r="AL540" s="253"/>
      <c r="AM540" s="253">
        <v>9250000</v>
      </c>
      <c r="AN540" s="253"/>
      <c r="AO540" s="253"/>
      <c r="AP540" s="253"/>
      <c r="AQ540" s="253"/>
      <c r="AR540" s="253"/>
      <c r="AS540" s="253">
        <f t="shared" si="61"/>
        <v>0</v>
      </c>
      <c r="AT540" s="27">
        <f t="shared" si="62"/>
        <v>0</v>
      </c>
      <c r="BH540" s="256"/>
    </row>
    <row r="541" spans="1:60" ht="18" customHeight="1">
      <c r="A541" s="218">
        <f>SUBTOTAL(3,$AT$7:AT541)</f>
        <v>535</v>
      </c>
      <c r="B541" s="251" t="s">
        <v>11996</v>
      </c>
      <c r="C541" s="251" t="str">
        <f t="shared" si="60"/>
        <v>006</v>
      </c>
      <c r="D541" s="260" t="s">
        <v>5261</v>
      </c>
      <c r="E541" s="258" t="s">
        <v>11997</v>
      </c>
      <c r="F541" s="251" t="s">
        <v>10569</v>
      </c>
      <c r="G541" s="251" t="s">
        <v>496</v>
      </c>
      <c r="H541" s="251"/>
      <c r="I541" s="259" t="s">
        <v>11987</v>
      </c>
      <c r="J541" s="252"/>
      <c r="K541" s="259" t="s">
        <v>11987</v>
      </c>
      <c r="L541" s="252"/>
      <c r="M541" s="251" t="s">
        <v>11988</v>
      </c>
      <c r="N541" s="251"/>
      <c r="O541" s="251"/>
      <c r="P541" s="251"/>
      <c r="Q541" s="288">
        <v>8900000</v>
      </c>
      <c r="R541" s="288"/>
      <c r="S541" s="288"/>
      <c r="T541" s="288"/>
      <c r="U541" s="253">
        <v>8900000</v>
      </c>
      <c r="V541" s="253"/>
      <c r="W541" s="253"/>
      <c r="X541" s="253"/>
      <c r="Y541" s="253"/>
      <c r="Z541" s="253"/>
      <c r="AA541" s="253"/>
      <c r="AB541" s="253"/>
      <c r="AC541" s="253"/>
      <c r="AD541" s="253"/>
      <c r="AE541" s="253"/>
      <c r="AF541" s="253"/>
      <c r="AG541" s="253"/>
      <c r="AH541" s="253"/>
      <c r="AI541" s="253">
        <v>0</v>
      </c>
      <c r="AJ541" s="253"/>
      <c r="AK541" s="253">
        <v>9250000</v>
      </c>
      <c r="AL541" s="253"/>
      <c r="AM541" s="253">
        <v>9250000</v>
      </c>
      <c r="AN541" s="253"/>
      <c r="AO541" s="253"/>
      <c r="AP541" s="253"/>
      <c r="AQ541" s="253"/>
      <c r="AR541" s="253"/>
      <c r="AS541" s="253">
        <f t="shared" si="61"/>
        <v>0</v>
      </c>
      <c r="AT541" s="27">
        <f t="shared" si="62"/>
        <v>0</v>
      </c>
      <c r="BH541" s="256"/>
    </row>
    <row r="542" spans="1:60" ht="18" customHeight="1">
      <c r="A542" s="218">
        <f>SUBTOTAL(3,$AT$7:AT542)</f>
        <v>536</v>
      </c>
      <c r="B542" s="251" t="s">
        <v>11981</v>
      </c>
      <c r="C542" s="251" t="str">
        <f t="shared" si="60"/>
        <v>005</v>
      </c>
      <c r="D542" s="260" t="s">
        <v>11982</v>
      </c>
      <c r="E542" s="258" t="s">
        <v>11983</v>
      </c>
      <c r="F542" s="251" t="s">
        <v>10739</v>
      </c>
      <c r="G542" s="251" t="s">
        <v>7106</v>
      </c>
      <c r="H542" s="251"/>
      <c r="I542" s="259" t="s">
        <v>10413</v>
      </c>
      <c r="J542" s="252"/>
      <c r="K542" s="259" t="s">
        <v>10413</v>
      </c>
      <c r="L542" s="252"/>
      <c r="M542" s="251" t="s">
        <v>11976</v>
      </c>
      <c r="N542" s="251"/>
      <c r="O542" s="251"/>
      <c r="P542" s="251"/>
      <c r="Q542" s="288">
        <v>7700000</v>
      </c>
      <c r="R542" s="288"/>
      <c r="S542" s="288"/>
      <c r="T542" s="288"/>
      <c r="U542" s="253"/>
      <c r="V542" s="253"/>
      <c r="W542" s="253"/>
      <c r="X542" s="253"/>
      <c r="Y542" s="253"/>
      <c r="Z542" s="253"/>
      <c r="AA542" s="253">
        <v>7700000</v>
      </c>
      <c r="AB542" s="253"/>
      <c r="AC542" s="253"/>
      <c r="AD542" s="253"/>
      <c r="AE542" s="253"/>
      <c r="AF542" s="253"/>
      <c r="AG542" s="253"/>
      <c r="AH542" s="253"/>
      <c r="AI542" s="253">
        <v>0</v>
      </c>
      <c r="AJ542" s="253"/>
      <c r="AK542" s="253">
        <v>8550000</v>
      </c>
      <c r="AL542" s="253"/>
      <c r="AM542" s="253"/>
      <c r="AN542" s="253"/>
      <c r="AO542" s="253"/>
      <c r="AP542" s="253"/>
      <c r="AQ542" s="253"/>
      <c r="AR542" s="253"/>
      <c r="AS542" s="253">
        <f t="shared" si="61"/>
        <v>8550000</v>
      </c>
      <c r="AT542" s="27">
        <f t="shared" si="62"/>
        <v>8550000</v>
      </c>
      <c r="BH542" s="256"/>
    </row>
    <row r="543" spans="1:60" ht="18" customHeight="1">
      <c r="A543" s="218">
        <f>SUBTOTAL(3,$AT$7:AT543)</f>
        <v>537</v>
      </c>
      <c r="B543" s="251" t="s">
        <v>11998</v>
      </c>
      <c r="C543" s="251" t="str">
        <f t="shared" si="60"/>
        <v>006</v>
      </c>
      <c r="D543" s="260" t="s">
        <v>5617</v>
      </c>
      <c r="E543" s="258" t="s">
        <v>11999</v>
      </c>
      <c r="F543" s="251" t="s">
        <v>11696</v>
      </c>
      <c r="G543" s="251" t="s">
        <v>496</v>
      </c>
      <c r="H543" s="251"/>
      <c r="I543" s="259" t="s">
        <v>11987</v>
      </c>
      <c r="J543" s="252"/>
      <c r="K543" s="259" t="s">
        <v>11987</v>
      </c>
      <c r="L543" s="252"/>
      <c r="M543" s="251" t="s">
        <v>11988</v>
      </c>
      <c r="N543" s="251"/>
      <c r="O543" s="251"/>
      <c r="P543" s="251"/>
      <c r="Q543" s="288">
        <v>8900000</v>
      </c>
      <c r="R543" s="288"/>
      <c r="S543" s="288"/>
      <c r="T543" s="288"/>
      <c r="U543" s="253">
        <v>8900000</v>
      </c>
      <c r="V543" s="253"/>
      <c r="W543" s="253"/>
      <c r="X543" s="253"/>
      <c r="Y543" s="253"/>
      <c r="Z543" s="253"/>
      <c r="AA543" s="253"/>
      <c r="AB543" s="253"/>
      <c r="AC543" s="253"/>
      <c r="AD543" s="253"/>
      <c r="AE543" s="253"/>
      <c r="AF543" s="253"/>
      <c r="AG543" s="253"/>
      <c r="AH543" s="253"/>
      <c r="AI543" s="253">
        <v>0</v>
      </c>
      <c r="AJ543" s="253"/>
      <c r="AK543" s="253">
        <v>9250000</v>
      </c>
      <c r="AL543" s="253"/>
      <c r="AM543" s="253">
        <v>9250000</v>
      </c>
      <c r="AN543" s="253"/>
      <c r="AO543" s="253"/>
      <c r="AP543" s="253"/>
      <c r="AQ543" s="253"/>
      <c r="AR543" s="253"/>
      <c r="AS543" s="253">
        <f t="shared" si="61"/>
        <v>0</v>
      </c>
      <c r="AT543" s="27">
        <f t="shared" si="62"/>
        <v>0</v>
      </c>
      <c r="BH543" s="256"/>
    </row>
    <row r="544" spans="1:60" ht="18" customHeight="1">
      <c r="A544" s="218">
        <f>SUBTOTAL(3,$AT$7:AT544)</f>
        <v>538</v>
      </c>
      <c r="B544" s="251" t="s">
        <v>12000</v>
      </c>
      <c r="C544" s="251" t="str">
        <f t="shared" si="60"/>
        <v>006</v>
      </c>
      <c r="D544" s="260" t="s">
        <v>5340</v>
      </c>
      <c r="E544" s="258" t="s">
        <v>12001</v>
      </c>
      <c r="F544" s="251" t="s">
        <v>12002</v>
      </c>
      <c r="G544" s="251" t="s">
        <v>496</v>
      </c>
      <c r="H544" s="251"/>
      <c r="I544" s="259" t="s">
        <v>11987</v>
      </c>
      <c r="J544" s="252"/>
      <c r="K544" s="259" t="s">
        <v>11987</v>
      </c>
      <c r="L544" s="252"/>
      <c r="M544" s="251" t="s">
        <v>11988</v>
      </c>
      <c r="N544" s="251"/>
      <c r="O544" s="251"/>
      <c r="P544" s="251"/>
      <c r="Q544" s="288">
        <v>8900000</v>
      </c>
      <c r="R544" s="288"/>
      <c r="S544" s="288"/>
      <c r="T544" s="288"/>
      <c r="U544" s="253">
        <v>8900000</v>
      </c>
      <c r="V544" s="253"/>
      <c r="W544" s="253"/>
      <c r="X544" s="253"/>
      <c r="Y544" s="253"/>
      <c r="Z544" s="253"/>
      <c r="AA544" s="253"/>
      <c r="AB544" s="253"/>
      <c r="AC544" s="253"/>
      <c r="AD544" s="253"/>
      <c r="AE544" s="253"/>
      <c r="AF544" s="253"/>
      <c r="AG544" s="253"/>
      <c r="AH544" s="253"/>
      <c r="AI544" s="253">
        <v>0</v>
      </c>
      <c r="AJ544" s="253"/>
      <c r="AK544" s="253">
        <v>9250000</v>
      </c>
      <c r="AL544" s="253"/>
      <c r="AM544" s="253">
        <v>9250000</v>
      </c>
      <c r="AN544" s="253"/>
      <c r="AO544" s="253"/>
      <c r="AP544" s="253"/>
      <c r="AQ544" s="253"/>
      <c r="AR544" s="253"/>
      <c r="AS544" s="253">
        <f t="shared" si="61"/>
        <v>0</v>
      </c>
      <c r="AT544" s="27">
        <f t="shared" si="62"/>
        <v>0</v>
      </c>
      <c r="BH544" s="256"/>
    </row>
    <row r="545" spans="1:60" ht="18" customHeight="1">
      <c r="A545" s="218">
        <f>SUBTOTAL(3,$AT$7:AT545)</f>
        <v>539</v>
      </c>
      <c r="B545" s="251" t="s">
        <v>12003</v>
      </c>
      <c r="C545" s="251" t="str">
        <f t="shared" si="60"/>
        <v>006</v>
      </c>
      <c r="D545" s="260" t="s">
        <v>12004</v>
      </c>
      <c r="E545" s="258" t="s">
        <v>12005</v>
      </c>
      <c r="F545" s="251" t="s">
        <v>10668</v>
      </c>
      <c r="G545" s="251" t="s">
        <v>496</v>
      </c>
      <c r="H545" s="251"/>
      <c r="I545" s="259" t="s">
        <v>11987</v>
      </c>
      <c r="J545" s="252"/>
      <c r="K545" s="259" t="s">
        <v>11987</v>
      </c>
      <c r="L545" s="252"/>
      <c r="M545" s="251" t="s">
        <v>11988</v>
      </c>
      <c r="N545" s="251"/>
      <c r="O545" s="251"/>
      <c r="P545" s="251"/>
      <c r="Q545" s="288">
        <v>8900000</v>
      </c>
      <c r="R545" s="288"/>
      <c r="S545" s="288"/>
      <c r="T545" s="288"/>
      <c r="U545" s="253"/>
      <c r="V545" s="253"/>
      <c r="W545" s="253"/>
      <c r="X545" s="253"/>
      <c r="Y545" s="253"/>
      <c r="Z545" s="253"/>
      <c r="AA545" s="253"/>
      <c r="AB545" s="253"/>
      <c r="AC545" s="253"/>
      <c r="AD545" s="253"/>
      <c r="AE545" s="253"/>
      <c r="AF545" s="253"/>
      <c r="AG545" s="253"/>
      <c r="AH545" s="253"/>
      <c r="AI545" s="253">
        <v>8900000</v>
      </c>
      <c r="AJ545" s="253"/>
      <c r="AK545" s="253">
        <v>9250000</v>
      </c>
      <c r="AL545" s="253"/>
      <c r="AM545" s="253"/>
      <c r="AN545" s="253"/>
      <c r="AO545" s="253"/>
      <c r="AP545" s="253"/>
      <c r="AQ545" s="253"/>
      <c r="AR545" s="253"/>
      <c r="AS545" s="253">
        <f t="shared" si="61"/>
        <v>9250000</v>
      </c>
      <c r="AT545" s="27">
        <f t="shared" si="62"/>
        <v>18150000</v>
      </c>
      <c r="BH545" s="256"/>
    </row>
    <row r="546" spans="1:60" ht="18" customHeight="1">
      <c r="A546" s="218">
        <f>SUBTOTAL(3,$AT$7:AT546)</f>
        <v>540</v>
      </c>
      <c r="B546" s="251" t="s">
        <v>12006</v>
      </c>
      <c r="C546" s="251" t="str">
        <f t="shared" si="60"/>
        <v>006</v>
      </c>
      <c r="D546" s="260" t="s">
        <v>6269</v>
      </c>
      <c r="E546" s="258" t="s">
        <v>12007</v>
      </c>
      <c r="F546" s="251" t="s">
        <v>10989</v>
      </c>
      <c r="G546" s="251" t="s">
        <v>496</v>
      </c>
      <c r="H546" s="251"/>
      <c r="I546" s="259" t="s">
        <v>11987</v>
      </c>
      <c r="J546" s="252"/>
      <c r="K546" s="259" t="s">
        <v>11987</v>
      </c>
      <c r="L546" s="252"/>
      <c r="M546" s="251" t="s">
        <v>11988</v>
      </c>
      <c r="N546" s="251"/>
      <c r="O546" s="251"/>
      <c r="P546" s="251"/>
      <c r="Q546" s="288">
        <v>8900000</v>
      </c>
      <c r="R546" s="288"/>
      <c r="S546" s="288"/>
      <c r="T546" s="288"/>
      <c r="U546" s="253">
        <v>8900000</v>
      </c>
      <c r="V546" s="253"/>
      <c r="W546" s="253"/>
      <c r="X546" s="253"/>
      <c r="Y546" s="253"/>
      <c r="Z546" s="253"/>
      <c r="AA546" s="253"/>
      <c r="AB546" s="253"/>
      <c r="AC546" s="253"/>
      <c r="AD546" s="253"/>
      <c r="AE546" s="253"/>
      <c r="AF546" s="253"/>
      <c r="AG546" s="253"/>
      <c r="AH546" s="253"/>
      <c r="AI546" s="253">
        <v>0</v>
      </c>
      <c r="AJ546" s="253"/>
      <c r="AK546" s="253">
        <v>9250000</v>
      </c>
      <c r="AL546" s="253"/>
      <c r="AM546" s="253">
        <v>9250000</v>
      </c>
      <c r="AN546" s="253"/>
      <c r="AO546" s="253"/>
      <c r="AP546" s="253"/>
      <c r="AQ546" s="253"/>
      <c r="AR546" s="253"/>
      <c r="AS546" s="253">
        <f t="shared" si="61"/>
        <v>0</v>
      </c>
      <c r="AT546" s="27">
        <f t="shared" si="62"/>
        <v>0</v>
      </c>
      <c r="BH546" s="256"/>
    </row>
    <row r="547" spans="1:60" ht="18" customHeight="1">
      <c r="A547" s="218">
        <f>SUBTOTAL(3,$AT$7:AT547)</f>
        <v>541</v>
      </c>
      <c r="B547" s="251" t="s">
        <v>12008</v>
      </c>
      <c r="C547" s="251" t="str">
        <f t="shared" si="60"/>
        <v>006</v>
      </c>
      <c r="D547" s="260" t="s">
        <v>5954</v>
      </c>
      <c r="E547" s="258" t="s">
        <v>12009</v>
      </c>
      <c r="F547" s="251" t="s">
        <v>11626</v>
      </c>
      <c r="G547" s="251" t="s">
        <v>7106</v>
      </c>
      <c r="H547" s="251"/>
      <c r="I547" s="259" t="s">
        <v>11987</v>
      </c>
      <c r="J547" s="252"/>
      <c r="K547" s="259" t="s">
        <v>11987</v>
      </c>
      <c r="L547" s="252"/>
      <c r="M547" s="251" t="s">
        <v>11988</v>
      </c>
      <c r="N547" s="251"/>
      <c r="O547" s="251"/>
      <c r="P547" s="251"/>
      <c r="Q547" s="288">
        <v>8900000</v>
      </c>
      <c r="R547" s="288"/>
      <c r="S547" s="288"/>
      <c r="T547" s="288"/>
      <c r="U547" s="253">
        <v>8900000</v>
      </c>
      <c r="V547" s="253"/>
      <c r="W547" s="253"/>
      <c r="X547" s="253"/>
      <c r="Y547" s="253"/>
      <c r="Z547" s="253"/>
      <c r="AA547" s="253"/>
      <c r="AB547" s="253"/>
      <c r="AC547" s="253"/>
      <c r="AD547" s="253"/>
      <c r="AE547" s="253"/>
      <c r="AF547" s="253"/>
      <c r="AG547" s="253"/>
      <c r="AH547" s="253"/>
      <c r="AI547" s="253">
        <v>0</v>
      </c>
      <c r="AJ547" s="253"/>
      <c r="AK547" s="253">
        <v>9250000</v>
      </c>
      <c r="AL547" s="253"/>
      <c r="AM547" s="253">
        <v>9250000</v>
      </c>
      <c r="AN547" s="253"/>
      <c r="AO547" s="253"/>
      <c r="AP547" s="253"/>
      <c r="AQ547" s="253"/>
      <c r="AR547" s="253"/>
      <c r="AS547" s="253">
        <f t="shared" si="61"/>
        <v>0</v>
      </c>
      <c r="AT547" s="27">
        <f t="shared" si="62"/>
        <v>0</v>
      </c>
      <c r="BH547" s="256"/>
    </row>
    <row r="548" spans="1:60" ht="18" customHeight="1">
      <c r="A548" s="218">
        <f>SUBTOTAL(3,$AT$7:AT548)</f>
        <v>542</v>
      </c>
      <c r="B548" s="251" t="s">
        <v>12010</v>
      </c>
      <c r="C548" s="251" t="str">
        <f t="shared" si="60"/>
        <v>006</v>
      </c>
      <c r="D548" s="260" t="s">
        <v>5776</v>
      </c>
      <c r="E548" s="258" t="s">
        <v>12011</v>
      </c>
      <c r="F548" s="251" t="s">
        <v>11356</v>
      </c>
      <c r="G548" s="251" t="s">
        <v>496</v>
      </c>
      <c r="H548" s="251"/>
      <c r="I548" s="259" t="s">
        <v>11987</v>
      </c>
      <c r="J548" s="252"/>
      <c r="K548" s="259" t="s">
        <v>11987</v>
      </c>
      <c r="L548" s="252"/>
      <c r="M548" s="251" t="s">
        <v>11988</v>
      </c>
      <c r="N548" s="251"/>
      <c r="O548" s="251"/>
      <c r="P548" s="251"/>
      <c r="Q548" s="288">
        <v>8900000</v>
      </c>
      <c r="R548" s="288"/>
      <c r="S548" s="288"/>
      <c r="T548" s="288"/>
      <c r="U548" s="253">
        <v>8900000</v>
      </c>
      <c r="V548" s="253"/>
      <c r="W548" s="253"/>
      <c r="X548" s="253"/>
      <c r="Y548" s="253"/>
      <c r="Z548" s="253"/>
      <c r="AA548" s="253"/>
      <c r="AB548" s="253"/>
      <c r="AC548" s="253"/>
      <c r="AD548" s="253"/>
      <c r="AE548" s="253"/>
      <c r="AF548" s="253"/>
      <c r="AG548" s="253"/>
      <c r="AH548" s="253"/>
      <c r="AI548" s="253">
        <v>0</v>
      </c>
      <c r="AJ548" s="253"/>
      <c r="AK548" s="253">
        <v>9250000</v>
      </c>
      <c r="AL548" s="253"/>
      <c r="AM548" s="253"/>
      <c r="AN548" s="253"/>
      <c r="AO548" s="253">
        <v>9250000</v>
      </c>
      <c r="AP548" s="253"/>
      <c r="AQ548" s="253"/>
      <c r="AR548" s="253"/>
      <c r="AS548" s="253">
        <f>IF(SUM(AL548:AO548)&lt;SUM(AK548),SUM(AK548)-SUM(AL548:AO548),)</f>
        <v>0</v>
      </c>
      <c r="AT548" s="27">
        <f t="shared" si="62"/>
        <v>0</v>
      </c>
      <c r="BH548" s="256"/>
    </row>
    <row r="549" spans="1:60" ht="18" customHeight="1">
      <c r="A549" s="218">
        <f>SUBTOTAL(3,$AT$7:AT549)</f>
        <v>543</v>
      </c>
      <c r="B549" s="251" t="s">
        <v>12012</v>
      </c>
      <c r="C549" s="251" t="str">
        <f t="shared" si="60"/>
        <v>006</v>
      </c>
      <c r="D549" s="260" t="s">
        <v>5321</v>
      </c>
      <c r="E549" s="258" t="s">
        <v>12013</v>
      </c>
      <c r="F549" s="262" t="s">
        <v>10674</v>
      </c>
      <c r="G549" s="251" t="s">
        <v>496</v>
      </c>
      <c r="H549" s="251"/>
      <c r="I549" s="259" t="s">
        <v>11987</v>
      </c>
      <c r="J549" s="252"/>
      <c r="K549" s="259" t="s">
        <v>11987</v>
      </c>
      <c r="L549" s="252"/>
      <c r="M549" s="251" t="s">
        <v>11988</v>
      </c>
      <c r="N549" s="251"/>
      <c r="O549" s="251"/>
      <c r="P549" s="251"/>
      <c r="Q549" s="288">
        <v>8900000</v>
      </c>
      <c r="R549" s="288"/>
      <c r="S549" s="288"/>
      <c r="T549" s="288"/>
      <c r="U549" s="253">
        <v>8900000</v>
      </c>
      <c r="V549" s="253"/>
      <c r="W549" s="253"/>
      <c r="X549" s="253"/>
      <c r="Y549" s="253"/>
      <c r="Z549" s="253"/>
      <c r="AA549" s="253"/>
      <c r="AB549" s="253"/>
      <c r="AC549" s="253"/>
      <c r="AD549" s="253"/>
      <c r="AE549" s="253"/>
      <c r="AF549" s="253"/>
      <c r="AG549" s="253"/>
      <c r="AH549" s="253"/>
      <c r="AI549" s="253">
        <v>0</v>
      </c>
      <c r="AJ549" s="253"/>
      <c r="AK549" s="253">
        <v>9250000</v>
      </c>
      <c r="AL549" s="253"/>
      <c r="AM549" s="253">
        <v>9250000</v>
      </c>
      <c r="AN549" s="253"/>
      <c r="AO549" s="253"/>
      <c r="AP549" s="253"/>
      <c r="AQ549" s="253"/>
      <c r="AR549" s="253"/>
      <c r="AS549" s="253">
        <f>IF(SUM(AL549:AM549)&lt;SUM(AK549),SUM(AK549)-SUM(AL549:AM549),)</f>
        <v>0</v>
      </c>
      <c r="AT549" s="27">
        <f t="shared" si="62"/>
        <v>0</v>
      </c>
      <c r="BH549" s="256"/>
    </row>
    <row r="550" spans="1:60" ht="18" customHeight="1">
      <c r="A550" s="218">
        <f>SUBTOTAL(3,$AT$7:AT550)</f>
        <v>544</v>
      </c>
      <c r="B550" s="251" t="s">
        <v>12014</v>
      </c>
      <c r="C550" s="251" t="str">
        <f t="shared" si="60"/>
        <v>006</v>
      </c>
      <c r="D550" s="260" t="s">
        <v>5242</v>
      </c>
      <c r="E550" s="258" t="s">
        <v>12015</v>
      </c>
      <c r="F550" s="251" t="s">
        <v>11347</v>
      </c>
      <c r="G550" s="251" t="s">
        <v>7106</v>
      </c>
      <c r="H550" s="251"/>
      <c r="I550" s="259" t="s">
        <v>11987</v>
      </c>
      <c r="J550" s="252"/>
      <c r="K550" s="259" t="s">
        <v>11987</v>
      </c>
      <c r="L550" s="252"/>
      <c r="M550" s="251" t="s">
        <v>11988</v>
      </c>
      <c r="N550" s="251"/>
      <c r="O550" s="251"/>
      <c r="P550" s="251"/>
      <c r="Q550" s="288">
        <v>8900000</v>
      </c>
      <c r="R550" s="288"/>
      <c r="S550" s="288"/>
      <c r="T550" s="288"/>
      <c r="U550" s="253">
        <v>8900000</v>
      </c>
      <c r="V550" s="253"/>
      <c r="W550" s="253"/>
      <c r="X550" s="253"/>
      <c r="Y550" s="253"/>
      <c r="Z550" s="253"/>
      <c r="AA550" s="253"/>
      <c r="AB550" s="253"/>
      <c r="AC550" s="253"/>
      <c r="AD550" s="253"/>
      <c r="AE550" s="253"/>
      <c r="AF550" s="253"/>
      <c r="AG550" s="253"/>
      <c r="AH550" s="253"/>
      <c r="AI550" s="253">
        <v>0</v>
      </c>
      <c r="AJ550" s="253"/>
      <c r="AK550" s="253">
        <v>9250000</v>
      </c>
      <c r="AL550" s="253"/>
      <c r="AM550" s="253">
        <v>9250000</v>
      </c>
      <c r="AN550" s="253"/>
      <c r="AO550" s="253"/>
      <c r="AP550" s="253"/>
      <c r="AQ550" s="253"/>
      <c r="AR550" s="253"/>
      <c r="AS550" s="253">
        <f>IF(SUM(AL550:AM550)&lt;SUM(AK550),SUM(AK550)-SUM(AL550:AM550),)</f>
        <v>0</v>
      </c>
      <c r="AT550" s="27">
        <f t="shared" si="62"/>
        <v>0</v>
      </c>
      <c r="BH550" s="256"/>
    </row>
    <row r="551" spans="1:60" ht="18" customHeight="1">
      <c r="A551" s="218">
        <f>SUBTOTAL(3,$AT$7:AT551)</f>
        <v>545</v>
      </c>
      <c r="B551" s="262" t="s">
        <v>12016</v>
      </c>
      <c r="C551" s="251" t="str">
        <f t="shared" si="60"/>
        <v>006</v>
      </c>
      <c r="D551" s="260" t="s">
        <v>5479</v>
      </c>
      <c r="E551" s="258" t="s">
        <v>10230</v>
      </c>
      <c r="F551" s="251" t="s">
        <v>10700</v>
      </c>
      <c r="G551" s="251" t="s">
        <v>496</v>
      </c>
      <c r="H551" s="251"/>
      <c r="I551" s="259" t="s">
        <v>11987</v>
      </c>
      <c r="J551" s="252"/>
      <c r="K551" s="259" t="s">
        <v>11987</v>
      </c>
      <c r="L551" s="252"/>
      <c r="M551" s="251" t="s">
        <v>11988</v>
      </c>
      <c r="N551" s="251"/>
      <c r="O551" s="251"/>
      <c r="P551" s="251"/>
      <c r="Q551" s="288">
        <v>8900000</v>
      </c>
      <c r="R551" s="288"/>
      <c r="S551" s="288"/>
      <c r="T551" s="288"/>
      <c r="U551" s="253">
        <v>8900000</v>
      </c>
      <c r="V551" s="253"/>
      <c r="W551" s="253"/>
      <c r="X551" s="253"/>
      <c r="Y551" s="253"/>
      <c r="Z551" s="253"/>
      <c r="AA551" s="253"/>
      <c r="AB551" s="253"/>
      <c r="AC551" s="253"/>
      <c r="AD551" s="253"/>
      <c r="AE551" s="253"/>
      <c r="AF551" s="253"/>
      <c r="AG551" s="253"/>
      <c r="AH551" s="253"/>
      <c r="AI551" s="253">
        <v>0</v>
      </c>
      <c r="AJ551" s="253"/>
      <c r="AK551" s="253">
        <v>9250000</v>
      </c>
      <c r="AL551" s="253"/>
      <c r="AM551" s="253">
        <v>9250000</v>
      </c>
      <c r="AN551" s="253"/>
      <c r="AO551" s="253"/>
      <c r="AP551" s="253"/>
      <c r="AQ551" s="253"/>
      <c r="AR551" s="253"/>
      <c r="AS551" s="253">
        <f>IF(SUM(AL551:AM551)&lt;SUM(AK551),SUM(AK551)-SUM(AL551:AM551),)</f>
        <v>0</v>
      </c>
      <c r="AT551" s="27">
        <f t="shared" si="62"/>
        <v>0</v>
      </c>
      <c r="BH551" s="256"/>
    </row>
    <row r="552" spans="1:60" ht="18" customHeight="1">
      <c r="A552" s="218">
        <f>SUBTOTAL(3,$AT$7:AT552)</f>
        <v>546</v>
      </c>
      <c r="B552" s="265" t="s">
        <v>12017</v>
      </c>
      <c r="C552" s="251" t="str">
        <f t="shared" si="60"/>
        <v>006</v>
      </c>
      <c r="D552" s="260" t="s">
        <v>6439</v>
      </c>
      <c r="E552" s="258" t="s">
        <v>12018</v>
      </c>
      <c r="F552" s="251" t="s">
        <v>12019</v>
      </c>
      <c r="G552" s="251" t="s">
        <v>496</v>
      </c>
      <c r="H552" s="251"/>
      <c r="I552" s="259" t="s">
        <v>11987</v>
      </c>
      <c r="J552" s="252"/>
      <c r="K552" s="259" t="s">
        <v>11987</v>
      </c>
      <c r="L552" s="252"/>
      <c r="M552" s="251" t="s">
        <v>11988</v>
      </c>
      <c r="N552" s="251"/>
      <c r="O552" s="251"/>
      <c r="P552" s="251"/>
      <c r="Q552" s="288">
        <v>8900000</v>
      </c>
      <c r="R552" s="288"/>
      <c r="S552" s="288"/>
      <c r="T552" s="288"/>
      <c r="U552" s="253">
        <v>8900000</v>
      </c>
      <c r="V552" s="253"/>
      <c r="W552" s="253"/>
      <c r="X552" s="253"/>
      <c r="Y552" s="253"/>
      <c r="Z552" s="253"/>
      <c r="AA552" s="253"/>
      <c r="AB552" s="253"/>
      <c r="AC552" s="253"/>
      <c r="AD552" s="253"/>
      <c r="AE552" s="253"/>
      <c r="AF552" s="253"/>
      <c r="AG552" s="253"/>
      <c r="AH552" s="253"/>
      <c r="AI552" s="253">
        <v>0</v>
      </c>
      <c r="AJ552" s="253"/>
      <c r="AK552" s="253">
        <v>9250000</v>
      </c>
      <c r="AL552" s="253"/>
      <c r="AM552" s="253">
        <v>9250000</v>
      </c>
      <c r="AN552" s="253"/>
      <c r="AO552" s="253"/>
      <c r="AP552" s="253"/>
      <c r="AQ552" s="253"/>
      <c r="AR552" s="253"/>
      <c r="AS552" s="253">
        <f>IF(SUM(AL552:AM552)&lt;SUM(AK552),SUM(AK552)-SUM(AL552:AM552),)</f>
        <v>0</v>
      </c>
      <c r="AT552" s="27">
        <f t="shared" si="62"/>
        <v>0</v>
      </c>
      <c r="BH552" s="256"/>
    </row>
    <row r="553" spans="1:60" ht="18" customHeight="1">
      <c r="A553" s="218">
        <f>SUBTOTAL(3,$AT$7:AT553)</f>
        <v>547</v>
      </c>
      <c r="B553" s="257" t="s">
        <v>12020</v>
      </c>
      <c r="C553" s="251" t="str">
        <f t="shared" si="60"/>
        <v>006</v>
      </c>
      <c r="D553" s="260" t="s">
        <v>5609</v>
      </c>
      <c r="E553" s="258" t="s">
        <v>12021</v>
      </c>
      <c r="F553" s="251" t="s">
        <v>12022</v>
      </c>
      <c r="G553" s="251" t="s">
        <v>496</v>
      </c>
      <c r="H553" s="251"/>
      <c r="I553" s="259" t="s">
        <v>11987</v>
      </c>
      <c r="J553" s="252"/>
      <c r="K553" s="259" t="s">
        <v>11987</v>
      </c>
      <c r="L553" s="252"/>
      <c r="M553" s="251" t="s">
        <v>11988</v>
      </c>
      <c r="N553" s="251"/>
      <c r="O553" s="251"/>
      <c r="P553" s="251"/>
      <c r="Q553" s="288">
        <v>8900000</v>
      </c>
      <c r="R553" s="288"/>
      <c r="S553" s="288"/>
      <c r="T553" s="288"/>
      <c r="U553" s="253">
        <v>8900000</v>
      </c>
      <c r="V553" s="253"/>
      <c r="W553" s="253"/>
      <c r="X553" s="253"/>
      <c r="Y553" s="253"/>
      <c r="Z553" s="253"/>
      <c r="AA553" s="253"/>
      <c r="AB553" s="253"/>
      <c r="AC553" s="253"/>
      <c r="AD553" s="253"/>
      <c r="AE553" s="253"/>
      <c r="AF553" s="253"/>
      <c r="AG553" s="253"/>
      <c r="AH553" s="253"/>
      <c r="AI553" s="253">
        <v>0</v>
      </c>
      <c r="AJ553" s="253"/>
      <c r="AK553" s="253">
        <v>9250000</v>
      </c>
      <c r="AL553" s="253"/>
      <c r="AM553" s="253"/>
      <c r="AN553" s="253"/>
      <c r="AO553" s="253">
        <v>9250000</v>
      </c>
      <c r="AP553" s="253"/>
      <c r="AQ553" s="253"/>
      <c r="AR553" s="253"/>
      <c r="AS553" s="253">
        <f t="shared" ref="AS553:AS554" si="63">IF(SUM(AL553:AO553)&lt;SUM(AK553),SUM(AK553)-SUM(AL553:AO553),)</f>
        <v>0</v>
      </c>
      <c r="AT553" s="27">
        <f t="shared" si="62"/>
        <v>0</v>
      </c>
      <c r="BH553" s="256"/>
    </row>
    <row r="554" spans="1:60" ht="18" customHeight="1">
      <c r="A554" s="218">
        <f>SUBTOTAL(3,$AT$7:AT554)</f>
        <v>548</v>
      </c>
      <c r="B554" s="251" t="s">
        <v>12023</v>
      </c>
      <c r="C554" s="251" t="str">
        <f t="shared" si="60"/>
        <v>006</v>
      </c>
      <c r="D554" s="260" t="s">
        <v>6736</v>
      </c>
      <c r="E554" s="258" t="s">
        <v>12024</v>
      </c>
      <c r="F554" s="251" t="s">
        <v>11364</v>
      </c>
      <c r="G554" s="251" t="s">
        <v>496</v>
      </c>
      <c r="H554" s="251"/>
      <c r="I554" s="259" t="s">
        <v>11987</v>
      </c>
      <c r="J554" s="252"/>
      <c r="K554" s="259" t="s">
        <v>11987</v>
      </c>
      <c r="L554" s="252"/>
      <c r="M554" s="251" t="s">
        <v>11988</v>
      </c>
      <c r="N554" s="251"/>
      <c r="O554" s="251"/>
      <c r="P554" s="251"/>
      <c r="Q554" s="288">
        <v>8900000</v>
      </c>
      <c r="R554" s="288"/>
      <c r="S554" s="288"/>
      <c r="T554" s="288"/>
      <c r="U554" s="253">
        <v>8900000</v>
      </c>
      <c r="V554" s="253"/>
      <c r="W554" s="253"/>
      <c r="X554" s="253"/>
      <c r="Y554" s="253"/>
      <c r="Z554" s="253"/>
      <c r="AA554" s="253"/>
      <c r="AB554" s="253"/>
      <c r="AC554" s="253"/>
      <c r="AD554" s="253"/>
      <c r="AE554" s="253"/>
      <c r="AF554" s="253"/>
      <c r="AG554" s="253"/>
      <c r="AH554" s="253"/>
      <c r="AI554" s="253">
        <v>0</v>
      </c>
      <c r="AJ554" s="253"/>
      <c r="AK554" s="253">
        <v>9250000</v>
      </c>
      <c r="AL554" s="253"/>
      <c r="AM554" s="253"/>
      <c r="AN554" s="253"/>
      <c r="AO554" s="253">
        <v>9250000</v>
      </c>
      <c r="AP554" s="253"/>
      <c r="AQ554" s="253"/>
      <c r="AR554" s="253"/>
      <c r="AS554" s="253">
        <f t="shared" si="63"/>
        <v>0</v>
      </c>
      <c r="AT554" s="27">
        <f t="shared" si="62"/>
        <v>0</v>
      </c>
      <c r="BH554" s="256"/>
    </row>
    <row r="555" spans="1:60" ht="18" customHeight="1">
      <c r="A555" s="218">
        <f>SUBTOTAL(3,$AT$7:AT555)</f>
        <v>549</v>
      </c>
      <c r="B555" s="251" t="s">
        <v>12033</v>
      </c>
      <c r="C555" s="251" t="str">
        <f t="shared" si="60"/>
        <v>007</v>
      </c>
      <c r="D555" s="260" t="s">
        <v>5806</v>
      </c>
      <c r="E555" s="258" t="s">
        <v>12034</v>
      </c>
      <c r="F555" s="251" t="s">
        <v>10611</v>
      </c>
      <c r="G555" s="251" t="s">
        <v>496</v>
      </c>
      <c r="H555" s="251"/>
      <c r="I555" s="259" t="s">
        <v>7870</v>
      </c>
      <c r="J555" s="252"/>
      <c r="K555" s="259" t="s">
        <v>7870</v>
      </c>
      <c r="L555" s="252"/>
      <c r="M555" s="251" t="s">
        <v>12035</v>
      </c>
      <c r="N555" s="251"/>
      <c r="O555" s="251"/>
      <c r="P555" s="251"/>
      <c r="Q555" s="288">
        <v>8900000</v>
      </c>
      <c r="R555" s="288"/>
      <c r="S555" s="288"/>
      <c r="T555" s="288"/>
      <c r="U555" s="253">
        <v>8900000</v>
      </c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>
        <v>0</v>
      </c>
      <c r="AJ555" s="253"/>
      <c r="AK555" s="253">
        <v>9250000</v>
      </c>
      <c r="AL555" s="253"/>
      <c r="AM555" s="253">
        <v>9250000</v>
      </c>
      <c r="AN555" s="253"/>
      <c r="AO555" s="253"/>
      <c r="AP555" s="253"/>
      <c r="AQ555" s="253"/>
      <c r="AR555" s="253"/>
      <c r="AS555" s="253">
        <f t="shared" ref="AS555:AS566" si="64">IF(SUM(AL555:AM555)&lt;SUM(AK555),SUM(AK555)-SUM(AL555:AM555),)</f>
        <v>0</v>
      </c>
      <c r="AT555" s="27">
        <f t="shared" si="62"/>
        <v>0</v>
      </c>
      <c r="BH555" s="256"/>
    </row>
    <row r="556" spans="1:60" ht="18" customHeight="1">
      <c r="A556" s="218">
        <f>SUBTOTAL(3,$AT$7:AT556)</f>
        <v>550</v>
      </c>
      <c r="B556" s="251" t="s">
        <v>12025</v>
      </c>
      <c r="C556" s="251" t="str">
        <f t="shared" si="60"/>
        <v>006</v>
      </c>
      <c r="D556" s="260" t="s">
        <v>6619</v>
      </c>
      <c r="E556" s="258" t="s">
        <v>12026</v>
      </c>
      <c r="F556" s="251" t="s">
        <v>11354</v>
      </c>
      <c r="G556" s="251" t="s">
        <v>496</v>
      </c>
      <c r="H556" s="251"/>
      <c r="I556" s="259" t="s">
        <v>11987</v>
      </c>
      <c r="J556" s="252"/>
      <c r="K556" s="259" t="s">
        <v>11987</v>
      </c>
      <c r="L556" s="252"/>
      <c r="M556" s="251" t="s">
        <v>11988</v>
      </c>
      <c r="N556" s="251"/>
      <c r="O556" s="251"/>
      <c r="P556" s="251"/>
      <c r="Q556" s="288">
        <v>8900000</v>
      </c>
      <c r="R556" s="288"/>
      <c r="S556" s="288"/>
      <c r="T556" s="288"/>
      <c r="U556" s="253">
        <v>8900000</v>
      </c>
      <c r="V556" s="253"/>
      <c r="W556" s="253"/>
      <c r="X556" s="253"/>
      <c r="Y556" s="253"/>
      <c r="Z556" s="253"/>
      <c r="AA556" s="253"/>
      <c r="AB556" s="253"/>
      <c r="AC556" s="253"/>
      <c r="AD556" s="253"/>
      <c r="AE556" s="253"/>
      <c r="AF556" s="253"/>
      <c r="AG556" s="253"/>
      <c r="AH556" s="253"/>
      <c r="AI556" s="253">
        <v>0</v>
      </c>
      <c r="AJ556" s="253"/>
      <c r="AK556" s="253">
        <v>9250000</v>
      </c>
      <c r="AL556" s="253"/>
      <c r="AM556" s="253"/>
      <c r="AN556" s="253"/>
      <c r="AO556" s="253"/>
      <c r="AP556" s="253"/>
      <c r="AQ556" s="253"/>
      <c r="AR556" s="253"/>
      <c r="AS556" s="253">
        <f t="shared" si="64"/>
        <v>9250000</v>
      </c>
      <c r="AT556" s="27">
        <f t="shared" si="62"/>
        <v>9250000</v>
      </c>
      <c r="BH556" s="256"/>
    </row>
    <row r="557" spans="1:60" ht="18" customHeight="1">
      <c r="A557" s="218">
        <f>SUBTOTAL(3,$AT$7:AT557)</f>
        <v>551</v>
      </c>
      <c r="B557" s="251" t="s">
        <v>12039</v>
      </c>
      <c r="C557" s="251" t="str">
        <f t="shared" si="60"/>
        <v>007</v>
      </c>
      <c r="D557" s="260" t="s">
        <v>6471</v>
      </c>
      <c r="E557" s="258" t="s">
        <v>12040</v>
      </c>
      <c r="F557" s="251" t="s">
        <v>10611</v>
      </c>
      <c r="G557" s="251" t="s">
        <v>7106</v>
      </c>
      <c r="H557" s="251"/>
      <c r="I557" s="259" t="s">
        <v>7870</v>
      </c>
      <c r="J557" s="252"/>
      <c r="K557" s="259" t="s">
        <v>7870</v>
      </c>
      <c r="L557" s="252"/>
      <c r="M557" s="251" t="s">
        <v>12032</v>
      </c>
      <c r="N557" s="251"/>
      <c r="O557" s="251"/>
      <c r="P557" s="251"/>
      <c r="Q557" s="288">
        <v>8900000</v>
      </c>
      <c r="R557" s="288"/>
      <c r="S557" s="288"/>
      <c r="T557" s="288"/>
      <c r="U557" s="253">
        <v>8900000</v>
      </c>
      <c r="V557" s="253"/>
      <c r="W557" s="253"/>
      <c r="X557" s="253"/>
      <c r="Y557" s="253"/>
      <c r="Z557" s="253"/>
      <c r="AA557" s="253"/>
      <c r="AB557" s="253"/>
      <c r="AC557" s="253"/>
      <c r="AD557" s="253"/>
      <c r="AE557" s="253"/>
      <c r="AF557" s="253"/>
      <c r="AG557" s="253"/>
      <c r="AH557" s="253"/>
      <c r="AI557" s="253">
        <v>0</v>
      </c>
      <c r="AJ557" s="253"/>
      <c r="AK557" s="253">
        <v>9250000</v>
      </c>
      <c r="AL557" s="253"/>
      <c r="AM557" s="253"/>
      <c r="AN557" s="253"/>
      <c r="AO557" s="253"/>
      <c r="AP557" s="253"/>
      <c r="AQ557" s="253"/>
      <c r="AR557" s="253"/>
      <c r="AS557" s="253">
        <f t="shared" si="64"/>
        <v>9250000</v>
      </c>
      <c r="AT557" s="27">
        <f t="shared" si="62"/>
        <v>9250000</v>
      </c>
      <c r="BH557" s="256"/>
    </row>
    <row r="558" spans="1:60" ht="18" customHeight="1">
      <c r="A558" s="218">
        <f>SUBTOTAL(3,$AT$7:AT558)</f>
        <v>552</v>
      </c>
      <c r="B558" s="251" t="s">
        <v>12041</v>
      </c>
      <c r="C558" s="251" t="str">
        <f t="shared" si="60"/>
        <v>007</v>
      </c>
      <c r="D558" s="260" t="s">
        <v>5558</v>
      </c>
      <c r="E558" s="258" t="s">
        <v>12042</v>
      </c>
      <c r="F558" s="251" t="s">
        <v>11018</v>
      </c>
      <c r="G558" s="251" t="s">
        <v>7106</v>
      </c>
      <c r="H558" s="251"/>
      <c r="I558" s="259" t="s">
        <v>7870</v>
      </c>
      <c r="J558" s="252"/>
      <c r="K558" s="259" t="s">
        <v>7870</v>
      </c>
      <c r="L558" s="252"/>
      <c r="M558" s="251" t="s">
        <v>12035</v>
      </c>
      <c r="N558" s="251"/>
      <c r="O558" s="251"/>
      <c r="P558" s="251"/>
      <c r="Q558" s="288">
        <v>8900000</v>
      </c>
      <c r="R558" s="288"/>
      <c r="S558" s="288"/>
      <c r="T558" s="288"/>
      <c r="U558" s="253">
        <v>8900000</v>
      </c>
      <c r="V558" s="253"/>
      <c r="W558" s="253"/>
      <c r="X558" s="253"/>
      <c r="Y558" s="253"/>
      <c r="Z558" s="253"/>
      <c r="AA558" s="253"/>
      <c r="AB558" s="253"/>
      <c r="AC558" s="253"/>
      <c r="AD558" s="253"/>
      <c r="AE558" s="253"/>
      <c r="AF558" s="253"/>
      <c r="AG558" s="253"/>
      <c r="AH558" s="253"/>
      <c r="AI558" s="253">
        <v>0</v>
      </c>
      <c r="AJ558" s="253"/>
      <c r="AK558" s="253">
        <v>9250000</v>
      </c>
      <c r="AL558" s="253"/>
      <c r="AM558" s="253">
        <v>9250000</v>
      </c>
      <c r="AN558" s="253"/>
      <c r="AO558" s="253"/>
      <c r="AP558" s="253"/>
      <c r="AQ558" s="253"/>
      <c r="AR558" s="253"/>
      <c r="AS558" s="253">
        <f t="shared" si="64"/>
        <v>0</v>
      </c>
      <c r="AT558" s="27">
        <f t="shared" si="62"/>
        <v>0</v>
      </c>
      <c r="BH558" s="256"/>
    </row>
    <row r="559" spans="1:60" ht="18" customHeight="1">
      <c r="A559" s="218">
        <f>SUBTOTAL(3,$AT$7:AT559)</f>
        <v>553</v>
      </c>
      <c r="B559" s="262" t="s">
        <v>10414</v>
      </c>
      <c r="C559" s="251" t="str">
        <f t="shared" si="60"/>
        <v>006</v>
      </c>
      <c r="D559" s="260" t="s">
        <v>12027</v>
      </c>
      <c r="E559" s="258" t="s">
        <v>10416</v>
      </c>
      <c r="F559" s="262" t="s">
        <v>9006</v>
      </c>
      <c r="G559" s="251" t="s">
        <v>496</v>
      </c>
      <c r="H559" s="251"/>
      <c r="I559" s="259" t="s">
        <v>11987</v>
      </c>
      <c r="J559" s="252"/>
      <c r="K559" s="259" t="s">
        <v>11987</v>
      </c>
      <c r="L559" s="252"/>
      <c r="M559" s="251" t="s">
        <v>11988</v>
      </c>
      <c r="N559" s="251"/>
      <c r="O559" s="251"/>
      <c r="P559" s="251"/>
      <c r="Q559" s="288">
        <v>8900000</v>
      </c>
      <c r="R559" s="288"/>
      <c r="S559" s="288"/>
      <c r="T559" s="288"/>
      <c r="U559" s="253"/>
      <c r="V559" s="253"/>
      <c r="W559" s="253">
        <v>8900000</v>
      </c>
      <c r="X559" s="253"/>
      <c r="Y559" s="253"/>
      <c r="Z559" s="253"/>
      <c r="AA559" s="253"/>
      <c r="AB559" s="253"/>
      <c r="AC559" s="253"/>
      <c r="AD559" s="253"/>
      <c r="AE559" s="253"/>
      <c r="AF559" s="253"/>
      <c r="AG559" s="253"/>
      <c r="AH559" s="253"/>
      <c r="AI559" s="253">
        <v>0</v>
      </c>
      <c r="AJ559" s="253"/>
      <c r="AK559" s="253">
        <v>9250000</v>
      </c>
      <c r="AL559" s="253"/>
      <c r="AM559" s="253"/>
      <c r="AN559" s="253"/>
      <c r="AO559" s="253"/>
      <c r="AP559" s="253"/>
      <c r="AQ559" s="253"/>
      <c r="AR559" s="253"/>
      <c r="AS559" s="253">
        <f t="shared" si="64"/>
        <v>9250000</v>
      </c>
      <c r="AT559" s="27">
        <f t="shared" si="62"/>
        <v>9250000</v>
      </c>
      <c r="BH559" s="256"/>
    </row>
    <row r="560" spans="1:60" ht="18" customHeight="1">
      <c r="A560" s="218">
        <f>SUBTOTAL(3,$AT$7:AT560)</f>
        <v>554</v>
      </c>
      <c r="B560" s="251" t="s">
        <v>12028</v>
      </c>
      <c r="C560" s="251" t="str">
        <f t="shared" si="60"/>
        <v>007</v>
      </c>
      <c r="D560" s="261" t="s">
        <v>12029</v>
      </c>
      <c r="E560" s="258" t="s">
        <v>12030</v>
      </c>
      <c r="F560" s="251" t="s">
        <v>12031</v>
      </c>
      <c r="G560" s="251" t="s">
        <v>496</v>
      </c>
      <c r="H560" s="251"/>
      <c r="I560" s="259" t="s">
        <v>7870</v>
      </c>
      <c r="J560" s="252"/>
      <c r="K560" s="259" t="s">
        <v>7870</v>
      </c>
      <c r="L560" s="252"/>
      <c r="M560" s="251" t="s">
        <v>12032</v>
      </c>
      <c r="N560" s="251"/>
      <c r="O560" s="251"/>
      <c r="P560" s="251"/>
      <c r="Q560" s="288">
        <v>8900000</v>
      </c>
      <c r="R560" s="288"/>
      <c r="S560" s="288"/>
      <c r="T560" s="288"/>
      <c r="U560" s="253"/>
      <c r="V560" s="253"/>
      <c r="W560" s="253"/>
      <c r="X560" s="253"/>
      <c r="Y560" s="253"/>
      <c r="Z560" s="253"/>
      <c r="AA560" s="253">
        <v>8900000</v>
      </c>
      <c r="AB560" s="253"/>
      <c r="AC560" s="253"/>
      <c r="AD560" s="253"/>
      <c r="AE560" s="253"/>
      <c r="AF560" s="253"/>
      <c r="AG560" s="253"/>
      <c r="AH560" s="253"/>
      <c r="AI560" s="253">
        <v>0</v>
      </c>
      <c r="AJ560" s="253"/>
      <c r="AK560" s="253">
        <v>9250000</v>
      </c>
      <c r="AL560" s="253"/>
      <c r="AM560" s="253"/>
      <c r="AN560" s="253"/>
      <c r="AO560" s="253"/>
      <c r="AP560" s="253"/>
      <c r="AQ560" s="253"/>
      <c r="AR560" s="253"/>
      <c r="AS560" s="253">
        <f t="shared" si="64"/>
        <v>9250000</v>
      </c>
      <c r="AT560" s="27">
        <f t="shared" si="62"/>
        <v>9250000</v>
      </c>
      <c r="BH560" s="256"/>
    </row>
    <row r="561" spans="1:60" ht="18" customHeight="1">
      <c r="A561" s="218">
        <f>SUBTOTAL(3,$AT$7:AT561)</f>
        <v>555</v>
      </c>
      <c r="B561" s="251" t="s">
        <v>12043</v>
      </c>
      <c r="C561" s="251" t="str">
        <f t="shared" ref="C561:C590" si="65">MID(D561:D2248,4,3)</f>
        <v>007</v>
      </c>
      <c r="D561" s="260" t="s">
        <v>12044</v>
      </c>
      <c r="E561" s="258" t="s">
        <v>12045</v>
      </c>
      <c r="F561" s="251" t="s">
        <v>10919</v>
      </c>
      <c r="G561" s="251" t="s">
        <v>496</v>
      </c>
      <c r="H561" s="251"/>
      <c r="I561" s="259" t="s">
        <v>7870</v>
      </c>
      <c r="J561" s="252"/>
      <c r="K561" s="259" t="s">
        <v>7870</v>
      </c>
      <c r="L561" s="252"/>
      <c r="M561" s="251" t="s">
        <v>12035</v>
      </c>
      <c r="N561" s="251"/>
      <c r="O561" s="251"/>
      <c r="P561" s="251"/>
      <c r="Q561" s="288">
        <v>8900000</v>
      </c>
      <c r="R561" s="288"/>
      <c r="S561" s="288"/>
      <c r="T561" s="288"/>
      <c r="U561" s="253"/>
      <c r="V561" s="253"/>
      <c r="W561" s="253">
        <v>8900000</v>
      </c>
      <c r="X561" s="253"/>
      <c r="Y561" s="253"/>
      <c r="Z561" s="253"/>
      <c r="AA561" s="253"/>
      <c r="AB561" s="253"/>
      <c r="AC561" s="253"/>
      <c r="AD561" s="253"/>
      <c r="AE561" s="253"/>
      <c r="AF561" s="253"/>
      <c r="AG561" s="253"/>
      <c r="AH561" s="253"/>
      <c r="AI561" s="253">
        <v>0</v>
      </c>
      <c r="AJ561" s="253"/>
      <c r="AK561" s="253">
        <v>9250000</v>
      </c>
      <c r="AL561" s="253"/>
      <c r="AM561" s="253"/>
      <c r="AN561" s="253"/>
      <c r="AO561" s="253"/>
      <c r="AP561" s="253"/>
      <c r="AQ561" s="253"/>
      <c r="AR561" s="253"/>
      <c r="AS561" s="253">
        <f t="shared" si="64"/>
        <v>9250000</v>
      </c>
      <c r="AT561" s="27">
        <f t="shared" si="62"/>
        <v>9250000</v>
      </c>
      <c r="BH561" s="256"/>
    </row>
    <row r="562" spans="1:60" ht="18" customHeight="1">
      <c r="A562" s="218">
        <f>SUBTOTAL(3,$AT$7:AT562)</f>
        <v>556</v>
      </c>
      <c r="B562" s="251" t="s">
        <v>12046</v>
      </c>
      <c r="C562" s="251" t="str">
        <f t="shared" si="65"/>
        <v>007</v>
      </c>
      <c r="D562" s="260" t="s">
        <v>12047</v>
      </c>
      <c r="E562" s="258" t="s">
        <v>12048</v>
      </c>
      <c r="F562" s="251" t="s">
        <v>10514</v>
      </c>
      <c r="G562" s="251" t="s">
        <v>496</v>
      </c>
      <c r="H562" s="251"/>
      <c r="I562" s="259" t="s">
        <v>7870</v>
      </c>
      <c r="J562" s="252"/>
      <c r="K562" s="259" t="s">
        <v>7870</v>
      </c>
      <c r="L562" s="252"/>
      <c r="M562" s="251" t="s">
        <v>12035</v>
      </c>
      <c r="N562" s="251"/>
      <c r="O562" s="251"/>
      <c r="P562" s="251"/>
      <c r="Q562" s="288">
        <v>8900000</v>
      </c>
      <c r="R562" s="288"/>
      <c r="S562" s="288"/>
      <c r="T562" s="288"/>
      <c r="U562" s="253"/>
      <c r="V562" s="253"/>
      <c r="W562" s="253"/>
      <c r="X562" s="253"/>
      <c r="Y562" s="253">
        <v>8900000</v>
      </c>
      <c r="Z562" s="253"/>
      <c r="AA562" s="253"/>
      <c r="AB562" s="253"/>
      <c r="AC562" s="253"/>
      <c r="AD562" s="253"/>
      <c r="AE562" s="253"/>
      <c r="AF562" s="253"/>
      <c r="AG562" s="253"/>
      <c r="AH562" s="253"/>
      <c r="AI562" s="253">
        <v>0</v>
      </c>
      <c r="AJ562" s="253"/>
      <c r="AK562" s="253">
        <v>9250000</v>
      </c>
      <c r="AL562" s="253"/>
      <c r="AM562" s="253"/>
      <c r="AN562" s="253"/>
      <c r="AO562" s="253"/>
      <c r="AP562" s="253"/>
      <c r="AQ562" s="253"/>
      <c r="AR562" s="253"/>
      <c r="AS562" s="253">
        <f t="shared" si="64"/>
        <v>9250000</v>
      </c>
      <c r="AT562" s="27">
        <f t="shared" si="62"/>
        <v>9250000</v>
      </c>
      <c r="BH562" s="256"/>
    </row>
    <row r="563" spans="1:60" ht="18" customHeight="1">
      <c r="A563" s="218">
        <f>SUBTOTAL(3,$AT$7:AT563)</f>
        <v>557</v>
      </c>
      <c r="B563" s="251" t="s">
        <v>12059</v>
      </c>
      <c r="C563" s="251" t="str">
        <f t="shared" si="65"/>
        <v>007</v>
      </c>
      <c r="D563" s="260" t="s">
        <v>5664</v>
      </c>
      <c r="E563" s="258" t="s">
        <v>12060</v>
      </c>
      <c r="F563" s="251" t="s">
        <v>10680</v>
      </c>
      <c r="G563" s="251" t="s">
        <v>7106</v>
      </c>
      <c r="H563" s="251"/>
      <c r="I563" s="259" t="s">
        <v>7870</v>
      </c>
      <c r="J563" s="252"/>
      <c r="K563" s="259" t="s">
        <v>7870</v>
      </c>
      <c r="L563" s="252"/>
      <c r="M563" s="251" t="s">
        <v>12032</v>
      </c>
      <c r="N563" s="251"/>
      <c r="O563" s="251"/>
      <c r="P563" s="251"/>
      <c r="Q563" s="288">
        <v>8900000</v>
      </c>
      <c r="R563" s="288"/>
      <c r="S563" s="288"/>
      <c r="T563" s="288"/>
      <c r="U563" s="253">
        <v>8900000</v>
      </c>
      <c r="V563" s="253"/>
      <c r="W563" s="253"/>
      <c r="X563" s="253"/>
      <c r="Y563" s="253"/>
      <c r="Z563" s="253"/>
      <c r="AA563" s="253"/>
      <c r="AB563" s="253"/>
      <c r="AC563" s="253"/>
      <c r="AD563" s="253"/>
      <c r="AE563" s="253"/>
      <c r="AF563" s="253"/>
      <c r="AG563" s="253"/>
      <c r="AH563" s="253"/>
      <c r="AI563" s="253">
        <v>0</v>
      </c>
      <c r="AJ563" s="253"/>
      <c r="AK563" s="253">
        <v>9250000</v>
      </c>
      <c r="AL563" s="253"/>
      <c r="AM563" s="253">
        <v>9250000</v>
      </c>
      <c r="AN563" s="253"/>
      <c r="AO563" s="253"/>
      <c r="AP563" s="253"/>
      <c r="AQ563" s="253"/>
      <c r="AR563" s="253"/>
      <c r="AS563" s="253">
        <f t="shared" si="64"/>
        <v>0</v>
      </c>
      <c r="AT563" s="27">
        <f t="shared" si="62"/>
        <v>0</v>
      </c>
      <c r="BH563" s="256"/>
    </row>
    <row r="564" spans="1:60" ht="18" customHeight="1">
      <c r="A564" s="218">
        <f>SUBTOTAL(3,$AT$7:AT564)</f>
        <v>558</v>
      </c>
      <c r="B564" s="251" t="s">
        <v>12049</v>
      </c>
      <c r="C564" s="251" t="str">
        <f t="shared" si="65"/>
        <v>007</v>
      </c>
      <c r="D564" s="260" t="s">
        <v>12050</v>
      </c>
      <c r="E564" s="258" t="s">
        <v>12051</v>
      </c>
      <c r="F564" s="251" t="s">
        <v>11752</v>
      </c>
      <c r="G564" s="251" t="s">
        <v>496</v>
      </c>
      <c r="H564" s="251"/>
      <c r="I564" s="259" t="s">
        <v>7870</v>
      </c>
      <c r="J564" s="252"/>
      <c r="K564" s="259" t="s">
        <v>7870</v>
      </c>
      <c r="L564" s="252"/>
      <c r="M564" s="251" t="s">
        <v>12032</v>
      </c>
      <c r="N564" s="251"/>
      <c r="O564" s="251"/>
      <c r="P564" s="251"/>
      <c r="Q564" s="288">
        <v>8900000</v>
      </c>
      <c r="R564" s="288"/>
      <c r="S564" s="288"/>
      <c r="T564" s="288"/>
      <c r="U564" s="253"/>
      <c r="V564" s="253"/>
      <c r="W564" s="253"/>
      <c r="X564" s="253"/>
      <c r="Y564" s="253"/>
      <c r="Z564" s="253"/>
      <c r="AA564" s="253"/>
      <c r="AB564" s="253"/>
      <c r="AC564" s="253"/>
      <c r="AD564" s="253"/>
      <c r="AE564" s="253"/>
      <c r="AF564" s="253"/>
      <c r="AG564" s="253"/>
      <c r="AH564" s="253"/>
      <c r="AI564" s="253">
        <v>8900000</v>
      </c>
      <c r="AJ564" s="253"/>
      <c r="AK564" s="253">
        <v>9250000</v>
      </c>
      <c r="AL564" s="253"/>
      <c r="AM564" s="253"/>
      <c r="AN564" s="253"/>
      <c r="AO564" s="253"/>
      <c r="AP564" s="253"/>
      <c r="AQ564" s="253"/>
      <c r="AR564" s="253"/>
      <c r="AS564" s="253">
        <f t="shared" si="64"/>
        <v>9250000</v>
      </c>
      <c r="AT564" s="27">
        <f t="shared" si="62"/>
        <v>18150000</v>
      </c>
      <c r="BH564" s="256"/>
    </row>
    <row r="565" spans="1:60" ht="18" customHeight="1">
      <c r="A565" s="218">
        <f>SUBTOTAL(3,$AT$7:AT565)</f>
        <v>559</v>
      </c>
      <c r="B565" s="251" t="s">
        <v>12064</v>
      </c>
      <c r="C565" s="251" t="str">
        <f t="shared" si="65"/>
        <v>007</v>
      </c>
      <c r="D565" s="260" t="s">
        <v>6685</v>
      </c>
      <c r="E565" s="258" t="s">
        <v>12065</v>
      </c>
      <c r="F565" s="251" t="s">
        <v>11579</v>
      </c>
      <c r="G565" s="251" t="s">
        <v>496</v>
      </c>
      <c r="H565" s="251"/>
      <c r="I565" s="259" t="s">
        <v>7870</v>
      </c>
      <c r="J565" s="252"/>
      <c r="K565" s="259" t="s">
        <v>7870</v>
      </c>
      <c r="L565" s="252"/>
      <c r="M565" s="251" t="s">
        <v>12032</v>
      </c>
      <c r="N565" s="251"/>
      <c r="O565" s="251"/>
      <c r="P565" s="251"/>
      <c r="Q565" s="288">
        <v>8900000</v>
      </c>
      <c r="R565" s="288"/>
      <c r="S565" s="288"/>
      <c r="T565" s="288"/>
      <c r="U565" s="253">
        <v>8900000</v>
      </c>
      <c r="V565" s="253"/>
      <c r="W565" s="253"/>
      <c r="X565" s="253"/>
      <c r="Y565" s="253"/>
      <c r="Z565" s="253"/>
      <c r="AA565" s="253"/>
      <c r="AB565" s="253"/>
      <c r="AC565" s="253"/>
      <c r="AD565" s="253"/>
      <c r="AE565" s="253"/>
      <c r="AF565" s="253"/>
      <c r="AG565" s="253"/>
      <c r="AH565" s="253"/>
      <c r="AI565" s="253">
        <v>0</v>
      </c>
      <c r="AJ565" s="253"/>
      <c r="AK565" s="253">
        <v>9250000</v>
      </c>
      <c r="AL565" s="253"/>
      <c r="AM565" s="253"/>
      <c r="AN565" s="253"/>
      <c r="AO565" s="253"/>
      <c r="AP565" s="253"/>
      <c r="AQ565" s="253"/>
      <c r="AR565" s="253"/>
      <c r="AS565" s="253">
        <f t="shared" si="64"/>
        <v>9250000</v>
      </c>
      <c r="AT565" s="27">
        <f t="shared" si="62"/>
        <v>9250000</v>
      </c>
      <c r="BH565" s="256"/>
    </row>
    <row r="566" spans="1:60" ht="18" customHeight="1">
      <c r="A566" s="218">
        <f>SUBTOTAL(3,$AT$7:AT566)</f>
        <v>560</v>
      </c>
      <c r="B566" s="251" t="s">
        <v>12066</v>
      </c>
      <c r="C566" s="251" t="str">
        <f t="shared" si="65"/>
        <v>007</v>
      </c>
      <c r="D566" s="260" t="s">
        <v>6999</v>
      </c>
      <c r="E566" s="258" t="s">
        <v>12067</v>
      </c>
      <c r="F566" s="251" t="s">
        <v>10841</v>
      </c>
      <c r="G566" s="251" t="s">
        <v>496</v>
      </c>
      <c r="H566" s="251"/>
      <c r="I566" s="259" t="s">
        <v>7870</v>
      </c>
      <c r="J566" s="252"/>
      <c r="K566" s="259" t="s">
        <v>7870</v>
      </c>
      <c r="L566" s="252"/>
      <c r="M566" s="251" t="s">
        <v>12035</v>
      </c>
      <c r="N566" s="251"/>
      <c r="O566" s="251"/>
      <c r="P566" s="251"/>
      <c r="Q566" s="288">
        <v>8900000</v>
      </c>
      <c r="R566" s="288"/>
      <c r="S566" s="288"/>
      <c r="T566" s="288"/>
      <c r="U566" s="253">
        <v>8900000</v>
      </c>
      <c r="V566" s="253"/>
      <c r="W566" s="253"/>
      <c r="X566" s="253"/>
      <c r="Y566" s="253"/>
      <c r="Z566" s="253"/>
      <c r="AA566" s="253"/>
      <c r="AB566" s="253"/>
      <c r="AC566" s="253"/>
      <c r="AD566" s="253"/>
      <c r="AE566" s="253"/>
      <c r="AF566" s="253"/>
      <c r="AG566" s="253"/>
      <c r="AH566" s="253"/>
      <c r="AI566" s="253">
        <v>0</v>
      </c>
      <c r="AJ566" s="253"/>
      <c r="AK566" s="253">
        <v>9250000</v>
      </c>
      <c r="AL566" s="253"/>
      <c r="AM566" s="253"/>
      <c r="AN566" s="253"/>
      <c r="AO566" s="253"/>
      <c r="AP566" s="253"/>
      <c r="AQ566" s="253">
        <v>9250000</v>
      </c>
      <c r="AR566" s="253"/>
      <c r="AS566" s="253">
        <f>IF(SUM(AL566:AQ566)&lt;SUM(AK566),SUM(AK566)-SUM(AL566:AQ566),)</f>
        <v>0</v>
      </c>
      <c r="AT566" s="27">
        <f t="shared" si="62"/>
        <v>0</v>
      </c>
      <c r="BH566" s="256"/>
    </row>
    <row r="567" spans="1:60" ht="18" customHeight="1">
      <c r="A567" s="218">
        <f>SUBTOTAL(3,$AT$7:AT567)</f>
        <v>561</v>
      </c>
      <c r="B567" s="251" t="s">
        <v>12052</v>
      </c>
      <c r="C567" s="251" t="str">
        <f t="shared" si="65"/>
        <v>007</v>
      </c>
      <c r="D567" s="260" t="s">
        <v>12053</v>
      </c>
      <c r="E567" s="258" t="s">
        <v>12054</v>
      </c>
      <c r="F567" s="251" t="s">
        <v>12055</v>
      </c>
      <c r="G567" s="251" t="s">
        <v>7106</v>
      </c>
      <c r="H567" s="251"/>
      <c r="I567" s="259" t="s">
        <v>7870</v>
      </c>
      <c r="J567" s="252"/>
      <c r="K567" s="259" t="s">
        <v>7870</v>
      </c>
      <c r="L567" s="252"/>
      <c r="M567" s="251" t="s">
        <v>12032</v>
      </c>
      <c r="N567" s="251"/>
      <c r="O567" s="251"/>
      <c r="P567" s="251"/>
      <c r="Q567" s="288">
        <v>8900000</v>
      </c>
      <c r="R567" s="288"/>
      <c r="S567" s="288"/>
      <c r="T567" s="288"/>
      <c r="U567" s="253"/>
      <c r="V567" s="253"/>
      <c r="W567" s="253">
        <v>8900000</v>
      </c>
      <c r="X567" s="253"/>
      <c r="Y567" s="253"/>
      <c r="Z567" s="253"/>
      <c r="AA567" s="253"/>
      <c r="AB567" s="253"/>
      <c r="AC567" s="253"/>
      <c r="AD567" s="253"/>
      <c r="AE567" s="253"/>
      <c r="AF567" s="253"/>
      <c r="AG567" s="253"/>
      <c r="AH567" s="253"/>
      <c r="AI567" s="253">
        <v>0</v>
      </c>
      <c r="AJ567" s="253"/>
      <c r="AK567" s="253">
        <v>9250000</v>
      </c>
      <c r="AL567" s="253"/>
      <c r="AM567" s="253"/>
      <c r="AN567" s="253"/>
      <c r="AO567" s="253">
        <v>9250000</v>
      </c>
      <c r="AP567" s="253"/>
      <c r="AQ567" s="253"/>
      <c r="AR567" s="253"/>
      <c r="AS567" s="253">
        <f>IF(SUM(AL567:AO567)&lt;SUM(AK567),SUM(AK567)-SUM(AL567:AO567),)</f>
        <v>0</v>
      </c>
      <c r="AT567" s="27">
        <f t="shared" si="62"/>
        <v>0</v>
      </c>
      <c r="BH567" s="256"/>
    </row>
    <row r="568" spans="1:60" ht="18" customHeight="1">
      <c r="A568" s="218">
        <f>SUBTOTAL(3,$AT$7:AT568)</f>
        <v>562</v>
      </c>
      <c r="B568" s="251" t="s">
        <v>12056</v>
      </c>
      <c r="C568" s="251" t="str">
        <f t="shared" si="65"/>
        <v>007</v>
      </c>
      <c r="D568" s="260" t="s">
        <v>12057</v>
      </c>
      <c r="E568" s="258" t="s">
        <v>12058</v>
      </c>
      <c r="F568" s="251" t="s">
        <v>11144</v>
      </c>
      <c r="G568" s="251" t="s">
        <v>496</v>
      </c>
      <c r="H568" s="251"/>
      <c r="I568" s="259" t="s">
        <v>7870</v>
      </c>
      <c r="J568" s="252"/>
      <c r="K568" s="259" t="s">
        <v>7870</v>
      </c>
      <c r="L568" s="252"/>
      <c r="M568" s="251" t="s">
        <v>12035</v>
      </c>
      <c r="N568" s="251"/>
      <c r="O568" s="251"/>
      <c r="P568" s="251"/>
      <c r="Q568" s="288">
        <v>8900000</v>
      </c>
      <c r="R568" s="288"/>
      <c r="S568" s="288"/>
      <c r="T568" s="288"/>
      <c r="U568" s="253"/>
      <c r="V568" s="253"/>
      <c r="W568" s="253"/>
      <c r="X568" s="253"/>
      <c r="Y568" s="253"/>
      <c r="Z568" s="253"/>
      <c r="AA568" s="253"/>
      <c r="AB568" s="253"/>
      <c r="AC568" s="253">
        <v>8900000</v>
      </c>
      <c r="AD568" s="253"/>
      <c r="AE568" s="253"/>
      <c r="AF568" s="253"/>
      <c r="AG568" s="253"/>
      <c r="AH568" s="253"/>
      <c r="AI568" s="253">
        <v>0</v>
      </c>
      <c r="AJ568" s="253"/>
      <c r="AK568" s="253">
        <v>9250000</v>
      </c>
      <c r="AL568" s="253"/>
      <c r="AM568" s="253">
        <v>9250000</v>
      </c>
      <c r="AN568" s="253"/>
      <c r="AO568" s="253"/>
      <c r="AP568" s="253"/>
      <c r="AQ568" s="253"/>
      <c r="AR568" s="253"/>
      <c r="AS568" s="253">
        <f>IF(SUM(AL568:AM568)&lt;SUM(AK568),SUM(AK568)-SUM(AL568:AM568),)</f>
        <v>0</v>
      </c>
      <c r="AT568" s="27">
        <f t="shared" si="62"/>
        <v>0</v>
      </c>
      <c r="BH568" s="256"/>
    </row>
    <row r="569" spans="1:60" ht="18" customHeight="1">
      <c r="A569" s="218">
        <f>SUBTOTAL(3,$AT$7:AT569)</f>
        <v>563</v>
      </c>
      <c r="B569" s="251" t="s">
        <v>12061</v>
      </c>
      <c r="C569" s="251" t="str">
        <f t="shared" si="65"/>
        <v>007</v>
      </c>
      <c r="D569" s="260" t="s">
        <v>12062</v>
      </c>
      <c r="E569" s="258" t="s">
        <v>12063</v>
      </c>
      <c r="F569" s="251" t="s">
        <v>9930</v>
      </c>
      <c r="G569" s="251" t="s">
        <v>496</v>
      </c>
      <c r="H569" s="251"/>
      <c r="I569" s="259" t="s">
        <v>7870</v>
      </c>
      <c r="J569" s="252"/>
      <c r="K569" s="259" t="s">
        <v>7870</v>
      </c>
      <c r="L569" s="252"/>
      <c r="M569" s="251" t="s">
        <v>12035</v>
      </c>
      <c r="N569" s="251"/>
      <c r="O569" s="251"/>
      <c r="P569" s="251"/>
      <c r="Q569" s="288">
        <v>8900000</v>
      </c>
      <c r="R569" s="288"/>
      <c r="S569" s="288"/>
      <c r="T569" s="288"/>
      <c r="U569" s="253"/>
      <c r="V569" s="253"/>
      <c r="W569" s="253"/>
      <c r="X569" s="253"/>
      <c r="Y569" s="253">
        <v>8900000</v>
      </c>
      <c r="Z569" s="253"/>
      <c r="AA569" s="253"/>
      <c r="AB569" s="253"/>
      <c r="AC569" s="253"/>
      <c r="AD569" s="253"/>
      <c r="AE569" s="253"/>
      <c r="AF569" s="253"/>
      <c r="AG569" s="253"/>
      <c r="AH569" s="253"/>
      <c r="AI569" s="253">
        <v>0</v>
      </c>
      <c r="AJ569" s="253"/>
      <c r="AK569" s="253">
        <v>9250000</v>
      </c>
      <c r="AL569" s="253"/>
      <c r="AM569" s="253"/>
      <c r="AN569" s="253"/>
      <c r="AO569" s="253">
        <v>9250000</v>
      </c>
      <c r="AP569" s="253"/>
      <c r="AQ569" s="253"/>
      <c r="AR569" s="253"/>
      <c r="AS569" s="253">
        <f>IF(SUM(AL569:AO569)&lt;SUM(AK569),SUM(AK569)-SUM(AL569:AO569),)</f>
        <v>0</v>
      </c>
      <c r="AT569" s="27">
        <f t="shared" si="62"/>
        <v>0</v>
      </c>
      <c r="BH569" s="256"/>
    </row>
    <row r="570" spans="1:60" ht="18" customHeight="1">
      <c r="A570" s="218">
        <f>SUBTOTAL(3,$AT$7:AT570)</f>
        <v>564</v>
      </c>
      <c r="B570" s="251" t="s">
        <v>12078</v>
      </c>
      <c r="C570" s="251" t="str">
        <f t="shared" si="65"/>
        <v>007</v>
      </c>
      <c r="D570" s="260" t="s">
        <v>6907</v>
      </c>
      <c r="E570" s="258" t="s">
        <v>12079</v>
      </c>
      <c r="F570" s="251" t="s">
        <v>11296</v>
      </c>
      <c r="G570" s="251" t="s">
        <v>7106</v>
      </c>
      <c r="H570" s="251"/>
      <c r="I570" s="259" t="s">
        <v>7870</v>
      </c>
      <c r="J570" s="252"/>
      <c r="K570" s="259" t="s">
        <v>7870</v>
      </c>
      <c r="L570" s="252"/>
      <c r="M570" s="251" t="s">
        <v>12032</v>
      </c>
      <c r="N570" s="251"/>
      <c r="O570" s="251"/>
      <c r="P570" s="251"/>
      <c r="Q570" s="288">
        <v>8900000</v>
      </c>
      <c r="R570" s="288"/>
      <c r="S570" s="288"/>
      <c r="T570" s="288"/>
      <c r="U570" s="253">
        <v>8900000</v>
      </c>
      <c r="V570" s="253"/>
      <c r="W570" s="253"/>
      <c r="X570" s="253"/>
      <c r="Y570" s="253"/>
      <c r="Z570" s="253"/>
      <c r="AA570" s="253"/>
      <c r="AB570" s="253"/>
      <c r="AC570" s="253"/>
      <c r="AD570" s="253"/>
      <c r="AE570" s="253"/>
      <c r="AF570" s="253"/>
      <c r="AG570" s="253"/>
      <c r="AH570" s="253"/>
      <c r="AI570" s="253">
        <v>0</v>
      </c>
      <c r="AJ570" s="253"/>
      <c r="AK570" s="253">
        <v>9250000</v>
      </c>
      <c r="AL570" s="253"/>
      <c r="AM570" s="253">
        <v>9250000</v>
      </c>
      <c r="AN570" s="253"/>
      <c r="AO570" s="253"/>
      <c r="AP570" s="253"/>
      <c r="AQ570" s="253"/>
      <c r="AR570" s="253"/>
      <c r="AS570" s="253">
        <f>IF(SUM(AL570:AM570)&lt;SUM(AK570),SUM(AK570)-SUM(AL570:AM570),)</f>
        <v>0</v>
      </c>
      <c r="AT570" s="27">
        <f t="shared" si="62"/>
        <v>0</v>
      </c>
      <c r="BH570" s="256"/>
    </row>
    <row r="571" spans="1:60" ht="18" customHeight="1">
      <c r="A571" s="218">
        <f>SUBTOTAL(3,$AT$7:AT571)</f>
        <v>565</v>
      </c>
      <c r="B571" s="251" t="s">
        <v>12080</v>
      </c>
      <c r="C571" s="251" t="str">
        <f t="shared" si="65"/>
        <v>007</v>
      </c>
      <c r="D571" s="260" t="s">
        <v>6204</v>
      </c>
      <c r="E571" s="258" t="s">
        <v>12081</v>
      </c>
      <c r="F571" s="251" t="s">
        <v>12082</v>
      </c>
      <c r="G571" s="251" t="s">
        <v>7106</v>
      </c>
      <c r="H571" s="251"/>
      <c r="I571" s="259" t="s">
        <v>7870</v>
      </c>
      <c r="J571" s="252"/>
      <c r="K571" s="259" t="s">
        <v>7870</v>
      </c>
      <c r="L571" s="252"/>
      <c r="M571" s="251" t="s">
        <v>12035</v>
      </c>
      <c r="N571" s="251"/>
      <c r="O571" s="251"/>
      <c r="P571" s="251"/>
      <c r="Q571" s="288">
        <v>8900000</v>
      </c>
      <c r="R571" s="288"/>
      <c r="S571" s="288"/>
      <c r="T571" s="288"/>
      <c r="U571" s="253">
        <v>8900000</v>
      </c>
      <c r="V571" s="253"/>
      <c r="W571" s="253"/>
      <c r="X571" s="253"/>
      <c r="Y571" s="253"/>
      <c r="Z571" s="253"/>
      <c r="AA571" s="253"/>
      <c r="AB571" s="253"/>
      <c r="AC571" s="253"/>
      <c r="AD571" s="253"/>
      <c r="AE571" s="253"/>
      <c r="AF571" s="253"/>
      <c r="AG571" s="253"/>
      <c r="AH571" s="253"/>
      <c r="AI571" s="253">
        <v>0</v>
      </c>
      <c r="AJ571" s="253"/>
      <c r="AK571" s="253">
        <v>9250000</v>
      </c>
      <c r="AL571" s="253"/>
      <c r="AM571" s="253">
        <v>9250000</v>
      </c>
      <c r="AN571" s="253"/>
      <c r="AO571" s="253"/>
      <c r="AP571" s="253"/>
      <c r="AQ571" s="253"/>
      <c r="AR571" s="253"/>
      <c r="AS571" s="253">
        <f>IF(SUM(AL571:AM571)&lt;SUM(AK571),SUM(AK571)-SUM(AL571:AM571),)</f>
        <v>0</v>
      </c>
      <c r="AT571" s="27">
        <f t="shared" ref="AT571:AT602" si="66">AI571+AS571</f>
        <v>0</v>
      </c>
      <c r="BH571" s="256"/>
    </row>
    <row r="572" spans="1:60" ht="18" customHeight="1">
      <c r="A572" s="218">
        <f>SUBTOTAL(3,$AT$7:AT572)</f>
        <v>566</v>
      </c>
      <c r="B572" s="251" t="s">
        <v>12083</v>
      </c>
      <c r="C572" s="251" t="str">
        <f t="shared" si="65"/>
        <v>007</v>
      </c>
      <c r="D572" s="260" t="s">
        <v>6682</v>
      </c>
      <c r="E572" s="258" t="s">
        <v>12084</v>
      </c>
      <c r="F572" s="251" t="s">
        <v>10831</v>
      </c>
      <c r="G572" s="251" t="s">
        <v>7106</v>
      </c>
      <c r="H572" s="251"/>
      <c r="I572" s="259" t="s">
        <v>7870</v>
      </c>
      <c r="J572" s="252"/>
      <c r="K572" s="259" t="s">
        <v>7870</v>
      </c>
      <c r="L572" s="252"/>
      <c r="M572" s="251" t="s">
        <v>12035</v>
      </c>
      <c r="N572" s="251"/>
      <c r="O572" s="251"/>
      <c r="P572" s="251"/>
      <c r="Q572" s="288">
        <v>8900000</v>
      </c>
      <c r="R572" s="288"/>
      <c r="S572" s="288"/>
      <c r="T572" s="288"/>
      <c r="U572" s="253">
        <v>8900000</v>
      </c>
      <c r="V572" s="253"/>
      <c r="W572" s="253"/>
      <c r="X572" s="253"/>
      <c r="Y572" s="253"/>
      <c r="Z572" s="253"/>
      <c r="AA572" s="253"/>
      <c r="AB572" s="253"/>
      <c r="AC572" s="253"/>
      <c r="AD572" s="253"/>
      <c r="AE572" s="253"/>
      <c r="AF572" s="253"/>
      <c r="AG572" s="253"/>
      <c r="AH572" s="253"/>
      <c r="AI572" s="253">
        <v>0</v>
      </c>
      <c r="AJ572" s="253"/>
      <c r="AK572" s="253">
        <v>9250000</v>
      </c>
      <c r="AL572" s="253"/>
      <c r="AM572" s="253"/>
      <c r="AN572" s="253"/>
      <c r="AO572" s="253"/>
      <c r="AP572" s="253"/>
      <c r="AQ572" s="253"/>
      <c r="AR572" s="253"/>
      <c r="AS572" s="253">
        <f>IF(SUM(AL572:AM572)&lt;SUM(AK572),SUM(AK572)-SUM(AL572:AM572),)</f>
        <v>9250000</v>
      </c>
      <c r="AT572" s="27">
        <f t="shared" si="66"/>
        <v>9250000</v>
      </c>
      <c r="BH572" s="256"/>
    </row>
    <row r="573" spans="1:60" ht="18" customHeight="1">
      <c r="A573" s="218">
        <f>SUBTOTAL(3,$AT$7:AT573)</f>
        <v>567</v>
      </c>
      <c r="B573" s="251" t="s">
        <v>12085</v>
      </c>
      <c r="C573" s="251" t="str">
        <f t="shared" si="65"/>
        <v>007</v>
      </c>
      <c r="D573" s="260" t="s">
        <v>4777</v>
      </c>
      <c r="E573" s="258" t="s">
        <v>12086</v>
      </c>
      <c r="F573" s="251" t="s">
        <v>12087</v>
      </c>
      <c r="G573" s="251" t="s">
        <v>496</v>
      </c>
      <c r="H573" s="251"/>
      <c r="I573" s="259" t="s">
        <v>7870</v>
      </c>
      <c r="J573" s="252"/>
      <c r="K573" s="259" t="s">
        <v>7870</v>
      </c>
      <c r="L573" s="252"/>
      <c r="M573" s="251" t="s">
        <v>12032</v>
      </c>
      <c r="N573" s="251"/>
      <c r="O573" s="251"/>
      <c r="P573" s="251"/>
      <c r="Q573" s="288">
        <v>8900000</v>
      </c>
      <c r="R573" s="288"/>
      <c r="S573" s="288"/>
      <c r="T573" s="288"/>
      <c r="U573" s="253">
        <v>8900000</v>
      </c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>
        <v>0</v>
      </c>
      <c r="AJ573" s="253"/>
      <c r="AK573" s="253">
        <v>9250000</v>
      </c>
      <c r="AL573" s="253"/>
      <c r="AM573" s="253">
        <v>9250000</v>
      </c>
      <c r="AN573" s="253"/>
      <c r="AO573" s="253"/>
      <c r="AP573" s="253"/>
      <c r="AQ573" s="253"/>
      <c r="AR573" s="253"/>
      <c r="AS573" s="253">
        <f>IF(SUM(AL573:AM573)&lt;SUM(AK573),SUM(AK573)-SUM(AL573:AM573),)</f>
        <v>0</v>
      </c>
      <c r="AT573" s="27">
        <f t="shared" si="66"/>
        <v>0</v>
      </c>
      <c r="BH573" s="256"/>
    </row>
    <row r="574" spans="1:60" ht="18" customHeight="1">
      <c r="A574" s="218">
        <f>SUBTOTAL(3,$AT$7:AT574)</f>
        <v>568</v>
      </c>
      <c r="B574" s="251" t="s">
        <v>12088</v>
      </c>
      <c r="C574" s="251" t="str">
        <f t="shared" si="65"/>
        <v>007</v>
      </c>
      <c r="D574" s="260" t="s">
        <v>6008</v>
      </c>
      <c r="E574" s="258" t="s">
        <v>12089</v>
      </c>
      <c r="F574" s="251" t="s">
        <v>9939</v>
      </c>
      <c r="G574" s="251" t="s">
        <v>496</v>
      </c>
      <c r="H574" s="251"/>
      <c r="I574" s="259" t="s">
        <v>7870</v>
      </c>
      <c r="J574" s="252"/>
      <c r="K574" s="259" t="s">
        <v>7870</v>
      </c>
      <c r="L574" s="252"/>
      <c r="M574" s="251" t="s">
        <v>12035</v>
      </c>
      <c r="N574" s="251"/>
      <c r="O574" s="251"/>
      <c r="P574" s="251"/>
      <c r="Q574" s="288">
        <v>8900000</v>
      </c>
      <c r="R574" s="288"/>
      <c r="S574" s="288"/>
      <c r="T574" s="288"/>
      <c r="U574" s="253">
        <v>8900000</v>
      </c>
      <c r="V574" s="253"/>
      <c r="W574" s="253"/>
      <c r="X574" s="253"/>
      <c r="Y574" s="253"/>
      <c r="Z574" s="253"/>
      <c r="AA574" s="253"/>
      <c r="AB574" s="253"/>
      <c r="AC574" s="253"/>
      <c r="AD574" s="253"/>
      <c r="AE574" s="253"/>
      <c r="AF574" s="253"/>
      <c r="AG574" s="253"/>
      <c r="AH574" s="253"/>
      <c r="AI574" s="253">
        <v>0</v>
      </c>
      <c r="AJ574" s="253"/>
      <c r="AK574" s="253">
        <v>9250000</v>
      </c>
      <c r="AL574" s="253"/>
      <c r="AM574" s="253">
        <v>9250000</v>
      </c>
      <c r="AN574" s="253"/>
      <c r="AO574" s="253"/>
      <c r="AP574" s="253"/>
      <c r="AQ574" s="253"/>
      <c r="AR574" s="253"/>
      <c r="AS574" s="253">
        <f>IF(SUM(AL574:AM574)&lt;SUM(AK574),SUM(AK574)-SUM(AL574:AM574),)</f>
        <v>0</v>
      </c>
      <c r="AT574" s="27">
        <f t="shared" si="66"/>
        <v>0</v>
      </c>
      <c r="BH574" s="256"/>
    </row>
    <row r="575" spans="1:60" ht="18" customHeight="1">
      <c r="A575" s="218">
        <f>SUBTOTAL(3,$AT$7:AT575)</f>
        <v>569</v>
      </c>
      <c r="B575" s="251" t="s">
        <v>12068</v>
      </c>
      <c r="C575" s="251" t="str">
        <f t="shared" si="65"/>
        <v>007</v>
      </c>
      <c r="D575" s="260" t="s">
        <v>12069</v>
      </c>
      <c r="E575" s="258" t="s">
        <v>12070</v>
      </c>
      <c r="F575" s="251" t="s">
        <v>12071</v>
      </c>
      <c r="G575" s="251" t="s">
        <v>496</v>
      </c>
      <c r="H575" s="251"/>
      <c r="I575" s="259" t="s">
        <v>7870</v>
      </c>
      <c r="J575" s="252"/>
      <c r="K575" s="259" t="s">
        <v>7870</v>
      </c>
      <c r="L575" s="252"/>
      <c r="M575" s="251" t="s">
        <v>12032</v>
      </c>
      <c r="N575" s="251"/>
      <c r="O575" s="251"/>
      <c r="P575" s="251"/>
      <c r="Q575" s="288">
        <v>8900000</v>
      </c>
      <c r="R575" s="288"/>
      <c r="S575" s="288"/>
      <c r="T575" s="288"/>
      <c r="U575" s="253"/>
      <c r="V575" s="253"/>
      <c r="W575" s="253">
        <v>8900000</v>
      </c>
      <c r="X575" s="253"/>
      <c r="Y575" s="253"/>
      <c r="Z575" s="253"/>
      <c r="AA575" s="253"/>
      <c r="AB575" s="253"/>
      <c r="AC575" s="253"/>
      <c r="AD575" s="253"/>
      <c r="AE575" s="253"/>
      <c r="AF575" s="253"/>
      <c r="AG575" s="253"/>
      <c r="AH575" s="253"/>
      <c r="AI575" s="253">
        <v>0</v>
      </c>
      <c r="AJ575" s="253"/>
      <c r="AK575" s="253">
        <v>9250000</v>
      </c>
      <c r="AL575" s="253"/>
      <c r="AM575" s="253"/>
      <c r="AN575" s="253"/>
      <c r="AO575" s="253">
        <v>9250000</v>
      </c>
      <c r="AP575" s="253"/>
      <c r="AQ575" s="253"/>
      <c r="AR575" s="253"/>
      <c r="AS575" s="253">
        <f>IF(SUM(AL575:AO575)&lt;SUM(AK575),SUM(AK575)-SUM(AL575:AO575),)</f>
        <v>0</v>
      </c>
      <c r="AT575" s="27">
        <f t="shared" si="66"/>
        <v>0</v>
      </c>
      <c r="BH575" s="256"/>
    </row>
    <row r="576" spans="1:60" ht="18" customHeight="1">
      <c r="A576" s="218">
        <f>SUBTOTAL(3,$AT$7:AT576)</f>
        <v>570</v>
      </c>
      <c r="B576" s="251" t="s">
        <v>12093</v>
      </c>
      <c r="C576" s="251" t="str">
        <f t="shared" si="65"/>
        <v>007</v>
      </c>
      <c r="D576" s="260" t="s">
        <v>6769</v>
      </c>
      <c r="E576" s="258" t="s">
        <v>12094</v>
      </c>
      <c r="F576" s="251" t="s">
        <v>10552</v>
      </c>
      <c r="G576" s="251" t="s">
        <v>496</v>
      </c>
      <c r="H576" s="251"/>
      <c r="I576" s="259" t="s">
        <v>7870</v>
      </c>
      <c r="J576" s="252"/>
      <c r="K576" s="259" t="s">
        <v>7870</v>
      </c>
      <c r="L576" s="252"/>
      <c r="M576" s="251" t="s">
        <v>12032</v>
      </c>
      <c r="N576" s="251"/>
      <c r="O576" s="251"/>
      <c r="P576" s="251"/>
      <c r="Q576" s="288">
        <v>8900000</v>
      </c>
      <c r="R576" s="288"/>
      <c r="S576" s="288"/>
      <c r="T576" s="288"/>
      <c r="U576" s="253">
        <v>8900000</v>
      </c>
      <c r="V576" s="253"/>
      <c r="W576" s="253"/>
      <c r="X576" s="253"/>
      <c r="Y576" s="253"/>
      <c r="Z576" s="253"/>
      <c r="AA576" s="253"/>
      <c r="AB576" s="253"/>
      <c r="AC576" s="253"/>
      <c r="AD576" s="253"/>
      <c r="AE576" s="253"/>
      <c r="AF576" s="253"/>
      <c r="AG576" s="253"/>
      <c r="AH576" s="253"/>
      <c r="AI576" s="253">
        <v>0</v>
      </c>
      <c r="AJ576" s="253"/>
      <c r="AK576" s="253">
        <v>9250000</v>
      </c>
      <c r="AL576" s="253"/>
      <c r="AM576" s="253">
        <v>9250000</v>
      </c>
      <c r="AN576" s="253"/>
      <c r="AO576" s="253"/>
      <c r="AP576" s="253"/>
      <c r="AQ576" s="253"/>
      <c r="AR576" s="253"/>
      <c r="AS576" s="253">
        <f>IF(SUM(AL576:AM576)&lt;SUM(AK576),SUM(AK576)-SUM(AL576:AM576),)</f>
        <v>0</v>
      </c>
      <c r="AT576" s="27">
        <f t="shared" si="66"/>
        <v>0</v>
      </c>
      <c r="BH576" s="256"/>
    </row>
    <row r="577" spans="1:60" ht="18" customHeight="1">
      <c r="A577" s="218">
        <f>SUBTOTAL(3,$AT$7:AT577)</f>
        <v>571</v>
      </c>
      <c r="B577" s="251" t="s">
        <v>12095</v>
      </c>
      <c r="C577" s="251" t="str">
        <f t="shared" si="65"/>
        <v>007</v>
      </c>
      <c r="D577" s="260" t="s">
        <v>5770</v>
      </c>
      <c r="E577" s="258" t="s">
        <v>12096</v>
      </c>
      <c r="F577" s="251" t="s">
        <v>11249</v>
      </c>
      <c r="G577" s="251" t="s">
        <v>496</v>
      </c>
      <c r="H577" s="251"/>
      <c r="I577" s="259" t="s">
        <v>7870</v>
      </c>
      <c r="J577" s="252"/>
      <c r="K577" s="259" t="s">
        <v>7870</v>
      </c>
      <c r="L577" s="252"/>
      <c r="M577" s="251" t="s">
        <v>12032</v>
      </c>
      <c r="N577" s="251"/>
      <c r="O577" s="251"/>
      <c r="P577" s="251"/>
      <c r="Q577" s="288">
        <v>8900000</v>
      </c>
      <c r="R577" s="288"/>
      <c r="S577" s="288"/>
      <c r="T577" s="288"/>
      <c r="U577" s="253">
        <v>8900000</v>
      </c>
      <c r="V577" s="253"/>
      <c r="W577" s="253"/>
      <c r="X577" s="253"/>
      <c r="Y577" s="253"/>
      <c r="Z577" s="253"/>
      <c r="AA577" s="253"/>
      <c r="AB577" s="253"/>
      <c r="AC577" s="253"/>
      <c r="AD577" s="253"/>
      <c r="AE577" s="253"/>
      <c r="AF577" s="253"/>
      <c r="AG577" s="253"/>
      <c r="AH577" s="253"/>
      <c r="AI577" s="253">
        <v>0</v>
      </c>
      <c r="AJ577" s="253"/>
      <c r="AK577" s="253">
        <v>9250000</v>
      </c>
      <c r="AL577" s="253"/>
      <c r="AM577" s="253">
        <v>9250000</v>
      </c>
      <c r="AN577" s="253"/>
      <c r="AO577" s="253"/>
      <c r="AP577" s="253"/>
      <c r="AQ577" s="253"/>
      <c r="AR577" s="253"/>
      <c r="AS577" s="253">
        <f>IF(SUM(AL577:AM577)&lt;SUM(AK577),SUM(AK577)-SUM(AL577:AM577),)</f>
        <v>0</v>
      </c>
      <c r="AT577" s="27">
        <f t="shared" si="66"/>
        <v>0</v>
      </c>
      <c r="BH577" s="256"/>
    </row>
    <row r="578" spans="1:60" ht="18" customHeight="1">
      <c r="A578" s="218">
        <f>SUBTOTAL(3,$AT$7:AT578)</f>
        <v>572</v>
      </c>
      <c r="B578" s="251" t="s">
        <v>12097</v>
      </c>
      <c r="C578" s="251" t="str">
        <f t="shared" si="65"/>
        <v>007</v>
      </c>
      <c r="D578" s="260" t="s">
        <v>6190</v>
      </c>
      <c r="E578" s="258" t="s">
        <v>12098</v>
      </c>
      <c r="F578" s="251" t="s">
        <v>12099</v>
      </c>
      <c r="G578" s="251" t="s">
        <v>496</v>
      </c>
      <c r="H578" s="251"/>
      <c r="I578" s="259" t="s">
        <v>7870</v>
      </c>
      <c r="J578" s="252"/>
      <c r="K578" s="259" t="s">
        <v>7870</v>
      </c>
      <c r="L578" s="252"/>
      <c r="M578" s="251" t="s">
        <v>12035</v>
      </c>
      <c r="N578" s="251"/>
      <c r="O578" s="251"/>
      <c r="P578" s="251"/>
      <c r="Q578" s="288">
        <v>8900000</v>
      </c>
      <c r="R578" s="288"/>
      <c r="S578" s="288"/>
      <c r="T578" s="288"/>
      <c r="U578" s="253">
        <v>8900000</v>
      </c>
      <c r="V578" s="253"/>
      <c r="W578" s="253"/>
      <c r="X578" s="253"/>
      <c r="Y578" s="253"/>
      <c r="Z578" s="253"/>
      <c r="AA578" s="253"/>
      <c r="AB578" s="253"/>
      <c r="AC578" s="253"/>
      <c r="AD578" s="253"/>
      <c r="AE578" s="253"/>
      <c r="AF578" s="253"/>
      <c r="AG578" s="253"/>
      <c r="AH578" s="253"/>
      <c r="AI578" s="253">
        <v>0</v>
      </c>
      <c r="AJ578" s="253"/>
      <c r="AK578" s="253">
        <v>9250000</v>
      </c>
      <c r="AL578" s="253"/>
      <c r="AM578" s="253"/>
      <c r="AN578" s="253"/>
      <c r="AO578" s="253">
        <v>9250000</v>
      </c>
      <c r="AP578" s="253"/>
      <c r="AQ578" s="253"/>
      <c r="AR578" s="253"/>
      <c r="AS578" s="253">
        <f>IF(SUM(AL578:AO578)&lt;SUM(AK578),SUM(AK578)-SUM(AL578:AO578),)</f>
        <v>0</v>
      </c>
      <c r="AT578" s="27">
        <f t="shared" si="66"/>
        <v>0</v>
      </c>
      <c r="BH578" s="256"/>
    </row>
    <row r="579" spans="1:60" ht="18" customHeight="1">
      <c r="A579" s="218">
        <f>SUBTOTAL(3,$AT$7:AT579)</f>
        <v>573</v>
      </c>
      <c r="B579" s="251" t="s">
        <v>12100</v>
      </c>
      <c r="C579" s="251" t="str">
        <f t="shared" si="65"/>
        <v>007</v>
      </c>
      <c r="D579" s="260" t="s">
        <v>6073</v>
      </c>
      <c r="E579" s="258" t="s">
        <v>12101</v>
      </c>
      <c r="F579" s="251" t="s">
        <v>11047</v>
      </c>
      <c r="G579" s="251" t="s">
        <v>496</v>
      </c>
      <c r="H579" s="251"/>
      <c r="I579" s="259" t="s">
        <v>7870</v>
      </c>
      <c r="J579" s="252"/>
      <c r="K579" s="259" t="s">
        <v>7870</v>
      </c>
      <c r="L579" s="252"/>
      <c r="M579" s="251" t="s">
        <v>12032</v>
      </c>
      <c r="N579" s="251"/>
      <c r="O579" s="251"/>
      <c r="P579" s="251"/>
      <c r="Q579" s="288">
        <v>8900000</v>
      </c>
      <c r="R579" s="288"/>
      <c r="S579" s="288"/>
      <c r="T579" s="288"/>
      <c r="U579" s="253">
        <v>8900000</v>
      </c>
      <c r="V579" s="253"/>
      <c r="W579" s="253"/>
      <c r="X579" s="253"/>
      <c r="Y579" s="253"/>
      <c r="Z579" s="253"/>
      <c r="AA579" s="253"/>
      <c r="AB579" s="253"/>
      <c r="AC579" s="253"/>
      <c r="AD579" s="253"/>
      <c r="AE579" s="253"/>
      <c r="AF579" s="253"/>
      <c r="AG579" s="253"/>
      <c r="AH579" s="253"/>
      <c r="AI579" s="253">
        <v>0</v>
      </c>
      <c r="AJ579" s="253"/>
      <c r="AK579" s="253">
        <v>9250000</v>
      </c>
      <c r="AL579" s="253"/>
      <c r="AM579" s="253">
        <v>9250000</v>
      </c>
      <c r="AN579" s="253"/>
      <c r="AO579" s="253"/>
      <c r="AP579" s="253"/>
      <c r="AQ579" s="253"/>
      <c r="AR579" s="253"/>
      <c r="AS579" s="253">
        <f>IF(SUM(AL579:AM579)&lt;SUM(AK579),SUM(AK579)-SUM(AL579:AM579),)</f>
        <v>0</v>
      </c>
      <c r="AT579" s="27">
        <f t="shared" si="66"/>
        <v>0</v>
      </c>
      <c r="BH579" s="256"/>
    </row>
    <row r="580" spans="1:60" ht="18" customHeight="1">
      <c r="A580" s="218">
        <f>SUBTOTAL(3,$AT$7:AT580)</f>
        <v>574</v>
      </c>
      <c r="B580" s="251" t="s">
        <v>12102</v>
      </c>
      <c r="C580" s="251" t="str">
        <f t="shared" si="65"/>
        <v>007</v>
      </c>
      <c r="D580" s="260" t="s">
        <v>5074</v>
      </c>
      <c r="E580" s="258" t="s">
        <v>12103</v>
      </c>
      <c r="F580" s="251" t="s">
        <v>11032</v>
      </c>
      <c r="G580" s="251" t="s">
        <v>496</v>
      </c>
      <c r="H580" s="251"/>
      <c r="I580" s="259" t="s">
        <v>7870</v>
      </c>
      <c r="J580" s="252"/>
      <c r="K580" s="259" t="s">
        <v>7870</v>
      </c>
      <c r="L580" s="252"/>
      <c r="M580" s="251" t="s">
        <v>12035</v>
      </c>
      <c r="N580" s="251"/>
      <c r="O580" s="251"/>
      <c r="P580" s="251"/>
      <c r="Q580" s="288">
        <v>8900000</v>
      </c>
      <c r="R580" s="288"/>
      <c r="S580" s="288"/>
      <c r="T580" s="288"/>
      <c r="U580" s="253">
        <v>8900000</v>
      </c>
      <c r="V580" s="253"/>
      <c r="W580" s="253"/>
      <c r="X580" s="253"/>
      <c r="Y580" s="253"/>
      <c r="Z580" s="253"/>
      <c r="AA580" s="253"/>
      <c r="AB580" s="253"/>
      <c r="AC580" s="253"/>
      <c r="AD580" s="253"/>
      <c r="AE580" s="253"/>
      <c r="AF580" s="253"/>
      <c r="AG580" s="253"/>
      <c r="AH580" s="253"/>
      <c r="AI580" s="253">
        <v>0</v>
      </c>
      <c r="AJ580" s="253"/>
      <c r="AK580" s="253">
        <v>9250000</v>
      </c>
      <c r="AL580" s="253"/>
      <c r="AM580" s="253">
        <v>9250000</v>
      </c>
      <c r="AN580" s="253"/>
      <c r="AO580" s="253"/>
      <c r="AP580" s="253"/>
      <c r="AQ580" s="253"/>
      <c r="AR580" s="253"/>
      <c r="AS580" s="253">
        <f>IF(SUM(AL580:AM580)&lt;SUM(AK580),SUM(AK580)-SUM(AL580:AM580),)</f>
        <v>0</v>
      </c>
      <c r="AT580" s="27">
        <f t="shared" si="66"/>
        <v>0</v>
      </c>
      <c r="BH580" s="256"/>
    </row>
    <row r="581" spans="1:60" ht="18" customHeight="1">
      <c r="A581" s="218">
        <f>SUBTOTAL(3,$AT$7:AT581)</f>
        <v>575</v>
      </c>
      <c r="B581" s="251" t="s">
        <v>12072</v>
      </c>
      <c r="C581" s="251" t="str">
        <f t="shared" si="65"/>
        <v>007</v>
      </c>
      <c r="D581" s="260" t="s">
        <v>12073</v>
      </c>
      <c r="E581" s="258" t="s">
        <v>12074</v>
      </c>
      <c r="F581" s="251" t="s">
        <v>10774</v>
      </c>
      <c r="G581" s="251" t="s">
        <v>7106</v>
      </c>
      <c r="H581" s="251"/>
      <c r="I581" s="259" t="s">
        <v>7870</v>
      </c>
      <c r="J581" s="252"/>
      <c r="K581" s="259" t="s">
        <v>7870</v>
      </c>
      <c r="L581" s="252"/>
      <c r="M581" s="251" t="s">
        <v>12032</v>
      </c>
      <c r="N581" s="251"/>
      <c r="O581" s="251"/>
      <c r="P581" s="251"/>
      <c r="Q581" s="288">
        <v>8900000</v>
      </c>
      <c r="R581" s="288"/>
      <c r="S581" s="288"/>
      <c r="T581" s="288"/>
      <c r="U581" s="253"/>
      <c r="V581" s="253"/>
      <c r="W581" s="253">
        <v>8900000</v>
      </c>
      <c r="X581" s="253"/>
      <c r="Y581" s="253"/>
      <c r="Z581" s="253"/>
      <c r="AA581" s="253"/>
      <c r="AB581" s="253"/>
      <c r="AC581" s="253"/>
      <c r="AD581" s="253"/>
      <c r="AE581" s="253"/>
      <c r="AF581" s="253"/>
      <c r="AG581" s="253"/>
      <c r="AH581" s="253"/>
      <c r="AI581" s="253">
        <v>0</v>
      </c>
      <c r="AJ581" s="253"/>
      <c r="AK581" s="253">
        <v>9250000</v>
      </c>
      <c r="AL581" s="253"/>
      <c r="AM581" s="253"/>
      <c r="AN581" s="253"/>
      <c r="AO581" s="253"/>
      <c r="AP581" s="253"/>
      <c r="AQ581" s="253"/>
      <c r="AR581" s="253"/>
      <c r="AS581" s="253">
        <f>IF(SUM(AL581:AM581)&lt;SUM(AK581),SUM(AK581)-SUM(AL581:AM581),)</f>
        <v>9250000</v>
      </c>
      <c r="AT581" s="27">
        <f t="shared" si="66"/>
        <v>9250000</v>
      </c>
      <c r="BH581" s="256"/>
    </row>
    <row r="582" spans="1:60" ht="18" customHeight="1">
      <c r="A582" s="218">
        <f>SUBTOTAL(3,$AT$7:AT582)</f>
        <v>576</v>
      </c>
      <c r="B582" s="251" t="s">
        <v>12107</v>
      </c>
      <c r="C582" s="251" t="str">
        <f t="shared" si="65"/>
        <v>007</v>
      </c>
      <c r="D582" s="260" t="s">
        <v>6924</v>
      </c>
      <c r="E582" s="258" t="s">
        <v>12108</v>
      </c>
      <c r="F582" s="251" t="s">
        <v>12109</v>
      </c>
      <c r="G582" s="251" t="s">
        <v>496</v>
      </c>
      <c r="H582" s="251"/>
      <c r="I582" s="259" t="s">
        <v>7870</v>
      </c>
      <c r="J582" s="252"/>
      <c r="K582" s="259" t="s">
        <v>7870</v>
      </c>
      <c r="L582" s="252"/>
      <c r="M582" s="251" t="s">
        <v>12035</v>
      </c>
      <c r="N582" s="251"/>
      <c r="O582" s="251"/>
      <c r="P582" s="251"/>
      <c r="Q582" s="288">
        <v>8900000</v>
      </c>
      <c r="R582" s="288"/>
      <c r="S582" s="288"/>
      <c r="T582" s="288"/>
      <c r="U582" s="253">
        <v>8900000</v>
      </c>
      <c r="V582" s="253"/>
      <c r="W582" s="253"/>
      <c r="X582" s="253"/>
      <c r="Y582" s="253"/>
      <c r="Z582" s="253"/>
      <c r="AA582" s="253"/>
      <c r="AB582" s="253"/>
      <c r="AC582" s="253"/>
      <c r="AD582" s="253"/>
      <c r="AE582" s="253"/>
      <c r="AF582" s="253"/>
      <c r="AG582" s="253"/>
      <c r="AH582" s="253"/>
      <c r="AI582" s="253">
        <v>0</v>
      </c>
      <c r="AJ582" s="253"/>
      <c r="AK582" s="253">
        <v>9250000</v>
      </c>
      <c r="AL582" s="253"/>
      <c r="AM582" s="253">
        <v>9250000</v>
      </c>
      <c r="AN582" s="253"/>
      <c r="AO582" s="253"/>
      <c r="AP582" s="253"/>
      <c r="AQ582" s="253"/>
      <c r="AR582" s="253"/>
      <c r="AS582" s="253">
        <f>IF(SUM(AL582:AM582)&lt;SUM(AK582),SUM(AK582)-SUM(AL582:AM582),)</f>
        <v>0</v>
      </c>
      <c r="AT582" s="27">
        <f t="shared" si="66"/>
        <v>0</v>
      </c>
      <c r="BH582" s="256"/>
    </row>
    <row r="583" spans="1:60" ht="18" customHeight="1">
      <c r="A583" s="218">
        <f>SUBTOTAL(3,$AT$7:AT583)</f>
        <v>577</v>
      </c>
      <c r="B583" s="251" t="s">
        <v>12110</v>
      </c>
      <c r="C583" s="251" t="str">
        <f t="shared" si="65"/>
        <v>007</v>
      </c>
      <c r="D583" s="260" t="s">
        <v>6168</v>
      </c>
      <c r="E583" s="258" t="s">
        <v>12111</v>
      </c>
      <c r="F583" s="251" t="s">
        <v>10835</v>
      </c>
      <c r="G583" s="251" t="s">
        <v>496</v>
      </c>
      <c r="H583" s="251"/>
      <c r="I583" s="259" t="s">
        <v>7870</v>
      </c>
      <c r="J583" s="252"/>
      <c r="K583" s="259" t="s">
        <v>7870</v>
      </c>
      <c r="L583" s="252"/>
      <c r="M583" s="251" t="s">
        <v>12032</v>
      </c>
      <c r="N583" s="251"/>
      <c r="O583" s="251"/>
      <c r="P583" s="251"/>
      <c r="Q583" s="288">
        <v>8900000</v>
      </c>
      <c r="R583" s="288"/>
      <c r="S583" s="288"/>
      <c r="T583" s="288"/>
      <c r="U583" s="253">
        <v>8900000</v>
      </c>
      <c r="V583" s="253"/>
      <c r="W583" s="253"/>
      <c r="X583" s="253"/>
      <c r="Y583" s="253"/>
      <c r="Z583" s="253"/>
      <c r="AA583" s="253"/>
      <c r="AB583" s="253"/>
      <c r="AC583" s="253"/>
      <c r="AD583" s="253"/>
      <c r="AE583" s="253"/>
      <c r="AF583" s="253"/>
      <c r="AG583" s="253"/>
      <c r="AH583" s="253"/>
      <c r="AI583" s="253">
        <v>0</v>
      </c>
      <c r="AJ583" s="253"/>
      <c r="AK583" s="253">
        <v>9250000</v>
      </c>
      <c r="AL583" s="253"/>
      <c r="AM583" s="253"/>
      <c r="AN583" s="253"/>
      <c r="AO583" s="253">
        <v>9250000</v>
      </c>
      <c r="AP583" s="253"/>
      <c r="AQ583" s="253"/>
      <c r="AR583" s="253"/>
      <c r="AS583" s="253">
        <f t="shared" ref="AS583:AS584" si="67">IF(SUM(AL583:AO583)&lt;SUM(AK583),SUM(AK583)-SUM(AL583:AO583),)</f>
        <v>0</v>
      </c>
      <c r="AT583" s="27">
        <f t="shared" si="66"/>
        <v>0</v>
      </c>
      <c r="BH583" s="256"/>
    </row>
    <row r="584" spans="1:60" ht="18" customHeight="1">
      <c r="A584" s="218">
        <f>SUBTOTAL(3,$AT$7:AT584)</f>
        <v>578</v>
      </c>
      <c r="B584" s="251" t="s">
        <v>12112</v>
      </c>
      <c r="C584" s="251" t="str">
        <f t="shared" si="65"/>
        <v>007</v>
      </c>
      <c r="D584" s="260" t="s">
        <v>6657</v>
      </c>
      <c r="E584" s="258" t="s">
        <v>10269</v>
      </c>
      <c r="F584" s="251" t="s">
        <v>12113</v>
      </c>
      <c r="G584" s="251" t="s">
        <v>496</v>
      </c>
      <c r="H584" s="251"/>
      <c r="I584" s="259" t="s">
        <v>7870</v>
      </c>
      <c r="J584" s="252"/>
      <c r="K584" s="259" t="s">
        <v>7870</v>
      </c>
      <c r="L584" s="252"/>
      <c r="M584" s="251" t="s">
        <v>12032</v>
      </c>
      <c r="N584" s="251"/>
      <c r="O584" s="251"/>
      <c r="P584" s="251"/>
      <c r="Q584" s="288">
        <v>8900000</v>
      </c>
      <c r="R584" s="288"/>
      <c r="S584" s="288"/>
      <c r="T584" s="288"/>
      <c r="U584" s="253">
        <v>8900000</v>
      </c>
      <c r="V584" s="253"/>
      <c r="W584" s="253"/>
      <c r="X584" s="253"/>
      <c r="Y584" s="253"/>
      <c r="Z584" s="253"/>
      <c r="AA584" s="253"/>
      <c r="AB584" s="253"/>
      <c r="AC584" s="253"/>
      <c r="AD584" s="253"/>
      <c r="AE584" s="253"/>
      <c r="AF584" s="253"/>
      <c r="AG584" s="253"/>
      <c r="AH584" s="253"/>
      <c r="AI584" s="253">
        <v>0</v>
      </c>
      <c r="AJ584" s="253"/>
      <c r="AK584" s="253">
        <v>9250000</v>
      </c>
      <c r="AL584" s="253"/>
      <c r="AM584" s="253"/>
      <c r="AN584" s="253"/>
      <c r="AO584" s="253">
        <v>9250000</v>
      </c>
      <c r="AP584" s="253"/>
      <c r="AQ584" s="253"/>
      <c r="AR584" s="253"/>
      <c r="AS584" s="253">
        <f t="shared" si="67"/>
        <v>0</v>
      </c>
      <c r="AT584" s="27">
        <f t="shared" si="66"/>
        <v>0</v>
      </c>
      <c r="BH584" s="256"/>
    </row>
    <row r="585" spans="1:60" ht="18" customHeight="1">
      <c r="A585" s="218">
        <f>SUBTOTAL(3,$AT$7:AT585)</f>
        <v>579</v>
      </c>
      <c r="B585" s="251" t="s">
        <v>12114</v>
      </c>
      <c r="C585" s="251" t="str">
        <f t="shared" si="65"/>
        <v>007</v>
      </c>
      <c r="D585" s="260" t="s">
        <v>6536</v>
      </c>
      <c r="E585" s="258" t="s">
        <v>12115</v>
      </c>
      <c r="F585" s="251" t="s">
        <v>10645</v>
      </c>
      <c r="G585" s="251" t="s">
        <v>496</v>
      </c>
      <c r="H585" s="251"/>
      <c r="I585" s="259" t="s">
        <v>7870</v>
      </c>
      <c r="J585" s="252"/>
      <c r="K585" s="259" t="s">
        <v>7870</v>
      </c>
      <c r="L585" s="252"/>
      <c r="M585" s="251" t="s">
        <v>12035</v>
      </c>
      <c r="N585" s="251"/>
      <c r="O585" s="251"/>
      <c r="P585" s="251"/>
      <c r="Q585" s="288">
        <v>8900000</v>
      </c>
      <c r="R585" s="288"/>
      <c r="S585" s="288"/>
      <c r="T585" s="288"/>
      <c r="U585" s="253">
        <v>8900000</v>
      </c>
      <c r="V585" s="253"/>
      <c r="W585" s="253"/>
      <c r="X585" s="253"/>
      <c r="Y585" s="253"/>
      <c r="Z585" s="253"/>
      <c r="AA585" s="253"/>
      <c r="AB585" s="253"/>
      <c r="AC585" s="253"/>
      <c r="AD585" s="253"/>
      <c r="AE585" s="253"/>
      <c r="AF585" s="253"/>
      <c r="AG585" s="253"/>
      <c r="AH585" s="253"/>
      <c r="AI585" s="253">
        <v>0</v>
      </c>
      <c r="AJ585" s="253"/>
      <c r="AK585" s="253">
        <v>9250000</v>
      </c>
      <c r="AL585" s="253"/>
      <c r="AM585" s="253">
        <v>9250000</v>
      </c>
      <c r="AN585" s="253"/>
      <c r="AO585" s="253"/>
      <c r="AP585" s="253"/>
      <c r="AQ585" s="253"/>
      <c r="AR585" s="253"/>
      <c r="AS585" s="253">
        <f t="shared" ref="AS585:AS592" si="68">IF(SUM(AL585:AM585)&lt;SUM(AK585),SUM(AK585)-SUM(AL585:AM585),)</f>
        <v>0</v>
      </c>
      <c r="AT585" s="27">
        <f t="shared" si="66"/>
        <v>0</v>
      </c>
      <c r="BH585" s="256"/>
    </row>
    <row r="586" spans="1:60" ht="18" customHeight="1">
      <c r="A586" s="218">
        <f>SUBTOTAL(3,$AT$7:AT586)</f>
        <v>580</v>
      </c>
      <c r="B586" s="251" t="s">
        <v>12116</v>
      </c>
      <c r="C586" s="251" t="str">
        <f t="shared" si="65"/>
        <v>007</v>
      </c>
      <c r="D586" s="260" t="s">
        <v>6309</v>
      </c>
      <c r="E586" s="258" t="s">
        <v>12117</v>
      </c>
      <c r="F586" s="251" t="s">
        <v>11875</v>
      </c>
      <c r="G586" s="251" t="s">
        <v>7106</v>
      </c>
      <c r="H586" s="251"/>
      <c r="I586" s="259" t="s">
        <v>7870</v>
      </c>
      <c r="J586" s="252"/>
      <c r="K586" s="259" t="s">
        <v>7870</v>
      </c>
      <c r="L586" s="252"/>
      <c r="M586" s="251" t="s">
        <v>12032</v>
      </c>
      <c r="N586" s="251"/>
      <c r="O586" s="251"/>
      <c r="P586" s="251"/>
      <c r="Q586" s="288">
        <v>8900000</v>
      </c>
      <c r="R586" s="288"/>
      <c r="S586" s="288"/>
      <c r="T586" s="288"/>
      <c r="U586" s="253">
        <v>8900000</v>
      </c>
      <c r="V586" s="253"/>
      <c r="W586" s="253"/>
      <c r="X586" s="253"/>
      <c r="Y586" s="253"/>
      <c r="Z586" s="253"/>
      <c r="AA586" s="253"/>
      <c r="AB586" s="253"/>
      <c r="AC586" s="253"/>
      <c r="AD586" s="253"/>
      <c r="AE586" s="253"/>
      <c r="AF586" s="253"/>
      <c r="AG586" s="253"/>
      <c r="AH586" s="253"/>
      <c r="AI586" s="253">
        <v>0</v>
      </c>
      <c r="AJ586" s="253"/>
      <c r="AK586" s="253">
        <v>0</v>
      </c>
      <c r="AL586" s="253"/>
      <c r="AM586" s="253"/>
      <c r="AN586" s="253"/>
      <c r="AO586" s="253"/>
      <c r="AP586" s="253"/>
      <c r="AQ586" s="253"/>
      <c r="AR586" s="253"/>
      <c r="AS586" s="253">
        <f t="shared" si="68"/>
        <v>0</v>
      </c>
      <c r="AT586" s="27">
        <f t="shared" si="66"/>
        <v>0</v>
      </c>
      <c r="AV586" s="264">
        <v>1</v>
      </c>
      <c r="AW586" s="264"/>
      <c r="BH586" s="256"/>
    </row>
    <row r="587" spans="1:60" ht="18" customHeight="1">
      <c r="A587" s="218">
        <f>SUBTOTAL(3,$AT$7:AT587)</f>
        <v>581</v>
      </c>
      <c r="B587" s="251" t="s">
        <v>12118</v>
      </c>
      <c r="C587" s="251" t="str">
        <f t="shared" si="65"/>
        <v>007</v>
      </c>
      <c r="D587" s="260" t="s">
        <v>6597</v>
      </c>
      <c r="E587" s="258" t="s">
        <v>12119</v>
      </c>
      <c r="F587" s="251" t="s">
        <v>10797</v>
      </c>
      <c r="G587" s="251" t="s">
        <v>7106</v>
      </c>
      <c r="H587" s="251"/>
      <c r="I587" s="259" t="s">
        <v>7870</v>
      </c>
      <c r="J587" s="252"/>
      <c r="K587" s="259" t="s">
        <v>7870</v>
      </c>
      <c r="L587" s="252"/>
      <c r="M587" s="251" t="s">
        <v>12035</v>
      </c>
      <c r="N587" s="251"/>
      <c r="O587" s="251"/>
      <c r="P587" s="251"/>
      <c r="Q587" s="288">
        <v>8900000</v>
      </c>
      <c r="R587" s="288"/>
      <c r="S587" s="288"/>
      <c r="T587" s="288"/>
      <c r="U587" s="253">
        <v>8900000</v>
      </c>
      <c r="V587" s="253"/>
      <c r="W587" s="253"/>
      <c r="X587" s="253"/>
      <c r="Y587" s="253"/>
      <c r="Z587" s="253"/>
      <c r="AA587" s="253"/>
      <c r="AB587" s="253"/>
      <c r="AC587" s="253"/>
      <c r="AD587" s="253"/>
      <c r="AE587" s="253"/>
      <c r="AF587" s="253"/>
      <c r="AG587" s="253"/>
      <c r="AH587" s="253"/>
      <c r="AI587" s="253">
        <v>0</v>
      </c>
      <c r="AJ587" s="253"/>
      <c r="AK587" s="253">
        <v>9250000</v>
      </c>
      <c r="AL587" s="253"/>
      <c r="AM587" s="253">
        <v>9250000</v>
      </c>
      <c r="AN587" s="253"/>
      <c r="AO587" s="253"/>
      <c r="AP587" s="253"/>
      <c r="AQ587" s="253"/>
      <c r="AR587" s="253"/>
      <c r="AS587" s="253">
        <f t="shared" si="68"/>
        <v>0</v>
      </c>
      <c r="AT587" s="27">
        <f t="shared" si="66"/>
        <v>0</v>
      </c>
      <c r="BH587" s="256"/>
    </row>
    <row r="588" spans="1:60" ht="18" customHeight="1">
      <c r="A588" s="218">
        <f>SUBTOTAL(3,$AT$7:AT588)</f>
        <v>582</v>
      </c>
      <c r="B588" s="251" t="s">
        <v>12120</v>
      </c>
      <c r="C588" s="251" t="str">
        <f t="shared" si="65"/>
        <v>007</v>
      </c>
      <c r="D588" s="260" t="s">
        <v>6755</v>
      </c>
      <c r="E588" s="258" t="s">
        <v>12121</v>
      </c>
      <c r="F588" s="251" t="s">
        <v>8985</v>
      </c>
      <c r="G588" s="251" t="s">
        <v>7106</v>
      </c>
      <c r="H588" s="251"/>
      <c r="I588" s="259" t="s">
        <v>7870</v>
      </c>
      <c r="J588" s="252"/>
      <c r="K588" s="259" t="s">
        <v>7870</v>
      </c>
      <c r="L588" s="252"/>
      <c r="M588" s="251" t="s">
        <v>12035</v>
      </c>
      <c r="N588" s="251"/>
      <c r="O588" s="251"/>
      <c r="P588" s="251"/>
      <c r="Q588" s="288">
        <v>8900000</v>
      </c>
      <c r="R588" s="288"/>
      <c r="S588" s="288"/>
      <c r="T588" s="288"/>
      <c r="U588" s="253">
        <v>8900000</v>
      </c>
      <c r="V588" s="253"/>
      <c r="W588" s="253"/>
      <c r="X588" s="253"/>
      <c r="Y588" s="253"/>
      <c r="Z588" s="253"/>
      <c r="AA588" s="253"/>
      <c r="AB588" s="253"/>
      <c r="AC588" s="253"/>
      <c r="AD588" s="253"/>
      <c r="AE588" s="253"/>
      <c r="AF588" s="253"/>
      <c r="AG588" s="253"/>
      <c r="AH588" s="253"/>
      <c r="AI588" s="253">
        <v>0</v>
      </c>
      <c r="AJ588" s="253"/>
      <c r="AK588" s="253">
        <v>9250000</v>
      </c>
      <c r="AL588" s="253"/>
      <c r="AM588" s="253"/>
      <c r="AN588" s="253"/>
      <c r="AO588" s="253"/>
      <c r="AP588" s="253"/>
      <c r="AQ588" s="253"/>
      <c r="AR588" s="253"/>
      <c r="AS588" s="253">
        <f t="shared" si="68"/>
        <v>9250000</v>
      </c>
      <c r="AT588" s="27">
        <f t="shared" si="66"/>
        <v>9250000</v>
      </c>
      <c r="BH588" s="256"/>
    </row>
    <row r="589" spans="1:60" ht="18" customHeight="1">
      <c r="A589" s="218">
        <f>SUBTOTAL(3,$AT$7:AT589)</f>
        <v>583</v>
      </c>
      <c r="B589" s="251" t="s">
        <v>12122</v>
      </c>
      <c r="C589" s="251" t="str">
        <f t="shared" si="65"/>
        <v>007</v>
      </c>
      <c r="D589" s="260" t="s">
        <v>4889</v>
      </c>
      <c r="E589" s="258" t="s">
        <v>12123</v>
      </c>
      <c r="F589" s="251" t="s">
        <v>12124</v>
      </c>
      <c r="G589" s="251" t="s">
        <v>7106</v>
      </c>
      <c r="H589" s="251"/>
      <c r="I589" s="259" t="s">
        <v>7870</v>
      </c>
      <c r="J589" s="252"/>
      <c r="K589" s="259" t="s">
        <v>7870</v>
      </c>
      <c r="L589" s="252"/>
      <c r="M589" s="251" t="s">
        <v>12032</v>
      </c>
      <c r="N589" s="251"/>
      <c r="O589" s="251"/>
      <c r="P589" s="251"/>
      <c r="Q589" s="288">
        <v>8900000</v>
      </c>
      <c r="R589" s="288"/>
      <c r="S589" s="288"/>
      <c r="T589" s="288"/>
      <c r="U589" s="253">
        <v>8900000</v>
      </c>
      <c r="V589" s="253"/>
      <c r="W589" s="253"/>
      <c r="X589" s="253"/>
      <c r="Y589" s="253"/>
      <c r="Z589" s="253"/>
      <c r="AA589" s="253"/>
      <c r="AB589" s="253"/>
      <c r="AC589" s="253"/>
      <c r="AD589" s="253"/>
      <c r="AE589" s="253"/>
      <c r="AF589" s="253"/>
      <c r="AG589" s="253"/>
      <c r="AH589" s="253"/>
      <c r="AI589" s="253">
        <v>0</v>
      </c>
      <c r="AJ589" s="253"/>
      <c r="AK589" s="253">
        <v>9250000</v>
      </c>
      <c r="AL589" s="253"/>
      <c r="AM589" s="253">
        <v>9250000</v>
      </c>
      <c r="AN589" s="253"/>
      <c r="AO589" s="253"/>
      <c r="AP589" s="253"/>
      <c r="AQ589" s="253"/>
      <c r="AR589" s="253"/>
      <c r="AS589" s="253">
        <f t="shared" si="68"/>
        <v>0</v>
      </c>
      <c r="AT589" s="27">
        <f t="shared" si="66"/>
        <v>0</v>
      </c>
      <c r="BH589" s="256"/>
    </row>
    <row r="590" spans="1:60" ht="18" customHeight="1">
      <c r="A590" s="218">
        <f>SUBTOTAL(3,$AT$7:AT590)</f>
        <v>584</v>
      </c>
      <c r="B590" s="251" t="s">
        <v>12125</v>
      </c>
      <c r="C590" s="251" t="str">
        <f t="shared" si="65"/>
        <v>007</v>
      </c>
      <c r="D590" s="260" t="s">
        <v>4865</v>
      </c>
      <c r="E590" s="258" t="s">
        <v>12126</v>
      </c>
      <c r="F590" s="251" t="s">
        <v>12127</v>
      </c>
      <c r="G590" s="251" t="s">
        <v>496</v>
      </c>
      <c r="H590" s="251"/>
      <c r="I590" s="259" t="s">
        <v>7870</v>
      </c>
      <c r="J590" s="252"/>
      <c r="K590" s="259" t="s">
        <v>7870</v>
      </c>
      <c r="L590" s="252"/>
      <c r="M590" s="251" t="s">
        <v>12035</v>
      </c>
      <c r="N590" s="251"/>
      <c r="O590" s="251"/>
      <c r="P590" s="251"/>
      <c r="Q590" s="288">
        <v>8900000</v>
      </c>
      <c r="R590" s="288"/>
      <c r="S590" s="288"/>
      <c r="T590" s="288"/>
      <c r="U590" s="253">
        <v>8900000</v>
      </c>
      <c r="V590" s="253"/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>
        <v>0</v>
      </c>
      <c r="AJ590" s="253"/>
      <c r="AK590" s="253">
        <v>9250000</v>
      </c>
      <c r="AL590" s="253"/>
      <c r="AM590" s="253">
        <v>9250000</v>
      </c>
      <c r="AN590" s="253"/>
      <c r="AO590" s="253"/>
      <c r="AP590" s="253"/>
      <c r="AQ590" s="253"/>
      <c r="AR590" s="253"/>
      <c r="AS590" s="253">
        <f t="shared" si="68"/>
        <v>0</v>
      </c>
      <c r="AT590" s="27">
        <f t="shared" si="66"/>
        <v>0</v>
      </c>
      <c r="BH590" s="256"/>
    </row>
    <row r="591" spans="1:60" ht="18" customHeight="1">
      <c r="A591" s="218">
        <f>SUBTOTAL(3,$AT$7:AT591)</f>
        <v>585</v>
      </c>
      <c r="B591" s="251" t="s">
        <v>12131</v>
      </c>
      <c r="C591" s="251" t="str">
        <f t="shared" ref="C591:C622" si="69">MID(D591:D2279,4,3)</f>
        <v>007</v>
      </c>
      <c r="D591" s="260" t="s">
        <v>5312</v>
      </c>
      <c r="E591" s="258" t="s">
        <v>12132</v>
      </c>
      <c r="F591" s="251" t="s">
        <v>11607</v>
      </c>
      <c r="G591" s="251" t="s">
        <v>496</v>
      </c>
      <c r="H591" s="251"/>
      <c r="I591" s="259" t="s">
        <v>7870</v>
      </c>
      <c r="J591" s="252"/>
      <c r="K591" s="259" t="s">
        <v>7870</v>
      </c>
      <c r="L591" s="252"/>
      <c r="M591" s="251" t="s">
        <v>12035</v>
      </c>
      <c r="N591" s="251"/>
      <c r="O591" s="251"/>
      <c r="P591" s="251"/>
      <c r="Q591" s="288">
        <v>8900000</v>
      </c>
      <c r="R591" s="288"/>
      <c r="S591" s="288"/>
      <c r="T591" s="288"/>
      <c r="U591" s="253">
        <v>8900000</v>
      </c>
      <c r="V591" s="253"/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>
        <v>0</v>
      </c>
      <c r="AJ591" s="253"/>
      <c r="AK591" s="253">
        <v>9250000</v>
      </c>
      <c r="AL591" s="253"/>
      <c r="AM591" s="253">
        <v>9250000</v>
      </c>
      <c r="AN591" s="253"/>
      <c r="AO591" s="253"/>
      <c r="AP591" s="253"/>
      <c r="AQ591" s="253"/>
      <c r="AR591" s="253"/>
      <c r="AS591" s="253">
        <f t="shared" si="68"/>
        <v>0</v>
      </c>
      <c r="AT591" s="27">
        <f t="shared" si="66"/>
        <v>0</v>
      </c>
      <c r="BH591" s="256"/>
    </row>
    <row r="592" spans="1:60" ht="18" customHeight="1">
      <c r="A592" s="218">
        <f>SUBTOTAL(3,$AT$7:AT592)</f>
        <v>586</v>
      </c>
      <c r="B592" s="251" t="s">
        <v>12133</v>
      </c>
      <c r="C592" s="251" t="str">
        <f t="shared" si="69"/>
        <v>007</v>
      </c>
      <c r="D592" s="260" t="s">
        <v>6272</v>
      </c>
      <c r="E592" s="258" t="s">
        <v>12134</v>
      </c>
      <c r="F592" s="251" t="s">
        <v>12135</v>
      </c>
      <c r="G592" s="251" t="s">
        <v>496</v>
      </c>
      <c r="H592" s="251"/>
      <c r="I592" s="259" t="s">
        <v>7870</v>
      </c>
      <c r="J592" s="252"/>
      <c r="K592" s="259" t="s">
        <v>7870</v>
      </c>
      <c r="L592" s="252"/>
      <c r="M592" s="251" t="s">
        <v>12032</v>
      </c>
      <c r="N592" s="251"/>
      <c r="O592" s="251"/>
      <c r="P592" s="251"/>
      <c r="Q592" s="288">
        <v>8900000</v>
      </c>
      <c r="R592" s="288"/>
      <c r="S592" s="288"/>
      <c r="T592" s="288"/>
      <c r="U592" s="253">
        <v>8900000</v>
      </c>
      <c r="V592" s="253"/>
      <c r="W592" s="253"/>
      <c r="X592" s="253"/>
      <c r="Y592" s="253"/>
      <c r="Z592" s="253"/>
      <c r="AA592" s="253"/>
      <c r="AB592" s="253"/>
      <c r="AC592" s="253"/>
      <c r="AD592" s="253"/>
      <c r="AE592" s="253"/>
      <c r="AF592" s="253"/>
      <c r="AG592" s="253"/>
      <c r="AH592" s="253"/>
      <c r="AI592" s="253">
        <v>0</v>
      </c>
      <c r="AJ592" s="253"/>
      <c r="AK592" s="253">
        <v>9250000</v>
      </c>
      <c r="AL592" s="253"/>
      <c r="AM592" s="253">
        <v>9250000</v>
      </c>
      <c r="AN592" s="253"/>
      <c r="AO592" s="253"/>
      <c r="AP592" s="253"/>
      <c r="AQ592" s="253"/>
      <c r="AR592" s="253"/>
      <c r="AS592" s="253">
        <f t="shared" si="68"/>
        <v>0</v>
      </c>
      <c r="AT592" s="27">
        <f t="shared" si="66"/>
        <v>0</v>
      </c>
      <c r="BH592" s="256"/>
    </row>
    <row r="593" spans="1:16173" ht="18" customHeight="1">
      <c r="A593" s="218">
        <f>SUBTOTAL(3,$AT$7:AT593)</f>
        <v>587</v>
      </c>
      <c r="B593" s="251" t="s">
        <v>12090</v>
      </c>
      <c r="C593" s="251" t="str">
        <f t="shared" si="69"/>
        <v>007</v>
      </c>
      <c r="D593" s="260" t="s">
        <v>12091</v>
      </c>
      <c r="E593" s="258" t="s">
        <v>12092</v>
      </c>
      <c r="F593" s="251" t="s">
        <v>10532</v>
      </c>
      <c r="G593" s="251" t="s">
        <v>496</v>
      </c>
      <c r="H593" s="251"/>
      <c r="I593" s="259" t="s">
        <v>7870</v>
      </c>
      <c r="J593" s="252"/>
      <c r="K593" s="259" t="s">
        <v>7870</v>
      </c>
      <c r="L593" s="252"/>
      <c r="M593" s="251" t="s">
        <v>12035</v>
      </c>
      <c r="N593" s="251"/>
      <c r="O593" s="251"/>
      <c r="P593" s="288"/>
      <c r="Q593" s="288">
        <v>8900000</v>
      </c>
      <c r="R593" s="288"/>
      <c r="S593" s="288"/>
      <c r="T593" s="288"/>
      <c r="U593" s="253"/>
      <c r="V593" s="253"/>
      <c r="W593" s="253">
        <v>9000000</v>
      </c>
      <c r="X593" s="253"/>
      <c r="Y593" s="253"/>
      <c r="Z593" s="253"/>
      <c r="AA593" s="253"/>
      <c r="AB593" s="253"/>
      <c r="AC593" s="253"/>
      <c r="AD593" s="253"/>
      <c r="AE593" s="253"/>
      <c r="AF593" s="253"/>
      <c r="AG593" s="253"/>
      <c r="AH593" s="392">
        <v>100000</v>
      </c>
      <c r="AI593" s="253">
        <v>0</v>
      </c>
      <c r="AJ593" s="392"/>
      <c r="AK593" s="253">
        <v>9250000</v>
      </c>
      <c r="AL593" s="253"/>
      <c r="AM593" s="253"/>
      <c r="AN593" s="253"/>
      <c r="AO593" s="253">
        <v>9250000</v>
      </c>
      <c r="AP593" s="253"/>
      <c r="AQ593" s="253"/>
      <c r="AR593" s="253"/>
      <c r="AS593" s="253">
        <f t="shared" ref="AS593:AS594" si="70">IF(SUM(AL593:AO593)&lt;SUM(AK593),SUM(AK593)-SUM(AL593:AO593),)</f>
        <v>0</v>
      </c>
      <c r="AT593" s="27">
        <f t="shared" si="66"/>
        <v>0</v>
      </c>
      <c r="BH593" s="256"/>
    </row>
    <row r="594" spans="1:16173" ht="18" customHeight="1">
      <c r="A594" s="218">
        <f>SUBTOTAL(3,$AT$7:AT594)</f>
        <v>588</v>
      </c>
      <c r="B594" s="251" t="s">
        <v>12139</v>
      </c>
      <c r="C594" s="251" t="str">
        <f t="shared" si="69"/>
        <v>007</v>
      </c>
      <c r="D594" s="260" t="s">
        <v>5396</v>
      </c>
      <c r="E594" s="258" t="s">
        <v>12140</v>
      </c>
      <c r="F594" s="251" t="s">
        <v>11545</v>
      </c>
      <c r="G594" s="251" t="s">
        <v>496</v>
      </c>
      <c r="H594" s="251"/>
      <c r="I594" s="259" t="s">
        <v>7870</v>
      </c>
      <c r="J594" s="252"/>
      <c r="K594" s="259" t="s">
        <v>7870</v>
      </c>
      <c r="L594" s="252"/>
      <c r="M594" s="251" t="s">
        <v>12035</v>
      </c>
      <c r="N594" s="251"/>
      <c r="O594" s="251"/>
      <c r="P594" s="251"/>
      <c r="Q594" s="288">
        <v>8900000</v>
      </c>
      <c r="R594" s="288"/>
      <c r="S594" s="288"/>
      <c r="T594" s="288"/>
      <c r="U594" s="253">
        <v>8900000</v>
      </c>
      <c r="V594" s="253"/>
      <c r="W594" s="253"/>
      <c r="X594" s="253"/>
      <c r="Y594" s="253"/>
      <c r="Z594" s="253"/>
      <c r="AA594" s="253"/>
      <c r="AB594" s="253"/>
      <c r="AC594" s="253"/>
      <c r="AD594" s="253"/>
      <c r="AE594" s="253"/>
      <c r="AF594" s="253"/>
      <c r="AG594" s="253"/>
      <c r="AH594" s="253"/>
      <c r="AI594" s="253">
        <v>0</v>
      </c>
      <c r="AJ594" s="253"/>
      <c r="AK594" s="253">
        <v>9250000</v>
      </c>
      <c r="AL594" s="253"/>
      <c r="AM594" s="253"/>
      <c r="AN594" s="253"/>
      <c r="AO594" s="253">
        <v>9250000</v>
      </c>
      <c r="AP594" s="253"/>
      <c r="AQ594" s="253"/>
      <c r="AR594" s="253"/>
      <c r="AS594" s="253">
        <f t="shared" si="70"/>
        <v>0</v>
      </c>
      <c r="AT594" s="27">
        <f t="shared" si="66"/>
        <v>0</v>
      </c>
      <c r="BH594" s="256"/>
    </row>
    <row r="595" spans="1:16173" ht="18" customHeight="1">
      <c r="A595" s="218">
        <f>SUBTOTAL(3,$AT$7:AT595)</f>
        <v>589</v>
      </c>
      <c r="B595" s="251" t="s">
        <v>12141</v>
      </c>
      <c r="C595" s="251" t="str">
        <f t="shared" si="69"/>
        <v>007</v>
      </c>
      <c r="D595" s="260" t="s">
        <v>5333</v>
      </c>
      <c r="E595" s="258" t="s">
        <v>12142</v>
      </c>
      <c r="F595" s="251" t="s">
        <v>10860</v>
      </c>
      <c r="G595" s="251" t="s">
        <v>496</v>
      </c>
      <c r="H595" s="251"/>
      <c r="I595" s="259" t="s">
        <v>7870</v>
      </c>
      <c r="J595" s="252"/>
      <c r="K595" s="259" t="s">
        <v>7870</v>
      </c>
      <c r="L595" s="252"/>
      <c r="M595" s="251" t="s">
        <v>12032</v>
      </c>
      <c r="N595" s="251"/>
      <c r="O595" s="251"/>
      <c r="P595" s="251"/>
      <c r="Q595" s="288">
        <v>8900000</v>
      </c>
      <c r="R595" s="288"/>
      <c r="S595" s="288"/>
      <c r="T595" s="288"/>
      <c r="U595" s="253">
        <v>8900000</v>
      </c>
      <c r="V595" s="253"/>
      <c r="W595" s="253"/>
      <c r="X595" s="253"/>
      <c r="Y595" s="253"/>
      <c r="Z595" s="253"/>
      <c r="AA595" s="253"/>
      <c r="AB595" s="253"/>
      <c r="AC595" s="253"/>
      <c r="AD595" s="253"/>
      <c r="AE595" s="253"/>
      <c r="AF595" s="253"/>
      <c r="AG595" s="253"/>
      <c r="AH595" s="253"/>
      <c r="AI595" s="253">
        <v>0</v>
      </c>
      <c r="AJ595" s="253"/>
      <c r="AK595" s="253">
        <v>9250000</v>
      </c>
      <c r="AL595" s="253"/>
      <c r="AM595" s="253">
        <v>9250000</v>
      </c>
      <c r="AN595" s="253"/>
      <c r="AO595" s="253"/>
      <c r="AP595" s="253"/>
      <c r="AQ595" s="253"/>
      <c r="AR595" s="253"/>
      <c r="AS595" s="253">
        <f>IF(SUM(AL595:AM595)&lt;SUM(AK595),SUM(AK595)-SUM(AL595:AM595),)</f>
        <v>0</v>
      </c>
      <c r="AT595" s="27">
        <f t="shared" si="66"/>
        <v>0</v>
      </c>
      <c r="BH595" s="256"/>
    </row>
    <row r="596" spans="1:16173" ht="18" customHeight="1">
      <c r="A596" s="218">
        <f>SUBTOTAL(3,$AT$7:AT596)</f>
        <v>590</v>
      </c>
      <c r="B596" s="251" t="s">
        <v>12104</v>
      </c>
      <c r="C596" s="251" t="str">
        <f t="shared" si="69"/>
        <v>007</v>
      </c>
      <c r="D596" s="260" t="s">
        <v>12105</v>
      </c>
      <c r="E596" s="258" t="s">
        <v>12106</v>
      </c>
      <c r="F596" s="251" t="s">
        <v>11249</v>
      </c>
      <c r="G596" s="251" t="s">
        <v>496</v>
      </c>
      <c r="H596" s="251"/>
      <c r="I596" s="259" t="s">
        <v>7870</v>
      </c>
      <c r="J596" s="252"/>
      <c r="K596" s="259" t="s">
        <v>7870</v>
      </c>
      <c r="L596" s="252"/>
      <c r="M596" s="251" t="s">
        <v>12032</v>
      </c>
      <c r="N596" s="251"/>
      <c r="O596" s="251"/>
      <c r="P596" s="251"/>
      <c r="Q596" s="288">
        <v>8900000</v>
      </c>
      <c r="R596" s="288"/>
      <c r="S596" s="288"/>
      <c r="T596" s="288"/>
      <c r="U596" s="253"/>
      <c r="V596" s="253"/>
      <c r="W596" s="253">
        <v>8900000</v>
      </c>
      <c r="X596" s="253"/>
      <c r="Y596" s="253"/>
      <c r="Z596" s="253"/>
      <c r="AA596" s="253"/>
      <c r="AB596" s="253"/>
      <c r="AC596" s="253"/>
      <c r="AD596" s="253"/>
      <c r="AE596" s="253"/>
      <c r="AF596" s="253"/>
      <c r="AG596" s="253"/>
      <c r="AH596" s="253"/>
      <c r="AI596" s="253">
        <v>0</v>
      </c>
      <c r="AJ596" s="253"/>
      <c r="AK596" s="253">
        <v>9250000</v>
      </c>
      <c r="AL596" s="253"/>
      <c r="AM596" s="253"/>
      <c r="AN596" s="253"/>
      <c r="AO596" s="253">
        <v>9250000</v>
      </c>
      <c r="AP596" s="253"/>
      <c r="AQ596" s="253"/>
      <c r="AR596" s="253"/>
      <c r="AS596" s="253">
        <f>IF(SUM(AL596:AO596)&lt;SUM(AK596),SUM(AK596)-SUM(AL596:AO596),)</f>
        <v>0</v>
      </c>
      <c r="AT596" s="27">
        <f t="shared" si="66"/>
        <v>0</v>
      </c>
      <c r="BH596" s="256"/>
    </row>
    <row r="597" spans="1:16173" ht="18" customHeight="1">
      <c r="A597" s="218">
        <f>SUBTOTAL(3,$AT$7:AT597)</f>
        <v>591</v>
      </c>
      <c r="B597" s="251" t="s">
        <v>12128</v>
      </c>
      <c r="C597" s="251" t="str">
        <f t="shared" si="69"/>
        <v>007</v>
      </c>
      <c r="D597" s="260" t="s">
        <v>12129</v>
      </c>
      <c r="E597" s="258" t="s">
        <v>12130</v>
      </c>
      <c r="F597" s="251" t="s">
        <v>10887</v>
      </c>
      <c r="G597" s="251" t="s">
        <v>496</v>
      </c>
      <c r="H597" s="251"/>
      <c r="I597" s="259" t="s">
        <v>7870</v>
      </c>
      <c r="J597" s="252"/>
      <c r="K597" s="259" t="s">
        <v>7870</v>
      </c>
      <c r="L597" s="252"/>
      <c r="M597" s="251" t="s">
        <v>12032</v>
      </c>
      <c r="N597" s="251"/>
      <c r="O597" s="251"/>
      <c r="P597" s="251"/>
      <c r="Q597" s="288">
        <v>8900000</v>
      </c>
      <c r="R597" s="288"/>
      <c r="S597" s="288"/>
      <c r="T597" s="288"/>
      <c r="U597" s="253"/>
      <c r="V597" s="253"/>
      <c r="W597" s="253">
        <v>8900000</v>
      </c>
      <c r="X597" s="253"/>
      <c r="Y597" s="253"/>
      <c r="Z597" s="253"/>
      <c r="AA597" s="253"/>
      <c r="AB597" s="253"/>
      <c r="AC597" s="253"/>
      <c r="AD597" s="253"/>
      <c r="AE597" s="253"/>
      <c r="AF597" s="253"/>
      <c r="AG597" s="253"/>
      <c r="AH597" s="253"/>
      <c r="AI597" s="253">
        <v>0</v>
      </c>
      <c r="AJ597" s="253"/>
      <c r="AK597" s="253">
        <v>9250000</v>
      </c>
      <c r="AL597" s="253"/>
      <c r="AM597" s="253"/>
      <c r="AN597" s="253"/>
      <c r="AO597" s="253"/>
      <c r="AP597" s="253"/>
      <c r="AQ597" s="253"/>
      <c r="AR597" s="253"/>
      <c r="AS597" s="253">
        <f>IF(SUM(AL597:AM597)&lt;SUM(AK597),SUM(AK597)-SUM(AL597:AM597),)</f>
        <v>9250000</v>
      </c>
      <c r="AT597" s="27">
        <f t="shared" si="66"/>
        <v>9250000</v>
      </c>
      <c r="BH597" s="256"/>
    </row>
    <row r="598" spans="1:16173" ht="18" customHeight="1">
      <c r="A598" s="218">
        <f>SUBTOTAL(3,$AT$7:AT598)</f>
        <v>592</v>
      </c>
      <c r="B598" s="251" t="s">
        <v>12149</v>
      </c>
      <c r="C598" s="251" t="str">
        <f t="shared" si="69"/>
        <v>007</v>
      </c>
      <c r="D598" s="260" t="s">
        <v>6627</v>
      </c>
      <c r="E598" s="258" t="s">
        <v>12150</v>
      </c>
      <c r="F598" s="251" t="s">
        <v>10639</v>
      </c>
      <c r="G598" s="251" t="s">
        <v>7106</v>
      </c>
      <c r="H598" s="251"/>
      <c r="I598" s="259" t="s">
        <v>7870</v>
      </c>
      <c r="J598" s="252"/>
      <c r="K598" s="259" t="s">
        <v>7870</v>
      </c>
      <c r="L598" s="252"/>
      <c r="M598" s="251" t="s">
        <v>12032</v>
      </c>
      <c r="N598" s="251"/>
      <c r="O598" s="251"/>
      <c r="P598" s="251"/>
      <c r="Q598" s="288">
        <v>8900000</v>
      </c>
      <c r="R598" s="288"/>
      <c r="S598" s="288"/>
      <c r="T598" s="288"/>
      <c r="U598" s="253">
        <v>8900000</v>
      </c>
      <c r="V598" s="253"/>
      <c r="W598" s="253"/>
      <c r="X598" s="253"/>
      <c r="Y598" s="253"/>
      <c r="Z598" s="253"/>
      <c r="AA598" s="253"/>
      <c r="AB598" s="253"/>
      <c r="AC598" s="253"/>
      <c r="AD598" s="253"/>
      <c r="AE598" s="253"/>
      <c r="AF598" s="253"/>
      <c r="AG598" s="253"/>
      <c r="AH598" s="253"/>
      <c r="AI598" s="253">
        <v>0</v>
      </c>
      <c r="AJ598" s="253"/>
      <c r="AK598" s="253">
        <v>9250000</v>
      </c>
      <c r="AL598" s="253"/>
      <c r="AM598" s="253"/>
      <c r="AN598" s="253"/>
      <c r="AO598" s="253"/>
      <c r="AP598" s="253"/>
      <c r="AQ598" s="253"/>
      <c r="AR598" s="253"/>
      <c r="AS598" s="253">
        <f>IF(SUM(AL598:AM598)&lt;SUM(AK598),SUM(AK598)-SUM(AL598:AM598),)</f>
        <v>9250000</v>
      </c>
      <c r="AT598" s="27">
        <f t="shared" si="66"/>
        <v>9250000</v>
      </c>
      <c r="BH598" s="256"/>
    </row>
    <row r="599" spans="1:16173" ht="18" customHeight="1">
      <c r="A599" s="218">
        <f>SUBTOTAL(3,$AT$7:AT599)</f>
        <v>593</v>
      </c>
      <c r="B599" s="251" t="s">
        <v>12151</v>
      </c>
      <c r="C599" s="251" t="str">
        <f t="shared" si="69"/>
        <v>007</v>
      </c>
      <c r="D599" s="260" t="s">
        <v>5055</v>
      </c>
      <c r="E599" s="258" t="s">
        <v>12152</v>
      </c>
      <c r="F599" s="251" t="s">
        <v>10860</v>
      </c>
      <c r="G599" s="251" t="s">
        <v>7106</v>
      </c>
      <c r="H599" s="251"/>
      <c r="I599" s="259" t="s">
        <v>7870</v>
      </c>
      <c r="J599" s="252"/>
      <c r="K599" s="259" t="s">
        <v>7870</v>
      </c>
      <c r="L599" s="252"/>
      <c r="M599" s="251" t="s">
        <v>12035</v>
      </c>
      <c r="N599" s="251"/>
      <c r="O599" s="251"/>
      <c r="P599" s="251"/>
      <c r="Q599" s="288">
        <v>8900000</v>
      </c>
      <c r="R599" s="288"/>
      <c r="S599" s="288"/>
      <c r="T599" s="288"/>
      <c r="U599" s="253">
        <v>8900000</v>
      </c>
      <c r="V599" s="253"/>
      <c r="W599" s="253"/>
      <c r="X599" s="253"/>
      <c r="Y599" s="253"/>
      <c r="Z599" s="253"/>
      <c r="AA599" s="253"/>
      <c r="AB599" s="253"/>
      <c r="AC599" s="253"/>
      <c r="AD599" s="253"/>
      <c r="AE599" s="253"/>
      <c r="AF599" s="253"/>
      <c r="AG599" s="253"/>
      <c r="AH599" s="253"/>
      <c r="AI599" s="253">
        <v>0</v>
      </c>
      <c r="AJ599" s="253"/>
      <c r="AK599" s="253">
        <v>9250000</v>
      </c>
      <c r="AL599" s="253"/>
      <c r="AM599" s="253"/>
      <c r="AN599" s="253"/>
      <c r="AO599" s="253">
        <v>9250000</v>
      </c>
      <c r="AP599" s="253"/>
      <c r="AQ599" s="253"/>
      <c r="AR599" s="253"/>
      <c r="AS599" s="253">
        <f>IF(SUM(AL599:AO599)&lt;SUM(AK599),SUM(AK599)-SUM(AL599:AO599),)</f>
        <v>0</v>
      </c>
      <c r="AT599" s="27">
        <f t="shared" si="66"/>
        <v>0</v>
      </c>
      <c r="BH599" s="256"/>
    </row>
    <row r="600" spans="1:16173" ht="18" customHeight="1">
      <c r="A600" s="218">
        <f>SUBTOTAL(3,$AT$7:AT600)</f>
        <v>594</v>
      </c>
      <c r="B600" s="251" t="s">
        <v>12136</v>
      </c>
      <c r="C600" s="251" t="str">
        <f t="shared" si="69"/>
        <v>007</v>
      </c>
      <c r="D600" s="260" t="s">
        <v>12137</v>
      </c>
      <c r="E600" s="258" t="s">
        <v>12138</v>
      </c>
      <c r="F600" s="262" t="s">
        <v>11286</v>
      </c>
      <c r="G600" s="251" t="s">
        <v>496</v>
      </c>
      <c r="H600" s="251"/>
      <c r="I600" s="259" t="s">
        <v>7870</v>
      </c>
      <c r="J600" s="252"/>
      <c r="K600" s="259" t="s">
        <v>7870</v>
      </c>
      <c r="L600" s="252"/>
      <c r="M600" s="251" t="s">
        <v>12032</v>
      </c>
      <c r="N600" s="251"/>
      <c r="O600" s="251"/>
      <c r="P600" s="251"/>
      <c r="Q600" s="288">
        <v>8900000</v>
      </c>
      <c r="R600" s="288"/>
      <c r="S600" s="288"/>
      <c r="T600" s="288"/>
      <c r="U600" s="253"/>
      <c r="V600" s="253"/>
      <c r="W600" s="253">
        <v>8900000</v>
      </c>
      <c r="X600" s="253"/>
      <c r="Y600" s="253"/>
      <c r="Z600" s="253"/>
      <c r="AA600" s="253"/>
      <c r="AB600" s="253"/>
      <c r="AC600" s="253"/>
      <c r="AD600" s="253"/>
      <c r="AE600" s="253"/>
      <c r="AF600" s="253"/>
      <c r="AG600" s="253"/>
      <c r="AH600" s="253"/>
      <c r="AI600" s="253">
        <v>0</v>
      </c>
      <c r="AJ600" s="253"/>
      <c r="AK600" s="253">
        <v>9250000</v>
      </c>
      <c r="AL600" s="253"/>
      <c r="AM600" s="253"/>
      <c r="AN600" s="253"/>
      <c r="AO600" s="253"/>
      <c r="AP600" s="253"/>
      <c r="AQ600" s="253"/>
      <c r="AR600" s="253"/>
      <c r="AS600" s="253">
        <f t="shared" ref="AS600:AS612" si="71">IF(SUM(AL600:AM600)&lt;SUM(AK600),SUM(AK600)-SUM(AL600:AM600),)</f>
        <v>9250000</v>
      </c>
      <c r="AT600" s="27">
        <f t="shared" si="66"/>
        <v>9250000</v>
      </c>
      <c r="BH600" s="256"/>
    </row>
    <row r="601" spans="1:16173" ht="18" customHeight="1">
      <c r="A601" s="218">
        <f>SUBTOTAL(3,$AT$7:AT601)</f>
        <v>595</v>
      </c>
      <c r="B601" s="251" t="s">
        <v>12157</v>
      </c>
      <c r="C601" s="251" t="str">
        <f t="shared" si="69"/>
        <v>007</v>
      </c>
      <c r="D601" s="260" t="s">
        <v>6879</v>
      </c>
      <c r="E601" s="258" t="s">
        <v>9774</v>
      </c>
      <c r="F601" s="251" t="s">
        <v>9281</v>
      </c>
      <c r="G601" s="251" t="s">
        <v>496</v>
      </c>
      <c r="H601" s="251"/>
      <c r="I601" s="259" t="s">
        <v>7870</v>
      </c>
      <c r="J601" s="252"/>
      <c r="K601" s="259" t="s">
        <v>7870</v>
      </c>
      <c r="L601" s="252"/>
      <c r="M601" s="251" t="s">
        <v>12032</v>
      </c>
      <c r="N601" s="251"/>
      <c r="O601" s="251"/>
      <c r="P601" s="251"/>
      <c r="Q601" s="288">
        <v>8900000</v>
      </c>
      <c r="R601" s="288"/>
      <c r="S601" s="288"/>
      <c r="T601" s="288"/>
      <c r="U601" s="253">
        <v>8900000</v>
      </c>
      <c r="V601" s="253"/>
      <c r="W601" s="253"/>
      <c r="X601" s="253"/>
      <c r="Y601" s="253"/>
      <c r="Z601" s="253"/>
      <c r="AA601" s="253"/>
      <c r="AB601" s="253"/>
      <c r="AC601" s="253"/>
      <c r="AD601" s="253"/>
      <c r="AE601" s="253"/>
      <c r="AF601" s="253"/>
      <c r="AG601" s="253"/>
      <c r="AH601" s="253"/>
      <c r="AI601" s="253">
        <v>0</v>
      </c>
      <c r="AJ601" s="253"/>
      <c r="AK601" s="253">
        <v>9250000</v>
      </c>
      <c r="AL601" s="253"/>
      <c r="AM601" s="253"/>
      <c r="AN601" s="253"/>
      <c r="AO601" s="253"/>
      <c r="AP601" s="253"/>
      <c r="AQ601" s="253"/>
      <c r="AR601" s="253"/>
      <c r="AS601" s="253">
        <f t="shared" si="71"/>
        <v>9250000</v>
      </c>
      <c r="AT601" s="27">
        <f t="shared" si="66"/>
        <v>9250000</v>
      </c>
      <c r="BH601" s="256"/>
    </row>
    <row r="602" spans="1:16173" ht="18" customHeight="1">
      <c r="A602" s="218">
        <f>SUBTOTAL(3,$AT$7:AT602)</f>
        <v>596</v>
      </c>
      <c r="B602" s="251" t="s">
        <v>12158</v>
      </c>
      <c r="C602" s="251" t="str">
        <f t="shared" si="69"/>
        <v>007</v>
      </c>
      <c r="D602" s="260" t="s">
        <v>5092</v>
      </c>
      <c r="E602" s="258" t="s">
        <v>10883</v>
      </c>
      <c r="F602" s="251" t="s">
        <v>9029</v>
      </c>
      <c r="G602" s="251" t="s">
        <v>496</v>
      </c>
      <c r="H602" s="251"/>
      <c r="I602" s="259" t="s">
        <v>7870</v>
      </c>
      <c r="J602" s="252"/>
      <c r="K602" s="259" t="s">
        <v>7870</v>
      </c>
      <c r="L602" s="252"/>
      <c r="M602" s="251" t="s">
        <v>12035</v>
      </c>
      <c r="N602" s="251"/>
      <c r="O602" s="251"/>
      <c r="P602" s="251"/>
      <c r="Q602" s="288">
        <v>8900000</v>
      </c>
      <c r="R602" s="288"/>
      <c r="S602" s="288"/>
      <c r="T602" s="288"/>
      <c r="U602" s="253">
        <v>8900000</v>
      </c>
      <c r="V602" s="253"/>
      <c r="W602" s="253"/>
      <c r="X602" s="253"/>
      <c r="Y602" s="253"/>
      <c r="Z602" s="253"/>
      <c r="AA602" s="253"/>
      <c r="AB602" s="253"/>
      <c r="AC602" s="253"/>
      <c r="AD602" s="253"/>
      <c r="AE602" s="253"/>
      <c r="AF602" s="253"/>
      <c r="AG602" s="253"/>
      <c r="AH602" s="253"/>
      <c r="AI602" s="253">
        <v>0</v>
      </c>
      <c r="AJ602" s="253"/>
      <c r="AK602" s="253">
        <v>9250000</v>
      </c>
      <c r="AL602" s="253"/>
      <c r="AM602" s="253">
        <v>9250000</v>
      </c>
      <c r="AN602" s="253"/>
      <c r="AO602" s="253"/>
      <c r="AP602" s="253"/>
      <c r="AQ602" s="253"/>
      <c r="AR602" s="253"/>
      <c r="AS602" s="253">
        <f t="shared" si="71"/>
        <v>0</v>
      </c>
      <c r="AT602" s="27">
        <f t="shared" si="66"/>
        <v>0</v>
      </c>
      <c r="BH602" s="256"/>
    </row>
    <row r="603" spans="1:16173" ht="18" customHeight="1">
      <c r="A603" s="218">
        <f>SUBTOTAL(3,$AT$7:AT603)</f>
        <v>597</v>
      </c>
      <c r="B603" s="251" t="s">
        <v>12143</v>
      </c>
      <c r="C603" s="251" t="str">
        <f t="shared" si="69"/>
        <v>007</v>
      </c>
      <c r="D603" s="260" t="s">
        <v>12144</v>
      </c>
      <c r="E603" s="258" t="s">
        <v>12145</v>
      </c>
      <c r="F603" s="251" t="s">
        <v>11093</v>
      </c>
      <c r="G603" s="251" t="s">
        <v>496</v>
      </c>
      <c r="H603" s="251"/>
      <c r="I603" s="259" t="s">
        <v>7870</v>
      </c>
      <c r="J603" s="252"/>
      <c r="K603" s="259" t="s">
        <v>7870</v>
      </c>
      <c r="L603" s="252"/>
      <c r="M603" s="251" t="s">
        <v>12035</v>
      </c>
      <c r="N603" s="251"/>
      <c r="O603" s="251"/>
      <c r="P603" s="251"/>
      <c r="Q603" s="288">
        <v>8900000</v>
      </c>
      <c r="R603" s="288"/>
      <c r="S603" s="288"/>
      <c r="T603" s="288"/>
      <c r="U603" s="253"/>
      <c r="V603" s="253"/>
      <c r="W603" s="253"/>
      <c r="X603" s="253"/>
      <c r="Y603" s="253"/>
      <c r="Z603" s="253"/>
      <c r="AA603" s="253"/>
      <c r="AB603" s="253"/>
      <c r="AC603" s="253"/>
      <c r="AD603" s="253"/>
      <c r="AE603" s="253"/>
      <c r="AF603" s="253"/>
      <c r="AG603" s="253"/>
      <c r="AH603" s="253"/>
      <c r="AI603" s="253">
        <v>8900000</v>
      </c>
      <c r="AJ603" s="253"/>
      <c r="AK603" s="253">
        <v>9250000</v>
      </c>
      <c r="AL603" s="253"/>
      <c r="AM603" s="253"/>
      <c r="AN603" s="253"/>
      <c r="AO603" s="253"/>
      <c r="AP603" s="253"/>
      <c r="AQ603" s="253"/>
      <c r="AR603" s="253"/>
      <c r="AS603" s="253">
        <f t="shared" si="71"/>
        <v>9250000</v>
      </c>
      <c r="AT603" s="27">
        <f t="shared" ref="AT603:AT634" si="72">AI603+AS603</f>
        <v>18150000</v>
      </c>
      <c r="BH603" s="256"/>
    </row>
    <row r="604" spans="1:16173" ht="18" customHeight="1">
      <c r="A604" s="218">
        <f>SUBTOTAL(3,$AT$7:AT604)</f>
        <v>598</v>
      </c>
      <c r="B604" s="251" t="s">
        <v>12162</v>
      </c>
      <c r="C604" s="251" t="str">
        <f t="shared" si="69"/>
        <v>007</v>
      </c>
      <c r="D604" s="260" t="s">
        <v>5500</v>
      </c>
      <c r="E604" s="258" t="s">
        <v>12163</v>
      </c>
      <c r="F604" s="251" t="s">
        <v>10566</v>
      </c>
      <c r="G604" s="251" t="s">
        <v>496</v>
      </c>
      <c r="H604" s="251"/>
      <c r="I604" s="259" t="s">
        <v>7870</v>
      </c>
      <c r="J604" s="252"/>
      <c r="K604" s="259" t="s">
        <v>7870</v>
      </c>
      <c r="L604" s="252"/>
      <c r="M604" s="251" t="s">
        <v>12035</v>
      </c>
      <c r="N604" s="251"/>
      <c r="O604" s="251"/>
      <c r="P604" s="251"/>
      <c r="Q604" s="288">
        <v>8900000</v>
      </c>
      <c r="R604" s="288"/>
      <c r="S604" s="288"/>
      <c r="T604" s="288"/>
      <c r="U604" s="253">
        <v>8900000</v>
      </c>
      <c r="V604" s="253"/>
      <c r="W604" s="253"/>
      <c r="X604" s="253"/>
      <c r="Y604" s="253"/>
      <c r="Z604" s="253"/>
      <c r="AA604" s="253"/>
      <c r="AB604" s="253"/>
      <c r="AC604" s="253"/>
      <c r="AD604" s="253"/>
      <c r="AE604" s="253"/>
      <c r="AF604" s="253"/>
      <c r="AG604" s="253"/>
      <c r="AH604" s="253"/>
      <c r="AI604" s="253">
        <v>0</v>
      </c>
      <c r="AJ604" s="253"/>
      <c r="AK604" s="253">
        <v>9250000</v>
      </c>
      <c r="AL604" s="253"/>
      <c r="AM604" s="253">
        <v>9250000</v>
      </c>
      <c r="AN604" s="253"/>
      <c r="AO604" s="253"/>
      <c r="AP604" s="253"/>
      <c r="AQ604" s="253"/>
      <c r="AR604" s="253"/>
      <c r="AS604" s="253">
        <f t="shared" si="71"/>
        <v>0</v>
      </c>
      <c r="AT604" s="27">
        <f t="shared" si="72"/>
        <v>0</v>
      </c>
      <c r="BH604" s="256"/>
    </row>
    <row r="605" spans="1:16173" ht="18" customHeight="1">
      <c r="A605" s="218">
        <f>SUBTOTAL(3,$AT$7:AT605)</f>
        <v>599</v>
      </c>
      <c r="B605" s="251" t="s">
        <v>12146</v>
      </c>
      <c r="C605" s="251" t="str">
        <f t="shared" si="69"/>
        <v>007</v>
      </c>
      <c r="D605" s="260" t="s">
        <v>12147</v>
      </c>
      <c r="E605" s="258" t="s">
        <v>12148</v>
      </c>
      <c r="F605" s="251" t="s">
        <v>10787</v>
      </c>
      <c r="G605" s="251" t="s">
        <v>7106</v>
      </c>
      <c r="H605" s="251"/>
      <c r="I605" s="259" t="s">
        <v>7870</v>
      </c>
      <c r="J605" s="252"/>
      <c r="K605" s="259" t="s">
        <v>7870</v>
      </c>
      <c r="L605" s="252"/>
      <c r="M605" s="251" t="s">
        <v>12032</v>
      </c>
      <c r="N605" s="251"/>
      <c r="O605" s="251"/>
      <c r="P605" s="251"/>
      <c r="Q605" s="288">
        <v>8900000</v>
      </c>
      <c r="R605" s="288"/>
      <c r="S605" s="288"/>
      <c r="T605" s="288"/>
      <c r="U605" s="253"/>
      <c r="V605" s="253"/>
      <c r="W605" s="253">
        <v>8900000</v>
      </c>
      <c r="X605" s="253"/>
      <c r="Y605" s="253"/>
      <c r="Z605" s="253"/>
      <c r="AA605" s="253"/>
      <c r="AB605" s="253"/>
      <c r="AC605" s="253"/>
      <c r="AD605" s="253"/>
      <c r="AE605" s="253"/>
      <c r="AF605" s="253"/>
      <c r="AG605" s="253"/>
      <c r="AH605" s="253"/>
      <c r="AI605" s="253">
        <v>0</v>
      </c>
      <c r="AJ605" s="253"/>
      <c r="AK605" s="253">
        <v>9250000</v>
      </c>
      <c r="AL605" s="253"/>
      <c r="AM605" s="253"/>
      <c r="AN605" s="253"/>
      <c r="AO605" s="253"/>
      <c r="AP605" s="253"/>
      <c r="AQ605" s="253">
        <v>9250000</v>
      </c>
      <c r="AR605" s="253"/>
      <c r="AS605" s="253">
        <f>IF(SUM(AL605:AQ605)&lt;SUM(AK605),SUM(AK605)-SUM(AL605:AQ605),)</f>
        <v>0</v>
      </c>
      <c r="AT605" s="27">
        <f t="shared" si="72"/>
        <v>0</v>
      </c>
      <c r="BH605" s="256"/>
    </row>
    <row r="606" spans="1:16173" ht="18" customHeight="1">
      <c r="A606" s="218">
        <f>SUBTOTAL(3,$AT$7:AT606)</f>
        <v>600</v>
      </c>
      <c r="B606" s="251" t="s">
        <v>12167</v>
      </c>
      <c r="C606" s="251" t="str">
        <f t="shared" si="69"/>
        <v>007</v>
      </c>
      <c r="D606" s="260" t="s">
        <v>6589</v>
      </c>
      <c r="E606" s="258" t="s">
        <v>12168</v>
      </c>
      <c r="F606" s="251" t="s">
        <v>11296</v>
      </c>
      <c r="G606" s="251" t="s">
        <v>496</v>
      </c>
      <c r="H606" s="251"/>
      <c r="I606" s="259" t="s">
        <v>7870</v>
      </c>
      <c r="J606" s="252"/>
      <c r="K606" s="259" t="s">
        <v>7870</v>
      </c>
      <c r="L606" s="252"/>
      <c r="M606" s="251" t="s">
        <v>12035</v>
      </c>
      <c r="N606" s="251"/>
      <c r="O606" s="251"/>
      <c r="P606" s="251"/>
      <c r="Q606" s="288">
        <v>8900000</v>
      </c>
      <c r="R606" s="288"/>
      <c r="S606" s="288"/>
      <c r="T606" s="288"/>
      <c r="U606" s="253">
        <v>8900000</v>
      </c>
      <c r="V606" s="253"/>
      <c r="W606" s="253"/>
      <c r="X606" s="253"/>
      <c r="Y606" s="253"/>
      <c r="Z606" s="253"/>
      <c r="AA606" s="253"/>
      <c r="AB606" s="253"/>
      <c r="AC606" s="253"/>
      <c r="AD606" s="253"/>
      <c r="AE606" s="253"/>
      <c r="AF606" s="253"/>
      <c r="AG606" s="253"/>
      <c r="AH606" s="253"/>
      <c r="AI606" s="253">
        <v>0</v>
      </c>
      <c r="AJ606" s="253"/>
      <c r="AK606" s="253">
        <v>9250000</v>
      </c>
      <c r="AL606" s="253"/>
      <c r="AM606" s="253">
        <v>9250000</v>
      </c>
      <c r="AN606" s="253"/>
      <c r="AO606" s="253"/>
      <c r="AP606" s="253"/>
      <c r="AQ606" s="253"/>
      <c r="AR606" s="253"/>
      <c r="AS606" s="253">
        <f t="shared" si="71"/>
        <v>0</v>
      </c>
      <c r="AT606" s="27">
        <f t="shared" si="72"/>
        <v>0</v>
      </c>
      <c r="BH606" s="256"/>
      <c r="HG606" s="266"/>
      <c r="HH606" s="266"/>
      <c r="HI606" s="266"/>
      <c r="HJ606" s="266"/>
      <c r="HK606" s="266"/>
      <c r="HL606" s="266"/>
      <c r="HM606" s="266"/>
      <c r="IG606" s="266"/>
      <c r="IH606" s="266"/>
      <c r="II606" s="266"/>
      <c r="IJ606" s="266"/>
      <c r="IK606" s="266"/>
      <c r="IL606" s="266"/>
      <c r="IM606" s="266"/>
      <c r="IN606" s="266"/>
      <c r="IO606" s="266"/>
      <c r="IP606" s="266"/>
      <c r="IQ606" s="266"/>
      <c r="IR606" s="266"/>
      <c r="IS606" s="266"/>
      <c r="IT606" s="266"/>
      <c r="IU606" s="266"/>
      <c r="IV606" s="266"/>
      <c r="IW606" s="266"/>
      <c r="IX606" s="266"/>
      <c r="IY606" s="266"/>
      <c r="IZ606" s="266"/>
      <c r="JA606" s="266"/>
      <c r="JB606" s="266"/>
      <c r="JC606" s="266"/>
      <c r="JD606" s="266"/>
      <c r="JE606" s="266"/>
      <c r="JF606" s="266"/>
      <c r="JG606" s="266"/>
      <c r="JH606" s="266"/>
      <c r="JI606" s="266"/>
      <c r="JJ606" s="266"/>
      <c r="JK606" s="266"/>
      <c r="JL606" s="266"/>
      <c r="JM606" s="266"/>
      <c r="JN606" s="266"/>
      <c r="JO606" s="266"/>
      <c r="JP606" s="266"/>
      <c r="JQ606" s="266"/>
      <c r="JR606" s="266"/>
      <c r="JS606" s="266"/>
      <c r="JT606" s="266"/>
      <c r="JU606" s="266"/>
      <c r="JV606" s="266"/>
      <c r="JW606" s="266"/>
      <c r="JX606" s="266"/>
      <c r="JY606" s="266"/>
      <c r="JZ606" s="266"/>
      <c r="KA606" s="266"/>
      <c r="KB606" s="266"/>
      <c r="KC606" s="266"/>
      <c r="KD606" s="266"/>
      <c r="KE606" s="266"/>
      <c r="KF606" s="266"/>
      <c r="KG606" s="266"/>
      <c r="KH606" s="266"/>
      <c r="KI606" s="266"/>
      <c r="KJ606" s="266"/>
      <c r="KK606" s="266"/>
      <c r="KL606" s="266"/>
      <c r="KM606" s="266"/>
      <c r="KN606" s="266"/>
      <c r="KO606" s="266"/>
      <c r="RC606" s="266"/>
      <c r="RD606" s="266"/>
      <c r="RE606" s="266"/>
      <c r="RF606" s="266"/>
      <c r="RG606" s="266"/>
      <c r="RH606" s="266"/>
      <c r="RI606" s="266"/>
      <c r="SC606" s="266"/>
      <c r="SD606" s="266"/>
      <c r="SE606" s="266"/>
      <c r="SF606" s="266"/>
      <c r="SG606" s="266"/>
      <c r="SH606" s="266"/>
      <c r="SI606" s="266"/>
      <c r="SJ606" s="266"/>
      <c r="SK606" s="266"/>
      <c r="SL606" s="266"/>
      <c r="SM606" s="266"/>
      <c r="SN606" s="266"/>
      <c r="SO606" s="266"/>
      <c r="SP606" s="266"/>
      <c r="SQ606" s="266"/>
      <c r="SR606" s="266"/>
      <c r="SS606" s="266"/>
      <c r="ST606" s="266"/>
      <c r="SU606" s="266"/>
      <c r="SV606" s="266"/>
      <c r="SW606" s="266"/>
      <c r="SX606" s="266"/>
      <c r="SY606" s="266"/>
      <c r="SZ606" s="266"/>
      <c r="TA606" s="266"/>
      <c r="TB606" s="266"/>
      <c r="TC606" s="266"/>
      <c r="TD606" s="266"/>
      <c r="TE606" s="266"/>
      <c r="TF606" s="266"/>
      <c r="TG606" s="266"/>
      <c r="TH606" s="266"/>
      <c r="TI606" s="266"/>
      <c r="TJ606" s="266"/>
      <c r="TK606" s="266"/>
      <c r="TL606" s="266"/>
      <c r="TM606" s="266"/>
      <c r="TN606" s="266"/>
      <c r="TO606" s="266"/>
      <c r="TP606" s="266"/>
      <c r="TQ606" s="266"/>
      <c r="TR606" s="266"/>
      <c r="TS606" s="266"/>
      <c r="TT606" s="266"/>
      <c r="TU606" s="266"/>
      <c r="TV606" s="266"/>
      <c r="TW606" s="266"/>
      <c r="TX606" s="266"/>
      <c r="TY606" s="266"/>
      <c r="TZ606" s="266"/>
      <c r="UA606" s="266"/>
      <c r="UB606" s="266"/>
      <c r="UC606" s="266"/>
      <c r="UD606" s="266"/>
      <c r="UE606" s="266"/>
      <c r="UF606" s="266"/>
      <c r="UG606" s="266"/>
      <c r="UH606" s="266"/>
      <c r="UI606" s="266"/>
      <c r="UJ606" s="266"/>
      <c r="UK606" s="266"/>
      <c r="AAY606" s="266"/>
      <c r="AAZ606" s="266"/>
      <c r="ABA606" s="266"/>
      <c r="ABB606" s="266"/>
      <c r="ABC606" s="266"/>
      <c r="ABD606" s="266"/>
      <c r="ABE606" s="266"/>
      <c r="ABY606" s="266"/>
      <c r="ABZ606" s="266"/>
      <c r="ACA606" s="266"/>
      <c r="ACB606" s="266"/>
      <c r="ACC606" s="266"/>
      <c r="ACD606" s="266"/>
      <c r="ACE606" s="266"/>
      <c r="ACF606" s="266"/>
      <c r="ACG606" s="266"/>
      <c r="ACH606" s="266"/>
      <c r="ACI606" s="266"/>
      <c r="ACJ606" s="266"/>
      <c r="ACK606" s="266"/>
      <c r="ACL606" s="266"/>
      <c r="ACM606" s="266"/>
      <c r="ACN606" s="266"/>
      <c r="ACO606" s="266"/>
      <c r="ACP606" s="266"/>
      <c r="ACQ606" s="266"/>
      <c r="ACR606" s="266"/>
      <c r="ACS606" s="266"/>
      <c r="ACT606" s="266"/>
      <c r="ACU606" s="266"/>
      <c r="ACV606" s="266"/>
      <c r="ACW606" s="266"/>
      <c r="ACX606" s="266"/>
      <c r="ACY606" s="266"/>
      <c r="ACZ606" s="266"/>
      <c r="ADA606" s="266"/>
      <c r="ADB606" s="266"/>
      <c r="ADC606" s="266"/>
      <c r="ADD606" s="266"/>
      <c r="ADE606" s="266"/>
      <c r="ADF606" s="266"/>
      <c r="ADG606" s="266"/>
      <c r="ADH606" s="266"/>
      <c r="ADI606" s="266"/>
      <c r="ADJ606" s="266"/>
      <c r="ADK606" s="266"/>
      <c r="ADL606" s="266"/>
      <c r="ADM606" s="266"/>
      <c r="ADN606" s="266"/>
      <c r="ADO606" s="266"/>
      <c r="ADP606" s="266"/>
      <c r="ADQ606" s="266"/>
      <c r="ADR606" s="266"/>
      <c r="ADS606" s="266"/>
      <c r="ADT606" s="266"/>
      <c r="ADU606" s="266"/>
      <c r="ADV606" s="266"/>
      <c r="ADW606" s="266"/>
      <c r="ADX606" s="266"/>
      <c r="ADY606" s="266"/>
      <c r="ADZ606" s="266"/>
      <c r="AEA606" s="266"/>
      <c r="AEB606" s="266"/>
      <c r="AEC606" s="266"/>
      <c r="AED606" s="266"/>
      <c r="AEE606" s="266"/>
      <c r="AEF606" s="266"/>
      <c r="AEG606" s="266"/>
      <c r="AKU606" s="266"/>
      <c r="AKV606" s="266"/>
      <c r="AKW606" s="266"/>
      <c r="AKX606" s="266"/>
      <c r="AKY606" s="266"/>
      <c r="AKZ606" s="266"/>
      <c r="ALA606" s="266"/>
      <c r="ALU606" s="266"/>
      <c r="ALV606" s="266"/>
      <c r="ALW606" s="266"/>
      <c r="ALX606" s="266"/>
      <c r="ALY606" s="266"/>
      <c r="ALZ606" s="266"/>
      <c r="AMA606" s="266"/>
      <c r="AMB606" s="266"/>
      <c r="AMC606" s="266"/>
      <c r="AMD606" s="266"/>
      <c r="AME606" s="266"/>
      <c r="AMF606" s="266"/>
      <c r="AMG606" s="266"/>
      <c r="AMH606" s="266"/>
      <c r="AMI606" s="266"/>
      <c r="AMJ606" s="266"/>
      <c r="AMK606" s="266"/>
      <c r="AML606" s="266"/>
      <c r="AMM606" s="266"/>
      <c r="AMN606" s="266"/>
      <c r="AMO606" s="266"/>
      <c r="AMP606" s="266"/>
      <c r="AMQ606" s="266"/>
      <c r="AMR606" s="266"/>
      <c r="AMS606" s="266"/>
      <c r="AMT606" s="266"/>
      <c r="AMU606" s="266"/>
      <c r="AMV606" s="266"/>
      <c r="AMW606" s="266"/>
      <c r="AMX606" s="266"/>
      <c r="AMY606" s="266"/>
      <c r="AMZ606" s="266"/>
      <c r="ANA606" s="266"/>
      <c r="ANB606" s="266"/>
      <c r="ANC606" s="266"/>
      <c r="AND606" s="266"/>
      <c r="ANE606" s="266"/>
      <c r="ANF606" s="266"/>
      <c r="ANG606" s="266"/>
      <c r="ANH606" s="266"/>
      <c r="ANI606" s="266"/>
      <c r="ANJ606" s="266"/>
      <c r="ANK606" s="266"/>
      <c r="ANL606" s="266"/>
      <c r="ANM606" s="266"/>
      <c r="ANN606" s="266"/>
      <c r="ANO606" s="266"/>
      <c r="ANP606" s="266"/>
      <c r="ANQ606" s="266"/>
      <c r="ANR606" s="266"/>
      <c r="ANS606" s="266"/>
      <c r="ANT606" s="266"/>
      <c r="ANU606" s="266"/>
      <c r="ANV606" s="266"/>
      <c r="ANW606" s="266"/>
      <c r="ANX606" s="266"/>
      <c r="ANY606" s="266"/>
      <c r="ANZ606" s="266"/>
      <c r="AOA606" s="266"/>
      <c r="AOB606" s="266"/>
      <c r="AOC606" s="266"/>
      <c r="AUQ606" s="266"/>
      <c r="AUR606" s="266"/>
      <c r="AUS606" s="266"/>
      <c r="AUT606" s="266"/>
      <c r="AUU606" s="266"/>
      <c r="AUV606" s="266"/>
      <c r="AUW606" s="266"/>
      <c r="AVQ606" s="266"/>
      <c r="AVR606" s="266"/>
      <c r="AVS606" s="266"/>
      <c r="AVT606" s="266"/>
      <c r="AVU606" s="266"/>
      <c r="AVV606" s="266"/>
      <c r="AVW606" s="266"/>
      <c r="AVX606" s="266"/>
      <c r="AVY606" s="266"/>
      <c r="AVZ606" s="266"/>
      <c r="AWA606" s="266"/>
      <c r="AWB606" s="266"/>
      <c r="AWC606" s="266"/>
      <c r="AWD606" s="266"/>
      <c r="AWE606" s="266"/>
      <c r="AWF606" s="266"/>
      <c r="AWG606" s="266"/>
      <c r="AWH606" s="266"/>
      <c r="AWI606" s="266"/>
      <c r="AWJ606" s="266"/>
      <c r="AWK606" s="266"/>
      <c r="AWL606" s="266"/>
      <c r="AWM606" s="266"/>
      <c r="AWN606" s="266"/>
      <c r="AWO606" s="266"/>
      <c r="AWP606" s="266"/>
      <c r="AWQ606" s="266"/>
      <c r="AWR606" s="266"/>
      <c r="AWS606" s="266"/>
      <c r="AWT606" s="266"/>
      <c r="AWU606" s="266"/>
      <c r="AWV606" s="266"/>
      <c r="AWW606" s="266"/>
      <c r="AWX606" s="266"/>
      <c r="AWY606" s="266"/>
      <c r="AWZ606" s="266"/>
      <c r="AXA606" s="266"/>
      <c r="AXB606" s="266"/>
      <c r="AXC606" s="266"/>
      <c r="AXD606" s="266"/>
      <c r="AXE606" s="266"/>
      <c r="AXF606" s="266"/>
      <c r="AXG606" s="266"/>
      <c r="AXH606" s="266"/>
      <c r="AXI606" s="266"/>
      <c r="AXJ606" s="266"/>
      <c r="AXK606" s="266"/>
      <c r="AXL606" s="266"/>
      <c r="AXM606" s="266"/>
      <c r="AXN606" s="266"/>
      <c r="AXO606" s="266"/>
      <c r="AXP606" s="266"/>
      <c r="AXQ606" s="266"/>
      <c r="AXR606" s="266"/>
      <c r="AXS606" s="266"/>
      <c r="AXT606" s="266"/>
      <c r="AXU606" s="266"/>
      <c r="AXV606" s="266"/>
      <c r="AXW606" s="266"/>
      <c r="AXX606" s="266"/>
      <c r="AXY606" s="266"/>
      <c r="BEM606" s="266"/>
      <c r="BEN606" s="266"/>
      <c r="BEO606" s="266"/>
      <c r="BEP606" s="266"/>
      <c r="BEQ606" s="266"/>
      <c r="BER606" s="266"/>
      <c r="BES606" s="266"/>
      <c r="BFM606" s="266"/>
      <c r="BFN606" s="266"/>
      <c r="BFO606" s="266"/>
      <c r="BFP606" s="266"/>
      <c r="BFQ606" s="266"/>
      <c r="BFR606" s="266"/>
      <c r="BFS606" s="266"/>
      <c r="BFT606" s="266"/>
      <c r="BFU606" s="266"/>
      <c r="BFV606" s="266"/>
      <c r="BFW606" s="266"/>
      <c r="BFX606" s="266"/>
      <c r="BFY606" s="266"/>
      <c r="BFZ606" s="266"/>
      <c r="BGA606" s="266"/>
      <c r="BGB606" s="266"/>
      <c r="BGC606" s="266"/>
      <c r="BGD606" s="266"/>
      <c r="BGE606" s="266"/>
      <c r="BGF606" s="266"/>
      <c r="BGG606" s="266"/>
      <c r="BGH606" s="266"/>
      <c r="BGI606" s="266"/>
      <c r="BGJ606" s="266"/>
      <c r="BGK606" s="266"/>
      <c r="BGL606" s="266"/>
      <c r="BGM606" s="266"/>
      <c r="BGN606" s="266"/>
      <c r="BGO606" s="266"/>
      <c r="BGP606" s="266"/>
      <c r="BGQ606" s="266"/>
      <c r="BGR606" s="266"/>
      <c r="BGS606" s="266"/>
      <c r="BGT606" s="266"/>
      <c r="BGU606" s="266"/>
      <c r="BGV606" s="266"/>
      <c r="BGW606" s="266"/>
      <c r="BGX606" s="266"/>
      <c r="BGY606" s="266"/>
      <c r="BGZ606" s="266"/>
      <c r="BHA606" s="266"/>
      <c r="BHB606" s="266"/>
      <c r="BHC606" s="266"/>
      <c r="BHD606" s="266"/>
      <c r="BHE606" s="266"/>
      <c r="BHF606" s="266"/>
      <c r="BHG606" s="266"/>
      <c r="BHH606" s="266"/>
      <c r="BHI606" s="266"/>
      <c r="BHJ606" s="266"/>
      <c r="BHK606" s="266"/>
      <c r="BHL606" s="266"/>
      <c r="BHM606" s="266"/>
      <c r="BHN606" s="266"/>
      <c r="BHO606" s="266"/>
      <c r="BHP606" s="266"/>
      <c r="BHQ606" s="266"/>
      <c r="BHR606" s="266"/>
      <c r="BHS606" s="266"/>
      <c r="BHT606" s="266"/>
      <c r="BHU606" s="266"/>
      <c r="BOI606" s="266"/>
      <c r="BOJ606" s="266"/>
      <c r="BOK606" s="266"/>
      <c r="BOL606" s="266"/>
      <c r="BOM606" s="266"/>
      <c r="BON606" s="266"/>
      <c r="BOO606" s="266"/>
      <c r="BPI606" s="266"/>
      <c r="BPJ606" s="266"/>
      <c r="BPK606" s="266"/>
      <c r="BPL606" s="266"/>
      <c r="BPM606" s="266"/>
      <c r="BPN606" s="266"/>
      <c r="BPO606" s="266"/>
      <c r="BPP606" s="266"/>
      <c r="BPQ606" s="266"/>
      <c r="BPR606" s="266"/>
      <c r="BPS606" s="266"/>
      <c r="BPT606" s="266"/>
      <c r="BPU606" s="266"/>
      <c r="BPV606" s="266"/>
      <c r="BPW606" s="266"/>
      <c r="BPX606" s="266"/>
      <c r="BPY606" s="266"/>
      <c r="BPZ606" s="266"/>
      <c r="BQA606" s="266"/>
      <c r="BQB606" s="266"/>
      <c r="BQC606" s="266"/>
      <c r="BQD606" s="266"/>
      <c r="BQE606" s="266"/>
      <c r="BQF606" s="266"/>
      <c r="BQG606" s="266"/>
      <c r="BQH606" s="266"/>
      <c r="BQI606" s="266"/>
      <c r="BQJ606" s="266"/>
      <c r="BQK606" s="266"/>
      <c r="BQL606" s="266"/>
      <c r="BQM606" s="266"/>
      <c r="BQN606" s="266"/>
      <c r="BQO606" s="266"/>
      <c r="BQP606" s="266"/>
      <c r="BQQ606" s="266"/>
      <c r="BQR606" s="266"/>
      <c r="BQS606" s="266"/>
      <c r="BQT606" s="266"/>
      <c r="BQU606" s="266"/>
      <c r="BQV606" s="266"/>
      <c r="BQW606" s="266"/>
      <c r="BQX606" s="266"/>
      <c r="BQY606" s="266"/>
      <c r="BQZ606" s="266"/>
      <c r="BRA606" s="266"/>
      <c r="BRB606" s="266"/>
      <c r="BRC606" s="266"/>
      <c r="BRD606" s="266"/>
      <c r="BRE606" s="266"/>
      <c r="BRF606" s="266"/>
      <c r="BRG606" s="266"/>
      <c r="BRH606" s="266"/>
      <c r="BRI606" s="266"/>
      <c r="BRJ606" s="266"/>
      <c r="BRK606" s="266"/>
      <c r="BRL606" s="266"/>
      <c r="BRM606" s="266"/>
      <c r="BRN606" s="266"/>
      <c r="BRO606" s="266"/>
      <c r="BRP606" s="266"/>
      <c r="BRQ606" s="266"/>
      <c r="BYE606" s="266"/>
      <c r="BYF606" s="266"/>
      <c r="BYG606" s="266"/>
      <c r="BYH606" s="266"/>
      <c r="BYI606" s="266"/>
      <c r="BYJ606" s="266"/>
      <c r="BYK606" s="266"/>
      <c r="BZE606" s="266"/>
      <c r="BZF606" s="266"/>
      <c r="BZG606" s="266"/>
      <c r="BZH606" s="266"/>
      <c r="BZI606" s="266"/>
      <c r="BZJ606" s="266"/>
      <c r="BZK606" s="266"/>
      <c r="BZL606" s="266"/>
      <c r="BZM606" s="266"/>
      <c r="BZN606" s="266"/>
      <c r="BZO606" s="266"/>
      <c r="BZP606" s="266"/>
      <c r="BZQ606" s="266"/>
      <c r="BZR606" s="266"/>
      <c r="BZS606" s="266"/>
      <c r="BZT606" s="266"/>
      <c r="BZU606" s="266"/>
      <c r="BZV606" s="266"/>
      <c r="BZW606" s="266"/>
      <c r="BZX606" s="266"/>
      <c r="BZY606" s="266"/>
      <c r="BZZ606" s="266"/>
      <c r="CAA606" s="266"/>
      <c r="CAB606" s="266"/>
      <c r="CAC606" s="266"/>
      <c r="CAD606" s="266"/>
      <c r="CAE606" s="266"/>
      <c r="CAF606" s="266"/>
      <c r="CAG606" s="266"/>
      <c r="CAH606" s="266"/>
      <c r="CAI606" s="266"/>
      <c r="CAJ606" s="266"/>
      <c r="CAK606" s="266"/>
      <c r="CAL606" s="266"/>
      <c r="CAM606" s="266"/>
      <c r="CAN606" s="266"/>
      <c r="CAO606" s="266"/>
      <c r="CAP606" s="266"/>
      <c r="CAQ606" s="266"/>
      <c r="CAR606" s="266"/>
      <c r="CAS606" s="266"/>
      <c r="CAT606" s="266"/>
      <c r="CAU606" s="266"/>
      <c r="CAV606" s="266"/>
      <c r="CAW606" s="266"/>
      <c r="CAX606" s="266"/>
      <c r="CAY606" s="266"/>
      <c r="CAZ606" s="266"/>
      <c r="CBA606" s="266"/>
      <c r="CBB606" s="266"/>
      <c r="CBC606" s="266"/>
      <c r="CBD606" s="266"/>
      <c r="CBE606" s="266"/>
      <c r="CBF606" s="266"/>
      <c r="CBG606" s="266"/>
      <c r="CBH606" s="266"/>
      <c r="CBI606" s="266"/>
      <c r="CBJ606" s="266"/>
      <c r="CBK606" s="266"/>
      <c r="CBL606" s="266"/>
      <c r="CBM606" s="266"/>
      <c r="CIA606" s="266"/>
      <c r="CIB606" s="266"/>
      <c r="CIC606" s="266"/>
      <c r="CID606" s="266"/>
      <c r="CIE606" s="266"/>
      <c r="CIF606" s="266"/>
      <c r="CIG606" s="266"/>
      <c r="CJA606" s="266"/>
      <c r="CJB606" s="266"/>
      <c r="CJC606" s="266"/>
      <c r="CJD606" s="266"/>
      <c r="CJE606" s="266"/>
      <c r="CJF606" s="266"/>
      <c r="CJG606" s="266"/>
      <c r="CJH606" s="266"/>
      <c r="CJI606" s="266"/>
      <c r="CJJ606" s="266"/>
      <c r="CJK606" s="266"/>
      <c r="CJL606" s="266"/>
      <c r="CJM606" s="266"/>
      <c r="CJN606" s="266"/>
      <c r="CJO606" s="266"/>
      <c r="CJP606" s="266"/>
      <c r="CJQ606" s="266"/>
      <c r="CJR606" s="266"/>
      <c r="CJS606" s="266"/>
      <c r="CJT606" s="266"/>
      <c r="CJU606" s="266"/>
      <c r="CJV606" s="266"/>
      <c r="CJW606" s="266"/>
      <c r="CJX606" s="266"/>
      <c r="CJY606" s="266"/>
      <c r="CJZ606" s="266"/>
      <c r="CKA606" s="266"/>
      <c r="CKB606" s="266"/>
      <c r="CKC606" s="266"/>
      <c r="CKD606" s="266"/>
      <c r="CKE606" s="266"/>
      <c r="CKF606" s="266"/>
      <c r="CKG606" s="266"/>
      <c r="CKH606" s="266"/>
      <c r="CKI606" s="266"/>
      <c r="CKJ606" s="266"/>
      <c r="CKK606" s="266"/>
      <c r="CKL606" s="266"/>
      <c r="CKM606" s="266"/>
      <c r="CKN606" s="266"/>
      <c r="CKO606" s="266"/>
      <c r="CKP606" s="266"/>
      <c r="CKQ606" s="266"/>
      <c r="CKR606" s="266"/>
      <c r="CKS606" s="266"/>
      <c r="CKT606" s="266"/>
      <c r="CKU606" s="266"/>
      <c r="CKV606" s="266"/>
      <c r="CKW606" s="266"/>
      <c r="CKX606" s="266"/>
      <c r="CKY606" s="266"/>
      <c r="CKZ606" s="266"/>
      <c r="CLA606" s="266"/>
      <c r="CLB606" s="266"/>
      <c r="CLC606" s="266"/>
      <c r="CLD606" s="266"/>
      <c r="CLE606" s="266"/>
      <c r="CLF606" s="266"/>
      <c r="CLG606" s="266"/>
      <c r="CLH606" s="266"/>
      <c r="CLI606" s="266"/>
      <c r="CRW606" s="266"/>
      <c r="CRX606" s="266"/>
      <c r="CRY606" s="266"/>
      <c r="CRZ606" s="266"/>
      <c r="CSA606" s="266"/>
      <c r="CSB606" s="266"/>
      <c r="CSC606" s="266"/>
      <c r="CSW606" s="266"/>
      <c r="CSX606" s="266"/>
      <c r="CSY606" s="266"/>
      <c r="CSZ606" s="266"/>
      <c r="CTA606" s="266"/>
      <c r="CTB606" s="266"/>
      <c r="CTC606" s="266"/>
      <c r="CTD606" s="266"/>
      <c r="CTE606" s="266"/>
      <c r="CTF606" s="266"/>
      <c r="CTG606" s="266"/>
      <c r="CTH606" s="266"/>
      <c r="CTI606" s="266"/>
      <c r="CTJ606" s="266"/>
      <c r="CTK606" s="266"/>
      <c r="CTL606" s="266"/>
      <c r="CTM606" s="266"/>
      <c r="CTN606" s="266"/>
      <c r="CTO606" s="266"/>
      <c r="CTP606" s="266"/>
      <c r="CTQ606" s="266"/>
      <c r="CTR606" s="266"/>
      <c r="CTS606" s="266"/>
      <c r="CTT606" s="266"/>
      <c r="CTU606" s="266"/>
      <c r="CTV606" s="266"/>
      <c r="CTW606" s="266"/>
      <c r="CTX606" s="266"/>
      <c r="CTY606" s="266"/>
      <c r="CTZ606" s="266"/>
      <c r="CUA606" s="266"/>
      <c r="CUB606" s="266"/>
      <c r="CUC606" s="266"/>
      <c r="CUD606" s="266"/>
      <c r="CUE606" s="266"/>
      <c r="CUF606" s="266"/>
      <c r="CUG606" s="266"/>
      <c r="CUH606" s="266"/>
      <c r="CUI606" s="266"/>
      <c r="CUJ606" s="266"/>
      <c r="CUK606" s="266"/>
      <c r="CUL606" s="266"/>
      <c r="CUM606" s="266"/>
      <c r="CUN606" s="266"/>
      <c r="CUO606" s="266"/>
      <c r="CUP606" s="266"/>
      <c r="CUQ606" s="266"/>
      <c r="CUR606" s="266"/>
      <c r="CUS606" s="266"/>
      <c r="CUT606" s="266"/>
      <c r="CUU606" s="266"/>
      <c r="CUV606" s="266"/>
      <c r="CUW606" s="266"/>
      <c r="CUX606" s="266"/>
      <c r="CUY606" s="266"/>
      <c r="CUZ606" s="266"/>
      <c r="CVA606" s="266"/>
      <c r="CVB606" s="266"/>
      <c r="CVC606" s="266"/>
      <c r="CVD606" s="266"/>
      <c r="CVE606" s="266"/>
      <c r="DBS606" s="266"/>
      <c r="DBT606" s="266"/>
      <c r="DBU606" s="266"/>
      <c r="DBV606" s="266"/>
      <c r="DBW606" s="266"/>
      <c r="DBX606" s="266"/>
      <c r="DBY606" s="266"/>
      <c r="DCS606" s="266"/>
      <c r="DCT606" s="266"/>
      <c r="DCU606" s="266"/>
      <c r="DCV606" s="266"/>
      <c r="DCW606" s="266"/>
      <c r="DCX606" s="266"/>
      <c r="DCY606" s="266"/>
      <c r="DCZ606" s="266"/>
      <c r="DDA606" s="266"/>
      <c r="DDB606" s="266"/>
      <c r="DDC606" s="266"/>
      <c r="DDD606" s="266"/>
      <c r="DDE606" s="266"/>
      <c r="DDF606" s="266"/>
      <c r="DDG606" s="266"/>
      <c r="DDH606" s="266"/>
      <c r="DDI606" s="266"/>
      <c r="DDJ606" s="266"/>
      <c r="DDK606" s="266"/>
      <c r="DDL606" s="266"/>
      <c r="DDM606" s="266"/>
      <c r="DDN606" s="266"/>
      <c r="DDO606" s="266"/>
      <c r="DDP606" s="266"/>
      <c r="DDQ606" s="266"/>
      <c r="DDR606" s="266"/>
      <c r="DDS606" s="266"/>
      <c r="DDT606" s="266"/>
      <c r="DDU606" s="266"/>
      <c r="DDV606" s="266"/>
      <c r="DDW606" s="266"/>
      <c r="DDX606" s="266"/>
      <c r="DDY606" s="266"/>
      <c r="DDZ606" s="266"/>
      <c r="DEA606" s="266"/>
      <c r="DEB606" s="266"/>
      <c r="DEC606" s="266"/>
      <c r="DED606" s="266"/>
      <c r="DEE606" s="266"/>
      <c r="DEF606" s="266"/>
      <c r="DEG606" s="266"/>
      <c r="DEH606" s="266"/>
      <c r="DEI606" s="266"/>
      <c r="DEJ606" s="266"/>
      <c r="DEK606" s="266"/>
      <c r="DEL606" s="266"/>
      <c r="DEM606" s="266"/>
      <c r="DEN606" s="266"/>
      <c r="DEO606" s="266"/>
      <c r="DEP606" s="266"/>
      <c r="DEQ606" s="266"/>
      <c r="DER606" s="266"/>
      <c r="DES606" s="266"/>
      <c r="DET606" s="266"/>
      <c r="DEU606" s="266"/>
      <c r="DEV606" s="266"/>
      <c r="DEW606" s="266"/>
      <c r="DEX606" s="266"/>
      <c r="DEY606" s="266"/>
      <c r="DEZ606" s="266"/>
      <c r="DFA606" s="266"/>
      <c r="DLO606" s="266"/>
      <c r="DLP606" s="266"/>
      <c r="DLQ606" s="266"/>
      <c r="DLR606" s="266"/>
      <c r="DLS606" s="266"/>
      <c r="DLT606" s="266"/>
      <c r="DLU606" s="266"/>
      <c r="DMO606" s="266"/>
      <c r="DMP606" s="266"/>
      <c r="DMQ606" s="266"/>
      <c r="DMR606" s="266"/>
      <c r="DMS606" s="266"/>
      <c r="DMT606" s="266"/>
      <c r="DMU606" s="266"/>
      <c r="DMV606" s="266"/>
      <c r="DMW606" s="266"/>
      <c r="DMX606" s="266"/>
      <c r="DMY606" s="266"/>
      <c r="DMZ606" s="266"/>
      <c r="DNA606" s="266"/>
      <c r="DNB606" s="266"/>
      <c r="DNC606" s="266"/>
      <c r="DND606" s="266"/>
      <c r="DNE606" s="266"/>
      <c r="DNF606" s="266"/>
      <c r="DNG606" s="266"/>
      <c r="DNH606" s="266"/>
      <c r="DNI606" s="266"/>
      <c r="DNJ606" s="266"/>
      <c r="DNK606" s="266"/>
      <c r="DNL606" s="266"/>
      <c r="DNM606" s="266"/>
      <c r="DNN606" s="266"/>
      <c r="DNO606" s="266"/>
      <c r="DNP606" s="266"/>
      <c r="DNQ606" s="266"/>
      <c r="DNR606" s="266"/>
      <c r="DNS606" s="266"/>
      <c r="DNT606" s="266"/>
      <c r="DNU606" s="266"/>
      <c r="DNV606" s="266"/>
      <c r="DNW606" s="266"/>
      <c r="DNX606" s="266"/>
      <c r="DNY606" s="266"/>
      <c r="DNZ606" s="266"/>
      <c r="DOA606" s="266"/>
      <c r="DOB606" s="266"/>
      <c r="DOC606" s="266"/>
      <c r="DOD606" s="266"/>
      <c r="DOE606" s="266"/>
      <c r="DOF606" s="266"/>
      <c r="DOG606" s="266"/>
      <c r="DOH606" s="266"/>
      <c r="DOI606" s="266"/>
      <c r="DOJ606" s="266"/>
      <c r="DOK606" s="266"/>
      <c r="DOL606" s="266"/>
      <c r="DOM606" s="266"/>
      <c r="DON606" s="266"/>
      <c r="DOO606" s="266"/>
      <c r="DOP606" s="266"/>
      <c r="DOQ606" s="266"/>
      <c r="DOR606" s="266"/>
      <c r="DOS606" s="266"/>
      <c r="DOT606" s="266"/>
      <c r="DOU606" s="266"/>
      <c r="DOV606" s="266"/>
      <c r="DOW606" s="266"/>
      <c r="DVK606" s="266"/>
      <c r="DVL606" s="266"/>
      <c r="DVM606" s="266"/>
      <c r="DVN606" s="266"/>
      <c r="DVO606" s="266"/>
      <c r="DVP606" s="266"/>
      <c r="DVQ606" s="266"/>
      <c r="DWK606" s="266"/>
      <c r="DWL606" s="266"/>
      <c r="DWM606" s="266"/>
      <c r="DWN606" s="266"/>
      <c r="DWO606" s="266"/>
      <c r="DWP606" s="266"/>
      <c r="DWQ606" s="266"/>
      <c r="DWR606" s="266"/>
      <c r="DWS606" s="266"/>
      <c r="DWT606" s="266"/>
      <c r="DWU606" s="266"/>
      <c r="DWV606" s="266"/>
      <c r="DWW606" s="266"/>
      <c r="DWX606" s="266"/>
      <c r="DWY606" s="266"/>
      <c r="DWZ606" s="266"/>
      <c r="DXA606" s="266"/>
      <c r="DXB606" s="266"/>
      <c r="DXC606" s="266"/>
      <c r="DXD606" s="266"/>
      <c r="DXE606" s="266"/>
      <c r="DXF606" s="266"/>
      <c r="DXG606" s="266"/>
      <c r="DXH606" s="266"/>
      <c r="DXI606" s="266"/>
      <c r="DXJ606" s="266"/>
      <c r="DXK606" s="266"/>
      <c r="DXL606" s="266"/>
      <c r="DXM606" s="266"/>
      <c r="DXN606" s="266"/>
      <c r="DXO606" s="266"/>
      <c r="DXP606" s="266"/>
      <c r="DXQ606" s="266"/>
      <c r="DXR606" s="266"/>
      <c r="DXS606" s="266"/>
      <c r="DXT606" s="266"/>
      <c r="DXU606" s="266"/>
      <c r="DXV606" s="266"/>
      <c r="DXW606" s="266"/>
      <c r="DXX606" s="266"/>
      <c r="DXY606" s="266"/>
      <c r="DXZ606" s="266"/>
      <c r="DYA606" s="266"/>
      <c r="DYB606" s="266"/>
      <c r="DYC606" s="266"/>
      <c r="DYD606" s="266"/>
      <c r="DYE606" s="266"/>
      <c r="DYF606" s="266"/>
      <c r="DYG606" s="266"/>
      <c r="DYH606" s="266"/>
      <c r="DYI606" s="266"/>
      <c r="DYJ606" s="266"/>
      <c r="DYK606" s="266"/>
      <c r="DYL606" s="266"/>
      <c r="DYM606" s="266"/>
      <c r="DYN606" s="266"/>
      <c r="DYO606" s="266"/>
      <c r="DYP606" s="266"/>
      <c r="DYQ606" s="266"/>
      <c r="DYR606" s="266"/>
      <c r="DYS606" s="266"/>
      <c r="EFG606" s="266"/>
      <c r="EFH606" s="266"/>
      <c r="EFI606" s="266"/>
      <c r="EFJ606" s="266"/>
      <c r="EFK606" s="266"/>
      <c r="EFL606" s="266"/>
      <c r="EFM606" s="266"/>
      <c r="EGG606" s="266"/>
      <c r="EGH606" s="266"/>
      <c r="EGI606" s="266"/>
      <c r="EGJ606" s="266"/>
      <c r="EGK606" s="266"/>
      <c r="EGL606" s="266"/>
      <c r="EGM606" s="266"/>
      <c r="EGN606" s="266"/>
      <c r="EGO606" s="266"/>
      <c r="EGP606" s="266"/>
      <c r="EGQ606" s="266"/>
      <c r="EGR606" s="266"/>
      <c r="EGS606" s="266"/>
      <c r="EGT606" s="266"/>
      <c r="EGU606" s="266"/>
      <c r="EGV606" s="266"/>
      <c r="EGW606" s="266"/>
      <c r="EGX606" s="266"/>
      <c r="EGY606" s="266"/>
      <c r="EGZ606" s="266"/>
      <c r="EHA606" s="266"/>
      <c r="EHB606" s="266"/>
      <c r="EHC606" s="266"/>
      <c r="EHD606" s="266"/>
      <c r="EHE606" s="266"/>
      <c r="EHF606" s="266"/>
      <c r="EHG606" s="266"/>
      <c r="EHH606" s="266"/>
      <c r="EHI606" s="266"/>
      <c r="EHJ606" s="266"/>
      <c r="EHK606" s="266"/>
      <c r="EHL606" s="266"/>
      <c r="EHM606" s="266"/>
      <c r="EHN606" s="266"/>
      <c r="EHO606" s="266"/>
      <c r="EHP606" s="266"/>
      <c r="EHQ606" s="266"/>
      <c r="EHR606" s="266"/>
      <c r="EHS606" s="266"/>
      <c r="EHT606" s="266"/>
      <c r="EHU606" s="266"/>
      <c r="EHV606" s="266"/>
      <c r="EHW606" s="266"/>
      <c r="EHX606" s="266"/>
      <c r="EHY606" s="266"/>
      <c r="EHZ606" s="266"/>
      <c r="EIA606" s="266"/>
      <c r="EIB606" s="266"/>
      <c r="EIC606" s="266"/>
      <c r="EID606" s="266"/>
      <c r="EIE606" s="266"/>
      <c r="EIF606" s="266"/>
      <c r="EIG606" s="266"/>
      <c r="EIH606" s="266"/>
      <c r="EII606" s="266"/>
      <c r="EIJ606" s="266"/>
      <c r="EIK606" s="266"/>
      <c r="EIL606" s="266"/>
      <c r="EIM606" s="266"/>
      <c r="EIN606" s="266"/>
      <c r="EIO606" s="266"/>
      <c r="EPC606" s="266"/>
      <c r="EPD606" s="266"/>
      <c r="EPE606" s="266"/>
      <c r="EPF606" s="266"/>
      <c r="EPG606" s="266"/>
      <c r="EPH606" s="266"/>
      <c r="EPI606" s="266"/>
      <c r="EQC606" s="266"/>
      <c r="EQD606" s="266"/>
      <c r="EQE606" s="266"/>
      <c r="EQF606" s="266"/>
      <c r="EQG606" s="266"/>
      <c r="EQH606" s="266"/>
      <c r="EQI606" s="266"/>
      <c r="EQJ606" s="266"/>
      <c r="EQK606" s="266"/>
      <c r="EQL606" s="266"/>
      <c r="EQM606" s="266"/>
      <c r="EQN606" s="266"/>
      <c r="EQO606" s="266"/>
      <c r="EQP606" s="266"/>
      <c r="EQQ606" s="266"/>
      <c r="EQR606" s="266"/>
      <c r="EQS606" s="266"/>
      <c r="EQT606" s="266"/>
      <c r="EQU606" s="266"/>
      <c r="EQV606" s="266"/>
      <c r="EQW606" s="266"/>
      <c r="EQX606" s="266"/>
      <c r="EQY606" s="266"/>
      <c r="EQZ606" s="266"/>
      <c r="ERA606" s="266"/>
      <c r="ERB606" s="266"/>
      <c r="ERC606" s="266"/>
      <c r="ERD606" s="266"/>
      <c r="ERE606" s="266"/>
      <c r="ERF606" s="266"/>
      <c r="ERG606" s="266"/>
      <c r="ERH606" s="266"/>
      <c r="ERI606" s="266"/>
      <c r="ERJ606" s="266"/>
      <c r="ERK606" s="266"/>
      <c r="ERL606" s="266"/>
      <c r="ERM606" s="266"/>
      <c r="ERN606" s="266"/>
      <c r="ERO606" s="266"/>
      <c r="ERP606" s="266"/>
      <c r="ERQ606" s="266"/>
      <c r="ERR606" s="266"/>
      <c r="ERS606" s="266"/>
      <c r="ERT606" s="266"/>
      <c r="ERU606" s="266"/>
      <c r="ERV606" s="266"/>
      <c r="ERW606" s="266"/>
      <c r="ERX606" s="266"/>
      <c r="ERY606" s="266"/>
      <c r="ERZ606" s="266"/>
      <c r="ESA606" s="266"/>
      <c r="ESB606" s="266"/>
      <c r="ESC606" s="266"/>
      <c r="ESD606" s="266"/>
      <c r="ESE606" s="266"/>
      <c r="ESF606" s="266"/>
      <c r="ESG606" s="266"/>
      <c r="ESH606" s="266"/>
      <c r="ESI606" s="266"/>
      <c r="ESJ606" s="266"/>
      <c r="ESK606" s="266"/>
      <c r="EYY606" s="266"/>
      <c r="EYZ606" s="266"/>
      <c r="EZA606" s="266"/>
      <c r="EZB606" s="266"/>
      <c r="EZC606" s="266"/>
      <c r="EZD606" s="266"/>
      <c r="EZE606" s="266"/>
      <c r="EZY606" s="266"/>
      <c r="EZZ606" s="266"/>
      <c r="FAA606" s="266"/>
      <c r="FAB606" s="266"/>
      <c r="FAC606" s="266"/>
      <c r="FAD606" s="266"/>
      <c r="FAE606" s="266"/>
      <c r="FAF606" s="266"/>
      <c r="FAG606" s="266"/>
      <c r="FAH606" s="266"/>
      <c r="FAI606" s="266"/>
      <c r="FAJ606" s="266"/>
      <c r="FAK606" s="266"/>
      <c r="FAL606" s="266"/>
      <c r="FAM606" s="266"/>
      <c r="FAN606" s="266"/>
      <c r="FAO606" s="266"/>
      <c r="FAP606" s="266"/>
      <c r="FAQ606" s="266"/>
      <c r="FAR606" s="266"/>
      <c r="FAS606" s="266"/>
      <c r="FAT606" s="266"/>
      <c r="FAU606" s="266"/>
      <c r="FAV606" s="266"/>
      <c r="FAW606" s="266"/>
      <c r="FAX606" s="266"/>
      <c r="FAY606" s="266"/>
      <c r="FAZ606" s="266"/>
      <c r="FBA606" s="266"/>
      <c r="FBB606" s="266"/>
      <c r="FBC606" s="266"/>
      <c r="FBD606" s="266"/>
      <c r="FBE606" s="266"/>
      <c r="FBF606" s="266"/>
      <c r="FBG606" s="266"/>
      <c r="FBH606" s="266"/>
      <c r="FBI606" s="266"/>
      <c r="FBJ606" s="266"/>
      <c r="FBK606" s="266"/>
      <c r="FBL606" s="266"/>
      <c r="FBM606" s="266"/>
      <c r="FBN606" s="266"/>
      <c r="FBO606" s="266"/>
      <c r="FBP606" s="266"/>
      <c r="FBQ606" s="266"/>
      <c r="FBR606" s="266"/>
      <c r="FBS606" s="266"/>
      <c r="FBT606" s="266"/>
      <c r="FBU606" s="266"/>
      <c r="FBV606" s="266"/>
      <c r="FBW606" s="266"/>
      <c r="FBX606" s="266"/>
      <c r="FBY606" s="266"/>
      <c r="FBZ606" s="266"/>
      <c r="FCA606" s="266"/>
      <c r="FCB606" s="266"/>
      <c r="FCC606" s="266"/>
      <c r="FCD606" s="266"/>
      <c r="FCE606" s="266"/>
      <c r="FCF606" s="266"/>
      <c r="FCG606" s="266"/>
      <c r="FIU606" s="266"/>
      <c r="FIV606" s="266"/>
      <c r="FIW606" s="266"/>
      <c r="FIX606" s="266"/>
      <c r="FIY606" s="266"/>
      <c r="FIZ606" s="266"/>
      <c r="FJA606" s="266"/>
      <c r="FJU606" s="266"/>
      <c r="FJV606" s="266"/>
      <c r="FJW606" s="266"/>
      <c r="FJX606" s="266"/>
      <c r="FJY606" s="266"/>
      <c r="FJZ606" s="266"/>
      <c r="FKA606" s="266"/>
      <c r="FKB606" s="266"/>
      <c r="FKC606" s="266"/>
      <c r="FKD606" s="266"/>
      <c r="FKE606" s="266"/>
      <c r="FKF606" s="266"/>
      <c r="FKG606" s="266"/>
      <c r="FKH606" s="266"/>
      <c r="FKI606" s="266"/>
      <c r="FKJ606" s="266"/>
      <c r="FKK606" s="266"/>
      <c r="FKL606" s="266"/>
      <c r="FKM606" s="266"/>
      <c r="FKN606" s="266"/>
      <c r="FKO606" s="266"/>
      <c r="FKP606" s="266"/>
      <c r="FKQ606" s="266"/>
      <c r="FKR606" s="266"/>
      <c r="FKS606" s="266"/>
      <c r="FKT606" s="266"/>
      <c r="FKU606" s="266"/>
      <c r="FKV606" s="266"/>
      <c r="FKW606" s="266"/>
      <c r="FKX606" s="266"/>
      <c r="FKY606" s="266"/>
      <c r="FKZ606" s="266"/>
      <c r="FLA606" s="266"/>
      <c r="FLB606" s="266"/>
      <c r="FLC606" s="266"/>
      <c r="FLD606" s="266"/>
      <c r="FLE606" s="266"/>
      <c r="FLF606" s="266"/>
      <c r="FLG606" s="266"/>
      <c r="FLH606" s="266"/>
      <c r="FLI606" s="266"/>
      <c r="FLJ606" s="266"/>
      <c r="FLK606" s="266"/>
      <c r="FLL606" s="266"/>
      <c r="FLM606" s="266"/>
      <c r="FLN606" s="266"/>
      <c r="FLO606" s="266"/>
      <c r="FLP606" s="266"/>
      <c r="FLQ606" s="266"/>
      <c r="FLR606" s="266"/>
      <c r="FLS606" s="266"/>
      <c r="FLT606" s="266"/>
      <c r="FLU606" s="266"/>
      <c r="FLV606" s="266"/>
      <c r="FLW606" s="266"/>
      <c r="FLX606" s="266"/>
      <c r="FLY606" s="266"/>
      <c r="FLZ606" s="266"/>
      <c r="FMA606" s="266"/>
      <c r="FMB606" s="266"/>
      <c r="FMC606" s="266"/>
      <c r="FSQ606" s="266"/>
      <c r="FSR606" s="266"/>
      <c r="FSS606" s="266"/>
      <c r="FST606" s="266"/>
      <c r="FSU606" s="266"/>
      <c r="FSV606" s="266"/>
      <c r="FSW606" s="266"/>
      <c r="FTQ606" s="266"/>
      <c r="FTR606" s="266"/>
      <c r="FTS606" s="266"/>
      <c r="FTT606" s="266"/>
      <c r="FTU606" s="266"/>
      <c r="FTV606" s="266"/>
      <c r="FTW606" s="266"/>
      <c r="FTX606" s="266"/>
      <c r="FTY606" s="266"/>
      <c r="FTZ606" s="266"/>
      <c r="FUA606" s="266"/>
      <c r="FUB606" s="266"/>
      <c r="FUC606" s="266"/>
      <c r="FUD606" s="266"/>
      <c r="FUE606" s="266"/>
      <c r="FUF606" s="266"/>
      <c r="FUG606" s="266"/>
      <c r="FUH606" s="266"/>
      <c r="FUI606" s="266"/>
      <c r="FUJ606" s="266"/>
      <c r="FUK606" s="266"/>
      <c r="FUL606" s="266"/>
      <c r="FUM606" s="266"/>
      <c r="FUN606" s="266"/>
      <c r="FUO606" s="266"/>
      <c r="FUP606" s="266"/>
      <c r="FUQ606" s="266"/>
      <c r="FUR606" s="266"/>
      <c r="FUS606" s="266"/>
      <c r="FUT606" s="266"/>
      <c r="FUU606" s="266"/>
      <c r="FUV606" s="266"/>
      <c r="FUW606" s="266"/>
      <c r="FUX606" s="266"/>
      <c r="FUY606" s="266"/>
      <c r="FUZ606" s="266"/>
      <c r="FVA606" s="266"/>
      <c r="FVB606" s="266"/>
      <c r="FVC606" s="266"/>
      <c r="FVD606" s="266"/>
      <c r="FVE606" s="266"/>
      <c r="FVF606" s="266"/>
      <c r="FVG606" s="266"/>
      <c r="FVH606" s="266"/>
      <c r="FVI606" s="266"/>
      <c r="FVJ606" s="266"/>
      <c r="FVK606" s="266"/>
      <c r="FVL606" s="266"/>
      <c r="FVM606" s="266"/>
      <c r="FVN606" s="266"/>
      <c r="FVO606" s="266"/>
      <c r="FVP606" s="266"/>
      <c r="FVQ606" s="266"/>
      <c r="FVR606" s="266"/>
      <c r="FVS606" s="266"/>
      <c r="FVT606" s="266"/>
      <c r="FVU606" s="266"/>
      <c r="FVV606" s="266"/>
      <c r="FVW606" s="266"/>
      <c r="FVX606" s="266"/>
      <c r="FVY606" s="266"/>
      <c r="GCM606" s="266"/>
      <c r="GCN606" s="266"/>
      <c r="GCO606" s="266"/>
      <c r="GCP606" s="266"/>
      <c r="GCQ606" s="266"/>
      <c r="GCR606" s="266"/>
      <c r="GCS606" s="266"/>
      <c r="GDM606" s="266"/>
      <c r="GDN606" s="266"/>
      <c r="GDO606" s="266"/>
      <c r="GDP606" s="266"/>
      <c r="GDQ606" s="266"/>
      <c r="GDR606" s="266"/>
      <c r="GDS606" s="266"/>
      <c r="GDT606" s="266"/>
      <c r="GDU606" s="266"/>
      <c r="GDV606" s="266"/>
      <c r="GDW606" s="266"/>
      <c r="GDX606" s="266"/>
      <c r="GDY606" s="266"/>
      <c r="GDZ606" s="266"/>
      <c r="GEA606" s="266"/>
      <c r="GEB606" s="266"/>
      <c r="GEC606" s="266"/>
      <c r="GED606" s="266"/>
      <c r="GEE606" s="266"/>
      <c r="GEF606" s="266"/>
      <c r="GEG606" s="266"/>
      <c r="GEH606" s="266"/>
      <c r="GEI606" s="266"/>
      <c r="GEJ606" s="266"/>
      <c r="GEK606" s="266"/>
      <c r="GEL606" s="266"/>
      <c r="GEM606" s="266"/>
      <c r="GEN606" s="266"/>
      <c r="GEO606" s="266"/>
      <c r="GEP606" s="266"/>
      <c r="GEQ606" s="266"/>
      <c r="GER606" s="266"/>
      <c r="GES606" s="266"/>
      <c r="GET606" s="266"/>
      <c r="GEU606" s="266"/>
      <c r="GEV606" s="266"/>
      <c r="GEW606" s="266"/>
      <c r="GEX606" s="266"/>
      <c r="GEY606" s="266"/>
      <c r="GEZ606" s="266"/>
      <c r="GFA606" s="266"/>
      <c r="GFB606" s="266"/>
      <c r="GFC606" s="266"/>
      <c r="GFD606" s="266"/>
      <c r="GFE606" s="266"/>
      <c r="GFF606" s="266"/>
      <c r="GFG606" s="266"/>
      <c r="GFH606" s="266"/>
      <c r="GFI606" s="266"/>
      <c r="GFJ606" s="266"/>
      <c r="GFK606" s="266"/>
      <c r="GFL606" s="266"/>
      <c r="GFM606" s="266"/>
      <c r="GFN606" s="266"/>
      <c r="GFO606" s="266"/>
      <c r="GFP606" s="266"/>
      <c r="GFQ606" s="266"/>
      <c r="GFR606" s="266"/>
      <c r="GFS606" s="266"/>
      <c r="GFT606" s="266"/>
      <c r="GFU606" s="266"/>
      <c r="GMI606" s="266"/>
      <c r="GMJ606" s="266"/>
      <c r="GMK606" s="266"/>
      <c r="GML606" s="266"/>
      <c r="GMM606" s="266"/>
      <c r="GMN606" s="266"/>
      <c r="GMO606" s="266"/>
      <c r="GNI606" s="266"/>
      <c r="GNJ606" s="266"/>
      <c r="GNK606" s="266"/>
      <c r="GNL606" s="266"/>
      <c r="GNM606" s="266"/>
      <c r="GNN606" s="266"/>
      <c r="GNO606" s="266"/>
      <c r="GNP606" s="266"/>
      <c r="GNQ606" s="266"/>
      <c r="GNR606" s="266"/>
      <c r="GNS606" s="266"/>
      <c r="GNT606" s="266"/>
      <c r="GNU606" s="266"/>
      <c r="GNV606" s="266"/>
      <c r="GNW606" s="266"/>
      <c r="GNX606" s="266"/>
      <c r="GNY606" s="266"/>
      <c r="GNZ606" s="266"/>
      <c r="GOA606" s="266"/>
      <c r="GOB606" s="266"/>
      <c r="GOC606" s="266"/>
      <c r="GOD606" s="266"/>
      <c r="GOE606" s="266"/>
      <c r="GOF606" s="266"/>
      <c r="GOG606" s="266"/>
      <c r="GOH606" s="266"/>
      <c r="GOI606" s="266"/>
      <c r="GOJ606" s="266"/>
      <c r="GOK606" s="266"/>
      <c r="GOL606" s="266"/>
      <c r="GOM606" s="266"/>
      <c r="GON606" s="266"/>
      <c r="GOO606" s="266"/>
      <c r="GOP606" s="266"/>
      <c r="GOQ606" s="266"/>
      <c r="GOR606" s="266"/>
      <c r="GOS606" s="266"/>
      <c r="GOT606" s="266"/>
      <c r="GOU606" s="266"/>
      <c r="GOV606" s="266"/>
      <c r="GOW606" s="266"/>
      <c r="GOX606" s="266"/>
      <c r="GOY606" s="266"/>
      <c r="GOZ606" s="266"/>
      <c r="GPA606" s="266"/>
      <c r="GPB606" s="266"/>
      <c r="GPC606" s="266"/>
      <c r="GPD606" s="266"/>
      <c r="GPE606" s="266"/>
      <c r="GPF606" s="266"/>
      <c r="GPG606" s="266"/>
      <c r="GPH606" s="266"/>
      <c r="GPI606" s="266"/>
      <c r="GPJ606" s="266"/>
      <c r="GPK606" s="266"/>
      <c r="GPL606" s="266"/>
      <c r="GPM606" s="266"/>
      <c r="GPN606" s="266"/>
      <c r="GPO606" s="266"/>
      <c r="GPP606" s="266"/>
      <c r="GPQ606" s="266"/>
      <c r="GWE606" s="266"/>
      <c r="GWF606" s="266"/>
      <c r="GWG606" s="266"/>
      <c r="GWH606" s="266"/>
      <c r="GWI606" s="266"/>
      <c r="GWJ606" s="266"/>
      <c r="GWK606" s="266"/>
      <c r="GXE606" s="266"/>
      <c r="GXF606" s="266"/>
      <c r="GXG606" s="266"/>
      <c r="GXH606" s="266"/>
      <c r="GXI606" s="266"/>
      <c r="GXJ606" s="266"/>
      <c r="GXK606" s="266"/>
      <c r="GXL606" s="266"/>
      <c r="GXM606" s="266"/>
      <c r="GXN606" s="266"/>
      <c r="GXO606" s="266"/>
      <c r="GXP606" s="266"/>
      <c r="GXQ606" s="266"/>
      <c r="GXR606" s="266"/>
      <c r="GXS606" s="266"/>
      <c r="GXT606" s="266"/>
      <c r="GXU606" s="266"/>
      <c r="GXV606" s="266"/>
      <c r="GXW606" s="266"/>
      <c r="GXX606" s="266"/>
      <c r="GXY606" s="266"/>
      <c r="GXZ606" s="266"/>
      <c r="GYA606" s="266"/>
      <c r="GYB606" s="266"/>
      <c r="GYC606" s="266"/>
      <c r="GYD606" s="266"/>
      <c r="GYE606" s="266"/>
      <c r="GYF606" s="266"/>
      <c r="GYG606" s="266"/>
      <c r="GYH606" s="266"/>
      <c r="GYI606" s="266"/>
      <c r="GYJ606" s="266"/>
      <c r="GYK606" s="266"/>
      <c r="GYL606" s="266"/>
      <c r="GYM606" s="266"/>
      <c r="GYN606" s="266"/>
      <c r="GYO606" s="266"/>
      <c r="GYP606" s="266"/>
      <c r="GYQ606" s="266"/>
      <c r="GYR606" s="266"/>
      <c r="GYS606" s="266"/>
      <c r="GYT606" s="266"/>
      <c r="GYU606" s="266"/>
      <c r="GYV606" s="266"/>
      <c r="GYW606" s="266"/>
      <c r="GYX606" s="266"/>
      <c r="GYY606" s="266"/>
      <c r="GYZ606" s="266"/>
      <c r="GZA606" s="266"/>
      <c r="GZB606" s="266"/>
      <c r="GZC606" s="266"/>
      <c r="GZD606" s="266"/>
      <c r="GZE606" s="266"/>
      <c r="GZF606" s="266"/>
      <c r="GZG606" s="266"/>
      <c r="GZH606" s="266"/>
      <c r="GZI606" s="266"/>
      <c r="GZJ606" s="266"/>
      <c r="GZK606" s="266"/>
      <c r="GZL606" s="266"/>
      <c r="GZM606" s="266"/>
      <c r="HGA606" s="266"/>
      <c r="HGB606" s="266"/>
      <c r="HGC606" s="266"/>
      <c r="HGD606" s="266"/>
      <c r="HGE606" s="266"/>
      <c r="HGF606" s="266"/>
      <c r="HGG606" s="266"/>
      <c r="HHA606" s="266"/>
      <c r="HHB606" s="266"/>
      <c r="HHC606" s="266"/>
      <c r="HHD606" s="266"/>
      <c r="HHE606" s="266"/>
      <c r="HHF606" s="266"/>
      <c r="HHG606" s="266"/>
      <c r="HHH606" s="266"/>
      <c r="HHI606" s="266"/>
      <c r="HHJ606" s="266"/>
      <c r="HHK606" s="266"/>
      <c r="HHL606" s="266"/>
      <c r="HHM606" s="266"/>
      <c r="HHN606" s="266"/>
      <c r="HHO606" s="266"/>
      <c r="HHP606" s="266"/>
      <c r="HHQ606" s="266"/>
      <c r="HHR606" s="266"/>
      <c r="HHS606" s="266"/>
      <c r="HHT606" s="266"/>
      <c r="HHU606" s="266"/>
      <c r="HHV606" s="266"/>
      <c r="HHW606" s="266"/>
      <c r="HHX606" s="266"/>
      <c r="HHY606" s="266"/>
      <c r="HHZ606" s="266"/>
      <c r="HIA606" s="266"/>
      <c r="HIB606" s="266"/>
      <c r="HIC606" s="266"/>
      <c r="HID606" s="266"/>
      <c r="HIE606" s="266"/>
      <c r="HIF606" s="266"/>
      <c r="HIG606" s="266"/>
      <c r="HIH606" s="266"/>
      <c r="HII606" s="266"/>
      <c r="HIJ606" s="266"/>
      <c r="HIK606" s="266"/>
      <c r="HIL606" s="266"/>
      <c r="HIM606" s="266"/>
      <c r="HIN606" s="266"/>
      <c r="HIO606" s="266"/>
      <c r="HIP606" s="266"/>
      <c r="HIQ606" s="266"/>
      <c r="HIR606" s="266"/>
      <c r="HIS606" s="266"/>
      <c r="HIT606" s="266"/>
      <c r="HIU606" s="266"/>
      <c r="HIV606" s="266"/>
      <c r="HIW606" s="266"/>
      <c r="HIX606" s="266"/>
      <c r="HIY606" s="266"/>
      <c r="HIZ606" s="266"/>
      <c r="HJA606" s="266"/>
      <c r="HJB606" s="266"/>
      <c r="HJC606" s="266"/>
      <c r="HJD606" s="266"/>
      <c r="HJE606" s="266"/>
      <c r="HJF606" s="266"/>
      <c r="HJG606" s="266"/>
      <c r="HJH606" s="266"/>
      <c r="HJI606" s="266"/>
      <c r="HPW606" s="266"/>
      <c r="HPX606" s="266"/>
      <c r="HPY606" s="266"/>
      <c r="HPZ606" s="266"/>
      <c r="HQA606" s="266"/>
      <c r="HQB606" s="266"/>
      <c r="HQC606" s="266"/>
      <c r="HQW606" s="266"/>
      <c r="HQX606" s="266"/>
      <c r="HQY606" s="266"/>
      <c r="HQZ606" s="266"/>
      <c r="HRA606" s="266"/>
      <c r="HRB606" s="266"/>
      <c r="HRC606" s="266"/>
      <c r="HRD606" s="266"/>
      <c r="HRE606" s="266"/>
      <c r="HRF606" s="266"/>
      <c r="HRG606" s="266"/>
      <c r="HRH606" s="266"/>
      <c r="HRI606" s="266"/>
      <c r="HRJ606" s="266"/>
      <c r="HRK606" s="266"/>
      <c r="HRL606" s="266"/>
      <c r="HRM606" s="266"/>
      <c r="HRN606" s="266"/>
      <c r="HRO606" s="266"/>
      <c r="HRP606" s="266"/>
      <c r="HRQ606" s="266"/>
      <c r="HRR606" s="266"/>
      <c r="HRS606" s="266"/>
      <c r="HRT606" s="266"/>
      <c r="HRU606" s="266"/>
      <c r="HRV606" s="266"/>
      <c r="HRW606" s="266"/>
      <c r="HRX606" s="266"/>
      <c r="HRY606" s="266"/>
      <c r="HRZ606" s="266"/>
      <c r="HSA606" s="266"/>
      <c r="HSB606" s="266"/>
      <c r="HSC606" s="266"/>
      <c r="HSD606" s="266"/>
      <c r="HSE606" s="266"/>
      <c r="HSF606" s="266"/>
      <c r="HSG606" s="266"/>
      <c r="HSH606" s="266"/>
      <c r="HSI606" s="266"/>
      <c r="HSJ606" s="266"/>
      <c r="HSK606" s="266"/>
      <c r="HSL606" s="266"/>
      <c r="HSM606" s="266"/>
      <c r="HSN606" s="266"/>
      <c r="HSO606" s="266"/>
      <c r="HSP606" s="266"/>
      <c r="HSQ606" s="266"/>
      <c r="HSR606" s="266"/>
      <c r="HSS606" s="266"/>
      <c r="HST606" s="266"/>
      <c r="HSU606" s="266"/>
      <c r="HSV606" s="266"/>
      <c r="HSW606" s="266"/>
      <c r="HSX606" s="266"/>
      <c r="HSY606" s="266"/>
      <c r="HSZ606" s="266"/>
      <c r="HTA606" s="266"/>
      <c r="HTB606" s="266"/>
      <c r="HTC606" s="266"/>
      <c r="HTD606" s="266"/>
      <c r="HTE606" s="266"/>
      <c r="HZS606" s="266"/>
      <c r="HZT606" s="266"/>
      <c r="HZU606" s="266"/>
      <c r="HZV606" s="266"/>
      <c r="HZW606" s="266"/>
      <c r="HZX606" s="266"/>
      <c r="HZY606" s="266"/>
      <c r="IAS606" s="266"/>
      <c r="IAT606" s="266"/>
      <c r="IAU606" s="266"/>
      <c r="IAV606" s="266"/>
      <c r="IAW606" s="266"/>
      <c r="IAX606" s="266"/>
      <c r="IAY606" s="266"/>
      <c r="IAZ606" s="266"/>
      <c r="IBA606" s="266"/>
      <c r="IBB606" s="266"/>
      <c r="IBC606" s="266"/>
      <c r="IBD606" s="266"/>
      <c r="IBE606" s="266"/>
      <c r="IBF606" s="266"/>
      <c r="IBG606" s="266"/>
      <c r="IBH606" s="266"/>
      <c r="IBI606" s="266"/>
      <c r="IBJ606" s="266"/>
      <c r="IBK606" s="266"/>
      <c r="IBL606" s="266"/>
      <c r="IBM606" s="266"/>
      <c r="IBN606" s="266"/>
      <c r="IBO606" s="266"/>
      <c r="IBP606" s="266"/>
      <c r="IBQ606" s="266"/>
      <c r="IBR606" s="266"/>
      <c r="IBS606" s="266"/>
      <c r="IBT606" s="266"/>
      <c r="IBU606" s="266"/>
      <c r="IBV606" s="266"/>
      <c r="IBW606" s="266"/>
      <c r="IBX606" s="266"/>
      <c r="IBY606" s="266"/>
      <c r="IBZ606" s="266"/>
      <c r="ICA606" s="266"/>
      <c r="ICB606" s="266"/>
      <c r="ICC606" s="266"/>
      <c r="ICD606" s="266"/>
      <c r="ICE606" s="266"/>
      <c r="ICF606" s="266"/>
      <c r="ICG606" s="266"/>
      <c r="ICH606" s="266"/>
      <c r="ICI606" s="266"/>
      <c r="ICJ606" s="266"/>
      <c r="ICK606" s="266"/>
      <c r="ICL606" s="266"/>
      <c r="ICM606" s="266"/>
      <c r="ICN606" s="266"/>
      <c r="ICO606" s="266"/>
      <c r="ICP606" s="266"/>
      <c r="ICQ606" s="266"/>
      <c r="ICR606" s="266"/>
      <c r="ICS606" s="266"/>
      <c r="ICT606" s="266"/>
      <c r="ICU606" s="266"/>
      <c r="ICV606" s="266"/>
      <c r="ICW606" s="266"/>
      <c r="ICX606" s="266"/>
      <c r="ICY606" s="266"/>
      <c r="ICZ606" s="266"/>
      <c r="IDA606" s="266"/>
      <c r="IJO606" s="266"/>
      <c r="IJP606" s="266"/>
      <c r="IJQ606" s="266"/>
      <c r="IJR606" s="266"/>
      <c r="IJS606" s="266"/>
      <c r="IJT606" s="266"/>
      <c r="IJU606" s="266"/>
      <c r="IKO606" s="266"/>
      <c r="IKP606" s="266"/>
      <c r="IKQ606" s="266"/>
      <c r="IKR606" s="266"/>
      <c r="IKS606" s="266"/>
      <c r="IKT606" s="266"/>
      <c r="IKU606" s="266"/>
      <c r="IKV606" s="266"/>
      <c r="IKW606" s="266"/>
      <c r="IKX606" s="266"/>
      <c r="IKY606" s="266"/>
      <c r="IKZ606" s="266"/>
      <c r="ILA606" s="266"/>
      <c r="ILB606" s="266"/>
      <c r="ILC606" s="266"/>
      <c r="ILD606" s="266"/>
      <c r="ILE606" s="266"/>
      <c r="ILF606" s="266"/>
      <c r="ILG606" s="266"/>
      <c r="ILH606" s="266"/>
      <c r="ILI606" s="266"/>
      <c r="ILJ606" s="266"/>
      <c r="ILK606" s="266"/>
      <c r="ILL606" s="266"/>
      <c r="ILM606" s="266"/>
      <c r="ILN606" s="266"/>
      <c r="ILO606" s="266"/>
      <c r="ILP606" s="266"/>
      <c r="ILQ606" s="266"/>
      <c r="ILR606" s="266"/>
      <c r="ILS606" s="266"/>
      <c r="ILT606" s="266"/>
      <c r="ILU606" s="266"/>
      <c r="ILV606" s="266"/>
      <c r="ILW606" s="266"/>
      <c r="ILX606" s="266"/>
      <c r="ILY606" s="266"/>
      <c r="ILZ606" s="266"/>
      <c r="IMA606" s="266"/>
      <c r="IMB606" s="266"/>
      <c r="IMC606" s="266"/>
      <c r="IMD606" s="266"/>
      <c r="IME606" s="266"/>
      <c r="IMF606" s="266"/>
      <c r="IMG606" s="266"/>
      <c r="IMH606" s="266"/>
      <c r="IMI606" s="266"/>
      <c r="IMJ606" s="266"/>
      <c r="IMK606" s="266"/>
      <c r="IML606" s="266"/>
      <c r="IMM606" s="266"/>
      <c r="IMN606" s="266"/>
      <c r="IMO606" s="266"/>
      <c r="IMP606" s="266"/>
      <c r="IMQ606" s="266"/>
      <c r="IMR606" s="266"/>
      <c r="IMS606" s="266"/>
      <c r="IMT606" s="266"/>
      <c r="IMU606" s="266"/>
      <c r="IMV606" s="266"/>
      <c r="IMW606" s="266"/>
      <c r="ITK606" s="266"/>
      <c r="ITL606" s="266"/>
      <c r="ITM606" s="266"/>
      <c r="ITN606" s="266"/>
      <c r="ITO606" s="266"/>
      <c r="ITP606" s="266"/>
      <c r="ITQ606" s="266"/>
      <c r="IUK606" s="266"/>
      <c r="IUL606" s="266"/>
      <c r="IUM606" s="266"/>
      <c r="IUN606" s="266"/>
      <c r="IUO606" s="266"/>
      <c r="IUP606" s="266"/>
      <c r="IUQ606" s="266"/>
      <c r="IUR606" s="266"/>
      <c r="IUS606" s="266"/>
      <c r="IUT606" s="266"/>
      <c r="IUU606" s="266"/>
      <c r="IUV606" s="266"/>
      <c r="IUW606" s="266"/>
      <c r="IUX606" s="266"/>
      <c r="IUY606" s="266"/>
      <c r="IUZ606" s="266"/>
      <c r="IVA606" s="266"/>
      <c r="IVB606" s="266"/>
      <c r="IVC606" s="266"/>
      <c r="IVD606" s="266"/>
      <c r="IVE606" s="266"/>
      <c r="IVF606" s="266"/>
      <c r="IVG606" s="266"/>
      <c r="IVH606" s="266"/>
      <c r="IVI606" s="266"/>
      <c r="IVJ606" s="266"/>
      <c r="IVK606" s="266"/>
      <c r="IVL606" s="266"/>
      <c r="IVM606" s="266"/>
      <c r="IVN606" s="266"/>
      <c r="IVO606" s="266"/>
      <c r="IVP606" s="266"/>
      <c r="IVQ606" s="266"/>
      <c r="IVR606" s="266"/>
      <c r="IVS606" s="266"/>
      <c r="IVT606" s="266"/>
      <c r="IVU606" s="266"/>
      <c r="IVV606" s="266"/>
      <c r="IVW606" s="266"/>
      <c r="IVX606" s="266"/>
      <c r="IVY606" s="266"/>
      <c r="IVZ606" s="266"/>
      <c r="IWA606" s="266"/>
      <c r="IWB606" s="266"/>
      <c r="IWC606" s="266"/>
      <c r="IWD606" s="266"/>
      <c r="IWE606" s="266"/>
      <c r="IWF606" s="266"/>
      <c r="IWG606" s="266"/>
      <c r="IWH606" s="266"/>
      <c r="IWI606" s="266"/>
      <c r="IWJ606" s="266"/>
      <c r="IWK606" s="266"/>
      <c r="IWL606" s="266"/>
      <c r="IWM606" s="266"/>
      <c r="IWN606" s="266"/>
      <c r="IWO606" s="266"/>
      <c r="IWP606" s="266"/>
      <c r="IWQ606" s="266"/>
      <c r="IWR606" s="266"/>
      <c r="IWS606" s="266"/>
      <c r="JDG606" s="266"/>
      <c r="JDH606" s="266"/>
      <c r="JDI606" s="266"/>
      <c r="JDJ606" s="266"/>
      <c r="JDK606" s="266"/>
      <c r="JDL606" s="266"/>
      <c r="JDM606" s="266"/>
      <c r="JEG606" s="266"/>
      <c r="JEH606" s="266"/>
      <c r="JEI606" s="266"/>
      <c r="JEJ606" s="266"/>
      <c r="JEK606" s="266"/>
      <c r="JEL606" s="266"/>
      <c r="JEM606" s="266"/>
      <c r="JEN606" s="266"/>
      <c r="JEO606" s="266"/>
      <c r="JEP606" s="266"/>
      <c r="JEQ606" s="266"/>
      <c r="JER606" s="266"/>
      <c r="JES606" s="266"/>
      <c r="JET606" s="266"/>
      <c r="JEU606" s="266"/>
      <c r="JEV606" s="266"/>
      <c r="JEW606" s="266"/>
      <c r="JEX606" s="266"/>
      <c r="JEY606" s="266"/>
      <c r="JEZ606" s="266"/>
      <c r="JFA606" s="266"/>
      <c r="JFB606" s="266"/>
      <c r="JFC606" s="266"/>
      <c r="JFD606" s="266"/>
      <c r="JFE606" s="266"/>
      <c r="JFF606" s="266"/>
      <c r="JFG606" s="266"/>
      <c r="JFH606" s="266"/>
      <c r="JFI606" s="266"/>
      <c r="JFJ606" s="266"/>
      <c r="JFK606" s="266"/>
      <c r="JFL606" s="266"/>
      <c r="JFM606" s="266"/>
      <c r="JFN606" s="266"/>
      <c r="JFO606" s="266"/>
      <c r="JFP606" s="266"/>
      <c r="JFQ606" s="266"/>
      <c r="JFR606" s="266"/>
      <c r="JFS606" s="266"/>
      <c r="JFT606" s="266"/>
      <c r="JFU606" s="266"/>
      <c r="JFV606" s="266"/>
      <c r="JFW606" s="266"/>
      <c r="JFX606" s="266"/>
      <c r="JFY606" s="266"/>
      <c r="JFZ606" s="266"/>
      <c r="JGA606" s="266"/>
      <c r="JGB606" s="266"/>
      <c r="JGC606" s="266"/>
      <c r="JGD606" s="266"/>
      <c r="JGE606" s="266"/>
      <c r="JGF606" s="266"/>
      <c r="JGG606" s="266"/>
      <c r="JGH606" s="266"/>
      <c r="JGI606" s="266"/>
      <c r="JGJ606" s="266"/>
      <c r="JGK606" s="266"/>
      <c r="JGL606" s="266"/>
      <c r="JGM606" s="266"/>
      <c r="JGN606" s="266"/>
      <c r="JGO606" s="266"/>
      <c r="JNC606" s="266"/>
      <c r="JND606" s="266"/>
      <c r="JNE606" s="266"/>
      <c r="JNF606" s="266"/>
      <c r="JNG606" s="266"/>
      <c r="JNH606" s="266"/>
      <c r="JNI606" s="266"/>
      <c r="JOC606" s="266"/>
      <c r="JOD606" s="266"/>
      <c r="JOE606" s="266"/>
      <c r="JOF606" s="266"/>
      <c r="JOG606" s="266"/>
      <c r="JOH606" s="266"/>
      <c r="JOI606" s="266"/>
      <c r="JOJ606" s="266"/>
      <c r="JOK606" s="266"/>
      <c r="JOL606" s="266"/>
      <c r="JOM606" s="266"/>
      <c r="JON606" s="266"/>
      <c r="JOO606" s="266"/>
      <c r="JOP606" s="266"/>
      <c r="JOQ606" s="266"/>
      <c r="JOR606" s="266"/>
      <c r="JOS606" s="266"/>
      <c r="JOT606" s="266"/>
      <c r="JOU606" s="266"/>
      <c r="JOV606" s="266"/>
      <c r="JOW606" s="266"/>
      <c r="JOX606" s="266"/>
      <c r="JOY606" s="266"/>
      <c r="JOZ606" s="266"/>
      <c r="JPA606" s="266"/>
      <c r="JPB606" s="266"/>
      <c r="JPC606" s="266"/>
      <c r="JPD606" s="266"/>
      <c r="JPE606" s="266"/>
      <c r="JPF606" s="266"/>
      <c r="JPG606" s="266"/>
      <c r="JPH606" s="266"/>
      <c r="JPI606" s="266"/>
      <c r="JPJ606" s="266"/>
      <c r="JPK606" s="266"/>
      <c r="JPL606" s="266"/>
      <c r="JPM606" s="266"/>
      <c r="JPN606" s="266"/>
      <c r="JPO606" s="266"/>
      <c r="JPP606" s="266"/>
      <c r="JPQ606" s="266"/>
      <c r="JPR606" s="266"/>
      <c r="JPS606" s="266"/>
      <c r="JPT606" s="266"/>
      <c r="JPU606" s="266"/>
      <c r="JPV606" s="266"/>
      <c r="JPW606" s="266"/>
      <c r="JPX606" s="266"/>
      <c r="JPY606" s="266"/>
      <c r="JPZ606" s="266"/>
      <c r="JQA606" s="266"/>
      <c r="JQB606" s="266"/>
      <c r="JQC606" s="266"/>
      <c r="JQD606" s="266"/>
      <c r="JQE606" s="266"/>
      <c r="JQF606" s="266"/>
      <c r="JQG606" s="266"/>
      <c r="JQH606" s="266"/>
      <c r="JQI606" s="266"/>
      <c r="JQJ606" s="266"/>
      <c r="JQK606" s="266"/>
      <c r="JWY606" s="266"/>
      <c r="JWZ606" s="266"/>
      <c r="JXA606" s="266"/>
      <c r="JXB606" s="266"/>
      <c r="JXC606" s="266"/>
      <c r="JXD606" s="266"/>
      <c r="JXE606" s="266"/>
      <c r="JXY606" s="266"/>
      <c r="JXZ606" s="266"/>
      <c r="JYA606" s="266"/>
      <c r="JYB606" s="266"/>
      <c r="JYC606" s="266"/>
      <c r="JYD606" s="266"/>
      <c r="JYE606" s="266"/>
      <c r="JYF606" s="266"/>
      <c r="JYG606" s="266"/>
      <c r="JYH606" s="266"/>
      <c r="JYI606" s="266"/>
      <c r="JYJ606" s="266"/>
      <c r="JYK606" s="266"/>
      <c r="JYL606" s="266"/>
      <c r="JYM606" s="266"/>
      <c r="JYN606" s="266"/>
      <c r="JYO606" s="266"/>
      <c r="JYP606" s="266"/>
      <c r="JYQ606" s="266"/>
      <c r="JYR606" s="266"/>
      <c r="JYS606" s="266"/>
      <c r="JYT606" s="266"/>
      <c r="JYU606" s="266"/>
      <c r="JYV606" s="266"/>
      <c r="JYW606" s="266"/>
      <c r="JYX606" s="266"/>
      <c r="JYY606" s="266"/>
      <c r="JYZ606" s="266"/>
      <c r="JZA606" s="266"/>
      <c r="JZB606" s="266"/>
      <c r="JZC606" s="266"/>
      <c r="JZD606" s="266"/>
      <c r="JZE606" s="266"/>
      <c r="JZF606" s="266"/>
      <c r="JZG606" s="266"/>
      <c r="JZH606" s="266"/>
      <c r="JZI606" s="266"/>
      <c r="JZJ606" s="266"/>
      <c r="JZK606" s="266"/>
      <c r="JZL606" s="266"/>
      <c r="JZM606" s="266"/>
      <c r="JZN606" s="266"/>
      <c r="JZO606" s="266"/>
      <c r="JZP606" s="266"/>
      <c r="JZQ606" s="266"/>
      <c r="JZR606" s="266"/>
      <c r="JZS606" s="266"/>
      <c r="JZT606" s="266"/>
      <c r="JZU606" s="266"/>
      <c r="JZV606" s="266"/>
      <c r="JZW606" s="266"/>
      <c r="JZX606" s="266"/>
      <c r="JZY606" s="266"/>
      <c r="JZZ606" s="266"/>
      <c r="KAA606" s="266"/>
      <c r="KAB606" s="266"/>
      <c r="KAC606" s="266"/>
      <c r="KAD606" s="266"/>
      <c r="KAE606" s="266"/>
      <c r="KAF606" s="266"/>
      <c r="KAG606" s="266"/>
      <c r="KGU606" s="266"/>
      <c r="KGV606" s="266"/>
      <c r="KGW606" s="266"/>
      <c r="KGX606" s="266"/>
      <c r="KGY606" s="266"/>
      <c r="KGZ606" s="266"/>
      <c r="KHA606" s="266"/>
      <c r="KHU606" s="266"/>
      <c r="KHV606" s="266"/>
      <c r="KHW606" s="266"/>
      <c r="KHX606" s="266"/>
      <c r="KHY606" s="266"/>
      <c r="KHZ606" s="266"/>
      <c r="KIA606" s="266"/>
      <c r="KIB606" s="266"/>
      <c r="KIC606" s="266"/>
      <c r="KID606" s="266"/>
      <c r="KIE606" s="266"/>
      <c r="KIF606" s="266"/>
      <c r="KIG606" s="266"/>
      <c r="KIH606" s="266"/>
      <c r="KII606" s="266"/>
      <c r="KIJ606" s="266"/>
      <c r="KIK606" s="266"/>
      <c r="KIL606" s="266"/>
      <c r="KIM606" s="266"/>
      <c r="KIN606" s="266"/>
      <c r="KIO606" s="266"/>
      <c r="KIP606" s="266"/>
      <c r="KIQ606" s="266"/>
      <c r="KIR606" s="266"/>
      <c r="KIS606" s="266"/>
      <c r="KIT606" s="266"/>
      <c r="KIU606" s="266"/>
      <c r="KIV606" s="266"/>
      <c r="KIW606" s="266"/>
      <c r="KIX606" s="266"/>
      <c r="KIY606" s="266"/>
      <c r="KIZ606" s="266"/>
      <c r="KJA606" s="266"/>
      <c r="KJB606" s="266"/>
      <c r="KJC606" s="266"/>
      <c r="KJD606" s="266"/>
      <c r="KJE606" s="266"/>
      <c r="KJF606" s="266"/>
      <c r="KJG606" s="266"/>
      <c r="KJH606" s="266"/>
      <c r="KJI606" s="266"/>
      <c r="KJJ606" s="266"/>
      <c r="KJK606" s="266"/>
      <c r="KJL606" s="266"/>
      <c r="KJM606" s="266"/>
      <c r="KJN606" s="266"/>
      <c r="KJO606" s="266"/>
      <c r="KJP606" s="266"/>
      <c r="KJQ606" s="266"/>
      <c r="KJR606" s="266"/>
      <c r="KJS606" s="266"/>
      <c r="KJT606" s="266"/>
      <c r="KJU606" s="266"/>
      <c r="KJV606" s="266"/>
      <c r="KJW606" s="266"/>
      <c r="KJX606" s="266"/>
      <c r="KJY606" s="266"/>
      <c r="KJZ606" s="266"/>
      <c r="KKA606" s="266"/>
      <c r="KKB606" s="266"/>
      <c r="KKC606" s="266"/>
      <c r="KQQ606" s="266"/>
      <c r="KQR606" s="266"/>
      <c r="KQS606" s="266"/>
      <c r="KQT606" s="266"/>
      <c r="KQU606" s="266"/>
      <c r="KQV606" s="266"/>
      <c r="KQW606" s="266"/>
      <c r="KRQ606" s="266"/>
      <c r="KRR606" s="266"/>
      <c r="KRS606" s="266"/>
      <c r="KRT606" s="266"/>
      <c r="KRU606" s="266"/>
      <c r="KRV606" s="266"/>
      <c r="KRW606" s="266"/>
      <c r="KRX606" s="266"/>
      <c r="KRY606" s="266"/>
      <c r="KRZ606" s="266"/>
      <c r="KSA606" s="266"/>
      <c r="KSB606" s="266"/>
      <c r="KSC606" s="266"/>
      <c r="KSD606" s="266"/>
      <c r="KSE606" s="266"/>
      <c r="KSF606" s="266"/>
      <c r="KSG606" s="266"/>
      <c r="KSH606" s="266"/>
      <c r="KSI606" s="266"/>
      <c r="KSJ606" s="266"/>
      <c r="KSK606" s="266"/>
      <c r="KSL606" s="266"/>
      <c r="KSM606" s="266"/>
      <c r="KSN606" s="266"/>
      <c r="KSO606" s="266"/>
      <c r="KSP606" s="266"/>
      <c r="KSQ606" s="266"/>
      <c r="KSR606" s="266"/>
      <c r="KSS606" s="266"/>
      <c r="KST606" s="266"/>
      <c r="KSU606" s="266"/>
      <c r="KSV606" s="266"/>
      <c r="KSW606" s="266"/>
      <c r="KSX606" s="266"/>
      <c r="KSY606" s="266"/>
      <c r="KSZ606" s="266"/>
      <c r="KTA606" s="266"/>
      <c r="KTB606" s="266"/>
      <c r="KTC606" s="266"/>
      <c r="KTD606" s="266"/>
      <c r="KTE606" s="266"/>
      <c r="KTF606" s="266"/>
      <c r="KTG606" s="266"/>
      <c r="KTH606" s="266"/>
      <c r="KTI606" s="266"/>
      <c r="KTJ606" s="266"/>
      <c r="KTK606" s="266"/>
      <c r="KTL606" s="266"/>
      <c r="KTM606" s="266"/>
      <c r="KTN606" s="266"/>
      <c r="KTO606" s="266"/>
      <c r="KTP606" s="266"/>
      <c r="KTQ606" s="266"/>
      <c r="KTR606" s="266"/>
      <c r="KTS606" s="266"/>
      <c r="KTT606" s="266"/>
      <c r="KTU606" s="266"/>
      <c r="KTV606" s="266"/>
      <c r="KTW606" s="266"/>
      <c r="KTX606" s="266"/>
      <c r="KTY606" s="266"/>
      <c r="LAM606" s="266"/>
      <c r="LAN606" s="266"/>
      <c r="LAO606" s="266"/>
      <c r="LAP606" s="266"/>
      <c r="LAQ606" s="266"/>
      <c r="LAR606" s="266"/>
      <c r="LAS606" s="266"/>
      <c r="LBM606" s="266"/>
      <c r="LBN606" s="266"/>
      <c r="LBO606" s="266"/>
      <c r="LBP606" s="266"/>
      <c r="LBQ606" s="266"/>
      <c r="LBR606" s="266"/>
      <c r="LBS606" s="266"/>
      <c r="LBT606" s="266"/>
      <c r="LBU606" s="266"/>
      <c r="LBV606" s="266"/>
      <c r="LBW606" s="266"/>
      <c r="LBX606" s="266"/>
      <c r="LBY606" s="266"/>
      <c r="LBZ606" s="266"/>
      <c r="LCA606" s="266"/>
      <c r="LCB606" s="266"/>
      <c r="LCC606" s="266"/>
      <c r="LCD606" s="266"/>
      <c r="LCE606" s="266"/>
      <c r="LCF606" s="266"/>
      <c r="LCG606" s="266"/>
      <c r="LCH606" s="266"/>
      <c r="LCI606" s="266"/>
      <c r="LCJ606" s="266"/>
      <c r="LCK606" s="266"/>
      <c r="LCL606" s="266"/>
      <c r="LCM606" s="266"/>
      <c r="LCN606" s="266"/>
      <c r="LCO606" s="266"/>
      <c r="LCP606" s="266"/>
      <c r="LCQ606" s="266"/>
      <c r="LCR606" s="266"/>
      <c r="LCS606" s="266"/>
      <c r="LCT606" s="266"/>
      <c r="LCU606" s="266"/>
      <c r="LCV606" s="266"/>
      <c r="LCW606" s="266"/>
      <c r="LCX606" s="266"/>
      <c r="LCY606" s="266"/>
      <c r="LCZ606" s="266"/>
      <c r="LDA606" s="266"/>
      <c r="LDB606" s="266"/>
      <c r="LDC606" s="266"/>
      <c r="LDD606" s="266"/>
      <c r="LDE606" s="266"/>
      <c r="LDF606" s="266"/>
      <c r="LDG606" s="266"/>
      <c r="LDH606" s="266"/>
      <c r="LDI606" s="266"/>
      <c r="LDJ606" s="266"/>
      <c r="LDK606" s="266"/>
      <c r="LDL606" s="266"/>
      <c r="LDM606" s="266"/>
      <c r="LDN606" s="266"/>
      <c r="LDO606" s="266"/>
      <c r="LDP606" s="266"/>
      <c r="LDQ606" s="266"/>
      <c r="LDR606" s="266"/>
      <c r="LDS606" s="266"/>
      <c r="LDT606" s="266"/>
      <c r="LDU606" s="266"/>
      <c r="LKI606" s="266"/>
      <c r="LKJ606" s="266"/>
      <c r="LKK606" s="266"/>
      <c r="LKL606" s="266"/>
      <c r="LKM606" s="266"/>
      <c r="LKN606" s="266"/>
      <c r="LKO606" s="266"/>
      <c r="LLI606" s="266"/>
      <c r="LLJ606" s="266"/>
      <c r="LLK606" s="266"/>
      <c r="LLL606" s="266"/>
      <c r="LLM606" s="266"/>
      <c r="LLN606" s="266"/>
      <c r="LLO606" s="266"/>
      <c r="LLP606" s="266"/>
      <c r="LLQ606" s="266"/>
      <c r="LLR606" s="266"/>
      <c r="LLS606" s="266"/>
      <c r="LLT606" s="266"/>
      <c r="LLU606" s="266"/>
      <c r="LLV606" s="266"/>
      <c r="LLW606" s="266"/>
      <c r="LLX606" s="266"/>
      <c r="LLY606" s="266"/>
      <c r="LLZ606" s="266"/>
      <c r="LMA606" s="266"/>
      <c r="LMB606" s="266"/>
      <c r="LMC606" s="266"/>
      <c r="LMD606" s="266"/>
      <c r="LME606" s="266"/>
      <c r="LMF606" s="266"/>
      <c r="LMG606" s="266"/>
      <c r="LMH606" s="266"/>
      <c r="LMI606" s="266"/>
      <c r="LMJ606" s="266"/>
      <c r="LMK606" s="266"/>
      <c r="LML606" s="266"/>
      <c r="LMM606" s="266"/>
      <c r="LMN606" s="266"/>
      <c r="LMO606" s="266"/>
      <c r="LMP606" s="266"/>
      <c r="LMQ606" s="266"/>
      <c r="LMR606" s="266"/>
      <c r="LMS606" s="266"/>
      <c r="LMT606" s="266"/>
      <c r="LMU606" s="266"/>
      <c r="LMV606" s="266"/>
      <c r="LMW606" s="266"/>
      <c r="LMX606" s="266"/>
      <c r="LMY606" s="266"/>
      <c r="LMZ606" s="266"/>
      <c r="LNA606" s="266"/>
      <c r="LNB606" s="266"/>
      <c r="LNC606" s="266"/>
      <c r="LND606" s="266"/>
      <c r="LNE606" s="266"/>
      <c r="LNF606" s="266"/>
      <c r="LNG606" s="266"/>
      <c r="LNH606" s="266"/>
      <c r="LNI606" s="266"/>
      <c r="LNJ606" s="266"/>
      <c r="LNK606" s="266"/>
      <c r="LNL606" s="266"/>
      <c r="LNM606" s="266"/>
      <c r="LNN606" s="266"/>
      <c r="LNO606" s="266"/>
      <c r="LNP606" s="266"/>
      <c r="LNQ606" s="266"/>
      <c r="LUE606" s="266"/>
      <c r="LUF606" s="266"/>
      <c r="LUG606" s="266"/>
      <c r="LUH606" s="266"/>
      <c r="LUI606" s="266"/>
      <c r="LUJ606" s="266"/>
      <c r="LUK606" s="266"/>
      <c r="LVE606" s="266"/>
      <c r="LVF606" s="266"/>
      <c r="LVG606" s="266"/>
      <c r="LVH606" s="266"/>
      <c r="LVI606" s="266"/>
      <c r="LVJ606" s="266"/>
      <c r="LVK606" s="266"/>
      <c r="LVL606" s="266"/>
      <c r="LVM606" s="266"/>
      <c r="LVN606" s="266"/>
      <c r="LVO606" s="266"/>
      <c r="LVP606" s="266"/>
      <c r="LVQ606" s="266"/>
      <c r="LVR606" s="266"/>
      <c r="LVS606" s="266"/>
      <c r="LVT606" s="266"/>
      <c r="LVU606" s="266"/>
      <c r="LVV606" s="266"/>
      <c r="LVW606" s="266"/>
      <c r="LVX606" s="266"/>
      <c r="LVY606" s="266"/>
      <c r="LVZ606" s="266"/>
      <c r="LWA606" s="266"/>
      <c r="LWB606" s="266"/>
      <c r="LWC606" s="266"/>
      <c r="LWD606" s="266"/>
      <c r="LWE606" s="266"/>
      <c r="LWF606" s="266"/>
      <c r="LWG606" s="266"/>
      <c r="LWH606" s="266"/>
      <c r="LWI606" s="266"/>
      <c r="LWJ606" s="266"/>
      <c r="LWK606" s="266"/>
      <c r="LWL606" s="266"/>
      <c r="LWM606" s="266"/>
      <c r="LWN606" s="266"/>
      <c r="LWO606" s="266"/>
      <c r="LWP606" s="266"/>
      <c r="LWQ606" s="266"/>
      <c r="LWR606" s="266"/>
      <c r="LWS606" s="266"/>
      <c r="LWT606" s="266"/>
      <c r="LWU606" s="266"/>
      <c r="LWV606" s="266"/>
      <c r="LWW606" s="266"/>
      <c r="LWX606" s="266"/>
      <c r="LWY606" s="266"/>
      <c r="LWZ606" s="266"/>
      <c r="LXA606" s="266"/>
      <c r="LXB606" s="266"/>
      <c r="LXC606" s="266"/>
      <c r="LXD606" s="266"/>
      <c r="LXE606" s="266"/>
      <c r="LXF606" s="266"/>
      <c r="LXG606" s="266"/>
      <c r="LXH606" s="266"/>
      <c r="LXI606" s="266"/>
      <c r="LXJ606" s="266"/>
      <c r="LXK606" s="266"/>
      <c r="LXL606" s="266"/>
      <c r="LXM606" s="266"/>
      <c r="MEA606" s="266"/>
      <c r="MEB606" s="266"/>
      <c r="MEC606" s="266"/>
      <c r="MED606" s="266"/>
      <c r="MEE606" s="266"/>
      <c r="MEF606" s="266"/>
      <c r="MEG606" s="266"/>
      <c r="MFA606" s="266"/>
      <c r="MFB606" s="266"/>
      <c r="MFC606" s="266"/>
      <c r="MFD606" s="266"/>
      <c r="MFE606" s="266"/>
      <c r="MFF606" s="266"/>
      <c r="MFG606" s="266"/>
      <c r="MFH606" s="266"/>
      <c r="MFI606" s="266"/>
      <c r="MFJ606" s="266"/>
      <c r="MFK606" s="266"/>
      <c r="MFL606" s="266"/>
      <c r="MFM606" s="266"/>
      <c r="MFN606" s="266"/>
      <c r="MFO606" s="266"/>
      <c r="MFP606" s="266"/>
      <c r="MFQ606" s="266"/>
      <c r="MFR606" s="266"/>
      <c r="MFS606" s="266"/>
      <c r="MFT606" s="266"/>
      <c r="MFU606" s="266"/>
      <c r="MFV606" s="266"/>
      <c r="MFW606" s="266"/>
      <c r="MFX606" s="266"/>
      <c r="MFY606" s="266"/>
      <c r="MFZ606" s="266"/>
      <c r="MGA606" s="266"/>
      <c r="MGB606" s="266"/>
      <c r="MGC606" s="266"/>
      <c r="MGD606" s="266"/>
      <c r="MGE606" s="266"/>
      <c r="MGF606" s="266"/>
      <c r="MGG606" s="266"/>
      <c r="MGH606" s="266"/>
      <c r="MGI606" s="266"/>
      <c r="MGJ606" s="266"/>
      <c r="MGK606" s="266"/>
      <c r="MGL606" s="266"/>
      <c r="MGM606" s="266"/>
      <c r="MGN606" s="266"/>
      <c r="MGO606" s="266"/>
      <c r="MGP606" s="266"/>
      <c r="MGQ606" s="266"/>
      <c r="MGR606" s="266"/>
      <c r="MGS606" s="266"/>
      <c r="MGT606" s="266"/>
      <c r="MGU606" s="266"/>
      <c r="MGV606" s="266"/>
      <c r="MGW606" s="266"/>
      <c r="MGX606" s="266"/>
      <c r="MGY606" s="266"/>
      <c r="MGZ606" s="266"/>
      <c r="MHA606" s="266"/>
      <c r="MHB606" s="266"/>
      <c r="MHC606" s="266"/>
      <c r="MHD606" s="266"/>
      <c r="MHE606" s="266"/>
      <c r="MHF606" s="266"/>
      <c r="MHG606" s="266"/>
      <c r="MHH606" s="266"/>
      <c r="MHI606" s="266"/>
      <c r="MNW606" s="266"/>
      <c r="MNX606" s="266"/>
      <c r="MNY606" s="266"/>
      <c r="MNZ606" s="266"/>
      <c r="MOA606" s="266"/>
      <c r="MOB606" s="266"/>
      <c r="MOC606" s="266"/>
      <c r="MOW606" s="266"/>
      <c r="MOX606" s="266"/>
      <c r="MOY606" s="266"/>
      <c r="MOZ606" s="266"/>
      <c r="MPA606" s="266"/>
      <c r="MPB606" s="266"/>
      <c r="MPC606" s="266"/>
      <c r="MPD606" s="266"/>
      <c r="MPE606" s="266"/>
      <c r="MPF606" s="266"/>
      <c r="MPG606" s="266"/>
      <c r="MPH606" s="266"/>
      <c r="MPI606" s="266"/>
      <c r="MPJ606" s="266"/>
      <c r="MPK606" s="266"/>
      <c r="MPL606" s="266"/>
      <c r="MPM606" s="266"/>
      <c r="MPN606" s="266"/>
      <c r="MPO606" s="266"/>
      <c r="MPP606" s="266"/>
      <c r="MPQ606" s="266"/>
      <c r="MPR606" s="266"/>
      <c r="MPS606" s="266"/>
      <c r="MPT606" s="266"/>
      <c r="MPU606" s="266"/>
      <c r="MPV606" s="266"/>
      <c r="MPW606" s="266"/>
      <c r="MPX606" s="266"/>
      <c r="MPY606" s="266"/>
      <c r="MPZ606" s="266"/>
      <c r="MQA606" s="266"/>
      <c r="MQB606" s="266"/>
      <c r="MQC606" s="266"/>
      <c r="MQD606" s="266"/>
      <c r="MQE606" s="266"/>
      <c r="MQF606" s="266"/>
      <c r="MQG606" s="266"/>
      <c r="MQH606" s="266"/>
      <c r="MQI606" s="266"/>
      <c r="MQJ606" s="266"/>
      <c r="MQK606" s="266"/>
      <c r="MQL606" s="266"/>
      <c r="MQM606" s="266"/>
      <c r="MQN606" s="266"/>
      <c r="MQO606" s="266"/>
      <c r="MQP606" s="266"/>
      <c r="MQQ606" s="266"/>
      <c r="MQR606" s="266"/>
      <c r="MQS606" s="266"/>
      <c r="MQT606" s="266"/>
      <c r="MQU606" s="266"/>
      <c r="MQV606" s="266"/>
      <c r="MQW606" s="266"/>
      <c r="MQX606" s="266"/>
      <c r="MQY606" s="266"/>
      <c r="MQZ606" s="266"/>
      <c r="MRA606" s="266"/>
      <c r="MRB606" s="266"/>
      <c r="MRC606" s="266"/>
      <c r="MRD606" s="266"/>
      <c r="MRE606" s="266"/>
      <c r="MXS606" s="266"/>
      <c r="MXT606" s="266"/>
      <c r="MXU606" s="266"/>
      <c r="MXV606" s="266"/>
      <c r="MXW606" s="266"/>
      <c r="MXX606" s="266"/>
      <c r="MXY606" s="266"/>
      <c r="MYS606" s="266"/>
      <c r="MYT606" s="266"/>
      <c r="MYU606" s="266"/>
      <c r="MYV606" s="266"/>
      <c r="MYW606" s="266"/>
      <c r="MYX606" s="266"/>
      <c r="MYY606" s="266"/>
      <c r="MYZ606" s="266"/>
      <c r="MZA606" s="266"/>
      <c r="MZB606" s="266"/>
      <c r="MZC606" s="266"/>
      <c r="MZD606" s="266"/>
      <c r="MZE606" s="266"/>
      <c r="MZF606" s="266"/>
      <c r="MZG606" s="266"/>
      <c r="MZH606" s="266"/>
      <c r="MZI606" s="266"/>
      <c r="MZJ606" s="266"/>
      <c r="MZK606" s="266"/>
      <c r="MZL606" s="266"/>
      <c r="MZM606" s="266"/>
      <c r="MZN606" s="266"/>
      <c r="MZO606" s="266"/>
      <c r="MZP606" s="266"/>
      <c r="MZQ606" s="266"/>
      <c r="MZR606" s="266"/>
      <c r="MZS606" s="266"/>
      <c r="MZT606" s="266"/>
      <c r="MZU606" s="266"/>
      <c r="MZV606" s="266"/>
      <c r="MZW606" s="266"/>
      <c r="MZX606" s="266"/>
      <c r="MZY606" s="266"/>
      <c r="MZZ606" s="266"/>
      <c r="NAA606" s="266"/>
      <c r="NAB606" s="266"/>
      <c r="NAC606" s="266"/>
      <c r="NAD606" s="266"/>
      <c r="NAE606" s="266"/>
      <c r="NAF606" s="266"/>
      <c r="NAG606" s="266"/>
      <c r="NAH606" s="266"/>
      <c r="NAI606" s="266"/>
      <c r="NAJ606" s="266"/>
      <c r="NAK606" s="266"/>
      <c r="NAL606" s="266"/>
      <c r="NAM606" s="266"/>
      <c r="NAN606" s="266"/>
      <c r="NAO606" s="266"/>
      <c r="NAP606" s="266"/>
      <c r="NAQ606" s="266"/>
      <c r="NAR606" s="266"/>
      <c r="NAS606" s="266"/>
      <c r="NAT606" s="266"/>
      <c r="NAU606" s="266"/>
      <c r="NAV606" s="266"/>
      <c r="NAW606" s="266"/>
      <c r="NAX606" s="266"/>
      <c r="NAY606" s="266"/>
      <c r="NAZ606" s="266"/>
      <c r="NBA606" s="266"/>
      <c r="NHO606" s="266"/>
      <c r="NHP606" s="266"/>
      <c r="NHQ606" s="266"/>
      <c r="NHR606" s="266"/>
      <c r="NHS606" s="266"/>
      <c r="NHT606" s="266"/>
      <c r="NHU606" s="266"/>
      <c r="NIO606" s="266"/>
      <c r="NIP606" s="266"/>
      <c r="NIQ606" s="266"/>
      <c r="NIR606" s="266"/>
      <c r="NIS606" s="266"/>
      <c r="NIT606" s="266"/>
      <c r="NIU606" s="266"/>
      <c r="NIV606" s="266"/>
      <c r="NIW606" s="266"/>
      <c r="NIX606" s="266"/>
      <c r="NIY606" s="266"/>
      <c r="NIZ606" s="266"/>
      <c r="NJA606" s="266"/>
      <c r="NJB606" s="266"/>
      <c r="NJC606" s="266"/>
      <c r="NJD606" s="266"/>
      <c r="NJE606" s="266"/>
      <c r="NJF606" s="266"/>
      <c r="NJG606" s="266"/>
      <c r="NJH606" s="266"/>
      <c r="NJI606" s="266"/>
      <c r="NJJ606" s="266"/>
      <c r="NJK606" s="266"/>
      <c r="NJL606" s="266"/>
      <c r="NJM606" s="266"/>
      <c r="NJN606" s="266"/>
      <c r="NJO606" s="266"/>
      <c r="NJP606" s="266"/>
      <c r="NJQ606" s="266"/>
      <c r="NJR606" s="266"/>
      <c r="NJS606" s="266"/>
      <c r="NJT606" s="266"/>
      <c r="NJU606" s="266"/>
      <c r="NJV606" s="266"/>
      <c r="NJW606" s="266"/>
      <c r="NJX606" s="266"/>
      <c r="NJY606" s="266"/>
      <c r="NJZ606" s="266"/>
      <c r="NKA606" s="266"/>
      <c r="NKB606" s="266"/>
      <c r="NKC606" s="266"/>
      <c r="NKD606" s="266"/>
      <c r="NKE606" s="266"/>
      <c r="NKF606" s="266"/>
      <c r="NKG606" s="266"/>
      <c r="NKH606" s="266"/>
      <c r="NKI606" s="266"/>
      <c r="NKJ606" s="266"/>
      <c r="NKK606" s="266"/>
      <c r="NKL606" s="266"/>
      <c r="NKM606" s="266"/>
      <c r="NKN606" s="266"/>
      <c r="NKO606" s="266"/>
      <c r="NKP606" s="266"/>
      <c r="NKQ606" s="266"/>
      <c r="NKR606" s="266"/>
      <c r="NKS606" s="266"/>
      <c r="NKT606" s="266"/>
      <c r="NKU606" s="266"/>
      <c r="NKV606" s="266"/>
      <c r="NKW606" s="266"/>
      <c r="NRK606" s="266"/>
      <c r="NRL606" s="266"/>
      <c r="NRM606" s="266"/>
      <c r="NRN606" s="266"/>
      <c r="NRO606" s="266"/>
      <c r="NRP606" s="266"/>
      <c r="NRQ606" s="266"/>
      <c r="NSK606" s="266"/>
      <c r="NSL606" s="266"/>
      <c r="NSM606" s="266"/>
      <c r="NSN606" s="266"/>
      <c r="NSO606" s="266"/>
      <c r="NSP606" s="266"/>
      <c r="NSQ606" s="266"/>
      <c r="NSR606" s="266"/>
      <c r="NSS606" s="266"/>
      <c r="NST606" s="266"/>
      <c r="NSU606" s="266"/>
      <c r="NSV606" s="266"/>
      <c r="NSW606" s="266"/>
      <c r="NSX606" s="266"/>
      <c r="NSY606" s="266"/>
      <c r="NSZ606" s="266"/>
      <c r="NTA606" s="266"/>
      <c r="NTB606" s="266"/>
      <c r="NTC606" s="266"/>
      <c r="NTD606" s="266"/>
      <c r="NTE606" s="266"/>
      <c r="NTF606" s="266"/>
      <c r="NTG606" s="266"/>
      <c r="NTH606" s="266"/>
      <c r="NTI606" s="266"/>
      <c r="NTJ606" s="266"/>
      <c r="NTK606" s="266"/>
      <c r="NTL606" s="266"/>
      <c r="NTM606" s="266"/>
      <c r="NTN606" s="266"/>
      <c r="NTO606" s="266"/>
      <c r="NTP606" s="266"/>
      <c r="NTQ606" s="266"/>
      <c r="NTR606" s="266"/>
      <c r="NTS606" s="266"/>
      <c r="NTT606" s="266"/>
      <c r="NTU606" s="266"/>
      <c r="NTV606" s="266"/>
      <c r="NTW606" s="266"/>
      <c r="NTX606" s="266"/>
      <c r="NTY606" s="266"/>
      <c r="NTZ606" s="266"/>
      <c r="NUA606" s="266"/>
      <c r="NUB606" s="266"/>
      <c r="NUC606" s="266"/>
      <c r="NUD606" s="266"/>
      <c r="NUE606" s="266"/>
      <c r="NUF606" s="266"/>
      <c r="NUG606" s="266"/>
      <c r="NUH606" s="266"/>
      <c r="NUI606" s="266"/>
      <c r="NUJ606" s="266"/>
      <c r="NUK606" s="266"/>
      <c r="NUL606" s="266"/>
      <c r="NUM606" s="266"/>
      <c r="NUN606" s="266"/>
      <c r="NUO606" s="266"/>
      <c r="NUP606" s="266"/>
      <c r="NUQ606" s="266"/>
      <c r="NUR606" s="266"/>
      <c r="NUS606" s="266"/>
      <c r="OBG606" s="266"/>
      <c r="OBH606" s="266"/>
      <c r="OBI606" s="266"/>
      <c r="OBJ606" s="266"/>
      <c r="OBK606" s="266"/>
      <c r="OBL606" s="266"/>
      <c r="OBM606" s="266"/>
      <c r="OCG606" s="266"/>
      <c r="OCH606" s="266"/>
      <c r="OCI606" s="266"/>
      <c r="OCJ606" s="266"/>
      <c r="OCK606" s="266"/>
      <c r="OCL606" s="266"/>
      <c r="OCM606" s="266"/>
      <c r="OCN606" s="266"/>
      <c r="OCO606" s="266"/>
      <c r="OCP606" s="266"/>
      <c r="OCQ606" s="266"/>
      <c r="OCR606" s="266"/>
      <c r="OCS606" s="266"/>
      <c r="OCT606" s="266"/>
      <c r="OCU606" s="266"/>
      <c r="OCV606" s="266"/>
      <c r="OCW606" s="266"/>
      <c r="OCX606" s="266"/>
      <c r="OCY606" s="266"/>
      <c r="OCZ606" s="266"/>
      <c r="ODA606" s="266"/>
      <c r="ODB606" s="266"/>
      <c r="ODC606" s="266"/>
      <c r="ODD606" s="266"/>
      <c r="ODE606" s="266"/>
      <c r="ODF606" s="266"/>
      <c r="ODG606" s="266"/>
      <c r="ODH606" s="266"/>
      <c r="ODI606" s="266"/>
      <c r="ODJ606" s="266"/>
      <c r="ODK606" s="266"/>
      <c r="ODL606" s="266"/>
      <c r="ODM606" s="266"/>
      <c r="ODN606" s="266"/>
      <c r="ODO606" s="266"/>
      <c r="ODP606" s="266"/>
      <c r="ODQ606" s="266"/>
      <c r="ODR606" s="266"/>
      <c r="ODS606" s="266"/>
      <c r="ODT606" s="266"/>
      <c r="ODU606" s="266"/>
      <c r="ODV606" s="266"/>
      <c r="ODW606" s="266"/>
      <c r="ODX606" s="266"/>
      <c r="ODY606" s="266"/>
      <c r="ODZ606" s="266"/>
      <c r="OEA606" s="266"/>
      <c r="OEB606" s="266"/>
      <c r="OEC606" s="266"/>
      <c r="OED606" s="266"/>
      <c r="OEE606" s="266"/>
      <c r="OEF606" s="266"/>
      <c r="OEG606" s="266"/>
      <c r="OEH606" s="266"/>
      <c r="OEI606" s="266"/>
      <c r="OEJ606" s="266"/>
      <c r="OEK606" s="266"/>
      <c r="OEL606" s="266"/>
      <c r="OEM606" s="266"/>
      <c r="OEN606" s="266"/>
      <c r="OEO606" s="266"/>
      <c r="OLC606" s="266"/>
      <c r="OLD606" s="266"/>
      <c r="OLE606" s="266"/>
      <c r="OLF606" s="266"/>
      <c r="OLG606" s="266"/>
      <c r="OLH606" s="266"/>
      <c r="OLI606" s="266"/>
      <c r="OMC606" s="266"/>
      <c r="OMD606" s="266"/>
      <c r="OME606" s="266"/>
      <c r="OMF606" s="266"/>
      <c r="OMG606" s="266"/>
      <c r="OMH606" s="266"/>
      <c r="OMI606" s="266"/>
      <c r="OMJ606" s="266"/>
      <c r="OMK606" s="266"/>
      <c r="OML606" s="266"/>
      <c r="OMM606" s="266"/>
      <c r="OMN606" s="266"/>
      <c r="OMO606" s="266"/>
      <c r="OMP606" s="266"/>
      <c r="OMQ606" s="266"/>
      <c r="OMR606" s="266"/>
      <c r="OMS606" s="266"/>
      <c r="OMT606" s="266"/>
      <c r="OMU606" s="266"/>
      <c r="OMV606" s="266"/>
      <c r="OMW606" s="266"/>
      <c r="OMX606" s="266"/>
      <c r="OMY606" s="266"/>
      <c r="OMZ606" s="266"/>
      <c r="ONA606" s="266"/>
      <c r="ONB606" s="266"/>
      <c r="ONC606" s="266"/>
      <c r="OND606" s="266"/>
      <c r="ONE606" s="266"/>
      <c r="ONF606" s="266"/>
      <c r="ONG606" s="266"/>
      <c r="ONH606" s="266"/>
      <c r="ONI606" s="266"/>
      <c r="ONJ606" s="266"/>
      <c r="ONK606" s="266"/>
      <c r="ONL606" s="266"/>
      <c r="ONM606" s="266"/>
      <c r="ONN606" s="266"/>
      <c r="ONO606" s="266"/>
      <c r="ONP606" s="266"/>
      <c r="ONQ606" s="266"/>
      <c r="ONR606" s="266"/>
      <c r="ONS606" s="266"/>
      <c r="ONT606" s="266"/>
      <c r="ONU606" s="266"/>
      <c r="ONV606" s="266"/>
      <c r="ONW606" s="266"/>
      <c r="ONX606" s="266"/>
      <c r="ONY606" s="266"/>
      <c r="ONZ606" s="266"/>
      <c r="OOA606" s="266"/>
      <c r="OOB606" s="266"/>
      <c r="OOC606" s="266"/>
      <c r="OOD606" s="266"/>
      <c r="OOE606" s="266"/>
      <c r="OOF606" s="266"/>
      <c r="OOG606" s="266"/>
      <c r="OOH606" s="266"/>
      <c r="OOI606" s="266"/>
      <c r="OOJ606" s="266"/>
      <c r="OOK606" s="266"/>
      <c r="OUY606" s="266"/>
      <c r="OUZ606" s="266"/>
      <c r="OVA606" s="266"/>
      <c r="OVB606" s="266"/>
      <c r="OVC606" s="266"/>
      <c r="OVD606" s="266"/>
      <c r="OVE606" s="266"/>
      <c r="OVY606" s="266"/>
      <c r="OVZ606" s="266"/>
      <c r="OWA606" s="266"/>
      <c r="OWB606" s="266"/>
      <c r="OWC606" s="266"/>
      <c r="OWD606" s="266"/>
      <c r="OWE606" s="266"/>
      <c r="OWF606" s="266"/>
      <c r="OWG606" s="266"/>
      <c r="OWH606" s="266"/>
      <c r="OWI606" s="266"/>
      <c r="OWJ606" s="266"/>
      <c r="OWK606" s="266"/>
      <c r="OWL606" s="266"/>
      <c r="OWM606" s="266"/>
      <c r="OWN606" s="266"/>
      <c r="OWO606" s="266"/>
      <c r="OWP606" s="266"/>
      <c r="OWQ606" s="266"/>
      <c r="OWR606" s="266"/>
      <c r="OWS606" s="266"/>
      <c r="OWT606" s="266"/>
      <c r="OWU606" s="266"/>
      <c r="OWV606" s="266"/>
      <c r="OWW606" s="266"/>
      <c r="OWX606" s="266"/>
      <c r="OWY606" s="266"/>
      <c r="OWZ606" s="266"/>
      <c r="OXA606" s="266"/>
      <c r="OXB606" s="266"/>
      <c r="OXC606" s="266"/>
      <c r="OXD606" s="266"/>
      <c r="OXE606" s="266"/>
      <c r="OXF606" s="266"/>
      <c r="OXG606" s="266"/>
      <c r="OXH606" s="266"/>
      <c r="OXI606" s="266"/>
      <c r="OXJ606" s="266"/>
      <c r="OXK606" s="266"/>
      <c r="OXL606" s="266"/>
      <c r="OXM606" s="266"/>
      <c r="OXN606" s="266"/>
      <c r="OXO606" s="266"/>
      <c r="OXP606" s="266"/>
      <c r="OXQ606" s="266"/>
      <c r="OXR606" s="266"/>
      <c r="OXS606" s="266"/>
      <c r="OXT606" s="266"/>
      <c r="OXU606" s="266"/>
      <c r="OXV606" s="266"/>
      <c r="OXW606" s="266"/>
      <c r="OXX606" s="266"/>
      <c r="OXY606" s="266"/>
      <c r="OXZ606" s="266"/>
      <c r="OYA606" s="266"/>
      <c r="OYB606" s="266"/>
      <c r="OYC606" s="266"/>
      <c r="OYD606" s="266"/>
      <c r="OYE606" s="266"/>
      <c r="OYF606" s="266"/>
      <c r="OYG606" s="266"/>
      <c r="PEU606" s="266"/>
      <c r="PEV606" s="266"/>
      <c r="PEW606" s="266"/>
      <c r="PEX606" s="266"/>
      <c r="PEY606" s="266"/>
      <c r="PEZ606" s="266"/>
      <c r="PFA606" s="266"/>
      <c r="PFU606" s="266"/>
      <c r="PFV606" s="266"/>
      <c r="PFW606" s="266"/>
      <c r="PFX606" s="266"/>
      <c r="PFY606" s="266"/>
      <c r="PFZ606" s="266"/>
      <c r="PGA606" s="266"/>
      <c r="PGB606" s="266"/>
      <c r="PGC606" s="266"/>
      <c r="PGD606" s="266"/>
      <c r="PGE606" s="266"/>
      <c r="PGF606" s="266"/>
      <c r="PGG606" s="266"/>
      <c r="PGH606" s="266"/>
      <c r="PGI606" s="266"/>
      <c r="PGJ606" s="266"/>
      <c r="PGK606" s="266"/>
      <c r="PGL606" s="266"/>
      <c r="PGM606" s="266"/>
      <c r="PGN606" s="266"/>
      <c r="PGO606" s="266"/>
      <c r="PGP606" s="266"/>
      <c r="PGQ606" s="266"/>
      <c r="PGR606" s="266"/>
      <c r="PGS606" s="266"/>
      <c r="PGT606" s="266"/>
      <c r="PGU606" s="266"/>
      <c r="PGV606" s="266"/>
      <c r="PGW606" s="266"/>
      <c r="PGX606" s="266"/>
      <c r="PGY606" s="266"/>
      <c r="PGZ606" s="266"/>
      <c r="PHA606" s="266"/>
      <c r="PHB606" s="266"/>
      <c r="PHC606" s="266"/>
      <c r="PHD606" s="266"/>
      <c r="PHE606" s="266"/>
      <c r="PHF606" s="266"/>
      <c r="PHG606" s="266"/>
      <c r="PHH606" s="266"/>
      <c r="PHI606" s="266"/>
      <c r="PHJ606" s="266"/>
      <c r="PHK606" s="266"/>
      <c r="PHL606" s="266"/>
      <c r="PHM606" s="266"/>
      <c r="PHN606" s="266"/>
      <c r="PHO606" s="266"/>
      <c r="PHP606" s="266"/>
      <c r="PHQ606" s="266"/>
      <c r="PHR606" s="266"/>
      <c r="PHS606" s="266"/>
      <c r="PHT606" s="266"/>
      <c r="PHU606" s="266"/>
      <c r="PHV606" s="266"/>
      <c r="PHW606" s="266"/>
      <c r="PHX606" s="266"/>
      <c r="PHY606" s="266"/>
      <c r="PHZ606" s="266"/>
      <c r="PIA606" s="266"/>
      <c r="PIB606" s="266"/>
      <c r="PIC606" s="266"/>
      <c r="POQ606" s="266"/>
      <c r="POR606" s="266"/>
      <c r="POS606" s="266"/>
      <c r="POT606" s="266"/>
      <c r="POU606" s="266"/>
      <c r="POV606" s="266"/>
      <c r="POW606" s="266"/>
      <c r="PPQ606" s="266"/>
      <c r="PPR606" s="266"/>
      <c r="PPS606" s="266"/>
      <c r="PPT606" s="266"/>
      <c r="PPU606" s="266"/>
      <c r="PPV606" s="266"/>
      <c r="PPW606" s="266"/>
      <c r="PPX606" s="266"/>
      <c r="PPY606" s="266"/>
      <c r="PPZ606" s="266"/>
      <c r="PQA606" s="266"/>
      <c r="PQB606" s="266"/>
      <c r="PQC606" s="266"/>
      <c r="PQD606" s="266"/>
      <c r="PQE606" s="266"/>
      <c r="PQF606" s="266"/>
      <c r="PQG606" s="266"/>
      <c r="PQH606" s="266"/>
      <c r="PQI606" s="266"/>
      <c r="PQJ606" s="266"/>
      <c r="PQK606" s="266"/>
      <c r="PQL606" s="266"/>
      <c r="PQM606" s="266"/>
      <c r="PQN606" s="266"/>
      <c r="PQO606" s="266"/>
      <c r="PQP606" s="266"/>
      <c r="PQQ606" s="266"/>
      <c r="PQR606" s="266"/>
      <c r="PQS606" s="266"/>
      <c r="PQT606" s="266"/>
      <c r="PQU606" s="266"/>
      <c r="PQV606" s="266"/>
      <c r="PQW606" s="266"/>
      <c r="PQX606" s="266"/>
      <c r="PQY606" s="266"/>
      <c r="PQZ606" s="266"/>
      <c r="PRA606" s="266"/>
      <c r="PRB606" s="266"/>
      <c r="PRC606" s="266"/>
      <c r="PRD606" s="266"/>
      <c r="PRE606" s="266"/>
      <c r="PRF606" s="266"/>
      <c r="PRG606" s="266"/>
      <c r="PRH606" s="266"/>
      <c r="PRI606" s="266"/>
      <c r="PRJ606" s="266"/>
      <c r="PRK606" s="266"/>
      <c r="PRL606" s="266"/>
      <c r="PRM606" s="266"/>
      <c r="PRN606" s="266"/>
      <c r="PRO606" s="266"/>
      <c r="PRP606" s="266"/>
      <c r="PRQ606" s="266"/>
      <c r="PRR606" s="266"/>
      <c r="PRS606" s="266"/>
      <c r="PRT606" s="266"/>
      <c r="PRU606" s="266"/>
      <c r="PRV606" s="266"/>
      <c r="PRW606" s="266"/>
      <c r="PRX606" s="266"/>
      <c r="PRY606" s="266"/>
      <c r="PYM606" s="266"/>
      <c r="PYN606" s="266"/>
      <c r="PYO606" s="266"/>
      <c r="PYP606" s="266"/>
      <c r="PYQ606" s="266"/>
      <c r="PYR606" s="266"/>
      <c r="PYS606" s="266"/>
      <c r="PZM606" s="266"/>
      <c r="PZN606" s="266"/>
      <c r="PZO606" s="266"/>
      <c r="PZP606" s="266"/>
      <c r="PZQ606" s="266"/>
      <c r="PZR606" s="266"/>
      <c r="PZS606" s="266"/>
      <c r="PZT606" s="266"/>
      <c r="PZU606" s="266"/>
      <c r="PZV606" s="266"/>
      <c r="PZW606" s="266"/>
      <c r="PZX606" s="266"/>
      <c r="PZY606" s="266"/>
      <c r="PZZ606" s="266"/>
      <c r="QAA606" s="266"/>
      <c r="QAB606" s="266"/>
      <c r="QAC606" s="266"/>
      <c r="QAD606" s="266"/>
      <c r="QAE606" s="266"/>
      <c r="QAF606" s="266"/>
      <c r="QAG606" s="266"/>
      <c r="QAH606" s="266"/>
      <c r="QAI606" s="266"/>
      <c r="QAJ606" s="266"/>
      <c r="QAK606" s="266"/>
      <c r="QAL606" s="266"/>
      <c r="QAM606" s="266"/>
      <c r="QAN606" s="266"/>
      <c r="QAO606" s="266"/>
      <c r="QAP606" s="266"/>
      <c r="QAQ606" s="266"/>
      <c r="QAR606" s="266"/>
      <c r="QAS606" s="266"/>
      <c r="QAT606" s="266"/>
      <c r="QAU606" s="266"/>
      <c r="QAV606" s="266"/>
      <c r="QAW606" s="266"/>
      <c r="QAX606" s="266"/>
      <c r="QAY606" s="266"/>
      <c r="QAZ606" s="266"/>
      <c r="QBA606" s="266"/>
      <c r="QBB606" s="266"/>
      <c r="QBC606" s="266"/>
      <c r="QBD606" s="266"/>
      <c r="QBE606" s="266"/>
      <c r="QBF606" s="266"/>
      <c r="QBG606" s="266"/>
      <c r="QBH606" s="266"/>
      <c r="QBI606" s="266"/>
      <c r="QBJ606" s="266"/>
      <c r="QBK606" s="266"/>
      <c r="QBL606" s="266"/>
      <c r="QBM606" s="266"/>
      <c r="QBN606" s="266"/>
      <c r="QBO606" s="266"/>
      <c r="QBP606" s="266"/>
      <c r="QBQ606" s="266"/>
      <c r="QBR606" s="266"/>
      <c r="QBS606" s="266"/>
      <c r="QBT606" s="266"/>
      <c r="QBU606" s="266"/>
      <c r="QII606" s="266"/>
      <c r="QIJ606" s="266"/>
      <c r="QIK606" s="266"/>
      <c r="QIL606" s="266"/>
      <c r="QIM606" s="266"/>
      <c r="QIN606" s="266"/>
      <c r="QIO606" s="266"/>
      <c r="QJI606" s="266"/>
      <c r="QJJ606" s="266"/>
      <c r="QJK606" s="266"/>
      <c r="QJL606" s="266"/>
      <c r="QJM606" s="266"/>
      <c r="QJN606" s="266"/>
      <c r="QJO606" s="266"/>
      <c r="QJP606" s="266"/>
      <c r="QJQ606" s="266"/>
      <c r="QJR606" s="266"/>
      <c r="QJS606" s="266"/>
      <c r="QJT606" s="266"/>
      <c r="QJU606" s="266"/>
      <c r="QJV606" s="266"/>
      <c r="QJW606" s="266"/>
      <c r="QJX606" s="266"/>
      <c r="QJY606" s="266"/>
      <c r="QJZ606" s="266"/>
      <c r="QKA606" s="266"/>
      <c r="QKB606" s="266"/>
      <c r="QKC606" s="266"/>
      <c r="QKD606" s="266"/>
      <c r="QKE606" s="266"/>
      <c r="QKF606" s="266"/>
      <c r="QKG606" s="266"/>
      <c r="QKH606" s="266"/>
      <c r="QKI606" s="266"/>
      <c r="QKJ606" s="266"/>
      <c r="QKK606" s="266"/>
      <c r="QKL606" s="266"/>
      <c r="QKM606" s="266"/>
      <c r="QKN606" s="266"/>
      <c r="QKO606" s="266"/>
      <c r="QKP606" s="266"/>
      <c r="QKQ606" s="266"/>
      <c r="QKR606" s="266"/>
      <c r="QKS606" s="266"/>
      <c r="QKT606" s="266"/>
      <c r="QKU606" s="266"/>
      <c r="QKV606" s="266"/>
      <c r="QKW606" s="266"/>
      <c r="QKX606" s="266"/>
      <c r="QKY606" s="266"/>
      <c r="QKZ606" s="266"/>
      <c r="QLA606" s="266"/>
      <c r="QLB606" s="266"/>
      <c r="QLC606" s="266"/>
      <c r="QLD606" s="266"/>
      <c r="QLE606" s="266"/>
      <c r="QLF606" s="266"/>
      <c r="QLG606" s="266"/>
      <c r="QLH606" s="266"/>
      <c r="QLI606" s="266"/>
      <c r="QLJ606" s="266"/>
      <c r="QLK606" s="266"/>
      <c r="QLL606" s="266"/>
      <c r="QLM606" s="266"/>
      <c r="QLN606" s="266"/>
      <c r="QLO606" s="266"/>
      <c r="QLP606" s="266"/>
      <c r="QLQ606" s="266"/>
      <c r="QSE606" s="266"/>
      <c r="QSF606" s="266"/>
      <c r="QSG606" s="266"/>
      <c r="QSH606" s="266"/>
      <c r="QSI606" s="266"/>
      <c r="QSJ606" s="266"/>
      <c r="QSK606" s="266"/>
      <c r="QTE606" s="266"/>
      <c r="QTF606" s="266"/>
      <c r="QTG606" s="266"/>
      <c r="QTH606" s="266"/>
      <c r="QTI606" s="266"/>
      <c r="QTJ606" s="266"/>
      <c r="QTK606" s="266"/>
      <c r="QTL606" s="266"/>
      <c r="QTM606" s="266"/>
      <c r="QTN606" s="266"/>
      <c r="QTO606" s="266"/>
      <c r="QTP606" s="266"/>
      <c r="QTQ606" s="266"/>
      <c r="QTR606" s="266"/>
      <c r="QTS606" s="266"/>
      <c r="QTT606" s="266"/>
      <c r="QTU606" s="266"/>
      <c r="QTV606" s="266"/>
      <c r="QTW606" s="266"/>
      <c r="QTX606" s="266"/>
      <c r="QTY606" s="266"/>
      <c r="QTZ606" s="266"/>
      <c r="QUA606" s="266"/>
      <c r="QUB606" s="266"/>
      <c r="QUC606" s="266"/>
      <c r="QUD606" s="266"/>
      <c r="QUE606" s="266"/>
      <c r="QUF606" s="266"/>
      <c r="QUG606" s="266"/>
      <c r="QUH606" s="266"/>
      <c r="QUI606" s="266"/>
      <c r="QUJ606" s="266"/>
      <c r="QUK606" s="266"/>
      <c r="QUL606" s="266"/>
      <c r="QUM606" s="266"/>
      <c r="QUN606" s="266"/>
      <c r="QUO606" s="266"/>
      <c r="QUP606" s="266"/>
      <c r="QUQ606" s="266"/>
      <c r="QUR606" s="266"/>
      <c r="QUS606" s="266"/>
      <c r="QUT606" s="266"/>
      <c r="QUU606" s="266"/>
      <c r="QUV606" s="266"/>
      <c r="QUW606" s="266"/>
      <c r="QUX606" s="266"/>
      <c r="QUY606" s="266"/>
      <c r="QUZ606" s="266"/>
      <c r="QVA606" s="266"/>
      <c r="QVB606" s="266"/>
      <c r="QVC606" s="266"/>
      <c r="QVD606" s="266"/>
      <c r="QVE606" s="266"/>
      <c r="QVF606" s="266"/>
      <c r="QVG606" s="266"/>
      <c r="QVH606" s="266"/>
      <c r="QVI606" s="266"/>
      <c r="QVJ606" s="266"/>
      <c r="QVK606" s="266"/>
      <c r="QVL606" s="266"/>
      <c r="QVM606" s="266"/>
      <c r="RCA606" s="266"/>
      <c r="RCB606" s="266"/>
      <c r="RCC606" s="266"/>
      <c r="RCD606" s="266"/>
      <c r="RCE606" s="266"/>
      <c r="RCF606" s="266"/>
      <c r="RCG606" s="266"/>
      <c r="RDA606" s="266"/>
      <c r="RDB606" s="266"/>
      <c r="RDC606" s="266"/>
      <c r="RDD606" s="266"/>
      <c r="RDE606" s="266"/>
      <c r="RDF606" s="266"/>
      <c r="RDG606" s="266"/>
      <c r="RDH606" s="266"/>
      <c r="RDI606" s="266"/>
      <c r="RDJ606" s="266"/>
      <c r="RDK606" s="266"/>
      <c r="RDL606" s="266"/>
      <c r="RDM606" s="266"/>
      <c r="RDN606" s="266"/>
      <c r="RDO606" s="266"/>
      <c r="RDP606" s="266"/>
      <c r="RDQ606" s="266"/>
      <c r="RDR606" s="266"/>
      <c r="RDS606" s="266"/>
      <c r="RDT606" s="266"/>
      <c r="RDU606" s="266"/>
      <c r="RDV606" s="266"/>
      <c r="RDW606" s="266"/>
      <c r="RDX606" s="266"/>
      <c r="RDY606" s="266"/>
      <c r="RDZ606" s="266"/>
      <c r="REA606" s="266"/>
      <c r="REB606" s="266"/>
      <c r="REC606" s="266"/>
      <c r="RED606" s="266"/>
      <c r="REE606" s="266"/>
      <c r="REF606" s="266"/>
      <c r="REG606" s="266"/>
      <c r="REH606" s="266"/>
      <c r="REI606" s="266"/>
      <c r="REJ606" s="266"/>
      <c r="REK606" s="266"/>
      <c r="REL606" s="266"/>
      <c r="REM606" s="266"/>
      <c r="REN606" s="266"/>
      <c r="REO606" s="266"/>
      <c r="REP606" s="266"/>
      <c r="REQ606" s="266"/>
      <c r="RER606" s="266"/>
      <c r="RES606" s="266"/>
      <c r="RET606" s="266"/>
      <c r="REU606" s="266"/>
      <c r="REV606" s="266"/>
      <c r="REW606" s="266"/>
      <c r="REX606" s="266"/>
      <c r="REY606" s="266"/>
      <c r="REZ606" s="266"/>
      <c r="RFA606" s="266"/>
      <c r="RFB606" s="266"/>
      <c r="RFC606" s="266"/>
      <c r="RFD606" s="266"/>
      <c r="RFE606" s="266"/>
      <c r="RFF606" s="266"/>
      <c r="RFG606" s="266"/>
      <c r="RFH606" s="266"/>
      <c r="RFI606" s="266"/>
      <c r="RLW606" s="266"/>
      <c r="RLX606" s="266"/>
      <c r="RLY606" s="266"/>
      <c r="RLZ606" s="266"/>
      <c r="RMA606" s="266"/>
      <c r="RMB606" s="266"/>
      <c r="RMC606" s="266"/>
      <c r="RMW606" s="266"/>
      <c r="RMX606" s="266"/>
      <c r="RMY606" s="266"/>
      <c r="RMZ606" s="266"/>
      <c r="RNA606" s="266"/>
      <c r="RNB606" s="266"/>
      <c r="RNC606" s="266"/>
      <c r="RND606" s="266"/>
      <c r="RNE606" s="266"/>
      <c r="RNF606" s="266"/>
      <c r="RNG606" s="266"/>
      <c r="RNH606" s="266"/>
      <c r="RNI606" s="266"/>
      <c r="RNJ606" s="266"/>
      <c r="RNK606" s="266"/>
      <c r="RNL606" s="266"/>
      <c r="RNM606" s="266"/>
      <c r="RNN606" s="266"/>
      <c r="RNO606" s="266"/>
      <c r="RNP606" s="266"/>
      <c r="RNQ606" s="266"/>
      <c r="RNR606" s="266"/>
      <c r="RNS606" s="266"/>
      <c r="RNT606" s="266"/>
      <c r="RNU606" s="266"/>
      <c r="RNV606" s="266"/>
      <c r="RNW606" s="266"/>
      <c r="RNX606" s="266"/>
      <c r="RNY606" s="266"/>
      <c r="RNZ606" s="266"/>
      <c r="ROA606" s="266"/>
      <c r="ROB606" s="266"/>
      <c r="ROC606" s="266"/>
      <c r="ROD606" s="266"/>
      <c r="ROE606" s="266"/>
      <c r="ROF606" s="266"/>
      <c r="ROG606" s="266"/>
      <c r="ROH606" s="266"/>
      <c r="ROI606" s="266"/>
      <c r="ROJ606" s="266"/>
      <c r="ROK606" s="266"/>
      <c r="ROL606" s="266"/>
      <c r="ROM606" s="266"/>
      <c r="RON606" s="266"/>
      <c r="ROO606" s="266"/>
      <c r="ROP606" s="266"/>
      <c r="ROQ606" s="266"/>
      <c r="ROR606" s="266"/>
      <c r="ROS606" s="266"/>
      <c r="ROT606" s="266"/>
      <c r="ROU606" s="266"/>
      <c r="ROV606" s="266"/>
      <c r="ROW606" s="266"/>
      <c r="ROX606" s="266"/>
      <c r="ROY606" s="266"/>
      <c r="ROZ606" s="266"/>
      <c r="RPA606" s="266"/>
      <c r="RPB606" s="266"/>
      <c r="RPC606" s="266"/>
      <c r="RPD606" s="266"/>
      <c r="RPE606" s="266"/>
      <c r="RVS606" s="266"/>
      <c r="RVT606" s="266"/>
      <c r="RVU606" s="266"/>
      <c r="RVV606" s="266"/>
      <c r="RVW606" s="266"/>
      <c r="RVX606" s="266"/>
      <c r="RVY606" s="266"/>
      <c r="RWS606" s="266"/>
      <c r="RWT606" s="266"/>
      <c r="RWU606" s="266"/>
      <c r="RWV606" s="266"/>
      <c r="RWW606" s="266"/>
      <c r="RWX606" s="266"/>
      <c r="RWY606" s="266"/>
      <c r="RWZ606" s="266"/>
      <c r="RXA606" s="266"/>
      <c r="RXB606" s="266"/>
      <c r="RXC606" s="266"/>
      <c r="RXD606" s="266"/>
      <c r="RXE606" s="266"/>
      <c r="RXF606" s="266"/>
      <c r="RXG606" s="266"/>
      <c r="RXH606" s="266"/>
      <c r="RXI606" s="266"/>
      <c r="RXJ606" s="266"/>
      <c r="RXK606" s="266"/>
      <c r="RXL606" s="266"/>
      <c r="RXM606" s="266"/>
      <c r="RXN606" s="266"/>
      <c r="RXO606" s="266"/>
      <c r="RXP606" s="266"/>
      <c r="RXQ606" s="266"/>
      <c r="RXR606" s="266"/>
      <c r="RXS606" s="266"/>
      <c r="RXT606" s="266"/>
      <c r="RXU606" s="266"/>
      <c r="RXV606" s="266"/>
      <c r="RXW606" s="266"/>
      <c r="RXX606" s="266"/>
      <c r="RXY606" s="266"/>
      <c r="RXZ606" s="266"/>
      <c r="RYA606" s="266"/>
      <c r="RYB606" s="266"/>
      <c r="RYC606" s="266"/>
      <c r="RYD606" s="266"/>
      <c r="RYE606" s="266"/>
      <c r="RYF606" s="266"/>
      <c r="RYG606" s="266"/>
      <c r="RYH606" s="266"/>
      <c r="RYI606" s="266"/>
      <c r="RYJ606" s="266"/>
      <c r="RYK606" s="266"/>
      <c r="RYL606" s="266"/>
      <c r="RYM606" s="266"/>
      <c r="RYN606" s="266"/>
      <c r="RYO606" s="266"/>
      <c r="RYP606" s="266"/>
      <c r="RYQ606" s="266"/>
      <c r="RYR606" s="266"/>
      <c r="RYS606" s="266"/>
      <c r="RYT606" s="266"/>
      <c r="RYU606" s="266"/>
      <c r="RYV606" s="266"/>
      <c r="RYW606" s="266"/>
      <c r="RYX606" s="266"/>
      <c r="RYY606" s="266"/>
      <c r="RYZ606" s="266"/>
      <c r="RZA606" s="266"/>
      <c r="SFO606" s="266"/>
      <c r="SFP606" s="266"/>
      <c r="SFQ606" s="266"/>
      <c r="SFR606" s="266"/>
      <c r="SFS606" s="266"/>
      <c r="SFT606" s="266"/>
      <c r="SFU606" s="266"/>
      <c r="SGO606" s="266"/>
      <c r="SGP606" s="266"/>
      <c r="SGQ606" s="266"/>
      <c r="SGR606" s="266"/>
      <c r="SGS606" s="266"/>
      <c r="SGT606" s="266"/>
      <c r="SGU606" s="266"/>
      <c r="SGV606" s="266"/>
      <c r="SGW606" s="266"/>
      <c r="SGX606" s="266"/>
      <c r="SGY606" s="266"/>
      <c r="SGZ606" s="266"/>
      <c r="SHA606" s="266"/>
      <c r="SHB606" s="266"/>
      <c r="SHC606" s="266"/>
      <c r="SHD606" s="266"/>
      <c r="SHE606" s="266"/>
      <c r="SHF606" s="266"/>
      <c r="SHG606" s="266"/>
      <c r="SHH606" s="266"/>
      <c r="SHI606" s="266"/>
      <c r="SHJ606" s="266"/>
      <c r="SHK606" s="266"/>
      <c r="SHL606" s="266"/>
      <c r="SHM606" s="266"/>
      <c r="SHN606" s="266"/>
      <c r="SHO606" s="266"/>
      <c r="SHP606" s="266"/>
      <c r="SHQ606" s="266"/>
      <c r="SHR606" s="266"/>
      <c r="SHS606" s="266"/>
      <c r="SHT606" s="266"/>
      <c r="SHU606" s="266"/>
      <c r="SHV606" s="266"/>
      <c r="SHW606" s="266"/>
      <c r="SHX606" s="266"/>
      <c r="SHY606" s="266"/>
      <c r="SHZ606" s="266"/>
      <c r="SIA606" s="266"/>
      <c r="SIB606" s="266"/>
      <c r="SIC606" s="266"/>
      <c r="SID606" s="266"/>
      <c r="SIE606" s="266"/>
      <c r="SIF606" s="266"/>
      <c r="SIG606" s="266"/>
      <c r="SIH606" s="266"/>
      <c r="SII606" s="266"/>
      <c r="SIJ606" s="266"/>
      <c r="SIK606" s="266"/>
      <c r="SIL606" s="266"/>
      <c r="SIM606" s="266"/>
      <c r="SIN606" s="266"/>
      <c r="SIO606" s="266"/>
      <c r="SIP606" s="266"/>
      <c r="SIQ606" s="266"/>
      <c r="SIR606" s="266"/>
      <c r="SIS606" s="266"/>
      <c r="SIT606" s="266"/>
      <c r="SIU606" s="266"/>
      <c r="SIV606" s="266"/>
      <c r="SIW606" s="266"/>
      <c r="SPK606" s="266"/>
      <c r="SPL606" s="266"/>
      <c r="SPM606" s="266"/>
      <c r="SPN606" s="266"/>
      <c r="SPO606" s="266"/>
      <c r="SPP606" s="266"/>
      <c r="SPQ606" s="266"/>
      <c r="SQK606" s="266"/>
      <c r="SQL606" s="266"/>
      <c r="SQM606" s="266"/>
      <c r="SQN606" s="266"/>
      <c r="SQO606" s="266"/>
      <c r="SQP606" s="266"/>
      <c r="SQQ606" s="266"/>
      <c r="SQR606" s="266"/>
      <c r="SQS606" s="266"/>
      <c r="SQT606" s="266"/>
      <c r="SQU606" s="266"/>
      <c r="SQV606" s="266"/>
      <c r="SQW606" s="266"/>
      <c r="SQX606" s="266"/>
      <c r="SQY606" s="266"/>
      <c r="SQZ606" s="266"/>
      <c r="SRA606" s="266"/>
      <c r="SRB606" s="266"/>
      <c r="SRC606" s="266"/>
      <c r="SRD606" s="266"/>
      <c r="SRE606" s="266"/>
      <c r="SRF606" s="266"/>
      <c r="SRG606" s="266"/>
      <c r="SRH606" s="266"/>
      <c r="SRI606" s="266"/>
      <c r="SRJ606" s="266"/>
      <c r="SRK606" s="266"/>
      <c r="SRL606" s="266"/>
      <c r="SRM606" s="266"/>
      <c r="SRN606" s="266"/>
      <c r="SRO606" s="266"/>
      <c r="SRP606" s="266"/>
      <c r="SRQ606" s="266"/>
      <c r="SRR606" s="266"/>
      <c r="SRS606" s="266"/>
      <c r="SRT606" s="266"/>
      <c r="SRU606" s="266"/>
      <c r="SRV606" s="266"/>
      <c r="SRW606" s="266"/>
      <c r="SRX606" s="266"/>
      <c r="SRY606" s="266"/>
      <c r="SRZ606" s="266"/>
      <c r="SSA606" s="266"/>
      <c r="SSB606" s="266"/>
      <c r="SSC606" s="266"/>
      <c r="SSD606" s="266"/>
      <c r="SSE606" s="266"/>
      <c r="SSF606" s="266"/>
      <c r="SSG606" s="266"/>
      <c r="SSH606" s="266"/>
      <c r="SSI606" s="266"/>
      <c r="SSJ606" s="266"/>
      <c r="SSK606" s="266"/>
      <c r="SSL606" s="266"/>
      <c r="SSM606" s="266"/>
      <c r="SSN606" s="266"/>
      <c r="SSO606" s="266"/>
      <c r="SSP606" s="266"/>
      <c r="SSQ606" s="266"/>
      <c r="SSR606" s="266"/>
      <c r="SSS606" s="266"/>
      <c r="SZG606" s="266"/>
      <c r="SZH606" s="266"/>
      <c r="SZI606" s="266"/>
      <c r="SZJ606" s="266"/>
      <c r="SZK606" s="266"/>
      <c r="SZL606" s="266"/>
      <c r="SZM606" s="266"/>
      <c r="TAG606" s="266"/>
      <c r="TAH606" s="266"/>
      <c r="TAI606" s="266"/>
      <c r="TAJ606" s="266"/>
      <c r="TAK606" s="266"/>
      <c r="TAL606" s="266"/>
      <c r="TAM606" s="266"/>
      <c r="TAN606" s="266"/>
      <c r="TAO606" s="266"/>
      <c r="TAP606" s="266"/>
      <c r="TAQ606" s="266"/>
      <c r="TAR606" s="266"/>
      <c r="TAS606" s="266"/>
      <c r="TAT606" s="266"/>
      <c r="TAU606" s="266"/>
      <c r="TAV606" s="266"/>
      <c r="TAW606" s="266"/>
      <c r="TAX606" s="266"/>
      <c r="TAY606" s="266"/>
      <c r="TAZ606" s="266"/>
      <c r="TBA606" s="266"/>
      <c r="TBB606" s="266"/>
      <c r="TBC606" s="266"/>
      <c r="TBD606" s="266"/>
      <c r="TBE606" s="266"/>
      <c r="TBF606" s="266"/>
      <c r="TBG606" s="266"/>
      <c r="TBH606" s="266"/>
      <c r="TBI606" s="266"/>
      <c r="TBJ606" s="266"/>
      <c r="TBK606" s="266"/>
      <c r="TBL606" s="266"/>
      <c r="TBM606" s="266"/>
      <c r="TBN606" s="266"/>
      <c r="TBO606" s="266"/>
      <c r="TBP606" s="266"/>
      <c r="TBQ606" s="266"/>
      <c r="TBR606" s="266"/>
      <c r="TBS606" s="266"/>
      <c r="TBT606" s="266"/>
      <c r="TBU606" s="266"/>
      <c r="TBV606" s="266"/>
      <c r="TBW606" s="266"/>
      <c r="TBX606" s="266"/>
      <c r="TBY606" s="266"/>
      <c r="TBZ606" s="266"/>
      <c r="TCA606" s="266"/>
      <c r="TCB606" s="266"/>
      <c r="TCC606" s="266"/>
      <c r="TCD606" s="266"/>
      <c r="TCE606" s="266"/>
      <c r="TCF606" s="266"/>
      <c r="TCG606" s="266"/>
      <c r="TCH606" s="266"/>
      <c r="TCI606" s="266"/>
      <c r="TCJ606" s="266"/>
      <c r="TCK606" s="266"/>
      <c r="TCL606" s="266"/>
      <c r="TCM606" s="266"/>
      <c r="TCN606" s="266"/>
      <c r="TCO606" s="266"/>
      <c r="TJC606" s="266"/>
      <c r="TJD606" s="266"/>
      <c r="TJE606" s="266"/>
      <c r="TJF606" s="266"/>
      <c r="TJG606" s="266"/>
      <c r="TJH606" s="266"/>
      <c r="TJI606" s="266"/>
      <c r="TKC606" s="266"/>
      <c r="TKD606" s="266"/>
      <c r="TKE606" s="266"/>
      <c r="TKF606" s="266"/>
      <c r="TKG606" s="266"/>
      <c r="TKH606" s="266"/>
      <c r="TKI606" s="266"/>
      <c r="TKJ606" s="266"/>
      <c r="TKK606" s="266"/>
      <c r="TKL606" s="266"/>
      <c r="TKM606" s="266"/>
      <c r="TKN606" s="266"/>
      <c r="TKO606" s="266"/>
      <c r="TKP606" s="266"/>
      <c r="TKQ606" s="266"/>
      <c r="TKR606" s="266"/>
      <c r="TKS606" s="266"/>
      <c r="TKT606" s="266"/>
      <c r="TKU606" s="266"/>
      <c r="TKV606" s="266"/>
      <c r="TKW606" s="266"/>
      <c r="TKX606" s="266"/>
      <c r="TKY606" s="266"/>
      <c r="TKZ606" s="266"/>
      <c r="TLA606" s="266"/>
      <c r="TLB606" s="266"/>
      <c r="TLC606" s="266"/>
      <c r="TLD606" s="266"/>
      <c r="TLE606" s="266"/>
      <c r="TLF606" s="266"/>
      <c r="TLG606" s="266"/>
      <c r="TLH606" s="266"/>
      <c r="TLI606" s="266"/>
      <c r="TLJ606" s="266"/>
      <c r="TLK606" s="266"/>
      <c r="TLL606" s="266"/>
      <c r="TLM606" s="266"/>
      <c r="TLN606" s="266"/>
      <c r="TLO606" s="266"/>
      <c r="TLP606" s="266"/>
      <c r="TLQ606" s="266"/>
      <c r="TLR606" s="266"/>
      <c r="TLS606" s="266"/>
      <c r="TLT606" s="266"/>
      <c r="TLU606" s="266"/>
      <c r="TLV606" s="266"/>
      <c r="TLW606" s="266"/>
      <c r="TLX606" s="266"/>
      <c r="TLY606" s="266"/>
      <c r="TLZ606" s="266"/>
      <c r="TMA606" s="266"/>
      <c r="TMB606" s="266"/>
      <c r="TMC606" s="266"/>
      <c r="TMD606" s="266"/>
      <c r="TME606" s="266"/>
      <c r="TMF606" s="266"/>
      <c r="TMG606" s="266"/>
      <c r="TMH606" s="266"/>
      <c r="TMI606" s="266"/>
      <c r="TMJ606" s="266"/>
      <c r="TMK606" s="266"/>
      <c r="TSY606" s="266"/>
      <c r="TSZ606" s="266"/>
      <c r="TTA606" s="266"/>
      <c r="TTB606" s="266"/>
      <c r="TTC606" s="266"/>
      <c r="TTD606" s="266"/>
      <c r="TTE606" s="266"/>
      <c r="TTY606" s="266"/>
      <c r="TTZ606" s="266"/>
      <c r="TUA606" s="266"/>
      <c r="TUB606" s="266"/>
      <c r="TUC606" s="266"/>
      <c r="TUD606" s="266"/>
      <c r="TUE606" s="266"/>
      <c r="TUF606" s="266"/>
      <c r="TUG606" s="266"/>
      <c r="TUH606" s="266"/>
      <c r="TUI606" s="266"/>
      <c r="TUJ606" s="266"/>
      <c r="TUK606" s="266"/>
      <c r="TUL606" s="266"/>
      <c r="TUM606" s="266"/>
      <c r="TUN606" s="266"/>
      <c r="TUO606" s="266"/>
      <c r="TUP606" s="266"/>
      <c r="TUQ606" s="266"/>
      <c r="TUR606" s="266"/>
      <c r="TUS606" s="266"/>
      <c r="TUT606" s="266"/>
      <c r="TUU606" s="266"/>
      <c r="TUV606" s="266"/>
      <c r="TUW606" s="266"/>
      <c r="TUX606" s="266"/>
      <c r="TUY606" s="266"/>
      <c r="TUZ606" s="266"/>
      <c r="TVA606" s="266"/>
      <c r="TVB606" s="266"/>
      <c r="TVC606" s="266"/>
      <c r="TVD606" s="266"/>
      <c r="TVE606" s="266"/>
      <c r="TVF606" s="266"/>
      <c r="TVG606" s="266"/>
      <c r="TVH606" s="266"/>
      <c r="TVI606" s="266"/>
      <c r="TVJ606" s="266"/>
      <c r="TVK606" s="266"/>
      <c r="TVL606" s="266"/>
      <c r="TVM606" s="266"/>
      <c r="TVN606" s="266"/>
      <c r="TVO606" s="266"/>
      <c r="TVP606" s="266"/>
      <c r="TVQ606" s="266"/>
      <c r="TVR606" s="266"/>
      <c r="TVS606" s="266"/>
      <c r="TVT606" s="266"/>
      <c r="TVU606" s="266"/>
      <c r="TVV606" s="266"/>
      <c r="TVW606" s="266"/>
      <c r="TVX606" s="266"/>
      <c r="TVY606" s="266"/>
      <c r="TVZ606" s="266"/>
      <c r="TWA606" s="266"/>
      <c r="TWB606" s="266"/>
      <c r="TWC606" s="266"/>
      <c r="TWD606" s="266"/>
      <c r="TWE606" s="266"/>
      <c r="TWF606" s="266"/>
      <c r="TWG606" s="266"/>
      <c r="UCU606" s="266"/>
      <c r="UCV606" s="266"/>
      <c r="UCW606" s="266"/>
      <c r="UCX606" s="266"/>
      <c r="UCY606" s="266"/>
      <c r="UCZ606" s="266"/>
      <c r="UDA606" s="266"/>
      <c r="UDU606" s="266"/>
      <c r="UDV606" s="266"/>
      <c r="UDW606" s="266"/>
      <c r="UDX606" s="266"/>
      <c r="UDY606" s="266"/>
      <c r="UDZ606" s="266"/>
      <c r="UEA606" s="266"/>
      <c r="UEB606" s="266"/>
      <c r="UEC606" s="266"/>
      <c r="UED606" s="266"/>
      <c r="UEE606" s="266"/>
      <c r="UEF606" s="266"/>
      <c r="UEG606" s="266"/>
      <c r="UEH606" s="266"/>
      <c r="UEI606" s="266"/>
      <c r="UEJ606" s="266"/>
      <c r="UEK606" s="266"/>
      <c r="UEL606" s="266"/>
      <c r="UEM606" s="266"/>
      <c r="UEN606" s="266"/>
      <c r="UEO606" s="266"/>
      <c r="UEP606" s="266"/>
      <c r="UEQ606" s="266"/>
      <c r="UER606" s="266"/>
      <c r="UES606" s="266"/>
      <c r="UET606" s="266"/>
      <c r="UEU606" s="266"/>
      <c r="UEV606" s="266"/>
      <c r="UEW606" s="266"/>
      <c r="UEX606" s="266"/>
      <c r="UEY606" s="266"/>
      <c r="UEZ606" s="266"/>
      <c r="UFA606" s="266"/>
      <c r="UFB606" s="266"/>
      <c r="UFC606" s="266"/>
      <c r="UFD606" s="266"/>
      <c r="UFE606" s="266"/>
      <c r="UFF606" s="266"/>
      <c r="UFG606" s="266"/>
      <c r="UFH606" s="266"/>
      <c r="UFI606" s="266"/>
      <c r="UFJ606" s="266"/>
      <c r="UFK606" s="266"/>
      <c r="UFL606" s="266"/>
      <c r="UFM606" s="266"/>
      <c r="UFN606" s="266"/>
      <c r="UFO606" s="266"/>
      <c r="UFP606" s="266"/>
      <c r="UFQ606" s="266"/>
      <c r="UFR606" s="266"/>
      <c r="UFS606" s="266"/>
      <c r="UFT606" s="266"/>
      <c r="UFU606" s="266"/>
      <c r="UFV606" s="266"/>
      <c r="UFW606" s="266"/>
      <c r="UFX606" s="266"/>
      <c r="UFY606" s="266"/>
      <c r="UFZ606" s="266"/>
      <c r="UGA606" s="266"/>
      <c r="UGB606" s="266"/>
      <c r="UGC606" s="266"/>
      <c r="UMQ606" s="266"/>
      <c r="UMR606" s="266"/>
      <c r="UMS606" s="266"/>
      <c r="UMT606" s="266"/>
      <c r="UMU606" s="266"/>
      <c r="UMV606" s="266"/>
      <c r="UMW606" s="266"/>
      <c r="UNQ606" s="266"/>
      <c r="UNR606" s="266"/>
      <c r="UNS606" s="266"/>
      <c r="UNT606" s="266"/>
      <c r="UNU606" s="266"/>
      <c r="UNV606" s="266"/>
      <c r="UNW606" s="266"/>
      <c r="UNX606" s="266"/>
      <c r="UNY606" s="266"/>
      <c r="UNZ606" s="266"/>
      <c r="UOA606" s="266"/>
      <c r="UOB606" s="266"/>
      <c r="UOC606" s="266"/>
      <c r="UOD606" s="266"/>
      <c r="UOE606" s="266"/>
      <c r="UOF606" s="266"/>
      <c r="UOG606" s="266"/>
      <c r="UOH606" s="266"/>
      <c r="UOI606" s="266"/>
      <c r="UOJ606" s="266"/>
      <c r="UOK606" s="266"/>
      <c r="UOL606" s="266"/>
      <c r="UOM606" s="266"/>
      <c r="UON606" s="266"/>
      <c r="UOO606" s="266"/>
      <c r="UOP606" s="266"/>
      <c r="UOQ606" s="266"/>
      <c r="UOR606" s="266"/>
      <c r="UOS606" s="266"/>
      <c r="UOT606" s="266"/>
      <c r="UOU606" s="266"/>
      <c r="UOV606" s="266"/>
      <c r="UOW606" s="266"/>
      <c r="UOX606" s="266"/>
      <c r="UOY606" s="266"/>
      <c r="UOZ606" s="266"/>
      <c r="UPA606" s="266"/>
      <c r="UPB606" s="266"/>
      <c r="UPC606" s="266"/>
      <c r="UPD606" s="266"/>
      <c r="UPE606" s="266"/>
      <c r="UPF606" s="266"/>
      <c r="UPG606" s="266"/>
      <c r="UPH606" s="266"/>
      <c r="UPI606" s="266"/>
      <c r="UPJ606" s="266"/>
      <c r="UPK606" s="266"/>
      <c r="UPL606" s="266"/>
      <c r="UPM606" s="266"/>
      <c r="UPN606" s="266"/>
      <c r="UPO606" s="266"/>
      <c r="UPP606" s="266"/>
      <c r="UPQ606" s="266"/>
      <c r="UPR606" s="266"/>
      <c r="UPS606" s="266"/>
      <c r="UPT606" s="266"/>
      <c r="UPU606" s="266"/>
      <c r="UPV606" s="266"/>
      <c r="UPW606" s="266"/>
      <c r="UPX606" s="266"/>
      <c r="UPY606" s="266"/>
      <c r="UWM606" s="266"/>
      <c r="UWN606" s="266"/>
      <c r="UWO606" s="266"/>
      <c r="UWP606" s="266"/>
      <c r="UWQ606" s="266"/>
      <c r="UWR606" s="266"/>
      <c r="UWS606" s="266"/>
      <c r="UXM606" s="266"/>
      <c r="UXN606" s="266"/>
      <c r="UXO606" s="266"/>
      <c r="UXP606" s="266"/>
      <c r="UXQ606" s="266"/>
      <c r="UXR606" s="266"/>
      <c r="UXS606" s="266"/>
      <c r="UXT606" s="266"/>
      <c r="UXU606" s="266"/>
      <c r="UXV606" s="266"/>
      <c r="UXW606" s="266"/>
      <c r="UXX606" s="266"/>
      <c r="UXY606" s="266"/>
      <c r="UXZ606" s="266"/>
      <c r="UYA606" s="266"/>
      <c r="UYB606" s="266"/>
      <c r="UYC606" s="266"/>
      <c r="UYD606" s="266"/>
      <c r="UYE606" s="266"/>
      <c r="UYF606" s="266"/>
      <c r="UYG606" s="266"/>
      <c r="UYH606" s="266"/>
      <c r="UYI606" s="266"/>
      <c r="UYJ606" s="266"/>
      <c r="UYK606" s="266"/>
      <c r="UYL606" s="266"/>
      <c r="UYM606" s="266"/>
      <c r="UYN606" s="266"/>
      <c r="UYO606" s="266"/>
      <c r="UYP606" s="266"/>
      <c r="UYQ606" s="266"/>
      <c r="UYR606" s="266"/>
      <c r="UYS606" s="266"/>
      <c r="UYT606" s="266"/>
      <c r="UYU606" s="266"/>
      <c r="UYV606" s="266"/>
      <c r="UYW606" s="266"/>
      <c r="UYX606" s="266"/>
      <c r="UYY606" s="266"/>
      <c r="UYZ606" s="266"/>
      <c r="UZA606" s="266"/>
      <c r="UZB606" s="266"/>
      <c r="UZC606" s="266"/>
      <c r="UZD606" s="266"/>
      <c r="UZE606" s="266"/>
      <c r="UZF606" s="266"/>
      <c r="UZG606" s="266"/>
      <c r="UZH606" s="266"/>
      <c r="UZI606" s="266"/>
      <c r="UZJ606" s="266"/>
      <c r="UZK606" s="266"/>
      <c r="UZL606" s="266"/>
      <c r="UZM606" s="266"/>
      <c r="UZN606" s="266"/>
      <c r="UZO606" s="266"/>
      <c r="UZP606" s="266"/>
      <c r="UZQ606" s="266"/>
      <c r="UZR606" s="266"/>
      <c r="UZS606" s="266"/>
      <c r="UZT606" s="266"/>
      <c r="UZU606" s="266"/>
      <c r="VGI606" s="266"/>
      <c r="VGJ606" s="266"/>
      <c r="VGK606" s="266"/>
      <c r="VGL606" s="266"/>
      <c r="VGM606" s="266"/>
      <c r="VGN606" s="266"/>
      <c r="VGO606" s="266"/>
      <c r="VHI606" s="266"/>
      <c r="VHJ606" s="266"/>
      <c r="VHK606" s="266"/>
      <c r="VHL606" s="266"/>
      <c r="VHM606" s="266"/>
      <c r="VHN606" s="266"/>
      <c r="VHO606" s="266"/>
      <c r="VHP606" s="266"/>
      <c r="VHQ606" s="266"/>
      <c r="VHR606" s="266"/>
      <c r="VHS606" s="266"/>
      <c r="VHT606" s="266"/>
      <c r="VHU606" s="266"/>
      <c r="VHV606" s="266"/>
      <c r="VHW606" s="266"/>
      <c r="VHX606" s="266"/>
      <c r="VHY606" s="266"/>
      <c r="VHZ606" s="266"/>
      <c r="VIA606" s="266"/>
      <c r="VIB606" s="266"/>
      <c r="VIC606" s="266"/>
      <c r="VID606" s="266"/>
      <c r="VIE606" s="266"/>
      <c r="VIF606" s="266"/>
      <c r="VIG606" s="266"/>
      <c r="VIH606" s="266"/>
      <c r="VII606" s="266"/>
      <c r="VIJ606" s="266"/>
      <c r="VIK606" s="266"/>
      <c r="VIL606" s="266"/>
      <c r="VIM606" s="266"/>
      <c r="VIN606" s="266"/>
      <c r="VIO606" s="266"/>
      <c r="VIP606" s="266"/>
      <c r="VIQ606" s="266"/>
      <c r="VIR606" s="266"/>
      <c r="VIS606" s="266"/>
      <c r="VIT606" s="266"/>
      <c r="VIU606" s="266"/>
      <c r="VIV606" s="266"/>
      <c r="VIW606" s="266"/>
      <c r="VIX606" s="266"/>
      <c r="VIY606" s="266"/>
      <c r="VIZ606" s="266"/>
      <c r="VJA606" s="266"/>
      <c r="VJB606" s="266"/>
      <c r="VJC606" s="266"/>
      <c r="VJD606" s="266"/>
      <c r="VJE606" s="266"/>
      <c r="VJF606" s="266"/>
      <c r="VJG606" s="266"/>
      <c r="VJH606" s="266"/>
      <c r="VJI606" s="266"/>
      <c r="VJJ606" s="266"/>
      <c r="VJK606" s="266"/>
      <c r="VJL606" s="266"/>
      <c r="VJM606" s="266"/>
      <c r="VJN606" s="266"/>
      <c r="VJO606" s="266"/>
      <c r="VJP606" s="266"/>
      <c r="VJQ606" s="266"/>
      <c r="VQE606" s="266"/>
      <c r="VQF606" s="266"/>
      <c r="VQG606" s="266"/>
      <c r="VQH606" s="266"/>
      <c r="VQI606" s="266"/>
      <c r="VQJ606" s="266"/>
      <c r="VQK606" s="266"/>
      <c r="VRE606" s="266"/>
      <c r="VRF606" s="266"/>
      <c r="VRG606" s="266"/>
      <c r="VRH606" s="266"/>
      <c r="VRI606" s="266"/>
      <c r="VRJ606" s="266"/>
      <c r="VRK606" s="266"/>
      <c r="VRL606" s="266"/>
      <c r="VRM606" s="266"/>
      <c r="VRN606" s="266"/>
      <c r="VRO606" s="266"/>
      <c r="VRP606" s="266"/>
      <c r="VRQ606" s="266"/>
      <c r="VRR606" s="266"/>
      <c r="VRS606" s="266"/>
      <c r="VRT606" s="266"/>
      <c r="VRU606" s="266"/>
      <c r="VRV606" s="266"/>
      <c r="VRW606" s="266"/>
      <c r="VRX606" s="266"/>
      <c r="VRY606" s="266"/>
      <c r="VRZ606" s="266"/>
      <c r="VSA606" s="266"/>
      <c r="VSB606" s="266"/>
      <c r="VSC606" s="266"/>
      <c r="VSD606" s="266"/>
      <c r="VSE606" s="266"/>
      <c r="VSF606" s="266"/>
      <c r="VSG606" s="266"/>
      <c r="VSH606" s="266"/>
      <c r="VSI606" s="266"/>
      <c r="VSJ606" s="266"/>
      <c r="VSK606" s="266"/>
      <c r="VSL606" s="266"/>
      <c r="VSM606" s="266"/>
      <c r="VSN606" s="266"/>
      <c r="VSO606" s="266"/>
      <c r="VSP606" s="266"/>
      <c r="VSQ606" s="266"/>
      <c r="VSR606" s="266"/>
      <c r="VSS606" s="266"/>
      <c r="VST606" s="266"/>
      <c r="VSU606" s="266"/>
      <c r="VSV606" s="266"/>
      <c r="VSW606" s="266"/>
      <c r="VSX606" s="266"/>
      <c r="VSY606" s="266"/>
      <c r="VSZ606" s="266"/>
      <c r="VTA606" s="266"/>
      <c r="VTB606" s="266"/>
      <c r="VTC606" s="266"/>
      <c r="VTD606" s="266"/>
      <c r="VTE606" s="266"/>
      <c r="VTF606" s="266"/>
      <c r="VTG606" s="266"/>
      <c r="VTH606" s="266"/>
      <c r="VTI606" s="266"/>
      <c r="VTJ606" s="266"/>
      <c r="VTK606" s="266"/>
      <c r="VTL606" s="266"/>
      <c r="VTM606" s="266"/>
      <c r="WAA606" s="266"/>
      <c r="WAB606" s="266"/>
      <c r="WAC606" s="266"/>
      <c r="WAD606" s="266"/>
      <c r="WAE606" s="266"/>
      <c r="WAF606" s="266"/>
      <c r="WAG606" s="266"/>
      <c r="WBA606" s="266"/>
      <c r="WBB606" s="266"/>
      <c r="WBC606" s="266"/>
      <c r="WBD606" s="266"/>
      <c r="WBE606" s="266"/>
      <c r="WBF606" s="266"/>
      <c r="WBG606" s="266"/>
      <c r="WBH606" s="266"/>
      <c r="WBI606" s="266"/>
      <c r="WBJ606" s="266"/>
      <c r="WBK606" s="266"/>
      <c r="WBL606" s="266"/>
      <c r="WBM606" s="266"/>
      <c r="WBN606" s="266"/>
      <c r="WBO606" s="266"/>
      <c r="WBP606" s="266"/>
      <c r="WBQ606" s="266"/>
      <c r="WBR606" s="266"/>
      <c r="WBS606" s="266"/>
      <c r="WBT606" s="266"/>
      <c r="WBU606" s="266"/>
      <c r="WBV606" s="266"/>
      <c r="WBW606" s="266"/>
      <c r="WBX606" s="266"/>
      <c r="WBY606" s="266"/>
      <c r="WBZ606" s="266"/>
      <c r="WCA606" s="266"/>
      <c r="WCB606" s="266"/>
      <c r="WCC606" s="266"/>
      <c r="WCD606" s="266"/>
      <c r="WCE606" s="266"/>
      <c r="WCF606" s="266"/>
      <c r="WCG606" s="266"/>
      <c r="WCH606" s="266"/>
      <c r="WCI606" s="266"/>
      <c r="WCJ606" s="266"/>
      <c r="WCK606" s="266"/>
      <c r="WCL606" s="266"/>
      <c r="WCM606" s="266"/>
      <c r="WCN606" s="266"/>
      <c r="WCO606" s="266"/>
      <c r="WCP606" s="266"/>
      <c r="WCQ606" s="266"/>
      <c r="WCR606" s="266"/>
      <c r="WCS606" s="266"/>
      <c r="WCT606" s="266"/>
      <c r="WCU606" s="266"/>
      <c r="WCV606" s="266"/>
      <c r="WCW606" s="266"/>
      <c r="WCX606" s="266"/>
      <c r="WCY606" s="266"/>
      <c r="WCZ606" s="266"/>
      <c r="WDA606" s="266"/>
      <c r="WDB606" s="266"/>
      <c r="WDC606" s="266"/>
      <c r="WDD606" s="266"/>
      <c r="WDE606" s="266"/>
      <c r="WDF606" s="266"/>
      <c r="WDG606" s="266"/>
      <c r="WDH606" s="266"/>
      <c r="WDI606" s="266"/>
      <c r="WJW606" s="266"/>
      <c r="WJX606" s="266"/>
      <c r="WJY606" s="266"/>
      <c r="WJZ606" s="266"/>
      <c r="WKA606" s="266"/>
      <c r="WKB606" s="266"/>
      <c r="WKC606" s="266"/>
      <c r="WKW606" s="266"/>
      <c r="WKX606" s="266"/>
      <c r="WKY606" s="266"/>
      <c r="WKZ606" s="266"/>
      <c r="WLA606" s="266"/>
      <c r="WLB606" s="266"/>
      <c r="WLC606" s="266"/>
      <c r="WLD606" s="266"/>
      <c r="WLE606" s="266"/>
      <c r="WLF606" s="266"/>
      <c r="WLG606" s="266"/>
      <c r="WLH606" s="266"/>
      <c r="WLI606" s="266"/>
      <c r="WLJ606" s="266"/>
      <c r="WLK606" s="266"/>
      <c r="WLL606" s="266"/>
      <c r="WLM606" s="266"/>
      <c r="WLN606" s="266"/>
      <c r="WLO606" s="266"/>
      <c r="WLP606" s="266"/>
      <c r="WLQ606" s="266"/>
      <c r="WLR606" s="266"/>
      <c r="WLS606" s="266"/>
      <c r="WLT606" s="266"/>
      <c r="WLU606" s="266"/>
      <c r="WLV606" s="266"/>
      <c r="WLW606" s="266"/>
      <c r="WLX606" s="266"/>
      <c r="WLY606" s="266"/>
      <c r="WLZ606" s="266"/>
      <c r="WMA606" s="266"/>
      <c r="WMB606" s="266"/>
      <c r="WMC606" s="266"/>
      <c r="WMD606" s="266"/>
      <c r="WME606" s="266"/>
      <c r="WMF606" s="266"/>
      <c r="WMG606" s="266"/>
      <c r="WMH606" s="266"/>
      <c r="WMI606" s="266"/>
      <c r="WMJ606" s="266"/>
      <c r="WMK606" s="266"/>
      <c r="WML606" s="266"/>
      <c r="WMM606" s="266"/>
      <c r="WMN606" s="266"/>
      <c r="WMO606" s="266"/>
      <c r="WMP606" s="266"/>
      <c r="WMQ606" s="266"/>
      <c r="WMR606" s="266"/>
      <c r="WMS606" s="266"/>
      <c r="WMT606" s="266"/>
      <c r="WMU606" s="266"/>
      <c r="WMV606" s="266"/>
      <c r="WMW606" s="266"/>
      <c r="WMX606" s="266"/>
      <c r="WMY606" s="266"/>
      <c r="WMZ606" s="266"/>
      <c r="WNA606" s="266"/>
      <c r="WNB606" s="266"/>
      <c r="WNC606" s="266"/>
      <c r="WND606" s="266"/>
      <c r="WNE606" s="266"/>
      <c r="WTS606" s="266"/>
      <c r="WTT606" s="266"/>
      <c r="WTU606" s="266"/>
      <c r="WTV606" s="266"/>
      <c r="WTW606" s="266"/>
      <c r="WTX606" s="266"/>
      <c r="WTY606" s="266"/>
      <c r="WUS606" s="266"/>
      <c r="WUT606" s="266"/>
      <c r="WUU606" s="266"/>
      <c r="WUV606" s="266"/>
      <c r="WUW606" s="266"/>
      <c r="WUX606" s="266"/>
      <c r="WUY606" s="266"/>
      <c r="WUZ606" s="266"/>
      <c r="WVA606" s="266"/>
      <c r="WVB606" s="266"/>
      <c r="WVC606" s="266"/>
      <c r="WVD606" s="266"/>
      <c r="WVE606" s="266"/>
      <c r="WVF606" s="266"/>
      <c r="WVG606" s="266"/>
      <c r="WVH606" s="266"/>
      <c r="WVI606" s="266"/>
      <c r="WVJ606" s="266"/>
      <c r="WVK606" s="266"/>
      <c r="WVL606" s="266"/>
      <c r="WVM606" s="266"/>
      <c r="WVN606" s="266"/>
      <c r="WVO606" s="266"/>
      <c r="WVP606" s="266"/>
      <c r="WVQ606" s="266"/>
      <c r="WVR606" s="266"/>
      <c r="WVS606" s="266"/>
      <c r="WVT606" s="266"/>
      <c r="WVU606" s="266"/>
      <c r="WVV606" s="266"/>
      <c r="WVW606" s="266"/>
      <c r="WVX606" s="266"/>
      <c r="WVY606" s="266"/>
      <c r="WVZ606" s="266"/>
      <c r="WWA606" s="266"/>
      <c r="WWB606" s="266"/>
      <c r="WWC606" s="266"/>
      <c r="WWD606" s="266"/>
      <c r="WWE606" s="266"/>
      <c r="WWF606" s="266"/>
      <c r="WWG606" s="266"/>
      <c r="WWH606" s="266"/>
      <c r="WWI606" s="266"/>
      <c r="WWJ606" s="266"/>
      <c r="WWK606" s="266"/>
      <c r="WWL606" s="266"/>
      <c r="WWM606" s="266"/>
      <c r="WWN606" s="266"/>
      <c r="WWO606" s="266"/>
      <c r="WWP606" s="266"/>
      <c r="WWQ606" s="266"/>
      <c r="WWR606" s="266"/>
      <c r="WWS606" s="266"/>
      <c r="WWT606" s="266"/>
      <c r="WWU606" s="266"/>
      <c r="WWV606" s="266"/>
      <c r="WWW606" s="266"/>
      <c r="WWX606" s="266"/>
      <c r="WWY606" s="266"/>
      <c r="WWZ606" s="266"/>
      <c r="WXA606" s="266"/>
    </row>
    <row r="607" spans="1:16173" ht="18" customHeight="1">
      <c r="A607" s="218">
        <f>SUBTOTAL(3,$AT$7:AT607)</f>
        <v>601</v>
      </c>
      <c r="B607" s="251" t="s">
        <v>12169</v>
      </c>
      <c r="C607" s="251" t="str">
        <f t="shared" si="69"/>
        <v>007</v>
      </c>
      <c r="D607" s="260" t="s">
        <v>6006</v>
      </c>
      <c r="E607" s="258" t="s">
        <v>12170</v>
      </c>
      <c r="F607" s="251" t="s">
        <v>12171</v>
      </c>
      <c r="G607" s="251" t="s">
        <v>7106</v>
      </c>
      <c r="H607" s="251"/>
      <c r="I607" s="259" t="s">
        <v>7870</v>
      </c>
      <c r="J607" s="252"/>
      <c r="K607" s="259" t="s">
        <v>7870</v>
      </c>
      <c r="L607" s="252"/>
      <c r="M607" s="251" t="s">
        <v>12032</v>
      </c>
      <c r="N607" s="251"/>
      <c r="O607" s="251"/>
      <c r="P607" s="251"/>
      <c r="Q607" s="288">
        <v>8900000</v>
      </c>
      <c r="R607" s="288"/>
      <c r="S607" s="288"/>
      <c r="T607" s="288"/>
      <c r="U607" s="253">
        <v>8900000</v>
      </c>
      <c r="V607" s="253"/>
      <c r="W607" s="253"/>
      <c r="X607" s="253"/>
      <c r="Y607" s="253"/>
      <c r="Z607" s="253"/>
      <c r="AA607" s="253"/>
      <c r="AB607" s="253"/>
      <c r="AC607" s="253"/>
      <c r="AD607" s="253"/>
      <c r="AE607" s="253"/>
      <c r="AF607" s="253"/>
      <c r="AG607" s="253"/>
      <c r="AH607" s="253"/>
      <c r="AI607" s="253">
        <v>0</v>
      </c>
      <c r="AJ607" s="253"/>
      <c r="AK607" s="253">
        <v>9250000</v>
      </c>
      <c r="AL607" s="253"/>
      <c r="AM607" s="253">
        <v>9250000</v>
      </c>
      <c r="AN607" s="253"/>
      <c r="AO607" s="253"/>
      <c r="AP607" s="253"/>
      <c r="AQ607" s="253"/>
      <c r="AR607" s="253"/>
      <c r="AS607" s="253">
        <f t="shared" si="71"/>
        <v>0</v>
      </c>
      <c r="AT607" s="27">
        <f t="shared" si="72"/>
        <v>0</v>
      </c>
      <c r="BH607" s="256"/>
    </row>
    <row r="608" spans="1:16173" ht="18" customHeight="1">
      <c r="A608" s="218">
        <f>SUBTOTAL(3,$AT$7:AT608)</f>
        <v>602</v>
      </c>
      <c r="B608" s="251" t="s">
        <v>12172</v>
      </c>
      <c r="C608" s="251" t="str">
        <f t="shared" si="69"/>
        <v>007</v>
      </c>
      <c r="D608" s="260" t="s">
        <v>6896</v>
      </c>
      <c r="E608" s="258" t="s">
        <v>12173</v>
      </c>
      <c r="F608" s="251" t="s">
        <v>12174</v>
      </c>
      <c r="G608" s="251" t="s">
        <v>7106</v>
      </c>
      <c r="H608" s="251"/>
      <c r="I608" s="259" t="s">
        <v>7870</v>
      </c>
      <c r="J608" s="252"/>
      <c r="K608" s="259" t="s">
        <v>7870</v>
      </c>
      <c r="L608" s="252"/>
      <c r="M608" s="251" t="s">
        <v>12035</v>
      </c>
      <c r="N608" s="251"/>
      <c r="O608" s="251"/>
      <c r="P608" s="251"/>
      <c r="Q608" s="288">
        <v>8900000</v>
      </c>
      <c r="R608" s="288"/>
      <c r="S608" s="288"/>
      <c r="T608" s="288"/>
      <c r="U608" s="253">
        <v>8900000</v>
      </c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>
        <v>0</v>
      </c>
      <c r="AJ608" s="253"/>
      <c r="AK608" s="253">
        <v>9250000</v>
      </c>
      <c r="AL608" s="253"/>
      <c r="AM608" s="253"/>
      <c r="AN608" s="253"/>
      <c r="AO608" s="253"/>
      <c r="AP608" s="253"/>
      <c r="AQ608" s="253"/>
      <c r="AR608" s="253"/>
      <c r="AS608" s="253">
        <f t="shared" si="71"/>
        <v>9250000</v>
      </c>
      <c r="AT608" s="27">
        <f t="shared" si="72"/>
        <v>9250000</v>
      </c>
      <c r="BH608" s="256"/>
    </row>
    <row r="609" spans="1:60" ht="18" customHeight="1">
      <c r="A609" s="218">
        <f>SUBTOTAL(3,$AT$7:AT609)</f>
        <v>603</v>
      </c>
      <c r="B609" s="251" t="s">
        <v>12153</v>
      </c>
      <c r="C609" s="251" t="str">
        <f t="shared" si="69"/>
        <v>007</v>
      </c>
      <c r="D609" s="260" t="s">
        <v>12154</v>
      </c>
      <c r="E609" s="258" t="s">
        <v>12155</v>
      </c>
      <c r="F609" s="251" t="s">
        <v>12156</v>
      </c>
      <c r="G609" s="251" t="s">
        <v>496</v>
      </c>
      <c r="H609" s="251"/>
      <c r="I609" s="259" t="s">
        <v>7870</v>
      </c>
      <c r="J609" s="252"/>
      <c r="K609" s="259" t="s">
        <v>7870</v>
      </c>
      <c r="L609" s="252"/>
      <c r="M609" s="251" t="s">
        <v>12035</v>
      </c>
      <c r="N609" s="251"/>
      <c r="O609" s="251"/>
      <c r="P609" s="251"/>
      <c r="Q609" s="288">
        <v>8900000</v>
      </c>
      <c r="R609" s="288"/>
      <c r="S609" s="288"/>
      <c r="T609" s="288"/>
      <c r="U609" s="253"/>
      <c r="V609" s="253"/>
      <c r="W609" s="253"/>
      <c r="X609" s="253"/>
      <c r="Y609" s="253"/>
      <c r="Z609" s="253"/>
      <c r="AA609" s="253"/>
      <c r="AB609" s="253"/>
      <c r="AC609" s="253"/>
      <c r="AD609" s="253"/>
      <c r="AE609" s="253"/>
      <c r="AF609" s="253"/>
      <c r="AG609" s="253"/>
      <c r="AH609" s="253"/>
      <c r="AI609" s="253">
        <v>8900000</v>
      </c>
      <c r="AJ609" s="253"/>
      <c r="AK609" s="253">
        <v>9250000</v>
      </c>
      <c r="AL609" s="253"/>
      <c r="AM609" s="253"/>
      <c r="AN609" s="253"/>
      <c r="AO609" s="253"/>
      <c r="AP609" s="253"/>
      <c r="AQ609" s="253"/>
      <c r="AR609" s="253"/>
      <c r="AS609" s="253">
        <f t="shared" si="71"/>
        <v>9250000</v>
      </c>
      <c r="AT609" s="27">
        <f t="shared" si="72"/>
        <v>18150000</v>
      </c>
      <c r="BH609" s="256"/>
    </row>
    <row r="610" spans="1:60" ht="18" customHeight="1">
      <c r="A610" s="218">
        <f>SUBTOTAL(3,$AT$7:AT610)</f>
        <v>604</v>
      </c>
      <c r="B610" s="251" t="s">
        <v>12178</v>
      </c>
      <c r="C610" s="251" t="str">
        <f t="shared" si="69"/>
        <v>007</v>
      </c>
      <c r="D610" s="260" t="s">
        <v>6850</v>
      </c>
      <c r="E610" s="258" t="s">
        <v>12179</v>
      </c>
      <c r="F610" s="251" t="s">
        <v>3221</v>
      </c>
      <c r="G610" s="251" t="s">
        <v>496</v>
      </c>
      <c r="H610" s="251"/>
      <c r="I610" s="259" t="s">
        <v>7870</v>
      </c>
      <c r="J610" s="252"/>
      <c r="K610" s="259" t="s">
        <v>7870</v>
      </c>
      <c r="L610" s="252"/>
      <c r="M610" s="251" t="s">
        <v>12035</v>
      </c>
      <c r="N610" s="251"/>
      <c r="O610" s="251"/>
      <c r="P610" s="251"/>
      <c r="Q610" s="288">
        <v>8900000</v>
      </c>
      <c r="R610" s="288"/>
      <c r="S610" s="288"/>
      <c r="T610" s="288"/>
      <c r="U610" s="253">
        <v>8900000</v>
      </c>
      <c r="V610" s="253"/>
      <c r="W610" s="253"/>
      <c r="X610" s="253"/>
      <c r="Y610" s="253"/>
      <c r="Z610" s="253"/>
      <c r="AA610" s="253"/>
      <c r="AB610" s="253"/>
      <c r="AC610" s="253"/>
      <c r="AD610" s="253"/>
      <c r="AE610" s="253"/>
      <c r="AF610" s="253"/>
      <c r="AG610" s="253"/>
      <c r="AH610" s="253"/>
      <c r="AI610" s="253">
        <v>0</v>
      </c>
      <c r="AJ610" s="253"/>
      <c r="AK610" s="253">
        <v>9250000</v>
      </c>
      <c r="AL610" s="253"/>
      <c r="AM610" s="253">
        <v>9250000</v>
      </c>
      <c r="AN610" s="253"/>
      <c r="AO610" s="253"/>
      <c r="AP610" s="253"/>
      <c r="AQ610" s="253"/>
      <c r="AR610" s="253"/>
      <c r="AS610" s="253">
        <f t="shared" si="71"/>
        <v>0</v>
      </c>
      <c r="AT610" s="27">
        <f t="shared" si="72"/>
        <v>0</v>
      </c>
      <c r="BH610" s="256"/>
    </row>
    <row r="611" spans="1:60" ht="18" customHeight="1">
      <c r="A611" s="218">
        <f>SUBTOTAL(3,$AT$7:AT611)</f>
        <v>605</v>
      </c>
      <c r="B611" s="251" t="s">
        <v>12180</v>
      </c>
      <c r="C611" s="251" t="str">
        <f t="shared" si="69"/>
        <v>007</v>
      </c>
      <c r="D611" s="260" t="s">
        <v>5940</v>
      </c>
      <c r="E611" s="267" t="s">
        <v>12181</v>
      </c>
      <c r="F611" s="251" t="s">
        <v>11326</v>
      </c>
      <c r="G611" s="251" t="s">
        <v>7106</v>
      </c>
      <c r="H611" s="251"/>
      <c r="I611" s="259" t="s">
        <v>7870</v>
      </c>
      <c r="J611" s="252"/>
      <c r="K611" s="259" t="s">
        <v>7870</v>
      </c>
      <c r="L611" s="252"/>
      <c r="M611" s="251" t="s">
        <v>12032</v>
      </c>
      <c r="N611" s="251"/>
      <c r="O611" s="251"/>
      <c r="P611" s="251"/>
      <c r="Q611" s="288">
        <v>8900000</v>
      </c>
      <c r="R611" s="288"/>
      <c r="S611" s="288"/>
      <c r="T611" s="288"/>
      <c r="U611" s="253">
        <v>8900000</v>
      </c>
      <c r="V611" s="253"/>
      <c r="W611" s="253"/>
      <c r="X611" s="253"/>
      <c r="Y611" s="253"/>
      <c r="Z611" s="253"/>
      <c r="AA611" s="253"/>
      <c r="AB611" s="253"/>
      <c r="AC611" s="253"/>
      <c r="AD611" s="253"/>
      <c r="AE611" s="253"/>
      <c r="AF611" s="253"/>
      <c r="AG611" s="253"/>
      <c r="AH611" s="253"/>
      <c r="AI611" s="253">
        <v>0</v>
      </c>
      <c r="AJ611" s="253"/>
      <c r="AK611" s="253">
        <v>9250000</v>
      </c>
      <c r="AL611" s="253"/>
      <c r="AM611" s="253">
        <v>9250000</v>
      </c>
      <c r="AN611" s="253"/>
      <c r="AO611" s="253"/>
      <c r="AP611" s="253"/>
      <c r="AQ611" s="253"/>
      <c r="AR611" s="253"/>
      <c r="AS611" s="253">
        <f t="shared" si="71"/>
        <v>0</v>
      </c>
      <c r="AT611" s="27">
        <f t="shared" si="72"/>
        <v>0</v>
      </c>
      <c r="BH611" s="256"/>
    </row>
    <row r="612" spans="1:60" ht="18" customHeight="1">
      <c r="A612" s="218">
        <f>SUBTOTAL(3,$AT$7:AT612)</f>
        <v>606</v>
      </c>
      <c r="B612" s="251" t="s">
        <v>12182</v>
      </c>
      <c r="C612" s="251" t="str">
        <f t="shared" si="69"/>
        <v>007</v>
      </c>
      <c r="D612" s="260" t="s">
        <v>4982</v>
      </c>
      <c r="E612" s="258" t="s">
        <v>12183</v>
      </c>
      <c r="F612" s="251" t="s">
        <v>11132</v>
      </c>
      <c r="G612" s="251" t="s">
        <v>496</v>
      </c>
      <c r="H612" s="251"/>
      <c r="I612" s="259" t="s">
        <v>7870</v>
      </c>
      <c r="J612" s="252"/>
      <c r="K612" s="259" t="s">
        <v>7870</v>
      </c>
      <c r="L612" s="252"/>
      <c r="M612" s="251" t="s">
        <v>12032</v>
      </c>
      <c r="N612" s="251"/>
      <c r="O612" s="251"/>
      <c r="P612" s="251"/>
      <c r="Q612" s="288">
        <v>8900000</v>
      </c>
      <c r="R612" s="288"/>
      <c r="S612" s="288"/>
      <c r="T612" s="288"/>
      <c r="U612" s="253">
        <v>8900000</v>
      </c>
      <c r="V612" s="253"/>
      <c r="W612" s="253"/>
      <c r="X612" s="253"/>
      <c r="Y612" s="253"/>
      <c r="Z612" s="253"/>
      <c r="AA612" s="253"/>
      <c r="AB612" s="253"/>
      <c r="AC612" s="253"/>
      <c r="AD612" s="253"/>
      <c r="AE612" s="253"/>
      <c r="AF612" s="253"/>
      <c r="AG612" s="253"/>
      <c r="AH612" s="253"/>
      <c r="AI612" s="253">
        <v>0</v>
      </c>
      <c r="AJ612" s="253"/>
      <c r="AK612" s="253">
        <v>9250000</v>
      </c>
      <c r="AL612" s="253"/>
      <c r="AM612" s="253">
        <v>9250000</v>
      </c>
      <c r="AN612" s="253"/>
      <c r="AO612" s="253"/>
      <c r="AP612" s="253"/>
      <c r="AQ612" s="253"/>
      <c r="AR612" s="253"/>
      <c r="AS612" s="253">
        <f t="shared" si="71"/>
        <v>0</v>
      </c>
      <c r="AT612" s="27">
        <f t="shared" si="72"/>
        <v>0</v>
      </c>
      <c r="BH612" s="256"/>
    </row>
    <row r="613" spans="1:60" ht="18" customHeight="1">
      <c r="A613" s="218">
        <f>SUBTOTAL(3,$AT$7:AT613)</f>
        <v>607</v>
      </c>
      <c r="B613" s="251" t="s">
        <v>12184</v>
      </c>
      <c r="C613" s="251" t="str">
        <f t="shared" si="69"/>
        <v>007</v>
      </c>
      <c r="D613" s="260" t="s">
        <v>5136</v>
      </c>
      <c r="E613" s="258" t="s">
        <v>12185</v>
      </c>
      <c r="F613" s="251" t="s">
        <v>11582</v>
      </c>
      <c r="G613" s="251" t="s">
        <v>7106</v>
      </c>
      <c r="H613" s="251"/>
      <c r="I613" s="259" t="s">
        <v>7870</v>
      </c>
      <c r="J613" s="252"/>
      <c r="K613" s="259" t="s">
        <v>7870</v>
      </c>
      <c r="L613" s="252"/>
      <c r="M613" s="251" t="s">
        <v>12035</v>
      </c>
      <c r="N613" s="251"/>
      <c r="O613" s="251"/>
      <c r="P613" s="251"/>
      <c r="Q613" s="288">
        <v>8900000</v>
      </c>
      <c r="R613" s="288"/>
      <c r="S613" s="288"/>
      <c r="T613" s="288"/>
      <c r="U613" s="253">
        <v>8900000</v>
      </c>
      <c r="V613" s="253"/>
      <c r="W613" s="253"/>
      <c r="X613" s="253"/>
      <c r="Y613" s="253"/>
      <c r="Z613" s="253"/>
      <c r="AA613" s="253"/>
      <c r="AB613" s="253"/>
      <c r="AC613" s="253"/>
      <c r="AD613" s="253"/>
      <c r="AE613" s="253"/>
      <c r="AF613" s="253"/>
      <c r="AG613" s="253"/>
      <c r="AH613" s="253"/>
      <c r="AI613" s="253">
        <v>0</v>
      </c>
      <c r="AJ613" s="253"/>
      <c r="AK613" s="253">
        <v>9250000</v>
      </c>
      <c r="AL613" s="253"/>
      <c r="AM613" s="253"/>
      <c r="AN613" s="253"/>
      <c r="AO613" s="253">
        <v>9250000</v>
      </c>
      <c r="AP613" s="253"/>
      <c r="AQ613" s="253"/>
      <c r="AR613" s="253"/>
      <c r="AS613" s="253">
        <f>IF(SUM(AL613:AO613)&lt;SUM(AK613),SUM(AK613)-SUM(AL613:AO613),)</f>
        <v>0</v>
      </c>
      <c r="AT613" s="27">
        <f t="shared" si="72"/>
        <v>0</v>
      </c>
      <c r="BH613" s="256"/>
    </row>
    <row r="614" spans="1:60" ht="18" customHeight="1">
      <c r="A614" s="218">
        <f>SUBTOTAL(3,$AT$7:AT614)</f>
        <v>608</v>
      </c>
      <c r="B614" s="251" t="s">
        <v>12186</v>
      </c>
      <c r="C614" s="251" t="str">
        <f t="shared" si="69"/>
        <v>007</v>
      </c>
      <c r="D614" s="260" t="s">
        <v>6393</v>
      </c>
      <c r="E614" s="258" t="s">
        <v>12187</v>
      </c>
      <c r="F614" s="251" t="s">
        <v>12188</v>
      </c>
      <c r="G614" s="251" t="s">
        <v>7106</v>
      </c>
      <c r="H614" s="251"/>
      <c r="I614" s="259" t="s">
        <v>7870</v>
      </c>
      <c r="J614" s="252"/>
      <c r="K614" s="259" t="s">
        <v>7870</v>
      </c>
      <c r="L614" s="252"/>
      <c r="M614" s="251" t="s">
        <v>12032</v>
      </c>
      <c r="N614" s="251"/>
      <c r="O614" s="251"/>
      <c r="P614" s="251"/>
      <c r="Q614" s="288">
        <v>8900000</v>
      </c>
      <c r="R614" s="288"/>
      <c r="S614" s="288"/>
      <c r="T614" s="288"/>
      <c r="U614" s="253">
        <v>8900000</v>
      </c>
      <c r="V614" s="253"/>
      <c r="W614" s="253"/>
      <c r="X614" s="253"/>
      <c r="Y614" s="253"/>
      <c r="Z614" s="253"/>
      <c r="AA614" s="253"/>
      <c r="AB614" s="253"/>
      <c r="AC614" s="253"/>
      <c r="AD614" s="253"/>
      <c r="AE614" s="253"/>
      <c r="AF614" s="253"/>
      <c r="AG614" s="253"/>
      <c r="AH614" s="253"/>
      <c r="AI614" s="253">
        <v>0</v>
      </c>
      <c r="AJ614" s="253"/>
      <c r="AK614" s="253">
        <v>9250000</v>
      </c>
      <c r="AL614" s="253"/>
      <c r="AM614" s="253">
        <v>9250000</v>
      </c>
      <c r="AN614" s="253"/>
      <c r="AO614" s="253"/>
      <c r="AP614" s="253"/>
      <c r="AQ614" s="253"/>
      <c r="AR614" s="253"/>
      <c r="AS614" s="253">
        <f>IF(SUM(AL614:AM614)&lt;SUM(AK614),SUM(AK614)-SUM(AL614:AM614),)</f>
        <v>0</v>
      </c>
      <c r="AT614" s="27">
        <f t="shared" si="72"/>
        <v>0</v>
      </c>
      <c r="BH614" s="256"/>
    </row>
    <row r="615" spans="1:60" ht="18" customHeight="1">
      <c r="A615" s="218">
        <f>SUBTOTAL(3,$AT$7:AT615)</f>
        <v>609</v>
      </c>
      <c r="B615" s="251" t="s">
        <v>12189</v>
      </c>
      <c r="C615" s="251" t="str">
        <f t="shared" si="69"/>
        <v>007</v>
      </c>
      <c r="D615" s="260" t="s">
        <v>6519</v>
      </c>
      <c r="E615" s="258" t="s">
        <v>12190</v>
      </c>
      <c r="F615" s="251" t="s">
        <v>11118</v>
      </c>
      <c r="G615" s="251" t="s">
        <v>7106</v>
      </c>
      <c r="H615" s="251"/>
      <c r="I615" s="259" t="s">
        <v>7870</v>
      </c>
      <c r="J615" s="252"/>
      <c r="K615" s="259" t="s">
        <v>7870</v>
      </c>
      <c r="L615" s="252"/>
      <c r="M615" s="251" t="s">
        <v>12035</v>
      </c>
      <c r="N615" s="251"/>
      <c r="O615" s="251"/>
      <c r="P615" s="251"/>
      <c r="Q615" s="288">
        <v>8900000</v>
      </c>
      <c r="R615" s="288"/>
      <c r="S615" s="288"/>
      <c r="T615" s="288"/>
      <c r="U615" s="253">
        <v>8900000</v>
      </c>
      <c r="V615" s="253"/>
      <c r="W615" s="253"/>
      <c r="X615" s="253"/>
      <c r="Y615" s="253"/>
      <c r="Z615" s="253"/>
      <c r="AA615" s="253"/>
      <c r="AB615" s="253"/>
      <c r="AC615" s="253"/>
      <c r="AD615" s="253"/>
      <c r="AE615" s="253"/>
      <c r="AF615" s="253"/>
      <c r="AG615" s="253"/>
      <c r="AH615" s="253"/>
      <c r="AI615" s="253">
        <v>0</v>
      </c>
      <c r="AJ615" s="253"/>
      <c r="AK615" s="253">
        <v>9250000</v>
      </c>
      <c r="AL615" s="253"/>
      <c r="AM615" s="253">
        <v>9250000</v>
      </c>
      <c r="AN615" s="253"/>
      <c r="AO615" s="253"/>
      <c r="AP615" s="253"/>
      <c r="AQ615" s="253"/>
      <c r="AR615" s="253"/>
      <c r="AS615" s="253">
        <f>IF(SUM(AL615:AM615)&lt;SUM(AK615),SUM(AK615)-SUM(AL615:AM615),)</f>
        <v>0</v>
      </c>
      <c r="AT615" s="27">
        <f t="shared" si="72"/>
        <v>0</v>
      </c>
      <c r="BH615" s="256"/>
    </row>
    <row r="616" spans="1:60" ht="18" customHeight="1">
      <c r="A616" s="218">
        <f>SUBTOTAL(3,$AT$7:AT616)</f>
        <v>610</v>
      </c>
      <c r="B616" s="251" t="s">
        <v>12159</v>
      </c>
      <c r="C616" s="251" t="str">
        <f t="shared" si="69"/>
        <v>007</v>
      </c>
      <c r="D616" s="260" t="s">
        <v>12160</v>
      </c>
      <c r="E616" s="258" t="s">
        <v>12161</v>
      </c>
      <c r="F616" s="263" t="s">
        <v>12135</v>
      </c>
      <c r="G616" s="251" t="s">
        <v>496</v>
      </c>
      <c r="H616" s="251"/>
      <c r="I616" s="259" t="s">
        <v>7870</v>
      </c>
      <c r="J616" s="252"/>
      <c r="K616" s="259" t="s">
        <v>7870</v>
      </c>
      <c r="L616" s="252"/>
      <c r="M616" s="251" t="s">
        <v>12032</v>
      </c>
      <c r="N616" s="251"/>
      <c r="O616" s="251"/>
      <c r="P616" s="251"/>
      <c r="Q616" s="288">
        <v>8900000</v>
      </c>
      <c r="R616" s="288"/>
      <c r="S616" s="288"/>
      <c r="T616" s="288"/>
      <c r="U616" s="253"/>
      <c r="V616" s="253"/>
      <c r="W616" s="253">
        <v>8900000</v>
      </c>
      <c r="X616" s="253"/>
      <c r="Y616" s="253"/>
      <c r="Z616" s="253"/>
      <c r="AA616" s="253"/>
      <c r="AB616" s="253"/>
      <c r="AC616" s="253"/>
      <c r="AD616" s="253"/>
      <c r="AE616" s="253"/>
      <c r="AF616" s="253"/>
      <c r="AG616" s="253"/>
      <c r="AH616" s="253"/>
      <c r="AI616" s="253">
        <v>0</v>
      </c>
      <c r="AJ616" s="253"/>
      <c r="AK616" s="253">
        <v>9250000</v>
      </c>
      <c r="AL616" s="253"/>
      <c r="AM616" s="253"/>
      <c r="AN616" s="253"/>
      <c r="AO616" s="253">
        <v>9250000</v>
      </c>
      <c r="AP616" s="253"/>
      <c r="AQ616" s="253"/>
      <c r="AR616" s="253"/>
      <c r="AS616" s="253">
        <f>IF(SUM(AL616:AO616)&lt;SUM(AK616),SUM(AK616)-SUM(AL616:AO616),)</f>
        <v>0</v>
      </c>
      <c r="AT616" s="27">
        <f t="shared" si="72"/>
        <v>0</v>
      </c>
      <c r="BH616" s="256"/>
    </row>
    <row r="617" spans="1:60" ht="18" customHeight="1">
      <c r="A617" s="218">
        <f>SUBTOTAL(3,$AT$7:AT617)</f>
        <v>611</v>
      </c>
      <c r="B617" s="251" t="s">
        <v>12164</v>
      </c>
      <c r="C617" s="251" t="str">
        <f t="shared" si="69"/>
        <v>007</v>
      </c>
      <c r="D617" s="260" t="s">
        <v>12165</v>
      </c>
      <c r="E617" s="258" t="s">
        <v>12166</v>
      </c>
      <c r="F617" s="251" t="s">
        <v>10549</v>
      </c>
      <c r="G617" s="251" t="s">
        <v>496</v>
      </c>
      <c r="H617" s="251"/>
      <c r="I617" s="259" t="s">
        <v>7870</v>
      </c>
      <c r="J617" s="252"/>
      <c r="K617" s="259" t="s">
        <v>7870</v>
      </c>
      <c r="L617" s="252"/>
      <c r="M617" s="251" t="s">
        <v>12032</v>
      </c>
      <c r="N617" s="251"/>
      <c r="O617" s="251"/>
      <c r="P617" s="251"/>
      <c r="Q617" s="288">
        <v>8900000</v>
      </c>
      <c r="R617" s="288"/>
      <c r="S617" s="288"/>
      <c r="T617" s="288"/>
      <c r="U617" s="253"/>
      <c r="V617" s="253"/>
      <c r="W617" s="253">
        <v>8900000</v>
      </c>
      <c r="X617" s="253"/>
      <c r="Y617" s="253"/>
      <c r="Z617" s="253"/>
      <c r="AA617" s="253"/>
      <c r="AB617" s="253"/>
      <c r="AC617" s="253"/>
      <c r="AD617" s="253"/>
      <c r="AE617" s="253"/>
      <c r="AF617" s="253"/>
      <c r="AG617" s="253"/>
      <c r="AH617" s="253"/>
      <c r="AI617" s="253">
        <v>0</v>
      </c>
      <c r="AJ617" s="253"/>
      <c r="AK617" s="253">
        <v>9250000</v>
      </c>
      <c r="AL617" s="253"/>
      <c r="AM617" s="253">
        <v>9250000</v>
      </c>
      <c r="AN617" s="253"/>
      <c r="AO617" s="253"/>
      <c r="AP617" s="253"/>
      <c r="AQ617" s="253"/>
      <c r="AR617" s="253"/>
      <c r="AS617" s="253">
        <f>IF(SUM(AL617:AM617)&lt;SUM(AK617),SUM(AK617)-SUM(AL617:AM617),)</f>
        <v>0</v>
      </c>
      <c r="AT617" s="27">
        <f t="shared" si="72"/>
        <v>0</v>
      </c>
      <c r="BH617" s="256"/>
    </row>
    <row r="618" spans="1:60" ht="18" customHeight="1">
      <c r="A618" s="218">
        <f>SUBTOTAL(3,$AT$7:AT618)</f>
        <v>612</v>
      </c>
      <c r="B618" s="251" t="s">
        <v>12196</v>
      </c>
      <c r="C618" s="251" t="str">
        <f t="shared" si="69"/>
        <v>007</v>
      </c>
      <c r="D618" s="260" t="s">
        <v>5163</v>
      </c>
      <c r="E618" s="258" t="s">
        <v>12197</v>
      </c>
      <c r="F618" s="251" t="s">
        <v>11018</v>
      </c>
      <c r="G618" s="251" t="s">
        <v>7106</v>
      </c>
      <c r="H618" s="251"/>
      <c r="I618" s="259" t="s">
        <v>7870</v>
      </c>
      <c r="J618" s="252"/>
      <c r="K618" s="259" t="s">
        <v>7870</v>
      </c>
      <c r="L618" s="252"/>
      <c r="M618" s="251" t="s">
        <v>12035</v>
      </c>
      <c r="N618" s="251"/>
      <c r="O618" s="251"/>
      <c r="P618" s="251"/>
      <c r="Q618" s="288">
        <v>8900000</v>
      </c>
      <c r="R618" s="288"/>
      <c r="S618" s="288"/>
      <c r="T618" s="288"/>
      <c r="U618" s="253">
        <v>8900000</v>
      </c>
      <c r="V618" s="253"/>
      <c r="W618" s="253"/>
      <c r="X618" s="253"/>
      <c r="Y618" s="253"/>
      <c r="Z618" s="253"/>
      <c r="AA618" s="253"/>
      <c r="AB618" s="253"/>
      <c r="AC618" s="253"/>
      <c r="AD618" s="253"/>
      <c r="AE618" s="253"/>
      <c r="AF618" s="253"/>
      <c r="AG618" s="253"/>
      <c r="AH618" s="253"/>
      <c r="AI618" s="253">
        <v>0</v>
      </c>
      <c r="AJ618" s="253"/>
      <c r="AK618" s="253">
        <v>9250000</v>
      </c>
      <c r="AL618" s="253"/>
      <c r="AM618" s="253">
        <v>9250000</v>
      </c>
      <c r="AN618" s="253"/>
      <c r="AO618" s="253"/>
      <c r="AP618" s="253"/>
      <c r="AQ618" s="253"/>
      <c r="AR618" s="253"/>
      <c r="AS618" s="253">
        <f>IF(SUM(AL618:AM618)&lt;SUM(AK618),SUM(AK618)-SUM(AL618:AM618),)</f>
        <v>0</v>
      </c>
      <c r="AT618" s="27">
        <f t="shared" si="72"/>
        <v>0</v>
      </c>
      <c r="BH618" s="256"/>
    </row>
    <row r="619" spans="1:60" ht="18" customHeight="1">
      <c r="A619" s="218">
        <f>SUBTOTAL(3,$AT$7:AT619)</f>
        <v>613</v>
      </c>
      <c r="B619" s="251" t="s">
        <v>12198</v>
      </c>
      <c r="C619" s="251" t="str">
        <f t="shared" si="69"/>
        <v>007</v>
      </c>
      <c r="D619" s="260" t="s">
        <v>5796</v>
      </c>
      <c r="E619" s="258" t="s">
        <v>191</v>
      </c>
      <c r="F619" s="251" t="s">
        <v>11700</v>
      </c>
      <c r="G619" s="251" t="s">
        <v>7106</v>
      </c>
      <c r="H619" s="251"/>
      <c r="I619" s="259" t="s">
        <v>7870</v>
      </c>
      <c r="J619" s="252"/>
      <c r="K619" s="259" t="s">
        <v>7870</v>
      </c>
      <c r="L619" s="252"/>
      <c r="M619" s="251" t="s">
        <v>12032</v>
      </c>
      <c r="N619" s="251"/>
      <c r="O619" s="251"/>
      <c r="P619" s="251"/>
      <c r="Q619" s="288">
        <f>8900000-1105650</f>
        <v>7794350</v>
      </c>
      <c r="R619" s="288"/>
      <c r="S619" s="288"/>
      <c r="T619" s="288"/>
      <c r="U619" s="253">
        <v>7794350</v>
      </c>
      <c r="V619" s="253"/>
      <c r="W619" s="253"/>
      <c r="X619" s="253"/>
      <c r="Y619" s="253"/>
      <c r="Z619" s="253"/>
      <c r="AA619" s="253"/>
      <c r="AB619" s="253"/>
      <c r="AC619" s="253"/>
      <c r="AD619" s="253"/>
      <c r="AE619" s="253"/>
      <c r="AF619" s="253"/>
      <c r="AG619" s="253"/>
      <c r="AH619" s="253"/>
      <c r="AI619" s="253">
        <v>0</v>
      </c>
      <c r="AJ619" s="253"/>
      <c r="AK619" s="253">
        <v>9250000</v>
      </c>
      <c r="AL619" s="253"/>
      <c r="AM619" s="253"/>
      <c r="AN619" s="253"/>
      <c r="AO619" s="253">
        <v>9250000</v>
      </c>
      <c r="AP619" s="253"/>
      <c r="AQ619" s="253"/>
      <c r="AR619" s="253"/>
      <c r="AS619" s="253">
        <f>IF(SUM(AL619:AO619)&lt;SUM(AK619),SUM(AK619)-SUM(AL619:AO619),)</f>
        <v>0</v>
      </c>
      <c r="AT619" s="27">
        <f t="shared" si="72"/>
        <v>0</v>
      </c>
      <c r="BH619" s="256"/>
    </row>
    <row r="620" spans="1:60" ht="18" customHeight="1">
      <c r="A620" s="218">
        <f>SUBTOTAL(3,$AT$7:AT620)</f>
        <v>614</v>
      </c>
      <c r="B620" s="251" t="s">
        <v>12175</v>
      </c>
      <c r="C620" s="251" t="str">
        <f t="shared" si="69"/>
        <v>007</v>
      </c>
      <c r="D620" s="260" t="s">
        <v>12176</v>
      </c>
      <c r="E620" s="258" t="s">
        <v>12177</v>
      </c>
      <c r="F620" s="251" t="s">
        <v>10569</v>
      </c>
      <c r="G620" s="251" t="s">
        <v>496</v>
      </c>
      <c r="H620" s="251"/>
      <c r="I620" s="259" t="s">
        <v>7870</v>
      </c>
      <c r="J620" s="252"/>
      <c r="K620" s="259" t="s">
        <v>7870</v>
      </c>
      <c r="L620" s="252"/>
      <c r="M620" s="251" t="s">
        <v>12032</v>
      </c>
      <c r="N620" s="251"/>
      <c r="O620" s="251"/>
      <c r="P620" s="251"/>
      <c r="Q620" s="288">
        <v>8900000</v>
      </c>
      <c r="R620" s="288"/>
      <c r="S620" s="288"/>
      <c r="T620" s="288"/>
      <c r="U620" s="253"/>
      <c r="V620" s="253"/>
      <c r="W620" s="253"/>
      <c r="X620" s="253"/>
      <c r="Y620" s="253"/>
      <c r="Z620" s="253"/>
      <c r="AA620" s="253"/>
      <c r="AB620" s="253"/>
      <c r="AC620" s="253"/>
      <c r="AD620" s="253"/>
      <c r="AE620" s="253"/>
      <c r="AF620" s="253"/>
      <c r="AG620" s="253"/>
      <c r="AH620" s="253"/>
      <c r="AI620" s="253">
        <v>8900000</v>
      </c>
      <c r="AJ620" s="253"/>
      <c r="AK620" s="253">
        <v>9250000</v>
      </c>
      <c r="AL620" s="253"/>
      <c r="AM620" s="253"/>
      <c r="AN620" s="253"/>
      <c r="AO620" s="253"/>
      <c r="AP620" s="253"/>
      <c r="AQ620" s="253"/>
      <c r="AR620" s="253"/>
      <c r="AS620" s="253">
        <f>IF(SUM(AL620:AM620)&lt;SUM(AK620),SUM(AK620)-SUM(AL620:AM620),)</f>
        <v>9250000</v>
      </c>
      <c r="AT620" s="27">
        <f t="shared" si="72"/>
        <v>18150000</v>
      </c>
      <c r="BH620" s="256"/>
    </row>
    <row r="621" spans="1:60" ht="18" customHeight="1">
      <c r="A621" s="218">
        <f>SUBTOTAL(3,$AT$7:AT621)</f>
        <v>615</v>
      </c>
      <c r="B621" s="251" t="s">
        <v>12191</v>
      </c>
      <c r="C621" s="251" t="str">
        <f t="shared" si="69"/>
        <v>007</v>
      </c>
      <c r="D621" s="260" t="s">
        <v>12192</v>
      </c>
      <c r="E621" s="258" t="s">
        <v>9656</v>
      </c>
      <c r="F621" s="251" t="s">
        <v>10654</v>
      </c>
      <c r="G621" s="251" t="s">
        <v>496</v>
      </c>
      <c r="H621" s="251"/>
      <c r="I621" s="259" t="s">
        <v>7870</v>
      </c>
      <c r="J621" s="252"/>
      <c r="K621" s="259" t="s">
        <v>7870</v>
      </c>
      <c r="L621" s="252"/>
      <c r="M621" s="251" t="s">
        <v>12035</v>
      </c>
      <c r="N621" s="251"/>
      <c r="O621" s="251"/>
      <c r="P621" s="251"/>
      <c r="Q621" s="288">
        <v>8900000</v>
      </c>
      <c r="R621" s="288"/>
      <c r="S621" s="288"/>
      <c r="T621" s="288"/>
      <c r="U621" s="253"/>
      <c r="V621" s="253"/>
      <c r="W621" s="253"/>
      <c r="X621" s="253"/>
      <c r="Y621" s="253">
        <v>8900000</v>
      </c>
      <c r="Z621" s="253"/>
      <c r="AA621" s="253"/>
      <c r="AB621" s="253"/>
      <c r="AC621" s="253"/>
      <c r="AD621" s="253"/>
      <c r="AE621" s="253"/>
      <c r="AF621" s="253"/>
      <c r="AG621" s="253"/>
      <c r="AH621" s="253"/>
      <c r="AI621" s="253">
        <v>0</v>
      </c>
      <c r="AJ621" s="253"/>
      <c r="AK621" s="253">
        <v>9250000</v>
      </c>
      <c r="AL621" s="253"/>
      <c r="AM621" s="253"/>
      <c r="AN621" s="253"/>
      <c r="AO621" s="253">
        <v>9250000</v>
      </c>
      <c r="AP621" s="253"/>
      <c r="AQ621" s="253"/>
      <c r="AR621" s="253"/>
      <c r="AS621" s="253">
        <f t="shared" ref="AS621:AS622" si="73">IF(SUM(AL621:AO621)&lt;SUM(AK621),SUM(AK621)-SUM(AL621:AO621),)</f>
        <v>0</v>
      </c>
      <c r="AT621" s="27">
        <f t="shared" si="72"/>
        <v>0</v>
      </c>
      <c r="BH621" s="256"/>
    </row>
    <row r="622" spans="1:60" ht="18" customHeight="1">
      <c r="A622" s="218">
        <f>SUBTOTAL(3,$AT$7:AT622)</f>
        <v>616</v>
      </c>
      <c r="B622" s="251" t="s">
        <v>12206</v>
      </c>
      <c r="C622" s="251" t="str">
        <f t="shared" si="69"/>
        <v>007</v>
      </c>
      <c r="D622" s="260" t="s">
        <v>5183</v>
      </c>
      <c r="E622" s="258" t="s">
        <v>12207</v>
      </c>
      <c r="F622" s="251" t="s">
        <v>11356</v>
      </c>
      <c r="G622" s="251" t="s">
        <v>496</v>
      </c>
      <c r="H622" s="251"/>
      <c r="I622" s="259" t="s">
        <v>7870</v>
      </c>
      <c r="J622" s="252"/>
      <c r="K622" s="259" t="s">
        <v>7870</v>
      </c>
      <c r="L622" s="252"/>
      <c r="M622" s="251" t="s">
        <v>12035</v>
      </c>
      <c r="N622" s="251"/>
      <c r="O622" s="251"/>
      <c r="P622" s="251"/>
      <c r="Q622" s="288">
        <v>8900000</v>
      </c>
      <c r="R622" s="288"/>
      <c r="S622" s="288"/>
      <c r="T622" s="288"/>
      <c r="U622" s="253">
        <v>8900000</v>
      </c>
      <c r="V622" s="253"/>
      <c r="W622" s="253"/>
      <c r="X622" s="253"/>
      <c r="Y622" s="253"/>
      <c r="Z622" s="253"/>
      <c r="AA622" s="253"/>
      <c r="AB622" s="253"/>
      <c r="AC622" s="253"/>
      <c r="AD622" s="253"/>
      <c r="AE622" s="253"/>
      <c r="AF622" s="253"/>
      <c r="AG622" s="253"/>
      <c r="AH622" s="253"/>
      <c r="AI622" s="253">
        <v>0</v>
      </c>
      <c r="AJ622" s="253"/>
      <c r="AK622" s="253">
        <v>9250000</v>
      </c>
      <c r="AL622" s="253"/>
      <c r="AM622" s="253"/>
      <c r="AN622" s="253"/>
      <c r="AO622" s="253">
        <v>9250000</v>
      </c>
      <c r="AP622" s="253"/>
      <c r="AQ622" s="253"/>
      <c r="AR622" s="253"/>
      <c r="AS622" s="253">
        <f t="shared" si="73"/>
        <v>0</v>
      </c>
      <c r="AT622" s="27">
        <f t="shared" si="72"/>
        <v>0</v>
      </c>
      <c r="BH622" s="256"/>
    </row>
    <row r="623" spans="1:60" ht="18" customHeight="1">
      <c r="A623" s="218">
        <f>SUBTOTAL(3,$AT$7:AT623)</f>
        <v>617</v>
      </c>
      <c r="B623" s="251" t="s">
        <v>12193</v>
      </c>
      <c r="C623" s="251" t="str">
        <f t="shared" ref="C623:C654" si="74">MID(D623:D2311,4,3)</f>
        <v>007</v>
      </c>
      <c r="D623" s="260" t="s">
        <v>12194</v>
      </c>
      <c r="E623" s="258" t="s">
        <v>12195</v>
      </c>
      <c r="F623" s="251" t="s">
        <v>10674</v>
      </c>
      <c r="G623" s="251" t="s">
        <v>7106</v>
      </c>
      <c r="H623" s="251"/>
      <c r="I623" s="259" t="s">
        <v>7870</v>
      </c>
      <c r="J623" s="252"/>
      <c r="K623" s="259" t="s">
        <v>7870</v>
      </c>
      <c r="L623" s="252"/>
      <c r="M623" s="251" t="s">
        <v>12032</v>
      </c>
      <c r="N623" s="251"/>
      <c r="O623" s="251"/>
      <c r="P623" s="251"/>
      <c r="Q623" s="288">
        <v>8900000</v>
      </c>
      <c r="R623" s="288"/>
      <c r="S623" s="288"/>
      <c r="T623" s="288"/>
      <c r="U623" s="253"/>
      <c r="V623" s="253"/>
      <c r="W623" s="253">
        <v>8900000</v>
      </c>
      <c r="X623" s="253"/>
      <c r="Y623" s="253"/>
      <c r="Z623" s="253"/>
      <c r="AA623" s="253"/>
      <c r="AB623" s="253"/>
      <c r="AC623" s="253"/>
      <c r="AD623" s="253"/>
      <c r="AE623" s="253"/>
      <c r="AF623" s="253"/>
      <c r="AG623" s="253"/>
      <c r="AH623" s="253"/>
      <c r="AI623" s="253">
        <v>0</v>
      </c>
      <c r="AJ623" s="253"/>
      <c r="AK623" s="253">
        <v>9250000</v>
      </c>
      <c r="AL623" s="253"/>
      <c r="AM623" s="253">
        <v>9250000</v>
      </c>
      <c r="AN623" s="253"/>
      <c r="AO623" s="253"/>
      <c r="AP623" s="253"/>
      <c r="AQ623" s="253"/>
      <c r="AR623" s="253"/>
      <c r="AS623" s="253">
        <f t="shared" ref="AS623:AS642" si="75">IF(SUM(AL623:AM623)&lt;SUM(AK623),SUM(AK623)-SUM(AL623:AM623),)</f>
        <v>0</v>
      </c>
      <c r="AT623" s="27">
        <f t="shared" si="72"/>
        <v>0</v>
      </c>
      <c r="BH623" s="256"/>
    </row>
    <row r="624" spans="1:60" ht="18" customHeight="1">
      <c r="A624" s="218">
        <f>SUBTOTAL(3,$AT$7:AT624)</f>
        <v>618</v>
      </c>
      <c r="B624" s="251" t="s">
        <v>12212</v>
      </c>
      <c r="C624" s="251" t="str">
        <f t="shared" si="74"/>
        <v>007</v>
      </c>
      <c r="D624" s="260" t="s">
        <v>4922</v>
      </c>
      <c r="E624" s="258" t="s">
        <v>12213</v>
      </c>
      <c r="F624" s="251" t="s">
        <v>10850</v>
      </c>
      <c r="G624" s="251" t="s">
        <v>7106</v>
      </c>
      <c r="H624" s="251"/>
      <c r="I624" s="259" t="s">
        <v>7870</v>
      </c>
      <c r="J624" s="252"/>
      <c r="K624" s="259" t="s">
        <v>7870</v>
      </c>
      <c r="L624" s="252"/>
      <c r="M624" s="251" t="s">
        <v>12035</v>
      </c>
      <c r="N624" s="251"/>
      <c r="O624" s="251"/>
      <c r="P624" s="251"/>
      <c r="Q624" s="288">
        <v>8900000</v>
      </c>
      <c r="R624" s="288"/>
      <c r="S624" s="288"/>
      <c r="T624" s="288"/>
      <c r="U624" s="253">
        <v>8900000</v>
      </c>
      <c r="V624" s="253"/>
      <c r="W624" s="253"/>
      <c r="X624" s="253"/>
      <c r="Y624" s="253"/>
      <c r="Z624" s="253"/>
      <c r="AA624" s="253"/>
      <c r="AB624" s="253"/>
      <c r="AC624" s="253"/>
      <c r="AD624" s="253"/>
      <c r="AE624" s="253"/>
      <c r="AF624" s="253"/>
      <c r="AG624" s="253"/>
      <c r="AH624" s="253"/>
      <c r="AI624" s="253">
        <v>0</v>
      </c>
      <c r="AJ624" s="253"/>
      <c r="AK624" s="253">
        <v>9250000</v>
      </c>
      <c r="AL624" s="253"/>
      <c r="AM624" s="253">
        <v>9250000</v>
      </c>
      <c r="AN624" s="253"/>
      <c r="AO624" s="253"/>
      <c r="AP624" s="253"/>
      <c r="AQ624" s="253"/>
      <c r="AR624" s="253"/>
      <c r="AS624" s="253">
        <f t="shared" si="75"/>
        <v>0</v>
      </c>
      <c r="AT624" s="27">
        <f t="shared" si="72"/>
        <v>0</v>
      </c>
      <c r="BH624" s="256"/>
    </row>
    <row r="625" spans="1:60" ht="18" customHeight="1">
      <c r="A625" s="218">
        <f>SUBTOTAL(3,$AT$7:AT625)</f>
        <v>619</v>
      </c>
      <c r="B625" s="251" t="s">
        <v>12214</v>
      </c>
      <c r="C625" s="251" t="str">
        <f t="shared" si="74"/>
        <v>008</v>
      </c>
      <c r="D625" s="260" t="s">
        <v>5939</v>
      </c>
      <c r="E625" s="258" t="s">
        <v>12215</v>
      </c>
      <c r="F625" s="251" t="s">
        <v>12216</v>
      </c>
      <c r="G625" s="251" t="s">
        <v>496</v>
      </c>
      <c r="H625" s="251"/>
      <c r="I625" s="259" t="s">
        <v>7091</v>
      </c>
      <c r="J625" s="252"/>
      <c r="K625" s="259" t="s">
        <v>7091</v>
      </c>
      <c r="L625" s="252"/>
      <c r="M625" s="251" t="s">
        <v>12217</v>
      </c>
      <c r="N625" s="251"/>
      <c r="O625" s="251"/>
      <c r="P625" s="251"/>
      <c r="Q625" s="288">
        <v>8900000</v>
      </c>
      <c r="R625" s="288"/>
      <c r="S625" s="288"/>
      <c r="T625" s="288"/>
      <c r="U625" s="253">
        <v>8900000</v>
      </c>
      <c r="V625" s="253"/>
      <c r="W625" s="253"/>
      <c r="X625" s="253"/>
      <c r="Y625" s="253"/>
      <c r="Z625" s="253"/>
      <c r="AA625" s="253"/>
      <c r="AB625" s="253"/>
      <c r="AC625" s="253"/>
      <c r="AD625" s="253"/>
      <c r="AE625" s="253"/>
      <c r="AF625" s="253"/>
      <c r="AG625" s="253"/>
      <c r="AH625" s="253"/>
      <c r="AI625" s="253">
        <v>0</v>
      </c>
      <c r="AJ625" s="253"/>
      <c r="AK625" s="253">
        <v>9250000</v>
      </c>
      <c r="AL625" s="253"/>
      <c r="AM625" s="253">
        <v>9250000</v>
      </c>
      <c r="AN625" s="253"/>
      <c r="AO625" s="253"/>
      <c r="AP625" s="253"/>
      <c r="AQ625" s="253"/>
      <c r="AR625" s="253"/>
      <c r="AS625" s="253">
        <f t="shared" si="75"/>
        <v>0</v>
      </c>
      <c r="AT625" s="27">
        <f t="shared" si="72"/>
        <v>0</v>
      </c>
      <c r="BH625" s="256"/>
    </row>
    <row r="626" spans="1:60" ht="18" customHeight="1">
      <c r="A626" s="218">
        <f>SUBTOTAL(3,$AT$7:AT626)</f>
        <v>620</v>
      </c>
      <c r="B626" s="251" t="s">
        <v>12218</v>
      </c>
      <c r="C626" s="251" t="str">
        <f t="shared" si="74"/>
        <v>008</v>
      </c>
      <c r="D626" s="260" t="s">
        <v>5824</v>
      </c>
      <c r="E626" s="258" t="s">
        <v>12219</v>
      </c>
      <c r="F626" s="251" t="s">
        <v>10593</v>
      </c>
      <c r="G626" s="251" t="s">
        <v>7106</v>
      </c>
      <c r="H626" s="251"/>
      <c r="I626" s="259" t="s">
        <v>7091</v>
      </c>
      <c r="J626" s="252"/>
      <c r="K626" s="259" t="s">
        <v>7091</v>
      </c>
      <c r="L626" s="252"/>
      <c r="M626" s="251" t="s">
        <v>12220</v>
      </c>
      <c r="N626" s="251"/>
      <c r="O626" s="251"/>
      <c r="P626" s="251"/>
      <c r="Q626" s="288">
        <v>8900000</v>
      </c>
      <c r="R626" s="288"/>
      <c r="S626" s="288"/>
      <c r="T626" s="288"/>
      <c r="U626" s="253">
        <v>8900000</v>
      </c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>
        <v>0</v>
      </c>
      <c r="AJ626" s="253"/>
      <c r="AK626" s="253">
        <v>9250000</v>
      </c>
      <c r="AL626" s="253"/>
      <c r="AM626" s="253">
        <v>9250000</v>
      </c>
      <c r="AN626" s="253"/>
      <c r="AO626" s="253"/>
      <c r="AP626" s="253"/>
      <c r="AQ626" s="253"/>
      <c r="AR626" s="253"/>
      <c r="AS626" s="253">
        <f t="shared" si="75"/>
        <v>0</v>
      </c>
      <c r="AT626" s="27">
        <f t="shared" si="72"/>
        <v>0</v>
      </c>
      <c r="BH626" s="256"/>
    </row>
    <row r="627" spans="1:60" ht="18" customHeight="1">
      <c r="A627" s="218">
        <f>SUBTOTAL(3,$AT$7:AT627)</f>
        <v>621</v>
      </c>
      <c r="B627" s="251" t="s">
        <v>12221</v>
      </c>
      <c r="C627" s="251" t="str">
        <f t="shared" si="74"/>
        <v>008</v>
      </c>
      <c r="D627" s="260" t="s">
        <v>6859</v>
      </c>
      <c r="E627" s="258" t="s">
        <v>12222</v>
      </c>
      <c r="F627" s="251" t="s">
        <v>7531</v>
      </c>
      <c r="G627" s="251" t="s">
        <v>496</v>
      </c>
      <c r="H627" s="251"/>
      <c r="I627" s="259" t="s">
        <v>7091</v>
      </c>
      <c r="J627" s="252"/>
      <c r="K627" s="259" t="s">
        <v>7091</v>
      </c>
      <c r="L627" s="252"/>
      <c r="M627" s="251" t="s">
        <v>12223</v>
      </c>
      <c r="N627" s="251"/>
      <c r="O627" s="251"/>
      <c r="P627" s="251"/>
      <c r="Q627" s="288">
        <v>8900000</v>
      </c>
      <c r="R627" s="288"/>
      <c r="S627" s="288"/>
      <c r="T627" s="288"/>
      <c r="U627" s="253">
        <v>8900000</v>
      </c>
      <c r="V627" s="253"/>
      <c r="W627" s="253"/>
      <c r="X627" s="253"/>
      <c r="Y627" s="253"/>
      <c r="Z627" s="253"/>
      <c r="AA627" s="253"/>
      <c r="AB627" s="253"/>
      <c r="AC627" s="253"/>
      <c r="AD627" s="253"/>
      <c r="AE627" s="253"/>
      <c r="AF627" s="253"/>
      <c r="AG627" s="253"/>
      <c r="AH627" s="253"/>
      <c r="AI627" s="253">
        <v>0</v>
      </c>
      <c r="AJ627" s="253"/>
      <c r="AK627" s="253">
        <v>9250000</v>
      </c>
      <c r="AL627" s="253"/>
      <c r="AM627" s="253"/>
      <c r="AN627" s="253"/>
      <c r="AO627" s="253"/>
      <c r="AP627" s="253"/>
      <c r="AQ627" s="253">
        <v>9250000</v>
      </c>
      <c r="AR627" s="253"/>
      <c r="AS627" s="253">
        <f>IF(SUM(AL627:AQ627)&lt;SUM(AK627),SUM(AK627)-SUM(AL627:AQ627),)</f>
        <v>0</v>
      </c>
      <c r="AT627" s="27">
        <f t="shared" si="72"/>
        <v>0</v>
      </c>
      <c r="BH627" s="256"/>
    </row>
    <row r="628" spans="1:60" ht="18" customHeight="1">
      <c r="A628" s="218">
        <f>SUBTOTAL(3,$AT$7:AT628)</f>
        <v>622</v>
      </c>
      <c r="B628" s="251" t="s">
        <v>12199</v>
      </c>
      <c r="C628" s="251" t="str">
        <f t="shared" si="74"/>
        <v>007</v>
      </c>
      <c r="D628" s="260" t="s">
        <v>12200</v>
      </c>
      <c r="E628" s="258" t="s">
        <v>12201</v>
      </c>
      <c r="F628" s="251" t="s">
        <v>11364</v>
      </c>
      <c r="G628" s="251" t="s">
        <v>496</v>
      </c>
      <c r="H628" s="251"/>
      <c r="I628" s="259" t="s">
        <v>7870</v>
      </c>
      <c r="J628" s="252"/>
      <c r="K628" s="259" t="s">
        <v>7870</v>
      </c>
      <c r="L628" s="252"/>
      <c r="M628" s="251" t="s">
        <v>12035</v>
      </c>
      <c r="N628" s="251"/>
      <c r="O628" s="251"/>
      <c r="P628" s="251"/>
      <c r="Q628" s="288">
        <v>8900000</v>
      </c>
      <c r="R628" s="288"/>
      <c r="S628" s="288"/>
      <c r="T628" s="288"/>
      <c r="U628" s="253"/>
      <c r="V628" s="253"/>
      <c r="W628" s="253"/>
      <c r="X628" s="253"/>
      <c r="Y628" s="253">
        <v>8900000</v>
      </c>
      <c r="Z628" s="253"/>
      <c r="AA628" s="253"/>
      <c r="AB628" s="253"/>
      <c r="AC628" s="253"/>
      <c r="AD628" s="253"/>
      <c r="AE628" s="253"/>
      <c r="AF628" s="253"/>
      <c r="AG628" s="253"/>
      <c r="AH628" s="253"/>
      <c r="AI628" s="253">
        <v>0</v>
      </c>
      <c r="AJ628" s="253"/>
      <c r="AK628" s="253">
        <v>9250000</v>
      </c>
      <c r="AL628" s="253"/>
      <c r="AM628" s="253"/>
      <c r="AN628" s="253"/>
      <c r="AO628" s="253"/>
      <c r="AP628" s="253"/>
      <c r="AQ628" s="253"/>
      <c r="AR628" s="253"/>
      <c r="AS628" s="253">
        <f t="shared" si="75"/>
        <v>9250000</v>
      </c>
      <c r="AT628" s="27">
        <f t="shared" si="72"/>
        <v>9250000</v>
      </c>
      <c r="BH628" s="256"/>
    </row>
    <row r="629" spans="1:60" ht="18" customHeight="1">
      <c r="A629" s="218">
        <f>SUBTOTAL(3,$AT$7:AT629)</f>
        <v>623</v>
      </c>
      <c r="B629" s="251" t="s">
        <v>12228</v>
      </c>
      <c r="C629" s="251" t="str">
        <f t="shared" si="74"/>
        <v>008</v>
      </c>
      <c r="D629" s="260" t="s">
        <v>5818</v>
      </c>
      <c r="E629" s="258" t="s">
        <v>12229</v>
      </c>
      <c r="F629" s="251" t="s">
        <v>11703</v>
      </c>
      <c r="G629" s="251" t="s">
        <v>7106</v>
      </c>
      <c r="H629" s="251"/>
      <c r="I629" s="259" t="s">
        <v>7091</v>
      </c>
      <c r="J629" s="252"/>
      <c r="K629" s="259" t="s">
        <v>7091</v>
      </c>
      <c r="L629" s="252"/>
      <c r="M629" s="251" t="s">
        <v>12217</v>
      </c>
      <c r="N629" s="251"/>
      <c r="O629" s="251"/>
      <c r="P629" s="251"/>
      <c r="Q629" s="288">
        <v>8900000</v>
      </c>
      <c r="R629" s="288"/>
      <c r="S629" s="288"/>
      <c r="T629" s="288"/>
      <c r="U629" s="253">
        <v>8900000</v>
      </c>
      <c r="V629" s="253"/>
      <c r="W629" s="253"/>
      <c r="X629" s="253"/>
      <c r="Y629" s="253"/>
      <c r="Z629" s="253"/>
      <c r="AA629" s="253"/>
      <c r="AB629" s="253"/>
      <c r="AC629" s="253"/>
      <c r="AD629" s="253"/>
      <c r="AE629" s="253"/>
      <c r="AF629" s="253"/>
      <c r="AG629" s="253"/>
      <c r="AH629" s="253"/>
      <c r="AI629" s="253">
        <v>0</v>
      </c>
      <c r="AJ629" s="253"/>
      <c r="AK629" s="253">
        <v>9250000</v>
      </c>
      <c r="AL629" s="253"/>
      <c r="AM629" s="253">
        <v>9250000</v>
      </c>
      <c r="AN629" s="253"/>
      <c r="AO629" s="253"/>
      <c r="AP629" s="253"/>
      <c r="AQ629" s="253"/>
      <c r="AR629" s="253"/>
      <c r="AS629" s="253">
        <f t="shared" si="75"/>
        <v>0</v>
      </c>
      <c r="AT629" s="27">
        <f t="shared" si="72"/>
        <v>0</v>
      </c>
      <c r="BH629" s="256"/>
    </row>
    <row r="630" spans="1:60" ht="18" customHeight="1">
      <c r="A630" s="218">
        <f>SUBTOTAL(3,$AT$7:AT630)</f>
        <v>624</v>
      </c>
      <c r="B630" s="251" t="s">
        <v>12230</v>
      </c>
      <c r="C630" s="251" t="str">
        <f t="shared" si="74"/>
        <v>008</v>
      </c>
      <c r="D630" s="260" t="s">
        <v>6024</v>
      </c>
      <c r="E630" s="258" t="s">
        <v>12231</v>
      </c>
      <c r="F630" s="251" t="s">
        <v>12232</v>
      </c>
      <c r="G630" s="251" t="s">
        <v>496</v>
      </c>
      <c r="H630" s="251"/>
      <c r="I630" s="259" t="s">
        <v>7091</v>
      </c>
      <c r="J630" s="252"/>
      <c r="K630" s="259" t="s">
        <v>7091</v>
      </c>
      <c r="L630" s="252"/>
      <c r="M630" s="251" t="s">
        <v>12233</v>
      </c>
      <c r="N630" s="251"/>
      <c r="O630" s="251"/>
      <c r="P630" s="251"/>
      <c r="Q630" s="288">
        <v>8900000</v>
      </c>
      <c r="R630" s="288"/>
      <c r="S630" s="288"/>
      <c r="T630" s="288"/>
      <c r="U630" s="253">
        <v>8900000</v>
      </c>
      <c r="V630" s="253"/>
      <c r="W630" s="253"/>
      <c r="X630" s="253"/>
      <c r="Y630" s="253"/>
      <c r="Z630" s="253"/>
      <c r="AA630" s="253"/>
      <c r="AB630" s="253"/>
      <c r="AC630" s="253"/>
      <c r="AD630" s="253"/>
      <c r="AE630" s="253"/>
      <c r="AF630" s="253"/>
      <c r="AG630" s="253"/>
      <c r="AH630" s="253"/>
      <c r="AI630" s="253">
        <v>0</v>
      </c>
      <c r="AJ630" s="253"/>
      <c r="AK630" s="253">
        <v>9250000</v>
      </c>
      <c r="AL630" s="253"/>
      <c r="AM630" s="253">
        <v>9250000</v>
      </c>
      <c r="AN630" s="253"/>
      <c r="AO630" s="253"/>
      <c r="AP630" s="253"/>
      <c r="AQ630" s="253"/>
      <c r="AR630" s="253"/>
      <c r="AS630" s="253">
        <f t="shared" si="75"/>
        <v>0</v>
      </c>
      <c r="AT630" s="27">
        <f t="shared" si="72"/>
        <v>0</v>
      </c>
      <c r="BH630" s="256"/>
    </row>
    <row r="631" spans="1:60" ht="18" customHeight="1">
      <c r="A631" s="218">
        <f>SUBTOTAL(3,$AT$7:AT631)</f>
        <v>625</v>
      </c>
      <c r="B631" s="251" t="s">
        <v>12234</v>
      </c>
      <c r="C631" s="251" t="str">
        <f t="shared" si="74"/>
        <v>008</v>
      </c>
      <c r="D631" s="260" t="s">
        <v>6659</v>
      </c>
      <c r="E631" s="258" t="s">
        <v>10429</v>
      </c>
      <c r="F631" s="251" t="s">
        <v>10593</v>
      </c>
      <c r="G631" s="251" t="s">
        <v>496</v>
      </c>
      <c r="H631" s="251"/>
      <c r="I631" s="259" t="s">
        <v>7091</v>
      </c>
      <c r="J631" s="252"/>
      <c r="K631" s="259" t="s">
        <v>7091</v>
      </c>
      <c r="L631" s="252"/>
      <c r="M631" s="251" t="s">
        <v>12235</v>
      </c>
      <c r="N631" s="251"/>
      <c r="O631" s="251"/>
      <c r="P631" s="251"/>
      <c r="Q631" s="288">
        <v>8900000</v>
      </c>
      <c r="R631" s="288"/>
      <c r="S631" s="288"/>
      <c r="T631" s="288"/>
      <c r="U631" s="253">
        <v>8900000</v>
      </c>
      <c r="V631" s="253"/>
      <c r="W631" s="253"/>
      <c r="X631" s="253"/>
      <c r="Y631" s="253"/>
      <c r="Z631" s="253"/>
      <c r="AA631" s="253"/>
      <c r="AB631" s="253"/>
      <c r="AC631" s="253"/>
      <c r="AD631" s="253"/>
      <c r="AE631" s="253"/>
      <c r="AF631" s="253"/>
      <c r="AG631" s="253"/>
      <c r="AH631" s="253"/>
      <c r="AI631" s="253">
        <v>0</v>
      </c>
      <c r="AJ631" s="253"/>
      <c r="AK631" s="253">
        <v>9250000</v>
      </c>
      <c r="AL631" s="253"/>
      <c r="AM631" s="253">
        <v>9250000</v>
      </c>
      <c r="AN631" s="253"/>
      <c r="AO631" s="253"/>
      <c r="AP631" s="253"/>
      <c r="AQ631" s="253"/>
      <c r="AR631" s="253"/>
      <c r="AS631" s="253">
        <f t="shared" si="75"/>
        <v>0</v>
      </c>
      <c r="AT631" s="27">
        <f t="shared" si="72"/>
        <v>0</v>
      </c>
      <c r="BH631" s="256"/>
    </row>
    <row r="632" spans="1:60" ht="18" customHeight="1">
      <c r="A632" s="218">
        <f>SUBTOTAL(3,$AT$7:AT632)</f>
        <v>626</v>
      </c>
      <c r="B632" s="251" t="s">
        <v>12236</v>
      </c>
      <c r="C632" s="251" t="str">
        <f t="shared" si="74"/>
        <v>008</v>
      </c>
      <c r="D632" s="260" t="s">
        <v>6881</v>
      </c>
      <c r="E632" s="258" t="s">
        <v>12237</v>
      </c>
      <c r="F632" s="251" t="s">
        <v>11335</v>
      </c>
      <c r="G632" s="251" t="s">
        <v>7106</v>
      </c>
      <c r="H632" s="251"/>
      <c r="I632" s="259" t="s">
        <v>7091</v>
      </c>
      <c r="J632" s="252"/>
      <c r="K632" s="259" t="s">
        <v>7091</v>
      </c>
      <c r="L632" s="252"/>
      <c r="M632" s="251" t="s">
        <v>12227</v>
      </c>
      <c r="N632" s="251"/>
      <c r="O632" s="251"/>
      <c r="P632" s="251"/>
      <c r="Q632" s="288">
        <v>8900000</v>
      </c>
      <c r="R632" s="288"/>
      <c r="S632" s="288"/>
      <c r="T632" s="288"/>
      <c r="U632" s="253">
        <v>8900000</v>
      </c>
      <c r="V632" s="253"/>
      <c r="W632" s="253"/>
      <c r="X632" s="253"/>
      <c r="Y632" s="253"/>
      <c r="Z632" s="253"/>
      <c r="AA632" s="253"/>
      <c r="AB632" s="253"/>
      <c r="AC632" s="253"/>
      <c r="AD632" s="253"/>
      <c r="AE632" s="253"/>
      <c r="AF632" s="253"/>
      <c r="AG632" s="253"/>
      <c r="AH632" s="253"/>
      <c r="AI632" s="253">
        <v>0</v>
      </c>
      <c r="AJ632" s="253"/>
      <c r="AK632" s="253">
        <v>9250000</v>
      </c>
      <c r="AL632" s="253"/>
      <c r="AM632" s="253"/>
      <c r="AN632" s="253"/>
      <c r="AO632" s="253"/>
      <c r="AP632" s="253"/>
      <c r="AQ632" s="253"/>
      <c r="AR632" s="253"/>
      <c r="AS632" s="253">
        <f t="shared" si="75"/>
        <v>9250000</v>
      </c>
      <c r="AT632" s="27">
        <f t="shared" si="72"/>
        <v>9250000</v>
      </c>
      <c r="BH632" s="256"/>
    </row>
    <row r="633" spans="1:60" ht="18" customHeight="1">
      <c r="A633" s="218">
        <f>SUBTOTAL(3,$AT$7:AT633)</f>
        <v>627</v>
      </c>
      <c r="B633" s="251" t="s">
        <v>12238</v>
      </c>
      <c r="C633" s="251" t="str">
        <f t="shared" si="74"/>
        <v>008</v>
      </c>
      <c r="D633" s="260" t="s">
        <v>6880</v>
      </c>
      <c r="E633" s="258" t="s">
        <v>12239</v>
      </c>
      <c r="F633" s="251" t="s">
        <v>10835</v>
      </c>
      <c r="G633" s="251" t="s">
        <v>7106</v>
      </c>
      <c r="H633" s="251"/>
      <c r="I633" s="259" t="s">
        <v>7091</v>
      </c>
      <c r="J633" s="252"/>
      <c r="K633" s="259" t="s">
        <v>7091</v>
      </c>
      <c r="L633" s="252"/>
      <c r="M633" s="251" t="s">
        <v>12235</v>
      </c>
      <c r="N633" s="251"/>
      <c r="O633" s="251"/>
      <c r="P633" s="251"/>
      <c r="Q633" s="288">
        <v>8900000</v>
      </c>
      <c r="R633" s="288"/>
      <c r="S633" s="288"/>
      <c r="T633" s="288"/>
      <c r="U633" s="253">
        <v>8900000</v>
      </c>
      <c r="V633" s="253"/>
      <c r="W633" s="253"/>
      <c r="X633" s="253"/>
      <c r="Y633" s="253"/>
      <c r="Z633" s="253"/>
      <c r="AA633" s="253"/>
      <c r="AB633" s="253"/>
      <c r="AC633" s="253"/>
      <c r="AD633" s="253"/>
      <c r="AE633" s="253"/>
      <c r="AF633" s="253"/>
      <c r="AG633" s="253"/>
      <c r="AH633" s="253"/>
      <c r="AI633" s="253">
        <v>0</v>
      </c>
      <c r="AJ633" s="253"/>
      <c r="AK633" s="253">
        <v>9250000</v>
      </c>
      <c r="AL633" s="253"/>
      <c r="AM633" s="253"/>
      <c r="AN633" s="253"/>
      <c r="AO633" s="253"/>
      <c r="AP633" s="253"/>
      <c r="AQ633" s="253"/>
      <c r="AR633" s="253"/>
      <c r="AS633" s="253">
        <f t="shared" si="75"/>
        <v>9250000</v>
      </c>
      <c r="AT633" s="27">
        <f t="shared" si="72"/>
        <v>9250000</v>
      </c>
      <c r="BH633" s="256"/>
    </row>
    <row r="634" spans="1:60" ht="18" customHeight="1">
      <c r="A634" s="218">
        <f>SUBTOTAL(3,$AT$7:AT634)</f>
        <v>628</v>
      </c>
      <c r="B634" s="251" t="s">
        <v>12202</v>
      </c>
      <c r="C634" s="251" t="str">
        <f t="shared" si="74"/>
        <v>007</v>
      </c>
      <c r="D634" s="260" t="s">
        <v>12203</v>
      </c>
      <c r="E634" s="258" t="s">
        <v>12204</v>
      </c>
      <c r="F634" s="251" t="s">
        <v>12205</v>
      </c>
      <c r="G634" s="251" t="s">
        <v>496</v>
      </c>
      <c r="H634" s="251"/>
      <c r="I634" s="259" t="s">
        <v>7870</v>
      </c>
      <c r="J634" s="252"/>
      <c r="K634" s="259" t="s">
        <v>7870</v>
      </c>
      <c r="L634" s="252"/>
      <c r="M634" s="251" t="s">
        <v>12032</v>
      </c>
      <c r="N634" s="251"/>
      <c r="O634" s="251"/>
      <c r="P634" s="251"/>
      <c r="Q634" s="288">
        <v>8900000</v>
      </c>
      <c r="R634" s="288"/>
      <c r="S634" s="288"/>
      <c r="T634" s="288"/>
      <c r="U634" s="253"/>
      <c r="V634" s="253"/>
      <c r="W634" s="253"/>
      <c r="X634" s="253"/>
      <c r="Y634" s="253">
        <v>8900000</v>
      </c>
      <c r="Z634" s="253"/>
      <c r="AA634" s="253"/>
      <c r="AB634" s="253"/>
      <c r="AC634" s="253"/>
      <c r="AD634" s="253"/>
      <c r="AE634" s="253"/>
      <c r="AF634" s="253"/>
      <c r="AG634" s="253"/>
      <c r="AH634" s="253"/>
      <c r="AI634" s="253">
        <v>0</v>
      </c>
      <c r="AJ634" s="253"/>
      <c r="AK634" s="253">
        <v>9250000</v>
      </c>
      <c r="AL634" s="253"/>
      <c r="AM634" s="253"/>
      <c r="AN634" s="253"/>
      <c r="AO634" s="253"/>
      <c r="AP634" s="253"/>
      <c r="AQ634" s="253"/>
      <c r="AR634" s="253"/>
      <c r="AS634" s="253">
        <f t="shared" si="75"/>
        <v>9250000</v>
      </c>
      <c r="AT634" s="27">
        <f t="shared" si="72"/>
        <v>9250000</v>
      </c>
      <c r="BH634" s="256"/>
    </row>
    <row r="635" spans="1:60" ht="18" customHeight="1">
      <c r="A635" s="218">
        <f>SUBTOTAL(3,$AT$7:AT635)</f>
        <v>629</v>
      </c>
      <c r="B635" s="251" t="s">
        <v>12208</v>
      </c>
      <c r="C635" s="251" t="str">
        <f t="shared" si="74"/>
        <v>007</v>
      </c>
      <c r="D635" s="260" t="s">
        <v>12209</v>
      </c>
      <c r="E635" s="258" t="s">
        <v>12210</v>
      </c>
      <c r="F635" s="268" t="s">
        <v>12211</v>
      </c>
      <c r="G635" s="251" t="s">
        <v>7106</v>
      </c>
      <c r="H635" s="251"/>
      <c r="I635" s="259" t="s">
        <v>7870</v>
      </c>
      <c r="J635" s="252"/>
      <c r="K635" s="259" t="s">
        <v>7870</v>
      </c>
      <c r="L635" s="252"/>
      <c r="M635" s="251" t="s">
        <v>12032</v>
      </c>
      <c r="N635" s="251"/>
      <c r="O635" s="251"/>
      <c r="P635" s="251"/>
      <c r="Q635" s="288">
        <v>8900000</v>
      </c>
      <c r="R635" s="288"/>
      <c r="S635" s="288"/>
      <c r="T635" s="288"/>
      <c r="U635" s="253"/>
      <c r="V635" s="253"/>
      <c r="W635" s="253">
        <v>8900000</v>
      </c>
      <c r="X635" s="253"/>
      <c r="Y635" s="253"/>
      <c r="Z635" s="253"/>
      <c r="AA635" s="253"/>
      <c r="AB635" s="253"/>
      <c r="AC635" s="253"/>
      <c r="AD635" s="253"/>
      <c r="AE635" s="253"/>
      <c r="AF635" s="253"/>
      <c r="AG635" s="253"/>
      <c r="AH635" s="253"/>
      <c r="AI635" s="253">
        <v>0</v>
      </c>
      <c r="AJ635" s="253"/>
      <c r="AK635" s="253">
        <v>9250000</v>
      </c>
      <c r="AL635" s="253"/>
      <c r="AM635" s="253"/>
      <c r="AN635" s="253"/>
      <c r="AO635" s="253"/>
      <c r="AP635" s="253"/>
      <c r="AQ635" s="253"/>
      <c r="AR635" s="253"/>
      <c r="AS635" s="253">
        <f t="shared" si="75"/>
        <v>9250000</v>
      </c>
      <c r="AT635" s="27">
        <f t="shared" ref="AT635:AT646" si="76">AI635+AS635</f>
        <v>9250000</v>
      </c>
      <c r="BH635" s="256"/>
    </row>
    <row r="636" spans="1:60" ht="18" customHeight="1">
      <c r="A636" s="218">
        <f>SUBTOTAL(3,$AT$7:AT636)</f>
        <v>630</v>
      </c>
      <c r="B636" s="251" t="s">
        <v>12246</v>
      </c>
      <c r="C636" s="251" t="str">
        <f t="shared" si="74"/>
        <v>008</v>
      </c>
      <c r="D636" s="260" t="s">
        <v>5691</v>
      </c>
      <c r="E636" s="258" t="s">
        <v>9752</v>
      </c>
      <c r="F636" s="251" t="s">
        <v>10932</v>
      </c>
      <c r="G636" s="251" t="s">
        <v>496</v>
      </c>
      <c r="H636" s="251"/>
      <c r="I636" s="259" t="s">
        <v>7091</v>
      </c>
      <c r="J636" s="252"/>
      <c r="K636" s="259" t="s">
        <v>7091</v>
      </c>
      <c r="L636" s="252"/>
      <c r="M636" s="251" t="s">
        <v>12227</v>
      </c>
      <c r="N636" s="251"/>
      <c r="O636" s="251"/>
      <c r="P636" s="251"/>
      <c r="Q636" s="288">
        <v>8900000</v>
      </c>
      <c r="R636" s="288"/>
      <c r="S636" s="288"/>
      <c r="T636" s="288"/>
      <c r="U636" s="253">
        <v>8900000</v>
      </c>
      <c r="V636" s="253"/>
      <c r="W636" s="253"/>
      <c r="X636" s="253"/>
      <c r="Y636" s="253"/>
      <c r="Z636" s="253"/>
      <c r="AA636" s="253"/>
      <c r="AB636" s="253"/>
      <c r="AC636" s="253"/>
      <c r="AD636" s="253"/>
      <c r="AE636" s="253"/>
      <c r="AF636" s="253"/>
      <c r="AG636" s="253"/>
      <c r="AH636" s="253"/>
      <c r="AI636" s="253">
        <v>0</v>
      </c>
      <c r="AJ636" s="253"/>
      <c r="AK636" s="253">
        <v>9250000</v>
      </c>
      <c r="AL636" s="253"/>
      <c r="AM636" s="253">
        <v>9250000</v>
      </c>
      <c r="AN636" s="253"/>
      <c r="AO636" s="253"/>
      <c r="AP636" s="253"/>
      <c r="AQ636" s="253"/>
      <c r="AR636" s="253"/>
      <c r="AS636" s="253">
        <f t="shared" si="75"/>
        <v>0</v>
      </c>
      <c r="AT636" s="27">
        <f t="shared" si="76"/>
        <v>0</v>
      </c>
      <c r="BH636" s="256"/>
    </row>
    <row r="637" spans="1:60" ht="18" customHeight="1">
      <c r="A637" s="218">
        <f>SUBTOTAL(3,$AT$7:AT637)</f>
        <v>631</v>
      </c>
      <c r="B637" s="251" t="s">
        <v>12224</v>
      </c>
      <c r="C637" s="251" t="str">
        <f t="shared" si="74"/>
        <v>008</v>
      </c>
      <c r="D637" s="260" t="s">
        <v>12225</v>
      </c>
      <c r="E637" s="258" t="s">
        <v>12226</v>
      </c>
      <c r="F637" s="251" t="s">
        <v>10624</v>
      </c>
      <c r="G637" s="251" t="s">
        <v>7106</v>
      </c>
      <c r="H637" s="251"/>
      <c r="I637" s="259" t="s">
        <v>7091</v>
      </c>
      <c r="J637" s="252"/>
      <c r="K637" s="259" t="s">
        <v>7091</v>
      </c>
      <c r="L637" s="252"/>
      <c r="M637" s="251" t="s">
        <v>12227</v>
      </c>
      <c r="N637" s="251"/>
      <c r="O637" s="251"/>
      <c r="P637" s="251"/>
      <c r="Q637" s="288">
        <v>8900000</v>
      </c>
      <c r="R637" s="288"/>
      <c r="S637" s="288"/>
      <c r="T637" s="288"/>
      <c r="U637" s="253"/>
      <c r="V637" s="253"/>
      <c r="W637" s="253">
        <v>8900000</v>
      </c>
      <c r="X637" s="253"/>
      <c r="Y637" s="253"/>
      <c r="Z637" s="253"/>
      <c r="AA637" s="253"/>
      <c r="AB637" s="253"/>
      <c r="AC637" s="253"/>
      <c r="AD637" s="253"/>
      <c r="AE637" s="253"/>
      <c r="AF637" s="253"/>
      <c r="AG637" s="253"/>
      <c r="AH637" s="253"/>
      <c r="AI637" s="253">
        <v>0</v>
      </c>
      <c r="AJ637" s="253"/>
      <c r="AK637" s="253">
        <v>9250000</v>
      </c>
      <c r="AL637" s="253"/>
      <c r="AM637" s="253">
        <v>9250000</v>
      </c>
      <c r="AN637" s="253"/>
      <c r="AO637" s="253"/>
      <c r="AP637" s="253"/>
      <c r="AQ637" s="253"/>
      <c r="AR637" s="253"/>
      <c r="AS637" s="253">
        <f t="shared" si="75"/>
        <v>0</v>
      </c>
      <c r="AT637" s="27">
        <f t="shared" si="76"/>
        <v>0</v>
      </c>
      <c r="BH637" s="256"/>
    </row>
    <row r="638" spans="1:60" ht="18" customHeight="1">
      <c r="A638" s="218">
        <f>SUBTOTAL(3,$AT$7:AT638)</f>
        <v>632</v>
      </c>
      <c r="B638" s="251" t="s">
        <v>12250</v>
      </c>
      <c r="C638" s="251" t="str">
        <f t="shared" si="74"/>
        <v>008</v>
      </c>
      <c r="D638" s="260" t="s">
        <v>6417</v>
      </c>
      <c r="E638" s="258" t="s">
        <v>12251</v>
      </c>
      <c r="F638" s="251" t="s">
        <v>11264</v>
      </c>
      <c r="G638" s="251" t="s">
        <v>496</v>
      </c>
      <c r="H638" s="251"/>
      <c r="I638" s="259" t="s">
        <v>7091</v>
      </c>
      <c r="J638" s="252"/>
      <c r="K638" s="259" t="s">
        <v>7091</v>
      </c>
      <c r="L638" s="252"/>
      <c r="M638" s="251" t="s">
        <v>12233</v>
      </c>
      <c r="N638" s="251"/>
      <c r="O638" s="251"/>
      <c r="P638" s="251"/>
      <c r="Q638" s="288">
        <v>8900000</v>
      </c>
      <c r="R638" s="288"/>
      <c r="S638" s="288"/>
      <c r="T638" s="288"/>
      <c r="U638" s="253">
        <v>8900000</v>
      </c>
      <c r="V638" s="253"/>
      <c r="W638" s="253"/>
      <c r="X638" s="253"/>
      <c r="Y638" s="253"/>
      <c r="Z638" s="253"/>
      <c r="AA638" s="253"/>
      <c r="AB638" s="253"/>
      <c r="AC638" s="253"/>
      <c r="AD638" s="253"/>
      <c r="AE638" s="253"/>
      <c r="AF638" s="253"/>
      <c r="AG638" s="253"/>
      <c r="AH638" s="253"/>
      <c r="AI638" s="253">
        <v>0</v>
      </c>
      <c r="AJ638" s="253"/>
      <c r="AK638" s="253">
        <v>9250000</v>
      </c>
      <c r="AL638" s="253"/>
      <c r="AM638" s="253">
        <v>9250000</v>
      </c>
      <c r="AN638" s="253"/>
      <c r="AO638" s="253"/>
      <c r="AP638" s="253"/>
      <c r="AQ638" s="253"/>
      <c r="AR638" s="253"/>
      <c r="AS638" s="253">
        <f t="shared" si="75"/>
        <v>0</v>
      </c>
      <c r="AT638" s="27">
        <f t="shared" si="76"/>
        <v>0</v>
      </c>
      <c r="BH638" s="256"/>
    </row>
    <row r="639" spans="1:60" ht="18" customHeight="1">
      <c r="A639" s="218">
        <f>SUBTOTAL(3,$AT$7:AT639)</f>
        <v>633</v>
      </c>
      <c r="B639" s="251" t="s">
        <v>12252</v>
      </c>
      <c r="C639" s="251" t="str">
        <f t="shared" si="74"/>
        <v>008</v>
      </c>
      <c r="D639" s="260" t="s">
        <v>6625</v>
      </c>
      <c r="E639" s="258" t="s">
        <v>12253</v>
      </c>
      <c r="F639" s="251" t="s">
        <v>11335</v>
      </c>
      <c r="G639" s="251" t="s">
        <v>496</v>
      </c>
      <c r="H639" s="251"/>
      <c r="I639" s="259" t="s">
        <v>7091</v>
      </c>
      <c r="J639" s="252"/>
      <c r="K639" s="259" t="s">
        <v>7091</v>
      </c>
      <c r="L639" s="252"/>
      <c r="M639" s="251" t="s">
        <v>12220</v>
      </c>
      <c r="N639" s="251"/>
      <c r="O639" s="251"/>
      <c r="P639" s="251"/>
      <c r="Q639" s="288">
        <v>8900000</v>
      </c>
      <c r="R639" s="288"/>
      <c r="S639" s="288"/>
      <c r="T639" s="288"/>
      <c r="U639" s="253">
        <v>8900000</v>
      </c>
      <c r="V639" s="253"/>
      <c r="W639" s="253"/>
      <c r="X639" s="253"/>
      <c r="Y639" s="253"/>
      <c r="Z639" s="253"/>
      <c r="AA639" s="253"/>
      <c r="AB639" s="253"/>
      <c r="AC639" s="253"/>
      <c r="AD639" s="253"/>
      <c r="AE639" s="253"/>
      <c r="AF639" s="253"/>
      <c r="AG639" s="253"/>
      <c r="AH639" s="253"/>
      <c r="AI639" s="253">
        <v>0</v>
      </c>
      <c r="AJ639" s="253"/>
      <c r="AK639" s="253">
        <v>9250000</v>
      </c>
      <c r="AL639" s="253"/>
      <c r="AM639" s="253">
        <v>9250000</v>
      </c>
      <c r="AN639" s="253"/>
      <c r="AO639" s="253"/>
      <c r="AP639" s="253"/>
      <c r="AQ639" s="253"/>
      <c r="AR639" s="253"/>
      <c r="AS639" s="253">
        <f t="shared" si="75"/>
        <v>0</v>
      </c>
      <c r="AT639" s="27">
        <f t="shared" si="76"/>
        <v>0</v>
      </c>
      <c r="BH639" s="256"/>
    </row>
    <row r="640" spans="1:60" ht="18" customHeight="1">
      <c r="A640" s="218">
        <f>SUBTOTAL(3,$AT$7:AT640)</f>
        <v>634</v>
      </c>
      <c r="B640" s="251" t="s">
        <v>12254</v>
      </c>
      <c r="C640" s="251" t="str">
        <f t="shared" si="74"/>
        <v>008</v>
      </c>
      <c r="D640" s="260" t="s">
        <v>6962</v>
      </c>
      <c r="E640" s="258" t="s">
        <v>12255</v>
      </c>
      <c r="F640" s="251" t="s">
        <v>11724</v>
      </c>
      <c r="G640" s="251" t="s">
        <v>496</v>
      </c>
      <c r="H640" s="251"/>
      <c r="I640" s="259" t="s">
        <v>7091</v>
      </c>
      <c r="J640" s="252"/>
      <c r="K640" s="259" t="s">
        <v>7091</v>
      </c>
      <c r="L640" s="252"/>
      <c r="M640" s="251" t="s">
        <v>12223</v>
      </c>
      <c r="N640" s="251"/>
      <c r="O640" s="251"/>
      <c r="P640" s="251"/>
      <c r="Q640" s="288">
        <v>8900000</v>
      </c>
      <c r="R640" s="288"/>
      <c r="S640" s="288"/>
      <c r="T640" s="288"/>
      <c r="U640" s="253">
        <v>8900000</v>
      </c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253"/>
      <c r="AI640" s="253">
        <v>0</v>
      </c>
      <c r="AJ640" s="253"/>
      <c r="AK640" s="253">
        <v>9250000</v>
      </c>
      <c r="AL640" s="253"/>
      <c r="AM640" s="253">
        <v>9250000</v>
      </c>
      <c r="AN640" s="253"/>
      <c r="AO640" s="253"/>
      <c r="AP640" s="253"/>
      <c r="AQ640" s="253"/>
      <c r="AR640" s="253"/>
      <c r="AS640" s="253">
        <f t="shared" si="75"/>
        <v>0</v>
      </c>
      <c r="AT640" s="27">
        <f t="shared" si="76"/>
        <v>0</v>
      </c>
      <c r="BH640" s="256"/>
    </row>
    <row r="641" spans="1:60" ht="18" customHeight="1">
      <c r="A641" s="218">
        <f>SUBTOTAL(3,$AT$7:AT641)</f>
        <v>635</v>
      </c>
      <c r="B641" s="251" t="s">
        <v>12240</v>
      </c>
      <c r="C641" s="251" t="str">
        <f t="shared" si="74"/>
        <v>008</v>
      </c>
      <c r="D641" s="260" t="s">
        <v>12241</v>
      </c>
      <c r="E641" s="258" t="s">
        <v>12242</v>
      </c>
      <c r="F641" s="251" t="s">
        <v>8799</v>
      </c>
      <c r="G641" s="251" t="s">
        <v>496</v>
      </c>
      <c r="H641" s="251"/>
      <c r="I641" s="259" t="s">
        <v>7091</v>
      </c>
      <c r="J641" s="252"/>
      <c r="K641" s="259" t="s">
        <v>7091</v>
      </c>
      <c r="L641" s="252"/>
      <c r="M641" s="251" t="s">
        <v>12233</v>
      </c>
      <c r="N641" s="251"/>
      <c r="O641" s="251"/>
      <c r="P641" s="251"/>
      <c r="Q641" s="288">
        <v>8900000</v>
      </c>
      <c r="R641" s="288"/>
      <c r="S641" s="288"/>
      <c r="T641" s="288"/>
      <c r="U641" s="253"/>
      <c r="V641" s="253"/>
      <c r="W641" s="253"/>
      <c r="X641" s="253"/>
      <c r="Y641" s="253">
        <v>8900000</v>
      </c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>
        <v>0</v>
      </c>
      <c r="AJ641" s="253"/>
      <c r="AK641" s="253">
        <v>9250000</v>
      </c>
      <c r="AL641" s="253"/>
      <c r="AM641" s="253"/>
      <c r="AN641" s="253"/>
      <c r="AO641" s="253"/>
      <c r="AP641" s="253"/>
      <c r="AQ641" s="253"/>
      <c r="AR641" s="253"/>
      <c r="AS641" s="253">
        <f t="shared" si="75"/>
        <v>9250000</v>
      </c>
      <c r="AT641" s="27">
        <f t="shared" si="76"/>
        <v>9250000</v>
      </c>
      <c r="BH641" s="256"/>
    </row>
    <row r="642" spans="1:60" ht="18" customHeight="1">
      <c r="A642" s="218">
        <f>SUBTOTAL(3,$AT$7:AT642)</f>
        <v>636</v>
      </c>
      <c r="B642" s="251" t="s">
        <v>12259</v>
      </c>
      <c r="C642" s="251" t="str">
        <f t="shared" si="74"/>
        <v>008</v>
      </c>
      <c r="D642" s="260" t="s">
        <v>4875</v>
      </c>
      <c r="E642" s="258" t="s">
        <v>12260</v>
      </c>
      <c r="F642" s="251" t="s">
        <v>10850</v>
      </c>
      <c r="G642" s="251" t="s">
        <v>496</v>
      </c>
      <c r="H642" s="251"/>
      <c r="I642" s="259" t="s">
        <v>7091</v>
      </c>
      <c r="J642" s="252"/>
      <c r="K642" s="259" t="s">
        <v>7091</v>
      </c>
      <c r="L642" s="252"/>
      <c r="M642" s="251" t="s">
        <v>12217</v>
      </c>
      <c r="N642" s="251"/>
      <c r="O642" s="251"/>
      <c r="P642" s="251"/>
      <c r="Q642" s="288">
        <v>8900000</v>
      </c>
      <c r="R642" s="288"/>
      <c r="S642" s="288"/>
      <c r="T642" s="288"/>
      <c r="U642" s="253">
        <v>8900000</v>
      </c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>
        <v>0</v>
      </c>
      <c r="AJ642" s="253"/>
      <c r="AK642" s="253">
        <v>9250000</v>
      </c>
      <c r="AL642" s="253"/>
      <c r="AM642" s="253">
        <v>9250000</v>
      </c>
      <c r="AN642" s="253"/>
      <c r="AO642" s="253"/>
      <c r="AP642" s="253"/>
      <c r="AQ642" s="253"/>
      <c r="AR642" s="253"/>
      <c r="AS642" s="253">
        <f t="shared" si="75"/>
        <v>0</v>
      </c>
      <c r="AT642" s="27">
        <f t="shared" si="76"/>
        <v>0</v>
      </c>
      <c r="BH642" s="256"/>
    </row>
    <row r="643" spans="1:60" ht="18" customHeight="1">
      <c r="A643" s="218">
        <f>SUBTOTAL(3,$AT$7:AT643)</f>
        <v>637</v>
      </c>
      <c r="B643" s="251" t="s">
        <v>12243</v>
      </c>
      <c r="C643" s="251" t="str">
        <f t="shared" si="74"/>
        <v>008</v>
      </c>
      <c r="D643" s="260" t="s">
        <v>12244</v>
      </c>
      <c r="E643" s="258" t="s">
        <v>12245</v>
      </c>
      <c r="F643" s="251" t="s">
        <v>10937</v>
      </c>
      <c r="G643" s="251" t="s">
        <v>496</v>
      </c>
      <c r="H643" s="251"/>
      <c r="I643" s="259" t="s">
        <v>7091</v>
      </c>
      <c r="J643" s="252"/>
      <c r="K643" s="259" t="s">
        <v>7091</v>
      </c>
      <c r="L643" s="252"/>
      <c r="M643" s="251" t="s">
        <v>12217</v>
      </c>
      <c r="N643" s="251"/>
      <c r="O643" s="251"/>
      <c r="P643" s="251"/>
      <c r="Q643" s="288">
        <v>8900000</v>
      </c>
      <c r="R643" s="288"/>
      <c r="S643" s="288"/>
      <c r="T643" s="288"/>
      <c r="U643" s="253"/>
      <c r="V643" s="253"/>
      <c r="W643" s="253"/>
      <c r="X643" s="253"/>
      <c r="Y643" s="253">
        <v>8900000</v>
      </c>
      <c r="Z643" s="253"/>
      <c r="AA643" s="253"/>
      <c r="AB643" s="253"/>
      <c r="AC643" s="253"/>
      <c r="AD643" s="253"/>
      <c r="AE643" s="253"/>
      <c r="AF643" s="253"/>
      <c r="AG643" s="253"/>
      <c r="AH643" s="253"/>
      <c r="AI643" s="253">
        <v>0</v>
      </c>
      <c r="AJ643" s="253"/>
      <c r="AK643" s="253">
        <v>9250000</v>
      </c>
      <c r="AL643" s="253"/>
      <c r="AM643" s="253"/>
      <c r="AN643" s="253"/>
      <c r="AO643" s="253">
        <v>9250000</v>
      </c>
      <c r="AP643" s="253"/>
      <c r="AQ643" s="253"/>
      <c r="AR643" s="253"/>
      <c r="AS643" s="253">
        <f>IF(SUM(AL643:AO643)&lt;SUM(AK643),SUM(AK643)-SUM(AL643:AO643),)</f>
        <v>0</v>
      </c>
      <c r="AT643" s="27">
        <f t="shared" si="76"/>
        <v>0</v>
      </c>
      <c r="BH643" s="256"/>
    </row>
    <row r="644" spans="1:60" ht="18" customHeight="1">
      <c r="A644" s="218">
        <f>SUBTOTAL(3,$AT$7:AT644)</f>
        <v>638</v>
      </c>
      <c r="B644" s="251" t="s">
        <v>12247</v>
      </c>
      <c r="C644" s="251" t="str">
        <f t="shared" si="74"/>
        <v>008</v>
      </c>
      <c r="D644" s="260" t="s">
        <v>12248</v>
      </c>
      <c r="E644" s="258" t="s">
        <v>12249</v>
      </c>
      <c r="F644" s="251" t="s">
        <v>10970</v>
      </c>
      <c r="G644" s="251" t="s">
        <v>496</v>
      </c>
      <c r="H644" s="251"/>
      <c r="I644" s="259" t="s">
        <v>7091</v>
      </c>
      <c r="J644" s="252"/>
      <c r="K644" s="259" t="s">
        <v>7091</v>
      </c>
      <c r="L644" s="252"/>
      <c r="M644" s="251" t="s">
        <v>12235</v>
      </c>
      <c r="N644" s="251"/>
      <c r="O644" s="251"/>
      <c r="P644" s="251"/>
      <c r="Q644" s="288">
        <v>8900000</v>
      </c>
      <c r="R644" s="288"/>
      <c r="S644" s="288"/>
      <c r="T644" s="288"/>
      <c r="U644" s="253"/>
      <c r="V644" s="253"/>
      <c r="W644" s="253"/>
      <c r="X644" s="253"/>
      <c r="Y644" s="253"/>
      <c r="Z644" s="253"/>
      <c r="AA644" s="253"/>
      <c r="AB644" s="253"/>
      <c r="AC644" s="253"/>
      <c r="AD644" s="253"/>
      <c r="AE644" s="253"/>
      <c r="AF644" s="253"/>
      <c r="AG644" s="253"/>
      <c r="AH644" s="253"/>
      <c r="AI644" s="253">
        <v>8900000</v>
      </c>
      <c r="AJ644" s="253"/>
      <c r="AK644" s="253">
        <v>9250000</v>
      </c>
      <c r="AL644" s="253"/>
      <c r="AM644" s="253"/>
      <c r="AN644" s="253"/>
      <c r="AO644" s="253"/>
      <c r="AP644" s="253"/>
      <c r="AQ644" s="253"/>
      <c r="AR644" s="253"/>
      <c r="AS644" s="253">
        <f t="shared" ref="AS644:AS651" si="77">IF(SUM(AL644:AM644)&lt;SUM(AK644),SUM(AK644)-SUM(AL644:AM644),)</f>
        <v>9250000</v>
      </c>
      <c r="AT644" s="27">
        <f t="shared" si="76"/>
        <v>18150000</v>
      </c>
      <c r="BH644" s="256"/>
    </row>
    <row r="645" spans="1:60" ht="18" customHeight="1">
      <c r="A645" s="218">
        <f>SUBTOTAL(3,$AT$7:AT645)</f>
        <v>639</v>
      </c>
      <c r="B645" s="251" t="s">
        <v>12268</v>
      </c>
      <c r="C645" s="251" t="str">
        <f t="shared" si="74"/>
        <v>008</v>
      </c>
      <c r="D645" s="260" t="s">
        <v>6970</v>
      </c>
      <c r="E645" s="258" t="s">
        <v>12269</v>
      </c>
      <c r="F645" s="251" t="s">
        <v>10790</v>
      </c>
      <c r="G645" s="251" t="s">
        <v>496</v>
      </c>
      <c r="H645" s="251"/>
      <c r="I645" s="259" t="s">
        <v>7091</v>
      </c>
      <c r="J645" s="252"/>
      <c r="K645" s="259" t="s">
        <v>7091</v>
      </c>
      <c r="L645" s="252"/>
      <c r="M645" s="251" t="s">
        <v>12227</v>
      </c>
      <c r="N645" s="251"/>
      <c r="O645" s="251"/>
      <c r="P645" s="251"/>
      <c r="Q645" s="288">
        <v>8900000</v>
      </c>
      <c r="R645" s="288"/>
      <c r="S645" s="288"/>
      <c r="T645" s="288"/>
      <c r="U645" s="253">
        <v>8900000</v>
      </c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253"/>
      <c r="AI645" s="253">
        <v>0</v>
      </c>
      <c r="AJ645" s="253"/>
      <c r="AK645" s="253">
        <v>9250000</v>
      </c>
      <c r="AL645" s="253"/>
      <c r="AM645" s="253"/>
      <c r="AN645" s="253"/>
      <c r="AO645" s="253"/>
      <c r="AP645" s="253"/>
      <c r="AQ645" s="253"/>
      <c r="AR645" s="253"/>
      <c r="AS645" s="253">
        <f t="shared" si="77"/>
        <v>9250000</v>
      </c>
      <c r="AT645" s="27">
        <f t="shared" si="76"/>
        <v>9250000</v>
      </c>
      <c r="BH645" s="256"/>
    </row>
    <row r="646" spans="1:60" ht="18" customHeight="1">
      <c r="A646" s="218">
        <f>SUBTOTAL(3,$AT$7:AT646)</f>
        <v>640</v>
      </c>
      <c r="B646" s="251" t="s">
        <v>12270</v>
      </c>
      <c r="C646" s="251" t="str">
        <f t="shared" si="74"/>
        <v>008</v>
      </c>
      <c r="D646" s="260" t="s">
        <v>4927</v>
      </c>
      <c r="E646" s="258" t="s">
        <v>12271</v>
      </c>
      <c r="F646" s="251" t="s">
        <v>11012</v>
      </c>
      <c r="G646" s="251" t="s">
        <v>496</v>
      </c>
      <c r="H646" s="251"/>
      <c r="I646" s="259" t="s">
        <v>7091</v>
      </c>
      <c r="J646" s="252"/>
      <c r="K646" s="259" t="s">
        <v>7091</v>
      </c>
      <c r="L646" s="252"/>
      <c r="M646" s="251" t="s">
        <v>12223</v>
      </c>
      <c r="N646" s="251"/>
      <c r="O646" s="251"/>
      <c r="P646" s="251"/>
      <c r="Q646" s="288">
        <v>8900000</v>
      </c>
      <c r="R646" s="288"/>
      <c r="S646" s="288"/>
      <c r="T646" s="288"/>
      <c r="U646" s="253">
        <v>8900000</v>
      </c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>
        <v>0</v>
      </c>
      <c r="AJ646" s="253"/>
      <c r="AK646" s="253">
        <v>9250000</v>
      </c>
      <c r="AL646" s="253"/>
      <c r="AM646" s="253">
        <v>9250000</v>
      </c>
      <c r="AN646" s="253"/>
      <c r="AO646" s="253"/>
      <c r="AP646" s="253"/>
      <c r="AQ646" s="253"/>
      <c r="AR646" s="253"/>
      <c r="AS646" s="253">
        <f t="shared" si="77"/>
        <v>0</v>
      </c>
      <c r="AT646" s="27">
        <f t="shared" si="76"/>
        <v>0</v>
      </c>
      <c r="BH646" s="256"/>
    </row>
    <row r="647" spans="1:60" ht="18" customHeight="1">
      <c r="A647" s="218">
        <f>SUBTOTAL(3,$AT$7:AT647)</f>
        <v>641</v>
      </c>
      <c r="B647" s="251" t="s">
        <v>12256</v>
      </c>
      <c r="C647" s="251" t="str">
        <f t="shared" si="74"/>
        <v>008</v>
      </c>
      <c r="D647" s="260" t="s">
        <v>12257</v>
      </c>
      <c r="E647" s="258" t="s">
        <v>12258</v>
      </c>
      <c r="F647" s="251" t="s">
        <v>11338</v>
      </c>
      <c r="G647" s="251" t="s">
        <v>496</v>
      </c>
      <c r="H647" s="251"/>
      <c r="I647" s="259" t="s">
        <v>7091</v>
      </c>
      <c r="J647" s="252"/>
      <c r="K647" s="259" t="s">
        <v>7091</v>
      </c>
      <c r="L647" s="252"/>
      <c r="M647" s="251" t="s">
        <v>12223</v>
      </c>
      <c r="N647" s="251"/>
      <c r="O647" s="251"/>
      <c r="P647" s="251"/>
      <c r="Q647" s="288">
        <v>8900000</v>
      </c>
      <c r="R647" s="288"/>
      <c r="S647" s="288"/>
      <c r="T647" s="288"/>
      <c r="U647" s="253"/>
      <c r="V647" s="253"/>
      <c r="W647" s="253"/>
      <c r="X647" s="253"/>
      <c r="Y647" s="253"/>
      <c r="Z647" s="253"/>
      <c r="AA647" s="253"/>
      <c r="AB647" s="253"/>
      <c r="AC647" s="253"/>
      <c r="AD647" s="253"/>
      <c r="AE647" s="253"/>
      <c r="AF647" s="253"/>
      <c r="AG647" s="253"/>
      <c r="AH647" s="253"/>
      <c r="AI647" s="253">
        <v>8900000</v>
      </c>
      <c r="AJ647" s="253"/>
      <c r="AK647" s="253">
        <v>9250000</v>
      </c>
      <c r="AL647" s="253"/>
      <c r="AM647" s="253"/>
      <c r="AN647" s="253"/>
      <c r="AO647" s="253">
        <v>8900000</v>
      </c>
      <c r="AP647" s="253"/>
      <c r="AQ647" s="253"/>
      <c r="AR647" s="253"/>
      <c r="AS647" s="253">
        <f t="shared" si="77"/>
        <v>9250000</v>
      </c>
      <c r="AT647" s="27">
        <v>9250000</v>
      </c>
      <c r="BH647" s="256"/>
    </row>
    <row r="648" spans="1:60" ht="18" customHeight="1">
      <c r="A648" s="218">
        <f>SUBTOTAL(3,$AT$7:AT648)</f>
        <v>642</v>
      </c>
      <c r="B648" s="251" t="s">
        <v>12275</v>
      </c>
      <c r="C648" s="251" t="str">
        <f t="shared" si="74"/>
        <v>008</v>
      </c>
      <c r="D648" s="260" t="s">
        <v>6535</v>
      </c>
      <c r="E648" s="258" t="s">
        <v>12276</v>
      </c>
      <c r="F648" s="251" t="s">
        <v>11667</v>
      </c>
      <c r="G648" s="251" t="s">
        <v>496</v>
      </c>
      <c r="H648" s="251"/>
      <c r="I648" s="259" t="s">
        <v>7091</v>
      </c>
      <c r="J648" s="252"/>
      <c r="K648" s="259" t="s">
        <v>7091</v>
      </c>
      <c r="L648" s="252"/>
      <c r="M648" s="251" t="s">
        <v>12235</v>
      </c>
      <c r="N648" s="251"/>
      <c r="O648" s="251"/>
      <c r="P648" s="251"/>
      <c r="Q648" s="288">
        <v>8900000</v>
      </c>
      <c r="R648" s="288"/>
      <c r="S648" s="288"/>
      <c r="T648" s="288"/>
      <c r="U648" s="253">
        <v>8900000</v>
      </c>
      <c r="V648" s="253"/>
      <c r="W648" s="253"/>
      <c r="X648" s="253"/>
      <c r="Y648" s="253"/>
      <c r="Z648" s="253"/>
      <c r="AA648" s="253"/>
      <c r="AB648" s="253"/>
      <c r="AC648" s="253"/>
      <c r="AD648" s="253"/>
      <c r="AE648" s="253"/>
      <c r="AF648" s="253"/>
      <c r="AG648" s="253"/>
      <c r="AH648" s="253"/>
      <c r="AI648" s="253">
        <v>0</v>
      </c>
      <c r="AJ648" s="253"/>
      <c r="AK648" s="253">
        <v>9250000</v>
      </c>
      <c r="AL648" s="253"/>
      <c r="AM648" s="253">
        <v>9250000</v>
      </c>
      <c r="AN648" s="253"/>
      <c r="AO648" s="253"/>
      <c r="AP648" s="253"/>
      <c r="AQ648" s="253"/>
      <c r="AR648" s="253"/>
      <c r="AS648" s="253">
        <f t="shared" si="77"/>
        <v>0</v>
      </c>
      <c r="AT648" s="27">
        <f t="shared" ref="AT648:AT711" si="78">AI648+AS648</f>
        <v>0</v>
      </c>
      <c r="BH648" s="256"/>
    </row>
    <row r="649" spans="1:60" ht="18" customHeight="1">
      <c r="A649" s="218">
        <f>SUBTOTAL(3,$AT$7:AT649)</f>
        <v>643</v>
      </c>
      <c r="B649" s="251" t="s">
        <v>12261</v>
      </c>
      <c r="C649" s="251" t="str">
        <f t="shared" si="74"/>
        <v>008</v>
      </c>
      <c r="D649" s="260" t="s">
        <v>12262</v>
      </c>
      <c r="E649" s="258" t="s">
        <v>12263</v>
      </c>
      <c r="F649" s="251" t="s">
        <v>12264</v>
      </c>
      <c r="G649" s="251" t="s">
        <v>496</v>
      </c>
      <c r="H649" s="251"/>
      <c r="I649" s="259" t="s">
        <v>7091</v>
      </c>
      <c r="J649" s="252"/>
      <c r="K649" s="259" t="s">
        <v>7091</v>
      </c>
      <c r="L649" s="252"/>
      <c r="M649" s="251" t="s">
        <v>12233</v>
      </c>
      <c r="N649" s="251"/>
      <c r="O649" s="251"/>
      <c r="P649" s="251"/>
      <c r="Q649" s="288">
        <v>8900000</v>
      </c>
      <c r="R649" s="288"/>
      <c r="S649" s="288"/>
      <c r="T649" s="288"/>
      <c r="U649" s="253"/>
      <c r="V649" s="253"/>
      <c r="W649" s="253"/>
      <c r="X649" s="253"/>
      <c r="Y649" s="253"/>
      <c r="Z649" s="253"/>
      <c r="AA649" s="253"/>
      <c r="AB649" s="253"/>
      <c r="AC649" s="253"/>
      <c r="AD649" s="253"/>
      <c r="AE649" s="253"/>
      <c r="AF649" s="253"/>
      <c r="AG649" s="253"/>
      <c r="AH649" s="253"/>
      <c r="AI649" s="253">
        <v>8900000</v>
      </c>
      <c r="AJ649" s="253"/>
      <c r="AK649" s="253">
        <v>9250000</v>
      </c>
      <c r="AL649" s="253"/>
      <c r="AM649" s="253"/>
      <c r="AN649" s="253"/>
      <c r="AO649" s="253"/>
      <c r="AP649" s="253"/>
      <c r="AQ649" s="253"/>
      <c r="AR649" s="253"/>
      <c r="AS649" s="253">
        <f t="shared" si="77"/>
        <v>9250000</v>
      </c>
      <c r="AT649" s="27">
        <f t="shared" si="78"/>
        <v>18150000</v>
      </c>
      <c r="BH649" s="256"/>
    </row>
    <row r="650" spans="1:60" ht="18" customHeight="1">
      <c r="A650" s="218">
        <f>SUBTOTAL(3,$AT$7:AT650)</f>
        <v>644</v>
      </c>
      <c r="B650" s="251" t="s">
        <v>12280</v>
      </c>
      <c r="C650" s="251" t="str">
        <f t="shared" si="74"/>
        <v>008</v>
      </c>
      <c r="D650" s="260" t="s">
        <v>6237</v>
      </c>
      <c r="E650" s="258" t="s">
        <v>12281</v>
      </c>
      <c r="F650" s="251" t="s">
        <v>8886</v>
      </c>
      <c r="G650" s="251" t="s">
        <v>496</v>
      </c>
      <c r="H650" s="251"/>
      <c r="I650" s="259" t="s">
        <v>7091</v>
      </c>
      <c r="J650" s="252"/>
      <c r="K650" s="259" t="s">
        <v>7091</v>
      </c>
      <c r="L650" s="252"/>
      <c r="M650" s="251" t="s">
        <v>12220</v>
      </c>
      <c r="N650" s="251"/>
      <c r="O650" s="251"/>
      <c r="P650" s="251"/>
      <c r="Q650" s="288">
        <v>8900000</v>
      </c>
      <c r="R650" s="288"/>
      <c r="S650" s="288"/>
      <c r="T650" s="288"/>
      <c r="U650" s="253">
        <v>8900000</v>
      </c>
      <c r="V650" s="253"/>
      <c r="W650" s="253"/>
      <c r="X650" s="253"/>
      <c r="Y650" s="253"/>
      <c r="Z650" s="253"/>
      <c r="AA650" s="253"/>
      <c r="AB650" s="253"/>
      <c r="AC650" s="253"/>
      <c r="AD650" s="253"/>
      <c r="AE650" s="253"/>
      <c r="AF650" s="253"/>
      <c r="AG650" s="253"/>
      <c r="AH650" s="253"/>
      <c r="AI650" s="253">
        <v>0</v>
      </c>
      <c r="AJ650" s="253"/>
      <c r="AK650" s="253">
        <v>9250000</v>
      </c>
      <c r="AL650" s="253"/>
      <c r="AM650" s="253">
        <v>9250000</v>
      </c>
      <c r="AN650" s="253"/>
      <c r="AO650" s="253"/>
      <c r="AP650" s="253"/>
      <c r="AQ650" s="253"/>
      <c r="AR650" s="253"/>
      <c r="AS650" s="253">
        <f t="shared" si="77"/>
        <v>0</v>
      </c>
      <c r="AT650" s="27">
        <f t="shared" si="78"/>
        <v>0</v>
      </c>
      <c r="BH650" s="256"/>
    </row>
    <row r="651" spans="1:60" ht="18" customHeight="1">
      <c r="A651" s="218">
        <f>SUBTOTAL(3,$AT$7:AT651)</f>
        <v>645</v>
      </c>
      <c r="B651" s="251" t="s">
        <v>12282</v>
      </c>
      <c r="C651" s="251" t="str">
        <f t="shared" si="74"/>
        <v>008</v>
      </c>
      <c r="D651" s="260" t="s">
        <v>5656</v>
      </c>
      <c r="E651" s="258" t="s">
        <v>12283</v>
      </c>
      <c r="F651" s="251" t="s">
        <v>11966</v>
      </c>
      <c r="G651" s="251" t="s">
        <v>496</v>
      </c>
      <c r="H651" s="251"/>
      <c r="I651" s="259" t="s">
        <v>7091</v>
      </c>
      <c r="J651" s="252"/>
      <c r="K651" s="259" t="s">
        <v>7091</v>
      </c>
      <c r="L651" s="252"/>
      <c r="M651" s="251" t="s">
        <v>12223</v>
      </c>
      <c r="N651" s="251"/>
      <c r="O651" s="251"/>
      <c r="P651" s="251"/>
      <c r="Q651" s="288">
        <v>8900000</v>
      </c>
      <c r="R651" s="288"/>
      <c r="S651" s="288"/>
      <c r="T651" s="288"/>
      <c r="U651" s="253">
        <v>8900000</v>
      </c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>
        <v>0</v>
      </c>
      <c r="AJ651" s="253"/>
      <c r="AK651" s="253">
        <v>9250000</v>
      </c>
      <c r="AL651" s="253"/>
      <c r="AM651" s="253">
        <v>9250000</v>
      </c>
      <c r="AN651" s="253"/>
      <c r="AO651" s="253"/>
      <c r="AP651" s="253"/>
      <c r="AQ651" s="253"/>
      <c r="AR651" s="253"/>
      <c r="AS651" s="253">
        <f t="shared" si="77"/>
        <v>0</v>
      </c>
      <c r="AT651" s="27">
        <f t="shared" si="78"/>
        <v>0</v>
      </c>
      <c r="BH651" s="256"/>
    </row>
    <row r="652" spans="1:60" ht="18" customHeight="1">
      <c r="A652" s="218">
        <f>SUBTOTAL(3,$AT$7:AT652)</f>
        <v>646</v>
      </c>
      <c r="B652" s="251" t="s">
        <v>12265</v>
      </c>
      <c r="C652" s="251" t="str">
        <f t="shared" si="74"/>
        <v>008</v>
      </c>
      <c r="D652" s="260" t="s">
        <v>12266</v>
      </c>
      <c r="E652" s="258" t="s">
        <v>12267</v>
      </c>
      <c r="F652" s="251" t="s">
        <v>11913</v>
      </c>
      <c r="G652" s="251" t="s">
        <v>496</v>
      </c>
      <c r="H652" s="251"/>
      <c r="I652" s="259" t="s">
        <v>7091</v>
      </c>
      <c r="J652" s="252"/>
      <c r="K652" s="259" t="s">
        <v>7091</v>
      </c>
      <c r="L652" s="252"/>
      <c r="M652" s="251" t="s">
        <v>12235</v>
      </c>
      <c r="N652" s="251"/>
      <c r="O652" s="251"/>
      <c r="P652" s="251"/>
      <c r="Q652" s="288">
        <v>8900000</v>
      </c>
      <c r="R652" s="288"/>
      <c r="S652" s="288"/>
      <c r="T652" s="288"/>
      <c r="U652" s="253"/>
      <c r="V652" s="253"/>
      <c r="W652" s="253">
        <v>8900000</v>
      </c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>
        <v>0</v>
      </c>
      <c r="AJ652" s="253"/>
      <c r="AK652" s="253">
        <v>9250000</v>
      </c>
      <c r="AL652" s="253"/>
      <c r="AM652" s="253"/>
      <c r="AN652" s="253"/>
      <c r="AO652" s="253">
        <v>9250000</v>
      </c>
      <c r="AP652" s="253"/>
      <c r="AQ652" s="253"/>
      <c r="AR652" s="253"/>
      <c r="AS652" s="253">
        <f>IF(SUM(AL652:AO652)&lt;SUM(AK652),SUM(AK652)-SUM(AL652:AO652),)</f>
        <v>0</v>
      </c>
      <c r="AT652" s="27">
        <f t="shared" si="78"/>
        <v>0</v>
      </c>
      <c r="BH652" s="256"/>
    </row>
    <row r="653" spans="1:60" ht="18" customHeight="1">
      <c r="A653" s="218">
        <f>SUBTOTAL(3,$AT$7:AT653)</f>
        <v>647</v>
      </c>
      <c r="B653" s="251" t="s">
        <v>12272</v>
      </c>
      <c r="C653" s="251" t="str">
        <f t="shared" si="74"/>
        <v>008</v>
      </c>
      <c r="D653" s="260" t="s">
        <v>12273</v>
      </c>
      <c r="E653" s="258" t="s">
        <v>12274</v>
      </c>
      <c r="F653" s="251" t="s">
        <v>9856</v>
      </c>
      <c r="G653" s="251" t="s">
        <v>496</v>
      </c>
      <c r="H653" s="251"/>
      <c r="I653" s="259" t="s">
        <v>7091</v>
      </c>
      <c r="J653" s="252"/>
      <c r="K653" s="259" t="s">
        <v>7091</v>
      </c>
      <c r="L653" s="252"/>
      <c r="M653" s="251" t="s">
        <v>12233</v>
      </c>
      <c r="N653" s="251"/>
      <c r="O653" s="251"/>
      <c r="P653" s="251"/>
      <c r="Q653" s="288">
        <v>8900000</v>
      </c>
      <c r="R653" s="288"/>
      <c r="S653" s="288"/>
      <c r="T653" s="288"/>
      <c r="U653" s="253"/>
      <c r="V653" s="253"/>
      <c r="W653" s="253">
        <v>8900000</v>
      </c>
      <c r="X653" s="253"/>
      <c r="Y653" s="253"/>
      <c r="Z653" s="253"/>
      <c r="AA653" s="253"/>
      <c r="AB653" s="253"/>
      <c r="AC653" s="253"/>
      <c r="AD653" s="253"/>
      <c r="AE653" s="253"/>
      <c r="AF653" s="253"/>
      <c r="AG653" s="253"/>
      <c r="AH653" s="253"/>
      <c r="AI653" s="253">
        <v>0</v>
      </c>
      <c r="AJ653" s="253"/>
      <c r="AK653" s="253">
        <v>9250000</v>
      </c>
      <c r="AL653" s="253"/>
      <c r="AM653" s="253"/>
      <c r="AN653" s="253"/>
      <c r="AO653" s="253"/>
      <c r="AP653" s="253"/>
      <c r="AQ653" s="253"/>
      <c r="AR653" s="253"/>
      <c r="AS653" s="253">
        <f>IF(SUM(AL653:AM653)&lt;SUM(AK653),SUM(AK653)-SUM(AL653:AM653),)</f>
        <v>9250000</v>
      </c>
      <c r="AT653" s="27">
        <f t="shared" si="78"/>
        <v>9250000</v>
      </c>
      <c r="BH653" s="256"/>
    </row>
    <row r="654" spans="1:60" ht="18" customHeight="1">
      <c r="A654" s="218">
        <f>SUBTOTAL(3,$AT$7:AT654)</f>
        <v>648</v>
      </c>
      <c r="B654" s="251" t="s">
        <v>12289</v>
      </c>
      <c r="C654" s="251" t="str">
        <f t="shared" si="74"/>
        <v>008</v>
      </c>
      <c r="D654" s="260" t="s">
        <v>6570</v>
      </c>
      <c r="E654" s="258" t="s">
        <v>12290</v>
      </c>
      <c r="F654" s="251" t="s">
        <v>12291</v>
      </c>
      <c r="G654" s="251" t="s">
        <v>496</v>
      </c>
      <c r="H654" s="251"/>
      <c r="I654" s="259" t="s">
        <v>7091</v>
      </c>
      <c r="J654" s="252"/>
      <c r="K654" s="259" t="s">
        <v>7091</v>
      </c>
      <c r="L654" s="252"/>
      <c r="M654" s="251" t="s">
        <v>12223</v>
      </c>
      <c r="N654" s="251"/>
      <c r="O654" s="251"/>
      <c r="P654" s="251"/>
      <c r="Q654" s="288">
        <v>8900000</v>
      </c>
      <c r="R654" s="288"/>
      <c r="S654" s="288"/>
      <c r="T654" s="288"/>
      <c r="U654" s="253">
        <v>8900000</v>
      </c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>
        <v>0</v>
      </c>
      <c r="AJ654" s="253"/>
      <c r="AK654" s="253">
        <v>9250000</v>
      </c>
      <c r="AL654" s="253"/>
      <c r="AM654" s="253">
        <v>9250000</v>
      </c>
      <c r="AN654" s="253"/>
      <c r="AO654" s="253"/>
      <c r="AP654" s="253"/>
      <c r="AQ654" s="253"/>
      <c r="AR654" s="253"/>
      <c r="AS654" s="253">
        <f>IF(SUM(AL654:AM654)&lt;SUM(AK654),SUM(AK654)-SUM(AL654:AM654),)</f>
        <v>0</v>
      </c>
      <c r="AT654" s="27">
        <f t="shared" si="78"/>
        <v>0</v>
      </c>
      <c r="BH654" s="256"/>
    </row>
    <row r="655" spans="1:60" ht="18" customHeight="1">
      <c r="A655" s="218">
        <f>SUBTOTAL(3,$AT$7:AT655)</f>
        <v>649</v>
      </c>
      <c r="B655" s="251" t="s">
        <v>12277</v>
      </c>
      <c r="C655" s="251" t="str">
        <f t="shared" ref="C655:C686" si="79">MID(D655:D2343,4,3)</f>
        <v>008</v>
      </c>
      <c r="D655" s="260" t="s">
        <v>12278</v>
      </c>
      <c r="E655" s="258" t="s">
        <v>12279</v>
      </c>
      <c r="F655" s="251" t="s">
        <v>11969</v>
      </c>
      <c r="G655" s="251" t="s">
        <v>496</v>
      </c>
      <c r="H655" s="251"/>
      <c r="I655" s="259" t="s">
        <v>7091</v>
      </c>
      <c r="J655" s="252"/>
      <c r="K655" s="259" t="s">
        <v>7091</v>
      </c>
      <c r="L655" s="252"/>
      <c r="M655" s="251" t="s">
        <v>12220</v>
      </c>
      <c r="N655" s="251"/>
      <c r="O655" s="251"/>
      <c r="P655" s="251"/>
      <c r="Q655" s="288">
        <v>8900000</v>
      </c>
      <c r="R655" s="288"/>
      <c r="S655" s="288"/>
      <c r="T655" s="288"/>
      <c r="U655" s="253">
        <v>8900000</v>
      </c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>
        <v>0</v>
      </c>
      <c r="AJ655" s="253"/>
      <c r="AK655" s="253">
        <v>9250000</v>
      </c>
      <c r="AL655" s="253"/>
      <c r="AM655" s="253">
        <v>9250000</v>
      </c>
      <c r="AN655" s="253"/>
      <c r="AO655" s="253"/>
      <c r="AP655" s="253"/>
      <c r="AQ655" s="253"/>
      <c r="AR655" s="253"/>
      <c r="AS655" s="253">
        <f>IF(SUM(AL655:AM655)&lt;SUM(AK655),SUM(AK655)-SUM(AL655:AM655),)</f>
        <v>0</v>
      </c>
      <c r="AT655" s="27">
        <f t="shared" si="78"/>
        <v>0</v>
      </c>
      <c r="BH655" s="256"/>
    </row>
    <row r="656" spans="1:60" ht="18" customHeight="1">
      <c r="A656" s="218">
        <f>SUBTOTAL(3,$AT$7:AT656)</f>
        <v>650</v>
      </c>
      <c r="B656" s="251">
        <v>79205048396</v>
      </c>
      <c r="C656" s="251" t="str">
        <f t="shared" si="79"/>
        <v>008</v>
      </c>
      <c r="D656" s="260" t="s">
        <v>12284</v>
      </c>
      <c r="E656" s="258" t="s">
        <v>12285</v>
      </c>
      <c r="F656" s="251" t="s">
        <v>9530</v>
      </c>
      <c r="G656" s="251" t="s">
        <v>496</v>
      </c>
      <c r="H656" s="251"/>
      <c r="I656" s="259" t="s">
        <v>7091</v>
      </c>
      <c r="J656" s="252"/>
      <c r="K656" s="259" t="s">
        <v>7091</v>
      </c>
      <c r="L656" s="252"/>
      <c r="M656" s="251" t="s">
        <v>12227</v>
      </c>
      <c r="N656" s="251"/>
      <c r="O656" s="251"/>
      <c r="P656" s="251"/>
      <c r="Q656" s="288">
        <v>8900000</v>
      </c>
      <c r="R656" s="288"/>
      <c r="S656" s="288"/>
      <c r="T656" s="288"/>
      <c r="U656" s="253"/>
      <c r="V656" s="253"/>
      <c r="W656" s="253">
        <v>8900000</v>
      </c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>
        <v>0</v>
      </c>
      <c r="AJ656" s="253"/>
      <c r="AK656" s="253">
        <v>9250000</v>
      </c>
      <c r="AL656" s="253"/>
      <c r="AM656" s="253"/>
      <c r="AN656" s="253"/>
      <c r="AO656" s="253"/>
      <c r="AP656" s="253"/>
      <c r="AQ656" s="253">
        <v>9250000</v>
      </c>
      <c r="AR656" s="253"/>
      <c r="AS656" s="253">
        <f>IF(SUM(AL656:AQ656)&lt;SUM(AK656),SUM(AK656)-SUM(AL656:AQ656),)</f>
        <v>0</v>
      </c>
      <c r="AT656" s="27">
        <f t="shared" si="78"/>
        <v>0</v>
      </c>
      <c r="BH656" s="256"/>
    </row>
    <row r="657" spans="1:60" ht="18" customHeight="1">
      <c r="A657" s="218">
        <f>SUBTOTAL(3,$AT$7:AT657)</f>
        <v>651</v>
      </c>
      <c r="B657" s="251" t="s">
        <v>12298</v>
      </c>
      <c r="C657" s="251" t="str">
        <f t="shared" si="79"/>
        <v>008</v>
      </c>
      <c r="D657" s="260" t="s">
        <v>5421</v>
      </c>
      <c r="E657" s="258" t="s">
        <v>12299</v>
      </c>
      <c r="F657" s="251" t="s">
        <v>11404</v>
      </c>
      <c r="G657" s="251" t="s">
        <v>7106</v>
      </c>
      <c r="H657" s="251"/>
      <c r="I657" s="259" t="s">
        <v>7091</v>
      </c>
      <c r="J657" s="252"/>
      <c r="K657" s="259" t="s">
        <v>7091</v>
      </c>
      <c r="L657" s="252"/>
      <c r="M657" s="251" t="s">
        <v>12235</v>
      </c>
      <c r="N657" s="251"/>
      <c r="O657" s="251"/>
      <c r="P657" s="251"/>
      <c r="Q657" s="288">
        <v>8900000</v>
      </c>
      <c r="R657" s="288"/>
      <c r="S657" s="288"/>
      <c r="T657" s="288"/>
      <c r="U657" s="253">
        <v>8900000</v>
      </c>
      <c r="V657" s="253"/>
      <c r="W657" s="253"/>
      <c r="X657" s="253"/>
      <c r="Y657" s="253"/>
      <c r="Z657" s="253"/>
      <c r="AA657" s="253"/>
      <c r="AB657" s="253"/>
      <c r="AC657" s="253"/>
      <c r="AD657" s="253"/>
      <c r="AE657" s="253"/>
      <c r="AF657" s="253"/>
      <c r="AG657" s="253"/>
      <c r="AH657" s="253"/>
      <c r="AI657" s="253">
        <v>0</v>
      </c>
      <c r="AJ657" s="253"/>
      <c r="AK657" s="253">
        <v>9250000</v>
      </c>
      <c r="AL657" s="253"/>
      <c r="AM657" s="253">
        <v>9250000</v>
      </c>
      <c r="AN657" s="253"/>
      <c r="AO657" s="253"/>
      <c r="AP657" s="253"/>
      <c r="AQ657" s="253"/>
      <c r="AR657" s="253"/>
      <c r="AS657" s="253">
        <f>IF(SUM(AL657:AM657)&lt;SUM(AK657),SUM(AK657)-SUM(AL657:AM657),)</f>
        <v>0</v>
      </c>
      <c r="AT657" s="27">
        <f t="shared" si="78"/>
        <v>0</v>
      </c>
      <c r="BH657" s="256"/>
    </row>
    <row r="658" spans="1:60" ht="18" customHeight="1">
      <c r="A658" s="218">
        <f>SUBTOTAL(3,$AT$7:AT658)</f>
        <v>652</v>
      </c>
      <c r="B658" s="251" t="s">
        <v>12286</v>
      </c>
      <c r="C658" s="251" t="str">
        <f t="shared" si="79"/>
        <v>008</v>
      </c>
      <c r="D658" s="260" t="s">
        <v>12287</v>
      </c>
      <c r="E658" s="258" t="s">
        <v>12288</v>
      </c>
      <c r="F658" s="251" t="s">
        <v>11935</v>
      </c>
      <c r="G658" s="251" t="s">
        <v>496</v>
      </c>
      <c r="H658" s="251"/>
      <c r="I658" s="259" t="s">
        <v>7091</v>
      </c>
      <c r="J658" s="252"/>
      <c r="K658" s="259" t="s">
        <v>7091</v>
      </c>
      <c r="L658" s="252"/>
      <c r="M658" s="251" t="s">
        <v>12220</v>
      </c>
      <c r="N658" s="251"/>
      <c r="O658" s="251"/>
      <c r="P658" s="251"/>
      <c r="Q658" s="288">
        <v>8900000</v>
      </c>
      <c r="R658" s="288"/>
      <c r="S658" s="288"/>
      <c r="T658" s="288"/>
      <c r="U658" s="253"/>
      <c r="V658" s="253"/>
      <c r="W658" s="253">
        <v>8900000</v>
      </c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>
        <v>0</v>
      </c>
      <c r="AJ658" s="253"/>
      <c r="AK658" s="253">
        <v>9250000</v>
      </c>
      <c r="AL658" s="253"/>
      <c r="AM658" s="253"/>
      <c r="AN658" s="253"/>
      <c r="AO658" s="253">
        <v>9250000</v>
      </c>
      <c r="AP658" s="253"/>
      <c r="AQ658" s="253"/>
      <c r="AR658" s="253"/>
      <c r="AS658" s="253">
        <f t="shared" ref="AS658:AS659" si="80">IF(SUM(AL658:AO658)&lt;SUM(AK658),SUM(AK658)-SUM(AL658:AO658),)</f>
        <v>0</v>
      </c>
      <c r="AT658" s="27">
        <f t="shared" si="78"/>
        <v>0</v>
      </c>
      <c r="BH658" s="256"/>
    </row>
    <row r="659" spans="1:60" ht="18" customHeight="1">
      <c r="A659" s="218">
        <f>SUBTOTAL(3,$AT$7:AT659)</f>
        <v>653</v>
      </c>
      <c r="B659" s="251" t="s">
        <v>12303</v>
      </c>
      <c r="C659" s="251" t="str">
        <f t="shared" si="79"/>
        <v>008</v>
      </c>
      <c r="D659" s="260" t="s">
        <v>4747</v>
      </c>
      <c r="E659" s="258" t="s">
        <v>12304</v>
      </c>
      <c r="F659" s="251" t="s">
        <v>12305</v>
      </c>
      <c r="G659" s="251" t="s">
        <v>7106</v>
      </c>
      <c r="H659" s="251"/>
      <c r="I659" s="259" t="s">
        <v>7091</v>
      </c>
      <c r="J659" s="252"/>
      <c r="K659" s="259" t="s">
        <v>7091</v>
      </c>
      <c r="L659" s="252"/>
      <c r="M659" s="251" t="s">
        <v>12233</v>
      </c>
      <c r="N659" s="251"/>
      <c r="O659" s="251"/>
      <c r="P659" s="251"/>
      <c r="Q659" s="288">
        <v>8900000</v>
      </c>
      <c r="R659" s="288"/>
      <c r="S659" s="288"/>
      <c r="T659" s="288"/>
      <c r="U659" s="253">
        <v>8900000</v>
      </c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>
        <v>0</v>
      </c>
      <c r="AJ659" s="253"/>
      <c r="AK659" s="253">
        <v>9250000</v>
      </c>
      <c r="AL659" s="253"/>
      <c r="AM659" s="253"/>
      <c r="AN659" s="253"/>
      <c r="AO659" s="253">
        <v>9250000</v>
      </c>
      <c r="AP659" s="253"/>
      <c r="AQ659" s="253"/>
      <c r="AR659" s="253"/>
      <c r="AS659" s="253">
        <f t="shared" si="80"/>
        <v>0</v>
      </c>
      <c r="AT659" s="27">
        <f t="shared" si="78"/>
        <v>0</v>
      </c>
      <c r="BH659" s="256"/>
    </row>
    <row r="660" spans="1:60" ht="18" customHeight="1">
      <c r="A660" s="218">
        <f>SUBTOTAL(3,$AT$7:AT660)</f>
        <v>654</v>
      </c>
      <c r="B660" s="251" t="s">
        <v>12292</v>
      </c>
      <c r="C660" s="251" t="str">
        <f t="shared" si="79"/>
        <v>008</v>
      </c>
      <c r="D660" s="260" t="s">
        <v>12293</v>
      </c>
      <c r="E660" s="258" t="s">
        <v>12294</v>
      </c>
      <c r="F660" s="251" t="s">
        <v>11896</v>
      </c>
      <c r="G660" s="251" t="s">
        <v>496</v>
      </c>
      <c r="H660" s="251"/>
      <c r="I660" s="259" t="s">
        <v>7091</v>
      </c>
      <c r="J660" s="252"/>
      <c r="K660" s="259" t="s">
        <v>7091</v>
      </c>
      <c r="L660" s="252"/>
      <c r="M660" s="251" t="s">
        <v>12217</v>
      </c>
      <c r="N660" s="251"/>
      <c r="O660" s="251"/>
      <c r="P660" s="251"/>
      <c r="Q660" s="288">
        <v>8900000</v>
      </c>
      <c r="R660" s="288"/>
      <c r="S660" s="288"/>
      <c r="T660" s="288"/>
      <c r="U660" s="253"/>
      <c r="V660" s="253"/>
      <c r="W660" s="253"/>
      <c r="X660" s="253"/>
      <c r="Y660" s="253"/>
      <c r="Z660" s="253"/>
      <c r="AA660" s="253"/>
      <c r="AB660" s="253"/>
      <c r="AC660" s="253"/>
      <c r="AD660" s="253"/>
      <c r="AE660" s="253"/>
      <c r="AF660" s="253"/>
      <c r="AG660" s="253"/>
      <c r="AH660" s="253"/>
      <c r="AI660" s="253">
        <v>8900000</v>
      </c>
      <c r="AJ660" s="253"/>
      <c r="AK660" s="253">
        <v>9250000</v>
      </c>
      <c r="AL660" s="253"/>
      <c r="AM660" s="253"/>
      <c r="AN660" s="253"/>
      <c r="AO660" s="253"/>
      <c r="AP660" s="253"/>
      <c r="AQ660" s="253"/>
      <c r="AR660" s="253"/>
      <c r="AS660" s="253">
        <f>IF(SUM(AL660:AM660)&lt;SUM(AK660),SUM(AK660)-SUM(AL660:AM660),)</f>
        <v>9250000</v>
      </c>
      <c r="AT660" s="27">
        <f t="shared" si="78"/>
        <v>18150000</v>
      </c>
      <c r="BH660" s="256"/>
    </row>
    <row r="661" spans="1:60" ht="18" customHeight="1">
      <c r="A661" s="218">
        <f>SUBTOTAL(3,$AT$7:AT661)</f>
        <v>655</v>
      </c>
      <c r="B661" s="251" t="s">
        <v>12295</v>
      </c>
      <c r="C661" s="251" t="str">
        <f t="shared" si="79"/>
        <v>008</v>
      </c>
      <c r="D661" s="260" t="s">
        <v>12296</v>
      </c>
      <c r="E661" s="258" t="s">
        <v>12297</v>
      </c>
      <c r="F661" s="251" t="s">
        <v>12291</v>
      </c>
      <c r="G661" s="251" t="s">
        <v>496</v>
      </c>
      <c r="H661" s="251"/>
      <c r="I661" s="259" t="s">
        <v>7091</v>
      </c>
      <c r="J661" s="252"/>
      <c r="K661" s="259" t="s">
        <v>7091</v>
      </c>
      <c r="L661" s="252"/>
      <c r="M661" s="251" t="s">
        <v>12227</v>
      </c>
      <c r="N661" s="251"/>
      <c r="O661" s="251"/>
      <c r="P661" s="251"/>
      <c r="Q661" s="288">
        <v>8900000</v>
      </c>
      <c r="R661" s="288"/>
      <c r="S661" s="288"/>
      <c r="T661" s="288"/>
      <c r="U661" s="253"/>
      <c r="V661" s="253"/>
      <c r="W661" s="253"/>
      <c r="X661" s="253"/>
      <c r="Y661" s="253"/>
      <c r="Z661" s="253"/>
      <c r="AA661" s="253"/>
      <c r="AB661" s="253"/>
      <c r="AC661" s="253"/>
      <c r="AD661" s="253"/>
      <c r="AE661" s="253"/>
      <c r="AF661" s="253"/>
      <c r="AG661" s="253"/>
      <c r="AH661" s="253"/>
      <c r="AI661" s="253">
        <v>8900000</v>
      </c>
      <c r="AJ661" s="253"/>
      <c r="AK661" s="253">
        <v>9250000</v>
      </c>
      <c r="AL661" s="253"/>
      <c r="AM661" s="253"/>
      <c r="AN661" s="253"/>
      <c r="AO661" s="253"/>
      <c r="AP661" s="253"/>
      <c r="AQ661" s="253"/>
      <c r="AR661" s="253"/>
      <c r="AS661" s="253">
        <f>IF(SUM(AL661:AM661)&lt;SUM(AK661),SUM(AK661)-SUM(AL661:AM661),)</f>
        <v>9250000</v>
      </c>
      <c r="AT661" s="27">
        <f t="shared" si="78"/>
        <v>18150000</v>
      </c>
      <c r="BH661" s="256"/>
    </row>
    <row r="662" spans="1:60" ht="18" customHeight="1">
      <c r="A662" s="218">
        <f>SUBTOTAL(3,$AT$7:AT662)</f>
        <v>656</v>
      </c>
      <c r="B662" s="251" t="s">
        <v>12300</v>
      </c>
      <c r="C662" s="251" t="str">
        <f t="shared" si="79"/>
        <v>008</v>
      </c>
      <c r="D662" s="260" t="s">
        <v>12301</v>
      </c>
      <c r="E662" s="258" t="s">
        <v>12302</v>
      </c>
      <c r="F662" s="251" t="s">
        <v>10624</v>
      </c>
      <c r="G662" s="251" t="s">
        <v>7106</v>
      </c>
      <c r="H662" s="251"/>
      <c r="I662" s="259" t="s">
        <v>7091</v>
      </c>
      <c r="J662" s="252"/>
      <c r="K662" s="259" t="s">
        <v>7091</v>
      </c>
      <c r="L662" s="252"/>
      <c r="M662" s="251" t="s">
        <v>12233</v>
      </c>
      <c r="N662" s="251"/>
      <c r="O662" s="251"/>
      <c r="P662" s="251"/>
      <c r="Q662" s="288">
        <v>8900000</v>
      </c>
      <c r="R662" s="288"/>
      <c r="S662" s="288"/>
      <c r="T662" s="288"/>
      <c r="U662" s="253"/>
      <c r="V662" s="253"/>
      <c r="W662" s="253">
        <v>8900000</v>
      </c>
      <c r="X662" s="253"/>
      <c r="Y662" s="253"/>
      <c r="Z662" s="253"/>
      <c r="AA662" s="253"/>
      <c r="AB662" s="253"/>
      <c r="AC662" s="253"/>
      <c r="AD662" s="253"/>
      <c r="AE662" s="253"/>
      <c r="AF662" s="253"/>
      <c r="AG662" s="253"/>
      <c r="AH662" s="253"/>
      <c r="AI662" s="253">
        <v>0</v>
      </c>
      <c r="AJ662" s="253"/>
      <c r="AK662" s="253">
        <v>9250000</v>
      </c>
      <c r="AL662" s="253"/>
      <c r="AM662" s="253"/>
      <c r="AN662" s="253"/>
      <c r="AO662" s="253">
        <v>9250000</v>
      </c>
      <c r="AP662" s="253"/>
      <c r="AQ662" s="253"/>
      <c r="AR662" s="253"/>
      <c r="AS662" s="253">
        <f>IF(SUM(AL662:AO662)&lt;SUM(AK662),SUM(AK662)-SUM(AL662:AO662),)</f>
        <v>0</v>
      </c>
      <c r="AT662" s="27">
        <f t="shared" si="78"/>
        <v>0</v>
      </c>
      <c r="BH662" s="256"/>
    </row>
    <row r="663" spans="1:60" ht="18" customHeight="1">
      <c r="A663" s="218">
        <f>SUBTOTAL(3,$AT$7:AT663)</f>
        <v>657</v>
      </c>
      <c r="B663" s="251" t="s">
        <v>12306</v>
      </c>
      <c r="C663" s="251" t="str">
        <f t="shared" si="79"/>
        <v>008</v>
      </c>
      <c r="D663" s="260" t="s">
        <v>12307</v>
      </c>
      <c r="E663" s="258" t="s">
        <v>12308</v>
      </c>
      <c r="F663" s="251" t="s">
        <v>10585</v>
      </c>
      <c r="G663" s="251" t="s">
        <v>7106</v>
      </c>
      <c r="H663" s="251"/>
      <c r="I663" s="259" t="s">
        <v>7091</v>
      </c>
      <c r="J663" s="252"/>
      <c r="K663" s="259" t="s">
        <v>7091</v>
      </c>
      <c r="L663" s="252"/>
      <c r="M663" s="251" t="s">
        <v>12235</v>
      </c>
      <c r="N663" s="251"/>
      <c r="O663" s="251"/>
      <c r="P663" s="251"/>
      <c r="Q663" s="288">
        <v>8900000</v>
      </c>
      <c r="R663" s="288"/>
      <c r="S663" s="288"/>
      <c r="T663" s="288"/>
      <c r="U663" s="253"/>
      <c r="V663" s="253"/>
      <c r="W663" s="253">
        <v>8900000</v>
      </c>
      <c r="X663" s="253"/>
      <c r="Y663" s="253"/>
      <c r="Z663" s="253"/>
      <c r="AA663" s="253"/>
      <c r="AB663" s="253"/>
      <c r="AC663" s="253"/>
      <c r="AD663" s="253"/>
      <c r="AE663" s="253"/>
      <c r="AF663" s="253"/>
      <c r="AG663" s="253"/>
      <c r="AH663" s="253"/>
      <c r="AI663" s="253">
        <v>0</v>
      </c>
      <c r="AJ663" s="253"/>
      <c r="AK663" s="253">
        <v>9250000</v>
      </c>
      <c r="AL663" s="253"/>
      <c r="AM663" s="253">
        <v>9250000</v>
      </c>
      <c r="AN663" s="253"/>
      <c r="AO663" s="253"/>
      <c r="AP663" s="253"/>
      <c r="AQ663" s="253"/>
      <c r="AR663" s="253"/>
      <c r="AS663" s="253">
        <f>IF(SUM(AL663:AM663)&lt;SUM(AK663),SUM(AK663)-SUM(AL663:AM663),)</f>
        <v>0</v>
      </c>
      <c r="AT663" s="27">
        <f t="shared" si="78"/>
        <v>0</v>
      </c>
      <c r="BH663" s="256"/>
    </row>
    <row r="664" spans="1:60" ht="18" customHeight="1">
      <c r="A664" s="218">
        <f>SUBTOTAL(3,$AT$7:AT664)</f>
        <v>658</v>
      </c>
      <c r="B664" s="251" t="s">
        <v>12317</v>
      </c>
      <c r="C664" s="251" t="str">
        <f t="shared" si="79"/>
        <v>008</v>
      </c>
      <c r="D664" s="260" t="s">
        <v>6828</v>
      </c>
      <c r="E664" s="258" t="s">
        <v>12318</v>
      </c>
      <c r="F664" s="251" t="s">
        <v>12319</v>
      </c>
      <c r="G664" s="251" t="s">
        <v>496</v>
      </c>
      <c r="H664" s="251"/>
      <c r="I664" s="259" t="s">
        <v>7091</v>
      </c>
      <c r="J664" s="252"/>
      <c r="K664" s="259" t="s">
        <v>7091</v>
      </c>
      <c r="L664" s="252"/>
      <c r="M664" s="251" t="s">
        <v>12217</v>
      </c>
      <c r="N664" s="251"/>
      <c r="O664" s="251"/>
      <c r="P664" s="251"/>
      <c r="Q664" s="288">
        <v>8900000</v>
      </c>
      <c r="R664" s="288"/>
      <c r="S664" s="288"/>
      <c r="T664" s="288"/>
      <c r="U664" s="253">
        <v>8900000</v>
      </c>
      <c r="V664" s="253"/>
      <c r="W664" s="253"/>
      <c r="X664" s="253"/>
      <c r="Y664" s="253"/>
      <c r="Z664" s="253"/>
      <c r="AA664" s="253"/>
      <c r="AB664" s="253"/>
      <c r="AC664" s="253"/>
      <c r="AD664" s="253"/>
      <c r="AE664" s="253"/>
      <c r="AF664" s="253"/>
      <c r="AG664" s="253"/>
      <c r="AH664" s="253"/>
      <c r="AI664" s="253">
        <v>0</v>
      </c>
      <c r="AJ664" s="253"/>
      <c r="AK664" s="253">
        <v>9250000</v>
      </c>
      <c r="AL664" s="253"/>
      <c r="AM664" s="253"/>
      <c r="AN664" s="253"/>
      <c r="AO664" s="253"/>
      <c r="AP664" s="253"/>
      <c r="AQ664" s="253"/>
      <c r="AR664" s="253"/>
      <c r="AS664" s="253">
        <f>IF(SUM(AL664:AM664)&lt;SUM(AK664),SUM(AK664)-SUM(AL664:AM664),)</f>
        <v>9250000</v>
      </c>
      <c r="AT664" s="27">
        <f t="shared" si="78"/>
        <v>9250000</v>
      </c>
      <c r="BH664" s="256"/>
    </row>
    <row r="665" spans="1:60" ht="18" customHeight="1">
      <c r="A665" s="218">
        <f>SUBTOTAL(3,$AT$7:AT665)</f>
        <v>659</v>
      </c>
      <c r="B665" s="251" t="s">
        <v>12309</v>
      </c>
      <c r="C665" s="251" t="str">
        <f t="shared" si="79"/>
        <v>008</v>
      </c>
      <c r="D665" s="260" t="s">
        <v>12310</v>
      </c>
      <c r="E665" s="258" t="s">
        <v>12311</v>
      </c>
      <c r="F665" s="251" t="s">
        <v>9770</v>
      </c>
      <c r="G665" s="251" t="s">
        <v>496</v>
      </c>
      <c r="H665" s="251"/>
      <c r="I665" s="259" t="s">
        <v>7091</v>
      </c>
      <c r="J665" s="252"/>
      <c r="K665" s="259" t="s">
        <v>7091</v>
      </c>
      <c r="L665" s="252"/>
      <c r="M665" s="251" t="s">
        <v>12220</v>
      </c>
      <c r="N665" s="251"/>
      <c r="O665" s="251"/>
      <c r="P665" s="251"/>
      <c r="Q665" s="288">
        <v>8900000</v>
      </c>
      <c r="R665" s="288"/>
      <c r="S665" s="288"/>
      <c r="T665" s="288"/>
      <c r="U665" s="253"/>
      <c r="V665" s="253"/>
      <c r="W665" s="253">
        <v>8900000</v>
      </c>
      <c r="X665" s="253"/>
      <c r="Y665" s="253"/>
      <c r="Z665" s="253"/>
      <c r="AA665" s="253"/>
      <c r="AB665" s="253"/>
      <c r="AC665" s="253"/>
      <c r="AD665" s="253"/>
      <c r="AE665" s="253"/>
      <c r="AF665" s="253"/>
      <c r="AG665" s="253"/>
      <c r="AH665" s="253"/>
      <c r="AI665" s="253">
        <v>0</v>
      </c>
      <c r="AJ665" s="253"/>
      <c r="AK665" s="253">
        <v>9250000</v>
      </c>
      <c r="AL665" s="253"/>
      <c r="AM665" s="253"/>
      <c r="AN665" s="253"/>
      <c r="AO665" s="253">
        <v>9250000</v>
      </c>
      <c r="AP665" s="253"/>
      <c r="AQ665" s="253"/>
      <c r="AR665" s="253"/>
      <c r="AS665" s="253">
        <f>IF(SUM(AL665:AO665)&lt;SUM(AK665),SUM(AK665)-SUM(AL665:AO665),)</f>
        <v>0</v>
      </c>
      <c r="AT665" s="27">
        <f t="shared" si="78"/>
        <v>0</v>
      </c>
      <c r="BH665" s="256"/>
    </row>
    <row r="666" spans="1:60" ht="18" customHeight="1">
      <c r="A666" s="218">
        <f>SUBTOTAL(3,$AT$7:AT666)</f>
        <v>660</v>
      </c>
      <c r="B666" s="251" t="s">
        <v>12323</v>
      </c>
      <c r="C666" s="251" t="str">
        <f t="shared" si="79"/>
        <v>008</v>
      </c>
      <c r="D666" s="260" t="s">
        <v>5797</v>
      </c>
      <c r="E666" s="258" t="s">
        <v>8946</v>
      </c>
      <c r="F666" s="251" t="s">
        <v>11603</v>
      </c>
      <c r="G666" s="251" t="s">
        <v>496</v>
      </c>
      <c r="H666" s="251"/>
      <c r="I666" s="259" t="s">
        <v>7091</v>
      </c>
      <c r="J666" s="252"/>
      <c r="K666" s="259" t="s">
        <v>7091</v>
      </c>
      <c r="L666" s="252"/>
      <c r="M666" s="251" t="s">
        <v>12227</v>
      </c>
      <c r="N666" s="251"/>
      <c r="O666" s="251"/>
      <c r="P666" s="251"/>
      <c r="Q666" s="288">
        <v>8900000</v>
      </c>
      <c r="R666" s="288"/>
      <c r="S666" s="288"/>
      <c r="T666" s="288"/>
      <c r="U666" s="253">
        <v>8900000</v>
      </c>
      <c r="V666" s="253"/>
      <c r="W666" s="253"/>
      <c r="X666" s="253"/>
      <c r="Y666" s="253"/>
      <c r="Z666" s="253"/>
      <c r="AA666" s="253"/>
      <c r="AB666" s="253"/>
      <c r="AC666" s="253"/>
      <c r="AD666" s="253"/>
      <c r="AE666" s="253"/>
      <c r="AF666" s="253"/>
      <c r="AG666" s="253"/>
      <c r="AH666" s="253"/>
      <c r="AI666" s="253">
        <v>0</v>
      </c>
      <c r="AJ666" s="253"/>
      <c r="AK666" s="253">
        <v>9250000</v>
      </c>
      <c r="AL666" s="253"/>
      <c r="AM666" s="253"/>
      <c r="AN666" s="253"/>
      <c r="AO666" s="253"/>
      <c r="AP666" s="253"/>
      <c r="AQ666" s="253">
        <v>9250000</v>
      </c>
      <c r="AR666" s="253"/>
      <c r="AS666" s="253">
        <f>IF(SUM(AL666:AQ666)&lt;SUM(AK666),SUM(AK666)-SUM(AL666:AQ666),)</f>
        <v>0</v>
      </c>
      <c r="AT666" s="27">
        <f t="shared" si="78"/>
        <v>0</v>
      </c>
      <c r="BH666" s="256"/>
    </row>
    <row r="667" spans="1:60" ht="18" customHeight="1">
      <c r="A667" s="218">
        <f>SUBTOTAL(3,$AT$7:AT667)</f>
        <v>661</v>
      </c>
      <c r="B667" s="251" t="s">
        <v>12324</v>
      </c>
      <c r="C667" s="251" t="str">
        <f t="shared" si="79"/>
        <v>008</v>
      </c>
      <c r="D667" s="260" t="s">
        <v>5963</v>
      </c>
      <c r="E667" s="258" t="s">
        <v>12325</v>
      </c>
      <c r="F667" s="251" t="s">
        <v>10763</v>
      </c>
      <c r="G667" s="251" t="s">
        <v>496</v>
      </c>
      <c r="H667" s="251"/>
      <c r="I667" s="259" t="s">
        <v>7091</v>
      </c>
      <c r="J667" s="252"/>
      <c r="K667" s="259" t="s">
        <v>7091</v>
      </c>
      <c r="L667" s="252"/>
      <c r="M667" s="251" t="s">
        <v>12223</v>
      </c>
      <c r="N667" s="251"/>
      <c r="O667" s="251"/>
      <c r="P667" s="251"/>
      <c r="Q667" s="288">
        <v>8900000</v>
      </c>
      <c r="R667" s="288"/>
      <c r="S667" s="288"/>
      <c r="T667" s="288"/>
      <c r="U667" s="253">
        <v>8900000</v>
      </c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>
        <v>0</v>
      </c>
      <c r="AJ667" s="253"/>
      <c r="AK667" s="253">
        <v>9250000</v>
      </c>
      <c r="AL667" s="253"/>
      <c r="AM667" s="253">
        <v>9250000</v>
      </c>
      <c r="AN667" s="253"/>
      <c r="AO667" s="253"/>
      <c r="AP667" s="253"/>
      <c r="AQ667" s="253"/>
      <c r="AR667" s="253"/>
      <c r="AS667" s="253">
        <f t="shared" ref="AS666:AS676" si="81">IF(SUM(AL667:AM667)&lt;SUM(AK667),SUM(AK667)-SUM(AL667:AM667),)</f>
        <v>0</v>
      </c>
      <c r="AT667" s="27">
        <f t="shared" si="78"/>
        <v>0</v>
      </c>
      <c r="BH667" s="256"/>
    </row>
    <row r="668" spans="1:60" ht="18" customHeight="1">
      <c r="A668" s="218">
        <f>SUBTOTAL(3,$AT$7:AT668)</f>
        <v>662</v>
      </c>
      <c r="B668" s="251" t="s">
        <v>12326</v>
      </c>
      <c r="C668" s="251" t="str">
        <f t="shared" si="79"/>
        <v>008</v>
      </c>
      <c r="D668" s="260" t="s">
        <v>6647</v>
      </c>
      <c r="E668" s="258" t="s">
        <v>12327</v>
      </c>
      <c r="F668" s="251" t="s">
        <v>11326</v>
      </c>
      <c r="G668" s="251" t="s">
        <v>496</v>
      </c>
      <c r="H668" s="251"/>
      <c r="I668" s="259" t="s">
        <v>7091</v>
      </c>
      <c r="J668" s="252"/>
      <c r="K668" s="259" t="s">
        <v>7091</v>
      </c>
      <c r="L668" s="252"/>
      <c r="M668" s="251" t="s">
        <v>12233</v>
      </c>
      <c r="N668" s="251"/>
      <c r="O668" s="251"/>
      <c r="P668" s="251"/>
      <c r="Q668" s="288">
        <v>8900000</v>
      </c>
      <c r="R668" s="288"/>
      <c r="S668" s="288"/>
      <c r="T668" s="288"/>
      <c r="U668" s="253">
        <v>8900000</v>
      </c>
      <c r="V668" s="253"/>
      <c r="W668" s="253"/>
      <c r="X668" s="253"/>
      <c r="Y668" s="253"/>
      <c r="Z668" s="253"/>
      <c r="AA668" s="253"/>
      <c r="AB668" s="253"/>
      <c r="AC668" s="253"/>
      <c r="AD668" s="253"/>
      <c r="AE668" s="253"/>
      <c r="AF668" s="253"/>
      <c r="AG668" s="253"/>
      <c r="AH668" s="253"/>
      <c r="AI668" s="253">
        <v>0</v>
      </c>
      <c r="AJ668" s="253"/>
      <c r="AK668" s="253">
        <v>9250000</v>
      </c>
      <c r="AL668" s="253"/>
      <c r="AM668" s="253">
        <v>9250000</v>
      </c>
      <c r="AN668" s="253"/>
      <c r="AO668" s="253"/>
      <c r="AP668" s="253"/>
      <c r="AQ668" s="253"/>
      <c r="AR668" s="253"/>
      <c r="AS668" s="253">
        <f t="shared" si="81"/>
        <v>0</v>
      </c>
      <c r="AT668" s="27">
        <f t="shared" si="78"/>
        <v>0</v>
      </c>
      <c r="BH668" s="256"/>
    </row>
    <row r="669" spans="1:60" ht="18" customHeight="1">
      <c r="A669" s="218">
        <f>SUBTOTAL(3,$AT$7:AT669)</f>
        <v>663</v>
      </c>
      <c r="B669" s="251" t="s">
        <v>12312</v>
      </c>
      <c r="C669" s="251" t="str">
        <f t="shared" si="79"/>
        <v>008</v>
      </c>
      <c r="D669" s="260" t="s">
        <v>12313</v>
      </c>
      <c r="E669" s="258" t="s">
        <v>12314</v>
      </c>
      <c r="F669" s="251" t="s">
        <v>10514</v>
      </c>
      <c r="G669" s="251" t="s">
        <v>496</v>
      </c>
      <c r="H669" s="251"/>
      <c r="I669" s="259" t="s">
        <v>7091</v>
      </c>
      <c r="J669" s="252"/>
      <c r="K669" s="259" t="s">
        <v>7091</v>
      </c>
      <c r="L669" s="252"/>
      <c r="M669" s="251" t="s">
        <v>12217</v>
      </c>
      <c r="N669" s="251"/>
      <c r="O669" s="251"/>
      <c r="P669" s="251"/>
      <c r="Q669" s="288">
        <v>8900000</v>
      </c>
      <c r="R669" s="288"/>
      <c r="S669" s="288"/>
      <c r="T669" s="288"/>
      <c r="U669" s="253"/>
      <c r="V669" s="253"/>
      <c r="W669" s="253">
        <v>8900000</v>
      </c>
      <c r="X669" s="253"/>
      <c r="Y669" s="253"/>
      <c r="Z669" s="253"/>
      <c r="AA669" s="253"/>
      <c r="AB669" s="253"/>
      <c r="AC669" s="253"/>
      <c r="AD669" s="253"/>
      <c r="AE669" s="253"/>
      <c r="AF669" s="253"/>
      <c r="AG669" s="253"/>
      <c r="AH669" s="253"/>
      <c r="AI669" s="253">
        <v>0</v>
      </c>
      <c r="AJ669" s="253"/>
      <c r="AK669" s="253">
        <v>9250000</v>
      </c>
      <c r="AL669" s="253"/>
      <c r="AM669" s="253"/>
      <c r="AN669" s="253"/>
      <c r="AO669" s="253"/>
      <c r="AP669" s="253"/>
      <c r="AQ669" s="253"/>
      <c r="AR669" s="253"/>
      <c r="AS669" s="253">
        <f t="shared" si="81"/>
        <v>9250000</v>
      </c>
      <c r="AT669" s="27">
        <f t="shared" si="78"/>
        <v>9250000</v>
      </c>
      <c r="BH669" s="256"/>
    </row>
    <row r="670" spans="1:60" ht="18" customHeight="1">
      <c r="A670" s="218">
        <f>SUBTOTAL(3,$AT$7:AT670)</f>
        <v>664</v>
      </c>
      <c r="B670" s="251" t="s">
        <v>12315</v>
      </c>
      <c r="C670" s="251" t="str">
        <f t="shared" si="79"/>
        <v>008</v>
      </c>
      <c r="D670" s="260" t="s">
        <v>12316</v>
      </c>
      <c r="E670" s="258" t="s">
        <v>8945</v>
      </c>
      <c r="F670" s="251" t="s">
        <v>10639</v>
      </c>
      <c r="G670" s="251" t="s">
        <v>496</v>
      </c>
      <c r="H670" s="251"/>
      <c r="I670" s="259" t="s">
        <v>7091</v>
      </c>
      <c r="J670" s="252"/>
      <c r="K670" s="259" t="s">
        <v>7091</v>
      </c>
      <c r="L670" s="252"/>
      <c r="M670" s="251" t="s">
        <v>12220</v>
      </c>
      <c r="N670" s="251"/>
      <c r="O670" s="251"/>
      <c r="P670" s="251"/>
      <c r="Q670" s="288">
        <v>8900000</v>
      </c>
      <c r="R670" s="288"/>
      <c r="S670" s="288"/>
      <c r="T670" s="288"/>
      <c r="U670" s="253"/>
      <c r="V670" s="253"/>
      <c r="W670" s="253"/>
      <c r="X670" s="253"/>
      <c r="Y670" s="253">
        <v>8900000</v>
      </c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>
        <v>0</v>
      </c>
      <c r="AJ670" s="253"/>
      <c r="AK670" s="253">
        <v>9250000</v>
      </c>
      <c r="AL670" s="253"/>
      <c r="AM670" s="253"/>
      <c r="AN670" s="253"/>
      <c r="AO670" s="253"/>
      <c r="AP670" s="253"/>
      <c r="AQ670" s="253"/>
      <c r="AR670" s="253"/>
      <c r="AS670" s="253">
        <f t="shared" si="81"/>
        <v>9250000</v>
      </c>
      <c r="AT670" s="27">
        <f t="shared" si="78"/>
        <v>9250000</v>
      </c>
      <c r="BH670" s="256"/>
    </row>
    <row r="671" spans="1:60" ht="18" customHeight="1">
      <c r="A671" s="218">
        <f>SUBTOTAL(3,$AT$7:AT671)</f>
        <v>665</v>
      </c>
      <c r="B671" s="251" t="s">
        <v>12334</v>
      </c>
      <c r="C671" s="251" t="str">
        <f t="shared" si="79"/>
        <v>008</v>
      </c>
      <c r="D671" s="260" t="s">
        <v>5288</v>
      </c>
      <c r="E671" s="258" t="s">
        <v>12335</v>
      </c>
      <c r="F671" s="251" t="s">
        <v>11610</v>
      </c>
      <c r="G671" s="251" t="s">
        <v>496</v>
      </c>
      <c r="H671" s="251"/>
      <c r="I671" s="259" t="s">
        <v>7091</v>
      </c>
      <c r="J671" s="252"/>
      <c r="K671" s="259" t="s">
        <v>7091</v>
      </c>
      <c r="L671" s="252"/>
      <c r="M671" s="251" t="s">
        <v>12223</v>
      </c>
      <c r="N671" s="251"/>
      <c r="O671" s="251"/>
      <c r="P671" s="251"/>
      <c r="Q671" s="288">
        <v>8900000</v>
      </c>
      <c r="R671" s="288"/>
      <c r="S671" s="288"/>
      <c r="T671" s="288"/>
      <c r="U671" s="253">
        <v>8900000</v>
      </c>
      <c r="V671" s="253"/>
      <c r="W671" s="253"/>
      <c r="X671" s="253"/>
      <c r="Y671" s="253"/>
      <c r="Z671" s="253"/>
      <c r="AA671" s="253"/>
      <c r="AB671" s="253"/>
      <c r="AC671" s="253"/>
      <c r="AD671" s="253"/>
      <c r="AE671" s="253"/>
      <c r="AF671" s="253"/>
      <c r="AG671" s="253"/>
      <c r="AH671" s="253"/>
      <c r="AI671" s="253">
        <v>0</v>
      </c>
      <c r="AJ671" s="253"/>
      <c r="AK671" s="253">
        <v>9250000</v>
      </c>
      <c r="AL671" s="253"/>
      <c r="AM671" s="253">
        <v>9250000</v>
      </c>
      <c r="AN671" s="253"/>
      <c r="AO671" s="253"/>
      <c r="AP671" s="253"/>
      <c r="AQ671" s="253"/>
      <c r="AR671" s="253"/>
      <c r="AS671" s="253">
        <f t="shared" si="81"/>
        <v>0</v>
      </c>
      <c r="AT671" s="27">
        <f t="shared" si="78"/>
        <v>0</v>
      </c>
      <c r="BH671" s="256"/>
    </row>
    <row r="672" spans="1:60" ht="18" customHeight="1">
      <c r="A672" s="218">
        <f>SUBTOTAL(3,$AT$7:AT672)</f>
        <v>666</v>
      </c>
      <c r="B672" s="251" t="s">
        <v>12336</v>
      </c>
      <c r="C672" s="251" t="str">
        <f t="shared" si="79"/>
        <v>008</v>
      </c>
      <c r="D672" s="260" t="s">
        <v>5503</v>
      </c>
      <c r="E672" s="258" t="s">
        <v>12337</v>
      </c>
      <c r="F672" s="251" t="s">
        <v>11065</v>
      </c>
      <c r="G672" s="251" t="s">
        <v>496</v>
      </c>
      <c r="H672" s="251"/>
      <c r="I672" s="259" t="s">
        <v>7091</v>
      </c>
      <c r="J672" s="252"/>
      <c r="K672" s="259" t="s">
        <v>7091</v>
      </c>
      <c r="L672" s="252"/>
      <c r="M672" s="251" t="s">
        <v>12217</v>
      </c>
      <c r="N672" s="251"/>
      <c r="O672" s="251"/>
      <c r="P672" s="251"/>
      <c r="Q672" s="288">
        <v>8900000</v>
      </c>
      <c r="R672" s="288"/>
      <c r="S672" s="288"/>
      <c r="T672" s="288"/>
      <c r="U672" s="253">
        <v>8900000</v>
      </c>
      <c r="V672" s="253"/>
      <c r="W672" s="253"/>
      <c r="X672" s="253"/>
      <c r="Y672" s="253"/>
      <c r="Z672" s="253"/>
      <c r="AA672" s="253"/>
      <c r="AB672" s="253"/>
      <c r="AC672" s="253"/>
      <c r="AD672" s="253"/>
      <c r="AE672" s="253"/>
      <c r="AF672" s="253"/>
      <c r="AG672" s="253"/>
      <c r="AH672" s="253"/>
      <c r="AI672" s="253">
        <v>0</v>
      </c>
      <c r="AJ672" s="253"/>
      <c r="AK672" s="253">
        <v>9250000</v>
      </c>
      <c r="AL672" s="253"/>
      <c r="AM672" s="253">
        <v>9250000</v>
      </c>
      <c r="AN672" s="253"/>
      <c r="AO672" s="253"/>
      <c r="AP672" s="253"/>
      <c r="AQ672" s="253"/>
      <c r="AR672" s="253"/>
      <c r="AS672" s="253">
        <f t="shared" si="81"/>
        <v>0</v>
      </c>
      <c r="AT672" s="27">
        <f t="shared" si="78"/>
        <v>0</v>
      </c>
      <c r="BH672" s="256"/>
    </row>
    <row r="673" spans="1:60" ht="18" customHeight="1">
      <c r="A673" s="218">
        <f>SUBTOTAL(3,$AT$7:AT673)</f>
        <v>667</v>
      </c>
      <c r="B673" s="251" t="s">
        <v>12338</v>
      </c>
      <c r="C673" s="251" t="str">
        <f t="shared" si="79"/>
        <v>008</v>
      </c>
      <c r="D673" s="260" t="s">
        <v>6208</v>
      </c>
      <c r="E673" s="258" t="s">
        <v>12339</v>
      </c>
      <c r="F673" s="251" t="s">
        <v>11752</v>
      </c>
      <c r="G673" s="251" t="s">
        <v>496</v>
      </c>
      <c r="H673" s="251"/>
      <c r="I673" s="259" t="s">
        <v>7091</v>
      </c>
      <c r="J673" s="252"/>
      <c r="K673" s="259" t="s">
        <v>7091</v>
      </c>
      <c r="L673" s="252"/>
      <c r="M673" s="251" t="s">
        <v>12235</v>
      </c>
      <c r="N673" s="251"/>
      <c r="O673" s="251"/>
      <c r="P673" s="251"/>
      <c r="Q673" s="288">
        <v>8900000</v>
      </c>
      <c r="R673" s="288"/>
      <c r="S673" s="288"/>
      <c r="T673" s="288"/>
      <c r="U673" s="253">
        <v>8900000</v>
      </c>
      <c r="V673" s="253"/>
      <c r="W673" s="253"/>
      <c r="X673" s="253"/>
      <c r="Y673" s="253"/>
      <c r="Z673" s="253"/>
      <c r="AA673" s="253"/>
      <c r="AB673" s="253"/>
      <c r="AC673" s="253"/>
      <c r="AD673" s="253"/>
      <c r="AE673" s="253"/>
      <c r="AF673" s="253"/>
      <c r="AG673" s="253"/>
      <c r="AH673" s="253"/>
      <c r="AI673" s="253">
        <v>0</v>
      </c>
      <c r="AJ673" s="253"/>
      <c r="AK673" s="253">
        <v>9250000</v>
      </c>
      <c r="AL673" s="253"/>
      <c r="AM673" s="253">
        <v>9250000</v>
      </c>
      <c r="AN673" s="253"/>
      <c r="AO673" s="253"/>
      <c r="AP673" s="253"/>
      <c r="AQ673" s="253"/>
      <c r="AR673" s="253"/>
      <c r="AS673" s="253">
        <f t="shared" si="81"/>
        <v>0</v>
      </c>
      <c r="AT673" s="27">
        <f t="shared" si="78"/>
        <v>0</v>
      </c>
      <c r="BH673" s="256"/>
    </row>
    <row r="674" spans="1:60" ht="18" customHeight="1">
      <c r="A674" s="218">
        <f>SUBTOTAL(3,$AT$7:AT674)</f>
        <v>668</v>
      </c>
      <c r="B674" s="251" t="s">
        <v>12320</v>
      </c>
      <c r="C674" s="251" t="str">
        <f t="shared" si="79"/>
        <v>008</v>
      </c>
      <c r="D674" s="260" t="s">
        <v>12321</v>
      </c>
      <c r="E674" s="258" t="s">
        <v>12322</v>
      </c>
      <c r="F674" s="251" t="s">
        <v>11404</v>
      </c>
      <c r="G674" s="251" t="s">
        <v>496</v>
      </c>
      <c r="H674" s="251"/>
      <c r="I674" s="259" t="s">
        <v>7091</v>
      </c>
      <c r="J674" s="252"/>
      <c r="K674" s="259" t="s">
        <v>7091</v>
      </c>
      <c r="L674" s="252"/>
      <c r="M674" s="251" t="s">
        <v>12235</v>
      </c>
      <c r="N674" s="251"/>
      <c r="O674" s="251"/>
      <c r="P674" s="251"/>
      <c r="Q674" s="288">
        <v>8900000</v>
      </c>
      <c r="R674" s="288"/>
      <c r="S674" s="288"/>
      <c r="T674" s="288"/>
      <c r="U674" s="253"/>
      <c r="V674" s="253"/>
      <c r="W674" s="253">
        <v>8900000</v>
      </c>
      <c r="X674" s="253"/>
      <c r="Y674" s="253"/>
      <c r="Z674" s="253"/>
      <c r="AA674" s="253"/>
      <c r="AB674" s="253"/>
      <c r="AC674" s="253"/>
      <c r="AD674" s="253"/>
      <c r="AE674" s="253"/>
      <c r="AF674" s="253"/>
      <c r="AG674" s="253"/>
      <c r="AH674" s="253"/>
      <c r="AI674" s="253">
        <v>0</v>
      </c>
      <c r="AJ674" s="253"/>
      <c r="AK674" s="253">
        <v>9250000</v>
      </c>
      <c r="AL674" s="253"/>
      <c r="AM674" s="253">
        <v>9250000</v>
      </c>
      <c r="AN674" s="253"/>
      <c r="AO674" s="253"/>
      <c r="AP674" s="253"/>
      <c r="AQ674" s="253"/>
      <c r="AR674" s="253"/>
      <c r="AS674" s="253">
        <f t="shared" si="81"/>
        <v>0</v>
      </c>
      <c r="AT674" s="27">
        <f t="shared" si="78"/>
        <v>0</v>
      </c>
      <c r="BH674" s="256"/>
    </row>
    <row r="675" spans="1:60" ht="18" customHeight="1">
      <c r="A675" s="218">
        <f>SUBTOTAL(3,$AT$7:AT675)</f>
        <v>669</v>
      </c>
      <c r="B675" s="251" t="s">
        <v>12328</v>
      </c>
      <c r="C675" s="251" t="str">
        <f t="shared" si="79"/>
        <v>008</v>
      </c>
      <c r="D675" s="260" t="s">
        <v>12329</v>
      </c>
      <c r="E675" s="258" t="s">
        <v>12330</v>
      </c>
      <c r="F675" s="251" t="s">
        <v>10760</v>
      </c>
      <c r="G675" s="251" t="s">
        <v>496</v>
      </c>
      <c r="H675" s="251"/>
      <c r="I675" s="259" t="s">
        <v>7091</v>
      </c>
      <c r="J675" s="252"/>
      <c r="K675" s="259" t="s">
        <v>7091</v>
      </c>
      <c r="L675" s="252"/>
      <c r="M675" s="251" t="s">
        <v>12217</v>
      </c>
      <c r="N675" s="251"/>
      <c r="O675" s="251"/>
      <c r="P675" s="251"/>
      <c r="Q675" s="288">
        <v>8900000</v>
      </c>
      <c r="R675" s="288"/>
      <c r="S675" s="288"/>
      <c r="T675" s="288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53"/>
      <c r="AE675" s="253"/>
      <c r="AF675" s="253"/>
      <c r="AG675" s="253"/>
      <c r="AH675" s="253"/>
      <c r="AI675" s="253">
        <v>8900000</v>
      </c>
      <c r="AJ675" s="253"/>
      <c r="AK675" s="253">
        <v>9250000</v>
      </c>
      <c r="AL675" s="253"/>
      <c r="AM675" s="253"/>
      <c r="AN675" s="253"/>
      <c r="AO675" s="253"/>
      <c r="AP675" s="253"/>
      <c r="AQ675" s="253"/>
      <c r="AR675" s="253"/>
      <c r="AS675" s="253">
        <f t="shared" si="81"/>
        <v>9250000</v>
      </c>
      <c r="AT675" s="27">
        <f t="shared" si="78"/>
        <v>18150000</v>
      </c>
      <c r="BH675" s="256"/>
    </row>
    <row r="676" spans="1:60" ht="18" customHeight="1">
      <c r="A676" s="218">
        <f>SUBTOTAL(3,$AT$7:AT676)</f>
        <v>670</v>
      </c>
      <c r="B676" s="251" t="s">
        <v>12346</v>
      </c>
      <c r="C676" s="251" t="str">
        <f t="shared" si="79"/>
        <v>008</v>
      </c>
      <c r="D676" s="260" t="s">
        <v>5756</v>
      </c>
      <c r="E676" s="258" t="s">
        <v>12347</v>
      </c>
      <c r="F676" s="251" t="s">
        <v>10919</v>
      </c>
      <c r="G676" s="251" t="s">
        <v>496</v>
      </c>
      <c r="H676" s="251"/>
      <c r="I676" s="259" t="s">
        <v>7091</v>
      </c>
      <c r="J676" s="252"/>
      <c r="K676" s="259" t="s">
        <v>7091</v>
      </c>
      <c r="L676" s="252"/>
      <c r="M676" s="251" t="s">
        <v>12223</v>
      </c>
      <c r="N676" s="251"/>
      <c r="O676" s="251"/>
      <c r="P676" s="251"/>
      <c r="Q676" s="288">
        <v>8900000</v>
      </c>
      <c r="R676" s="288"/>
      <c r="S676" s="288"/>
      <c r="T676" s="288"/>
      <c r="U676" s="253">
        <v>8900000</v>
      </c>
      <c r="V676" s="253"/>
      <c r="W676" s="253"/>
      <c r="X676" s="253"/>
      <c r="Y676" s="253"/>
      <c r="Z676" s="253"/>
      <c r="AA676" s="253"/>
      <c r="AB676" s="253"/>
      <c r="AC676" s="253"/>
      <c r="AD676" s="253"/>
      <c r="AE676" s="253"/>
      <c r="AF676" s="253"/>
      <c r="AG676" s="253"/>
      <c r="AH676" s="253"/>
      <c r="AI676" s="253">
        <v>0</v>
      </c>
      <c r="AJ676" s="253"/>
      <c r="AK676" s="253">
        <v>9250000</v>
      </c>
      <c r="AL676" s="253"/>
      <c r="AM676" s="253">
        <v>9250000</v>
      </c>
      <c r="AN676" s="253"/>
      <c r="AO676" s="253"/>
      <c r="AP676" s="253"/>
      <c r="AQ676" s="253"/>
      <c r="AR676" s="253"/>
      <c r="AS676" s="253">
        <f t="shared" si="81"/>
        <v>0</v>
      </c>
      <c r="AT676" s="27">
        <f t="shared" si="78"/>
        <v>0</v>
      </c>
      <c r="BH676" s="256"/>
    </row>
    <row r="677" spans="1:60" ht="18" customHeight="1">
      <c r="A677" s="218">
        <f>SUBTOTAL(3,$AT$7:AT677)</f>
        <v>671</v>
      </c>
      <c r="B677" s="251" t="s">
        <v>12331</v>
      </c>
      <c r="C677" s="251" t="str">
        <f t="shared" si="79"/>
        <v>008</v>
      </c>
      <c r="D677" s="260" t="s">
        <v>12332</v>
      </c>
      <c r="E677" s="258" t="s">
        <v>12333</v>
      </c>
      <c r="F677" s="251" t="s">
        <v>11808</v>
      </c>
      <c r="G677" s="251" t="s">
        <v>496</v>
      </c>
      <c r="H677" s="251"/>
      <c r="I677" s="259" t="s">
        <v>7091</v>
      </c>
      <c r="J677" s="252"/>
      <c r="K677" s="259" t="s">
        <v>7091</v>
      </c>
      <c r="L677" s="252"/>
      <c r="M677" s="251" t="s">
        <v>12227</v>
      </c>
      <c r="N677" s="251"/>
      <c r="O677" s="251"/>
      <c r="P677" s="251"/>
      <c r="Q677" s="288">
        <v>8900000</v>
      </c>
      <c r="R677" s="288"/>
      <c r="S677" s="288"/>
      <c r="T677" s="288"/>
      <c r="U677" s="253"/>
      <c r="V677" s="253"/>
      <c r="W677" s="253">
        <v>8900000</v>
      </c>
      <c r="X677" s="253"/>
      <c r="Y677" s="253"/>
      <c r="Z677" s="253"/>
      <c r="AA677" s="253"/>
      <c r="AB677" s="253"/>
      <c r="AC677" s="253"/>
      <c r="AD677" s="253"/>
      <c r="AE677" s="253"/>
      <c r="AF677" s="253"/>
      <c r="AG677" s="253"/>
      <c r="AH677" s="253"/>
      <c r="AI677" s="253">
        <v>0</v>
      </c>
      <c r="AJ677" s="253"/>
      <c r="AK677" s="253">
        <v>9250000</v>
      </c>
      <c r="AL677" s="253"/>
      <c r="AM677" s="253"/>
      <c r="AN677" s="253"/>
      <c r="AO677" s="253">
        <v>9250000</v>
      </c>
      <c r="AP677" s="253"/>
      <c r="AQ677" s="253"/>
      <c r="AR677" s="253"/>
      <c r="AS677" s="253">
        <f>IF(SUM(AL677:AO677)&lt;SUM(AK677),SUM(AK677)-SUM(AL677:AO677),)</f>
        <v>0</v>
      </c>
      <c r="AT677" s="27">
        <f t="shared" si="78"/>
        <v>0</v>
      </c>
      <c r="BH677" s="256"/>
    </row>
    <row r="678" spans="1:60" ht="18" customHeight="1">
      <c r="A678" s="218">
        <f>SUBTOTAL(3,$AT$7:AT678)</f>
        <v>672</v>
      </c>
      <c r="B678" s="251" t="s">
        <v>12340</v>
      </c>
      <c r="C678" s="251" t="str">
        <f t="shared" si="79"/>
        <v>008</v>
      </c>
      <c r="D678" s="260" t="s">
        <v>12341</v>
      </c>
      <c r="E678" s="258" t="s">
        <v>12342</v>
      </c>
      <c r="F678" s="251" t="s">
        <v>10763</v>
      </c>
      <c r="G678" s="251" t="s">
        <v>496</v>
      </c>
      <c r="H678" s="251"/>
      <c r="I678" s="259" t="s">
        <v>7091</v>
      </c>
      <c r="J678" s="252"/>
      <c r="K678" s="259" t="s">
        <v>7091</v>
      </c>
      <c r="L678" s="252"/>
      <c r="M678" s="251" t="s">
        <v>12233</v>
      </c>
      <c r="N678" s="251"/>
      <c r="O678" s="251"/>
      <c r="P678" s="251"/>
      <c r="Q678" s="288">
        <v>8900000</v>
      </c>
      <c r="R678" s="288"/>
      <c r="S678" s="288"/>
      <c r="T678" s="288"/>
      <c r="U678" s="253"/>
      <c r="V678" s="253"/>
      <c r="W678" s="253"/>
      <c r="X678" s="253"/>
      <c r="Y678" s="253">
        <v>8900000</v>
      </c>
      <c r="Z678" s="253"/>
      <c r="AA678" s="253"/>
      <c r="AB678" s="253"/>
      <c r="AC678" s="253"/>
      <c r="AD678" s="253"/>
      <c r="AE678" s="253"/>
      <c r="AF678" s="253"/>
      <c r="AG678" s="253"/>
      <c r="AH678" s="253"/>
      <c r="AI678" s="253">
        <v>0</v>
      </c>
      <c r="AJ678" s="253"/>
      <c r="AK678" s="253">
        <v>9250000</v>
      </c>
      <c r="AL678" s="253"/>
      <c r="AM678" s="253">
        <v>9250000</v>
      </c>
      <c r="AN678" s="253"/>
      <c r="AO678" s="253"/>
      <c r="AP678" s="253"/>
      <c r="AQ678" s="253"/>
      <c r="AR678" s="253"/>
      <c r="AS678" s="253">
        <f>IF(SUM(AL678:AM678)&lt;SUM(AK678),SUM(AK678)-SUM(AL678:AM678),)</f>
        <v>0</v>
      </c>
      <c r="AT678" s="27">
        <f t="shared" si="78"/>
        <v>0</v>
      </c>
      <c r="BH678" s="256"/>
    </row>
    <row r="679" spans="1:60" ht="18" customHeight="1">
      <c r="A679" s="218">
        <f>SUBTOTAL(3,$AT$7:AT679)</f>
        <v>673</v>
      </c>
      <c r="B679" s="251" t="s">
        <v>12353</v>
      </c>
      <c r="C679" s="251" t="str">
        <f t="shared" si="79"/>
        <v>008</v>
      </c>
      <c r="D679" s="260" t="s">
        <v>5490</v>
      </c>
      <c r="E679" s="258" t="s">
        <v>12354</v>
      </c>
      <c r="F679" s="262" t="s">
        <v>11667</v>
      </c>
      <c r="G679" s="251" t="s">
        <v>496</v>
      </c>
      <c r="H679" s="251"/>
      <c r="I679" s="259" t="s">
        <v>7091</v>
      </c>
      <c r="J679" s="252"/>
      <c r="K679" s="259" t="s">
        <v>7091</v>
      </c>
      <c r="L679" s="252"/>
      <c r="M679" s="251" t="s">
        <v>12233</v>
      </c>
      <c r="N679" s="251"/>
      <c r="O679" s="251"/>
      <c r="P679" s="251"/>
      <c r="Q679" s="288">
        <v>8900000</v>
      </c>
      <c r="R679" s="288"/>
      <c r="S679" s="288"/>
      <c r="T679" s="288"/>
      <c r="U679" s="253">
        <v>8900000</v>
      </c>
      <c r="V679" s="253"/>
      <c r="W679" s="253"/>
      <c r="X679" s="253"/>
      <c r="Y679" s="253"/>
      <c r="Z679" s="253"/>
      <c r="AA679" s="253"/>
      <c r="AB679" s="253"/>
      <c r="AC679" s="253"/>
      <c r="AD679" s="253"/>
      <c r="AE679" s="253"/>
      <c r="AF679" s="253"/>
      <c r="AG679" s="253"/>
      <c r="AH679" s="253"/>
      <c r="AI679" s="253">
        <v>0</v>
      </c>
      <c r="AJ679" s="253"/>
      <c r="AK679" s="253">
        <v>9250000</v>
      </c>
      <c r="AL679" s="253"/>
      <c r="AM679" s="253"/>
      <c r="AN679" s="253"/>
      <c r="AO679" s="253"/>
      <c r="AP679" s="253"/>
      <c r="AQ679" s="253"/>
      <c r="AR679" s="253"/>
      <c r="AS679" s="253">
        <f>IF(SUM(AL679:AM679)&lt;SUM(AK679),SUM(AK679)-SUM(AL679:AM679),)</f>
        <v>9250000</v>
      </c>
      <c r="AT679" s="27">
        <f t="shared" si="78"/>
        <v>9250000</v>
      </c>
      <c r="BH679" s="256"/>
    </row>
    <row r="680" spans="1:60" ht="18" customHeight="1">
      <c r="A680" s="218">
        <f>SUBTOTAL(3,$AT$7:AT680)</f>
        <v>674</v>
      </c>
      <c r="B680" s="251" t="s">
        <v>12343</v>
      </c>
      <c r="C680" s="251" t="str">
        <f t="shared" si="79"/>
        <v>008</v>
      </c>
      <c r="D680" s="260" t="s">
        <v>12344</v>
      </c>
      <c r="E680" s="258" t="s">
        <v>12345</v>
      </c>
      <c r="F680" s="251" t="s">
        <v>11286</v>
      </c>
      <c r="G680" s="251" t="s">
        <v>496</v>
      </c>
      <c r="H680" s="251"/>
      <c r="I680" s="259" t="s">
        <v>7091</v>
      </c>
      <c r="J680" s="252"/>
      <c r="K680" s="259" t="s">
        <v>7091</v>
      </c>
      <c r="L680" s="252"/>
      <c r="M680" s="251" t="s">
        <v>12227</v>
      </c>
      <c r="N680" s="251"/>
      <c r="O680" s="251"/>
      <c r="P680" s="251"/>
      <c r="Q680" s="288">
        <v>8900000</v>
      </c>
      <c r="R680" s="288"/>
      <c r="S680" s="288"/>
      <c r="T680" s="288"/>
      <c r="U680" s="253"/>
      <c r="V680" s="253"/>
      <c r="W680" s="253"/>
      <c r="X680" s="253"/>
      <c r="Y680" s="253">
        <v>8900000</v>
      </c>
      <c r="Z680" s="253"/>
      <c r="AA680" s="253"/>
      <c r="AB680" s="253"/>
      <c r="AC680" s="253"/>
      <c r="AD680" s="253"/>
      <c r="AE680" s="253"/>
      <c r="AF680" s="253"/>
      <c r="AG680" s="253"/>
      <c r="AH680" s="253"/>
      <c r="AI680" s="253">
        <v>0</v>
      </c>
      <c r="AJ680" s="253"/>
      <c r="AK680" s="253">
        <v>9250000</v>
      </c>
      <c r="AL680" s="253"/>
      <c r="AM680" s="253"/>
      <c r="AN680" s="253"/>
      <c r="AO680" s="253"/>
      <c r="AP680" s="253"/>
      <c r="AQ680" s="253">
        <v>9250000</v>
      </c>
      <c r="AR680" s="253"/>
      <c r="AS680" s="253">
        <f>IF(SUM(AL680:AQ680)&lt;SUM(AK680),SUM(AK680)-SUM(AL680:AQ680),)</f>
        <v>0</v>
      </c>
      <c r="AT680" s="27">
        <f t="shared" si="78"/>
        <v>0</v>
      </c>
      <c r="BH680" s="256"/>
    </row>
    <row r="681" spans="1:60" ht="18" customHeight="1">
      <c r="A681" s="218">
        <f>SUBTOTAL(3,$AT$7:AT681)</f>
        <v>675</v>
      </c>
      <c r="B681" s="251" t="s">
        <v>12359</v>
      </c>
      <c r="C681" s="251" t="str">
        <f t="shared" si="79"/>
        <v>008</v>
      </c>
      <c r="D681" s="260" t="s">
        <v>6125</v>
      </c>
      <c r="E681" s="258" t="s">
        <v>12360</v>
      </c>
      <c r="F681" s="251" t="s">
        <v>10961</v>
      </c>
      <c r="G681" s="251" t="s">
        <v>496</v>
      </c>
      <c r="H681" s="251"/>
      <c r="I681" s="259" t="s">
        <v>7091</v>
      </c>
      <c r="J681" s="252"/>
      <c r="K681" s="259" t="s">
        <v>7091</v>
      </c>
      <c r="L681" s="252"/>
      <c r="M681" s="251" t="s">
        <v>12227</v>
      </c>
      <c r="N681" s="251"/>
      <c r="O681" s="251"/>
      <c r="P681" s="251"/>
      <c r="Q681" s="288">
        <v>8900000</v>
      </c>
      <c r="R681" s="288"/>
      <c r="S681" s="288"/>
      <c r="T681" s="288"/>
      <c r="U681" s="253">
        <v>8900000</v>
      </c>
      <c r="V681" s="253"/>
      <c r="W681" s="253"/>
      <c r="X681" s="253"/>
      <c r="Y681" s="253"/>
      <c r="Z681" s="253"/>
      <c r="AA681" s="253"/>
      <c r="AB681" s="253"/>
      <c r="AC681" s="253"/>
      <c r="AD681" s="253"/>
      <c r="AE681" s="253"/>
      <c r="AF681" s="253"/>
      <c r="AG681" s="253"/>
      <c r="AH681" s="253"/>
      <c r="AI681" s="253">
        <v>0</v>
      </c>
      <c r="AJ681" s="253"/>
      <c r="AK681" s="253">
        <v>9250000</v>
      </c>
      <c r="AL681" s="253"/>
      <c r="AM681" s="253">
        <v>9250000</v>
      </c>
      <c r="AN681" s="253"/>
      <c r="AO681" s="253"/>
      <c r="AP681" s="253"/>
      <c r="AQ681" s="253"/>
      <c r="AR681" s="253"/>
      <c r="AS681" s="253">
        <f>IF(SUM(AL681:AM681)&lt;SUM(AK681),SUM(AK681)-SUM(AL681:AM681),)</f>
        <v>0</v>
      </c>
      <c r="AT681" s="27">
        <f t="shared" si="78"/>
        <v>0</v>
      </c>
      <c r="BH681" s="256"/>
    </row>
    <row r="682" spans="1:60" ht="18" customHeight="1">
      <c r="A682" s="218">
        <f>SUBTOTAL(3,$AT$7:AT682)</f>
        <v>676</v>
      </c>
      <c r="B682" s="251" t="s">
        <v>12348</v>
      </c>
      <c r="C682" s="251" t="str">
        <f t="shared" si="79"/>
        <v>008</v>
      </c>
      <c r="D682" s="260" t="s">
        <v>12349</v>
      </c>
      <c r="E682" s="258" t="s">
        <v>10391</v>
      </c>
      <c r="F682" s="251" t="s">
        <v>11893</v>
      </c>
      <c r="G682" s="251" t="s">
        <v>496</v>
      </c>
      <c r="H682" s="251"/>
      <c r="I682" s="259" t="s">
        <v>7091</v>
      </c>
      <c r="J682" s="252"/>
      <c r="K682" s="259" t="s">
        <v>7091</v>
      </c>
      <c r="L682" s="252"/>
      <c r="M682" s="251" t="s">
        <v>12220</v>
      </c>
      <c r="N682" s="251"/>
      <c r="O682" s="251"/>
      <c r="P682" s="251"/>
      <c r="Q682" s="288">
        <v>8900000</v>
      </c>
      <c r="R682" s="288"/>
      <c r="S682" s="288"/>
      <c r="T682" s="288"/>
      <c r="U682" s="253"/>
      <c r="V682" s="253"/>
      <c r="W682" s="253">
        <v>8900000</v>
      </c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>
        <v>0</v>
      </c>
      <c r="AJ682" s="253"/>
      <c r="AK682" s="253">
        <v>9250000</v>
      </c>
      <c r="AL682" s="253"/>
      <c r="AM682" s="253"/>
      <c r="AN682" s="253"/>
      <c r="AO682" s="253">
        <v>9250000</v>
      </c>
      <c r="AP682" s="253"/>
      <c r="AQ682" s="253"/>
      <c r="AR682" s="253"/>
      <c r="AS682" s="253">
        <f>IF(SUM(AL682:AO682)&lt;SUM(AK682),SUM(AK682)-SUM(AL682:AO682),)</f>
        <v>0</v>
      </c>
      <c r="AT682" s="27">
        <f t="shared" si="78"/>
        <v>0</v>
      </c>
      <c r="BH682" s="256"/>
    </row>
    <row r="683" spans="1:60" ht="18" customHeight="1">
      <c r="A683" s="218">
        <f>SUBTOTAL(3,$AT$7:AT683)</f>
        <v>677</v>
      </c>
      <c r="B683" s="251" t="s">
        <v>12350</v>
      </c>
      <c r="C683" s="251" t="str">
        <f t="shared" si="79"/>
        <v>008</v>
      </c>
      <c r="D683" s="260" t="s">
        <v>12351</v>
      </c>
      <c r="E683" s="258" t="s">
        <v>12352</v>
      </c>
      <c r="F683" s="251" t="s">
        <v>11047</v>
      </c>
      <c r="G683" s="251" t="s">
        <v>496</v>
      </c>
      <c r="H683" s="251"/>
      <c r="I683" s="259" t="s">
        <v>7091</v>
      </c>
      <c r="J683" s="252"/>
      <c r="K683" s="259" t="s">
        <v>7091</v>
      </c>
      <c r="L683" s="252"/>
      <c r="M683" s="251" t="s">
        <v>12217</v>
      </c>
      <c r="N683" s="251"/>
      <c r="O683" s="251"/>
      <c r="P683" s="251"/>
      <c r="Q683" s="288">
        <v>8900000</v>
      </c>
      <c r="R683" s="288"/>
      <c r="S683" s="288"/>
      <c r="T683" s="288"/>
      <c r="U683" s="253"/>
      <c r="V683" s="253"/>
      <c r="W683" s="253"/>
      <c r="X683" s="253"/>
      <c r="Y683" s="253"/>
      <c r="Z683" s="253"/>
      <c r="AA683" s="253"/>
      <c r="AB683" s="253"/>
      <c r="AC683" s="253"/>
      <c r="AD683" s="253"/>
      <c r="AE683" s="253"/>
      <c r="AF683" s="253"/>
      <c r="AG683" s="253">
        <v>8900000</v>
      </c>
      <c r="AH683" s="253"/>
      <c r="AI683" s="253">
        <v>0</v>
      </c>
      <c r="AJ683" s="253"/>
      <c r="AK683" s="253">
        <v>9250000</v>
      </c>
      <c r="AL683" s="253"/>
      <c r="AM683" s="253"/>
      <c r="AN683" s="253"/>
      <c r="AO683" s="253"/>
      <c r="AP683" s="253"/>
      <c r="AQ683" s="253"/>
      <c r="AR683" s="253"/>
      <c r="AS683" s="253">
        <f>IF(SUM(AL683:AM683)&lt;SUM(AK683),SUM(AK683)-SUM(AL683:AM683),)</f>
        <v>9250000</v>
      </c>
      <c r="AT683" s="27">
        <f t="shared" si="78"/>
        <v>9250000</v>
      </c>
      <c r="BH683" s="256"/>
    </row>
    <row r="684" spans="1:60" ht="18" customHeight="1">
      <c r="A684" s="218">
        <f>SUBTOTAL(3,$AT$7:AT684)</f>
        <v>678</v>
      </c>
      <c r="B684" s="251" t="s">
        <v>12367</v>
      </c>
      <c r="C684" s="251" t="str">
        <f>MID(D684:D2373,4,3)</f>
        <v>008</v>
      </c>
      <c r="D684" s="260" t="s">
        <v>6831</v>
      </c>
      <c r="E684" s="258" t="s">
        <v>12368</v>
      </c>
      <c r="F684" s="251" t="s">
        <v>11191</v>
      </c>
      <c r="G684" s="251" t="s">
        <v>496</v>
      </c>
      <c r="H684" s="251"/>
      <c r="I684" s="259" t="s">
        <v>7091</v>
      </c>
      <c r="J684" s="252"/>
      <c r="K684" s="259" t="s">
        <v>7091</v>
      </c>
      <c r="L684" s="252"/>
      <c r="M684" s="251" t="s">
        <v>12217</v>
      </c>
      <c r="N684" s="251"/>
      <c r="O684" s="253"/>
      <c r="P684" s="253"/>
      <c r="Q684" s="293">
        <v>8900000</v>
      </c>
      <c r="R684" s="293"/>
      <c r="S684" s="293"/>
      <c r="T684" s="293"/>
      <c r="U684" s="253">
        <v>8900000</v>
      </c>
      <c r="V684" s="253"/>
      <c r="W684" s="253"/>
      <c r="X684" s="253"/>
      <c r="Y684" s="253"/>
      <c r="Z684" s="253"/>
      <c r="AA684" s="253"/>
      <c r="AB684" s="253"/>
      <c r="AC684" s="253"/>
      <c r="AD684" s="253"/>
      <c r="AE684" s="253"/>
      <c r="AF684" s="253"/>
      <c r="AG684" s="253"/>
      <c r="AH684" s="253"/>
      <c r="AI684" s="253">
        <v>0</v>
      </c>
      <c r="AJ684" s="253"/>
      <c r="AK684" s="253">
        <v>9250000</v>
      </c>
      <c r="AL684" s="253"/>
      <c r="AM684" s="253"/>
      <c r="AN684" s="253"/>
      <c r="AO684" s="253">
        <v>9250000</v>
      </c>
      <c r="AP684" s="253"/>
      <c r="AQ684" s="253"/>
      <c r="AR684" s="253"/>
      <c r="AS684" s="253">
        <f>IF(SUM(AL684:AO684)&lt;SUM(AK684),SUM(AK684)-SUM(AL684:AO684),)</f>
        <v>0</v>
      </c>
      <c r="AT684" s="27">
        <f t="shared" si="78"/>
        <v>0</v>
      </c>
      <c r="BH684" s="256"/>
    </row>
    <row r="685" spans="1:60" ht="18" customHeight="1">
      <c r="A685" s="218">
        <f>SUBTOTAL(3,$AT$7:AT685)</f>
        <v>679</v>
      </c>
      <c r="B685" s="251" t="s">
        <v>12355</v>
      </c>
      <c r="C685" s="251" t="str">
        <f>MID(D685:D2373,4,3)</f>
        <v>008</v>
      </c>
      <c r="D685" s="260" t="s">
        <v>12356</v>
      </c>
      <c r="E685" s="258" t="s">
        <v>12357</v>
      </c>
      <c r="F685" s="251" t="s">
        <v>12358</v>
      </c>
      <c r="G685" s="251" t="s">
        <v>7106</v>
      </c>
      <c r="H685" s="251"/>
      <c r="I685" s="259" t="s">
        <v>7091</v>
      </c>
      <c r="J685" s="252"/>
      <c r="K685" s="259" t="s">
        <v>7091</v>
      </c>
      <c r="L685" s="252"/>
      <c r="M685" s="251" t="s">
        <v>12235</v>
      </c>
      <c r="N685" s="251"/>
      <c r="O685" s="251"/>
      <c r="P685" s="251"/>
      <c r="Q685" s="288">
        <v>8900000</v>
      </c>
      <c r="R685" s="288"/>
      <c r="S685" s="288"/>
      <c r="T685" s="288"/>
      <c r="U685" s="253"/>
      <c r="V685" s="253"/>
      <c r="W685" s="253">
        <v>8900000</v>
      </c>
      <c r="X685" s="253"/>
      <c r="Y685" s="253"/>
      <c r="Z685" s="253"/>
      <c r="AA685" s="253"/>
      <c r="AB685" s="253"/>
      <c r="AC685" s="253"/>
      <c r="AD685" s="253"/>
      <c r="AE685" s="253"/>
      <c r="AF685" s="253"/>
      <c r="AG685" s="253"/>
      <c r="AH685" s="253"/>
      <c r="AI685" s="253">
        <v>0</v>
      </c>
      <c r="AJ685" s="253"/>
      <c r="AK685" s="253">
        <v>9250000</v>
      </c>
      <c r="AL685" s="253"/>
      <c r="AM685" s="253"/>
      <c r="AN685" s="253"/>
      <c r="AO685" s="253"/>
      <c r="AP685" s="253"/>
      <c r="AQ685" s="253"/>
      <c r="AR685" s="253"/>
      <c r="AS685" s="253">
        <f>IF(SUM(AL685:AM685)&lt;SUM(AK685),SUM(AK685)-SUM(AL685:AM685),)</f>
        <v>9250000</v>
      </c>
      <c r="AT685" s="27">
        <f t="shared" si="78"/>
        <v>9250000</v>
      </c>
      <c r="BH685" s="256"/>
    </row>
    <row r="686" spans="1:60" ht="18" customHeight="1">
      <c r="A686" s="218">
        <f>SUBTOTAL(3,$AT$7:AT686)</f>
        <v>680</v>
      </c>
      <c r="B686" s="251" t="s">
        <v>12361</v>
      </c>
      <c r="C686" s="251" t="str">
        <f t="shared" ref="C686:C717" si="82">MID(D686:D2375,4,3)</f>
        <v>008</v>
      </c>
      <c r="D686" s="261" t="s">
        <v>12362</v>
      </c>
      <c r="E686" s="258" t="s">
        <v>12363</v>
      </c>
      <c r="F686" s="251" t="s">
        <v>11411</v>
      </c>
      <c r="G686" s="251" t="s">
        <v>7106</v>
      </c>
      <c r="H686" s="251"/>
      <c r="I686" s="259" t="s">
        <v>7091</v>
      </c>
      <c r="J686" s="252"/>
      <c r="K686" s="259" t="s">
        <v>7091</v>
      </c>
      <c r="L686" s="252"/>
      <c r="M686" s="251" t="s">
        <v>12220</v>
      </c>
      <c r="N686" s="251"/>
      <c r="O686" s="251"/>
      <c r="P686" s="251"/>
      <c r="Q686" s="288">
        <v>8900000</v>
      </c>
      <c r="R686" s="288"/>
      <c r="S686" s="288"/>
      <c r="T686" s="288"/>
      <c r="U686" s="253"/>
      <c r="V686" s="253"/>
      <c r="W686" s="253"/>
      <c r="X686" s="253"/>
      <c r="Y686" s="253"/>
      <c r="Z686" s="253"/>
      <c r="AA686" s="253">
        <v>8900000</v>
      </c>
      <c r="AB686" s="253"/>
      <c r="AC686" s="253"/>
      <c r="AD686" s="253"/>
      <c r="AE686" s="253"/>
      <c r="AF686" s="253"/>
      <c r="AG686" s="253"/>
      <c r="AH686" s="253"/>
      <c r="AI686" s="253">
        <v>0</v>
      </c>
      <c r="AJ686" s="253"/>
      <c r="AK686" s="253">
        <v>9250000</v>
      </c>
      <c r="AL686" s="253"/>
      <c r="AM686" s="253"/>
      <c r="AN686" s="253"/>
      <c r="AO686" s="253"/>
      <c r="AP686" s="253"/>
      <c r="AQ686" s="253"/>
      <c r="AR686" s="253"/>
      <c r="AS686" s="253">
        <f>IF(SUM(AL686:AM686)&lt;SUM(AK686),SUM(AK686)-SUM(AL686:AM686),)</f>
        <v>9250000</v>
      </c>
      <c r="AT686" s="27">
        <f t="shared" si="78"/>
        <v>9250000</v>
      </c>
      <c r="BH686" s="256"/>
    </row>
    <row r="687" spans="1:60" ht="18" customHeight="1">
      <c r="A687" s="218">
        <f>SUBTOTAL(3,$AT$7:AT687)</f>
        <v>681</v>
      </c>
      <c r="B687" s="251" t="s">
        <v>12375</v>
      </c>
      <c r="C687" s="251" t="str">
        <f t="shared" si="82"/>
        <v>008</v>
      </c>
      <c r="D687" s="260" t="s">
        <v>7008</v>
      </c>
      <c r="E687" s="258" t="s">
        <v>12376</v>
      </c>
      <c r="F687" s="251" t="s">
        <v>8892</v>
      </c>
      <c r="G687" s="251" t="s">
        <v>496</v>
      </c>
      <c r="H687" s="251"/>
      <c r="I687" s="259" t="s">
        <v>7091</v>
      </c>
      <c r="J687" s="252"/>
      <c r="K687" s="259" t="s">
        <v>7091</v>
      </c>
      <c r="L687" s="252"/>
      <c r="M687" s="251" t="s">
        <v>12223</v>
      </c>
      <c r="N687" s="251"/>
      <c r="O687" s="251"/>
      <c r="P687" s="251"/>
      <c r="Q687" s="288">
        <v>8900000</v>
      </c>
      <c r="R687" s="288"/>
      <c r="S687" s="288"/>
      <c r="T687" s="288"/>
      <c r="U687" s="253">
        <v>8900000</v>
      </c>
      <c r="V687" s="253"/>
      <c r="W687" s="253"/>
      <c r="X687" s="253"/>
      <c r="Y687" s="253"/>
      <c r="Z687" s="253"/>
      <c r="AA687" s="253"/>
      <c r="AB687" s="253"/>
      <c r="AC687" s="253"/>
      <c r="AD687" s="253"/>
      <c r="AE687" s="253"/>
      <c r="AF687" s="253"/>
      <c r="AG687" s="253"/>
      <c r="AH687" s="253"/>
      <c r="AI687" s="253">
        <v>0</v>
      </c>
      <c r="AJ687" s="253"/>
      <c r="AK687" s="253">
        <v>9250000</v>
      </c>
      <c r="AL687" s="253"/>
      <c r="AM687" s="253"/>
      <c r="AN687" s="253"/>
      <c r="AO687" s="253">
        <v>9250000</v>
      </c>
      <c r="AP687" s="253"/>
      <c r="AQ687" s="253"/>
      <c r="AR687" s="253"/>
      <c r="AS687" s="253">
        <f>IF(SUM(AL687:AO687)&lt;SUM(AK687),SUM(AK687)-SUM(AL687:AO687),)</f>
        <v>0</v>
      </c>
      <c r="AT687" s="27">
        <f t="shared" si="78"/>
        <v>0</v>
      </c>
      <c r="BH687" s="256"/>
    </row>
    <row r="688" spans="1:60" ht="18" customHeight="1">
      <c r="A688" s="218">
        <f>SUBTOTAL(3,$AT$7:AT688)</f>
        <v>682</v>
      </c>
      <c r="B688" s="251" t="s">
        <v>12377</v>
      </c>
      <c r="C688" s="251" t="str">
        <f t="shared" si="82"/>
        <v>008</v>
      </c>
      <c r="D688" s="260" t="s">
        <v>12378</v>
      </c>
      <c r="E688" s="258" t="s">
        <v>12379</v>
      </c>
      <c r="F688" s="251" t="s">
        <v>11793</v>
      </c>
      <c r="G688" s="251" t="s">
        <v>496</v>
      </c>
      <c r="H688" s="251"/>
      <c r="I688" s="259" t="s">
        <v>7091</v>
      </c>
      <c r="J688" s="252"/>
      <c r="K688" s="259" t="s">
        <v>7091</v>
      </c>
      <c r="L688" s="252"/>
      <c r="M688" s="251" t="s">
        <v>12217</v>
      </c>
      <c r="N688" s="251"/>
      <c r="O688" s="251"/>
      <c r="P688" s="251"/>
      <c r="Q688" s="288">
        <v>0</v>
      </c>
      <c r="R688" s="288"/>
      <c r="S688" s="288"/>
      <c r="T688" s="288"/>
      <c r="U688" s="253"/>
      <c r="V688" s="253"/>
      <c r="W688" s="253"/>
      <c r="X688" s="253"/>
      <c r="Y688" s="253"/>
      <c r="Z688" s="253"/>
      <c r="AA688" s="253"/>
      <c r="AB688" s="253"/>
      <c r="AC688" s="253"/>
      <c r="AD688" s="253"/>
      <c r="AE688" s="253"/>
      <c r="AF688" s="253"/>
      <c r="AG688" s="253"/>
      <c r="AH688" s="253"/>
      <c r="AI688" s="253">
        <v>0</v>
      </c>
      <c r="AJ688" s="253"/>
      <c r="AK688" s="253">
        <v>0</v>
      </c>
      <c r="AL688" s="253"/>
      <c r="AM688" s="253"/>
      <c r="AN688" s="253"/>
      <c r="AO688" s="253"/>
      <c r="AP688" s="253"/>
      <c r="AQ688" s="253"/>
      <c r="AR688" s="253"/>
      <c r="AS688" s="253">
        <f>IF(SUM(AL688:AM688)&lt;SUM(AK688),SUM(AK688)-SUM(AL688:AM688),)</f>
        <v>0</v>
      </c>
      <c r="AT688" s="27">
        <f t="shared" si="78"/>
        <v>0</v>
      </c>
      <c r="AV688" s="264">
        <v>1</v>
      </c>
      <c r="AW688" s="264"/>
      <c r="AX688" s="264"/>
      <c r="AY688" s="264"/>
      <c r="BH688" s="256"/>
    </row>
    <row r="689" spans="1:60" ht="18" customHeight="1">
      <c r="A689" s="218">
        <f>SUBTOTAL(3,$AT$7:AT689)</f>
        <v>683</v>
      </c>
      <c r="B689" s="251" t="s">
        <v>12364</v>
      </c>
      <c r="C689" s="251" t="str">
        <f t="shared" si="82"/>
        <v>008</v>
      </c>
      <c r="D689" s="260" t="s">
        <v>12365</v>
      </c>
      <c r="E689" s="258" t="s">
        <v>12366</v>
      </c>
      <c r="F689" s="251" t="s">
        <v>12099</v>
      </c>
      <c r="G689" s="251" t="s">
        <v>496</v>
      </c>
      <c r="H689" s="251"/>
      <c r="I689" s="259" t="s">
        <v>7091</v>
      </c>
      <c r="J689" s="252"/>
      <c r="K689" s="259" t="s">
        <v>7091</v>
      </c>
      <c r="L689" s="252"/>
      <c r="M689" s="251" t="s">
        <v>12235</v>
      </c>
      <c r="N689" s="251"/>
      <c r="O689" s="253">
        <v>4758000</v>
      </c>
      <c r="P689" s="253"/>
      <c r="Q689" s="293">
        <v>8900000</v>
      </c>
      <c r="R689" s="293"/>
      <c r="S689" s="293"/>
      <c r="T689" s="293"/>
      <c r="U689" s="253"/>
      <c r="V689" s="253"/>
      <c r="W689" s="253"/>
      <c r="X689" s="253"/>
      <c r="Y689" s="253"/>
      <c r="Z689" s="253"/>
      <c r="AA689" s="253"/>
      <c r="AB689" s="253"/>
      <c r="AC689" s="253"/>
      <c r="AD689" s="253"/>
      <c r="AE689" s="253"/>
      <c r="AF689" s="253"/>
      <c r="AG689" s="253"/>
      <c r="AH689" s="253"/>
      <c r="AI689" s="253">
        <v>8900000</v>
      </c>
      <c r="AJ689" s="253"/>
      <c r="AK689" s="253">
        <v>9250000</v>
      </c>
      <c r="AL689" s="253"/>
      <c r="AM689" s="253"/>
      <c r="AN689" s="253"/>
      <c r="AO689" s="253"/>
      <c r="AP689" s="253"/>
      <c r="AQ689" s="253"/>
      <c r="AR689" s="253"/>
      <c r="AS689" s="253">
        <f>IF(SUM(AL689:AM689)&lt;SUM(AK689),SUM(AK689)-SUM(AL689:AM689),)</f>
        <v>9250000</v>
      </c>
      <c r="AT689" s="27">
        <f>AI689+AS689+O689</f>
        <v>22908000</v>
      </c>
      <c r="BH689" s="256"/>
    </row>
    <row r="690" spans="1:60" ht="18" customHeight="1">
      <c r="A690" s="218">
        <f>SUBTOTAL(3,$AT$7:AT690)</f>
        <v>684</v>
      </c>
      <c r="B690" s="251" t="s">
        <v>12383</v>
      </c>
      <c r="C690" s="251" t="str">
        <f t="shared" si="82"/>
        <v>008</v>
      </c>
      <c r="D690" s="260" t="s">
        <v>5376</v>
      </c>
      <c r="E690" s="258" t="s">
        <v>12384</v>
      </c>
      <c r="F690" s="251" t="s">
        <v>10532</v>
      </c>
      <c r="G690" s="251" t="s">
        <v>7106</v>
      </c>
      <c r="H690" s="251"/>
      <c r="I690" s="259" t="s">
        <v>7091</v>
      </c>
      <c r="J690" s="252"/>
      <c r="K690" s="259" t="s">
        <v>7091</v>
      </c>
      <c r="L690" s="252"/>
      <c r="M690" s="251" t="s">
        <v>12233</v>
      </c>
      <c r="N690" s="251"/>
      <c r="O690" s="251"/>
      <c r="P690" s="251"/>
      <c r="Q690" s="288">
        <v>8900000</v>
      </c>
      <c r="R690" s="288"/>
      <c r="S690" s="288"/>
      <c r="T690" s="288"/>
      <c r="U690" s="253">
        <v>8900000</v>
      </c>
      <c r="V690" s="253"/>
      <c r="W690" s="253"/>
      <c r="X690" s="253"/>
      <c r="Y690" s="253"/>
      <c r="Z690" s="253"/>
      <c r="AA690" s="253"/>
      <c r="AB690" s="253"/>
      <c r="AC690" s="253"/>
      <c r="AD690" s="253"/>
      <c r="AE690" s="253"/>
      <c r="AF690" s="253"/>
      <c r="AG690" s="253"/>
      <c r="AH690" s="253"/>
      <c r="AI690" s="253">
        <v>0</v>
      </c>
      <c r="AJ690" s="253"/>
      <c r="AK690" s="253">
        <v>9250000</v>
      </c>
      <c r="AL690" s="253"/>
      <c r="AM690" s="253"/>
      <c r="AN690" s="253"/>
      <c r="AO690" s="253">
        <v>9250000</v>
      </c>
      <c r="AP690" s="253"/>
      <c r="AQ690" s="253"/>
      <c r="AR690" s="253"/>
      <c r="AS690" s="253">
        <f>IF(SUM(AL690:AO690)&lt;SUM(AK690),SUM(AK690)-SUM(AL690:AO690),)</f>
        <v>0</v>
      </c>
      <c r="AT690" s="27">
        <f t="shared" si="78"/>
        <v>0</v>
      </c>
      <c r="BH690" s="256"/>
    </row>
    <row r="691" spans="1:60" ht="18" customHeight="1">
      <c r="A691" s="218">
        <f>SUBTOTAL(3,$AT$7:AT691)</f>
        <v>685</v>
      </c>
      <c r="B691" s="251" t="s">
        <v>12369</v>
      </c>
      <c r="C691" s="251" t="str">
        <f t="shared" si="82"/>
        <v>008</v>
      </c>
      <c r="D691" s="260" t="s">
        <v>12370</v>
      </c>
      <c r="E691" s="258" t="s">
        <v>12371</v>
      </c>
      <c r="F691" s="251" t="s">
        <v>8872</v>
      </c>
      <c r="G691" s="251" t="s">
        <v>496</v>
      </c>
      <c r="H691" s="251"/>
      <c r="I691" s="259" t="s">
        <v>7091</v>
      </c>
      <c r="J691" s="252"/>
      <c r="K691" s="259" t="s">
        <v>7091</v>
      </c>
      <c r="L691" s="252"/>
      <c r="M691" s="251" t="s">
        <v>12233</v>
      </c>
      <c r="N691" s="251"/>
      <c r="O691" s="251"/>
      <c r="P691" s="251"/>
      <c r="Q691" s="288">
        <v>8900000</v>
      </c>
      <c r="R691" s="288"/>
      <c r="S691" s="288"/>
      <c r="T691" s="288"/>
      <c r="U691" s="253"/>
      <c r="V691" s="253"/>
      <c r="W691" s="253">
        <v>8900000</v>
      </c>
      <c r="X691" s="253"/>
      <c r="Y691" s="253"/>
      <c r="Z691" s="253"/>
      <c r="AA691" s="253"/>
      <c r="AB691" s="253"/>
      <c r="AC691" s="253"/>
      <c r="AD691" s="253"/>
      <c r="AE691" s="253"/>
      <c r="AF691" s="253"/>
      <c r="AG691" s="253"/>
      <c r="AH691" s="253"/>
      <c r="AI691" s="253">
        <v>0</v>
      </c>
      <c r="AJ691" s="253"/>
      <c r="AK691" s="253">
        <v>9250000</v>
      </c>
      <c r="AL691" s="253"/>
      <c r="AM691" s="253">
        <v>9250000</v>
      </c>
      <c r="AN691" s="253"/>
      <c r="AO691" s="253"/>
      <c r="AP691" s="253"/>
      <c r="AQ691" s="253"/>
      <c r="AR691" s="253"/>
      <c r="AS691" s="253">
        <f t="shared" ref="AS691:AS705" si="83">IF(SUM(AL691:AM691)&lt;SUM(AK691),SUM(AK691)-SUM(AL691:AM691),)</f>
        <v>0</v>
      </c>
      <c r="AT691" s="27">
        <f t="shared" si="78"/>
        <v>0</v>
      </c>
      <c r="BH691" s="256"/>
    </row>
    <row r="692" spans="1:60" ht="18" customHeight="1">
      <c r="A692" s="218">
        <f>SUBTOTAL(3,$AT$7:AT692)</f>
        <v>686</v>
      </c>
      <c r="B692" s="251" t="s">
        <v>12388</v>
      </c>
      <c r="C692" s="251" t="str">
        <f t="shared" si="82"/>
        <v>008</v>
      </c>
      <c r="D692" s="260" t="s">
        <v>6221</v>
      </c>
      <c r="E692" s="258" t="s">
        <v>12389</v>
      </c>
      <c r="F692" s="251" t="s">
        <v>12390</v>
      </c>
      <c r="G692" s="251" t="s">
        <v>496</v>
      </c>
      <c r="H692" s="251"/>
      <c r="I692" s="259" t="s">
        <v>7091</v>
      </c>
      <c r="J692" s="252"/>
      <c r="K692" s="259" t="s">
        <v>7091</v>
      </c>
      <c r="L692" s="252"/>
      <c r="M692" s="251" t="s">
        <v>12223</v>
      </c>
      <c r="N692" s="251"/>
      <c r="O692" s="251"/>
      <c r="P692" s="251"/>
      <c r="Q692" s="288">
        <v>8900000</v>
      </c>
      <c r="R692" s="288"/>
      <c r="S692" s="288"/>
      <c r="T692" s="288"/>
      <c r="U692" s="253">
        <v>8900000</v>
      </c>
      <c r="V692" s="253"/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>
        <v>0</v>
      </c>
      <c r="AJ692" s="253"/>
      <c r="AK692" s="253">
        <v>9250000</v>
      </c>
      <c r="AL692" s="253"/>
      <c r="AM692" s="253"/>
      <c r="AN692" s="253"/>
      <c r="AO692" s="253"/>
      <c r="AP692" s="253"/>
      <c r="AQ692" s="253"/>
      <c r="AR692" s="253"/>
      <c r="AS692" s="253">
        <f t="shared" si="83"/>
        <v>9250000</v>
      </c>
      <c r="AT692" s="27">
        <f t="shared" si="78"/>
        <v>9250000</v>
      </c>
      <c r="BH692" s="256"/>
    </row>
    <row r="693" spans="1:60" ht="18" customHeight="1">
      <c r="A693" s="218">
        <f>SUBTOTAL(3,$AT$7:AT693)</f>
        <v>687</v>
      </c>
      <c r="B693" s="251" t="s">
        <v>12391</v>
      </c>
      <c r="C693" s="251" t="str">
        <f t="shared" si="82"/>
        <v>008</v>
      </c>
      <c r="D693" s="260" t="s">
        <v>5025</v>
      </c>
      <c r="E693" s="258" t="s">
        <v>12392</v>
      </c>
      <c r="F693" s="251" t="s">
        <v>11913</v>
      </c>
      <c r="G693" s="251" t="s">
        <v>496</v>
      </c>
      <c r="H693" s="251"/>
      <c r="I693" s="259" t="s">
        <v>7091</v>
      </c>
      <c r="J693" s="252"/>
      <c r="K693" s="259" t="s">
        <v>7091</v>
      </c>
      <c r="L693" s="252"/>
      <c r="M693" s="251" t="s">
        <v>12227</v>
      </c>
      <c r="N693" s="251"/>
      <c r="O693" s="251"/>
      <c r="P693" s="251"/>
      <c r="Q693" s="288">
        <v>8900000</v>
      </c>
      <c r="R693" s="288"/>
      <c r="S693" s="288"/>
      <c r="T693" s="288"/>
      <c r="U693" s="253">
        <v>8900000</v>
      </c>
      <c r="V693" s="253"/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>
        <v>0</v>
      </c>
      <c r="AJ693" s="253"/>
      <c r="AK693" s="253">
        <v>9250000</v>
      </c>
      <c r="AL693" s="253"/>
      <c r="AM693" s="253"/>
      <c r="AN693" s="253"/>
      <c r="AO693" s="253"/>
      <c r="AP693" s="253"/>
      <c r="AQ693" s="253">
        <v>9250000</v>
      </c>
      <c r="AR693" s="253"/>
      <c r="AS693" s="253">
        <f>IF(SUM(AL693:AQ693)&lt;SUM(AK693),SUM(AK693)-SUM(AL693:AQ693),)</f>
        <v>0</v>
      </c>
      <c r="AT693" s="27">
        <f t="shared" si="78"/>
        <v>0</v>
      </c>
      <c r="BH693" s="256"/>
    </row>
    <row r="694" spans="1:60" ht="18" customHeight="1">
      <c r="A694" s="218">
        <f>SUBTOTAL(3,$AT$7:AT694)</f>
        <v>688</v>
      </c>
      <c r="B694" s="251" t="s">
        <v>12393</v>
      </c>
      <c r="C694" s="251" t="str">
        <f t="shared" si="82"/>
        <v>008</v>
      </c>
      <c r="D694" s="260" t="s">
        <v>6010</v>
      </c>
      <c r="E694" s="258" t="s">
        <v>12394</v>
      </c>
      <c r="F694" s="251" t="s">
        <v>12395</v>
      </c>
      <c r="G694" s="251" t="s">
        <v>496</v>
      </c>
      <c r="H694" s="251"/>
      <c r="I694" s="259" t="s">
        <v>7091</v>
      </c>
      <c r="J694" s="252"/>
      <c r="K694" s="259" t="s">
        <v>7091</v>
      </c>
      <c r="L694" s="252"/>
      <c r="M694" s="251" t="s">
        <v>12235</v>
      </c>
      <c r="N694" s="251"/>
      <c r="O694" s="251"/>
      <c r="P694" s="251"/>
      <c r="Q694" s="288">
        <v>8900000</v>
      </c>
      <c r="R694" s="288"/>
      <c r="S694" s="288"/>
      <c r="T694" s="288"/>
      <c r="U694" s="253">
        <v>8900000</v>
      </c>
      <c r="V694" s="253"/>
      <c r="W694" s="253"/>
      <c r="X694" s="253"/>
      <c r="Y694" s="253"/>
      <c r="Z694" s="253"/>
      <c r="AA694" s="253"/>
      <c r="AB694" s="253"/>
      <c r="AC694" s="253"/>
      <c r="AD694" s="253"/>
      <c r="AE694" s="253"/>
      <c r="AF694" s="253"/>
      <c r="AG694" s="253"/>
      <c r="AH694" s="253"/>
      <c r="AI694" s="253">
        <v>0</v>
      </c>
      <c r="AJ694" s="253"/>
      <c r="AK694" s="253">
        <v>9250000</v>
      </c>
      <c r="AL694" s="253"/>
      <c r="AM694" s="253">
        <v>9250000</v>
      </c>
      <c r="AN694" s="253"/>
      <c r="AO694" s="253"/>
      <c r="AP694" s="253"/>
      <c r="AQ694" s="253"/>
      <c r="AR694" s="253"/>
      <c r="AS694" s="253">
        <f t="shared" si="83"/>
        <v>0</v>
      </c>
      <c r="AT694" s="27">
        <f t="shared" si="78"/>
        <v>0</v>
      </c>
      <c r="BH694" s="256"/>
    </row>
    <row r="695" spans="1:60" ht="18" customHeight="1">
      <c r="A695" s="218">
        <f>SUBTOTAL(3,$AT$7:AT695)</f>
        <v>689</v>
      </c>
      <c r="B695" s="251" t="s">
        <v>12372</v>
      </c>
      <c r="C695" s="251" t="str">
        <f t="shared" si="82"/>
        <v>008</v>
      </c>
      <c r="D695" s="260" t="s">
        <v>12373</v>
      </c>
      <c r="E695" s="258" t="s">
        <v>12374</v>
      </c>
      <c r="F695" s="251" t="s">
        <v>11513</v>
      </c>
      <c r="G695" s="251" t="s">
        <v>496</v>
      </c>
      <c r="H695" s="251"/>
      <c r="I695" s="259" t="s">
        <v>7091</v>
      </c>
      <c r="J695" s="252"/>
      <c r="K695" s="259" t="s">
        <v>7091</v>
      </c>
      <c r="L695" s="252"/>
      <c r="M695" s="251" t="s">
        <v>12227</v>
      </c>
      <c r="N695" s="251"/>
      <c r="O695" s="251"/>
      <c r="P695" s="251"/>
      <c r="Q695" s="288">
        <v>8900000</v>
      </c>
      <c r="R695" s="288"/>
      <c r="S695" s="288"/>
      <c r="T695" s="288"/>
      <c r="U695" s="253"/>
      <c r="V695" s="253"/>
      <c r="W695" s="253"/>
      <c r="X695" s="253"/>
      <c r="Y695" s="253"/>
      <c r="Z695" s="253"/>
      <c r="AA695" s="253"/>
      <c r="AB695" s="253"/>
      <c r="AC695" s="253">
        <v>8900000</v>
      </c>
      <c r="AD695" s="253"/>
      <c r="AE695" s="253"/>
      <c r="AF695" s="253"/>
      <c r="AG695" s="253"/>
      <c r="AH695" s="253"/>
      <c r="AI695" s="253">
        <v>0</v>
      </c>
      <c r="AJ695" s="253"/>
      <c r="AK695" s="253">
        <v>9250000</v>
      </c>
      <c r="AL695" s="253"/>
      <c r="AM695" s="253"/>
      <c r="AN695" s="253"/>
      <c r="AO695" s="253"/>
      <c r="AP695" s="253"/>
      <c r="AQ695" s="253"/>
      <c r="AR695" s="253"/>
      <c r="AS695" s="253">
        <f t="shared" si="83"/>
        <v>9250000</v>
      </c>
      <c r="AT695" s="27">
        <f t="shared" si="78"/>
        <v>9250000</v>
      </c>
      <c r="BH695" s="256"/>
    </row>
    <row r="696" spans="1:60" ht="18" customHeight="1">
      <c r="A696" s="218">
        <f>SUBTOTAL(3,$AT$7:AT696)</f>
        <v>690</v>
      </c>
      <c r="B696" s="251" t="s">
        <v>12399</v>
      </c>
      <c r="C696" s="251" t="str">
        <f t="shared" si="82"/>
        <v>008</v>
      </c>
      <c r="D696" s="260" t="s">
        <v>5953</v>
      </c>
      <c r="E696" s="258" t="s">
        <v>12400</v>
      </c>
      <c r="F696" s="251" t="s">
        <v>12401</v>
      </c>
      <c r="G696" s="251" t="s">
        <v>496</v>
      </c>
      <c r="H696" s="251"/>
      <c r="I696" s="259" t="s">
        <v>7091</v>
      </c>
      <c r="J696" s="252"/>
      <c r="K696" s="259" t="s">
        <v>7091</v>
      </c>
      <c r="L696" s="252"/>
      <c r="M696" s="251" t="s">
        <v>12227</v>
      </c>
      <c r="N696" s="251"/>
      <c r="O696" s="251"/>
      <c r="P696" s="251"/>
      <c r="Q696" s="288">
        <v>8900000</v>
      </c>
      <c r="R696" s="288"/>
      <c r="S696" s="288"/>
      <c r="T696" s="288"/>
      <c r="U696" s="253">
        <v>8900000</v>
      </c>
      <c r="V696" s="253"/>
      <c r="W696" s="253"/>
      <c r="X696" s="253"/>
      <c r="Y696" s="253"/>
      <c r="Z696" s="253"/>
      <c r="AA696" s="253"/>
      <c r="AB696" s="253"/>
      <c r="AC696" s="253"/>
      <c r="AD696" s="253"/>
      <c r="AE696" s="253"/>
      <c r="AF696" s="253"/>
      <c r="AG696" s="253"/>
      <c r="AH696" s="253"/>
      <c r="AI696" s="253">
        <v>0</v>
      </c>
      <c r="AJ696" s="253"/>
      <c r="AK696" s="253">
        <v>9250000</v>
      </c>
      <c r="AL696" s="253"/>
      <c r="AM696" s="253">
        <v>9250000</v>
      </c>
      <c r="AN696" s="253"/>
      <c r="AO696" s="253"/>
      <c r="AP696" s="253"/>
      <c r="AQ696" s="253"/>
      <c r="AR696" s="253"/>
      <c r="AS696" s="253">
        <f t="shared" si="83"/>
        <v>0</v>
      </c>
      <c r="AT696" s="27">
        <f t="shared" si="78"/>
        <v>0</v>
      </c>
      <c r="BH696" s="256"/>
    </row>
    <row r="697" spans="1:60" ht="18" customHeight="1">
      <c r="A697" s="218">
        <f>SUBTOTAL(3,$AT$7:AT697)</f>
        <v>691</v>
      </c>
      <c r="B697" s="251" t="s">
        <v>12402</v>
      </c>
      <c r="C697" s="251" t="str">
        <f t="shared" si="82"/>
        <v>008</v>
      </c>
      <c r="D697" s="260" t="s">
        <v>6456</v>
      </c>
      <c r="E697" s="258" t="s">
        <v>12403</v>
      </c>
      <c r="F697" s="251" t="s">
        <v>10880</v>
      </c>
      <c r="G697" s="251" t="s">
        <v>496</v>
      </c>
      <c r="H697" s="251"/>
      <c r="I697" s="259" t="s">
        <v>7091</v>
      </c>
      <c r="J697" s="252"/>
      <c r="K697" s="259" t="s">
        <v>7091</v>
      </c>
      <c r="L697" s="252"/>
      <c r="M697" s="251" t="s">
        <v>12217</v>
      </c>
      <c r="N697" s="251"/>
      <c r="O697" s="251"/>
      <c r="P697" s="251"/>
      <c r="Q697" s="288">
        <v>8900000</v>
      </c>
      <c r="R697" s="288"/>
      <c r="S697" s="288"/>
      <c r="T697" s="288"/>
      <c r="U697" s="253">
        <v>8900000</v>
      </c>
      <c r="V697" s="253"/>
      <c r="W697" s="253"/>
      <c r="X697" s="253"/>
      <c r="Y697" s="253"/>
      <c r="Z697" s="253"/>
      <c r="AA697" s="253"/>
      <c r="AB697" s="253"/>
      <c r="AC697" s="253"/>
      <c r="AD697" s="253"/>
      <c r="AE697" s="253"/>
      <c r="AF697" s="253"/>
      <c r="AG697" s="253"/>
      <c r="AH697" s="253"/>
      <c r="AI697" s="253">
        <v>0</v>
      </c>
      <c r="AJ697" s="253"/>
      <c r="AK697" s="253">
        <v>9250000</v>
      </c>
      <c r="AL697" s="253"/>
      <c r="AM697" s="253">
        <v>9250000</v>
      </c>
      <c r="AN697" s="253"/>
      <c r="AO697" s="253"/>
      <c r="AP697" s="253"/>
      <c r="AQ697" s="253"/>
      <c r="AR697" s="253"/>
      <c r="AS697" s="253">
        <f t="shared" si="83"/>
        <v>0</v>
      </c>
      <c r="AT697" s="27">
        <f t="shared" si="78"/>
        <v>0</v>
      </c>
      <c r="BH697" s="256"/>
    </row>
    <row r="698" spans="1:60" ht="18" customHeight="1">
      <c r="A698" s="218">
        <f>SUBTOTAL(3,$AT$7:AT698)</f>
        <v>692</v>
      </c>
      <c r="B698" s="251" t="s">
        <v>12404</v>
      </c>
      <c r="C698" s="251" t="str">
        <f t="shared" si="82"/>
        <v>008</v>
      </c>
      <c r="D698" s="260" t="s">
        <v>6816</v>
      </c>
      <c r="E698" s="258" t="s">
        <v>9486</v>
      </c>
      <c r="F698" s="251" t="s">
        <v>10919</v>
      </c>
      <c r="G698" s="251" t="s">
        <v>496</v>
      </c>
      <c r="H698" s="251"/>
      <c r="I698" s="259" t="s">
        <v>7091</v>
      </c>
      <c r="J698" s="252"/>
      <c r="K698" s="259" t="s">
        <v>7091</v>
      </c>
      <c r="L698" s="252"/>
      <c r="M698" s="251" t="s">
        <v>12217</v>
      </c>
      <c r="N698" s="251"/>
      <c r="O698" s="251"/>
      <c r="P698" s="251"/>
      <c r="Q698" s="288">
        <v>8900000</v>
      </c>
      <c r="R698" s="288"/>
      <c r="S698" s="288"/>
      <c r="T698" s="288"/>
      <c r="U698" s="253">
        <v>8900000</v>
      </c>
      <c r="V698" s="253"/>
      <c r="W698" s="253"/>
      <c r="X698" s="253"/>
      <c r="Y698" s="253"/>
      <c r="Z698" s="253"/>
      <c r="AA698" s="253"/>
      <c r="AB698" s="253"/>
      <c r="AC698" s="253"/>
      <c r="AD698" s="253"/>
      <c r="AE698" s="253"/>
      <c r="AF698" s="253"/>
      <c r="AG698" s="253"/>
      <c r="AH698" s="253"/>
      <c r="AI698" s="253">
        <v>0</v>
      </c>
      <c r="AJ698" s="253"/>
      <c r="AK698" s="253">
        <v>9250000</v>
      </c>
      <c r="AL698" s="253"/>
      <c r="AM698" s="253"/>
      <c r="AN698" s="253"/>
      <c r="AO698" s="253"/>
      <c r="AP698" s="253"/>
      <c r="AQ698" s="253"/>
      <c r="AR698" s="253"/>
      <c r="AS698" s="253">
        <f t="shared" si="83"/>
        <v>9250000</v>
      </c>
      <c r="AT698" s="27">
        <f t="shared" si="78"/>
        <v>9250000</v>
      </c>
      <c r="BB698" s="244" t="s">
        <v>10715</v>
      </c>
      <c r="BF698" s="244">
        <f>VLOOKUP(D698,'[1]HG chuyen qua+hoan bhyt'!$A$49:$E$85,4,0)</f>
        <v>1105650</v>
      </c>
      <c r="BH698" s="256"/>
    </row>
    <row r="699" spans="1:60" ht="18" customHeight="1">
      <c r="A699" s="218">
        <f>SUBTOTAL(3,$AT$7:AT699)</f>
        <v>693</v>
      </c>
      <c r="B699" s="251" t="s">
        <v>12380</v>
      </c>
      <c r="C699" s="251" t="str">
        <f t="shared" si="82"/>
        <v>008</v>
      </c>
      <c r="D699" s="260" t="s">
        <v>12381</v>
      </c>
      <c r="E699" s="258" t="s">
        <v>12382</v>
      </c>
      <c r="F699" s="251" t="s">
        <v>10774</v>
      </c>
      <c r="G699" s="251" t="s">
        <v>496</v>
      </c>
      <c r="H699" s="251"/>
      <c r="I699" s="259" t="s">
        <v>7091</v>
      </c>
      <c r="J699" s="252"/>
      <c r="K699" s="259" t="s">
        <v>7091</v>
      </c>
      <c r="L699" s="252"/>
      <c r="M699" s="251" t="s">
        <v>12220</v>
      </c>
      <c r="N699" s="251"/>
      <c r="O699" s="251"/>
      <c r="P699" s="251"/>
      <c r="Q699" s="288">
        <v>8900000</v>
      </c>
      <c r="R699" s="288"/>
      <c r="S699" s="288"/>
      <c r="T699" s="288"/>
      <c r="U699" s="253"/>
      <c r="V699" s="253"/>
      <c r="W699" s="253"/>
      <c r="X699" s="253"/>
      <c r="Y699" s="253"/>
      <c r="Z699" s="253"/>
      <c r="AA699" s="253"/>
      <c r="AB699" s="253"/>
      <c r="AC699" s="253"/>
      <c r="AD699" s="253"/>
      <c r="AE699" s="253"/>
      <c r="AF699" s="253"/>
      <c r="AG699" s="253"/>
      <c r="AH699" s="253"/>
      <c r="AI699" s="253">
        <v>8900000</v>
      </c>
      <c r="AJ699" s="253"/>
      <c r="AK699" s="253">
        <v>9250000</v>
      </c>
      <c r="AL699" s="253"/>
      <c r="AM699" s="253"/>
      <c r="AN699" s="253"/>
      <c r="AO699" s="253"/>
      <c r="AP699" s="253"/>
      <c r="AQ699" s="253"/>
      <c r="AR699" s="253"/>
      <c r="AS699" s="253">
        <f t="shared" si="83"/>
        <v>9250000</v>
      </c>
      <c r="AT699" s="27">
        <f t="shared" si="78"/>
        <v>18150000</v>
      </c>
      <c r="BH699" s="256"/>
    </row>
    <row r="700" spans="1:60" ht="18" customHeight="1">
      <c r="A700" s="218">
        <f>SUBTOTAL(3,$AT$7:AT700)</f>
        <v>694</v>
      </c>
      <c r="B700" s="251" t="s">
        <v>12407</v>
      </c>
      <c r="C700" s="251" t="str">
        <f t="shared" si="82"/>
        <v>008</v>
      </c>
      <c r="D700" s="260" t="s">
        <v>5789</v>
      </c>
      <c r="E700" s="258" t="s">
        <v>12408</v>
      </c>
      <c r="F700" s="251" t="s">
        <v>10970</v>
      </c>
      <c r="G700" s="251" t="s">
        <v>496</v>
      </c>
      <c r="H700" s="251"/>
      <c r="I700" s="259" t="s">
        <v>7091</v>
      </c>
      <c r="J700" s="252"/>
      <c r="K700" s="259" t="s">
        <v>7091</v>
      </c>
      <c r="L700" s="252"/>
      <c r="M700" s="251" t="s">
        <v>12235</v>
      </c>
      <c r="N700" s="251"/>
      <c r="O700" s="251"/>
      <c r="P700" s="251"/>
      <c r="Q700" s="288">
        <v>8900000</v>
      </c>
      <c r="R700" s="288"/>
      <c r="S700" s="288"/>
      <c r="T700" s="288"/>
      <c r="U700" s="253">
        <v>8900000</v>
      </c>
      <c r="V700" s="253"/>
      <c r="W700" s="253"/>
      <c r="X700" s="253"/>
      <c r="Y700" s="253"/>
      <c r="Z700" s="253"/>
      <c r="AA700" s="253"/>
      <c r="AB700" s="253"/>
      <c r="AC700" s="253"/>
      <c r="AD700" s="253"/>
      <c r="AE700" s="253"/>
      <c r="AF700" s="253"/>
      <c r="AG700" s="253"/>
      <c r="AH700" s="253"/>
      <c r="AI700" s="253">
        <v>0</v>
      </c>
      <c r="AJ700" s="253"/>
      <c r="AK700" s="253">
        <v>9250000</v>
      </c>
      <c r="AL700" s="253"/>
      <c r="AM700" s="253">
        <v>9250000</v>
      </c>
      <c r="AN700" s="253"/>
      <c r="AO700" s="253"/>
      <c r="AP700" s="253"/>
      <c r="AQ700" s="253"/>
      <c r="AR700" s="253"/>
      <c r="AS700" s="253">
        <f t="shared" si="83"/>
        <v>0</v>
      </c>
      <c r="AT700" s="27">
        <f t="shared" si="78"/>
        <v>0</v>
      </c>
      <c r="BH700" s="256"/>
    </row>
    <row r="701" spans="1:60" ht="18" customHeight="1">
      <c r="A701" s="218">
        <f>SUBTOTAL(3,$AT$7:AT701)</f>
        <v>695</v>
      </c>
      <c r="B701" s="251" t="s">
        <v>12385</v>
      </c>
      <c r="C701" s="251" t="str">
        <f t="shared" si="82"/>
        <v>008</v>
      </c>
      <c r="D701" s="260" t="s">
        <v>12386</v>
      </c>
      <c r="E701" s="258" t="s">
        <v>12387</v>
      </c>
      <c r="F701" s="251" t="s">
        <v>10810</v>
      </c>
      <c r="G701" s="251" t="s">
        <v>496</v>
      </c>
      <c r="H701" s="251"/>
      <c r="I701" s="259" t="s">
        <v>7091</v>
      </c>
      <c r="J701" s="252"/>
      <c r="K701" s="259" t="s">
        <v>7091</v>
      </c>
      <c r="L701" s="252"/>
      <c r="M701" s="251" t="s">
        <v>12235</v>
      </c>
      <c r="N701" s="251"/>
      <c r="O701" s="251"/>
      <c r="P701" s="251"/>
      <c r="Q701" s="288">
        <v>8900000</v>
      </c>
      <c r="R701" s="288"/>
      <c r="S701" s="288"/>
      <c r="T701" s="288"/>
      <c r="U701" s="253"/>
      <c r="V701" s="253"/>
      <c r="W701" s="253"/>
      <c r="X701" s="253"/>
      <c r="Y701" s="253">
        <v>8900000</v>
      </c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>
        <v>0</v>
      </c>
      <c r="AJ701" s="253"/>
      <c r="AK701" s="253">
        <v>9250000</v>
      </c>
      <c r="AL701" s="253"/>
      <c r="AM701" s="253"/>
      <c r="AN701" s="253"/>
      <c r="AO701" s="253"/>
      <c r="AP701" s="253"/>
      <c r="AQ701" s="253"/>
      <c r="AR701" s="253"/>
      <c r="AS701" s="253">
        <f t="shared" si="83"/>
        <v>9250000</v>
      </c>
      <c r="AT701" s="27">
        <f t="shared" si="78"/>
        <v>9250000</v>
      </c>
      <c r="BH701" s="256"/>
    </row>
    <row r="702" spans="1:60" ht="18" customHeight="1">
      <c r="A702" s="218">
        <f>SUBTOTAL(3,$AT$7:AT702)</f>
        <v>696</v>
      </c>
      <c r="B702" s="251" t="s">
        <v>12412</v>
      </c>
      <c r="C702" s="251" t="str">
        <f t="shared" si="82"/>
        <v>008</v>
      </c>
      <c r="D702" s="260" t="s">
        <v>4926</v>
      </c>
      <c r="E702" s="258" t="s">
        <v>12411</v>
      </c>
      <c r="F702" s="251" t="s">
        <v>10748</v>
      </c>
      <c r="G702" s="251" t="s">
        <v>496</v>
      </c>
      <c r="H702" s="251"/>
      <c r="I702" s="259" t="s">
        <v>7091</v>
      </c>
      <c r="J702" s="252"/>
      <c r="K702" s="259" t="s">
        <v>7091</v>
      </c>
      <c r="L702" s="252"/>
      <c r="M702" s="251" t="s">
        <v>12223</v>
      </c>
      <c r="N702" s="251"/>
      <c r="O702" s="251"/>
      <c r="P702" s="251"/>
      <c r="Q702" s="288">
        <v>8900000</v>
      </c>
      <c r="R702" s="288"/>
      <c r="S702" s="288"/>
      <c r="T702" s="288"/>
      <c r="U702" s="253">
        <v>8900000</v>
      </c>
      <c r="V702" s="253"/>
      <c r="W702" s="253"/>
      <c r="X702" s="253"/>
      <c r="Y702" s="253"/>
      <c r="Z702" s="253"/>
      <c r="AA702" s="253"/>
      <c r="AB702" s="253"/>
      <c r="AC702" s="253"/>
      <c r="AD702" s="253"/>
      <c r="AE702" s="253"/>
      <c r="AF702" s="253"/>
      <c r="AG702" s="253"/>
      <c r="AH702" s="253"/>
      <c r="AI702" s="253">
        <v>0</v>
      </c>
      <c r="AJ702" s="253"/>
      <c r="AK702" s="253">
        <v>9250000</v>
      </c>
      <c r="AL702" s="253"/>
      <c r="AM702" s="253">
        <v>9250000</v>
      </c>
      <c r="AN702" s="253"/>
      <c r="AO702" s="253"/>
      <c r="AP702" s="253"/>
      <c r="AQ702" s="253"/>
      <c r="AR702" s="253"/>
      <c r="AS702" s="253">
        <f t="shared" si="83"/>
        <v>0</v>
      </c>
      <c r="AT702" s="27">
        <f t="shared" si="78"/>
        <v>0</v>
      </c>
      <c r="BH702" s="256"/>
    </row>
    <row r="703" spans="1:60" ht="18" customHeight="1">
      <c r="A703" s="218">
        <f>SUBTOTAL(3,$AT$7:AT703)</f>
        <v>697</v>
      </c>
      <c r="B703" s="251" t="s">
        <v>12396</v>
      </c>
      <c r="C703" s="251" t="str">
        <f t="shared" si="82"/>
        <v>008</v>
      </c>
      <c r="D703" s="260" t="s">
        <v>12397</v>
      </c>
      <c r="E703" s="258" t="s">
        <v>12398</v>
      </c>
      <c r="F703" s="251" t="s">
        <v>10582</v>
      </c>
      <c r="G703" s="251" t="s">
        <v>496</v>
      </c>
      <c r="H703" s="251"/>
      <c r="I703" s="259" t="s">
        <v>7091</v>
      </c>
      <c r="J703" s="252"/>
      <c r="K703" s="259" t="s">
        <v>7091</v>
      </c>
      <c r="L703" s="252"/>
      <c r="M703" s="251" t="s">
        <v>12227</v>
      </c>
      <c r="N703" s="251"/>
      <c r="O703" s="251"/>
      <c r="P703" s="251"/>
      <c r="Q703" s="288">
        <v>8900000</v>
      </c>
      <c r="R703" s="288"/>
      <c r="S703" s="288"/>
      <c r="T703" s="288"/>
      <c r="U703" s="253"/>
      <c r="V703" s="253"/>
      <c r="W703" s="253">
        <v>8900000</v>
      </c>
      <c r="X703" s="253"/>
      <c r="Y703" s="253"/>
      <c r="Z703" s="253"/>
      <c r="AA703" s="253"/>
      <c r="AB703" s="253"/>
      <c r="AC703" s="253"/>
      <c r="AD703" s="253"/>
      <c r="AE703" s="253"/>
      <c r="AF703" s="253"/>
      <c r="AG703" s="253"/>
      <c r="AH703" s="253"/>
      <c r="AI703" s="253">
        <v>0</v>
      </c>
      <c r="AJ703" s="253"/>
      <c r="AK703" s="253">
        <v>9250000</v>
      </c>
      <c r="AL703" s="253"/>
      <c r="AM703" s="253">
        <v>9250000</v>
      </c>
      <c r="AN703" s="253"/>
      <c r="AO703" s="253"/>
      <c r="AP703" s="253"/>
      <c r="AQ703" s="253"/>
      <c r="AR703" s="253"/>
      <c r="AS703" s="253">
        <f t="shared" si="83"/>
        <v>0</v>
      </c>
      <c r="AT703" s="27">
        <f t="shared" si="78"/>
        <v>0</v>
      </c>
      <c r="BH703" s="256"/>
    </row>
    <row r="704" spans="1:60" ht="18" customHeight="1">
      <c r="A704" s="218">
        <f>SUBTOTAL(3,$AT$7:AT704)</f>
        <v>698</v>
      </c>
      <c r="B704" s="251" t="s">
        <v>12405</v>
      </c>
      <c r="C704" s="251" t="str">
        <f t="shared" si="82"/>
        <v>008</v>
      </c>
      <c r="D704" s="260" t="s">
        <v>12406</v>
      </c>
      <c r="E704" s="258" t="s">
        <v>10450</v>
      </c>
      <c r="F704" s="251" t="s">
        <v>10970</v>
      </c>
      <c r="G704" s="251" t="s">
        <v>496</v>
      </c>
      <c r="H704" s="251"/>
      <c r="I704" s="259" t="s">
        <v>7091</v>
      </c>
      <c r="J704" s="252"/>
      <c r="K704" s="259" t="s">
        <v>7091</v>
      </c>
      <c r="L704" s="252"/>
      <c r="M704" s="251" t="s">
        <v>12233</v>
      </c>
      <c r="N704" s="251"/>
      <c r="O704" s="251"/>
      <c r="P704" s="251"/>
      <c r="Q704" s="288">
        <v>8900000</v>
      </c>
      <c r="R704" s="288"/>
      <c r="S704" s="288"/>
      <c r="T704" s="288"/>
      <c r="U704" s="253"/>
      <c r="V704" s="253"/>
      <c r="W704" s="253">
        <v>8900000</v>
      </c>
      <c r="X704" s="253"/>
      <c r="Y704" s="253"/>
      <c r="Z704" s="253"/>
      <c r="AA704" s="253"/>
      <c r="AB704" s="253"/>
      <c r="AC704" s="253"/>
      <c r="AD704" s="253"/>
      <c r="AE704" s="253"/>
      <c r="AF704" s="253"/>
      <c r="AG704" s="253"/>
      <c r="AH704" s="253"/>
      <c r="AI704" s="253">
        <v>0</v>
      </c>
      <c r="AJ704" s="253"/>
      <c r="AK704" s="253">
        <v>9250000</v>
      </c>
      <c r="AL704" s="253"/>
      <c r="AM704" s="253">
        <v>9250000</v>
      </c>
      <c r="AN704" s="253"/>
      <c r="AO704" s="253"/>
      <c r="AP704" s="253"/>
      <c r="AQ704" s="253"/>
      <c r="AR704" s="253"/>
      <c r="AS704" s="253">
        <f t="shared" si="83"/>
        <v>0</v>
      </c>
      <c r="AT704" s="27">
        <f t="shared" si="78"/>
        <v>0</v>
      </c>
      <c r="BH704" s="256"/>
    </row>
    <row r="705" spans="1:60" ht="18" customHeight="1">
      <c r="A705" s="218">
        <f>SUBTOTAL(3,$AT$7:AT705)</f>
        <v>699</v>
      </c>
      <c r="B705" s="251" t="s">
        <v>12409</v>
      </c>
      <c r="C705" s="251" t="str">
        <f t="shared" si="82"/>
        <v>008</v>
      </c>
      <c r="D705" s="260" t="s">
        <v>12410</v>
      </c>
      <c r="E705" s="258" t="s">
        <v>12411</v>
      </c>
      <c r="F705" s="251" t="s">
        <v>10787</v>
      </c>
      <c r="G705" s="251" t="s">
        <v>496</v>
      </c>
      <c r="H705" s="251"/>
      <c r="I705" s="259" t="s">
        <v>7091</v>
      </c>
      <c r="J705" s="252"/>
      <c r="K705" s="259" t="s">
        <v>7091</v>
      </c>
      <c r="L705" s="252"/>
      <c r="M705" s="251" t="s">
        <v>12220</v>
      </c>
      <c r="N705" s="251"/>
      <c r="O705" s="251"/>
      <c r="P705" s="251"/>
      <c r="Q705" s="288">
        <v>8900000</v>
      </c>
      <c r="R705" s="288"/>
      <c r="S705" s="288"/>
      <c r="T705" s="288"/>
      <c r="U705" s="253"/>
      <c r="V705" s="253"/>
      <c r="W705" s="253"/>
      <c r="X705" s="253"/>
      <c r="Y705" s="253">
        <v>8900000</v>
      </c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>
        <v>0</v>
      </c>
      <c r="AJ705" s="253"/>
      <c r="AK705" s="253">
        <v>9250000</v>
      </c>
      <c r="AL705" s="253"/>
      <c r="AM705" s="253">
        <v>9250000</v>
      </c>
      <c r="AN705" s="253"/>
      <c r="AO705" s="253"/>
      <c r="AP705" s="253"/>
      <c r="AQ705" s="253"/>
      <c r="AR705" s="253"/>
      <c r="AS705" s="253">
        <f t="shared" si="83"/>
        <v>0</v>
      </c>
      <c r="AT705" s="27">
        <f t="shared" si="78"/>
        <v>0</v>
      </c>
      <c r="BH705" s="256"/>
    </row>
    <row r="706" spans="1:60" ht="18" customHeight="1">
      <c r="A706" s="218">
        <f>SUBTOTAL(3,$AT$7:AT706)</f>
        <v>700</v>
      </c>
      <c r="B706" s="251" t="s">
        <v>12413</v>
      </c>
      <c r="C706" s="251" t="str">
        <f t="shared" si="82"/>
        <v>008</v>
      </c>
      <c r="D706" s="260" t="s">
        <v>12414</v>
      </c>
      <c r="E706" s="258" t="s">
        <v>12415</v>
      </c>
      <c r="F706" s="251" t="s">
        <v>12416</v>
      </c>
      <c r="G706" s="251" t="s">
        <v>496</v>
      </c>
      <c r="H706" s="251"/>
      <c r="I706" s="259" t="s">
        <v>7091</v>
      </c>
      <c r="J706" s="252"/>
      <c r="K706" s="259" t="s">
        <v>7091</v>
      </c>
      <c r="L706" s="252"/>
      <c r="M706" s="251" t="s">
        <v>12220</v>
      </c>
      <c r="N706" s="251"/>
      <c r="O706" s="251"/>
      <c r="P706" s="251"/>
      <c r="Q706" s="288">
        <v>8900000</v>
      </c>
      <c r="R706" s="288"/>
      <c r="S706" s="288"/>
      <c r="T706" s="288"/>
      <c r="U706" s="253"/>
      <c r="V706" s="253"/>
      <c r="W706" s="253">
        <v>8900000</v>
      </c>
      <c r="X706" s="253"/>
      <c r="Y706" s="253"/>
      <c r="Z706" s="253"/>
      <c r="AA706" s="253"/>
      <c r="AB706" s="253"/>
      <c r="AC706" s="253"/>
      <c r="AD706" s="253"/>
      <c r="AE706" s="253"/>
      <c r="AF706" s="253"/>
      <c r="AG706" s="253"/>
      <c r="AH706" s="253"/>
      <c r="AI706" s="253">
        <v>0</v>
      </c>
      <c r="AJ706" s="253"/>
      <c r="AK706" s="253">
        <v>9250000</v>
      </c>
      <c r="AL706" s="253"/>
      <c r="AM706" s="253"/>
      <c r="AN706" s="253"/>
      <c r="AO706" s="253">
        <v>9250000</v>
      </c>
      <c r="AP706" s="253"/>
      <c r="AQ706" s="253"/>
      <c r="AR706" s="253"/>
      <c r="AS706" s="253">
        <f t="shared" ref="AS706:AS707" si="84">IF(SUM(AL706:AO706)&lt;SUM(AK706),SUM(AK706)-SUM(AL706:AO706),)</f>
        <v>0</v>
      </c>
      <c r="AT706" s="27">
        <f t="shared" si="78"/>
        <v>0</v>
      </c>
      <c r="BH706" s="256"/>
    </row>
    <row r="707" spans="1:60" ht="18" customHeight="1">
      <c r="A707" s="218">
        <f>SUBTOTAL(3,$AT$7:AT707)</f>
        <v>701</v>
      </c>
      <c r="B707" s="251" t="s">
        <v>12428</v>
      </c>
      <c r="C707" s="251" t="str">
        <f t="shared" si="82"/>
        <v>008</v>
      </c>
      <c r="D707" s="260" t="s">
        <v>5550</v>
      </c>
      <c r="E707" s="258" t="s">
        <v>12429</v>
      </c>
      <c r="F707" s="251" t="s">
        <v>11972</v>
      </c>
      <c r="G707" s="251" t="s">
        <v>496</v>
      </c>
      <c r="H707" s="251"/>
      <c r="I707" s="259" t="s">
        <v>7091</v>
      </c>
      <c r="J707" s="252"/>
      <c r="K707" s="259" t="s">
        <v>7091</v>
      </c>
      <c r="L707" s="252"/>
      <c r="M707" s="251" t="s">
        <v>12233</v>
      </c>
      <c r="N707" s="251"/>
      <c r="O707" s="251"/>
      <c r="P707" s="251"/>
      <c r="Q707" s="288">
        <v>8900000</v>
      </c>
      <c r="R707" s="288"/>
      <c r="S707" s="288"/>
      <c r="T707" s="288"/>
      <c r="U707" s="253">
        <v>8900000</v>
      </c>
      <c r="V707" s="253"/>
      <c r="W707" s="253"/>
      <c r="X707" s="253"/>
      <c r="Y707" s="253"/>
      <c r="Z707" s="253"/>
      <c r="AA707" s="253"/>
      <c r="AB707" s="253"/>
      <c r="AC707" s="253"/>
      <c r="AD707" s="253"/>
      <c r="AE707" s="253"/>
      <c r="AF707" s="253"/>
      <c r="AG707" s="253"/>
      <c r="AH707" s="253"/>
      <c r="AI707" s="253">
        <v>0</v>
      </c>
      <c r="AJ707" s="253"/>
      <c r="AK707" s="253">
        <v>9250000</v>
      </c>
      <c r="AL707" s="253"/>
      <c r="AM707" s="253"/>
      <c r="AN707" s="253"/>
      <c r="AO707" s="253">
        <v>9250000</v>
      </c>
      <c r="AP707" s="253"/>
      <c r="AQ707" s="253"/>
      <c r="AR707" s="253"/>
      <c r="AS707" s="253">
        <f t="shared" si="84"/>
        <v>0</v>
      </c>
      <c r="AT707" s="27">
        <f t="shared" si="78"/>
        <v>0</v>
      </c>
      <c r="BH707" s="256"/>
    </row>
    <row r="708" spans="1:60" ht="18" customHeight="1">
      <c r="A708" s="218">
        <f>SUBTOTAL(3,$AT$7:AT708)</f>
        <v>702</v>
      </c>
      <c r="B708" s="251" t="s">
        <v>12417</v>
      </c>
      <c r="C708" s="251" t="str">
        <f t="shared" si="82"/>
        <v>008</v>
      </c>
      <c r="D708" s="260" t="s">
        <v>12418</v>
      </c>
      <c r="E708" s="258" t="s">
        <v>12419</v>
      </c>
      <c r="F708" s="251" t="s">
        <v>11734</v>
      </c>
      <c r="G708" s="251" t="s">
        <v>496</v>
      </c>
      <c r="H708" s="251"/>
      <c r="I708" s="259" t="s">
        <v>7091</v>
      </c>
      <c r="J708" s="252"/>
      <c r="K708" s="259" t="s">
        <v>7091</v>
      </c>
      <c r="L708" s="252"/>
      <c r="M708" s="251" t="s">
        <v>12217</v>
      </c>
      <c r="N708" s="251"/>
      <c r="O708" s="251"/>
      <c r="P708" s="251"/>
      <c r="Q708" s="288">
        <v>8900000</v>
      </c>
      <c r="R708" s="288"/>
      <c r="S708" s="288"/>
      <c r="T708" s="288"/>
      <c r="U708" s="253"/>
      <c r="V708" s="253"/>
      <c r="W708" s="253">
        <v>8900000</v>
      </c>
      <c r="X708" s="253"/>
      <c r="Y708" s="253"/>
      <c r="Z708" s="253"/>
      <c r="AA708" s="253"/>
      <c r="AB708" s="253"/>
      <c r="AC708" s="253"/>
      <c r="AD708" s="253"/>
      <c r="AE708" s="253"/>
      <c r="AF708" s="253"/>
      <c r="AG708" s="253"/>
      <c r="AH708" s="253"/>
      <c r="AI708" s="253">
        <v>0</v>
      </c>
      <c r="AJ708" s="253"/>
      <c r="AK708" s="253">
        <v>9250000</v>
      </c>
      <c r="AL708" s="253"/>
      <c r="AM708" s="253">
        <v>9250000</v>
      </c>
      <c r="AN708" s="253"/>
      <c r="AO708" s="253"/>
      <c r="AP708" s="253"/>
      <c r="AQ708" s="253"/>
      <c r="AR708" s="253"/>
      <c r="AS708" s="253">
        <f>IF(SUM(AL708:AM708)&lt;SUM(AK708),SUM(AK708)-SUM(AL708:AM708),)</f>
        <v>0</v>
      </c>
      <c r="AT708" s="27">
        <f t="shared" si="78"/>
        <v>0</v>
      </c>
      <c r="BH708" s="256"/>
    </row>
    <row r="709" spans="1:60" ht="18" customHeight="1">
      <c r="A709" s="218">
        <f>SUBTOTAL(3,$AT$7:AT709)</f>
        <v>703</v>
      </c>
      <c r="B709" s="251" t="s">
        <v>12420</v>
      </c>
      <c r="C709" s="251" t="str">
        <f t="shared" si="82"/>
        <v>008</v>
      </c>
      <c r="D709" s="260" t="s">
        <v>12421</v>
      </c>
      <c r="E709" s="258" t="s">
        <v>12422</v>
      </c>
      <c r="F709" s="251" t="s">
        <v>12423</v>
      </c>
      <c r="G709" s="251" t="s">
        <v>496</v>
      </c>
      <c r="H709" s="251"/>
      <c r="I709" s="259" t="s">
        <v>7091</v>
      </c>
      <c r="J709" s="252"/>
      <c r="K709" s="259" t="s">
        <v>7091</v>
      </c>
      <c r="L709" s="252"/>
      <c r="M709" s="251" t="s">
        <v>12223</v>
      </c>
      <c r="N709" s="251"/>
      <c r="O709" s="251"/>
      <c r="P709" s="251"/>
      <c r="Q709" s="288">
        <v>8900000</v>
      </c>
      <c r="R709" s="288"/>
      <c r="S709" s="288"/>
      <c r="T709" s="288"/>
      <c r="U709" s="253"/>
      <c r="V709" s="253"/>
      <c r="W709" s="253"/>
      <c r="X709" s="253"/>
      <c r="Y709" s="253">
        <v>8900000</v>
      </c>
      <c r="Z709" s="253"/>
      <c r="AA709" s="253"/>
      <c r="AB709" s="253"/>
      <c r="AC709" s="253"/>
      <c r="AD709" s="253"/>
      <c r="AE709" s="253"/>
      <c r="AF709" s="253"/>
      <c r="AG709" s="253"/>
      <c r="AH709" s="253"/>
      <c r="AI709" s="253">
        <v>0</v>
      </c>
      <c r="AJ709" s="253"/>
      <c r="AK709" s="253">
        <v>9250000</v>
      </c>
      <c r="AL709" s="253"/>
      <c r="AM709" s="253">
        <v>9250000</v>
      </c>
      <c r="AN709" s="253"/>
      <c r="AO709" s="253"/>
      <c r="AP709" s="253"/>
      <c r="AQ709" s="253"/>
      <c r="AR709" s="253"/>
      <c r="AS709" s="253">
        <f>IF(SUM(AL709:AM709)&lt;SUM(AK709),SUM(AK709)-SUM(AL709:AM709),)</f>
        <v>0</v>
      </c>
      <c r="AT709" s="27">
        <f t="shared" si="78"/>
        <v>0</v>
      </c>
      <c r="BH709" s="256"/>
    </row>
    <row r="710" spans="1:60" ht="18" customHeight="1">
      <c r="A710" s="218">
        <f>SUBTOTAL(3,$AT$7:AT710)</f>
        <v>704</v>
      </c>
      <c r="B710" s="251" t="s">
        <v>12437</v>
      </c>
      <c r="C710" s="251" t="str">
        <f t="shared" si="82"/>
        <v>008</v>
      </c>
      <c r="D710" s="260" t="s">
        <v>6628</v>
      </c>
      <c r="E710" s="258" t="s">
        <v>12438</v>
      </c>
      <c r="F710" s="251" t="s">
        <v>11676</v>
      </c>
      <c r="G710" s="251" t="s">
        <v>496</v>
      </c>
      <c r="H710" s="251"/>
      <c r="I710" s="259" t="s">
        <v>7091</v>
      </c>
      <c r="J710" s="252"/>
      <c r="K710" s="259" t="s">
        <v>7091</v>
      </c>
      <c r="L710" s="252"/>
      <c r="M710" s="251" t="s">
        <v>12235</v>
      </c>
      <c r="N710" s="251"/>
      <c r="O710" s="251"/>
      <c r="P710" s="251"/>
      <c r="Q710" s="288">
        <v>8900000</v>
      </c>
      <c r="R710" s="288"/>
      <c r="S710" s="288"/>
      <c r="T710" s="288"/>
      <c r="U710" s="253">
        <v>8900000</v>
      </c>
      <c r="V710" s="253"/>
      <c r="W710" s="253"/>
      <c r="X710" s="253"/>
      <c r="Y710" s="253"/>
      <c r="Z710" s="253"/>
      <c r="AA710" s="253"/>
      <c r="AB710" s="253"/>
      <c r="AC710" s="253"/>
      <c r="AD710" s="253"/>
      <c r="AE710" s="253"/>
      <c r="AF710" s="253"/>
      <c r="AG710" s="253"/>
      <c r="AH710" s="253"/>
      <c r="AI710" s="253">
        <v>0</v>
      </c>
      <c r="AJ710" s="253"/>
      <c r="AK710" s="253">
        <v>9250000</v>
      </c>
      <c r="AL710" s="253"/>
      <c r="AM710" s="253">
        <v>9250000</v>
      </c>
      <c r="AN710" s="253"/>
      <c r="AO710" s="253"/>
      <c r="AP710" s="253"/>
      <c r="AQ710" s="253"/>
      <c r="AR710" s="253"/>
      <c r="AS710" s="253">
        <f>IF(SUM(AL710:AM710)&lt;SUM(AK710),SUM(AK710)-SUM(AL710:AM710),)</f>
        <v>0</v>
      </c>
      <c r="AT710" s="27">
        <f t="shared" si="78"/>
        <v>0</v>
      </c>
      <c r="BH710" s="256"/>
    </row>
    <row r="711" spans="1:60" ht="18" customHeight="1">
      <c r="A711" s="218">
        <f>SUBTOTAL(3,$AT$7:AT711)</f>
        <v>705</v>
      </c>
      <c r="B711" s="251" t="s">
        <v>12439</v>
      </c>
      <c r="C711" s="251" t="str">
        <f t="shared" si="82"/>
        <v>008</v>
      </c>
      <c r="D711" s="260" t="s">
        <v>6336</v>
      </c>
      <c r="E711" s="258" t="s">
        <v>12440</v>
      </c>
      <c r="F711" s="251" t="s">
        <v>11087</v>
      </c>
      <c r="G711" s="251" t="s">
        <v>496</v>
      </c>
      <c r="H711" s="251"/>
      <c r="I711" s="259" t="s">
        <v>7091</v>
      </c>
      <c r="J711" s="252"/>
      <c r="K711" s="259" t="s">
        <v>7091</v>
      </c>
      <c r="L711" s="252"/>
      <c r="M711" s="251" t="s">
        <v>12233</v>
      </c>
      <c r="N711" s="251"/>
      <c r="O711" s="251"/>
      <c r="P711" s="251"/>
      <c r="Q711" s="288">
        <v>8900000</v>
      </c>
      <c r="R711" s="288"/>
      <c r="S711" s="288"/>
      <c r="T711" s="288"/>
      <c r="U711" s="253">
        <v>8900000</v>
      </c>
      <c r="V711" s="253"/>
      <c r="W711" s="253"/>
      <c r="X711" s="253"/>
      <c r="Y711" s="253"/>
      <c r="Z711" s="253"/>
      <c r="AA711" s="253"/>
      <c r="AB711" s="253"/>
      <c r="AC711" s="253"/>
      <c r="AD711" s="253"/>
      <c r="AE711" s="253"/>
      <c r="AF711" s="253"/>
      <c r="AG711" s="253"/>
      <c r="AH711" s="253"/>
      <c r="AI711" s="253">
        <v>0</v>
      </c>
      <c r="AJ711" s="253"/>
      <c r="AK711" s="253">
        <v>9250000</v>
      </c>
      <c r="AL711" s="253"/>
      <c r="AM711" s="253"/>
      <c r="AN711" s="253"/>
      <c r="AO711" s="253">
        <v>9250000</v>
      </c>
      <c r="AP711" s="253"/>
      <c r="AQ711" s="253"/>
      <c r="AR711" s="253"/>
      <c r="AS711" s="253">
        <f>IF(SUM(AL711:AO711)&lt;SUM(AK711),SUM(AK711)-SUM(AL711:AO711),)</f>
        <v>0</v>
      </c>
      <c r="AT711" s="27">
        <f t="shared" si="78"/>
        <v>0</v>
      </c>
      <c r="BH711" s="256"/>
    </row>
    <row r="712" spans="1:60" ht="18" customHeight="1">
      <c r="A712" s="218">
        <f>SUBTOTAL(3,$AT$7:AT712)</f>
        <v>706</v>
      </c>
      <c r="B712" s="251" t="s">
        <v>12424</v>
      </c>
      <c r="C712" s="251" t="str">
        <f t="shared" si="82"/>
        <v>008</v>
      </c>
      <c r="D712" s="260" t="s">
        <v>12425</v>
      </c>
      <c r="E712" s="258" t="s">
        <v>12426</v>
      </c>
      <c r="F712" s="251" t="s">
        <v>12427</v>
      </c>
      <c r="G712" s="251" t="s">
        <v>496</v>
      </c>
      <c r="H712" s="251"/>
      <c r="I712" s="259" t="s">
        <v>7091</v>
      </c>
      <c r="J712" s="252"/>
      <c r="K712" s="259" t="s">
        <v>7091</v>
      </c>
      <c r="L712" s="252"/>
      <c r="M712" s="251" t="s">
        <v>12233</v>
      </c>
      <c r="N712" s="251"/>
      <c r="O712" s="251"/>
      <c r="P712" s="251"/>
      <c r="Q712" s="288">
        <v>8900000</v>
      </c>
      <c r="R712" s="288"/>
      <c r="S712" s="288"/>
      <c r="T712" s="288"/>
      <c r="U712" s="253"/>
      <c r="V712" s="253"/>
      <c r="W712" s="253">
        <v>8900000</v>
      </c>
      <c r="X712" s="253"/>
      <c r="Y712" s="253"/>
      <c r="Z712" s="253"/>
      <c r="AA712" s="253"/>
      <c r="AB712" s="253"/>
      <c r="AC712" s="253"/>
      <c r="AD712" s="253"/>
      <c r="AE712" s="253"/>
      <c r="AF712" s="253"/>
      <c r="AG712" s="253"/>
      <c r="AH712" s="253"/>
      <c r="AI712" s="253">
        <v>0</v>
      </c>
      <c r="AJ712" s="253"/>
      <c r="AK712" s="253">
        <v>9250000</v>
      </c>
      <c r="AL712" s="253"/>
      <c r="AM712" s="253">
        <v>9250000</v>
      </c>
      <c r="AN712" s="253"/>
      <c r="AO712" s="253"/>
      <c r="AP712" s="253"/>
      <c r="AQ712" s="253"/>
      <c r="AR712" s="253"/>
      <c r="AS712" s="253">
        <f t="shared" ref="AS712:AS717" si="85">IF(SUM(AL712:AM712)&lt;SUM(AK712),SUM(AK712)-SUM(AL712:AM712),)</f>
        <v>0</v>
      </c>
      <c r="AT712" s="27">
        <f t="shared" ref="AT712:AT775" si="86">AI712+AS712</f>
        <v>0</v>
      </c>
      <c r="BH712" s="256"/>
    </row>
    <row r="713" spans="1:60" ht="18" customHeight="1">
      <c r="A713" s="218">
        <f>SUBTOTAL(3,$AT$7:AT713)</f>
        <v>707</v>
      </c>
      <c r="B713" s="251" t="s">
        <v>12444</v>
      </c>
      <c r="C713" s="251" t="str">
        <f t="shared" si="82"/>
        <v>008</v>
      </c>
      <c r="D713" s="260" t="s">
        <v>6845</v>
      </c>
      <c r="E713" s="258" t="s">
        <v>12445</v>
      </c>
      <c r="F713" s="251" t="s">
        <v>12446</v>
      </c>
      <c r="G713" s="251" t="s">
        <v>7106</v>
      </c>
      <c r="H713" s="251"/>
      <c r="I713" s="259" t="s">
        <v>7091</v>
      </c>
      <c r="J713" s="252"/>
      <c r="K713" s="259" t="s">
        <v>7091</v>
      </c>
      <c r="L713" s="252"/>
      <c r="M713" s="251" t="s">
        <v>12223</v>
      </c>
      <c r="N713" s="251"/>
      <c r="O713" s="251"/>
      <c r="P713" s="251"/>
      <c r="Q713" s="288">
        <v>8900000</v>
      </c>
      <c r="R713" s="288"/>
      <c r="S713" s="288"/>
      <c r="T713" s="288"/>
      <c r="U713" s="253">
        <v>8900000</v>
      </c>
      <c r="V713" s="253"/>
      <c r="W713" s="253"/>
      <c r="X713" s="253"/>
      <c r="Y713" s="253"/>
      <c r="Z713" s="253"/>
      <c r="AA713" s="253"/>
      <c r="AB713" s="253"/>
      <c r="AC713" s="253"/>
      <c r="AD713" s="253"/>
      <c r="AE713" s="253"/>
      <c r="AF713" s="253"/>
      <c r="AG713" s="253"/>
      <c r="AH713" s="253"/>
      <c r="AI713" s="253">
        <v>0</v>
      </c>
      <c r="AJ713" s="253"/>
      <c r="AK713" s="253">
        <v>9250000</v>
      </c>
      <c r="AL713" s="253"/>
      <c r="AM713" s="253">
        <v>9250000</v>
      </c>
      <c r="AN713" s="253"/>
      <c r="AO713" s="253"/>
      <c r="AP713" s="253"/>
      <c r="AQ713" s="253"/>
      <c r="AR713" s="253"/>
      <c r="AS713" s="253">
        <f t="shared" si="85"/>
        <v>0</v>
      </c>
      <c r="AT713" s="27">
        <f t="shared" si="86"/>
        <v>0</v>
      </c>
      <c r="BH713" s="256"/>
    </row>
    <row r="714" spans="1:60" ht="18" customHeight="1">
      <c r="A714" s="218">
        <f>SUBTOTAL(3,$AT$7:AT714)</f>
        <v>708</v>
      </c>
      <c r="B714" s="251" t="s">
        <v>12430</v>
      </c>
      <c r="C714" s="251" t="str">
        <f t="shared" si="82"/>
        <v>008</v>
      </c>
      <c r="D714" s="260" t="s">
        <v>12431</v>
      </c>
      <c r="E714" s="258" t="s">
        <v>12432</v>
      </c>
      <c r="F714" s="251" t="s">
        <v>11096</v>
      </c>
      <c r="G714" s="251" t="s">
        <v>496</v>
      </c>
      <c r="H714" s="251"/>
      <c r="I714" s="259" t="s">
        <v>7091</v>
      </c>
      <c r="J714" s="252"/>
      <c r="K714" s="259" t="s">
        <v>7091</v>
      </c>
      <c r="L714" s="252"/>
      <c r="M714" s="251" t="s">
        <v>12235</v>
      </c>
      <c r="N714" s="251"/>
      <c r="O714" s="251"/>
      <c r="P714" s="251"/>
      <c r="Q714" s="288">
        <v>8900000</v>
      </c>
      <c r="R714" s="288"/>
      <c r="S714" s="288"/>
      <c r="T714" s="288"/>
      <c r="U714" s="253"/>
      <c r="V714" s="253"/>
      <c r="W714" s="253">
        <v>8900000</v>
      </c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>
        <v>0</v>
      </c>
      <c r="AJ714" s="253"/>
      <c r="AK714" s="253">
        <v>9250000</v>
      </c>
      <c r="AL714" s="253"/>
      <c r="AM714" s="253"/>
      <c r="AN714" s="253"/>
      <c r="AO714" s="253"/>
      <c r="AP714" s="253"/>
      <c r="AQ714" s="253"/>
      <c r="AR714" s="253"/>
      <c r="AS714" s="253">
        <f t="shared" si="85"/>
        <v>9250000</v>
      </c>
      <c r="AT714" s="27">
        <f t="shared" si="86"/>
        <v>9250000</v>
      </c>
      <c r="BH714" s="256"/>
    </row>
    <row r="715" spans="1:60" ht="18" customHeight="1">
      <c r="A715" s="218">
        <f>SUBTOTAL(3,$AT$7:AT715)</f>
        <v>709</v>
      </c>
      <c r="B715" s="251" t="s">
        <v>12450</v>
      </c>
      <c r="C715" s="251" t="str">
        <f t="shared" si="82"/>
        <v>008</v>
      </c>
      <c r="D715" s="260" t="s">
        <v>5451</v>
      </c>
      <c r="E715" s="258" t="s">
        <v>12451</v>
      </c>
      <c r="F715" s="251" t="s">
        <v>10970</v>
      </c>
      <c r="G715" s="251" t="s">
        <v>496</v>
      </c>
      <c r="H715" s="251"/>
      <c r="I715" s="259" t="s">
        <v>7091</v>
      </c>
      <c r="J715" s="252"/>
      <c r="K715" s="259" t="s">
        <v>7091</v>
      </c>
      <c r="L715" s="252"/>
      <c r="M715" s="251" t="s">
        <v>12220</v>
      </c>
      <c r="N715" s="251"/>
      <c r="O715" s="251"/>
      <c r="P715" s="251"/>
      <c r="Q715" s="288">
        <v>8900000</v>
      </c>
      <c r="R715" s="288"/>
      <c r="S715" s="288"/>
      <c r="T715" s="288"/>
      <c r="U715" s="253">
        <v>8900000</v>
      </c>
      <c r="V715" s="253"/>
      <c r="W715" s="253"/>
      <c r="X715" s="253"/>
      <c r="Y715" s="253"/>
      <c r="Z715" s="253"/>
      <c r="AA715" s="253"/>
      <c r="AB715" s="253"/>
      <c r="AC715" s="253"/>
      <c r="AD715" s="253"/>
      <c r="AE715" s="253"/>
      <c r="AF715" s="253"/>
      <c r="AG715" s="253"/>
      <c r="AH715" s="253"/>
      <c r="AI715" s="253">
        <v>0</v>
      </c>
      <c r="AJ715" s="253"/>
      <c r="AK715" s="253">
        <v>9250000</v>
      </c>
      <c r="AL715" s="253"/>
      <c r="AM715" s="253">
        <v>9250000</v>
      </c>
      <c r="AN715" s="253"/>
      <c r="AO715" s="253"/>
      <c r="AP715" s="253"/>
      <c r="AQ715" s="253"/>
      <c r="AR715" s="253"/>
      <c r="AS715" s="253">
        <f t="shared" si="85"/>
        <v>0</v>
      </c>
      <c r="AT715" s="27">
        <f t="shared" si="86"/>
        <v>0</v>
      </c>
      <c r="BH715" s="256"/>
    </row>
    <row r="716" spans="1:60" ht="18" customHeight="1">
      <c r="A716" s="218">
        <f>SUBTOTAL(3,$AT$7:AT716)</f>
        <v>710</v>
      </c>
      <c r="B716" s="251" t="s">
        <v>12433</v>
      </c>
      <c r="C716" s="251" t="str">
        <f t="shared" si="82"/>
        <v>008</v>
      </c>
      <c r="D716" s="260" t="s">
        <v>12434</v>
      </c>
      <c r="E716" s="258" t="s">
        <v>12435</v>
      </c>
      <c r="F716" s="251" t="s">
        <v>12436</v>
      </c>
      <c r="G716" s="251" t="s">
        <v>496</v>
      </c>
      <c r="H716" s="251"/>
      <c r="I716" s="259" t="s">
        <v>7091</v>
      </c>
      <c r="J716" s="252"/>
      <c r="K716" s="259" t="s">
        <v>7091</v>
      </c>
      <c r="L716" s="252"/>
      <c r="M716" s="251" t="s">
        <v>12220</v>
      </c>
      <c r="N716" s="251"/>
      <c r="O716" s="251"/>
      <c r="P716" s="251"/>
      <c r="Q716" s="288">
        <v>8900000</v>
      </c>
      <c r="R716" s="288"/>
      <c r="S716" s="288"/>
      <c r="T716" s="288"/>
      <c r="U716" s="253"/>
      <c r="V716" s="253"/>
      <c r="W716" s="253"/>
      <c r="X716" s="253"/>
      <c r="Y716" s="253">
        <v>8900000</v>
      </c>
      <c r="Z716" s="253"/>
      <c r="AA716" s="253"/>
      <c r="AB716" s="253"/>
      <c r="AC716" s="253"/>
      <c r="AD716" s="253"/>
      <c r="AE716" s="253"/>
      <c r="AF716" s="253"/>
      <c r="AG716" s="253"/>
      <c r="AH716" s="253"/>
      <c r="AI716" s="253">
        <v>0</v>
      </c>
      <c r="AJ716" s="253"/>
      <c r="AK716" s="253">
        <v>9250000</v>
      </c>
      <c r="AL716" s="253"/>
      <c r="AM716" s="253"/>
      <c r="AN716" s="253"/>
      <c r="AO716" s="253"/>
      <c r="AP716" s="253"/>
      <c r="AQ716" s="253"/>
      <c r="AR716" s="253"/>
      <c r="AS716" s="253">
        <f t="shared" si="85"/>
        <v>9250000</v>
      </c>
      <c r="AT716" s="27">
        <f t="shared" si="86"/>
        <v>9250000</v>
      </c>
      <c r="BH716" s="256"/>
    </row>
    <row r="717" spans="1:60" ht="18" customHeight="1">
      <c r="A717" s="218">
        <f>SUBTOTAL(3,$AT$7:AT717)</f>
        <v>711</v>
      </c>
      <c r="B717" s="251" t="s">
        <v>12441</v>
      </c>
      <c r="C717" s="251" t="str">
        <f t="shared" si="82"/>
        <v>008</v>
      </c>
      <c r="D717" s="260" t="s">
        <v>12442</v>
      </c>
      <c r="E717" s="258" t="s">
        <v>12443</v>
      </c>
      <c r="F717" s="251" t="s">
        <v>11837</v>
      </c>
      <c r="G717" s="251" t="s">
        <v>496</v>
      </c>
      <c r="H717" s="251"/>
      <c r="I717" s="259" t="s">
        <v>7091</v>
      </c>
      <c r="J717" s="252"/>
      <c r="K717" s="259" t="s">
        <v>7091</v>
      </c>
      <c r="L717" s="252"/>
      <c r="M717" s="251" t="s">
        <v>12217</v>
      </c>
      <c r="N717" s="251"/>
      <c r="O717" s="251"/>
      <c r="P717" s="251"/>
      <c r="Q717" s="288">
        <v>4100000</v>
      </c>
      <c r="R717" s="288"/>
      <c r="S717" s="288"/>
      <c r="T717" s="288"/>
      <c r="U717" s="253"/>
      <c r="V717" s="253"/>
      <c r="W717" s="253">
        <v>4100000</v>
      </c>
      <c r="X717" s="253"/>
      <c r="Y717" s="253"/>
      <c r="Z717" s="253"/>
      <c r="AA717" s="253"/>
      <c r="AB717" s="253"/>
      <c r="AC717" s="253"/>
      <c r="AD717" s="253"/>
      <c r="AE717" s="253"/>
      <c r="AF717" s="253"/>
      <c r="AG717" s="253"/>
      <c r="AH717" s="253"/>
      <c r="AI717" s="253">
        <v>0</v>
      </c>
      <c r="AJ717" s="253"/>
      <c r="AK717" s="253">
        <f>9250000/2</f>
        <v>4625000</v>
      </c>
      <c r="AL717" s="253"/>
      <c r="AM717" s="253">
        <v>4625000</v>
      </c>
      <c r="AN717" s="253"/>
      <c r="AO717" s="253"/>
      <c r="AP717" s="253"/>
      <c r="AQ717" s="253"/>
      <c r="AR717" s="253"/>
      <c r="AS717" s="253">
        <f t="shared" si="85"/>
        <v>0</v>
      </c>
      <c r="AT717" s="27">
        <f t="shared" si="86"/>
        <v>0</v>
      </c>
      <c r="AV717" s="264">
        <v>0.5</v>
      </c>
      <c r="AW717" s="264"/>
      <c r="AX717" s="264"/>
      <c r="AY717" s="264"/>
      <c r="BH717" s="256"/>
    </row>
    <row r="718" spans="1:60" ht="18" customHeight="1">
      <c r="A718" s="218">
        <f>SUBTOTAL(3,$AT$7:AT718)</f>
        <v>712</v>
      </c>
      <c r="B718" s="251" t="s">
        <v>12458</v>
      </c>
      <c r="C718" s="251" t="str">
        <f t="shared" ref="C718:C749" si="87">MID(D718:D2407,4,3)</f>
        <v>008</v>
      </c>
      <c r="D718" s="260" t="s">
        <v>6310</v>
      </c>
      <c r="E718" s="258" t="s">
        <v>12459</v>
      </c>
      <c r="F718" s="251" t="s">
        <v>7273</v>
      </c>
      <c r="G718" s="251" t="s">
        <v>496</v>
      </c>
      <c r="H718" s="251"/>
      <c r="I718" s="259" t="s">
        <v>7091</v>
      </c>
      <c r="J718" s="252"/>
      <c r="K718" s="259" t="s">
        <v>7091</v>
      </c>
      <c r="L718" s="252"/>
      <c r="M718" s="251" t="s">
        <v>12227</v>
      </c>
      <c r="N718" s="251"/>
      <c r="O718" s="251"/>
      <c r="P718" s="251"/>
      <c r="Q718" s="288">
        <v>8900000</v>
      </c>
      <c r="R718" s="288"/>
      <c r="S718" s="288"/>
      <c r="T718" s="288"/>
      <c r="U718" s="253">
        <v>8900000</v>
      </c>
      <c r="V718" s="253"/>
      <c r="W718" s="253"/>
      <c r="X718" s="253"/>
      <c r="Y718" s="253"/>
      <c r="Z718" s="253"/>
      <c r="AA718" s="253"/>
      <c r="AB718" s="253"/>
      <c r="AC718" s="253"/>
      <c r="AD718" s="253"/>
      <c r="AE718" s="253"/>
      <c r="AF718" s="253"/>
      <c r="AG718" s="253"/>
      <c r="AH718" s="253"/>
      <c r="AI718" s="253">
        <v>0</v>
      </c>
      <c r="AJ718" s="253"/>
      <c r="AK718" s="253">
        <v>9250000</v>
      </c>
      <c r="AL718" s="253"/>
      <c r="AM718" s="253"/>
      <c r="AN718" s="253"/>
      <c r="AO718" s="253">
        <v>9250000</v>
      </c>
      <c r="AP718" s="253"/>
      <c r="AQ718" s="253"/>
      <c r="AR718" s="253"/>
      <c r="AS718" s="253">
        <f>IF(SUM(AL718:AO718)&lt;SUM(AK718),SUM(AK718)-SUM(AL718:AO718),)</f>
        <v>0</v>
      </c>
      <c r="AT718" s="27">
        <f t="shared" si="86"/>
        <v>0</v>
      </c>
      <c r="BH718" s="256"/>
    </row>
    <row r="719" spans="1:60" ht="18" customHeight="1">
      <c r="A719" s="218">
        <f>SUBTOTAL(3,$AT$7:AT719)</f>
        <v>713</v>
      </c>
      <c r="B719" s="251" t="s">
        <v>12447</v>
      </c>
      <c r="C719" s="251" t="str">
        <f t="shared" si="87"/>
        <v>008</v>
      </c>
      <c r="D719" s="260" t="s">
        <v>12448</v>
      </c>
      <c r="E719" s="258" t="s">
        <v>12449</v>
      </c>
      <c r="F719" s="251" t="s">
        <v>11663</v>
      </c>
      <c r="G719" s="251" t="s">
        <v>7106</v>
      </c>
      <c r="H719" s="251"/>
      <c r="I719" s="259" t="s">
        <v>7091</v>
      </c>
      <c r="J719" s="252"/>
      <c r="K719" s="259" t="s">
        <v>7091</v>
      </c>
      <c r="L719" s="252"/>
      <c r="M719" s="251" t="s">
        <v>12227</v>
      </c>
      <c r="N719" s="251"/>
      <c r="O719" s="251"/>
      <c r="P719" s="251"/>
      <c r="Q719" s="288">
        <v>8900000</v>
      </c>
      <c r="R719" s="288"/>
      <c r="S719" s="288"/>
      <c r="T719" s="288"/>
      <c r="U719" s="253"/>
      <c r="V719" s="253"/>
      <c r="W719" s="253"/>
      <c r="X719" s="253"/>
      <c r="Y719" s="253"/>
      <c r="Z719" s="253"/>
      <c r="AA719" s="253"/>
      <c r="AB719" s="253"/>
      <c r="AC719" s="253">
        <v>8900000</v>
      </c>
      <c r="AD719" s="253"/>
      <c r="AE719" s="253"/>
      <c r="AF719" s="253"/>
      <c r="AG719" s="253"/>
      <c r="AH719" s="253"/>
      <c r="AI719" s="253">
        <v>0</v>
      </c>
      <c r="AJ719" s="253"/>
      <c r="AK719" s="253">
        <v>9250000</v>
      </c>
      <c r="AL719" s="253"/>
      <c r="AM719" s="253"/>
      <c r="AN719" s="253"/>
      <c r="AO719" s="253"/>
      <c r="AP719" s="253"/>
      <c r="AQ719" s="253"/>
      <c r="AR719" s="253"/>
      <c r="AS719" s="253">
        <f>IF(SUM(AL719:AM719)&lt;SUM(AK719),SUM(AK719)-SUM(AL719:AM719),)</f>
        <v>9250000</v>
      </c>
      <c r="AT719" s="27">
        <f t="shared" si="86"/>
        <v>9250000</v>
      </c>
      <c r="BH719" s="256"/>
    </row>
    <row r="720" spans="1:60" ht="18" customHeight="1">
      <c r="A720" s="218">
        <f>SUBTOTAL(3,$AT$7:AT720)</f>
        <v>714</v>
      </c>
      <c r="B720" s="251" t="s">
        <v>12463</v>
      </c>
      <c r="C720" s="251" t="str">
        <f t="shared" si="87"/>
        <v>008</v>
      </c>
      <c r="D720" s="260" t="s">
        <v>4855</v>
      </c>
      <c r="E720" s="258" t="s">
        <v>12464</v>
      </c>
      <c r="F720" s="251" t="s">
        <v>11194</v>
      </c>
      <c r="G720" s="251" t="s">
        <v>496</v>
      </c>
      <c r="H720" s="251"/>
      <c r="I720" s="259" t="s">
        <v>7091</v>
      </c>
      <c r="J720" s="252"/>
      <c r="K720" s="259" t="s">
        <v>7091</v>
      </c>
      <c r="L720" s="252"/>
      <c r="M720" s="251" t="s">
        <v>12223</v>
      </c>
      <c r="N720" s="251"/>
      <c r="O720" s="251"/>
      <c r="P720" s="251"/>
      <c r="Q720" s="288">
        <v>8900000</v>
      </c>
      <c r="R720" s="288"/>
      <c r="S720" s="288"/>
      <c r="T720" s="288"/>
      <c r="U720" s="253">
        <v>8900000</v>
      </c>
      <c r="V720" s="253"/>
      <c r="W720" s="253"/>
      <c r="X720" s="253"/>
      <c r="Y720" s="253"/>
      <c r="Z720" s="253"/>
      <c r="AA720" s="253"/>
      <c r="AB720" s="253"/>
      <c r="AC720" s="253"/>
      <c r="AD720" s="253"/>
      <c r="AE720" s="253"/>
      <c r="AF720" s="253"/>
      <c r="AG720" s="253"/>
      <c r="AH720" s="253"/>
      <c r="AI720" s="253">
        <v>0</v>
      </c>
      <c r="AJ720" s="253"/>
      <c r="AK720" s="253">
        <v>9250000</v>
      </c>
      <c r="AL720" s="253"/>
      <c r="AM720" s="253"/>
      <c r="AN720" s="253"/>
      <c r="AO720" s="253"/>
      <c r="AP720" s="253"/>
      <c r="AQ720" s="253"/>
      <c r="AR720" s="253"/>
      <c r="AS720" s="253">
        <f>IF(SUM(AL720:AM720)&lt;SUM(AK720),SUM(AK720)-SUM(AL720:AM720),)</f>
        <v>9250000</v>
      </c>
      <c r="AT720" s="27">
        <f t="shared" si="86"/>
        <v>9250000</v>
      </c>
      <c r="BH720" s="256"/>
    </row>
    <row r="721" spans="1:60" ht="18" customHeight="1">
      <c r="A721" s="218">
        <f>SUBTOTAL(3,$AT$7:AT721)</f>
        <v>715</v>
      </c>
      <c r="B721" s="251" t="s">
        <v>12452</v>
      </c>
      <c r="C721" s="251" t="str">
        <f t="shared" si="87"/>
        <v>008</v>
      </c>
      <c r="D721" s="260" t="s">
        <v>12453</v>
      </c>
      <c r="E721" s="258" t="s">
        <v>12454</v>
      </c>
      <c r="F721" s="251" t="s">
        <v>10787</v>
      </c>
      <c r="G721" s="251" t="s">
        <v>496</v>
      </c>
      <c r="H721" s="251"/>
      <c r="I721" s="259" t="s">
        <v>7091</v>
      </c>
      <c r="J721" s="252"/>
      <c r="K721" s="259" t="s">
        <v>7091</v>
      </c>
      <c r="L721" s="252"/>
      <c r="M721" s="251" t="s">
        <v>12217</v>
      </c>
      <c r="N721" s="251"/>
      <c r="O721" s="251"/>
      <c r="P721" s="251"/>
      <c r="Q721" s="288">
        <v>8900000</v>
      </c>
      <c r="R721" s="288"/>
      <c r="S721" s="288"/>
      <c r="T721" s="288"/>
      <c r="U721" s="253"/>
      <c r="V721" s="253"/>
      <c r="W721" s="253"/>
      <c r="X721" s="253"/>
      <c r="Y721" s="253">
        <v>8900000</v>
      </c>
      <c r="Z721" s="253"/>
      <c r="AA721" s="253"/>
      <c r="AB721" s="253"/>
      <c r="AC721" s="253"/>
      <c r="AD721" s="253"/>
      <c r="AE721" s="253"/>
      <c r="AF721" s="253"/>
      <c r="AG721" s="253"/>
      <c r="AH721" s="253"/>
      <c r="AI721" s="253">
        <v>0</v>
      </c>
      <c r="AJ721" s="253"/>
      <c r="AK721" s="253">
        <v>9250000</v>
      </c>
      <c r="AL721" s="253"/>
      <c r="AM721" s="253"/>
      <c r="AN721" s="253"/>
      <c r="AO721" s="253">
        <v>9250000</v>
      </c>
      <c r="AP721" s="253"/>
      <c r="AQ721" s="253"/>
      <c r="AR721" s="253"/>
      <c r="AS721" s="253">
        <f>IF(SUM(AL721:AO721)&lt;SUM(AK721),SUM(AK721)-SUM(AL721:AO721),)</f>
        <v>0</v>
      </c>
      <c r="AT721" s="27">
        <f t="shared" si="86"/>
        <v>0</v>
      </c>
      <c r="BH721" s="256"/>
    </row>
    <row r="722" spans="1:60" ht="18" customHeight="1">
      <c r="A722" s="218">
        <f>SUBTOTAL(3,$AT$7:AT722)</f>
        <v>716</v>
      </c>
      <c r="B722" s="251" t="s">
        <v>12455</v>
      </c>
      <c r="C722" s="251" t="str">
        <f t="shared" si="87"/>
        <v>008</v>
      </c>
      <c r="D722" s="260" t="s">
        <v>12456</v>
      </c>
      <c r="E722" s="258" t="s">
        <v>12457</v>
      </c>
      <c r="F722" s="251" t="s">
        <v>11427</v>
      </c>
      <c r="G722" s="251" t="s">
        <v>496</v>
      </c>
      <c r="H722" s="251"/>
      <c r="I722" s="259" t="s">
        <v>7091</v>
      </c>
      <c r="J722" s="252"/>
      <c r="K722" s="259" t="s">
        <v>7091</v>
      </c>
      <c r="L722" s="252"/>
      <c r="M722" s="251" t="s">
        <v>12233</v>
      </c>
      <c r="N722" s="251"/>
      <c r="O722" s="251"/>
      <c r="P722" s="251"/>
      <c r="Q722" s="288">
        <v>8900000</v>
      </c>
      <c r="R722" s="288"/>
      <c r="S722" s="288"/>
      <c r="T722" s="288"/>
      <c r="U722" s="253"/>
      <c r="V722" s="253"/>
      <c r="W722" s="253"/>
      <c r="X722" s="253"/>
      <c r="Y722" s="253">
        <v>8900000</v>
      </c>
      <c r="Z722" s="253"/>
      <c r="AA722" s="253"/>
      <c r="AB722" s="253"/>
      <c r="AC722" s="253"/>
      <c r="AD722" s="253"/>
      <c r="AE722" s="253"/>
      <c r="AF722" s="253"/>
      <c r="AG722" s="253"/>
      <c r="AH722" s="253"/>
      <c r="AI722" s="253">
        <v>0</v>
      </c>
      <c r="AJ722" s="253"/>
      <c r="AK722" s="253">
        <v>9250000</v>
      </c>
      <c r="AL722" s="253"/>
      <c r="AM722" s="253"/>
      <c r="AN722" s="253"/>
      <c r="AO722" s="253"/>
      <c r="AP722" s="253"/>
      <c r="AQ722" s="253"/>
      <c r="AR722" s="253"/>
      <c r="AS722" s="253">
        <f>IF(SUM(AL722:AM722)&lt;SUM(AK722),SUM(AK722)-SUM(AL722:AM722),)</f>
        <v>9250000</v>
      </c>
      <c r="AT722" s="27">
        <f t="shared" si="86"/>
        <v>9250000</v>
      </c>
      <c r="BH722" s="256"/>
    </row>
    <row r="723" spans="1:60" ht="18" customHeight="1">
      <c r="A723" s="218">
        <f>SUBTOTAL(3,$AT$7:AT723)</f>
        <v>717</v>
      </c>
      <c r="B723" s="251" t="s">
        <v>12471</v>
      </c>
      <c r="C723" s="251" t="str">
        <f t="shared" si="87"/>
        <v>008</v>
      </c>
      <c r="D723" s="260" t="s">
        <v>5443</v>
      </c>
      <c r="E723" s="258" t="s">
        <v>12472</v>
      </c>
      <c r="F723" s="251" t="s">
        <v>7619</v>
      </c>
      <c r="G723" s="251" t="s">
        <v>496</v>
      </c>
      <c r="H723" s="251"/>
      <c r="I723" s="259" t="s">
        <v>7091</v>
      </c>
      <c r="J723" s="252"/>
      <c r="K723" s="259" t="s">
        <v>7091</v>
      </c>
      <c r="L723" s="252"/>
      <c r="M723" s="251" t="s">
        <v>12220</v>
      </c>
      <c r="N723" s="251"/>
      <c r="O723" s="251"/>
      <c r="P723" s="251"/>
      <c r="Q723" s="288">
        <v>8900000</v>
      </c>
      <c r="R723" s="288"/>
      <c r="S723" s="288"/>
      <c r="T723" s="288"/>
      <c r="U723" s="253">
        <v>8900000</v>
      </c>
      <c r="V723" s="253"/>
      <c r="W723" s="253"/>
      <c r="X723" s="253"/>
      <c r="Y723" s="253"/>
      <c r="Z723" s="253"/>
      <c r="AA723" s="253"/>
      <c r="AB723" s="253"/>
      <c r="AC723" s="253"/>
      <c r="AD723" s="253"/>
      <c r="AE723" s="253"/>
      <c r="AF723" s="253"/>
      <c r="AG723" s="253"/>
      <c r="AH723" s="253"/>
      <c r="AI723" s="253">
        <v>0</v>
      </c>
      <c r="AJ723" s="253"/>
      <c r="AK723" s="253">
        <v>9250000</v>
      </c>
      <c r="AL723" s="253"/>
      <c r="AM723" s="253"/>
      <c r="AN723" s="253"/>
      <c r="AO723" s="253">
        <v>9250000</v>
      </c>
      <c r="AP723" s="253"/>
      <c r="AQ723" s="253"/>
      <c r="AR723" s="253"/>
      <c r="AS723" s="253">
        <f>IF(SUM(AL723:AO723)&lt;SUM(AK723),SUM(AK723)-SUM(AL723:AO723),)</f>
        <v>0</v>
      </c>
      <c r="AT723" s="27">
        <f t="shared" si="86"/>
        <v>0</v>
      </c>
      <c r="BH723" s="256"/>
    </row>
    <row r="724" spans="1:60" ht="18" customHeight="1">
      <c r="A724" s="218">
        <f>SUBTOTAL(3,$AT$7:AT724)</f>
        <v>718</v>
      </c>
      <c r="B724" s="251" t="s">
        <v>12473</v>
      </c>
      <c r="C724" s="251" t="str">
        <f t="shared" si="87"/>
        <v>008</v>
      </c>
      <c r="D724" s="260" t="s">
        <v>5780</v>
      </c>
      <c r="E724" s="258" t="s">
        <v>12474</v>
      </c>
      <c r="F724" s="251" t="s">
        <v>11286</v>
      </c>
      <c r="G724" s="251" t="s">
        <v>496</v>
      </c>
      <c r="H724" s="251"/>
      <c r="I724" s="259" t="s">
        <v>7091</v>
      </c>
      <c r="J724" s="252"/>
      <c r="K724" s="259" t="s">
        <v>7091</v>
      </c>
      <c r="L724" s="252"/>
      <c r="M724" s="251" t="s">
        <v>12223</v>
      </c>
      <c r="N724" s="251"/>
      <c r="O724" s="251"/>
      <c r="P724" s="251"/>
      <c r="Q724" s="288">
        <v>8900000</v>
      </c>
      <c r="R724" s="288"/>
      <c r="S724" s="288"/>
      <c r="T724" s="288"/>
      <c r="U724" s="253">
        <v>8900000</v>
      </c>
      <c r="V724" s="253"/>
      <c r="W724" s="253"/>
      <c r="X724" s="253"/>
      <c r="Y724" s="253"/>
      <c r="Z724" s="253"/>
      <c r="AA724" s="253"/>
      <c r="AB724" s="253"/>
      <c r="AC724" s="253"/>
      <c r="AD724" s="253"/>
      <c r="AE724" s="253"/>
      <c r="AF724" s="253"/>
      <c r="AG724" s="253"/>
      <c r="AH724" s="253"/>
      <c r="AI724" s="253">
        <v>0</v>
      </c>
      <c r="AJ724" s="253"/>
      <c r="AK724" s="253">
        <v>9250000</v>
      </c>
      <c r="AL724" s="253"/>
      <c r="AM724" s="253">
        <v>9250000</v>
      </c>
      <c r="AN724" s="253"/>
      <c r="AO724" s="253"/>
      <c r="AP724" s="253"/>
      <c r="AQ724" s="253"/>
      <c r="AR724" s="253"/>
      <c r="AS724" s="253">
        <f t="shared" ref="AS724:AS730" si="88">IF(SUM(AL724:AM724)&lt;SUM(AK724),SUM(AK724)-SUM(AL724:AM724),)</f>
        <v>0</v>
      </c>
      <c r="AT724" s="27">
        <f t="shared" si="86"/>
        <v>0</v>
      </c>
      <c r="BH724" s="256"/>
    </row>
    <row r="725" spans="1:60" ht="18" customHeight="1">
      <c r="A725" s="218">
        <f>SUBTOTAL(3,$AT$7:AT725)</f>
        <v>719</v>
      </c>
      <c r="B725" s="251" t="s">
        <v>12475</v>
      </c>
      <c r="C725" s="251" t="str">
        <f t="shared" si="87"/>
        <v>008</v>
      </c>
      <c r="D725" s="260" t="s">
        <v>6438</v>
      </c>
      <c r="E725" s="258" t="s">
        <v>12476</v>
      </c>
      <c r="F725" s="251" t="s">
        <v>11338</v>
      </c>
      <c r="G725" s="251" t="s">
        <v>496</v>
      </c>
      <c r="H725" s="251"/>
      <c r="I725" s="259" t="s">
        <v>7091</v>
      </c>
      <c r="J725" s="252"/>
      <c r="K725" s="259" t="s">
        <v>7091</v>
      </c>
      <c r="L725" s="252"/>
      <c r="M725" s="251" t="s">
        <v>12227</v>
      </c>
      <c r="N725" s="251"/>
      <c r="O725" s="251"/>
      <c r="P725" s="251"/>
      <c r="Q725" s="288">
        <v>8900000</v>
      </c>
      <c r="R725" s="288"/>
      <c r="S725" s="288"/>
      <c r="T725" s="288"/>
      <c r="U725" s="253">
        <v>8900000</v>
      </c>
      <c r="V725" s="253"/>
      <c r="W725" s="253"/>
      <c r="X725" s="253"/>
      <c r="Y725" s="253"/>
      <c r="Z725" s="253"/>
      <c r="AA725" s="253"/>
      <c r="AB725" s="253"/>
      <c r="AC725" s="253"/>
      <c r="AD725" s="253"/>
      <c r="AE725" s="253"/>
      <c r="AF725" s="253"/>
      <c r="AG725" s="253"/>
      <c r="AH725" s="253"/>
      <c r="AI725" s="253">
        <v>0</v>
      </c>
      <c r="AJ725" s="253"/>
      <c r="AK725" s="253">
        <v>9250000</v>
      </c>
      <c r="AL725" s="253"/>
      <c r="AM725" s="253">
        <v>9250000</v>
      </c>
      <c r="AN725" s="253"/>
      <c r="AO725" s="253"/>
      <c r="AP725" s="253"/>
      <c r="AQ725" s="253"/>
      <c r="AR725" s="253"/>
      <c r="AS725" s="253">
        <f t="shared" si="88"/>
        <v>0</v>
      </c>
      <c r="AT725" s="27">
        <f t="shared" si="86"/>
        <v>0</v>
      </c>
      <c r="BH725" s="256"/>
    </row>
    <row r="726" spans="1:60" ht="18" customHeight="1">
      <c r="A726" s="218">
        <f>SUBTOTAL(3,$AT$7:AT726)</f>
        <v>720</v>
      </c>
      <c r="B726" s="251" t="s">
        <v>12477</v>
      </c>
      <c r="C726" s="251" t="str">
        <f t="shared" si="87"/>
        <v>008</v>
      </c>
      <c r="D726" s="260" t="s">
        <v>6004</v>
      </c>
      <c r="E726" s="258" t="s">
        <v>12478</v>
      </c>
      <c r="F726" s="251" t="s">
        <v>12188</v>
      </c>
      <c r="G726" s="251" t="s">
        <v>496</v>
      </c>
      <c r="H726" s="251"/>
      <c r="I726" s="259" t="s">
        <v>7091</v>
      </c>
      <c r="J726" s="252"/>
      <c r="K726" s="259" t="s">
        <v>7091</v>
      </c>
      <c r="L726" s="252"/>
      <c r="M726" s="251" t="s">
        <v>12235</v>
      </c>
      <c r="N726" s="251"/>
      <c r="O726" s="251"/>
      <c r="P726" s="251"/>
      <c r="Q726" s="288">
        <v>8900000</v>
      </c>
      <c r="R726" s="288"/>
      <c r="S726" s="288"/>
      <c r="T726" s="288"/>
      <c r="U726" s="253">
        <v>8900000</v>
      </c>
      <c r="V726" s="253"/>
      <c r="W726" s="253"/>
      <c r="X726" s="253"/>
      <c r="Y726" s="253"/>
      <c r="Z726" s="253"/>
      <c r="AA726" s="253"/>
      <c r="AB726" s="253"/>
      <c r="AC726" s="253"/>
      <c r="AD726" s="253"/>
      <c r="AE726" s="253"/>
      <c r="AF726" s="253"/>
      <c r="AG726" s="253"/>
      <c r="AH726" s="253"/>
      <c r="AI726" s="253">
        <v>0</v>
      </c>
      <c r="AJ726" s="253"/>
      <c r="AK726" s="253">
        <v>9250000</v>
      </c>
      <c r="AL726" s="253"/>
      <c r="AM726" s="253">
        <v>9250000</v>
      </c>
      <c r="AN726" s="253"/>
      <c r="AO726" s="253"/>
      <c r="AP726" s="253"/>
      <c r="AQ726" s="253"/>
      <c r="AR726" s="253"/>
      <c r="AS726" s="253">
        <f t="shared" si="88"/>
        <v>0</v>
      </c>
      <c r="AT726" s="27">
        <f t="shared" si="86"/>
        <v>0</v>
      </c>
      <c r="BH726" s="256"/>
    </row>
    <row r="727" spans="1:60" ht="18" customHeight="1">
      <c r="A727" s="218">
        <f>SUBTOTAL(3,$AT$7:AT727)</f>
        <v>721</v>
      </c>
      <c r="B727" s="251" t="s">
        <v>12479</v>
      </c>
      <c r="C727" s="251" t="str">
        <f t="shared" si="87"/>
        <v>008</v>
      </c>
      <c r="D727" s="260" t="s">
        <v>5911</v>
      </c>
      <c r="E727" s="258" t="s">
        <v>12480</v>
      </c>
      <c r="F727" s="251" t="s">
        <v>11354</v>
      </c>
      <c r="G727" s="251" t="s">
        <v>496</v>
      </c>
      <c r="H727" s="251"/>
      <c r="I727" s="259" t="s">
        <v>7091</v>
      </c>
      <c r="J727" s="252"/>
      <c r="K727" s="259" t="s">
        <v>7091</v>
      </c>
      <c r="L727" s="252"/>
      <c r="M727" s="251" t="s">
        <v>12223</v>
      </c>
      <c r="N727" s="251"/>
      <c r="O727" s="251"/>
      <c r="P727" s="251"/>
      <c r="Q727" s="288">
        <v>8900000</v>
      </c>
      <c r="R727" s="288"/>
      <c r="S727" s="288"/>
      <c r="T727" s="288"/>
      <c r="U727" s="253">
        <v>8900000</v>
      </c>
      <c r="V727" s="253"/>
      <c r="W727" s="253"/>
      <c r="X727" s="253"/>
      <c r="Y727" s="253"/>
      <c r="Z727" s="253"/>
      <c r="AA727" s="253"/>
      <c r="AB727" s="253"/>
      <c r="AC727" s="253"/>
      <c r="AD727" s="253"/>
      <c r="AE727" s="253"/>
      <c r="AF727" s="253"/>
      <c r="AG727" s="253"/>
      <c r="AH727" s="253"/>
      <c r="AI727" s="253">
        <v>0</v>
      </c>
      <c r="AJ727" s="253"/>
      <c r="AK727" s="253">
        <v>9250000</v>
      </c>
      <c r="AL727" s="253"/>
      <c r="AM727" s="253">
        <v>9250000</v>
      </c>
      <c r="AN727" s="253"/>
      <c r="AO727" s="253"/>
      <c r="AP727" s="253"/>
      <c r="AQ727" s="253"/>
      <c r="AR727" s="253"/>
      <c r="AS727" s="253">
        <f t="shared" si="88"/>
        <v>0</v>
      </c>
      <c r="AT727" s="27">
        <f t="shared" si="86"/>
        <v>0</v>
      </c>
      <c r="BH727" s="256"/>
    </row>
    <row r="728" spans="1:60" ht="18" customHeight="1">
      <c r="A728" s="218">
        <f>SUBTOTAL(3,$AT$7:AT728)</f>
        <v>722</v>
      </c>
      <c r="B728" s="251" t="s">
        <v>12460</v>
      </c>
      <c r="C728" s="251" t="str">
        <f t="shared" si="87"/>
        <v>008</v>
      </c>
      <c r="D728" s="260" t="s">
        <v>12461</v>
      </c>
      <c r="E728" s="258" t="s">
        <v>12462</v>
      </c>
      <c r="F728" s="251" t="s">
        <v>10687</v>
      </c>
      <c r="G728" s="251" t="s">
        <v>496</v>
      </c>
      <c r="H728" s="251"/>
      <c r="I728" s="259" t="s">
        <v>7091</v>
      </c>
      <c r="J728" s="252"/>
      <c r="K728" s="259" t="s">
        <v>7091</v>
      </c>
      <c r="L728" s="252"/>
      <c r="M728" s="251" t="s">
        <v>12220</v>
      </c>
      <c r="N728" s="251"/>
      <c r="O728" s="251"/>
      <c r="P728" s="251"/>
      <c r="Q728" s="288">
        <v>8900000</v>
      </c>
      <c r="R728" s="288"/>
      <c r="S728" s="288"/>
      <c r="T728" s="288"/>
      <c r="U728" s="253"/>
      <c r="V728" s="253"/>
      <c r="W728" s="253">
        <v>8900000</v>
      </c>
      <c r="X728" s="253"/>
      <c r="Y728" s="253"/>
      <c r="Z728" s="253"/>
      <c r="AA728" s="253"/>
      <c r="AB728" s="253"/>
      <c r="AC728" s="253"/>
      <c r="AD728" s="253"/>
      <c r="AE728" s="253"/>
      <c r="AF728" s="253"/>
      <c r="AG728" s="253"/>
      <c r="AH728" s="253"/>
      <c r="AI728" s="253">
        <v>0</v>
      </c>
      <c r="AJ728" s="253"/>
      <c r="AK728" s="253">
        <v>9250000</v>
      </c>
      <c r="AL728" s="253"/>
      <c r="AM728" s="253">
        <v>9250000</v>
      </c>
      <c r="AN728" s="253"/>
      <c r="AO728" s="253"/>
      <c r="AP728" s="253"/>
      <c r="AQ728" s="253"/>
      <c r="AR728" s="253"/>
      <c r="AS728" s="253">
        <f t="shared" si="88"/>
        <v>0</v>
      </c>
      <c r="AT728" s="27">
        <f t="shared" si="86"/>
        <v>0</v>
      </c>
      <c r="BH728" s="256"/>
    </row>
    <row r="729" spans="1:60" ht="18" customHeight="1">
      <c r="A729" s="218">
        <f>SUBTOTAL(3,$AT$7:AT729)</f>
        <v>723</v>
      </c>
      <c r="B729" s="251" t="s">
        <v>12465</v>
      </c>
      <c r="C729" s="251" t="str">
        <f t="shared" si="87"/>
        <v>008</v>
      </c>
      <c r="D729" s="260" t="s">
        <v>12466</v>
      </c>
      <c r="E729" s="258" t="s">
        <v>12467</v>
      </c>
      <c r="F729" s="251" t="s">
        <v>12390</v>
      </c>
      <c r="G729" s="251" t="s">
        <v>496</v>
      </c>
      <c r="H729" s="251"/>
      <c r="I729" s="259" t="s">
        <v>7091</v>
      </c>
      <c r="J729" s="252"/>
      <c r="K729" s="259" t="s">
        <v>7091</v>
      </c>
      <c r="L729" s="252"/>
      <c r="M729" s="251" t="s">
        <v>12235</v>
      </c>
      <c r="N729" s="251"/>
      <c r="O729" s="251"/>
      <c r="P729" s="251"/>
      <c r="Q729" s="288">
        <v>8900000</v>
      </c>
      <c r="R729" s="288"/>
      <c r="S729" s="288"/>
      <c r="T729" s="288"/>
      <c r="U729" s="253"/>
      <c r="V729" s="253"/>
      <c r="W729" s="253"/>
      <c r="X729" s="253"/>
      <c r="Y729" s="253"/>
      <c r="Z729" s="253"/>
      <c r="AA729" s="253"/>
      <c r="AB729" s="253"/>
      <c r="AC729" s="253"/>
      <c r="AD729" s="253"/>
      <c r="AE729" s="253"/>
      <c r="AF729" s="253"/>
      <c r="AG729" s="253"/>
      <c r="AH729" s="253"/>
      <c r="AI729" s="253">
        <v>8900000</v>
      </c>
      <c r="AJ729" s="253"/>
      <c r="AK729" s="253">
        <v>9250000</v>
      </c>
      <c r="AL729" s="253"/>
      <c r="AM729" s="253"/>
      <c r="AN729" s="253"/>
      <c r="AO729" s="253"/>
      <c r="AP729" s="253"/>
      <c r="AQ729" s="253"/>
      <c r="AR729" s="253"/>
      <c r="AS729" s="253">
        <f t="shared" si="88"/>
        <v>9250000</v>
      </c>
      <c r="AT729" s="27">
        <f t="shared" si="86"/>
        <v>18150000</v>
      </c>
      <c r="BH729" s="256"/>
    </row>
    <row r="730" spans="1:60" ht="18" customHeight="1">
      <c r="A730" s="218">
        <f>SUBTOTAL(3,$AT$7:AT730)</f>
        <v>724</v>
      </c>
      <c r="B730" s="251" t="s">
        <v>12468</v>
      </c>
      <c r="C730" s="251" t="str">
        <f t="shared" si="87"/>
        <v>008</v>
      </c>
      <c r="D730" s="260" t="s">
        <v>12469</v>
      </c>
      <c r="E730" s="258" t="s">
        <v>12470</v>
      </c>
      <c r="F730" s="251" t="s">
        <v>12022</v>
      </c>
      <c r="G730" s="251" t="s">
        <v>496</v>
      </c>
      <c r="H730" s="251"/>
      <c r="I730" s="259" t="s">
        <v>7091</v>
      </c>
      <c r="J730" s="252"/>
      <c r="K730" s="259" t="s">
        <v>7091</v>
      </c>
      <c r="L730" s="252"/>
      <c r="M730" s="251" t="s">
        <v>12227</v>
      </c>
      <c r="N730" s="251"/>
      <c r="O730" s="251"/>
      <c r="P730" s="251"/>
      <c r="Q730" s="288">
        <v>8900000</v>
      </c>
      <c r="R730" s="288"/>
      <c r="S730" s="288"/>
      <c r="T730" s="288"/>
      <c r="U730" s="253"/>
      <c r="V730" s="253"/>
      <c r="W730" s="253">
        <v>8900000</v>
      </c>
      <c r="X730" s="253"/>
      <c r="Y730" s="253"/>
      <c r="Z730" s="253"/>
      <c r="AA730" s="253"/>
      <c r="AB730" s="253"/>
      <c r="AC730" s="253"/>
      <c r="AD730" s="253"/>
      <c r="AE730" s="253"/>
      <c r="AF730" s="253"/>
      <c r="AG730" s="253"/>
      <c r="AH730" s="253"/>
      <c r="AI730" s="253">
        <v>0</v>
      </c>
      <c r="AJ730" s="253"/>
      <c r="AK730" s="253">
        <v>9250000</v>
      </c>
      <c r="AL730" s="253"/>
      <c r="AM730" s="253"/>
      <c r="AN730" s="253"/>
      <c r="AO730" s="253"/>
      <c r="AP730" s="253"/>
      <c r="AQ730" s="253">
        <v>9250000</v>
      </c>
      <c r="AR730" s="253"/>
      <c r="AS730" s="253">
        <f>IF(SUM(AL730:AQ730)&lt;SUM(AK730),SUM(AK730)-SUM(AL730:AQ730),)</f>
        <v>0</v>
      </c>
      <c r="AT730" s="27">
        <f t="shared" si="86"/>
        <v>0</v>
      </c>
      <c r="BH730" s="256"/>
    </row>
    <row r="731" spans="1:60" ht="18" customHeight="1">
      <c r="A731" s="218">
        <f>SUBTOTAL(3,$AT$7:AT731)</f>
        <v>725</v>
      </c>
      <c r="B731" s="251" t="s">
        <v>12481</v>
      </c>
      <c r="C731" s="251" t="str">
        <f t="shared" si="87"/>
        <v>008</v>
      </c>
      <c r="D731" s="260" t="s">
        <v>12482</v>
      </c>
      <c r="E731" s="258" t="s">
        <v>12483</v>
      </c>
      <c r="F731" s="251" t="s">
        <v>11218</v>
      </c>
      <c r="G731" s="251" t="s">
        <v>496</v>
      </c>
      <c r="H731" s="251"/>
      <c r="I731" s="259" t="s">
        <v>7091</v>
      </c>
      <c r="J731" s="252"/>
      <c r="K731" s="259" t="s">
        <v>7091</v>
      </c>
      <c r="L731" s="252"/>
      <c r="M731" s="251" t="s">
        <v>12217</v>
      </c>
      <c r="N731" s="251"/>
      <c r="O731" s="251"/>
      <c r="P731" s="251"/>
      <c r="Q731" s="288">
        <v>8900000</v>
      </c>
      <c r="R731" s="288"/>
      <c r="S731" s="288"/>
      <c r="T731" s="288"/>
      <c r="U731" s="253"/>
      <c r="V731" s="253"/>
      <c r="W731" s="253"/>
      <c r="X731" s="253"/>
      <c r="Y731" s="253">
        <v>8900000</v>
      </c>
      <c r="Z731" s="253"/>
      <c r="AA731" s="253"/>
      <c r="AB731" s="253"/>
      <c r="AC731" s="253"/>
      <c r="AD731" s="253"/>
      <c r="AE731" s="253"/>
      <c r="AF731" s="253"/>
      <c r="AG731" s="253"/>
      <c r="AH731" s="253"/>
      <c r="AI731" s="253">
        <v>0</v>
      </c>
      <c r="AJ731" s="253"/>
      <c r="AK731" s="253">
        <v>9250000</v>
      </c>
      <c r="AL731" s="253"/>
      <c r="AM731" s="253"/>
      <c r="AN731" s="253"/>
      <c r="AO731" s="253">
        <v>9250000</v>
      </c>
      <c r="AP731" s="253"/>
      <c r="AQ731" s="253"/>
      <c r="AR731" s="253"/>
      <c r="AS731" s="253">
        <f t="shared" ref="AS731:AS732" si="89">IF(SUM(AL731:AO731)&lt;SUM(AK731),SUM(AK731)-SUM(AL731:AO731),)</f>
        <v>0</v>
      </c>
      <c r="AT731" s="27">
        <f t="shared" si="86"/>
        <v>0</v>
      </c>
      <c r="BH731" s="256"/>
    </row>
    <row r="732" spans="1:60" ht="18" customHeight="1">
      <c r="A732" s="218">
        <f>SUBTOTAL(3,$AT$7:AT732)</f>
        <v>726</v>
      </c>
      <c r="B732" s="251" t="s">
        <v>12492</v>
      </c>
      <c r="C732" s="251" t="str">
        <f t="shared" si="87"/>
        <v>008</v>
      </c>
      <c r="D732" s="260" t="s">
        <v>7023</v>
      </c>
      <c r="E732" s="258" t="s">
        <v>12493</v>
      </c>
      <c r="F732" s="251" t="s">
        <v>10957</v>
      </c>
      <c r="G732" s="251" t="s">
        <v>496</v>
      </c>
      <c r="H732" s="251"/>
      <c r="I732" s="259" t="s">
        <v>7091</v>
      </c>
      <c r="J732" s="252"/>
      <c r="K732" s="259" t="s">
        <v>7091</v>
      </c>
      <c r="L732" s="252"/>
      <c r="M732" s="251" t="s">
        <v>12220</v>
      </c>
      <c r="N732" s="251"/>
      <c r="O732" s="251"/>
      <c r="P732" s="251"/>
      <c r="Q732" s="288">
        <v>8900000</v>
      </c>
      <c r="R732" s="288"/>
      <c r="S732" s="288"/>
      <c r="T732" s="288"/>
      <c r="U732" s="253">
        <v>8900000</v>
      </c>
      <c r="V732" s="253"/>
      <c r="W732" s="253"/>
      <c r="X732" s="253"/>
      <c r="Y732" s="253"/>
      <c r="Z732" s="253"/>
      <c r="AA732" s="253"/>
      <c r="AB732" s="253"/>
      <c r="AC732" s="253"/>
      <c r="AD732" s="253"/>
      <c r="AE732" s="253"/>
      <c r="AF732" s="253"/>
      <c r="AG732" s="253"/>
      <c r="AH732" s="253"/>
      <c r="AI732" s="253">
        <v>0</v>
      </c>
      <c r="AJ732" s="253"/>
      <c r="AK732" s="253">
        <v>9250000</v>
      </c>
      <c r="AL732" s="253"/>
      <c r="AM732" s="253"/>
      <c r="AN732" s="253"/>
      <c r="AO732" s="253">
        <v>9250000</v>
      </c>
      <c r="AP732" s="253"/>
      <c r="AQ732" s="253"/>
      <c r="AR732" s="253"/>
      <c r="AS732" s="253">
        <f t="shared" si="89"/>
        <v>0</v>
      </c>
      <c r="AT732" s="27">
        <f t="shared" si="86"/>
        <v>0</v>
      </c>
      <c r="BH732" s="256"/>
    </row>
    <row r="733" spans="1:60" ht="18" customHeight="1">
      <c r="A733" s="218">
        <f>SUBTOTAL(3,$AT$7:AT733)</f>
        <v>727</v>
      </c>
      <c r="B733" s="251" t="s">
        <v>12494</v>
      </c>
      <c r="C733" s="251" t="str">
        <f t="shared" si="87"/>
        <v>008</v>
      </c>
      <c r="D733" s="260" t="s">
        <v>6917</v>
      </c>
      <c r="E733" s="258" t="s">
        <v>9343</v>
      </c>
      <c r="F733" s="251" t="s">
        <v>10677</v>
      </c>
      <c r="G733" s="251" t="s">
        <v>496</v>
      </c>
      <c r="H733" s="251"/>
      <c r="I733" s="259" t="s">
        <v>7091</v>
      </c>
      <c r="J733" s="252"/>
      <c r="K733" s="259" t="s">
        <v>7091</v>
      </c>
      <c r="L733" s="252"/>
      <c r="M733" s="251" t="s">
        <v>12235</v>
      </c>
      <c r="N733" s="251"/>
      <c r="O733" s="251"/>
      <c r="P733" s="251"/>
      <c r="Q733" s="288">
        <v>8900000</v>
      </c>
      <c r="R733" s="288"/>
      <c r="S733" s="288"/>
      <c r="T733" s="288"/>
      <c r="U733" s="253">
        <v>8900000</v>
      </c>
      <c r="V733" s="253"/>
      <c r="W733" s="253"/>
      <c r="X733" s="253"/>
      <c r="Y733" s="253"/>
      <c r="Z733" s="253"/>
      <c r="AA733" s="253"/>
      <c r="AB733" s="253"/>
      <c r="AC733" s="253"/>
      <c r="AD733" s="253"/>
      <c r="AE733" s="253"/>
      <c r="AF733" s="253"/>
      <c r="AG733" s="253"/>
      <c r="AH733" s="253"/>
      <c r="AI733" s="253">
        <v>0</v>
      </c>
      <c r="AJ733" s="253"/>
      <c r="AK733" s="253">
        <v>9250000</v>
      </c>
      <c r="AL733" s="253"/>
      <c r="AM733" s="253"/>
      <c r="AN733" s="253"/>
      <c r="AO733" s="253"/>
      <c r="AP733" s="253"/>
      <c r="AQ733" s="253"/>
      <c r="AR733" s="253"/>
      <c r="AS733" s="253">
        <f t="shared" ref="AS733:AS751" si="90">IF(SUM(AL733:AM733)&lt;SUM(AK733),SUM(AK733)-SUM(AL733:AM733),)</f>
        <v>9250000</v>
      </c>
      <c r="AT733" s="27">
        <f t="shared" si="86"/>
        <v>9250000</v>
      </c>
      <c r="BH733" s="256"/>
    </row>
    <row r="734" spans="1:60" ht="18" customHeight="1">
      <c r="A734" s="218">
        <f>SUBTOTAL(3,$AT$7:AT734)</f>
        <v>728</v>
      </c>
      <c r="B734" s="251" t="s">
        <v>12495</v>
      </c>
      <c r="C734" s="251" t="str">
        <f t="shared" si="87"/>
        <v>008</v>
      </c>
      <c r="D734" s="260" t="s">
        <v>5354</v>
      </c>
      <c r="E734" s="258" t="s">
        <v>12496</v>
      </c>
      <c r="F734" s="251" t="s">
        <v>10857</v>
      </c>
      <c r="G734" s="251" t="s">
        <v>496</v>
      </c>
      <c r="H734" s="251"/>
      <c r="I734" s="259" t="s">
        <v>7091</v>
      </c>
      <c r="J734" s="252"/>
      <c r="K734" s="259" t="s">
        <v>7091</v>
      </c>
      <c r="L734" s="252"/>
      <c r="M734" s="251" t="s">
        <v>12227</v>
      </c>
      <c r="N734" s="251"/>
      <c r="O734" s="251"/>
      <c r="P734" s="251"/>
      <c r="Q734" s="288">
        <v>8900000</v>
      </c>
      <c r="R734" s="288"/>
      <c r="S734" s="288"/>
      <c r="T734" s="288"/>
      <c r="U734" s="253">
        <v>8900000</v>
      </c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>
        <v>0</v>
      </c>
      <c r="AJ734" s="253"/>
      <c r="AK734" s="253">
        <v>9250000</v>
      </c>
      <c r="AL734" s="253"/>
      <c r="AM734" s="253">
        <v>9250000</v>
      </c>
      <c r="AN734" s="253"/>
      <c r="AO734" s="253"/>
      <c r="AP734" s="253"/>
      <c r="AQ734" s="253"/>
      <c r="AR734" s="253"/>
      <c r="AS734" s="253">
        <f t="shared" si="90"/>
        <v>0</v>
      </c>
      <c r="AT734" s="27">
        <f t="shared" si="86"/>
        <v>0</v>
      </c>
      <c r="BH734" s="256"/>
    </row>
    <row r="735" spans="1:60" ht="18" customHeight="1">
      <c r="A735" s="218">
        <f>SUBTOTAL(3,$AT$7:AT735)</f>
        <v>729</v>
      </c>
      <c r="B735" s="251" t="s">
        <v>12497</v>
      </c>
      <c r="C735" s="251" t="str">
        <f t="shared" si="87"/>
        <v>008</v>
      </c>
      <c r="D735" s="260" t="s">
        <v>6381</v>
      </c>
      <c r="E735" s="258" t="s">
        <v>12498</v>
      </c>
      <c r="F735" s="251" t="s">
        <v>10639</v>
      </c>
      <c r="G735" s="251" t="s">
        <v>496</v>
      </c>
      <c r="H735" s="251"/>
      <c r="I735" s="259" t="s">
        <v>7091</v>
      </c>
      <c r="J735" s="252"/>
      <c r="K735" s="259" t="s">
        <v>7091</v>
      </c>
      <c r="L735" s="252"/>
      <c r="M735" s="251" t="s">
        <v>12223</v>
      </c>
      <c r="N735" s="251"/>
      <c r="O735" s="251"/>
      <c r="P735" s="251"/>
      <c r="Q735" s="288">
        <v>8900000</v>
      </c>
      <c r="R735" s="288"/>
      <c r="S735" s="288"/>
      <c r="T735" s="288"/>
      <c r="U735" s="253">
        <v>8900000</v>
      </c>
      <c r="V735" s="253"/>
      <c r="W735" s="253"/>
      <c r="X735" s="253"/>
      <c r="Y735" s="253"/>
      <c r="Z735" s="253"/>
      <c r="AA735" s="253"/>
      <c r="AB735" s="253"/>
      <c r="AC735" s="253"/>
      <c r="AD735" s="253"/>
      <c r="AE735" s="253"/>
      <c r="AF735" s="253"/>
      <c r="AG735" s="253"/>
      <c r="AH735" s="253"/>
      <c r="AI735" s="253">
        <v>0</v>
      </c>
      <c r="AJ735" s="253"/>
      <c r="AK735" s="253">
        <v>9250000</v>
      </c>
      <c r="AL735" s="253"/>
      <c r="AM735" s="253">
        <v>9250000</v>
      </c>
      <c r="AN735" s="253"/>
      <c r="AO735" s="253"/>
      <c r="AP735" s="253"/>
      <c r="AQ735" s="253"/>
      <c r="AR735" s="253"/>
      <c r="AS735" s="253">
        <f t="shared" si="90"/>
        <v>0</v>
      </c>
      <c r="AT735" s="27">
        <f t="shared" si="86"/>
        <v>0</v>
      </c>
      <c r="BH735" s="256"/>
    </row>
    <row r="736" spans="1:60" ht="18" customHeight="1">
      <c r="A736" s="218">
        <f>SUBTOTAL(3,$AT$7:AT736)</f>
        <v>730</v>
      </c>
      <c r="B736" s="251" t="s">
        <v>12484</v>
      </c>
      <c r="C736" s="251" t="str">
        <f t="shared" si="87"/>
        <v>008</v>
      </c>
      <c r="D736" s="260" t="s">
        <v>12485</v>
      </c>
      <c r="E736" s="258" t="s">
        <v>12486</v>
      </c>
      <c r="F736" s="251" t="s">
        <v>12395</v>
      </c>
      <c r="G736" s="251" t="s">
        <v>496</v>
      </c>
      <c r="H736" s="251"/>
      <c r="I736" s="259" t="s">
        <v>7091</v>
      </c>
      <c r="J736" s="252"/>
      <c r="K736" s="259" t="s">
        <v>7091</v>
      </c>
      <c r="L736" s="252"/>
      <c r="M736" s="251" t="s">
        <v>12233</v>
      </c>
      <c r="N736" s="251"/>
      <c r="O736" s="251"/>
      <c r="P736" s="251"/>
      <c r="Q736" s="288">
        <v>8900000</v>
      </c>
      <c r="R736" s="288"/>
      <c r="S736" s="288"/>
      <c r="T736" s="288"/>
      <c r="U736" s="253"/>
      <c r="V736" s="253"/>
      <c r="W736" s="253"/>
      <c r="X736" s="253"/>
      <c r="Y736" s="253"/>
      <c r="Z736" s="253"/>
      <c r="AA736" s="253"/>
      <c r="AB736" s="253"/>
      <c r="AC736" s="253">
        <v>8900000</v>
      </c>
      <c r="AD736" s="253"/>
      <c r="AE736" s="253"/>
      <c r="AF736" s="253"/>
      <c r="AG736" s="253"/>
      <c r="AH736" s="253"/>
      <c r="AI736" s="253">
        <v>0</v>
      </c>
      <c r="AJ736" s="253"/>
      <c r="AK736" s="253">
        <v>9250000</v>
      </c>
      <c r="AL736" s="253"/>
      <c r="AM736" s="253"/>
      <c r="AN736" s="253"/>
      <c r="AO736" s="253"/>
      <c r="AP736" s="253"/>
      <c r="AQ736" s="253"/>
      <c r="AR736" s="253"/>
      <c r="AS736" s="253">
        <f t="shared" si="90"/>
        <v>9250000</v>
      </c>
      <c r="AT736" s="27">
        <f t="shared" si="86"/>
        <v>9250000</v>
      </c>
      <c r="BH736" s="256"/>
    </row>
    <row r="737" spans="1:60" ht="18" customHeight="1">
      <c r="A737" s="218">
        <f>SUBTOTAL(3,$AT$7:AT737)</f>
        <v>731</v>
      </c>
      <c r="B737" s="251" t="s">
        <v>12502</v>
      </c>
      <c r="C737" s="251" t="str">
        <f t="shared" si="87"/>
        <v>008</v>
      </c>
      <c r="D737" s="260" t="s">
        <v>5965</v>
      </c>
      <c r="E737" s="258" t="s">
        <v>12503</v>
      </c>
      <c r="F737" s="251" t="s">
        <v>12401</v>
      </c>
      <c r="G737" s="251" t="s">
        <v>7106</v>
      </c>
      <c r="H737" s="251"/>
      <c r="I737" s="259" t="s">
        <v>7091</v>
      </c>
      <c r="J737" s="252"/>
      <c r="K737" s="259" t="s">
        <v>7091</v>
      </c>
      <c r="L737" s="252"/>
      <c r="M737" s="251" t="s">
        <v>12217</v>
      </c>
      <c r="N737" s="251"/>
      <c r="O737" s="251"/>
      <c r="P737" s="251"/>
      <c r="Q737" s="288">
        <v>8900000</v>
      </c>
      <c r="R737" s="288"/>
      <c r="S737" s="288"/>
      <c r="T737" s="288"/>
      <c r="U737" s="253">
        <v>8900000</v>
      </c>
      <c r="V737" s="253"/>
      <c r="W737" s="253"/>
      <c r="X737" s="253"/>
      <c r="Y737" s="253"/>
      <c r="Z737" s="253"/>
      <c r="AA737" s="253"/>
      <c r="AB737" s="253"/>
      <c r="AC737" s="253"/>
      <c r="AD737" s="253"/>
      <c r="AE737" s="253"/>
      <c r="AF737" s="253"/>
      <c r="AG737" s="253"/>
      <c r="AH737" s="253"/>
      <c r="AI737" s="253">
        <v>0</v>
      </c>
      <c r="AJ737" s="253"/>
      <c r="AK737" s="253">
        <v>9250000</v>
      </c>
      <c r="AL737" s="253"/>
      <c r="AM737" s="253">
        <v>9250000</v>
      </c>
      <c r="AN737" s="253"/>
      <c r="AO737" s="253"/>
      <c r="AP737" s="253"/>
      <c r="AQ737" s="253"/>
      <c r="AR737" s="253"/>
      <c r="AS737" s="253">
        <f t="shared" si="90"/>
        <v>0</v>
      </c>
      <c r="AT737" s="27">
        <f t="shared" si="86"/>
        <v>0</v>
      </c>
      <c r="BH737" s="256"/>
    </row>
    <row r="738" spans="1:60" ht="18" customHeight="1">
      <c r="A738" s="218">
        <f>SUBTOTAL(3,$AT$7:AT738)</f>
        <v>732</v>
      </c>
      <c r="B738" s="251" t="s">
        <v>12504</v>
      </c>
      <c r="C738" s="251" t="str">
        <f t="shared" si="87"/>
        <v>008</v>
      </c>
      <c r="D738" s="260" t="s">
        <v>5749</v>
      </c>
      <c r="E738" s="258" t="s">
        <v>12505</v>
      </c>
      <c r="F738" s="251" t="s">
        <v>12506</v>
      </c>
      <c r="G738" s="251" t="s">
        <v>496</v>
      </c>
      <c r="H738" s="251"/>
      <c r="I738" s="259" t="s">
        <v>7091</v>
      </c>
      <c r="J738" s="252"/>
      <c r="K738" s="259" t="s">
        <v>7091</v>
      </c>
      <c r="L738" s="252"/>
      <c r="M738" s="251" t="s">
        <v>12227</v>
      </c>
      <c r="N738" s="251"/>
      <c r="O738" s="251"/>
      <c r="P738" s="251"/>
      <c r="Q738" s="288">
        <v>8900000</v>
      </c>
      <c r="R738" s="288"/>
      <c r="S738" s="288"/>
      <c r="T738" s="288"/>
      <c r="U738" s="253">
        <v>8900000</v>
      </c>
      <c r="V738" s="253"/>
      <c r="W738" s="253"/>
      <c r="X738" s="253"/>
      <c r="Y738" s="253"/>
      <c r="Z738" s="253"/>
      <c r="AA738" s="253"/>
      <c r="AB738" s="253"/>
      <c r="AC738" s="253"/>
      <c r="AD738" s="253"/>
      <c r="AE738" s="253"/>
      <c r="AF738" s="253"/>
      <c r="AG738" s="253"/>
      <c r="AH738" s="253"/>
      <c r="AI738" s="253">
        <v>0</v>
      </c>
      <c r="AJ738" s="253"/>
      <c r="AK738" s="253">
        <v>9250000</v>
      </c>
      <c r="AL738" s="253"/>
      <c r="AM738" s="253">
        <v>9250000</v>
      </c>
      <c r="AN738" s="253"/>
      <c r="AO738" s="253"/>
      <c r="AP738" s="253"/>
      <c r="AQ738" s="253"/>
      <c r="AR738" s="253"/>
      <c r="AS738" s="253">
        <f t="shared" si="90"/>
        <v>0</v>
      </c>
      <c r="AT738" s="27">
        <f t="shared" si="86"/>
        <v>0</v>
      </c>
      <c r="BH738" s="256"/>
    </row>
    <row r="739" spans="1:60" ht="18" customHeight="1">
      <c r="A739" s="218">
        <f>SUBTOTAL(3,$AT$7:AT739)</f>
        <v>733</v>
      </c>
      <c r="B739" s="251" t="s">
        <v>12507</v>
      </c>
      <c r="C739" s="251" t="str">
        <f t="shared" si="87"/>
        <v>008</v>
      </c>
      <c r="D739" s="260" t="s">
        <v>6911</v>
      </c>
      <c r="E739" s="258" t="s">
        <v>12508</v>
      </c>
      <c r="F739" s="251" t="s">
        <v>10560</v>
      </c>
      <c r="G739" s="251" t="s">
        <v>496</v>
      </c>
      <c r="H739" s="251"/>
      <c r="I739" s="259" t="s">
        <v>7091</v>
      </c>
      <c r="J739" s="252"/>
      <c r="K739" s="259" t="s">
        <v>7091</v>
      </c>
      <c r="L739" s="252"/>
      <c r="M739" s="251" t="s">
        <v>12223</v>
      </c>
      <c r="N739" s="251"/>
      <c r="O739" s="251"/>
      <c r="P739" s="251"/>
      <c r="Q739" s="288">
        <v>8900000</v>
      </c>
      <c r="R739" s="288"/>
      <c r="S739" s="288"/>
      <c r="T739" s="288"/>
      <c r="U739" s="253">
        <v>8900000</v>
      </c>
      <c r="V739" s="253"/>
      <c r="W739" s="253"/>
      <c r="X739" s="253"/>
      <c r="Y739" s="253"/>
      <c r="Z739" s="253"/>
      <c r="AA739" s="253"/>
      <c r="AB739" s="253"/>
      <c r="AC739" s="253"/>
      <c r="AD739" s="253"/>
      <c r="AE739" s="253"/>
      <c r="AF739" s="253"/>
      <c r="AG739" s="253"/>
      <c r="AH739" s="253"/>
      <c r="AI739" s="253">
        <v>0</v>
      </c>
      <c r="AJ739" s="253"/>
      <c r="AK739" s="253">
        <v>9250000</v>
      </c>
      <c r="AL739" s="253"/>
      <c r="AM739" s="253"/>
      <c r="AN739" s="253"/>
      <c r="AO739" s="253"/>
      <c r="AP739" s="253"/>
      <c r="AQ739" s="253"/>
      <c r="AR739" s="253"/>
      <c r="AS739" s="253">
        <f t="shared" si="90"/>
        <v>9250000</v>
      </c>
      <c r="AT739" s="27">
        <f t="shared" si="86"/>
        <v>9250000</v>
      </c>
      <c r="BH739" s="256"/>
    </row>
    <row r="740" spans="1:60" ht="18" customHeight="1">
      <c r="A740" s="218">
        <f>SUBTOTAL(3,$AT$7:AT740)</f>
        <v>734</v>
      </c>
      <c r="B740" s="251" t="s">
        <v>12509</v>
      </c>
      <c r="C740" s="251" t="str">
        <f t="shared" si="87"/>
        <v>008</v>
      </c>
      <c r="D740" s="260" t="s">
        <v>5153</v>
      </c>
      <c r="E740" s="258" t="s">
        <v>12510</v>
      </c>
      <c r="F740" s="251" t="s">
        <v>10844</v>
      </c>
      <c r="G740" s="251" t="s">
        <v>7106</v>
      </c>
      <c r="H740" s="251"/>
      <c r="I740" s="259" t="s">
        <v>7091</v>
      </c>
      <c r="J740" s="252"/>
      <c r="K740" s="259" t="s">
        <v>7091</v>
      </c>
      <c r="L740" s="252"/>
      <c r="M740" s="251" t="s">
        <v>12235</v>
      </c>
      <c r="N740" s="251"/>
      <c r="O740" s="251"/>
      <c r="P740" s="251"/>
      <c r="Q740" s="288">
        <v>8900000</v>
      </c>
      <c r="R740" s="288"/>
      <c r="S740" s="288"/>
      <c r="T740" s="288"/>
      <c r="U740" s="253">
        <v>8900000</v>
      </c>
      <c r="V740" s="253"/>
      <c r="W740" s="253"/>
      <c r="X740" s="253"/>
      <c r="Y740" s="253"/>
      <c r="Z740" s="253"/>
      <c r="AA740" s="253"/>
      <c r="AB740" s="253"/>
      <c r="AC740" s="253"/>
      <c r="AD740" s="253"/>
      <c r="AE740" s="253"/>
      <c r="AF740" s="253"/>
      <c r="AG740" s="253"/>
      <c r="AH740" s="253"/>
      <c r="AI740" s="253">
        <v>0</v>
      </c>
      <c r="AJ740" s="253"/>
      <c r="AK740" s="253">
        <v>9250000</v>
      </c>
      <c r="AL740" s="253"/>
      <c r="AM740" s="253">
        <v>9250000</v>
      </c>
      <c r="AN740" s="253"/>
      <c r="AO740" s="253"/>
      <c r="AP740" s="253"/>
      <c r="AQ740" s="253"/>
      <c r="AR740" s="253"/>
      <c r="AS740" s="253">
        <f t="shared" si="90"/>
        <v>0</v>
      </c>
      <c r="AT740" s="27">
        <f t="shared" si="86"/>
        <v>0</v>
      </c>
      <c r="BH740" s="256"/>
    </row>
    <row r="741" spans="1:60" ht="18" customHeight="1">
      <c r="A741" s="218">
        <f>SUBTOTAL(3,$AT$7:AT741)</f>
        <v>735</v>
      </c>
      <c r="B741" s="251" t="s">
        <v>12487</v>
      </c>
      <c r="C741" s="251" t="str">
        <f t="shared" si="87"/>
        <v>008</v>
      </c>
      <c r="D741" s="260" t="s">
        <v>12488</v>
      </c>
      <c r="E741" s="258" t="s">
        <v>10815</v>
      </c>
      <c r="F741" s="251" t="s">
        <v>11875</v>
      </c>
      <c r="G741" s="251" t="s">
        <v>496</v>
      </c>
      <c r="H741" s="251"/>
      <c r="I741" s="259" t="s">
        <v>7091</v>
      </c>
      <c r="J741" s="252"/>
      <c r="K741" s="259" t="s">
        <v>7091</v>
      </c>
      <c r="L741" s="252"/>
      <c r="M741" s="251" t="s">
        <v>12217</v>
      </c>
      <c r="N741" s="251"/>
      <c r="O741" s="251"/>
      <c r="P741" s="251"/>
      <c r="Q741" s="288">
        <v>8900000</v>
      </c>
      <c r="R741" s="288"/>
      <c r="S741" s="288"/>
      <c r="T741" s="288"/>
      <c r="U741" s="253"/>
      <c r="V741" s="253"/>
      <c r="W741" s="253">
        <v>8900000</v>
      </c>
      <c r="X741" s="253"/>
      <c r="Y741" s="253"/>
      <c r="Z741" s="253"/>
      <c r="AA741" s="253"/>
      <c r="AB741" s="253"/>
      <c r="AC741" s="253"/>
      <c r="AD741" s="253"/>
      <c r="AE741" s="253"/>
      <c r="AF741" s="253"/>
      <c r="AG741" s="253"/>
      <c r="AH741" s="253"/>
      <c r="AI741" s="253">
        <v>0</v>
      </c>
      <c r="AJ741" s="253"/>
      <c r="AK741" s="253">
        <v>9250000</v>
      </c>
      <c r="AL741" s="253"/>
      <c r="AM741" s="253"/>
      <c r="AN741" s="253"/>
      <c r="AO741" s="253"/>
      <c r="AP741" s="253"/>
      <c r="AQ741" s="253">
        <v>9250000</v>
      </c>
      <c r="AR741" s="253"/>
      <c r="AS741" s="253">
        <f>IF(SUM(AL741:AQ741)&lt;SUM(AK741),SUM(AK741)-SUM(AL741:AQ741),)</f>
        <v>0</v>
      </c>
      <c r="AT741" s="27">
        <f t="shared" si="86"/>
        <v>0</v>
      </c>
      <c r="BH741" s="256"/>
    </row>
    <row r="742" spans="1:60" ht="18" customHeight="1">
      <c r="A742" s="218">
        <f>SUBTOTAL(3,$AT$7:AT742)</f>
        <v>736</v>
      </c>
      <c r="B742" s="251" t="s">
        <v>12489</v>
      </c>
      <c r="C742" s="251" t="str">
        <f t="shared" si="87"/>
        <v>008</v>
      </c>
      <c r="D742" s="260" t="s">
        <v>12490</v>
      </c>
      <c r="E742" s="258" t="s">
        <v>12491</v>
      </c>
      <c r="F742" s="251" t="s">
        <v>11738</v>
      </c>
      <c r="G742" s="251" t="s">
        <v>496</v>
      </c>
      <c r="H742" s="251"/>
      <c r="I742" s="259" t="s">
        <v>7091</v>
      </c>
      <c r="J742" s="252"/>
      <c r="K742" s="259" t="s">
        <v>7091</v>
      </c>
      <c r="L742" s="252"/>
      <c r="M742" s="251" t="s">
        <v>12233</v>
      </c>
      <c r="N742" s="251"/>
      <c r="O742" s="251"/>
      <c r="P742" s="251"/>
      <c r="Q742" s="288">
        <v>8900000</v>
      </c>
      <c r="R742" s="288"/>
      <c r="S742" s="288"/>
      <c r="T742" s="288"/>
      <c r="U742" s="253"/>
      <c r="V742" s="253"/>
      <c r="W742" s="253">
        <v>8900000</v>
      </c>
      <c r="X742" s="253"/>
      <c r="Y742" s="253"/>
      <c r="Z742" s="253"/>
      <c r="AA742" s="253"/>
      <c r="AB742" s="253"/>
      <c r="AC742" s="253"/>
      <c r="AD742" s="253"/>
      <c r="AE742" s="253"/>
      <c r="AF742" s="253"/>
      <c r="AG742" s="253"/>
      <c r="AH742" s="253"/>
      <c r="AI742" s="253">
        <v>0</v>
      </c>
      <c r="AJ742" s="253"/>
      <c r="AK742" s="253">
        <v>9250000</v>
      </c>
      <c r="AL742" s="253"/>
      <c r="AM742" s="253">
        <v>9250000</v>
      </c>
      <c r="AN742" s="253"/>
      <c r="AO742" s="253"/>
      <c r="AP742" s="253"/>
      <c r="AQ742" s="253"/>
      <c r="AR742" s="253"/>
      <c r="AS742" s="253">
        <f t="shared" si="90"/>
        <v>0</v>
      </c>
      <c r="AT742" s="27">
        <f t="shared" si="86"/>
        <v>0</v>
      </c>
      <c r="BH742" s="256"/>
    </row>
    <row r="743" spans="1:60" ht="18" customHeight="1">
      <c r="A743" s="218">
        <f>SUBTOTAL(3,$AT$7:AT743)</f>
        <v>737</v>
      </c>
      <c r="B743" s="251" t="s">
        <v>12499</v>
      </c>
      <c r="C743" s="251" t="str">
        <f t="shared" si="87"/>
        <v>008</v>
      </c>
      <c r="D743" s="260" t="s">
        <v>12500</v>
      </c>
      <c r="E743" s="258" t="s">
        <v>12501</v>
      </c>
      <c r="F743" s="251" t="s">
        <v>12232</v>
      </c>
      <c r="G743" s="251" t="s">
        <v>496</v>
      </c>
      <c r="H743" s="251"/>
      <c r="I743" s="259" t="s">
        <v>7091</v>
      </c>
      <c r="J743" s="252"/>
      <c r="K743" s="259" t="s">
        <v>7091</v>
      </c>
      <c r="L743" s="252"/>
      <c r="M743" s="251" t="s">
        <v>12220</v>
      </c>
      <c r="N743" s="251"/>
      <c r="O743" s="251"/>
      <c r="P743" s="251"/>
      <c r="Q743" s="288">
        <v>8900000</v>
      </c>
      <c r="R743" s="288"/>
      <c r="S743" s="288"/>
      <c r="T743" s="288"/>
      <c r="U743" s="253"/>
      <c r="V743" s="253"/>
      <c r="W743" s="253">
        <v>8900000</v>
      </c>
      <c r="X743" s="253"/>
      <c r="Y743" s="253"/>
      <c r="Z743" s="253"/>
      <c r="AA743" s="253"/>
      <c r="AB743" s="253"/>
      <c r="AC743" s="253"/>
      <c r="AD743" s="253"/>
      <c r="AE743" s="253"/>
      <c r="AF743" s="253"/>
      <c r="AG743" s="253"/>
      <c r="AH743" s="253"/>
      <c r="AI743" s="253">
        <v>0</v>
      </c>
      <c r="AJ743" s="253"/>
      <c r="AK743" s="253">
        <v>9250000</v>
      </c>
      <c r="AL743" s="253"/>
      <c r="AM743" s="253">
        <v>9250000</v>
      </c>
      <c r="AN743" s="253"/>
      <c r="AO743" s="253"/>
      <c r="AP743" s="253"/>
      <c r="AQ743" s="253"/>
      <c r="AR743" s="253"/>
      <c r="AS743" s="253">
        <f t="shared" si="90"/>
        <v>0</v>
      </c>
      <c r="AT743" s="27">
        <f t="shared" si="86"/>
        <v>0</v>
      </c>
      <c r="BH743" s="256"/>
    </row>
    <row r="744" spans="1:60" ht="18" customHeight="1">
      <c r="A744" s="218">
        <f>SUBTOTAL(3,$AT$7:AT744)</f>
        <v>738</v>
      </c>
      <c r="B744" s="251" t="s">
        <v>12511</v>
      </c>
      <c r="C744" s="251" t="str">
        <f t="shared" si="87"/>
        <v>008</v>
      </c>
      <c r="D744" s="260" t="s">
        <v>12512</v>
      </c>
      <c r="E744" s="258" t="s">
        <v>12513</v>
      </c>
      <c r="F744" s="251" t="s">
        <v>12514</v>
      </c>
      <c r="G744" s="251" t="s">
        <v>496</v>
      </c>
      <c r="H744" s="251"/>
      <c r="I744" s="259" t="s">
        <v>7091</v>
      </c>
      <c r="J744" s="252"/>
      <c r="K744" s="259" t="s">
        <v>7091</v>
      </c>
      <c r="L744" s="252"/>
      <c r="M744" s="251" t="s">
        <v>12220</v>
      </c>
      <c r="N744" s="251"/>
      <c r="O744" s="251"/>
      <c r="P744" s="251"/>
      <c r="Q744" s="288">
        <v>8900000</v>
      </c>
      <c r="R744" s="288"/>
      <c r="S744" s="288"/>
      <c r="T744" s="288"/>
      <c r="U744" s="253"/>
      <c r="V744" s="253"/>
      <c r="W744" s="253">
        <v>8900000</v>
      </c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>
        <v>0</v>
      </c>
      <c r="AJ744" s="253"/>
      <c r="AK744" s="253">
        <v>9250000</v>
      </c>
      <c r="AL744" s="253"/>
      <c r="AM744" s="253"/>
      <c r="AN744" s="253"/>
      <c r="AO744" s="253"/>
      <c r="AP744" s="253"/>
      <c r="AQ744" s="253"/>
      <c r="AR744" s="253"/>
      <c r="AS744" s="253">
        <f t="shared" si="90"/>
        <v>9250000</v>
      </c>
      <c r="AT744" s="27">
        <f t="shared" si="86"/>
        <v>9250000</v>
      </c>
      <c r="BH744" s="256"/>
    </row>
    <row r="745" spans="1:60" ht="18" customHeight="1">
      <c r="A745" s="218">
        <f>SUBTOTAL(3,$AT$7:AT745)</f>
        <v>739</v>
      </c>
      <c r="B745" s="251" t="s">
        <v>12523</v>
      </c>
      <c r="C745" s="251" t="str">
        <f t="shared" si="87"/>
        <v>008</v>
      </c>
      <c r="D745" s="260" t="s">
        <v>5179</v>
      </c>
      <c r="E745" s="258" t="s">
        <v>9531</v>
      </c>
      <c r="F745" s="251" t="s">
        <v>12524</v>
      </c>
      <c r="G745" s="251" t="s">
        <v>496</v>
      </c>
      <c r="H745" s="251"/>
      <c r="I745" s="259" t="s">
        <v>7091</v>
      </c>
      <c r="J745" s="252"/>
      <c r="K745" s="259" t="s">
        <v>7091</v>
      </c>
      <c r="L745" s="252"/>
      <c r="M745" s="251" t="s">
        <v>12223</v>
      </c>
      <c r="N745" s="251"/>
      <c r="O745" s="251"/>
      <c r="P745" s="251"/>
      <c r="Q745" s="288">
        <v>8900000</v>
      </c>
      <c r="R745" s="288"/>
      <c r="S745" s="288"/>
      <c r="T745" s="288"/>
      <c r="U745" s="253">
        <v>8900000</v>
      </c>
      <c r="V745" s="253"/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>
        <v>0</v>
      </c>
      <c r="AJ745" s="253"/>
      <c r="AK745" s="253">
        <v>9250000</v>
      </c>
      <c r="AL745" s="253"/>
      <c r="AM745" s="253"/>
      <c r="AN745" s="253"/>
      <c r="AO745" s="253"/>
      <c r="AP745" s="253"/>
      <c r="AQ745" s="253"/>
      <c r="AR745" s="253"/>
      <c r="AS745" s="253">
        <f t="shared" si="90"/>
        <v>9250000</v>
      </c>
      <c r="AT745" s="27">
        <f t="shared" si="86"/>
        <v>9250000</v>
      </c>
      <c r="BH745" s="256"/>
    </row>
    <row r="746" spans="1:60" ht="18" customHeight="1">
      <c r="A746" s="218">
        <f>SUBTOTAL(3,$AT$7:AT746)</f>
        <v>740</v>
      </c>
      <c r="B746" s="251" t="s">
        <v>12515</v>
      </c>
      <c r="C746" s="251" t="str">
        <f t="shared" si="87"/>
        <v>008</v>
      </c>
      <c r="D746" s="260" t="s">
        <v>12516</v>
      </c>
      <c r="E746" s="258" t="s">
        <v>12517</v>
      </c>
      <c r="F746" s="251" t="s">
        <v>12514</v>
      </c>
      <c r="G746" s="251" t="s">
        <v>7106</v>
      </c>
      <c r="H746" s="251"/>
      <c r="I746" s="259" t="s">
        <v>7091</v>
      </c>
      <c r="J746" s="252"/>
      <c r="K746" s="259" t="s">
        <v>7091</v>
      </c>
      <c r="L746" s="252"/>
      <c r="M746" s="251" t="s">
        <v>12233</v>
      </c>
      <c r="N746" s="251"/>
      <c r="O746" s="251"/>
      <c r="P746" s="251"/>
      <c r="Q746" s="288">
        <v>8900000</v>
      </c>
      <c r="R746" s="288"/>
      <c r="S746" s="288"/>
      <c r="T746" s="288"/>
      <c r="U746" s="253"/>
      <c r="V746" s="253"/>
      <c r="W746" s="253"/>
      <c r="X746" s="253"/>
      <c r="Y746" s="253"/>
      <c r="Z746" s="253"/>
      <c r="AA746" s="253"/>
      <c r="AB746" s="253"/>
      <c r="AC746" s="357">
        <v>8900000</v>
      </c>
      <c r="AD746" s="357"/>
      <c r="AE746" s="357"/>
      <c r="AF746" s="357"/>
      <c r="AG746" s="357"/>
      <c r="AH746" s="253"/>
      <c r="AI746" s="253">
        <v>0</v>
      </c>
      <c r="AJ746" s="253"/>
      <c r="AK746" s="253">
        <v>9250000</v>
      </c>
      <c r="AL746" s="253"/>
      <c r="AM746" s="253"/>
      <c r="AN746" s="253"/>
      <c r="AO746" s="253"/>
      <c r="AP746" s="253"/>
      <c r="AQ746" s="253"/>
      <c r="AR746" s="253"/>
      <c r="AS746" s="253">
        <f t="shared" si="90"/>
        <v>9250000</v>
      </c>
      <c r="AT746" s="27">
        <f t="shared" si="86"/>
        <v>9250000</v>
      </c>
      <c r="BH746" s="256"/>
    </row>
    <row r="747" spans="1:60" ht="18" customHeight="1">
      <c r="A747" s="218">
        <f>SUBTOTAL(3,$AT$7:AT747)</f>
        <v>741</v>
      </c>
      <c r="B747" s="251" t="s">
        <v>12528</v>
      </c>
      <c r="C747" s="251" t="str">
        <f t="shared" si="87"/>
        <v>008</v>
      </c>
      <c r="D747" s="260" t="s">
        <v>6378</v>
      </c>
      <c r="E747" s="258" t="s">
        <v>12529</v>
      </c>
      <c r="F747" s="251" t="s">
        <v>11301</v>
      </c>
      <c r="G747" s="251" t="s">
        <v>496</v>
      </c>
      <c r="H747" s="251"/>
      <c r="I747" s="259" t="s">
        <v>7091</v>
      </c>
      <c r="J747" s="252"/>
      <c r="K747" s="259" t="s">
        <v>7091</v>
      </c>
      <c r="L747" s="252"/>
      <c r="M747" s="251" t="s">
        <v>12217</v>
      </c>
      <c r="N747" s="251"/>
      <c r="O747" s="251"/>
      <c r="P747" s="251"/>
      <c r="Q747" s="288">
        <v>8900000</v>
      </c>
      <c r="R747" s="288"/>
      <c r="S747" s="288"/>
      <c r="T747" s="288"/>
      <c r="U747" s="253">
        <v>8900000</v>
      </c>
      <c r="V747" s="253"/>
      <c r="W747" s="253"/>
      <c r="X747" s="253"/>
      <c r="Y747" s="253"/>
      <c r="Z747" s="253"/>
      <c r="AA747" s="253"/>
      <c r="AB747" s="253"/>
      <c r="AC747" s="253"/>
      <c r="AD747" s="253"/>
      <c r="AE747" s="253"/>
      <c r="AF747" s="253"/>
      <c r="AG747" s="253"/>
      <c r="AH747" s="253"/>
      <c r="AI747" s="253">
        <v>0</v>
      </c>
      <c r="AJ747" s="253"/>
      <c r="AK747" s="253">
        <v>9250000</v>
      </c>
      <c r="AL747" s="253"/>
      <c r="AM747" s="253">
        <v>9250000</v>
      </c>
      <c r="AN747" s="253"/>
      <c r="AO747" s="253"/>
      <c r="AP747" s="253"/>
      <c r="AQ747" s="253"/>
      <c r="AR747" s="253"/>
      <c r="AS747" s="253">
        <f t="shared" si="90"/>
        <v>0</v>
      </c>
      <c r="AT747" s="27">
        <f t="shared" si="86"/>
        <v>0</v>
      </c>
      <c r="BH747" s="256"/>
    </row>
    <row r="748" spans="1:60" ht="18" customHeight="1">
      <c r="A748" s="218">
        <f>SUBTOTAL(3,$AT$7:AT748)</f>
        <v>742</v>
      </c>
      <c r="B748" s="251" t="s">
        <v>12518</v>
      </c>
      <c r="C748" s="251" t="str">
        <f t="shared" si="87"/>
        <v>008</v>
      </c>
      <c r="D748" s="260" t="s">
        <v>12519</v>
      </c>
      <c r="E748" s="258" t="s">
        <v>12520</v>
      </c>
      <c r="F748" s="251" t="s">
        <v>10841</v>
      </c>
      <c r="G748" s="251" t="s">
        <v>496</v>
      </c>
      <c r="H748" s="251"/>
      <c r="I748" s="259" t="s">
        <v>7091</v>
      </c>
      <c r="J748" s="252"/>
      <c r="K748" s="259" t="s">
        <v>7091</v>
      </c>
      <c r="L748" s="252"/>
      <c r="M748" s="251" t="s">
        <v>12227</v>
      </c>
      <c r="N748" s="251"/>
      <c r="O748" s="251"/>
      <c r="P748" s="251"/>
      <c r="Q748" s="288">
        <v>8900000</v>
      </c>
      <c r="R748" s="288"/>
      <c r="S748" s="288"/>
      <c r="T748" s="288"/>
      <c r="U748" s="253"/>
      <c r="V748" s="253"/>
      <c r="W748" s="253">
        <v>8900000</v>
      </c>
      <c r="X748" s="253"/>
      <c r="Y748" s="253"/>
      <c r="Z748" s="253"/>
      <c r="AA748" s="253"/>
      <c r="AB748" s="253"/>
      <c r="AC748" s="253"/>
      <c r="AD748" s="253"/>
      <c r="AE748" s="253"/>
      <c r="AF748" s="253"/>
      <c r="AG748" s="253"/>
      <c r="AH748" s="253"/>
      <c r="AI748" s="253">
        <v>0</v>
      </c>
      <c r="AJ748" s="253"/>
      <c r="AK748" s="253">
        <v>9250000</v>
      </c>
      <c r="AL748" s="253"/>
      <c r="AM748" s="253">
        <v>9250000</v>
      </c>
      <c r="AN748" s="253"/>
      <c r="AO748" s="253"/>
      <c r="AP748" s="253"/>
      <c r="AQ748" s="253"/>
      <c r="AR748" s="253"/>
      <c r="AS748" s="253">
        <f t="shared" si="90"/>
        <v>0</v>
      </c>
      <c r="AT748" s="27">
        <f t="shared" si="86"/>
        <v>0</v>
      </c>
      <c r="BH748" s="256"/>
    </row>
    <row r="749" spans="1:60" ht="18" customHeight="1">
      <c r="A749" s="218">
        <f>SUBTOTAL(3,$AT$7:AT749)</f>
        <v>743</v>
      </c>
      <c r="B749" s="251" t="s">
        <v>12521</v>
      </c>
      <c r="C749" s="251" t="str">
        <f t="shared" si="87"/>
        <v>008</v>
      </c>
      <c r="D749" s="260" t="s">
        <v>12522</v>
      </c>
      <c r="E749" s="258" t="s">
        <v>10335</v>
      </c>
      <c r="F749" s="251" t="s">
        <v>11755</v>
      </c>
      <c r="G749" s="251" t="s">
        <v>496</v>
      </c>
      <c r="H749" s="251"/>
      <c r="I749" s="259" t="s">
        <v>7091</v>
      </c>
      <c r="J749" s="252"/>
      <c r="K749" s="259" t="s">
        <v>7091</v>
      </c>
      <c r="L749" s="252"/>
      <c r="M749" s="251" t="s">
        <v>12220</v>
      </c>
      <c r="N749" s="251"/>
      <c r="O749" s="251"/>
      <c r="P749" s="251"/>
      <c r="Q749" s="288">
        <v>8900000</v>
      </c>
      <c r="R749" s="288"/>
      <c r="S749" s="288"/>
      <c r="T749" s="288"/>
      <c r="U749" s="253"/>
      <c r="V749" s="253"/>
      <c r="W749" s="253"/>
      <c r="X749" s="253"/>
      <c r="Y749" s="253"/>
      <c r="Z749" s="253"/>
      <c r="AA749" s="253"/>
      <c r="AB749" s="253"/>
      <c r="AC749" s="253"/>
      <c r="AD749" s="253"/>
      <c r="AE749" s="253"/>
      <c r="AF749" s="253"/>
      <c r="AG749" s="253"/>
      <c r="AH749" s="253"/>
      <c r="AI749" s="253">
        <v>8900000</v>
      </c>
      <c r="AJ749" s="253"/>
      <c r="AK749" s="253">
        <v>9250000</v>
      </c>
      <c r="AL749" s="253"/>
      <c r="AM749" s="253"/>
      <c r="AN749" s="253"/>
      <c r="AO749" s="253"/>
      <c r="AP749" s="253"/>
      <c r="AQ749" s="253"/>
      <c r="AR749" s="253"/>
      <c r="AS749" s="253">
        <f t="shared" si="90"/>
        <v>9250000</v>
      </c>
      <c r="AT749" s="27">
        <f t="shared" si="86"/>
        <v>18150000</v>
      </c>
      <c r="BH749" s="256"/>
    </row>
    <row r="750" spans="1:60" ht="18" customHeight="1">
      <c r="A750" s="218">
        <f>SUBTOTAL(3,$AT$7:AT750)</f>
        <v>744</v>
      </c>
      <c r="B750" s="251" t="s">
        <v>12536</v>
      </c>
      <c r="C750" s="251" t="str">
        <f t="shared" ref="C750:C781" si="91">MID(D750:D2439,4,3)</f>
        <v>008</v>
      </c>
      <c r="D750" s="260" t="s">
        <v>5884</v>
      </c>
      <c r="E750" s="258" t="s">
        <v>12537</v>
      </c>
      <c r="F750" s="251" t="s">
        <v>11446</v>
      </c>
      <c r="G750" s="251" t="s">
        <v>496</v>
      </c>
      <c r="H750" s="251"/>
      <c r="I750" s="259" t="s">
        <v>7091</v>
      </c>
      <c r="J750" s="252"/>
      <c r="K750" s="259" t="s">
        <v>7091</v>
      </c>
      <c r="L750" s="252"/>
      <c r="M750" s="251" t="s">
        <v>12233</v>
      </c>
      <c r="N750" s="251"/>
      <c r="O750" s="251"/>
      <c r="P750" s="251"/>
      <c r="Q750" s="288">
        <v>8900000</v>
      </c>
      <c r="R750" s="288"/>
      <c r="S750" s="288"/>
      <c r="T750" s="288"/>
      <c r="U750" s="253">
        <v>8900000</v>
      </c>
      <c r="V750" s="253"/>
      <c r="W750" s="253"/>
      <c r="X750" s="253"/>
      <c r="Y750" s="253"/>
      <c r="Z750" s="253"/>
      <c r="AA750" s="253"/>
      <c r="AB750" s="253"/>
      <c r="AC750" s="253"/>
      <c r="AD750" s="253"/>
      <c r="AE750" s="253"/>
      <c r="AF750" s="253"/>
      <c r="AG750" s="253"/>
      <c r="AH750" s="253"/>
      <c r="AI750" s="253">
        <v>0</v>
      </c>
      <c r="AJ750" s="253"/>
      <c r="AK750" s="253">
        <v>9250000</v>
      </c>
      <c r="AL750" s="253"/>
      <c r="AM750" s="253">
        <v>9250000</v>
      </c>
      <c r="AN750" s="253"/>
      <c r="AO750" s="253"/>
      <c r="AP750" s="253"/>
      <c r="AQ750" s="253"/>
      <c r="AR750" s="253"/>
      <c r="AS750" s="253">
        <f t="shared" si="90"/>
        <v>0</v>
      </c>
      <c r="AT750" s="27">
        <f t="shared" si="86"/>
        <v>0</v>
      </c>
      <c r="BH750" s="256"/>
    </row>
    <row r="751" spans="1:60" ht="18" customHeight="1">
      <c r="A751" s="218">
        <f>SUBTOTAL(3,$AT$7:AT751)</f>
        <v>745</v>
      </c>
      <c r="B751" s="251" t="s">
        <v>12538</v>
      </c>
      <c r="C751" s="251" t="str">
        <f t="shared" si="91"/>
        <v>008</v>
      </c>
      <c r="D751" s="260" t="s">
        <v>5719</v>
      </c>
      <c r="E751" s="258" t="s">
        <v>12539</v>
      </c>
      <c r="F751" s="251" t="s">
        <v>10603</v>
      </c>
      <c r="G751" s="251" t="s">
        <v>7106</v>
      </c>
      <c r="H751" s="251"/>
      <c r="I751" s="259" t="s">
        <v>7091</v>
      </c>
      <c r="J751" s="252"/>
      <c r="K751" s="259" t="s">
        <v>7091</v>
      </c>
      <c r="L751" s="252"/>
      <c r="M751" s="251" t="s">
        <v>12235</v>
      </c>
      <c r="N751" s="251"/>
      <c r="O751" s="251"/>
      <c r="P751" s="251"/>
      <c r="Q751" s="288">
        <v>8900000</v>
      </c>
      <c r="R751" s="288"/>
      <c r="S751" s="288"/>
      <c r="T751" s="288"/>
      <c r="U751" s="253">
        <v>8900000</v>
      </c>
      <c r="V751" s="253"/>
      <c r="W751" s="253"/>
      <c r="X751" s="253"/>
      <c r="Y751" s="253"/>
      <c r="Z751" s="253"/>
      <c r="AA751" s="253"/>
      <c r="AB751" s="253"/>
      <c r="AC751" s="253"/>
      <c r="AD751" s="253"/>
      <c r="AE751" s="253"/>
      <c r="AF751" s="253"/>
      <c r="AG751" s="253"/>
      <c r="AH751" s="253"/>
      <c r="AI751" s="253">
        <v>0</v>
      </c>
      <c r="AJ751" s="253"/>
      <c r="AK751" s="253">
        <v>9250000</v>
      </c>
      <c r="AL751" s="253"/>
      <c r="AM751" s="253">
        <v>9250000</v>
      </c>
      <c r="AN751" s="253"/>
      <c r="AO751" s="253"/>
      <c r="AP751" s="253"/>
      <c r="AQ751" s="253"/>
      <c r="AR751" s="253"/>
      <c r="AS751" s="253">
        <f t="shared" si="90"/>
        <v>0</v>
      </c>
      <c r="AT751" s="27">
        <f t="shared" si="86"/>
        <v>0</v>
      </c>
      <c r="BH751" s="256"/>
    </row>
    <row r="752" spans="1:60" ht="18" customHeight="1">
      <c r="A752" s="218">
        <f>SUBTOTAL(3,$AT$7:AT752)</f>
        <v>746</v>
      </c>
      <c r="B752" s="251" t="s">
        <v>12525</v>
      </c>
      <c r="C752" s="251" t="str">
        <f t="shared" si="91"/>
        <v>008</v>
      </c>
      <c r="D752" s="260" t="s">
        <v>12526</v>
      </c>
      <c r="E752" s="258" t="s">
        <v>12527</v>
      </c>
      <c r="F752" s="251" t="s">
        <v>10243</v>
      </c>
      <c r="G752" s="251" t="s">
        <v>496</v>
      </c>
      <c r="H752" s="251"/>
      <c r="I752" s="259" t="s">
        <v>7091</v>
      </c>
      <c r="J752" s="252"/>
      <c r="K752" s="259" t="s">
        <v>7091</v>
      </c>
      <c r="L752" s="252"/>
      <c r="M752" s="251" t="s">
        <v>12217</v>
      </c>
      <c r="N752" s="251"/>
      <c r="O752" s="251"/>
      <c r="P752" s="251"/>
      <c r="Q752" s="288">
        <v>8900000</v>
      </c>
      <c r="R752" s="288"/>
      <c r="S752" s="288"/>
      <c r="T752" s="288"/>
      <c r="U752" s="253"/>
      <c r="V752" s="253"/>
      <c r="W752" s="253">
        <v>8900000</v>
      </c>
      <c r="X752" s="253"/>
      <c r="Y752" s="253"/>
      <c r="Z752" s="253"/>
      <c r="AA752" s="253"/>
      <c r="AB752" s="253"/>
      <c r="AC752" s="253"/>
      <c r="AD752" s="253"/>
      <c r="AE752" s="253"/>
      <c r="AF752" s="253"/>
      <c r="AG752" s="253"/>
      <c r="AH752" s="253"/>
      <c r="AI752" s="253">
        <v>0</v>
      </c>
      <c r="AJ752" s="253"/>
      <c r="AK752" s="253">
        <v>9250000</v>
      </c>
      <c r="AL752" s="253"/>
      <c r="AM752" s="253"/>
      <c r="AN752" s="253"/>
      <c r="AO752" s="253">
        <v>9250000</v>
      </c>
      <c r="AP752" s="253"/>
      <c r="AQ752" s="253"/>
      <c r="AR752" s="253"/>
      <c r="AS752" s="253">
        <f>IF(SUM(AL752:AO752)&lt;SUM(AK752),SUM(AK752)-SUM(AL752:AO752),)</f>
        <v>0</v>
      </c>
      <c r="AT752" s="27">
        <f t="shared" si="86"/>
        <v>0</v>
      </c>
      <c r="BH752" s="256"/>
    </row>
    <row r="753" spans="1:60" ht="18" customHeight="1">
      <c r="A753" s="218">
        <f>SUBTOTAL(3,$AT$7:AT753)</f>
        <v>747</v>
      </c>
      <c r="B753" s="251" t="s">
        <v>12543</v>
      </c>
      <c r="C753" s="251" t="str">
        <f t="shared" si="91"/>
        <v>008</v>
      </c>
      <c r="D753" s="260" t="s">
        <v>5075</v>
      </c>
      <c r="E753" s="258" t="s">
        <v>12544</v>
      </c>
      <c r="F753" s="251" t="s">
        <v>11068</v>
      </c>
      <c r="G753" s="251" t="s">
        <v>7106</v>
      </c>
      <c r="H753" s="251"/>
      <c r="I753" s="259" t="s">
        <v>7091</v>
      </c>
      <c r="J753" s="252"/>
      <c r="K753" s="259" t="s">
        <v>7091</v>
      </c>
      <c r="L753" s="252"/>
      <c r="M753" s="251" t="s">
        <v>12223</v>
      </c>
      <c r="N753" s="251"/>
      <c r="O753" s="251"/>
      <c r="P753" s="251"/>
      <c r="Q753" s="288">
        <v>8900000</v>
      </c>
      <c r="R753" s="288"/>
      <c r="S753" s="288"/>
      <c r="T753" s="288"/>
      <c r="U753" s="253">
        <v>8900000</v>
      </c>
      <c r="V753" s="253"/>
      <c r="W753" s="253"/>
      <c r="X753" s="253"/>
      <c r="Y753" s="253"/>
      <c r="Z753" s="253"/>
      <c r="AA753" s="253"/>
      <c r="AB753" s="253"/>
      <c r="AC753" s="253"/>
      <c r="AD753" s="253"/>
      <c r="AE753" s="253"/>
      <c r="AF753" s="253"/>
      <c r="AG753" s="253"/>
      <c r="AH753" s="253"/>
      <c r="AI753" s="253">
        <v>0</v>
      </c>
      <c r="AJ753" s="253"/>
      <c r="AK753" s="253">
        <v>9250000</v>
      </c>
      <c r="AL753" s="253"/>
      <c r="AM753" s="253"/>
      <c r="AN753" s="253"/>
      <c r="AO753" s="253"/>
      <c r="AP753" s="253"/>
      <c r="AQ753" s="253"/>
      <c r="AR753" s="253"/>
      <c r="AS753" s="253">
        <f t="shared" ref="AS753:AS762" si="92">IF(SUM(AL753:AM753)&lt;SUM(AK753),SUM(AK753)-SUM(AL753:AM753),)</f>
        <v>9250000</v>
      </c>
      <c r="AT753" s="27">
        <f t="shared" si="86"/>
        <v>9250000</v>
      </c>
      <c r="BH753" s="256"/>
    </row>
    <row r="754" spans="1:60" ht="18" customHeight="1">
      <c r="A754" s="218">
        <f>SUBTOTAL(3,$AT$7:AT754)</f>
        <v>748</v>
      </c>
      <c r="B754" s="251" t="s">
        <v>12545</v>
      </c>
      <c r="C754" s="251" t="str">
        <f t="shared" si="91"/>
        <v>008</v>
      </c>
      <c r="D754" s="260" t="s">
        <v>5415</v>
      </c>
      <c r="E754" s="258" t="s">
        <v>12546</v>
      </c>
      <c r="F754" s="251" t="s">
        <v>10932</v>
      </c>
      <c r="G754" s="251" t="s">
        <v>496</v>
      </c>
      <c r="H754" s="251"/>
      <c r="I754" s="259" t="s">
        <v>7091</v>
      </c>
      <c r="J754" s="252"/>
      <c r="K754" s="259" t="s">
        <v>7091</v>
      </c>
      <c r="L754" s="252"/>
      <c r="M754" s="251" t="s">
        <v>12220</v>
      </c>
      <c r="N754" s="251"/>
      <c r="O754" s="251"/>
      <c r="P754" s="251"/>
      <c r="Q754" s="288">
        <v>8900000</v>
      </c>
      <c r="R754" s="288"/>
      <c r="S754" s="288"/>
      <c r="T754" s="288"/>
      <c r="U754" s="253">
        <v>8900000</v>
      </c>
      <c r="V754" s="253"/>
      <c r="W754" s="253"/>
      <c r="X754" s="253"/>
      <c r="Y754" s="253"/>
      <c r="Z754" s="253"/>
      <c r="AA754" s="253"/>
      <c r="AB754" s="253"/>
      <c r="AC754" s="253"/>
      <c r="AD754" s="253"/>
      <c r="AE754" s="253"/>
      <c r="AF754" s="253"/>
      <c r="AG754" s="253"/>
      <c r="AH754" s="253"/>
      <c r="AI754" s="253">
        <v>0</v>
      </c>
      <c r="AJ754" s="253"/>
      <c r="AK754" s="253">
        <v>9250000</v>
      </c>
      <c r="AL754" s="253"/>
      <c r="AM754" s="253">
        <v>9250000</v>
      </c>
      <c r="AN754" s="253"/>
      <c r="AO754" s="253"/>
      <c r="AP754" s="253"/>
      <c r="AQ754" s="253"/>
      <c r="AR754" s="253"/>
      <c r="AS754" s="253">
        <f t="shared" si="92"/>
        <v>0</v>
      </c>
      <c r="AT754" s="27">
        <f t="shared" si="86"/>
        <v>0</v>
      </c>
      <c r="BH754" s="256"/>
    </row>
    <row r="755" spans="1:60" ht="18" customHeight="1">
      <c r="A755" s="218">
        <f>SUBTOTAL(3,$AT$7:AT755)</f>
        <v>749</v>
      </c>
      <c r="B755" s="251" t="s">
        <v>12530</v>
      </c>
      <c r="C755" s="251" t="str">
        <f t="shared" si="91"/>
        <v>008</v>
      </c>
      <c r="D755" s="260" t="s">
        <v>12531</v>
      </c>
      <c r="E755" s="258" t="s">
        <v>12532</v>
      </c>
      <c r="F755" s="251" t="s">
        <v>10542</v>
      </c>
      <c r="G755" s="251" t="s">
        <v>496</v>
      </c>
      <c r="H755" s="251"/>
      <c r="I755" s="259" t="s">
        <v>7091</v>
      </c>
      <c r="J755" s="252"/>
      <c r="K755" s="259" t="s">
        <v>7091</v>
      </c>
      <c r="L755" s="252"/>
      <c r="M755" s="251" t="s">
        <v>12233</v>
      </c>
      <c r="N755" s="251"/>
      <c r="O755" s="251"/>
      <c r="P755" s="251"/>
      <c r="Q755" s="288">
        <v>8900000</v>
      </c>
      <c r="R755" s="288"/>
      <c r="S755" s="288"/>
      <c r="T755" s="288"/>
      <c r="U755" s="253"/>
      <c r="V755" s="253"/>
      <c r="W755" s="253">
        <v>8900000</v>
      </c>
      <c r="X755" s="253"/>
      <c r="Y755" s="253"/>
      <c r="Z755" s="253"/>
      <c r="AA755" s="253"/>
      <c r="AB755" s="253"/>
      <c r="AC755" s="253"/>
      <c r="AD755" s="253"/>
      <c r="AE755" s="253"/>
      <c r="AF755" s="253"/>
      <c r="AG755" s="253"/>
      <c r="AH755" s="253"/>
      <c r="AI755" s="253">
        <v>0</v>
      </c>
      <c r="AJ755" s="253"/>
      <c r="AK755" s="253">
        <v>9250000</v>
      </c>
      <c r="AL755" s="253"/>
      <c r="AM755" s="253">
        <v>9250000</v>
      </c>
      <c r="AN755" s="253"/>
      <c r="AO755" s="253"/>
      <c r="AP755" s="253"/>
      <c r="AQ755" s="253"/>
      <c r="AR755" s="253"/>
      <c r="AS755" s="253">
        <f t="shared" si="92"/>
        <v>0</v>
      </c>
      <c r="AT755" s="27">
        <f t="shared" si="86"/>
        <v>0</v>
      </c>
      <c r="BH755" s="256"/>
    </row>
    <row r="756" spans="1:60" ht="18" customHeight="1">
      <c r="A756" s="218">
        <f>SUBTOTAL(3,$AT$7:AT756)</f>
        <v>750</v>
      </c>
      <c r="B756" s="251" t="s">
        <v>12550</v>
      </c>
      <c r="C756" s="251" t="str">
        <f t="shared" si="91"/>
        <v>008</v>
      </c>
      <c r="D756" s="260" t="s">
        <v>6493</v>
      </c>
      <c r="E756" s="258" t="s">
        <v>12551</v>
      </c>
      <c r="F756" s="251" t="s">
        <v>11301</v>
      </c>
      <c r="G756" s="251" t="s">
        <v>496</v>
      </c>
      <c r="H756" s="251"/>
      <c r="I756" s="259" t="s">
        <v>7091</v>
      </c>
      <c r="J756" s="252"/>
      <c r="K756" s="259" t="s">
        <v>7091</v>
      </c>
      <c r="L756" s="252"/>
      <c r="M756" s="251" t="s">
        <v>12235</v>
      </c>
      <c r="N756" s="251"/>
      <c r="O756" s="251"/>
      <c r="P756" s="251"/>
      <c r="Q756" s="288">
        <v>8900000</v>
      </c>
      <c r="R756" s="288"/>
      <c r="S756" s="288"/>
      <c r="T756" s="288"/>
      <c r="U756" s="253">
        <v>8900000</v>
      </c>
      <c r="V756" s="253"/>
      <c r="W756" s="253"/>
      <c r="X756" s="253"/>
      <c r="Y756" s="253"/>
      <c r="Z756" s="253"/>
      <c r="AA756" s="253"/>
      <c r="AB756" s="253"/>
      <c r="AC756" s="253"/>
      <c r="AD756" s="253"/>
      <c r="AE756" s="253"/>
      <c r="AF756" s="253"/>
      <c r="AG756" s="253"/>
      <c r="AH756" s="253"/>
      <c r="AI756" s="253">
        <v>0</v>
      </c>
      <c r="AJ756" s="253"/>
      <c r="AK756" s="253">
        <v>9250000</v>
      </c>
      <c r="AL756" s="253"/>
      <c r="AM756" s="253">
        <v>9250000</v>
      </c>
      <c r="AN756" s="253"/>
      <c r="AO756" s="253"/>
      <c r="AP756" s="253"/>
      <c r="AQ756" s="253"/>
      <c r="AR756" s="253"/>
      <c r="AS756" s="253">
        <f t="shared" si="92"/>
        <v>0</v>
      </c>
      <c r="AT756" s="27">
        <f t="shared" si="86"/>
        <v>0</v>
      </c>
      <c r="BH756" s="256"/>
    </row>
    <row r="757" spans="1:60" ht="18" customHeight="1">
      <c r="A757" s="218">
        <f>SUBTOTAL(3,$AT$7:AT757)</f>
        <v>751</v>
      </c>
      <c r="B757" s="251" t="s">
        <v>12533</v>
      </c>
      <c r="C757" s="251" t="str">
        <f t="shared" si="91"/>
        <v>008</v>
      </c>
      <c r="D757" s="260" t="s">
        <v>12534</v>
      </c>
      <c r="E757" s="258" t="s">
        <v>12535</v>
      </c>
      <c r="F757" s="251" t="s">
        <v>9042</v>
      </c>
      <c r="G757" s="251" t="s">
        <v>496</v>
      </c>
      <c r="H757" s="251"/>
      <c r="I757" s="259" t="s">
        <v>7091</v>
      </c>
      <c r="J757" s="252"/>
      <c r="K757" s="259" t="s">
        <v>7091</v>
      </c>
      <c r="L757" s="252"/>
      <c r="M757" s="251" t="s">
        <v>12235</v>
      </c>
      <c r="N757" s="251"/>
      <c r="O757" s="251"/>
      <c r="P757" s="251"/>
      <c r="Q757" s="288">
        <v>8900000</v>
      </c>
      <c r="R757" s="288"/>
      <c r="S757" s="288"/>
      <c r="T757" s="288"/>
      <c r="U757" s="253"/>
      <c r="V757" s="253"/>
      <c r="W757" s="253">
        <v>8900000</v>
      </c>
      <c r="X757" s="253"/>
      <c r="Y757" s="253"/>
      <c r="Z757" s="253"/>
      <c r="AA757" s="253"/>
      <c r="AB757" s="253"/>
      <c r="AC757" s="253"/>
      <c r="AD757" s="253"/>
      <c r="AE757" s="253"/>
      <c r="AF757" s="253"/>
      <c r="AG757" s="253"/>
      <c r="AH757" s="253"/>
      <c r="AI757" s="253">
        <v>0</v>
      </c>
      <c r="AJ757" s="253"/>
      <c r="AK757" s="253">
        <v>9250000</v>
      </c>
      <c r="AL757" s="253"/>
      <c r="AM757" s="253"/>
      <c r="AN757" s="253"/>
      <c r="AO757" s="253"/>
      <c r="AP757" s="253"/>
      <c r="AQ757" s="253"/>
      <c r="AR757" s="253"/>
      <c r="AS757" s="253">
        <f t="shared" si="92"/>
        <v>9250000</v>
      </c>
      <c r="AT757" s="27">
        <f t="shared" si="86"/>
        <v>9250000</v>
      </c>
      <c r="BH757" s="256"/>
    </row>
    <row r="758" spans="1:60" ht="18" customHeight="1">
      <c r="A758" s="218">
        <f>SUBTOTAL(3,$AT$7:AT758)</f>
        <v>752</v>
      </c>
      <c r="B758" s="251" t="s">
        <v>12555</v>
      </c>
      <c r="C758" s="251" t="str">
        <f t="shared" si="91"/>
        <v>008</v>
      </c>
      <c r="D758" s="260" t="s">
        <v>6767</v>
      </c>
      <c r="E758" s="258" t="s">
        <v>12556</v>
      </c>
      <c r="F758" s="251" t="s">
        <v>11491</v>
      </c>
      <c r="G758" s="251" t="s">
        <v>7106</v>
      </c>
      <c r="H758" s="251"/>
      <c r="I758" s="259" t="s">
        <v>7091</v>
      </c>
      <c r="J758" s="252"/>
      <c r="K758" s="259" t="s">
        <v>7091</v>
      </c>
      <c r="L758" s="252"/>
      <c r="M758" s="251" t="s">
        <v>12227</v>
      </c>
      <c r="N758" s="251"/>
      <c r="O758" s="251"/>
      <c r="P758" s="251"/>
      <c r="Q758" s="288">
        <v>8900000</v>
      </c>
      <c r="R758" s="288"/>
      <c r="S758" s="288"/>
      <c r="T758" s="288"/>
      <c r="U758" s="253">
        <v>8900000</v>
      </c>
      <c r="V758" s="253"/>
      <c r="W758" s="253"/>
      <c r="X758" s="253"/>
      <c r="Y758" s="253"/>
      <c r="Z758" s="253"/>
      <c r="AA758" s="253"/>
      <c r="AB758" s="253"/>
      <c r="AC758" s="253"/>
      <c r="AD758" s="253"/>
      <c r="AE758" s="253"/>
      <c r="AF758" s="253"/>
      <c r="AG758" s="253"/>
      <c r="AH758" s="253"/>
      <c r="AI758" s="253">
        <v>0</v>
      </c>
      <c r="AJ758" s="253"/>
      <c r="AK758" s="253">
        <v>9250000</v>
      </c>
      <c r="AL758" s="253"/>
      <c r="AM758" s="253">
        <v>9250000</v>
      </c>
      <c r="AN758" s="253"/>
      <c r="AO758" s="253"/>
      <c r="AP758" s="253"/>
      <c r="AQ758" s="253"/>
      <c r="AR758" s="253"/>
      <c r="AS758" s="253">
        <f t="shared" si="92"/>
        <v>0</v>
      </c>
      <c r="AT758" s="27">
        <f t="shared" si="86"/>
        <v>0</v>
      </c>
      <c r="BH758" s="256"/>
    </row>
    <row r="759" spans="1:60" ht="18" customHeight="1">
      <c r="A759" s="218">
        <f>SUBTOTAL(3,$AT$7:AT759)</f>
        <v>753</v>
      </c>
      <c r="B759" s="251" t="s">
        <v>12557</v>
      </c>
      <c r="C759" s="251" t="str">
        <f t="shared" si="91"/>
        <v>008</v>
      </c>
      <c r="D759" s="260" t="s">
        <v>6314</v>
      </c>
      <c r="E759" s="258" t="s">
        <v>12558</v>
      </c>
      <c r="F759" s="251" t="s">
        <v>8757</v>
      </c>
      <c r="G759" s="251" t="s">
        <v>7106</v>
      </c>
      <c r="H759" s="251"/>
      <c r="I759" s="259" t="s">
        <v>7091</v>
      </c>
      <c r="J759" s="252"/>
      <c r="K759" s="259" t="s">
        <v>7091</v>
      </c>
      <c r="L759" s="252"/>
      <c r="M759" s="251" t="s">
        <v>12223</v>
      </c>
      <c r="N759" s="251"/>
      <c r="O759" s="251"/>
      <c r="P759" s="251"/>
      <c r="Q759" s="288">
        <v>8900000</v>
      </c>
      <c r="R759" s="288"/>
      <c r="S759" s="288"/>
      <c r="T759" s="288"/>
      <c r="U759" s="253">
        <v>8900000</v>
      </c>
      <c r="V759" s="253"/>
      <c r="W759" s="253"/>
      <c r="X759" s="253"/>
      <c r="Y759" s="253"/>
      <c r="Z759" s="253"/>
      <c r="AA759" s="253"/>
      <c r="AB759" s="253"/>
      <c r="AC759" s="253"/>
      <c r="AD759" s="253"/>
      <c r="AE759" s="253"/>
      <c r="AF759" s="253"/>
      <c r="AG759" s="253"/>
      <c r="AH759" s="253"/>
      <c r="AI759" s="253">
        <v>0</v>
      </c>
      <c r="AJ759" s="253"/>
      <c r="AK759" s="253">
        <v>9250000</v>
      </c>
      <c r="AL759" s="253"/>
      <c r="AM759" s="253">
        <v>9250000</v>
      </c>
      <c r="AN759" s="253"/>
      <c r="AO759" s="253"/>
      <c r="AP759" s="253"/>
      <c r="AQ759" s="253"/>
      <c r="AR759" s="253"/>
      <c r="AS759" s="253">
        <f t="shared" si="92"/>
        <v>0</v>
      </c>
      <c r="AT759" s="27">
        <f t="shared" si="86"/>
        <v>0</v>
      </c>
      <c r="BH759" s="256"/>
    </row>
    <row r="760" spans="1:60" ht="18" customHeight="1">
      <c r="A760" s="218">
        <f>SUBTOTAL(3,$AT$7:AT760)</f>
        <v>754</v>
      </c>
      <c r="B760" s="251" t="s">
        <v>12559</v>
      </c>
      <c r="C760" s="251" t="str">
        <f t="shared" si="91"/>
        <v>008</v>
      </c>
      <c r="D760" s="260" t="s">
        <v>6104</v>
      </c>
      <c r="E760" s="258" t="s">
        <v>12560</v>
      </c>
      <c r="F760" s="251" t="s">
        <v>11257</v>
      </c>
      <c r="G760" s="251" t="s">
        <v>7106</v>
      </c>
      <c r="H760" s="251"/>
      <c r="I760" s="259" t="s">
        <v>7091</v>
      </c>
      <c r="J760" s="252"/>
      <c r="K760" s="259" t="s">
        <v>7091</v>
      </c>
      <c r="L760" s="252"/>
      <c r="M760" s="251" t="s">
        <v>12220</v>
      </c>
      <c r="N760" s="251"/>
      <c r="O760" s="251"/>
      <c r="P760" s="251"/>
      <c r="Q760" s="288">
        <v>8900000</v>
      </c>
      <c r="R760" s="288"/>
      <c r="S760" s="288"/>
      <c r="T760" s="288"/>
      <c r="U760" s="253">
        <v>8900000</v>
      </c>
      <c r="V760" s="253"/>
      <c r="W760" s="253"/>
      <c r="X760" s="253"/>
      <c r="Y760" s="253"/>
      <c r="Z760" s="253"/>
      <c r="AA760" s="253"/>
      <c r="AB760" s="253"/>
      <c r="AC760" s="253"/>
      <c r="AD760" s="253"/>
      <c r="AE760" s="253"/>
      <c r="AF760" s="253"/>
      <c r="AG760" s="253"/>
      <c r="AH760" s="253"/>
      <c r="AI760" s="253">
        <v>0</v>
      </c>
      <c r="AJ760" s="253"/>
      <c r="AK760" s="253">
        <v>9250000</v>
      </c>
      <c r="AL760" s="253"/>
      <c r="AM760" s="253">
        <v>9250000</v>
      </c>
      <c r="AN760" s="253"/>
      <c r="AO760" s="253"/>
      <c r="AP760" s="253"/>
      <c r="AQ760" s="253"/>
      <c r="AR760" s="253"/>
      <c r="AS760" s="253">
        <f t="shared" si="92"/>
        <v>0</v>
      </c>
      <c r="AT760" s="27">
        <f t="shared" si="86"/>
        <v>0</v>
      </c>
      <c r="BH760" s="256"/>
    </row>
    <row r="761" spans="1:60" ht="18" customHeight="1">
      <c r="A761" s="218">
        <f>SUBTOTAL(3,$AT$7:AT761)</f>
        <v>755</v>
      </c>
      <c r="B761" s="251" t="s">
        <v>12540</v>
      </c>
      <c r="C761" s="251" t="str">
        <f t="shared" si="91"/>
        <v>008</v>
      </c>
      <c r="D761" s="260" t="s">
        <v>12541</v>
      </c>
      <c r="E761" s="258" t="s">
        <v>12542</v>
      </c>
      <c r="F761" s="251" t="s">
        <v>11878</v>
      </c>
      <c r="G761" s="251" t="s">
        <v>7106</v>
      </c>
      <c r="H761" s="251"/>
      <c r="I761" s="259" t="s">
        <v>7091</v>
      </c>
      <c r="J761" s="252"/>
      <c r="K761" s="259" t="s">
        <v>7091</v>
      </c>
      <c r="L761" s="252"/>
      <c r="M761" s="251" t="s">
        <v>12227</v>
      </c>
      <c r="N761" s="251"/>
      <c r="O761" s="251"/>
      <c r="P761" s="251"/>
      <c r="Q761" s="288">
        <v>8900000</v>
      </c>
      <c r="R761" s="288"/>
      <c r="S761" s="288"/>
      <c r="T761" s="288"/>
      <c r="U761" s="253"/>
      <c r="V761" s="253"/>
      <c r="W761" s="253">
        <v>8900000</v>
      </c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>
        <v>0</v>
      </c>
      <c r="AJ761" s="253"/>
      <c r="AK761" s="253">
        <v>9250000</v>
      </c>
      <c r="AL761" s="253"/>
      <c r="AM761" s="253"/>
      <c r="AN761" s="253"/>
      <c r="AO761" s="253"/>
      <c r="AP761" s="253"/>
      <c r="AQ761" s="253"/>
      <c r="AR761" s="253"/>
      <c r="AS761" s="253">
        <f t="shared" si="92"/>
        <v>9250000</v>
      </c>
      <c r="AT761" s="27">
        <f t="shared" si="86"/>
        <v>9250000</v>
      </c>
      <c r="BH761" s="256"/>
    </row>
    <row r="762" spans="1:60" ht="18" customHeight="1">
      <c r="A762" s="218">
        <f>SUBTOTAL(3,$AT$7:AT762)</f>
        <v>756</v>
      </c>
      <c r="B762" s="251" t="s">
        <v>12564</v>
      </c>
      <c r="C762" s="251" t="str">
        <f t="shared" si="91"/>
        <v>008</v>
      </c>
      <c r="D762" s="260" t="s">
        <v>6528</v>
      </c>
      <c r="E762" s="258" t="s">
        <v>12565</v>
      </c>
      <c r="F762" s="251" t="s">
        <v>10566</v>
      </c>
      <c r="G762" s="251" t="s">
        <v>496</v>
      </c>
      <c r="H762" s="251"/>
      <c r="I762" s="259" t="s">
        <v>7091</v>
      </c>
      <c r="J762" s="252"/>
      <c r="K762" s="259" t="s">
        <v>7091</v>
      </c>
      <c r="L762" s="252"/>
      <c r="M762" s="251" t="s">
        <v>12233</v>
      </c>
      <c r="N762" s="251"/>
      <c r="O762" s="251"/>
      <c r="P762" s="251"/>
      <c r="Q762" s="288">
        <v>8900000</v>
      </c>
      <c r="R762" s="288"/>
      <c r="S762" s="288"/>
      <c r="T762" s="288"/>
      <c r="U762" s="253">
        <v>8900000</v>
      </c>
      <c r="V762" s="253"/>
      <c r="W762" s="253"/>
      <c r="X762" s="253"/>
      <c r="Y762" s="253"/>
      <c r="Z762" s="253"/>
      <c r="AA762" s="253"/>
      <c r="AB762" s="253"/>
      <c r="AC762" s="253"/>
      <c r="AD762" s="253"/>
      <c r="AE762" s="253"/>
      <c r="AF762" s="253"/>
      <c r="AG762" s="253"/>
      <c r="AH762" s="253"/>
      <c r="AI762" s="253">
        <v>0</v>
      </c>
      <c r="AJ762" s="253"/>
      <c r="AK762" s="253">
        <v>9250000</v>
      </c>
      <c r="AL762" s="253"/>
      <c r="AM762" s="253">
        <v>9250000</v>
      </c>
      <c r="AN762" s="253"/>
      <c r="AO762" s="253"/>
      <c r="AP762" s="253"/>
      <c r="AQ762" s="253"/>
      <c r="AR762" s="253"/>
      <c r="AS762" s="253">
        <f t="shared" si="92"/>
        <v>0</v>
      </c>
      <c r="AT762" s="27">
        <f t="shared" si="86"/>
        <v>0</v>
      </c>
      <c r="BH762" s="256"/>
    </row>
    <row r="763" spans="1:60" ht="18" customHeight="1">
      <c r="A763" s="218">
        <f>SUBTOTAL(3,$AT$7:AT763)</f>
        <v>757</v>
      </c>
      <c r="B763" s="251" t="s">
        <v>12547</v>
      </c>
      <c r="C763" s="251" t="str">
        <f t="shared" si="91"/>
        <v>008</v>
      </c>
      <c r="D763" s="260" t="s">
        <v>12548</v>
      </c>
      <c r="E763" s="258" t="s">
        <v>12549</v>
      </c>
      <c r="F763" s="251" t="s">
        <v>11335</v>
      </c>
      <c r="G763" s="251" t="s">
        <v>496</v>
      </c>
      <c r="H763" s="251"/>
      <c r="I763" s="259" t="s">
        <v>7091</v>
      </c>
      <c r="J763" s="252"/>
      <c r="K763" s="259" t="s">
        <v>7091</v>
      </c>
      <c r="L763" s="252"/>
      <c r="M763" s="251" t="s">
        <v>12217</v>
      </c>
      <c r="N763" s="251"/>
      <c r="O763" s="251"/>
      <c r="P763" s="251"/>
      <c r="Q763" s="288">
        <v>8900000</v>
      </c>
      <c r="R763" s="288"/>
      <c r="S763" s="288"/>
      <c r="T763" s="288"/>
      <c r="U763" s="253"/>
      <c r="V763" s="253"/>
      <c r="W763" s="253">
        <v>8900000</v>
      </c>
      <c r="X763" s="253"/>
      <c r="Y763" s="253"/>
      <c r="Z763" s="253"/>
      <c r="AA763" s="253"/>
      <c r="AB763" s="253"/>
      <c r="AC763" s="253"/>
      <c r="AD763" s="253"/>
      <c r="AE763" s="253"/>
      <c r="AF763" s="253"/>
      <c r="AG763" s="253"/>
      <c r="AH763" s="253"/>
      <c r="AI763" s="253">
        <v>0</v>
      </c>
      <c r="AJ763" s="253"/>
      <c r="AK763" s="253">
        <v>9250000</v>
      </c>
      <c r="AL763" s="253"/>
      <c r="AM763" s="253"/>
      <c r="AN763" s="253"/>
      <c r="AO763" s="253">
        <v>9250000</v>
      </c>
      <c r="AP763" s="253"/>
      <c r="AQ763" s="253"/>
      <c r="AR763" s="253"/>
      <c r="AS763" s="253">
        <f>IF(SUM(AL763:AO763)&lt;SUM(AK763),SUM(AK763)-SUM(AL763:AO763),)</f>
        <v>0</v>
      </c>
      <c r="AT763" s="27">
        <f t="shared" si="86"/>
        <v>0</v>
      </c>
      <c r="BH763" s="256"/>
    </row>
    <row r="764" spans="1:60" ht="18" customHeight="1">
      <c r="A764" s="218">
        <f>SUBTOTAL(3,$AT$7:AT764)</f>
        <v>758</v>
      </c>
      <c r="B764" s="251" t="s">
        <v>12570</v>
      </c>
      <c r="C764" s="251" t="str">
        <f t="shared" si="91"/>
        <v>008</v>
      </c>
      <c r="D764" s="260" t="s">
        <v>6760</v>
      </c>
      <c r="E764" s="258" t="s">
        <v>12571</v>
      </c>
      <c r="F764" s="251" t="s">
        <v>11582</v>
      </c>
      <c r="G764" s="251" t="s">
        <v>7106</v>
      </c>
      <c r="H764" s="251"/>
      <c r="I764" s="259" t="s">
        <v>7091</v>
      </c>
      <c r="J764" s="252"/>
      <c r="K764" s="259" t="s">
        <v>7091</v>
      </c>
      <c r="L764" s="252"/>
      <c r="M764" s="251" t="s">
        <v>12227</v>
      </c>
      <c r="N764" s="251"/>
      <c r="O764" s="251"/>
      <c r="P764" s="251"/>
      <c r="Q764" s="288">
        <v>8900000</v>
      </c>
      <c r="R764" s="288"/>
      <c r="S764" s="288"/>
      <c r="T764" s="288"/>
      <c r="U764" s="253">
        <v>8900000</v>
      </c>
      <c r="V764" s="253"/>
      <c r="W764" s="253"/>
      <c r="X764" s="253"/>
      <c r="Y764" s="253"/>
      <c r="Z764" s="253"/>
      <c r="AA764" s="253"/>
      <c r="AB764" s="253"/>
      <c r="AC764" s="253"/>
      <c r="AD764" s="253"/>
      <c r="AE764" s="253"/>
      <c r="AF764" s="253"/>
      <c r="AG764" s="253"/>
      <c r="AH764" s="253"/>
      <c r="AI764" s="253">
        <v>0</v>
      </c>
      <c r="AJ764" s="253"/>
      <c r="AK764" s="253">
        <v>9250000</v>
      </c>
      <c r="AL764" s="253"/>
      <c r="AM764" s="253">
        <v>9250000</v>
      </c>
      <c r="AN764" s="253"/>
      <c r="AO764" s="253"/>
      <c r="AP764" s="253"/>
      <c r="AQ764" s="253"/>
      <c r="AR764" s="253"/>
      <c r="AS764" s="253">
        <f t="shared" ref="AS764:AS791" si="93">IF(SUM(AL764:AM764)&lt;SUM(AK764),SUM(AK764)-SUM(AL764:AM764),)</f>
        <v>0</v>
      </c>
      <c r="AT764" s="27">
        <f t="shared" si="86"/>
        <v>0</v>
      </c>
      <c r="BH764" s="256"/>
    </row>
    <row r="765" spans="1:60" ht="18" customHeight="1">
      <c r="A765" s="218">
        <f>SUBTOTAL(3,$AT$7:AT765)</f>
        <v>759</v>
      </c>
      <c r="B765" s="251" t="s">
        <v>12572</v>
      </c>
      <c r="C765" s="251" t="str">
        <f t="shared" si="91"/>
        <v>008</v>
      </c>
      <c r="D765" s="260" t="s">
        <v>5053</v>
      </c>
      <c r="E765" s="258" t="s">
        <v>12573</v>
      </c>
      <c r="F765" s="251" t="s">
        <v>12574</v>
      </c>
      <c r="G765" s="251" t="s">
        <v>496</v>
      </c>
      <c r="H765" s="251"/>
      <c r="I765" s="259" t="s">
        <v>7091</v>
      </c>
      <c r="J765" s="252"/>
      <c r="K765" s="259" t="s">
        <v>7091</v>
      </c>
      <c r="L765" s="252"/>
      <c r="M765" s="251" t="s">
        <v>12223</v>
      </c>
      <c r="N765" s="251"/>
      <c r="O765" s="251"/>
      <c r="P765" s="251"/>
      <c r="Q765" s="288">
        <v>8900000</v>
      </c>
      <c r="R765" s="288"/>
      <c r="S765" s="288"/>
      <c r="T765" s="288"/>
      <c r="U765" s="253">
        <v>8900000</v>
      </c>
      <c r="V765" s="253"/>
      <c r="W765" s="253"/>
      <c r="X765" s="253"/>
      <c r="Y765" s="253"/>
      <c r="Z765" s="253"/>
      <c r="AA765" s="253"/>
      <c r="AB765" s="253"/>
      <c r="AC765" s="253"/>
      <c r="AD765" s="253"/>
      <c r="AE765" s="253"/>
      <c r="AF765" s="253"/>
      <c r="AG765" s="253"/>
      <c r="AH765" s="253"/>
      <c r="AI765" s="253">
        <v>0</v>
      </c>
      <c r="AJ765" s="253"/>
      <c r="AK765" s="253">
        <v>9250000</v>
      </c>
      <c r="AL765" s="253"/>
      <c r="AM765" s="253">
        <v>9250000</v>
      </c>
      <c r="AN765" s="253"/>
      <c r="AO765" s="253"/>
      <c r="AP765" s="253"/>
      <c r="AQ765" s="253"/>
      <c r="AR765" s="253"/>
      <c r="AS765" s="253">
        <f t="shared" si="93"/>
        <v>0</v>
      </c>
      <c r="AT765" s="27">
        <f t="shared" si="86"/>
        <v>0</v>
      </c>
      <c r="BH765" s="256"/>
    </row>
    <row r="766" spans="1:60" ht="18" customHeight="1">
      <c r="A766" s="218">
        <f>SUBTOTAL(3,$AT$7:AT766)</f>
        <v>760</v>
      </c>
      <c r="B766" s="251" t="s">
        <v>12575</v>
      </c>
      <c r="C766" s="251" t="str">
        <f t="shared" si="91"/>
        <v>008</v>
      </c>
      <c r="D766" s="260" t="s">
        <v>5440</v>
      </c>
      <c r="E766" s="258" t="s">
        <v>12576</v>
      </c>
      <c r="F766" s="251" t="s">
        <v>12506</v>
      </c>
      <c r="G766" s="251" t="s">
        <v>496</v>
      </c>
      <c r="H766" s="251"/>
      <c r="I766" s="259" t="s">
        <v>7091</v>
      </c>
      <c r="J766" s="252"/>
      <c r="K766" s="259" t="s">
        <v>7091</v>
      </c>
      <c r="L766" s="252"/>
      <c r="M766" s="251" t="s">
        <v>12220</v>
      </c>
      <c r="N766" s="251"/>
      <c r="O766" s="251"/>
      <c r="P766" s="251"/>
      <c r="Q766" s="288">
        <v>8900000</v>
      </c>
      <c r="R766" s="288"/>
      <c r="S766" s="288"/>
      <c r="T766" s="288"/>
      <c r="U766" s="253">
        <v>8900000</v>
      </c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>
        <v>0</v>
      </c>
      <c r="AJ766" s="253"/>
      <c r="AK766" s="253">
        <v>9250000</v>
      </c>
      <c r="AL766" s="253"/>
      <c r="AM766" s="253">
        <v>9250000</v>
      </c>
      <c r="AN766" s="253"/>
      <c r="AO766" s="253"/>
      <c r="AP766" s="253"/>
      <c r="AQ766" s="253"/>
      <c r="AR766" s="253"/>
      <c r="AS766" s="253">
        <f t="shared" si="93"/>
        <v>0</v>
      </c>
      <c r="AT766" s="27">
        <f t="shared" si="86"/>
        <v>0</v>
      </c>
      <c r="BH766" s="256"/>
    </row>
    <row r="767" spans="1:60" ht="18" customHeight="1">
      <c r="A767" s="218">
        <f>SUBTOTAL(3,$AT$7:AT767)</f>
        <v>761</v>
      </c>
      <c r="B767" s="251" t="s">
        <v>12577</v>
      </c>
      <c r="C767" s="251" t="str">
        <f t="shared" si="91"/>
        <v>008</v>
      </c>
      <c r="D767" s="260" t="s">
        <v>6757</v>
      </c>
      <c r="E767" s="258" t="s">
        <v>12578</v>
      </c>
      <c r="F767" s="251" t="s">
        <v>12579</v>
      </c>
      <c r="G767" s="251" t="s">
        <v>496</v>
      </c>
      <c r="H767" s="251"/>
      <c r="I767" s="259" t="s">
        <v>7091</v>
      </c>
      <c r="J767" s="252"/>
      <c r="K767" s="259" t="s">
        <v>7091</v>
      </c>
      <c r="L767" s="252"/>
      <c r="M767" s="251" t="s">
        <v>12217</v>
      </c>
      <c r="N767" s="251"/>
      <c r="O767" s="251"/>
      <c r="P767" s="251"/>
      <c r="Q767" s="288">
        <v>8900000</v>
      </c>
      <c r="R767" s="288"/>
      <c r="S767" s="288"/>
      <c r="T767" s="288"/>
      <c r="U767" s="253">
        <v>8900000</v>
      </c>
      <c r="V767" s="253"/>
      <c r="W767" s="253"/>
      <c r="X767" s="253"/>
      <c r="Y767" s="253"/>
      <c r="Z767" s="253"/>
      <c r="AA767" s="253"/>
      <c r="AB767" s="253"/>
      <c r="AC767" s="253"/>
      <c r="AD767" s="253"/>
      <c r="AE767" s="253"/>
      <c r="AF767" s="253"/>
      <c r="AG767" s="253"/>
      <c r="AH767" s="253"/>
      <c r="AI767" s="253">
        <v>0</v>
      </c>
      <c r="AJ767" s="253">
        <v>1726000</v>
      </c>
      <c r="AK767" s="253">
        <f>9250000-AJ767</f>
        <v>7524000</v>
      </c>
      <c r="AL767" s="253"/>
      <c r="AM767" s="253">
        <v>7524000</v>
      </c>
      <c r="AN767" s="253"/>
      <c r="AO767" s="253"/>
      <c r="AP767" s="253"/>
      <c r="AQ767" s="253"/>
      <c r="AR767" s="253"/>
      <c r="AS767" s="253">
        <f t="shared" si="93"/>
        <v>0</v>
      </c>
      <c r="AT767" s="27">
        <f t="shared" si="86"/>
        <v>0</v>
      </c>
      <c r="BH767" s="256"/>
    </row>
    <row r="768" spans="1:60" ht="18" customHeight="1">
      <c r="A768" s="218">
        <f>SUBTOTAL(3,$AT$7:AT768)</f>
        <v>762</v>
      </c>
      <c r="B768" s="251" t="s">
        <v>12580</v>
      </c>
      <c r="C768" s="251" t="str">
        <f t="shared" si="91"/>
        <v>008</v>
      </c>
      <c r="D768" s="260" t="s">
        <v>5705</v>
      </c>
      <c r="E768" s="258" t="s">
        <v>12581</v>
      </c>
      <c r="F768" s="251" t="s">
        <v>11144</v>
      </c>
      <c r="G768" s="251" t="s">
        <v>7106</v>
      </c>
      <c r="H768" s="251"/>
      <c r="I768" s="259" t="s">
        <v>7091</v>
      </c>
      <c r="J768" s="252"/>
      <c r="K768" s="259" t="s">
        <v>7091</v>
      </c>
      <c r="L768" s="252"/>
      <c r="M768" s="251" t="s">
        <v>12233</v>
      </c>
      <c r="N768" s="251"/>
      <c r="O768" s="251"/>
      <c r="P768" s="251"/>
      <c r="Q768" s="288">
        <v>8900000</v>
      </c>
      <c r="R768" s="288"/>
      <c r="S768" s="288"/>
      <c r="T768" s="288"/>
      <c r="U768" s="253">
        <v>8900000</v>
      </c>
      <c r="V768" s="253"/>
      <c r="W768" s="253"/>
      <c r="X768" s="253"/>
      <c r="Y768" s="253"/>
      <c r="Z768" s="253"/>
      <c r="AA768" s="253"/>
      <c r="AB768" s="253"/>
      <c r="AC768" s="253"/>
      <c r="AD768" s="253"/>
      <c r="AE768" s="253"/>
      <c r="AF768" s="253"/>
      <c r="AG768" s="253"/>
      <c r="AH768" s="253"/>
      <c r="AI768" s="253">
        <v>0</v>
      </c>
      <c r="AJ768" s="253"/>
      <c r="AK768" s="253">
        <v>9250000</v>
      </c>
      <c r="AL768" s="253"/>
      <c r="AM768" s="253">
        <v>9250000</v>
      </c>
      <c r="AN768" s="253"/>
      <c r="AO768" s="253"/>
      <c r="AP768" s="253"/>
      <c r="AQ768" s="253"/>
      <c r="AR768" s="253"/>
      <c r="AS768" s="253">
        <f t="shared" si="93"/>
        <v>0</v>
      </c>
      <c r="AT768" s="27">
        <f t="shared" si="86"/>
        <v>0</v>
      </c>
      <c r="BH768" s="256"/>
    </row>
    <row r="769" spans="1:60" ht="18" customHeight="1">
      <c r="A769" s="218">
        <f>SUBTOTAL(3,$AT$7:AT769)</f>
        <v>763</v>
      </c>
      <c r="B769" s="251" t="s">
        <v>12582</v>
      </c>
      <c r="C769" s="251" t="str">
        <f t="shared" si="91"/>
        <v>008</v>
      </c>
      <c r="D769" s="260" t="s">
        <v>6017</v>
      </c>
      <c r="E769" s="258" t="s">
        <v>12583</v>
      </c>
      <c r="F769" s="251" t="s">
        <v>10552</v>
      </c>
      <c r="G769" s="251" t="s">
        <v>496</v>
      </c>
      <c r="H769" s="251"/>
      <c r="I769" s="259" t="s">
        <v>7091</v>
      </c>
      <c r="J769" s="252"/>
      <c r="K769" s="259" t="s">
        <v>7091</v>
      </c>
      <c r="L769" s="252"/>
      <c r="M769" s="251" t="s">
        <v>12220</v>
      </c>
      <c r="N769" s="251"/>
      <c r="O769" s="251"/>
      <c r="P769" s="251"/>
      <c r="Q769" s="288">
        <v>8900000</v>
      </c>
      <c r="R769" s="288"/>
      <c r="S769" s="288"/>
      <c r="T769" s="288"/>
      <c r="U769" s="253">
        <v>8900000</v>
      </c>
      <c r="V769" s="253"/>
      <c r="W769" s="253"/>
      <c r="X769" s="253"/>
      <c r="Y769" s="253"/>
      <c r="Z769" s="253"/>
      <c r="AA769" s="253"/>
      <c r="AB769" s="253"/>
      <c r="AC769" s="253"/>
      <c r="AD769" s="253"/>
      <c r="AE769" s="253"/>
      <c r="AF769" s="253"/>
      <c r="AG769" s="253"/>
      <c r="AH769" s="253"/>
      <c r="AI769" s="253">
        <v>0</v>
      </c>
      <c r="AJ769" s="253"/>
      <c r="AK769" s="253">
        <v>9250000</v>
      </c>
      <c r="AL769" s="253"/>
      <c r="AM769" s="253"/>
      <c r="AN769" s="253"/>
      <c r="AO769" s="253"/>
      <c r="AP769" s="253"/>
      <c r="AQ769" s="253"/>
      <c r="AR769" s="253"/>
      <c r="AS769" s="253">
        <f t="shared" si="93"/>
        <v>9250000</v>
      </c>
      <c r="AT769" s="27">
        <f t="shared" si="86"/>
        <v>9250000</v>
      </c>
      <c r="BH769" s="256"/>
    </row>
    <row r="770" spans="1:60" ht="18" customHeight="1">
      <c r="A770" s="218">
        <f>SUBTOTAL(3,$AT$7:AT770)</f>
        <v>764</v>
      </c>
      <c r="B770" s="251" t="s">
        <v>12584</v>
      </c>
      <c r="C770" s="251" t="str">
        <f t="shared" si="91"/>
        <v>008</v>
      </c>
      <c r="D770" s="260" t="s">
        <v>5783</v>
      </c>
      <c r="E770" s="258" t="s">
        <v>12585</v>
      </c>
      <c r="F770" s="251" t="s">
        <v>12586</v>
      </c>
      <c r="G770" s="251" t="s">
        <v>496</v>
      </c>
      <c r="H770" s="251"/>
      <c r="I770" s="259" t="s">
        <v>7091</v>
      </c>
      <c r="J770" s="252"/>
      <c r="K770" s="259" t="s">
        <v>7091</v>
      </c>
      <c r="L770" s="252"/>
      <c r="M770" s="251" t="s">
        <v>12223</v>
      </c>
      <c r="N770" s="251"/>
      <c r="O770" s="251"/>
      <c r="P770" s="251"/>
      <c r="Q770" s="288">
        <v>8900000</v>
      </c>
      <c r="R770" s="288"/>
      <c r="S770" s="288"/>
      <c r="T770" s="288"/>
      <c r="U770" s="253">
        <v>8900000</v>
      </c>
      <c r="V770" s="253"/>
      <c r="W770" s="253"/>
      <c r="X770" s="253"/>
      <c r="Y770" s="253"/>
      <c r="Z770" s="253"/>
      <c r="AA770" s="253"/>
      <c r="AB770" s="253"/>
      <c r="AC770" s="253"/>
      <c r="AD770" s="253"/>
      <c r="AE770" s="253"/>
      <c r="AF770" s="253"/>
      <c r="AG770" s="253"/>
      <c r="AH770" s="253"/>
      <c r="AI770" s="253">
        <v>0</v>
      </c>
      <c r="AJ770" s="253"/>
      <c r="AK770" s="253">
        <v>9250000</v>
      </c>
      <c r="AL770" s="253"/>
      <c r="AM770" s="253">
        <v>9250000</v>
      </c>
      <c r="AN770" s="253"/>
      <c r="AO770" s="253"/>
      <c r="AP770" s="253"/>
      <c r="AQ770" s="253"/>
      <c r="AR770" s="253"/>
      <c r="AS770" s="253">
        <f t="shared" si="93"/>
        <v>0</v>
      </c>
      <c r="AT770" s="27">
        <f t="shared" si="86"/>
        <v>0</v>
      </c>
      <c r="BH770" s="256"/>
    </row>
    <row r="771" spans="1:60" ht="18" customHeight="1">
      <c r="A771" s="218">
        <f>SUBTOTAL(3,$AT$7:AT771)</f>
        <v>765</v>
      </c>
      <c r="B771" s="251" t="s">
        <v>12587</v>
      </c>
      <c r="C771" s="251" t="str">
        <f t="shared" si="91"/>
        <v>008</v>
      </c>
      <c r="D771" s="260" t="s">
        <v>6951</v>
      </c>
      <c r="E771" s="258" t="s">
        <v>9547</v>
      </c>
      <c r="F771" s="251" t="s">
        <v>11496</v>
      </c>
      <c r="G771" s="251" t="s">
        <v>496</v>
      </c>
      <c r="H771" s="251"/>
      <c r="I771" s="259" t="s">
        <v>7091</v>
      </c>
      <c r="J771" s="252"/>
      <c r="K771" s="259" t="s">
        <v>7091</v>
      </c>
      <c r="L771" s="252"/>
      <c r="M771" s="251" t="s">
        <v>12235</v>
      </c>
      <c r="N771" s="251"/>
      <c r="O771" s="251"/>
      <c r="P771" s="251"/>
      <c r="Q771" s="288">
        <v>8900000</v>
      </c>
      <c r="R771" s="288"/>
      <c r="S771" s="288"/>
      <c r="T771" s="288"/>
      <c r="U771" s="253">
        <v>8900000</v>
      </c>
      <c r="V771" s="253"/>
      <c r="W771" s="253"/>
      <c r="X771" s="253"/>
      <c r="Y771" s="253"/>
      <c r="Z771" s="253"/>
      <c r="AA771" s="253"/>
      <c r="AB771" s="253"/>
      <c r="AC771" s="253"/>
      <c r="AD771" s="253"/>
      <c r="AE771" s="253"/>
      <c r="AF771" s="253"/>
      <c r="AG771" s="253"/>
      <c r="AH771" s="253"/>
      <c r="AI771" s="253">
        <v>0</v>
      </c>
      <c r="AJ771" s="253"/>
      <c r="AK771" s="253">
        <v>9250000</v>
      </c>
      <c r="AL771" s="253"/>
      <c r="AM771" s="253">
        <v>9250000</v>
      </c>
      <c r="AN771" s="253"/>
      <c r="AO771" s="253"/>
      <c r="AP771" s="253"/>
      <c r="AQ771" s="253"/>
      <c r="AR771" s="253"/>
      <c r="AS771" s="253">
        <f t="shared" si="93"/>
        <v>0</v>
      </c>
      <c r="AT771" s="27">
        <f t="shared" si="86"/>
        <v>0</v>
      </c>
      <c r="BH771" s="256"/>
    </row>
    <row r="772" spans="1:60" ht="18" customHeight="1">
      <c r="A772" s="218">
        <f>SUBTOTAL(3,$AT$7:AT772)</f>
        <v>766</v>
      </c>
      <c r="B772" s="251" t="s">
        <v>12588</v>
      </c>
      <c r="C772" s="251" t="str">
        <f t="shared" si="91"/>
        <v>008</v>
      </c>
      <c r="D772" s="260" t="s">
        <v>6915</v>
      </c>
      <c r="E772" s="258" t="s">
        <v>12589</v>
      </c>
      <c r="F772" s="251" t="s">
        <v>12232</v>
      </c>
      <c r="G772" s="251" t="s">
        <v>496</v>
      </c>
      <c r="H772" s="251"/>
      <c r="I772" s="259" t="s">
        <v>7091</v>
      </c>
      <c r="J772" s="252"/>
      <c r="K772" s="259" t="s">
        <v>7091</v>
      </c>
      <c r="L772" s="252"/>
      <c r="M772" s="251" t="s">
        <v>12227</v>
      </c>
      <c r="N772" s="251"/>
      <c r="O772" s="251"/>
      <c r="P772" s="251"/>
      <c r="Q772" s="288">
        <v>8900000</v>
      </c>
      <c r="R772" s="288"/>
      <c r="S772" s="288"/>
      <c r="T772" s="288"/>
      <c r="U772" s="253">
        <v>8900000</v>
      </c>
      <c r="V772" s="253"/>
      <c r="W772" s="253"/>
      <c r="X772" s="253"/>
      <c r="Y772" s="253"/>
      <c r="Z772" s="253"/>
      <c r="AA772" s="253"/>
      <c r="AB772" s="253"/>
      <c r="AC772" s="253"/>
      <c r="AD772" s="253"/>
      <c r="AE772" s="253"/>
      <c r="AF772" s="253"/>
      <c r="AG772" s="253"/>
      <c r="AH772" s="253"/>
      <c r="AI772" s="253">
        <v>0</v>
      </c>
      <c r="AJ772" s="253"/>
      <c r="AK772" s="253">
        <v>9250000</v>
      </c>
      <c r="AL772" s="253"/>
      <c r="AM772" s="253"/>
      <c r="AN772" s="253"/>
      <c r="AO772" s="253"/>
      <c r="AP772" s="253"/>
      <c r="AQ772" s="253">
        <v>9250000</v>
      </c>
      <c r="AR772" s="253"/>
      <c r="AS772" s="253">
        <f t="shared" ref="AS772:AS773" si="94">IF(SUM(AL772:AQ772)&lt;SUM(AK772),SUM(AK772)-SUM(AL772:AQ772),)</f>
        <v>0</v>
      </c>
      <c r="AT772" s="27">
        <f t="shared" si="86"/>
        <v>0</v>
      </c>
      <c r="BH772" s="256"/>
    </row>
    <row r="773" spans="1:60" ht="18" customHeight="1">
      <c r="A773" s="218">
        <f>SUBTOTAL(3,$AT$7:AT773)</f>
        <v>767</v>
      </c>
      <c r="B773" s="251" t="s">
        <v>12552</v>
      </c>
      <c r="C773" s="251" t="str">
        <f t="shared" si="91"/>
        <v>008</v>
      </c>
      <c r="D773" s="260" t="s">
        <v>12553</v>
      </c>
      <c r="E773" s="258" t="s">
        <v>12554</v>
      </c>
      <c r="F773" s="251" t="s">
        <v>11800</v>
      </c>
      <c r="G773" s="251" t="s">
        <v>496</v>
      </c>
      <c r="H773" s="251"/>
      <c r="I773" s="259" t="s">
        <v>7091</v>
      </c>
      <c r="J773" s="252"/>
      <c r="K773" s="259" t="s">
        <v>7091</v>
      </c>
      <c r="L773" s="252"/>
      <c r="M773" s="251" t="s">
        <v>12233</v>
      </c>
      <c r="N773" s="251"/>
      <c r="O773" s="251"/>
      <c r="P773" s="251"/>
      <c r="Q773" s="288">
        <v>8900000</v>
      </c>
      <c r="R773" s="288"/>
      <c r="S773" s="288"/>
      <c r="T773" s="288"/>
      <c r="U773" s="253"/>
      <c r="V773" s="253"/>
      <c r="W773" s="253">
        <v>8900000</v>
      </c>
      <c r="X773" s="253"/>
      <c r="Y773" s="253"/>
      <c r="Z773" s="253"/>
      <c r="AA773" s="253"/>
      <c r="AB773" s="253"/>
      <c r="AC773" s="253"/>
      <c r="AD773" s="253"/>
      <c r="AE773" s="253"/>
      <c r="AF773" s="253"/>
      <c r="AG773" s="253"/>
      <c r="AH773" s="253"/>
      <c r="AI773" s="253">
        <v>0</v>
      </c>
      <c r="AJ773" s="253"/>
      <c r="AK773" s="253">
        <v>9250000</v>
      </c>
      <c r="AL773" s="253"/>
      <c r="AM773" s="253"/>
      <c r="AN773" s="253"/>
      <c r="AO773" s="253"/>
      <c r="AP773" s="253"/>
      <c r="AQ773" s="253">
        <v>9250000</v>
      </c>
      <c r="AR773" s="253"/>
      <c r="AS773" s="253">
        <f t="shared" si="94"/>
        <v>0</v>
      </c>
      <c r="AT773" s="27">
        <f t="shared" si="86"/>
        <v>0</v>
      </c>
      <c r="BH773" s="256"/>
    </row>
    <row r="774" spans="1:60" ht="18" customHeight="1">
      <c r="A774" s="218">
        <f>SUBTOTAL(3,$AT$7:AT774)</f>
        <v>768</v>
      </c>
      <c r="B774" s="251" t="s">
        <v>12593</v>
      </c>
      <c r="C774" s="251" t="str">
        <f t="shared" si="91"/>
        <v>008</v>
      </c>
      <c r="D774" s="260" t="s">
        <v>5604</v>
      </c>
      <c r="E774" s="258" t="s">
        <v>11527</v>
      </c>
      <c r="F774" s="251" t="s">
        <v>10677</v>
      </c>
      <c r="G774" s="251" t="s">
        <v>496</v>
      </c>
      <c r="H774" s="251"/>
      <c r="I774" s="259" t="s">
        <v>7091</v>
      </c>
      <c r="J774" s="252"/>
      <c r="K774" s="259" t="s">
        <v>7091</v>
      </c>
      <c r="L774" s="252"/>
      <c r="M774" s="251" t="s">
        <v>12217</v>
      </c>
      <c r="N774" s="251"/>
      <c r="O774" s="251"/>
      <c r="P774" s="251"/>
      <c r="Q774" s="288">
        <v>8900000</v>
      </c>
      <c r="R774" s="288"/>
      <c r="S774" s="288"/>
      <c r="T774" s="288"/>
      <c r="U774" s="253">
        <v>8900000</v>
      </c>
      <c r="V774" s="253"/>
      <c r="W774" s="253"/>
      <c r="X774" s="253"/>
      <c r="Y774" s="253"/>
      <c r="Z774" s="253"/>
      <c r="AA774" s="253"/>
      <c r="AB774" s="253"/>
      <c r="AC774" s="253"/>
      <c r="AD774" s="253"/>
      <c r="AE774" s="253"/>
      <c r="AF774" s="253"/>
      <c r="AG774" s="253"/>
      <c r="AH774" s="253"/>
      <c r="AI774" s="253">
        <v>0</v>
      </c>
      <c r="AJ774" s="253"/>
      <c r="AK774" s="253">
        <v>9250000</v>
      </c>
      <c r="AL774" s="253"/>
      <c r="AM774" s="253">
        <v>9250000</v>
      </c>
      <c r="AN774" s="253"/>
      <c r="AO774" s="253"/>
      <c r="AP774" s="253"/>
      <c r="AQ774" s="253"/>
      <c r="AR774" s="253"/>
      <c r="AS774" s="253">
        <f t="shared" si="93"/>
        <v>0</v>
      </c>
      <c r="AT774" s="27">
        <f t="shared" si="86"/>
        <v>0</v>
      </c>
      <c r="BH774" s="256"/>
    </row>
    <row r="775" spans="1:60" ht="18" customHeight="1">
      <c r="A775" s="218">
        <f>SUBTOTAL(3,$AT$7:AT775)</f>
        <v>769</v>
      </c>
      <c r="B775" s="251" t="s">
        <v>12594</v>
      </c>
      <c r="C775" s="251" t="str">
        <f t="shared" si="91"/>
        <v>008</v>
      </c>
      <c r="D775" s="260" t="s">
        <v>6304</v>
      </c>
      <c r="E775" s="258" t="s">
        <v>12595</v>
      </c>
      <c r="F775" s="251" t="s">
        <v>12596</v>
      </c>
      <c r="G775" s="251" t="s">
        <v>7106</v>
      </c>
      <c r="H775" s="251"/>
      <c r="I775" s="259" t="s">
        <v>7091</v>
      </c>
      <c r="J775" s="252"/>
      <c r="K775" s="259" t="s">
        <v>7091</v>
      </c>
      <c r="L775" s="252"/>
      <c r="M775" s="251" t="s">
        <v>12227</v>
      </c>
      <c r="N775" s="251"/>
      <c r="O775" s="251"/>
      <c r="P775" s="251"/>
      <c r="Q775" s="288">
        <v>8900000</v>
      </c>
      <c r="R775" s="288"/>
      <c r="S775" s="288"/>
      <c r="T775" s="288"/>
      <c r="U775" s="253">
        <v>8900000</v>
      </c>
      <c r="V775" s="253"/>
      <c r="W775" s="253"/>
      <c r="X775" s="253"/>
      <c r="Y775" s="253"/>
      <c r="Z775" s="253"/>
      <c r="AA775" s="253"/>
      <c r="AB775" s="253"/>
      <c r="AC775" s="253"/>
      <c r="AD775" s="253"/>
      <c r="AE775" s="253"/>
      <c r="AF775" s="253"/>
      <c r="AG775" s="253"/>
      <c r="AH775" s="253"/>
      <c r="AI775" s="253">
        <v>0</v>
      </c>
      <c r="AJ775" s="253"/>
      <c r="AK775" s="253">
        <v>9250000</v>
      </c>
      <c r="AL775" s="253"/>
      <c r="AM775" s="253">
        <v>9250000</v>
      </c>
      <c r="AN775" s="253"/>
      <c r="AO775" s="253"/>
      <c r="AP775" s="253"/>
      <c r="AQ775" s="253"/>
      <c r="AR775" s="253"/>
      <c r="AS775" s="253">
        <f t="shared" si="93"/>
        <v>0</v>
      </c>
      <c r="AT775" s="27">
        <f t="shared" si="86"/>
        <v>0</v>
      </c>
      <c r="BH775" s="256"/>
    </row>
    <row r="776" spans="1:60" ht="18" customHeight="1">
      <c r="A776" s="218">
        <f>SUBTOTAL(3,$AT$7:AT776)</f>
        <v>770</v>
      </c>
      <c r="B776" s="251" t="s">
        <v>12561</v>
      </c>
      <c r="C776" s="251" t="str">
        <f t="shared" si="91"/>
        <v>008</v>
      </c>
      <c r="D776" s="260" t="s">
        <v>12562</v>
      </c>
      <c r="E776" s="258" t="s">
        <v>12563</v>
      </c>
      <c r="F776" s="251" t="s">
        <v>10663</v>
      </c>
      <c r="G776" s="251" t="s">
        <v>7106</v>
      </c>
      <c r="H776" s="251"/>
      <c r="I776" s="259" t="s">
        <v>7091</v>
      </c>
      <c r="J776" s="252"/>
      <c r="K776" s="259" t="s">
        <v>7091</v>
      </c>
      <c r="L776" s="252"/>
      <c r="M776" s="251" t="s">
        <v>12217</v>
      </c>
      <c r="N776" s="251"/>
      <c r="O776" s="251"/>
      <c r="P776" s="251"/>
      <c r="Q776" s="288">
        <v>8900000</v>
      </c>
      <c r="R776" s="288"/>
      <c r="S776" s="288"/>
      <c r="T776" s="288"/>
      <c r="U776" s="253"/>
      <c r="V776" s="253"/>
      <c r="W776" s="253"/>
      <c r="X776" s="253"/>
      <c r="Y776" s="253">
        <v>8900000</v>
      </c>
      <c r="Z776" s="253"/>
      <c r="AA776" s="253"/>
      <c r="AB776" s="253"/>
      <c r="AC776" s="253"/>
      <c r="AD776" s="253"/>
      <c r="AE776" s="253"/>
      <c r="AF776" s="253"/>
      <c r="AG776" s="253"/>
      <c r="AH776" s="253"/>
      <c r="AI776" s="253">
        <v>0</v>
      </c>
      <c r="AJ776" s="253"/>
      <c r="AK776" s="253">
        <v>9250000</v>
      </c>
      <c r="AL776" s="253"/>
      <c r="AM776" s="253">
        <v>9250000</v>
      </c>
      <c r="AN776" s="253"/>
      <c r="AO776" s="253"/>
      <c r="AP776" s="253"/>
      <c r="AQ776" s="253"/>
      <c r="AR776" s="253"/>
      <c r="AS776" s="253">
        <f t="shared" si="93"/>
        <v>0</v>
      </c>
      <c r="AT776" s="27">
        <f t="shared" ref="AT776:AT839" si="95">AI776+AS776</f>
        <v>0</v>
      </c>
      <c r="BH776" s="256"/>
    </row>
    <row r="777" spans="1:60" ht="18" customHeight="1">
      <c r="A777" s="218">
        <f>SUBTOTAL(3,$AT$7:AT777)</f>
        <v>771</v>
      </c>
      <c r="B777" s="251" t="s">
        <v>12600</v>
      </c>
      <c r="C777" s="251" t="str">
        <f t="shared" si="91"/>
        <v>008</v>
      </c>
      <c r="D777" s="260" t="s">
        <v>5418</v>
      </c>
      <c r="E777" s="258" t="s">
        <v>12601</v>
      </c>
      <c r="F777" s="251" t="s">
        <v>11749</v>
      </c>
      <c r="G777" s="251" t="s">
        <v>7106</v>
      </c>
      <c r="H777" s="251"/>
      <c r="I777" s="259" t="s">
        <v>7091</v>
      </c>
      <c r="J777" s="252"/>
      <c r="K777" s="259" t="s">
        <v>7091</v>
      </c>
      <c r="L777" s="252"/>
      <c r="M777" s="251" t="s">
        <v>12223</v>
      </c>
      <c r="N777" s="251"/>
      <c r="O777" s="251"/>
      <c r="P777" s="251"/>
      <c r="Q777" s="288">
        <v>8900000</v>
      </c>
      <c r="R777" s="288"/>
      <c r="S777" s="288"/>
      <c r="T777" s="288"/>
      <c r="U777" s="253">
        <v>8900000</v>
      </c>
      <c r="V777" s="253"/>
      <c r="W777" s="253"/>
      <c r="X777" s="253"/>
      <c r="Y777" s="253"/>
      <c r="Z777" s="253"/>
      <c r="AA777" s="253"/>
      <c r="AB777" s="253"/>
      <c r="AC777" s="253"/>
      <c r="AD777" s="253"/>
      <c r="AE777" s="253"/>
      <c r="AF777" s="253"/>
      <c r="AG777" s="253"/>
      <c r="AH777" s="253"/>
      <c r="AI777" s="253">
        <v>0</v>
      </c>
      <c r="AJ777" s="253"/>
      <c r="AK777" s="253">
        <v>9250000</v>
      </c>
      <c r="AL777" s="253"/>
      <c r="AM777" s="253">
        <v>9250000</v>
      </c>
      <c r="AN777" s="253"/>
      <c r="AO777" s="253"/>
      <c r="AP777" s="253"/>
      <c r="AQ777" s="253"/>
      <c r="AR777" s="253"/>
      <c r="AS777" s="253">
        <f t="shared" si="93"/>
        <v>0</v>
      </c>
      <c r="AT777" s="27">
        <f t="shared" si="95"/>
        <v>0</v>
      </c>
      <c r="BH777" s="256"/>
    </row>
    <row r="778" spans="1:60" ht="18" customHeight="1">
      <c r="A778" s="218">
        <f>SUBTOTAL(3,$AT$7:AT778)</f>
        <v>772</v>
      </c>
      <c r="B778" s="251" t="s">
        <v>12566</v>
      </c>
      <c r="C778" s="251" t="str">
        <f t="shared" si="91"/>
        <v>008</v>
      </c>
      <c r="D778" s="260" t="s">
        <v>12567</v>
      </c>
      <c r="E778" s="258" t="s">
        <v>12568</v>
      </c>
      <c r="F778" s="251" t="s">
        <v>12569</v>
      </c>
      <c r="G778" s="251" t="s">
        <v>496</v>
      </c>
      <c r="H778" s="251"/>
      <c r="I778" s="259" t="s">
        <v>7091</v>
      </c>
      <c r="J778" s="252"/>
      <c r="K778" s="259" t="s">
        <v>7091</v>
      </c>
      <c r="L778" s="252"/>
      <c r="M778" s="251" t="s">
        <v>12235</v>
      </c>
      <c r="N778" s="251"/>
      <c r="O778" s="251"/>
      <c r="P778" s="251"/>
      <c r="Q778" s="288">
        <v>8900000</v>
      </c>
      <c r="R778" s="288"/>
      <c r="S778" s="288"/>
      <c r="T778" s="288"/>
      <c r="U778" s="253"/>
      <c r="V778" s="253"/>
      <c r="W778" s="253">
        <v>8900000</v>
      </c>
      <c r="X778" s="253"/>
      <c r="Y778" s="253"/>
      <c r="Z778" s="253"/>
      <c r="AA778" s="253"/>
      <c r="AB778" s="253"/>
      <c r="AC778" s="253"/>
      <c r="AD778" s="253"/>
      <c r="AE778" s="253"/>
      <c r="AF778" s="253"/>
      <c r="AG778" s="253"/>
      <c r="AH778" s="253"/>
      <c r="AI778" s="253">
        <v>0</v>
      </c>
      <c r="AJ778" s="253"/>
      <c r="AK778" s="253">
        <v>9250000</v>
      </c>
      <c r="AL778" s="253"/>
      <c r="AM778" s="253">
        <v>9250000</v>
      </c>
      <c r="AN778" s="253"/>
      <c r="AO778" s="253"/>
      <c r="AP778" s="253"/>
      <c r="AQ778" s="253"/>
      <c r="AR778" s="253"/>
      <c r="AS778" s="253">
        <f t="shared" si="93"/>
        <v>0</v>
      </c>
      <c r="AT778" s="27">
        <f t="shared" si="95"/>
        <v>0</v>
      </c>
      <c r="BH778" s="256"/>
    </row>
    <row r="779" spans="1:60" ht="18" customHeight="1">
      <c r="A779" s="218">
        <f>SUBTOTAL(3,$AT$7:AT779)</f>
        <v>773</v>
      </c>
      <c r="B779" s="251" t="s">
        <v>12605</v>
      </c>
      <c r="C779" s="251" t="str">
        <f t="shared" si="91"/>
        <v>008</v>
      </c>
      <c r="D779" s="260" t="s">
        <v>6478</v>
      </c>
      <c r="E779" s="258" t="s">
        <v>12606</v>
      </c>
      <c r="F779" s="251" t="s">
        <v>11071</v>
      </c>
      <c r="G779" s="251" t="s">
        <v>7106</v>
      </c>
      <c r="H779" s="251"/>
      <c r="I779" s="259" t="s">
        <v>7091</v>
      </c>
      <c r="J779" s="252"/>
      <c r="K779" s="259" t="s">
        <v>7091</v>
      </c>
      <c r="L779" s="252"/>
      <c r="M779" s="251" t="s">
        <v>12220</v>
      </c>
      <c r="N779" s="251"/>
      <c r="O779" s="251"/>
      <c r="P779" s="251"/>
      <c r="Q779" s="288">
        <v>8900000</v>
      </c>
      <c r="R779" s="288"/>
      <c r="S779" s="288"/>
      <c r="T779" s="288"/>
      <c r="U779" s="253">
        <v>8900000</v>
      </c>
      <c r="V779" s="253"/>
      <c r="W779" s="253"/>
      <c r="X779" s="253"/>
      <c r="Y779" s="253"/>
      <c r="Z779" s="253"/>
      <c r="AA779" s="253"/>
      <c r="AB779" s="253"/>
      <c r="AC779" s="253"/>
      <c r="AD779" s="253"/>
      <c r="AE779" s="253"/>
      <c r="AF779" s="253"/>
      <c r="AG779" s="253"/>
      <c r="AH779" s="253"/>
      <c r="AI779" s="253">
        <v>0</v>
      </c>
      <c r="AJ779" s="253"/>
      <c r="AK779" s="253">
        <v>9250000</v>
      </c>
      <c r="AL779" s="253"/>
      <c r="AM779" s="253">
        <v>9250000</v>
      </c>
      <c r="AN779" s="253"/>
      <c r="AO779" s="253"/>
      <c r="AP779" s="253"/>
      <c r="AQ779" s="253"/>
      <c r="AR779" s="253"/>
      <c r="AS779" s="253">
        <f t="shared" si="93"/>
        <v>0</v>
      </c>
      <c r="AT779" s="27">
        <f t="shared" si="95"/>
        <v>0</v>
      </c>
      <c r="BH779" s="256"/>
    </row>
    <row r="780" spans="1:60" ht="18" customHeight="1">
      <c r="A780" s="218">
        <f>SUBTOTAL(3,$AT$7:AT780)</f>
        <v>774</v>
      </c>
      <c r="B780" s="251" t="s">
        <v>12607</v>
      </c>
      <c r="C780" s="251" t="str">
        <f t="shared" si="91"/>
        <v>008</v>
      </c>
      <c r="D780" s="260" t="s">
        <v>6509</v>
      </c>
      <c r="E780" s="258" t="s">
        <v>12608</v>
      </c>
      <c r="F780" s="251" t="s">
        <v>11018</v>
      </c>
      <c r="G780" s="251" t="s">
        <v>7106</v>
      </c>
      <c r="H780" s="251"/>
      <c r="I780" s="259" t="s">
        <v>7091</v>
      </c>
      <c r="J780" s="252"/>
      <c r="K780" s="259" t="s">
        <v>7091</v>
      </c>
      <c r="L780" s="252"/>
      <c r="M780" s="251" t="s">
        <v>12233</v>
      </c>
      <c r="N780" s="251"/>
      <c r="O780" s="251"/>
      <c r="P780" s="251"/>
      <c r="Q780" s="288">
        <v>8900000</v>
      </c>
      <c r="R780" s="288"/>
      <c r="S780" s="288"/>
      <c r="T780" s="288"/>
      <c r="U780" s="253">
        <v>8900000</v>
      </c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>
        <v>0</v>
      </c>
      <c r="AJ780" s="253"/>
      <c r="AK780" s="253">
        <v>9250000</v>
      </c>
      <c r="AL780" s="253"/>
      <c r="AM780" s="253"/>
      <c r="AN780" s="253"/>
      <c r="AO780" s="253"/>
      <c r="AP780" s="253"/>
      <c r="AQ780" s="253"/>
      <c r="AR780" s="253"/>
      <c r="AS780" s="253">
        <f t="shared" si="93"/>
        <v>9250000</v>
      </c>
      <c r="AT780" s="27">
        <f t="shared" si="95"/>
        <v>9250000</v>
      </c>
      <c r="BH780" s="256"/>
    </row>
    <row r="781" spans="1:60" ht="18" customHeight="1">
      <c r="A781" s="218">
        <f>SUBTOTAL(3,$AT$7:AT781)</f>
        <v>775</v>
      </c>
      <c r="B781" s="251" t="s">
        <v>12609</v>
      </c>
      <c r="C781" s="251" t="str">
        <f t="shared" si="91"/>
        <v>008</v>
      </c>
      <c r="D781" s="260" t="s">
        <v>5605</v>
      </c>
      <c r="E781" s="258" t="s">
        <v>12610</v>
      </c>
      <c r="F781" s="251" t="s">
        <v>11093</v>
      </c>
      <c r="G781" s="251" t="s">
        <v>496</v>
      </c>
      <c r="H781" s="251"/>
      <c r="I781" s="259" t="s">
        <v>7091</v>
      </c>
      <c r="J781" s="252"/>
      <c r="K781" s="259" t="s">
        <v>7091</v>
      </c>
      <c r="L781" s="252"/>
      <c r="M781" s="251" t="s">
        <v>12227</v>
      </c>
      <c r="N781" s="251"/>
      <c r="O781" s="251"/>
      <c r="P781" s="251"/>
      <c r="Q781" s="288">
        <v>8900000</v>
      </c>
      <c r="R781" s="288"/>
      <c r="S781" s="288"/>
      <c r="T781" s="288"/>
      <c r="U781" s="253">
        <v>8900000</v>
      </c>
      <c r="V781" s="253"/>
      <c r="W781" s="253"/>
      <c r="X781" s="253"/>
      <c r="Y781" s="253"/>
      <c r="Z781" s="253"/>
      <c r="AA781" s="253"/>
      <c r="AB781" s="253"/>
      <c r="AC781" s="253"/>
      <c r="AD781" s="253"/>
      <c r="AE781" s="253"/>
      <c r="AF781" s="253"/>
      <c r="AG781" s="253"/>
      <c r="AH781" s="253"/>
      <c r="AI781" s="253">
        <v>0</v>
      </c>
      <c r="AJ781" s="253"/>
      <c r="AK781" s="253">
        <v>9250000</v>
      </c>
      <c r="AL781" s="253"/>
      <c r="AM781" s="253">
        <v>9250000</v>
      </c>
      <c r="AN781" s="253"/>
      <c r="AO781" s="253"/>
      <c r="AP781" s="253"/>
      <c r="AQ781" s="253"/>
      <c r="AR781" s="253"/>
      <c r="AS781" s="253">
        <f t="shared" si="93"/>
        <v>0</v>
      </c>
      <c r="AT781" s="27">
        <f t="shared" si="95"/>
        <v>0</v>
      </c>
      <c r="BH781" s="256"/>
    </row>
    <row r="782" spans="1:60" ht="18" customHeight="1">
      <c r="A782" s="218">
        <f>SUBTOTAL(3,$AT$7:AT782)</f>
        <v>776</v>
      </c>
      <c r="B782" s="251" t="s">
        <v>12590</v>
      </c>
      <c r="C782" s="251" t="str">
        <f t="shared" ref="C782:C813" si="96">MID(D782:D2471,4,3)</f>
        <v>008</v>
      </c>
      <c r="D782" s="260" t="s">
        <v>12591</v>
      </c>
      <c r="E782" s="258" t="s">
        <v>12592</v>
      </c>
      <c r="F782" s="251" t="s">
        <v>11170</v>
      </c>
      <c r="G782" s="251" t="s">
        <v>496</v>
      </c>
      <c r="H782" s="251"/>
      <c r="I782" s="259" t="s">
        <v>7091</v>
      </c>
      <c r="J782" s="252"/>
      <c r="K782" s="259" t="s">
        <v>7091</v>
      </c>
      <c r="L782" s="252"/>
      <c r="M782" s="251" t="s">
        <v>12233</v>
      </c>
      <c r="N782" s="251"/>
      <c r="O782" s="251"/>
      <c r="P782" s="251"/>
      <c r="Q782" s="288">
        <v>8900000</v>
      </c>
      <c r="R782" s="288"/>
      <c r="S782" s="288"/>
      <c r="T782" s="288"/>
      <c r="U782" s="253"/>
      <c r="V782" s="253"/>
      <c r="W782" s="253">
        <v>8900000</v>
      </c>
      <c r="X782" s="253"/>
      <c r="Y782" s="253"/>
      <c r="Z782" s="253"/>
      <c r="AA782" s="253"/>
      <c r="AB782" s="253"/>
      <c r="AC782" s="253"/>
      <c r="AD782" s="253"/>
      <c r="AE782" s="253"/>
      <c r="AF782" s="253"/>
      <c r="AG782" s="253"/>
      <c r="AH782" s="253"/>
      <c r="AI782" s="253">
        <v>0</v>
      </c>
      <c r="AJ782" s="253"/>
      <c r="AK782" s="253">
        <v>9250000</v>
      </c>
      <c r="AL782" s="253"/>
      <c r="AM782" s="253">
        <v>9250000</v>
      </c>
      <c r="AN782" s="253"/>
      <c r="AO782" s="253"/>
      <c r="AP782" s="253"/>
      <c r="AQ782" s="253"/>
      <c r="AR782" s="253"/>
      <c r="AS782" s="253">
        <f t="shared" si="93"/>
        <v>0</v>
      </c>
      <c r="AT782" s="27">
        <f t="shared" si="95"/>
        <v>0</v>
      </c>
      <c r="BH782" s="256"/>
    </row>
    <row r="783" spans="1:60" ht="18" customHeight="1">
      <c r="A783" s="218">
        <f>SUBTOTAL(3,$AT$7:AT783)</f>
        <v>777</v>
      </c>
      <c r="B783" s="251" t="s">
        <v>12614</v>
      </c>
      <c r="C783" s="251" t="str">
        <f t="shared" si="96"/>
        <v>008</v>
      </c>
      <c r="D783" s="260" t="s">
        <v>5377</v>
      </c>
      <c r="E783" s="258" t="s">
        <v>12615</v>
      </c>
      <c r="F783" s="251" t="s">
        <v>11658</v>
      </c>
      <c r="G783" s="251" t="s">
        <v>496</v>
      </c>
      <c r="H783" s="251"/>
      <c r="I783" s="259" t="s">
        <v>7091</v>
      </c>
      <c r="J783" s="252"/>
      <c r="K783" s="259" t="s">
        <v>7091</v>
      </c>
      <c r="L783" s="252"/>
      <c r="M783" s="251" t="s">
        <v>12223</v>
      </c>
      <c r="N783" s="251"/>
      <c r="O783" s="251"/>
      <c r="P783" s="251"/>
      <c r="Q783" s="288">
        <v>8900000</v>
      </c>
      <c r="R783" s="288"/>
      <c r="S783" s="288"/>
      <c r="T783" s="288"/>
      <c r="U783" s="253">
        <v>8900000</v>
      </c>
      <c r="V783" s="253"/>
      <c r="W783" s="253"/>
      <c r="X783" s="253"/>
      <c r="Y783" s="253"/>
      <c r="Z783" s="253"/>
      <c r="AA783" s="253"/>
      <c r="AB783" s="253"/>
      <c r="AC783" s="253"/>
      <c r="AD783" s="253"/>
      <c r="AE783" s="253"/>
      <c r="AF783" s="253"/>
      <c r="AG783" s="253"/>
      <c r="AH783" s="253"/>
      <c r="AI783" s="253">
        <v>0</v>
      </c>
      <c r="AJ783" s="253"/>
      <c r="AK783" s="253">
        <v>9250000</v>
      </c>
      <c r="AL783" s="253"/>
      <c r="AM783" s="253">
        <v>9250000</v>
      </c>
      <c r="AN783" s="253"/>
      <c r="AO783" s="253"/>
      <c r="AP783" s="253"/>
      <c r="AQ783" s="253"/>
      <c r="AR783" s="253"/>
      <c r="AS783" s="253">
        <f t="shared" si="93"/>
        <v>0</v>
      </c>
      <c r="AT783" s="27">
        <f t="shared" si="95"/>
        <v>0</v>
      </c>
      <c r="BH783" s="256"/>
    </row>
    <row r="784" spans="1:60" ht="18" customHeight="1">
      <c r="A784" s="218">
        <f>SUBTOTAL(3,$AT$7:AT784)</f>
        <v>778</v>
      </c>
      <c r="B784" s="251" t="s">
        <v>12616</v>
      </c>
      <c r="C784" s="251" t="str">
        <f t="shared" si="96"/>
        <v>008</v>
      </c>
      <c r="D784" s="260" t="s">
        <v>5663</v>
      </c>
      <c r="E784" s="258" t="s">
        <v>12617</v>
      </c>
      <c r="F784" s="251" t="s">
        <v>8897</v>
      </c>
      <c r="G784" s="251" t="s">
        <v>496</v>
      </c>
      <c r="H784" s="251"/>
      <c r="I784" s="259" t="s">
        <v>7091</v>
      </c>
      <c r="J784" s="252"/>
      <c r="K784" s="259" t="s">
        <v>7091</v>
      </c>
      <c r="L784" s="252"/>
      <c r="M784" s="251" t="s">
        <v>12220</v>
      </c>
      <c r="N784" s="251"/>
      <c r="O784" s="251"/>
      <c r="P784" s="251"/>
      <c r="Q784" s="288">
        <v>8900000</v>
      </c>
      <c r="R784" s="288"/>
      <c r="S784" s="288"/>
      <c r="T784" s="288"/>
      <c r="U784" s="253">
        <v>8900000</v>
      </c>
      <c r="V784" s="253"/>
      <c r="W784" s="253"/>
      <c r="X784" s="253"/>
      <c r="Y784" s="253"/>
      <c r="Z784" s="253"/>
      <c r="AA784" s="253"/>
      <c r="AB784" s="253"/>
      <c r="AC784" s="253"/>
      <c r="AD784" s="253"/>
      <c r="AE784" s="253"/>
      <c r="AF784" s="253"/>
      <c r="AG784" s="253"/>
      <c r="AH784" s="253"/>
      <c r="AI784" s="253">
        <v>0</v>
      </c>
      <c r="AJ784" s="253"/>
      <c r="AK784" s="253">
        <v>9250000</v>
      </c>
      <c r="AL784" s="253"/>
      <c r="AM784" s="253">
        <v>9250000</v>
      </c>
      <c r="AN784" s="253"/>
      <c r="AO784" s="253"/>
      <c r="AP784" s="253"/>
      <c r="AQ784" s="253"/>
      <c r="AR784" s="253"/>
      <c r="AS784" s="253">
        <f t="shared" si="93"/>
        <v>0</v>
      </c>
      <c r="AT784" s="27">
        <f t="shared" si="95"/>
        <v>0</v>
      </c>
      <c r="BH784" s="256"/>
    </row>
    <row r="785" spans="1:60" ht="18" customHeight="1">
      <c r="A785" s="218">
        <f>SUBTOTAL(3,$AT$7:AT785)</f>
        <v>779</v>
      </c>
      <c r="B785" s="251" t="s">
        <v>12618</v>
      </c>
      <c r="C785" s="251" t="str">
        <f t="shared" si="96"/>
        <v>008</v>
      </c>
      <c r="D785" s="260" t="s">
        <v>6183</v>
      </c>
      <c r="E785" s="258" t="s">
        <v>12619</v>
      </c>
      <c r="F785" s="251" t="s">
        <v>12174</v>
      </c>
      <c r="G785" s="251" t="s">
        <v>496</v>
      </c>
      <c r="H785" s="251"/>
      <c r="I785" s="259" t="s">
        <v>7091</v>
      </c>
      <c r="J785" s="252"/>
      <c r="K785" s="259" t="s">
        <v>7091</v>
      </c>
      <c r="L785" s="252"/>
      <c r="M785" s="251" t="s">
        <v>12217</v>
      </c>
      <c r="N785" s="251"/>
      <c r="O785" s="251"/>
      <c r="P785" s="251"/>
      <c r="Q785" s="288">
        <v>8900000</v>
      </c>
      <c r="R785" s="288"/>
      <c r="S785" s="288"/>
      <c r="T785" s="288"/>
      <c r="U785" s="253">
        <v>8900000</v>
      </c>
      <c r="V785" s="253"/>
      <c r="W785" s="253"/>
      <c r="X785" s="253"/>
      <c r="Y785" s="253"/>
      <c r="Z785" s="253"/>
      <c r="AA785" s="253"/>
      <c r="AB785" s="253"/>
      <c r="AC785" s="253"/>
      <c r="AD785" s="253"/>
      <c r="AE785" s="253"/>
      <c r="AF785" s="253"/>
      <c r="AG785" s="253"/>
      <c r="AH785" s="253"/>
      <c r="AI785" s="253">
        <v>0</v>
      </c>
      <c r="AJ785" s="253"/>
      <c r="AK785" s="253">
        <v>9250000</v>
      </c>
      <c r="AL785" s="253"/>
      <c r="AM785" s="253">
        <v>9250000</v>
      </c>
      <c r="AN785" s="253"/>
      <c r="AO785" s="253"/>
      <c r="AP785" s="253"/>
      <c r="AQ785" s="253"/>
      <c r="AR785" s="253"/>
      <c r="AS785" s="253">
        <f t="shared" si="93"/>
        <v>0</v>
      </c>
      <c r="AT785" s="27">
        <f t="shared" si="95"/>
        <v>0</v>
      </c>
      <c r="BH785" s="256"/>
    </row>
    <row r="786" spans="1:60" ht="18" customHeight="1">
      <c r="A786" s="218">
        <f>SUBTOTAL(3,$AT$7:AT786)</f>
        <v>780</v>
      </c>
      <c r="B786" s="251" t="s">
        <v>12620</v>
      </c>
      <c r="C786" s="251" t="str">
        <f t="shared" si="96"/>
        <v>008</v>
      </c>
      <c r="D786" s="260" t="s">
        <v>6978</v>
      </c>
      <c r="E786" s="258" t="s">
        <v>12621</v>
      </c>
      <c r="F786" s="251" t="s">
        <v>10970</v>
      </c>
      <c r="G786" s="251" t="s">
        <v>496</v>
      </c>
      <c r="H786" s="251"/>
      <c r="I786" s="259" t="s">
        <v>7091</v>
      </c>
      <c r="J786" s="252"/>
      <c r="K786" s="259" t="s">
        <v>7091</v>
      </c>
      <c r="L786" s="252"/>
      <c r="M786" s="251" t="s">
        <v>12233</v>
      </c>
      <c r="N786" s="251"/>
      <c r="O786" s="251"/>
      <c r="P786" s="251"/>
      <c r="Q786" s="288">
        <v>8900000</v>
      </c>
      <c r="R786" s="288"/>
      <c r="S786" s="288"/>
      <c r="T786" s="288"/>
      <c r="U786" s="253">
        <v>8900000</v>
      </c>
      <c r="V786" s="253"/>
      <c r="W786" s="253"/>
      <c r="X786" s="253"/>
      <c r="Y786" s="253"/>
      <c r="Z786" s="253"/>
      <c r="AA786" s="253"/>
      <c r="AB786" s="253"/>
      <c r="AC786" s="253"/>
      <c r="AD786" s="253"/>
      <c r="AE786" s="253"/>
      <c r="AF786" s="253"/>
      <c r="AG786" s="253"/>
      <c r="AH786" s="253"/>
      <c r="AI786" s="253">
        <v>0</v>
      </c>
      <c r="AJ786" s="253"/>
      <c r="AK786" s="253">
        <v>9250000</v>
      </c>
      <c r="AL786" s="253"/>
      <c r="AM786" s="253"/>
      <c r="AN786" s="253"/>
      <c r="AO786" s="253"/>
      <c r="AP786" s="253"/>
      <c r="AQ786" s="253"/>
      <c r="AR786" s="253"/>
      <c r="AS786" s="253">
        <f t="shared" si="93"/>
        <v>9250000</v>
      </c>
      <c r="AT786" s="27">
        <f t="shared" si="95"/>
        <v>9250000</v>
      </c>
      <c r="BH786" s="256"/>
    </row>
    <row r="787" spans="1:60" ht="18" customHeight="1">
      <c r="A787" s="218">
        <f>SUBTOTAL(3,$AT$7:AT787)</f>
        <v>781</v>
      </c>
      <c r="B787" s="251" t="s">
        <v>12597</v>
      </c>
      <c r="C787" s="251" t="str">
        <f t="shared" si="96"/>
        <v>008</v>
      </c>
      <c r="D787" s="260" t="s">
        <v>12598</v>
      </c>
      <c r="E787" s="258" t="s">
        <v>12599</v>
      </c>
      <c r="F787" s="251" t="s">
        <v>12031</v>
      </c>
      <c r="G787" s="251" t="s">
        <v>7106</v>
      </c>
      <c r="H787" s="251"/>
      <c r="I787" s="259" t="s">
        <v>7091</v>
      </c>
      <c r="J787" s="252"/>
      <c r="K787" s="259" t="s">
        <v>7091</v>
      </c>
      <c r="L787" s="252"/>
      <c r="M787" s="251" t="s">
        <v>12235</v>
      </c>
      <c r="N787" s="251"/>
      <c r="O787" s="251"/>
      <c r="P787" s="251"/>
      <c r="Q787" s="288">
        <v>8900000</v>
      </c>
      <c r="R787" s="288"/>
      <c r="S787" s="288"/>
      <c r="T787" s="288"/>
      <c r="U787" s="253"/>
      <c r="V787" s="253"/>
      <c r="W787" s="253">
        <v>8900000</v>
      </c>
      <c r="X787" s="253"/>
      <c r="Y787" s="253"/>
      <c r="Z787" s="253"/>
      <c r="AA787" s="253"/>
      <c r="AB787" s="253"/>
      <c r="AC787" s="253"/>
      <c r="AD787" s="253"/>
      <c r="AE787" s="253"/>
      <c r="AF787" s="253"/>
      <c r="AG787" s="253"/>
      <c r="AH787" s="253"/>
      <c r="AI787" s="253">
        <v>0</v>
      </c>
      <c r="AJ787" s="253"/>
      <c r="AK787" s="253">
        <v>9250000</v>
      </c>
      <c r="AL787" s="253"/>
      <c r="AM787" s="253"/>
      <c r="AN787" s="253"/>
      <c r="AO787" s="253"/>
      <c r="AP787" s="253"/>
      <c r="AQ787" s="253"/>
      <c r="AR787" s="253"/>
      <c r="AS787" s="253">
        <f t="shared" si="93"/>
        <v>9250000</v>
      </c>
      <c r="AT787" s="27">
        <f t="shared" si="95"/>
        <v>9250000</v>
      </c>
      <c r="BH787" s="256"/>
    </row>
    <row r="788" spans="1:60" ht="18" customHeight="1">
      <c r="A788" s="218">
        <f>SUBTOTAL(3,$AT$7:AT788)</f>
        <v>782</v>
      </c>
      <c r="B788" s="251" t="s">
        <v>12625</v>
      </c>
      <c r="C788" s="251" t="str">
        <f t="shared" si="96"/>
        <v>008</v>
      </c>
      <c r="D788" s="260" t="s">
        <v>5230</v>
      </c>
      <c r="E788" s="258" t="s">
        <v>12626</v>
      </c>
      <c r="F788" s="251" t="s">
        <v>12124</v>
      </c>
      <c r="G788" s="251" t="s">
        <v>496</v>
      </c>
      <c r="H788" s="251"/>
      <c r="I788" s="259" t="s">
        <v>7091</v>
      </c>
      <c r="J788" s="252"/>
      <c r="K788" s="259" t="s">
        <v>7091</v>
      </c>
      <c r="L788" s="252"/>
      <c r="M788" s="251" t="s">
        <v>12223</v>
      </c>
      <c r="N788" s="251"/>
      <c r="O788" s="251"/>
      <c r="P788" s="251"/>
      <c r="Q788" s="288">
        <v>8900000</v>
      </c>
      <c r="R788" s="288"/>
      <c r="S788" s="288"/>
      <c r="T788" s="288"/>
      <c r="U788" s="253">
        <v>8900000</v>
      </c>
      <c r="V788" s="253"/>
      <c r="W788" s="253"/>
      <c r="X788" s="253"/>
      <c r="Y788" s="253"/>
      <c r="Z788" s="253"/>
      <c r="AA788" s="253"/>
      <c r="AB788" s="253"/>
      <c r="AC788" s="253"/>
      <c r="AD788" s="253"/>
      <c r="AE788" s="253"/>
      <c r="AF788" s="253"/>
      <c r="AG788" s="253"/>
      <c r="AH788" s="253"/>
      <c r="AI788" s="253">
        <v>0</v>
      </c>
      <c r="AJ788" s="253"/>
      <c r="AK788" s="253">
        <v>9250000</v>
      </c>
      <c r="AL788" s="253"/>
      <c r="AM788" s="253">
        <v>9250000</v>
      </c>
      <c r="AN788" s="253"/>
      <c r="AO788" s="253"/>
      <c r="AP788" s="253"/>
      <c r="AQ788" s="253"/>
      <c r="AR788" s="253"/>
      <c r="AS788" s="253">
        <f t="shared" si="93"/>
        <v>0</v>
      </c>
      <c r="AT788" s="27">
        <f t="shared" si="95"/>
        <v>0</v>
      </c>
      <c r="BH788" s="256"/>
    </row>
    <row r="789" spans="1:60" ht="18" customHeight="1">
      <c r="A789" s="218">
        <f>SUBTOTAL(3,$AT$7:AT789)</f>
        <v>783</v>
      </c>
      <c r="B789" s="251" t="s">
        <v>12602</v>
      </c>
      <c r="C789" s="251" t="str">
        <f t="shared" si="96"/>
        <v>008</v>
      </c>
      <c r="D789" s="260" t="s">
        <v>12603</v>
      </c>
      <c r="E789" s="258" t="s">
        <v>12604</v>
      </c>
      <c r="F789" s="251" t="s">
        <v>12291</v>
      </c>
      <c r="G789" s="251" t="s">
        <v>7106</v>
      </c>
      <c r="H789" s="251"/>
      <c r="I789" s="259" t="s">
        <v>7091</v>
      </c>
      <c r="J789" s="252"/>
      <c r="K789" s="259" t="s">
        <v>7091</v>
      </c>
      <c r="L789" s="252"/>
      <c r="M789" s="251" t="s">
        <v>12217</v>
      </c>
      <c r="N789" s="251"/>
      <c r="O789" s="251"/>
      <c r="P789" s="251"/>
      <c r="Q789" s="288">
        <v>8900000</v>
      </c>
      <c r="R789" s="288"/>
      <c r="S789" s="288"/>
      <c r="T789" s="288"/>
      <c r="U789" s="253"/>
      <c r="V789" s="253"/>
      <c r="W789" s="253">
        <v>8900000</v>
      </c>
      <c r="X789" s="253"/>
      <c r="Y789" s="253"/>
      <c r="Z789" s="253"/>
      <c r="AA789" s="253"/>
      <c r="AB789" s="253"/>
      <c r="AC789" s="253"/>
      <c r="AD789" s="253"/>
      <c r="AE789" s="253"/>
      <c r="AF789" s="253"/>
      <c r="AG789" s="253"/>
      <c r="AH789" s="253"/>
      <c r="AI789" s="253">
        <v>0</v>
      </c>
      <c r="AJ789" s="253"/>
      <c r="AK789" s="253">
        <v>9250000</v>
      </c>
      <c r="AL789" s="253"/>
      <c r="AM789" s="253"/>
      <c r="AN789" s="253"/>
      <c r="AO789" s="253"/>
      <c r="AP789" s="253"/>
      <c r="AQ789" s="253"/>
      <c r="AR789" s="253"/>
      <c r="AS789" s="253">
        <f t="shared" si="93"/>
        <v>9250000</v>
      </c>
      <c r="AT789" s="27">
        <f t="shared" si="95"/>
        <v>9250000</v>
      </c>
      <c r="BH789" s="256"/>
    </row>
    <row r="790" spans="1:60" ht="18" customHeight="1">
      <c r="A790" s="218">
        <f>SUBTOTAL(3,$AT$7:AT790)</f>
        <v>784</v>
      </c>
      <c r="B790" s="251" t="s">
        <v>12611</v>
      </c>
      <c r="C790" s="251" t="str">
        <f t="shared" si="96"/>
        <v>008</v>
      </c>
      <c r="D790" s="260" t="s">
        <v>12612</v>
      </c>
      <c r="E790" s="258" t="s">
        <v>12613</v>
      </c>
      <c r="F790" s="251" t="s">
        <v>10697</v>
      </c>
      <c r="G790" s="251" t="s">
        <v>496</v>
      </c>
      <c r="H790" s="251"/>
      <c r="I790" s="259" t="s">
        <v>7091</v>
      </c>
      <c r="J790" s="252"/>
      <c r="K790" s="259" t="s">
        <v>7091</v>
      </c>
      <c r="L790" s="252"/>
      <c r="M790" s="251" t="s">
        <v>12235</v>
      </c>
      <c r="N790" s="251"/>
      <c r="O790" s="251"/>
      <c r="P790" s="251"/>
      <c r="Q790" s="288">
        <v>8900000</v>
      </c>
      <c r="R790" s="288"/>
      <c r="S790" s="288"/>
      <c r="T790" s="288"/>
      <c r="U790" s="253"/>
      <c r="V790" s="253"/>
      <c r="W790" s="253"/>
      <c r="X790" s="253"/>
      <c r="Y790" s="253">
        <v>8900000</v>
      </c>
      <c r="Z790" s="253"/>
      <c r="AA790" s="253"/>
      <c r="AB790" s="253"/>
      <c r="AC790" s="253"/>
      <c r="AD790" s="253"/>
      <c r="AE790" s="253"/>
      <c r="AF790" s="253"/>
      <c r="AG790" s="253"/>
      <c r="AH790" s="253"/>
      <c r="AI790" s="253">
        <v>0</v>
      </c>
      <c r="AJ790" s="253"/>
      <c r="AK790" s="253">
        <v>9250000</v>
      </c>
      <c r="AL790" s="253"/>
      <c r="AM790" s="253">
        <v>9250000</v>
      </c>
      <c r="AN790" s="253"/>
      <c r="AO790" s="253"/>
      <c r="AP790" s="253"/>
      <c r="AQ790" s="253"/>
      <c r="AR790" s="253"/>
      <c r="AS790" s="253">
        <f t="shared" si="93"/>
        <v>0</v>
      </c>
      <c r="AT790" s="27">
        <f t="shared" si="95"/>
        <v>0</v>
      </c>
      <c r="BH790" s="256"/>
    </row>
    <row r="791" spans="1:60" ht="18" customHeight="1">
      <c r="A791" s="218">
        <f>SUBTOTAL(3,$AT$7:AT791)</f>
        <v>785</v>
      </c>
      <c r="B791" s="251" t="s">
        <v>12622</v>
      </c>
      <c r="C791" s="251" t="str">
        <f t="shared" si="96"/>
        <v>008</v>
      </c>
      <c r="D791" s="260" t="s">
        <v>12623</v>
      </c>
      <c r="E791" s="258" t="s">
        <v>12624</v>
      </c>
      <c r="F791" s="251" t="s">
        <v>11585</v>
      </c>
      <c r="G791" s="251" t="s">
        <v>496</v>
      </c>
      <c r="H791" s="251"/>
      <c r="I791" s="259" t="s">
        <v>7091</v>
      </c>
      <c r="J791" s="252"/>
      <c r="K791" s="259" t="s">
        <v>7091</v>
      </c>
      <c r="L791" s="252"/>
      <c r="M791" s="251" t="s">
        <v>12220</v>
      </c>
      <c r="N791" s="251"/>
      <c r="O791" s="251"/>
      <c r="P791" s="251"/>
      <c r="Q791" s="288">
        <v>8900000</v>
      </c>
      <c r="R791" s="288"/>
      <c r="S791" s="288"/>
      <c r="T791" s="288"/>
      <c r="U791" s="253"/>
      <c r="V791" s="253"/>
      <c r="W791" s="253">
        <v>8900000</v>
      </c>
      <c r="X791" s="253"/>
      <c r="Y791" s="253"/>
      <c r="Z791" s="253"/>
      <c r="AA791" s="253"/>
      <c r="AB791" s="253"/>
      <c r="AC791" s="253"/>
      <c r="AD791" s="253"/>
      <c r="AE791" s="253"/>
      <c r="AF791" s="253"/>
      <c r="AG791" s="253"/>
      <c r="AH791" s="253"/>
      <c r="AI791" s="253">
        <v>0</v>
      </c>
      <c r="AJ791" s="253"/>
      <c r="AK791" s="253">
        <v>9250000</v>
      </c>
      <c r="AL791" s="253"/>
      <c r="AM791" s="253">
        <v>9250000</v>
      </c>
      <c r="AN791" s="253"/>
      <c r="AO791" s="253"/>
      <c r="AP791" s="253"/>
      <c r="AQ791" s="253"/>
      <c r="AR791" s="253"/>
      <c r="AS791" s="253">
        <f t="shared" si="93"/>
        <v>0</v>
      </c>
      <c r="AT791" s="27">
        <f t="shared" si="95"/>
        <v>0</v>
      </c>
      <c r="BH791" s="256"/>
    </row>
    <row r="792" spans="1:60" ht="18" customHeight="1">
      <c r="A792" s="218">
        <f>SUBTOTAL(3,$AT$7:AT792)</f>
        <v>786</v>
      </c>
      <c r="B792" s="251" t="s">
        <v>12634</v>
      </c>
      <c r="C792" s="251" t="str">
        <f t="shared" si="96"/>
        <v>008</v>
      </c>
      <c r="D792" s="260" t="s">
        <v>5050</v>
      </c>
      <c r="E792" s="258" t="s">
        <v>12635</v>
      </c>
      <c r="F792" s="251" t="s">
        <v>10804</v>
      </c>
      <c r="G792" s="251" t="s">
        <v>7106</v>
      </c>
      <c r="H792" s="251"/>
      <c r="I792" s="259" t="s">
        <v>7091</v>
      </c>
      <c r="J792" s="252"/>
      <c r="K792" s="259" t="s">
        <v>7091</v>
      </c>
      <c r="L792" s="252"/>
      <c r="M792" s="251" t="s">
        <v>12217</v>
      </c>
      <c r="N792" s="251"/>
      <c r="O792" s="251"/>
      <c r="P792" s="251"/>
      <c r="Q792" s="288">
        <v>8900000</v>
      </c>
      <c r="R792" s="288"/>
      <c r="S792" s="288"/>
      <c r="T792" s="288"/>
      <c r="U792" s="253">
        <v>8900000</v>
      </c>
      <c r="V792" s="253"/>
      <c r="W792" s="253"/>
      <c r="X792" s="253"/>
      <c r="Y792" s="253"/>
      <c r="Z792" s="253"/>
      <c r="AA792" s="253"/>
      <c r="AB792" s="253"/>
      <c r="AC792" s="253"/>
      <c r="AD792" s="253"/>
      <c r="AE792" s="253"/>
      <c r="AF792" s="253"/>
      <c r="AG792" s="253"/>
      <c r="AH792" s="253"/>
      <c r="AI792" s="253">
        <v>0</v>
      </c>
      <c r="AJ792" s="253"/>
      <c r="AK792" s="253">
        <v>9250000</v>
      </c>
      <c r="AL792" s="253"/>
      <c r="AM792" s="253"/>
      <c r="AN792" s="253"/>
      <c r="AO792" s="253">
        <v>9250000</v>
      </c>
      <c r="AP792" s="253"/>
      <c r="AQ792" s="253"/>
      <c r="AR792" s="253"/>
      <c r="AS792" s="253">
        <f>IF(SUM(AL792:AO792)&lt;SUM(AK792),SUM(AK792)-SUM(AL792:AO792),)</f>
        <v>0</v>
      </c>
      <c r="AT792" s="27">
        <f t="shared" si="95"/>
        <v>0</v>
      </c>
      <c r="BH792" s="256"/>
    </row>
    <row r="793" spans="1:60" ht="18" customHeight="1">
      <c r="A793" s="218">
        <f>SUBTOTAL(3,$AT$7:AT793)</f>
        <v>787</v>
      </c>
      <c r="B793" s="251" t="s">
        <v>12636</v>
      </c>
      <c r="C793" s="251" t="str">
        <f t="shared" si="96"/>
        <v>008</v>
      </c>
      <c r="D793" s="260" t="s">
        <v>5894</v>
      </c>
      <c r="E793" s="258" t="s">
        <v>12637</v>
      </c>
      <c r="F793" s="251" t="s">
        <v>10579</v>
      </c>
      <c r="G793" s="251" t="s">
        <v>496</v>
      </c>
      <c r="H793" s="251"/>
      <c r="I793" s="259" t="s">
        <v>7091</v>
      </c>
      <c r="J793" s="252"/>
      <c r="K793" s="259" t="s">
        <v>7091</v>
      </c>
      <c r="L793" s="252"/>
      <c r="M793" s="251" t="s">
        <v>12220</v>
      </c>
      <c r="N793" s="251"/>
      <c r="O793" s="251"/>
      <c r="P793" s="251"/>
      <c r="Q793" s="288">
        <v>8900000</v>
      </c>
      <c r="R793" s="288"/>
      <c r="S793" s="288"/>
      <c r="T793" s="288"/>
      <c r="U793" s="253">
        <v>8900000</v>
      </c>
      <c r="V793" s="253"/>
      <c r="W793" s="253"/>
      <c r="X793" s="253"/>
      <c r="Y793" s="253"/>
      <c r="Z793" s="253"/>
      <c r="AA793" s="253"/>
      <c r="AB793" s="253"/>
      <c r="AC793" s="253"/>
      <c r="AD793" s="253"/>
      <c r="AE793" s="253"/>
      <c r="AF793" s="253"/>
      <c r="AG793" s="253"/>
      <c r="AH793" s="253"/>
      <c r="AI793" s="253">
        <v>0</v>
      </c>
      <c r="AJ793" s="253"/>
      <c r="AK793" s="253">
        <v>9250000</v>
      </c>
      <c r="AL793" s="253"/>
      <c r="AM793" s="253">
        <v>9250000</v>
      </c>
      <c r="AN793" s="253"/>
      <c r="AO793" s="253"/>
      <c r="AP793" s="253"/>
      <c r="AQ793" s="253"/>
      <c r="AR793" s="253"/>
      <c r="AS793" s="253">
        <f>IF(SUM(AL793:AM793)&lt;SUM(AK793),SUM(AK793)-SUM(AL793:AM793),)</f>
        <v>0</v>
      </c>
      <c r="AT793" s="27">
        <f t="shared" si="95"/>
        <v>0</v>
      </c>
      <c r="BH793" s="256"/>
    </row>
    <row r="794" spans="1:60" ht="18" customHeight="1">
      <c r="A794" s="218">
        <f>SUBTOTAL(3,$AT$7:AT794)</f>
        <v>788</v>
      </c>
      <c r="B794" s="251" t="s">
        <v>12638</v>
      </c>
      <c r="C794" s="251" t="str">
        <f t="shared" si="96"/>
        <v>008</v>
      </c>
      <c r="D794" s="260" t="s">
        <v>5420</v>
      </c>
      <c r="E794" s="258" t="s">
        <v>12639</v>
      </c>
      <c r="F794" s="251" t="s">
        <v>10970</v>
      </c>
      <c r="G794" s="251" t="s">
        <v>496</v>
      </c>
      <c r="H794" s="251"/>
      <c r="I794" s="259" t="s">
        <v>7091</v>
      </c>
      <c r="J794" s="252"/>
      <c r="K794" s="259" t="s">
        <v>7091</v>
      </c>
      <c r="L794" s="252"/>
      <c r="M794" s="251" t="s">
        <v>12223</v>
      </c>
      <c r="N794" s="251"/>
      <c r="O794" s="251"/>
      <c r="P794" s="251"/>
      <c r="Q794" s="288">
        <v>8900000</v>
      </c>
      <c r="R794" s="288"/>
      <c r="S794" s="288"/>
      <c r="T794" s="288"/>
      <c r="U794" s="253">
        <v>8900000</v>
      </c>
      <c r="V794" s="253"/>
      <c r="W794" s="253"/>
      <c r="X794" s="253"/>
      <c r="Y794" s="253"/>
      <c r="Z794" s="253"/>
      <c r="AA794" s="253"/>
      <c r="AB794" s="253"/>
      <c r="AC794" s="253"/>
      <c r="AD794" s="253"/>
      <c r="AE794" s="253"/>
      <c r="AF794" s="253"/>
      <c r="AG794" s="253"/>
      <c r="AH794" s="253"/>
      <c r="AI794" s="253">
        <v>0</v>
      </c>
      <c r="AJ794" s="253"/>
      <c r="AK794" s="253">
        <v>9250000</v>
      </c>
      <c r="AL794" s="253"/>
      <c r="AM794" s="253"/>
      <c r="AN794" s="253"/>
      <c r="AO794" s="253">
        <v>9250000</v>
      </c>
      <c r="AP794" s="253"/>
      <c r="AQ794" s="253"/>
      <c r="AR794" s="253"/>
      <c r="AS794" s="253">
        <f t="shared" ref="AS794:AS795" si="97">IF(SUM(AL794:AO794)&lt;SUM(AK794),SUM(AK794)-SUM(AL794:AO794),)</f>
        <v>0</v>
      </c>
      <c r="AT794" s="27">
        <f t="shared" si="95"/>
        <v>0</v>
      </c>
      <c r="BH794" s="256"/>
    </row>
    <row r="795" spans="1:60" ht="18" customHeight="1">
      <c r="A795" s="218">
        <f>SUBTOTAL(3,$AT$7:AT795)</f>
        <v>789</v>
      </c>
      <c r="B795" s="251" t="s">
        <v>12640</v>
      </c>
      <c r="C795" s="251" t="str">
        <f t="shared" si="96"/>
        <v>008</v>
      </c>
      <c r="D795" s="260" t="s">
        <v>5338</v>
      </c>
      <c r="E795" s="258" t="s">
        <v>12641</v>
      </c>
      <c r="F795" s="251" t="s">
        <v>12416</v>
      </c>
      <c r="G795" s="251" t="s">
        <v>496</v>
      </c>
      <c r="H795" s="251"/>
      <c r="I795" s="259" t="s">
        <v>7091</v>
      </c>
      <c r="J795" s="252"/>
      <c r="K795" s="259" t="s">
        <v>7091</v>
      </c>
      <c r="L795" s="252"/>
      <c r="M795" s="251" t="s">
        <v>12217</v>
      </c>
      <c r="N795" s="251"/>
      <c r="O795" s="251"/>
      <c r="P795" s="251"/>
      <c r="Q795" s="288">
        <v>8900000</v>
      </c>
      <c r="R795" s="288"/>
      <c r="S795" s="288"/>
      <c r="T795" s="288"/>
      <c r="U795" s="253">
        <v>8900000</v>
      </c>
      <c r="V795" s="253"/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>
        <v>0</v>
      </c>
      <c r="AJ795" s="253"/>
      <c r="AK795" s="253">
        <v>9250000</v>
      </c>
      <c r="AL795" s="253"/>
      <c r="AM795" s="253"/>
      <c r="AN795" s="253"/>
      <c r="AO795" s="253">
        <v>9250000</v>
      </c>
      <c r="AP795" s="253"/>
      <c r="AQ795" s="253"/>
      <c r="AR795" s="253"/>
      <c r="AS795" s="253">
        <f t="shared" si="97"/>
        <v>0</v>
      </c>
      <c r="AT795" s="27">
        <f t="shared" si="95"/>
        <v>0</v>
      </c>
      <c r="BH795" s="256"/>
    </row>
    <row r="796" spans="1:60" ht="18" customHeight="1">
      <c r="A796" s="218">
        <f>SUBTOTAL(3,$AT$7:AT796)</f>
        <v>790</v>
      </c>
      <c r="B796" s="251" t="s">
        <v>12627</v>
      </c>
      <c r="C796" s="251" t="str">
        <f t="shared" si="96"/>
        <v>008</v>
      </c>
      <c r="D796" s="260" t="s">
        <v>12628</v>
      </c>
      <c r="E796" s="258" t="s">
        <v>8996</v>
      </c>
      <c r="F796" s="251" t="s">
        <v>11903</v>
      </c>
      <c r="G796" s="251" t="s">
        <v>496</v>
      </c>
      <c r="H796" s="251"/>
      <c r="I796" s="259" t="s">
        <v>7091</v>
      </c>
      <c r="J796" s="252"/>
      <c r="K796" s="259" t="s">
        <v>7091</v>
      </c>
      <c r="L796" s="252"/>
      <c r="M796" s="251" t="s">
        <v>12235</v>
      </c>
      <c r="N796" s="251"/>
      <c r="O796" s="251"/>
      <c r="P796" s="251"/>
      <c r="Q796" s="288">
        <v>8900000</v>
      </c>
      <c r="R796" s="288"/>
      <c r="S796" s="288"/>
      <c r="T796" s="288"/>
      <c r="U796" s="253"/>
      <c r="V796" s="253"/>
      <c r="W796" s="253">
        <v>8900000</v>
      </c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>
        <v>0</v>
      </c>
      <c r="AJ796" s="253"/>
      <c r="AK796" s="253">
        <v>9250000</v>
      </c>
      <c r="AL796" s="253"/>
      <c r="AM796" s="253">
        <v>9250000</v>
      </c>
      <c r="AN796" s="253"/>
      <c r="AO796" s="253"/>
      <c r="AP796" s="253"/>
      <c r="AQ796" s="253"/>
      <c r="AR796" s="253"/>
      <c r="AS796" s="253">
        <f>IF(SUM(AL796:AM796)&lt;SUM(AK796),SUM(AK796)-SUM(AL796:AM796),)</f>
        <v>0</v>
      </c>
      <c r="AT796" s="27">
        <f t="shared" si="95"/>
        <v>0</v>
      </c>
      <c r="BH796" s="256"/>
    </row>
    <row r="797" spans="1:60" ht="18" customHeight="1">
      <c r="A797" s="218">
        <f>SUBTOTAL(3,$AT$7:AT797)</f>
        <v>791</v>
      </c>
      <c r="B797" s="251" t="s">
        <v>12645</v>
      </c>
      <c r="C797" s="251" t="str">
        <f t="shared" si="96"/>
        <v>008</v>
      </c>
      <c r="D797" s="260" t="s">
        <v>5576</v>
      </c>
      <c r="E797" s="258" t="s">
        <v>12646</v>
      </c>
      <c r="F797" s="251" t="s">
        <v>11404</v>
      </c>
      <c r="G797" s="251" t="s">
        <v>496</v>
      </c>
      <c r="H797" s="251"/>
      <c r="I797" s="259" t="s">
        <v>7091</v>
      </c>
      <c r="J797" s="252"/>
      <c r="K797" s="259" t="s">
        <v>7091</v>
      </c>
      <c r="L797" s="252"/>
      <c r="M797" s="251" t="s">
        <v>12235</v>
      </c>
      <c r="N797" s="251"/>
      <c r="O797" s="251"/>
      <c r="P797" s="251"/>
      <c r="Q797" s="288">
        <v>8900000</v>
      </c>
      <c r="R797" s="288"/>
      <c r="S797" s="288"/>
      <c r="T797" s="288"/>
      <c r="U797" s="253">
        <v>8900000</v>
      </c>
      <c r="V797" s="253"/>
      <c r="W797" s="253"/>
      <c r="X797" s="253"/>
      <c r="Y797" s="253"/>
      <c r="Z797" s="253"/>
      <c r="AA797" s="253"/>
      <c r="AB797" s="253"/>
      <c r="AC797" s="253"/>
      <c r="AD797" s="253"/>
      <c r="AE797" s="253"/>
      <c r="AF797" s="253"/>
      <c r="AG797" s="253"/>
      <c r="AH797" s="253"/>
      <c r="AI797" s="253">
        <v>0</v>
      </c>
      <c r="AJ797" s="253"/>
      <c r="AK797" s="253">
        <v>9250000</v>
      </c>
      <c r="AL797" s="253"/>
      <c r="AM797" s="253">
        <v>9250000</v>
      </c>
      <c r="AN797" s="253"/>
      <c r="AO797" s="253"/>
      <c r="AP797" s="253"/>
      <c r="AQ797" s="253"/>
      <c r="AR797" s="253"/>
      <c r="AS797" s="253">
        <f>IF(SUM(AL797:AM797)&lt;SUM(AK797),SUM(AK797)-SUM(AL797:AM797),)</f>
        <v>0</v>
      </c>
      <c r="AT797" s="27">
        <f t="shared" si="95"/>
        <v>0</v>
      </c>
      <c r="BH797" s="256"/>
    </row>
    <row r="798" spans="1:60" ht="18" customHeight="1">
      <c r="A798" s="218">
        <f>SUBTOTAL(3,$AT$7:AT798)</f>
        <v>792</v>
      </c>
      <c r="B798" s="251" t="s">
        <v>12629</v>
      </c>
      <c r="C798" s="251" t="str">
        <f t="shared" si="96"/>
        <v>008</v>
      </c>
      <c r="D798" s="260" t="s">
        <v>12630</v>
      </c>
      <c r="E798" s="258" t="s">
        <v>1830</v>
      </c>
      <c r="F798" s="251" t="s">
        <v>10774</v>
      </c>
      <c r="G798" s="251" t="s">
        <v>496</v>
      </c>
      <c r="H798" s="251"/>
      <c r="I798" s="259" t="s">
        <v>7091</v>
      </c>
      <c r="J798" s="252"/>
      <c r="K798" s="259" t="s">
        <v>7091</v>
      </c>
      <c r="L798" s="252"/>
      <c r="M798" s="251" t="s">
        <v>12227</v>
      </c>
      <c r="N798" s="251"/>
      <c r="O798" s="251"/>
      <c r="P798" s="251"/>
      <c r="Q798" s="288">
        <v>8900000</v>
      </c>
      <c r="R798" s="288"/>
      <c r="S798" s="288"/>
      <c r="T798" s="288"/>
      <c r="U798" s="253"/>
      <c r="V798" s="253"/>
      <c r="W798" s="253"/>
      <c r="X798" s="253"/>
      <c r="Y798" s="253"/>
      <c r="Z798" s="253"/>
      <c r="AA798" s="253"/>
      <c r="AB798" s="253"/>
      <c r="AC798" s="394">
        <v>8900000</v>
      </c>
      <c r="AD798" s="394"/>
      <c r="AE798" s="394"/>
      <c r="AF798" s="394"/>
      <c r="AG798" s="394"/>
      <c r="AH798" s="253"/>
      <c r="AI798" s="253">
        <v>0</v>
      </c>
      <c r="AJ798" s="253"/>
      <c r="AK798" s="253">
        <v>9250000</v>
      </c>
      <c r="AL798" s="253"/>
      <c r="AM798" s="253"/>
      <c r="AN798" s="253"/>
      <c r="AO798" s="253"/>
      <c r="AP798" s="253"/>
      <c r="AQ798" s="253"/>
      <c r="AR798" s="253"/>
      <c r="AS798" s="253">
        <f>IF(SUM(AL798:AM798)&lt;SUM(AK798),SUM(AK798)-SUM(AL798:AM798),)</f>
        <v>9250000</v>
      </c>
      <c r="AT798" s="27">
        <f t="shared" si="95"/>
        <v>9250000</v>
      </c>
      <c r="BH798" s="256"/>
    </row>
    <row r="799" spans="1:60" ht="18" customHeight="1">
      <c r="A799" s="218">
        <f>SUBTOTAL(3,$AT$7:AT799)</f>
        <v>793</v>
      </c>
      <c r="B799" s="251" t="s">
        <v>12650</v>
      </c>
      <c r="C799" s="251" t="str">
        <f t="shared" si="96"/>
        <v>008</v>
      </c>
      <c r="D799" s="260" t="s">
        <v>5859</v>
      </c>
      <c r="E799" s="258" t="s">
        <v>12651</v>
      </c>
      <c r="F799" s="251" t="s">
        <v>10671</v>
      </c>
      <c r="G799" s="251" t="s">
        <v>496</v>
      </c>
      <c r="H799" s="251"/>
      <c r="I799" s="259" t="s">
        <v>7091</v>
      </c>
      <c r="J799" s="252"/>
      <c r="K799" s="259" t="s">
        <v>7091</v>
      </c>
      <c r="L799" s="252"/>
      <c r="M799" s="251" t="s">
        <v>12235</v>
      </c>
      <c r="N799" s="251"/>
      <c r="O799" s="251"/>
      <c r="P799" s="251"/>
      <c r="Q799" s="288">
        <v>8900000</v>
      </c>
      <c r="R799" s="288"/>
      <c r="S799" s="288"/>
      <c r="T799" s="288"/>
      <c r="U799" s="253">
        <v>8900000</v>
      </c>
      <c r="V799" s="253"/>
      <c r="W799" s="253"/>
      <c r="X799" s="253"/>
      <c r="Y799" s="253"/>
      <c r="Z799" s="253"/>
      <c r="AA799" s="253"/>
      <c r="AB799" s="253"/>
      <c r="AC799" s="253"/>
      <c r="AD799" s="253"/>
      <c r="AE799" s="253"/>
      <c r="AF799" s="253"/>
      <c r="AG799" s="253"/>
      <c r="AH799" s="253"/>
      <c r="AI799" s="253">
        <v>0</v>
      </c>
      <c r="AJ799" s="253"/>
      <c r="AK799" s="253">
        <v>9250000</v>
      </c>
      <c r="AL799" s="253"/>
      <c r="AM799" s="253">
        <v>9250000</v>
      </c>
      <c r="AN799" s="253"/>
      <c r="AO799" s="253"/>
      <c r="AP799" s="253"/>
      <c r="AQ799" s="253"/>
      <c r="AR799" s="253"/>
      <c r="AS799" s="253">
        <f>IF(SUM(AL799:AM799)&lt;SUM(AK799),SUM(AK799)-SUM(AL799:AM799),)</f>
        <v>0</v>
      </c>
      <c r="AT799" s="27">
        <f t="shared" si="95"/>
        <v>0</v>
      </c>
      <c r="BH799" s="256"/>
    </row>
    <row r="800" spans="1:60" ht="18" customHeight="1">
      <c r="A800" s="218">
        <f>SUBTOTAL(3,$AT$7:AT800)</f>
        <v>794</v>
      </c>
      <c r="B800" s="251" t="s">
        <v>12652</v>
      </c>
      <c r="C800" s="251" t="str">
        <f>MID(D800:D2490,4,3)</f>
        <v>008</v>
      </c>
      <c r="D800" s="260" t="s">
        <v>6856</v>
      </c>
      <c r="E800" s="258" t="s">
        <v>12653</v>
      </c>
      <c r="F800" s="251" t="s">
        <v>11032</v>
      </c>
      <c r="G800" s="251" t="s">
        <v>496</v>
      </c>
      <c r="H800" s="251"/>
      <c r="I800" s="259" t="s">
        <v>7091</v>
      </c>
      <c r="J800" s="252"/>
      <c r="K800" s="259" t="s">
        <v>7091</v>
      </c>
      <c r="L800" s="252"/>
      <c r="M800" s="251" t="s">
        <v>12223</v>
      </c>
      <c r="N800" s="251"/>
      <c r="O800" s="251"/>
      <c r="P800" s="251"/>
      <c r="Q800" s="288">
        <v>8900000</v>
      </c>
      <c r="R800" s="288"/>
      <c r="S800" s="288"/>
      <c r="T800" s="288"/>
      <c r="U800" s="253">
        <v>8900000</v>
      </c>
      <c r="V800" s="253"/>
      <c r="W800" s="253"/>
      <c r="X800" s="253"/>
      <c r="Y800" s="253"/>
      <c r="Z800" s="253"/>
      <c r="AA800" s="253"/>
      <c r="AB800" s="253"/>
      <c r="AC800" s="253"/>
      <c r="AD800" s="253"/>
      <c r="AE800" s="253"/>
      <c r="AF800" s="253"/>
      <c r="AG800" s="253"/>
      <c r="AH800" s="253"/>
      <c r="AI800" s="253">
        <v>0</v>
      </c>
      <c r="AJ800" s="253"/>
      <c r="AK800" s="253">
        <v>9250000</v>
      </c>
      <c r="AL800" s="253"/>
      <c r="AM800" s="253">
        <v>9250000</v>
      </c>
      <c r="AN800" s="253"/>
      <c r="AO800" s="253"/>
      <c r="AP800" s="253"/>
      <c r="AQ800" s="253"/>
      <c r="AR800" s="253"/>
      <c r="AS800" s="253">
        <f>IF(SUM(AL800:AM800)&lt;SUM(AK800),SUM(AK800)-SUM(AL800:AM800),)</f>
        <v>0</v>
      </c>
      <c r="AT800" s="27">
        <f t="shared" si="95"/>
        <v>0</v>
      </c>
      <c r="BH800" s="256"/>
    </row>
    <row r="801" spans="1:60" ht="18" customHeight="1">
      <c r="A801" s="218">
        <f>SUBTOTAL(3,$AT$7:AT801)</f>
        <v>795</v>
      </c>
      <c r="B801" s="251" t="s">
        <v>12631</v>
      </c>
      <c r="C801" s="251" t="str">
        <f>MID(D801:D2490,4,3)</f>
        <v>008</v>
      </c>
      <c r="D801" s="260" t="s">
        <v>12632</v>
      </c>
      <c r="E801" s="258" t="s">
        <v>12633</v>
      </c>
      <c r="F801" s="251" t="s">
        <v>10557</v>
      </c>
      <c r="G801" s="251" t="s">
        <v>7106</v>
      </c>
      <c r="H801" s="251"/>
      <c r="I801" s="259" t="s">
        <v>7091</v>
      </c>
      <c r="J801" s="252"/>
      <c r="K801" s="259" t="s">
        <v>7091</v>
      </c>
      <c r="L801" s="252"/>
      <c r="M801" s="251" t="s">
        <v>12233</v>
      </c>
      <c r="N801" s="251"/>
      <c r="O801" s="251"/>
      <c r="P801" s="251"/>
      <c r="Q801" s="288">
        <v>8900000</v>
      </c>
      <c r="R801" s="288"/>
      <c r="S801" s="288"/>
      <c r="T801" s="288"/>
      <c r="U801" s="253"/>
      <c r="V801" s="253"/>
      <c r="W801" s="253">
        <v>8900000</v>
      </c>
      <c r="X801" s="253"/>
      <c r="Y801" s="253"/>
      <c r="Z801" s="253"/>
      <c r="AA801" s="253"/>
      <c r="AB801" s="253"/>
      <c r="AC801" s="253"/>
      <c r="AD801" s="253"/>
      <c r="AE801" s="253"/>
      <c r="AF801" s="253"/>
      <c r="AG801" s="253"/>
      <c r="AH801" s="253"/>
      <c r="AI801" s="253">
        <v>0</v>
      </c>
      <c r="AJ801" s="253"/>
      <c r="AK801" s="253">
        <v>9250000</v>
      </c>
      <c r="AL801" s="253"/>
      <c r="AM801" s="253"/>
      <c r="AN801" s="253"/>
      <c r="AO801" s="253">
        <v>9250000</v>
      </c>
      <c r="AP801" s="253"/>
      <c r="AQ801" s="253"/>
      <c r="AR801" s="253"/>
      <c r="AS801" s="253">
        <f t="shared" ref="AS801:AS803" si="98">IF(SUM(AL801:AO801)&lt;SUM(AK801),SUM(AK801)-SUM(AL801:AO801),)</f>
        <v>0</v>
      </c>
      <c r="AT801" s="27">
        <f t="shared" si="95"/>
        <v>0</v>
      </c>
      <c r="BH801" s="256"/>
    </row>
    <row r="802" spans="1:60" ht="18" customHeight="1">
      <c r="A802" s="218">
        <f>SUBTOTAL(3,$AT$7:AT802)</f>
        <v>796</v>
      </c>
      <c r="B802" s="251" t="s">
        <v>12657</v>
      </c>
      <c r="C802" s="251" t="str">
        <f>MID(D802:D2492,4,3)</f>
        <v>008</v>
      </c>
      <c r="D802" s="260" t="s">
        <v>4792</v>
      </c>
      <c r="E802" s="258" t="s">
        <v>12658</v>
      </c>
      <c r="F802" s="251" t="s">
        <v>10989</v>
      </c>
      <c r="G802" s="251" t="s">
        <v>496</v>
      </c>
      <c r="H802" s="251"/>
      <c r="I802" s="259" t="s">
        <v>7091</v>
      </c>
      <c r="J802" s="252"/>
      <c r="K802" s="259" t="s">
        <v>7091</v>
      </c>
      <c r="L802" s="252"/>
      <c r="M802" s="251" t="s">
        <v>12233</v>
      </c>
      <c r="N802" s="251"/>
      <c r="O802" s="251"/>
      <c r="P802" s="251"/>
      <c r="Q802" s="288">
        <v>8900000</v>
      </c>
      <c r="R802" s="288"/>
      <c r="S802" s="288"/>
      <c r="T802" s="288"/>
      <c r="U802" s="253">
        <v>8900000</v>
      </c>
      <c r="V802" s="253"/>
      <c r="W802" s="253"/>
      <c r="X802" s="253"/>
      <c r="Y802" s="253"/>
      <c r="Z802" s="253"/>
      <c r="AA802" s="253"/>
      <c r="AB802" s="253"/>
      <c r="AC802" s="253"/>
      <c r="AD802" s="253"/>
      <c r="AE802" s="253"/>
      <c r="AF802" s="253"/>
      <c r="AG802" s="253"/>
      <c r="AH802" s="253"/>
      <c r="AI802" s="253">
        <v>0</v>
      </c>
      <c r="AJ802" s="253"/>
      <c r="AK802" s="253">
        <v>9250000</v>
      </c>
      <c r="AL802" s="253"/>
      <c r="AM802" s="253"/>
      <c r="AN802" s="253"/>
      <c r="AO802" s="253">
        <v>9250000</v>
      </c>
      <c r="AP802" s="253"/>
      <c r="AQ802" s="253"/>
      <c r="AR802" s="253"/>
      <c r="AS802" s="253">
        <f t="shared" si="98"/>
        <v>0</v>
      </c>
      <c r="AT802" s="27">
        <f t="shared" si="95"/>
        <v>0</v>
      </c>
      <c r="BH802" s="256"/>
    </row>
    <row r="803" spans="1:60" ht="18" customHeight="1">
      <c r="A803" s="218">
        <f>SUBTOTAL(3,$AT$7:AT803)</f>
        <v>797</v>
      </c>
      <c r="B803" s="251" t="s">
        <v>12659</v>
      </c>
      <c r="C803" s="251" t="str">
        <f>MID(D803:D2493,4,3)</f>
        <v>008</v>
      </c>
      <c r="D803" s="260" t="s">
        <v>6257</v>
      </c>
      <c r="E803" s="258" t="s">
        <v>12660</v>
      </c>
      <c r="F803" s="251" t="s">
        <v>11896</v>
      </c>
      <c r="G803" s="251" t="s">
        <v>496</v>
      </c>
      <c r="H803" s="251"/>
      <c r="I803" s="259" t="s">
        <v>7091</v>
      </c>
      <c r="J803" s="252"/>
      <c r="K803" s="259" t="s">
        <v>7091</v>
      </c>
      <c r="L803" s="252"/>
      <c r="M803" s="251" t="s">
        <v>12217</v>
      </c>
      <c r="N803" s="251"/>
      <c r="O803" s="251"/>
      <c r="P803" s="251"/>
      <c r="Q803" s="288">
        <v>8900000</v>
      </c>
      <c r="R803" s="288"/>
      <c r="S803" s="288"/>
      <c r="T803" s="288"/>
      <c r="U803" s="253">
        <v>8900000</v>
      </c>
      <c r="V803" s="253"/>
      <c r="W803" s="253"/>
      <c r="X803" s="253"/>
      <c r="Y803" s="253"/>
      <c r="Z803" s="253"/>
      <c r="AA803" s="253"/>
      <c r="AB803" s="253"/>
      <c r="AC803" s="253"/>
      <c r="AD803" s="253"/>
      <c r="AE803" s="253"/>
      <c r="AF803" s="253"/>
      <c r="AG803" s="253"/>
      <c r="AH803" s="253"/>
      <c r="AI803" s="253">
        <v>0</v>
      </c>
      <c r="AJ803" s="253"/>
      <c r="AK803" s="253">
        <v>9250000</v>
      </c>
      <c r="AL803" s="253"/>
      <c r="AM803" s="253"/>
      <c r="AN803" s="253"/>
      <c r="AO803" s="253">
        <v>9250000</v>
      </c>
      <c r="AP803" s="253"/>
      <c r="AQ803" s="253"/>
      <c r="AR803" s="253"/>
      <c r="AS803" s="253">
        <f t="shared" si="98"/>
        <v>0</v>
      </c>
      <c r="AT803" s="27">
        <f t="shared" si="95"/>
        <v>0</v>
      </c>
      <c r="BH803" s="256"/>
    </row>
    <row r="804" spans="1:60" ht="18" customHeight="1">
      <c r="A804" s="218">
        <f>SUBTOTAL(3,$AT$7:AT804)</f>
        <v>798</v>
      </c>
      <c r="B804" s="251" t="s">
        <v>12642</v>
      </c>
      <c r="C804" s="251" t="str">
        <f>MID(D804:D2493,4,3)</f>
        <v>008</v>
      </c>
      <c r="D804" s="260" t="s">
        <v>12643</v>
      </c>
      <c r="E804" s="258" t="s">
        <v>12644</v>
      </c>
      <c r="F804" s="251" t="s">
        <v>9276</v>
      </c>
      <c r="G804" s="251" t="s">
        <v>496</v>
      </c>
      <c r="H804" s="251"/>
      <c r="I804" s="259" t="s">
        <v>7091</v>
      </c>
      <c r="J804" s="252"/>
      <c r="K804" s="259" t="s">
        <v>7091</v>
      </c>
      <c r="L804" s="252"/>
      <c r="M804" s="251" t="s">
        <v>12227</v>
      </c>
      <c r="N804" s="251"/>
      <c r="O804" s="251"/>
      <c r="P804" s="251"/>
      <c r="Q804" s="288">
        <v>8900000</v>
      </c>
      <c r="R804" s="288"/>
      <c r="S804" s="288"/>
      <c r="T804" s="288"/>
      <c r="U804" s="253"/>
      <c r="V804" s="253"/>
      <c r="W804" s="253">
        <v>8900000</v>
      </c>
      <c r="X804" s="253"/>
      <c r="Y804" s="253"/>
      <c r="Z804" s="253"/>
      <c r="AA804" s="253"/>
      <c r="AB804" s="253"/>
      <c r="AC804" s="253"/>
      <c r="AD804" s="253"/>
      <c r="AE804" s="253"/>
      <c r="AF804" s="253"/>
      <c r="AG804" s="253"/>
      <c r="AH804" s="253"/>
      <c r="AI804" s="253">
        <v>0</v>
      </c>
      <c r="AJ804" s="253"/>
      <c r="AK804" s="253">
        <v>9250000</v>
      </c>
      <c r="AL804" s="253"/>
      <c r="AM804" s="253">
        <v>9250000</v>
      </c>
      <c r="AN804" s="253"/>
      <c r="AO804" s="253"/>
      <c r="AP804" s="253"/>
      <c r="AQ804" s="253"/>
      <c r="AR804" s="253"/>
      <c r="AS804" s="253">
        <f t="shared" ref="AS804:AS809" si="99">IF(SUM(AL804:AM804)&lt;SUM(AK804),SUM(AK804)-SUM(AL804:AM804),)</f>
        <v>0</v>
      </c>
      <c r="AT804" s="27">
        <f t="shared" si="95"/>
        <v>0</v>
      </c>
      <c r="BH804" s="256"/>
    </row>
    <row r="805" spans="1:60" ht="18" customHeight="1">
      <c r="A805" s="218">
        <f>SUBTOTAL(3,$AT$7:AT805)</f>
        <v>799</v>
      </c>
      <c r="B805" s="251" t="s">
        <v>12664</v>
      </c>
      <c r="C805" s="251" t="str">
        <f>MID(D805:D2495,4,3)</f>
        <v>008</v>
      </c>
      <c r="D805" s="260" t="s">
        <v>4929</v>
      </c>
      <c r="E805" s="258" t="s">
        <v>12665</v>
      </c>
      <c r="F805" s="251" t="s">
        <v>10671</v>
      </c>
      <c r="G805" s="251" t="s">
        <v>496</v>
      </c>
      <c r="H805" s="251"/>
      <c r="I805" s="259" t="s">
        <v>7091</v>
      </c>
      <c r="J805" s="252"/>
      <c r="K805" s="259" t="s">
        <v>7091</v>
      </c>
      <c r="L805" s="252"/>
      <c r="M805" s="251" t="s">
        <v>12223</v>
      </c>
      <c r="N805" s="251"/>
      <c r="O805" s="251"/>
      <c r="P805" s="251"/>
      <c r="Q805" s="288">
        <v>8900000</v>
      </c>
      <c r="R805" s="288"/>
      <c r="S805" s="288"/>
      <c r="T805" s="288"/>
      <c r="U805" s="253">
        <v>8900000</v>
      </c>
      <c r="V805" s="253"/>
      <c r="W805" s="253"/>
      <c r="X805" s="253"/>
      <c r="Y805" s="253"/>
      <c r="Z805" s="253"/>
      <c r="AA805" s="253"/>
      <c r="AB805" s="253"/>
      <c r="AC805" s="253"/>
      <c r="AD805" s="253"/>
      <c r="AE805" s="253"/>
      <c r="AF805" s="253"/>
      <c r="AG805" s="253"/>
      <c r="AH805" s="253"/>
      <c r="AI805" s="253">
        <v>0</v>
      </c>
      <c r="AJ805" s="253"/>
      <c r="AK805" s="253">
        <v>9250000</v>
      </c>
      <c r="AL805" s="253"/>
      <c r="AM805" s="253">
        <v>9250000</v>
      </c>
      <c r="AN805" s="253"/>
      <c r="AO805" s="253"/>
      <c r="AP805" s="253"/>
      <c r="AQ805" s="253"/>
      <c r="AR805" s="253"/>
      <c r="AS805" s="253">
        <f t="shared" si="99"/>
        <v>0</v>
      </c>
      <c r="AT805" s="27">
        <f t="shared" si="95"/>
        <v>0</v>
      </c>
      <c r="BH805" s="256"/>
    </row>
    <row r="806" spans="1:60" ht="18" customHeight="1">
      <c r="A806" s="218">
        <f>SUBTOTAL(3,$AT$7:AT806)</f>
        <v>800</v>
      </c>
      <c r="B806" s="251" t="s">
        <v>12666</v>
      </c>
      <c r="C806" s="251" t="str">
        <f>MID(D806:D2496,4,3)</f>
        <v>008</v>
      </c>
      <c r="D806" s="260" t="s">
        <v>5045</v>
      </c>
      <c r="E806" s="258" t="s">
        <v>12667</v>
      </c>
      <c r="F806" s="251" t="s">
        <v>10983</v>
      </c>
      <c r="G806" s="251" t="s">
        <v>496</v>
      </c>
      <c r="H806" s="251"/>
      <c r="I806" s="259" t="s">
        <v>7091</v>
      </c>
      <c r="J806" s="252"/>
      <c r="K806" s="259" t="s">
        <v>7091</v>
      </c>
      <c r="L806" s="252"/>
      <c r="M806" s="251" t="s">
        <v>12227</v>
      </c>
      <c r="N806" s="251"/>
      <c r="O806" s="251"/>
      <c r="P806" s="251"/>
      <c r="Q806" s="288">
        <v>8900000</v>
      </c>
      <c r="R806" s="288"/>
      <c r="S806" s="288"/>
      <c r="T806" s="288"/>
      <c r="U806" s="253">
        <v>8900000</v>
      </c>
      <c r="V806" s="253"/>
      <c r="W806" s="253"/>
      <c r="X806" s="253"/>
      <c r="Y806" s="253"/>
      <c r="Z806" s="253"/>
      <c r="AA806" s="253"/>
      <c r="AB806" s="253"/>
      <c r="AC806" s="253"/>
      <c r="AD806" s="253"/>
      <c r="AE806" s="253"/>
      <c r="AF806" s="253"/>
      <c r="AG806" s="253"/>
      <c r="AH806" s="253"/>
      <c r="AI806" s="253">
        <v>0</v>
      </c>
      <c r="AJ806" s="253"/>
      <c r="AK806" s="253">
        <v>9250000</v>
      </c>
      <c r="AL806" s="253"/>
      <c r="AM806" s="253">
        <v>9250000</v>
      </c>
      <c r="AN806" s="253"/>
      <c r="AO806" s="253"/>
      <c r="AP806" s="253"/>
      <c r="AQ806" s="253"/>
      <c r="AR806" s="253"/>
      <c r="AS806" s="253">
        <f t="shared" si="99"/>
        <v>0</v>
      </c>
      <c r="AT806" s="27">
        <f t="shared" si="95"/>
        <v>0</v>
      </c>
      <c r="BH806" s="256"/>
    </row>
    <row r="807" spans="1:60" ht="18" customHeight="1">
      <c r="A807" s="218">
        <f>SUBTOTAL(3,$AT$7:AT807)</f>
        <v>801</v>
      </c>
      <c r="B807" s="251" t="s">
        <v>12647</v>
      </c>
      <c r="C807" s="251" t="str">
        <f>MID(D807:D2496,4,3)</f>
        <v>008</v>
      </c>
      <c r="D807" s="260" t="s">
        <v>12648</v>
      </c>
      <c r="E807" s="258" t="s">
        <v>12649</v>
      </c>
      <c r="F807" s="251" t="s">
        <v>11075</v>
      </c>
      <c r="G807" s="251" t="s">
        <v>496</v>
      </c>
      <c r="H807" s="251"/>
      <c r="I807" s="259" t="s">
        <v>7091</v>
      </c>
      <c r="J807" s="252"/>
      <c r="K807" s="259" t="s">
        <v>7091</v>
      </c>
      <c r="L807" s="252"/>
      <c r="M807" s="251" t="s">
        <v>12233</v>
      </c>
      <c r="N807" s="251"/>
      <c r="O807" s="251"/>
      <c r="P807" s="251"/>
      <c r="Q807" s="288">
        <v>8900000</v>
      </c>
      <c r="R807" s="288"/>
      <c r="S807" s="288"/>
      <c r="T807" s="288"/>
      <c r="U807" s="253"/>
      <c r="V807" s="253"/>
      <c r="W807" s="253"/>
      <c r="X807" s="253"/>
      <c r="Y807" s="253"/>
      <c r="Z807" s="253"/>
      <c r="AA807" s="253"/>
      <c r="AB807" s="253"/>
      <c r="AC807" s="253"/>
      <c r="AD807" s="253"/>
      <c r="AE807" s="253"/>
      <c r="AF807" s="253"/>
      <c r="AG807" s="253"/>
      <c r="AH807" s="253"/>
      <c r="AI807" s="253">
        <v>8900000</v>
      </c>
      <c r="AJ807" s="253"/>
      <c r="AK807" s="253">
        <v>9250000</v>
      </c>
      <c r="AL807" s="253"/>
      <c r="AM807" s="253"/>
      <c r="AN807" s="253"/>
      <c r="AO807" s="253"/>
      <c r="AP807" s="253"/>
      <c r="AQ807" s="253"/>
      <c r="AR807" s="253"/>
      <c r="AS807" s="253">
        <f t="shared" si="99"/>
        <v>9250000</v>
      </c>
      <c r="AT807" s="27">
        <f t="shared" si="95"/>
        <v>18150000</v>
      </c>
      <c r="BH807" s="256"/>
    </row>
    <row r="808" spans="1:60" ht="18" customHeight="1">
      <c r="A808" s="218">
        <f>SUBTOTAL(3,$AT$7:AT808)</f>
        <v>802</v>
      </c>
      <c r="B808" s="251" t="s">
        <v>12654</v>
      </c>
      <c r="C808" s="251" t="str">
        <f t="shared" ref="C808:C822" si="100">MID(D808:D2498,4,3)</f>
        <v>008</v>
      </c>
      <c r="D808" s="260" t="s">
        <v>12655</v>
      </c>
      <c r="E808" s="258" t="s">
        <v>12656</v>
      </c>
      <c r="F808" s="251" t="s">
        <v>11470</v>
      </c>
      <c r="G808" s="251" t="s">
        <v>7106</v>
      </c>
      <c r="H808" s="251"/>
      <c r="I808" s="259" t="s">
        <v>7091</v>
      </c>
      <c r="J808" s="252"/>
      <c r="K808" s="259" t="s">
        <v>7091</v>
      </c>
      <c r="L808" s="252"/>
      <c r="M808" s="251" t="s">
        <v>12220</v>
      </c>
      <c r="N808" s="251"/>
      <c r="O808" s="251"/>
      <c r="P808" s="251"/>
      <c r="Q808" s="288">
        <v>8900000</v>
      </c>
      <c r="R808" s="288"/>
      <c r="S808" s="288"/>
      <c r="T808" s="288"/>
      <c r="U808" s="253"/>
      <c r="V808" s="253"/>
      <c r="W808" s="253">
        <v>8900000</v>
      </c>
      <c r="X808" s="253"/>
      <c r="Y808" s="253"/>
      <c r="Z808" s="253"/>
      <c r="AA808" s="253"/>
      <c r="AB808" s="253"/>
      <c r="AC808" s="253"/>
      <c r="AD808" s="253"/>
      <c r="AE808" s="253"/>
      <c r="AF808" s="253"/>
      <c r="AG808" s="253"/>
      <c r="AH808" s="253"/>
      <c r="AI808" s="253">
        <v>0</v>
      </c>
      <c r="AJ808" s="253"/>
      <c r="AK808" s="253">
        <v>9250000</v>
      </c>
      <c r="AL808" s="253"/>
      <c r="AM808" s="253"/>
      <c r="AN808" s="253"/>
      <c r="AO808" s="253"/>
      <c r="AP808" s="253"/>
      <c r="AQ808" s="253"/>
      <c r="AR808" s="253"/>
      <c r="AS808" s="253">
        <f t="shared" si="99"/>
        <v>9250000</v>
      </c>
      <c r="AT808" s="27">
        <f t="shared" si="95"/>
        <v>9250000</v>
      </c>
      <c r="BH808" s="256"/>
    </row>
    <row r="809" spans="1:60" ht="18" customHeight="1">
      <c r="A809" s="218">
        <f>SUBTOTAL(3,$AT$7:AT809)</f>
        <v>803</v>
      </c>
      <c r="B809" s="251" t="s">
        <v>12661</v>
      </c>
      <c r="C809" s="251" t="str">
        <f t="shared" si="100"/>
        <v>008</v>
      </c>
      <c r="D809" s="260" t="s">
        <v>12662</v>
      </c>
      <c r="E809" s="258" t="s">
        <v>12663</v>
      </c>
      <c r="F809" s="251" t="s">
        <v>11301</v>
      </c>
      <c r="G809" s="251" t="s">
        <v>496</v>
      </c>
      <c r="H809" s="251"/>
      <c r="I809" s="259" t="s">
        <v>7091</v>
      </c>
      <c r="J809" s="252"/>
      <c r="K809" s="259" t="s">
        <v>7091</v>
      </c>
      <c r="L809" s="252"/>
      <c r="M809" s="251" t="s">
        <v>12235</v>
      </c>
      <c r="N809" s="251"/>
      <c r="O809" s="251"/>
      <c r="P809" s="251"/>
      <c r="Q809" s="288">
        <v>8900000</v>
      </c>
      <c r="R809" s="288"/>
      <c r="S809" s="288"/>
      <c r="T809" s="288"/>
      <c r="U809" s="253"/>
      <c r="V809" s="253"/>
      <c r="W809" s="253">
        <v>8900000</v>
      </c>
      <c r="X809" s="253"/>
      <c r="Y809" s="253"/>
      <c r="Z809" s="253"/>
      <c r="AA809" s="253"/>
      <c r="AB809" s="253"/>
      <c r="AC809" s="253"/>
      <c r="AD809" s="253"/>
      <c r="AE809" s="253"/>
      <c r="AF809" s="253"/>
      <c r="AG809" s="253"/>
      <c r="AH809" s="253"/>
      <c r="AI809" s="253">
        <v>0</v>
      </c>
      <c r="AJ809" s="253"/>
      <c r="AK809" s="253">
        <v>9250000</v>
      </c>
      <c r="AL809" s="253"/>
      <c r="AM809" s="253">
        <v>9250000</v>
      </c>
      <c r="AN809" s="253"/>
      <c r="AO809" s="253"/>
      <c r="AP809" s="253"/>
      <c r="AQ809" s="253"/>
      <c r="AR809" s="253"/>
      <c r="AS809" s="253">
        <f t="shared" si="99"/>
        <v>0</v>
      </c>
      <c r="AT809" s="27">
        <f t="shared" si="95"/>
        <v>0</v>
      </c>
      <c r="BH809" s="256"/>
    </row>
    <row r="810" spans="1:60" ht="18" customHeight="1">
      <c r="A810" s="218">
        <f>SUBTOTAL(3,$AT$7:AT810)</f>
        <v>804</v>
      </c>
      <c r="B810" s="251" t="s">
        <v>12668</v>
      </c>
      <c r="C810" s="251" t="str">
        <f t="shared" si="100"/>
        <v>008</v>
      </c>
      <c r="D810" s="260" t="s">
        <v>12669</v>
      </c>
      <c r="E810" s="258" t="s">
        <v>12670</v>
      </c>
      <c r="F810" s="251" t="s">
        <v>11347</v>
      </c>
      <c r="G810" s="251" t="s">
        <v>496</v>
      </c>
      <c r="H810" s="251"/>
      <c r="I810" s="259" t="s">
        <v>7091</v>
      </c>
      <c r="J810" s="252"/>
      <c r="K810" s="259" t="s">
        <v>7091</v>
      </c>
      <c r="L810" s="252"/>
      <c r="M810" s="251" t="s">
        <v>12217</v>
      </c>
      <c r="N810" s="251"/>
      <c r="O810" s="251"/>
      <c r="P810" s="251"/>
      <c r="Q810" s="288">
        <v>8900000</v>
      </c>
      <c r="R810" s="288"/>
      <c r="S810" s="288"/>
      <c r="T810" s="288"/>
      <c r="U810" s="253"/>
      <c r="V810" s="253"/>
      <c r="W810" s="253"/>
      <c r="X810" s="253"/>
      <c r="Y810" s="253">
        <v>8900000</v>
      </c>
      <c r="Z810" s="253"/>
      <c r="AA810" s="253"/>
      <c r="AB810" s="253"/>
      <c r="AC810" s="253"/>
      <c r="AD810" s="253"/>
      <c r="AE810" s="253"/>
      <c r="AF810" s="253"/>
      <c r="AG810" s="253"/>
      <c r="AH810" s="253"/>
      <c r="AI810" s="253">
        <v>0</v>
      </c>
      <c r="AJ810" s="253"/>
      <c r="AK810" s="253">
        <v>9250000</v>
      </c>
      <c r="AL810" s="253"/>
      <c r="AM810" s="253"/>
      <c r="AN810" s="253"/>
      <c r="AO810" s="253">
        <v>9250000</v>
      </c>
      <c r="AP810" s="253"/>
      <c r="AQ810" s="253"/>
      <c r="AR810" s="253"/>
      <c r="AS810" s="253">
        <f>IF(SUM(AL810:AO810)&lt;SUM(AK810),SUM(AK810)-SUM(AL810:AO810),)</f>
        <v>0</v>
      </c>
      <c r="AT810" s="27">
        <f t="shared" si="95"/>
        <v>0</v>
      </c>
      <c r="BH810" s="256"/>
    </row>
    <row r="811" spans="1:60" ht="18" customHeight="1">
      <c r="A811" s="218">
        <f>SUBTOTAL(3,$AT$7:AT811)</f>
        <v>805</v>
      </c>
      <c r="B811" s="251" t="s">
        <v>12680</v>
      </c>
      <c r="C811" s="251" t="str">
        <f t="shared" si="100"/>
        <v>008</v>
      </c>
      <c r="D811" s="260" t="s">
        <v>6469</v>
      </c>
      <c r="E811" s="258" t="s">
        <v>12681</v>
      </c>
      <c r="F811" s="251" t="s">
        <v>10853</v>
      </c>
      <c r="G811" s="251" t="s">
        <v>496</v>
      </c>
      <c r="H811" s="251"/>
      <c r="I811" s="259" t="s">
        <v>7091</v>
      </c>
      <c r="J811" s="252"/>
      <c r="K811" s="259" t="s">
        <v>7091</v>
      </c>
      <c r="L811" s="252"/>
      <c r="M811" s="251" t="s">
        <v>12235</v>
      </c>
      <c r="N811" s="251"/>
      <c r="O811" s="251"/>
      <c r="P811" s="251"/>
      <c r="Q811" s="288">
        <v>8900000</v>
      </c>
      <c r="R811" s="288"/>
      <c r="S811" s="288"/>
      <c r="T811" s="288"/>
      <c r="U811" s="253">
        <v>8900000</v>
      </c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>
        <v>0</v>
      </c>
      <c r="AJ811" s="253"/>
      <c r="AK811" s="253">
        <v>9250000</v>
      </c>
      <c r="AL811" s="253"/>
      <c r="AM811" s="253">
        <v>9250000</v>
      </c>
      <c r="AN811" s="253"/>
      <c r="AO811" s="253"/>
      <c r="AP811" s="253"/>
      <c r="AQ811" s="253"/>
      <c r="AR811" s="253"/>
      <c r="AS811" s="253">
        <f>IF(SUM(AL811:AM811)&lt;SUM(AK811),SUM(AK811)-SUM(AL811:AM811),)</f>
        <v>0</v>
      </c>
      <c r="AT811" s="27">
        <f t="shared" si="95"/>
        <v>0</v>
      </c>
      <c r="BH811" s="256"/>
    </row>
    <row r="812" spans="1:60" ht="18" customHeight="1">
      <c r="A812" s="218">
        <f>SUBTOTAL(3,$AT$7:AT812)</f>
        <v>806</v>
      </c>
      <c r="B812" s="251" t="s">
        <v>12671</v>
      </c>
      <c r="C812" s="251" t="str">
        <f t="shared" si="100"/>
        <v>008</v>
      </c>
      <c r="D812" s="260" t="s">
        <v>12672</v>
      </c>
      <c r="E812" s="258" t="s">
        <v>12673</v>
      </c>
      <c r="F812" s="251" t="s">
        <v>9066</v>
      </c>
      <c r="G812" s="251" t="s">
        <v>496</v>
      </c>
      <c r="H812" s="251"/>
      <c r="I812" s="259" t="s">
        <v>7091</v>
      </c>
      <c r="J812" s="252"/>
      <c r="K812" s="259" t="s">
        <v>7091</v>
      </c>
      <c r="L812" s="252"/>
      <c r="M812" s="251" t="s">
        <v>12220</v>
      </c>
      <c r="N812" s="251"/>
      <c r="O812" s="251"/>
      <c r="P812" s="251"/>
      <c r="Q812" s="288">
        <v>8900000</v>
      </c>
      <c r="R812" s="288"/>
      <c r="S812" s="288"/>
      <c r="T812" s="288"/>
      <c r="U812" s="253"/>
      <c r="V812" s="253"/>
      <c r="W812" s="253">
        <v>8900000</v>
      </c>
      <c r="X812" s="253"/>
      <c r="Y812" s="253"/>
      <c r="Z812" s="253"/>
      <c r="AA812" s="253"/>
      <c r="AB812" s="253"/>
      <c r="AC812" s="253"/>
      <c r="AD812" s="253"/>
      <c r="AE812" s="253"/>
      <c r="AF812" s="253"/>
      <c r="AG812" s="253"/>
      <c r="AH812" s="253"/>
      <c r="AI812" s="253">
        <v>0</v>
      </c>
      <c r="AJ812" s="253"/>
      <c r="AK812" s="253">
        <v>9250000</v>
      </c>
      <c r="AL812" s="253"/>
      <c r="AM812" s="253">
        <v>9250000</v>
      </c>
      <c r="AN812" s="253"/>
      <c r="AO812" s="253"/>
      <c r="AP812" s="253"/>
      <c r="AQ812" s="253"/>
      <c r="AR812" s="253"/>
      <c r="AS812" s="253">
        <f>IF(SUM(AL812:AM812)&lt;SUM(AK812),SUM(AK812)-SUM(AL812:AM812),)</f>
        <v>0</v>
      </c>
      <c r="AT812" s="27">
        <f t="shared" si="95"/>
        <v>0</v>
      </c>
      <c r="BH812" s="256"/>
    </row>
    <row r="813" spans="1:60" ht="18" customHeight="1">
      <c r="A813" s="218">
        <f>SUBTOTAL(3,$AT$7:AT813)</f>
        <v>807</v>
      </c>
      <c r="B813" s="251" t="s">
        <v>12685</v>
      </c>
      <c r="C813" s="251" t="str">
        <f t="shared" si="100"/>
        <v>008</v>
      </c>
      <c r="D813" s="260" t="s">
        <v>6396</v>
      </c>
      <c r="E813" s="258" t="s">
        <v>12686</v>
      </c>
      <c r="F813" s="251" t="s">
        <v>12291</v>
      </c>
      <c r="G813" s="251" t="s">
        <v>496</v>
      </c>
      <c r="H813" s="251"/>
      <c r="I813" s="259" t="s">
        <v>7091</v>
      </c>
      <c r="J813" s="252"/>
      <c r="K813" s="259" t="s">
        <v>7091</v>
      </c>
      <c r="L813" s="252"/>
      <c r="M813" s="251" t="s">
        <v>12217</v>
      </c>
      <c r="N813" s="251"/>
      <c r="O813" s="251"/>
      <c r="P813" s="251"/>
      <c r="Q813" s="288">
        <v>8900000</v>
      </c>
      <c r="R813" s="288"/>
      <c r="S813" s="288"/>
      <c r="T813" s="288"/>
      <c r="U813" s="253">
        <v>8900000</v>
      </c>
      <c r="V813" s="253"/>
      <c r="W813" s="253"/>
      <c r="X813" s="253"/>
      <c r="Y813" s="253"/>
      <c r="Z813" s="253"/>
      <c r="AA813" s="253"/>
      <c r="AB813" s="253"/>
      <c r="AC813" s="253"/>
      <c r="AD813" s="253"/>
      <c r="AE813" s="253"/>
      <c r="AF813" s="253"/>
      <c r="AG813" s="253"/>
      <c r="AH813" s="253"/>
      <c r="AI813" s="253">
        <v>0</v>
      </c>
      <c r="AJ813" s="253"/>
      <c r="AK813" s="253">
        <v>9250000</v>
      </c>
      <c r="AL813" s="253"/>
      <c r="AM813" s="253">
        <v>9250000</v>
      </c>
      <c r="AN813" s="253"/>
      <c r="AO813" s="253"/>
      <c r="AP813" s="253"/>
      <c r="AQ813" s="253"/>
      <c r="AR813" s="253"/>
      <c r="AS813" s="253">
        <f>IF(SUM(AL813:AM813)&lt;SUM(AK813),SUM(AK813)-SUM(AL813:AM813),)</f>
        <v>0</v>
      </c>
      <c r="AT813" s="27">
        <f t="shared" si="95"/>
        <v>0</v>
      </c>
      <c r="BH813" s="256"/>
    </row>
    <row r="814" spans="1:60" ht="18" customHeight="1">
      <c r="A814" s="218">
        <f>SUBTOTAL(3,$AT$7:AT814)</f>
        <v>808</v>
      </c>
      <c r="B814" s="251" t="s">
        <v>12687</v>
      </c>
      <c r="C814" s="251" t="str">
        <f t="shared" si="100"/>
        <v>008</v>
      </c>
      <c r="D814" s="260" t="s">
        <v>6147</v>
      </c>
      <c r="E814" s="258" t="s">
        <v>12688</v>
      </c>
      <c r="F814" s="251" t="s">
        <v>11326</v>
      </c>
      <c r="G814" s="251" t="s">
        <v>496</v>
      </c>
      <c r="H814" s="251"/>
      <c r="I814" s="259" t="s">
        <v>7091</v>
      </c>
      <c r="J814" s="252"/>
      <c r="K814" s="259" t="s">
        <v>7091</v>
      </c>
      <c r="L814" s="252"/>
      <c r="M814" s="251" t="s">
        <v>12220</v>
      </c>
      <c r="N814" s="251"/>
      <c r="O814" s="251"/>
      <c r="P814" s="251"/>
      <c r="Q814" s="288">
        <v>8900000</v>
      </c>
      <c r="R814" s="288"/>
      <c r="S814" s="288"/>
      <c r="T814" s="288"/>
      <c r="U814" s="253">
        <v>8900000</v>
      </c>
      <c r="V814" s="253"/>
      <c r="W814" s="253"/>
      <c r="X814" s="253"/>
      <c r="Y814" s="253"/>
      <c r="Z814" s="253"/>
      <c r="AA814" s="253"/>
      <c r="AB814" s="253"/>
      <c r="AC814" s="253"/>
      <c r="AD814" s="253"/>
      <c r="AE814" s="253"/>
      <c r="AF814" s="253"/>
      <c r="AG814" s="253"/>
      <c r="AH814" s="253"/>
      <c r="AI814" s="253">
        <v>0</v>
      </c>
      <c r="AJ814" s="253"/>
      <c r="AK814" s="253">
        <v>9250000</v>
      </c>
      <c r="AL814" s="253"/>
      <c r="AM814" s="253">
        <v>9250000</v>
      </c>
      <c r="AN814" s="253"/>
      <c r="AO814" s="253"/>
      <c r="AP814" s="253"/>
      <c r="AQ814" s="253"/>
      <c r="AR814" s="253"/>
      <c r="AS814" s="253">
        <f>IF(SUM(AL814:AM814)&lt;SUM(AK814),SUM(AK814)-SUM(AL814:AM814),)</f>
        <v>0</v>
      </c>
      <c r="AT814" s="27">
        <f t="shared" si="95"/>
        <v>0</v>
      </c>
      <c r="BH814" s="256"/>
    </row>
    <row r="815" spans="1:60" ht="18" customHeight="1">
      <c r="A815" s="218">
        <f>SUBTOTAL(3,$AT$7:AT815)</f>
        <v>809</v>
      </c>
      <c r="B815" s="251" t="s">
        <v>12674</v>
      </c>
      <c r="C815" s="251" t="str">
        <f t="shared" si="100"/>
        <v>008</v>
      </c>
      <c r="D815" s="260" t="s">
        <v>12675</v>
      </c>
      <c r="E815" s="258" t="s">
        <v>12676</v>
      </c>
      <c r="F815" s="251" t="s">
        <v>11364</v>
      </c>
      <c r="G815" s="251" t="s">
        <v>496</v>
      </c>
      <c r="H815" s="251"/>
      <c r="I815" s="259" t="s">
        <v>7091</v>
      </c>
      <c r="J815" s="252"/>
      <c r="K815" s="259" t="s">
        <v>7091</v>
      </c>
      <c r="L815" s="252"/>
      <c r="M815" s="251" t="s">
        <v>12233</v>
      </c>
      <c r="N815" s="251"/>
      <c r="O815" s="251"/>
      <c r="P815" s="251"/>
      <c r="Q815" s="288">
        <v>8900000</v>
      </c>
      <c r="R815" s="288"/>
      <c r="S815" s="288"/>
      <c r="T815" s="288"/>
      <c r="U815" s="253"/>
      <c r="V815" s="253"/>
      <c r="W815" s="253"/>
      <c r="X815" s="253"/>
      <c r="Y815" s="253">
        <v>8900000</v>
      </c>
      <c r="Z815" s="253"/>
      <c r="AA815" s="253"/>
      <c r="AB815" s="253"/>
      <c r="AC815" s="253"/>
      <c r="AD815" s="253"/>
      <c r="AE815" s="253"/>
      <c r="AF815" s="253"/>
      <c r="AG815" s="253"/>
      <c r="AH815" s="253"/>
      <c r="AI815" s="253">
        <v>0</v>
      </c>
      <c r="AJ815" s="253"/>
      <c r="AK815" s="253">
        <v>9250000</v>
      </c>
      <c r="AL815" s="253"/>
      <c r="AM815" s="253">
        <v>9250000</v>
      </c>
      <c r="AN815" s="253"/>
      <c r="AO815" s="253"/>
      <c r="AP815" s="253"/>
      <c r="AQ815" s="253"/>
      <c r="AR815" s="253"/>
      <c r="AS815" s="253">
        <f>IF(SUM(AL815:AM815)&lt;SUM(AK815),SUM(AK815)-SUM(AL815:AM815),)</f>
        <v>0</v>
      </c>
      <c r="AT815" s="27">
        <f t="shared" si="95"/>
        <v>0</v>
      </c>
      <c r="BH815" s="256"/>
    </row>
    <row r="816" spans="1:60" ht="18" customHeight="1">
      <c r="A816" s="218">
        <f>SUBTOTAL(3,$AT$7:AT816)</f>
        <v>810</v>
      </c>
      <c r="B816" s="251" t="s">
        <v>12677</v>
      </c>
      <c r="C816" s="251" t="str">
        <f t="shared" si="100"/>
        <v>008</v>
      </c>
      <c r="D816" s="260" t="s">
        <v>12678</v>
      </c>
      <c r="E816" s="258" t="s">
        <v>12679</v>
      </c>
      <c r="F816" s="251" t="s">
        <v>10974</v>
      </c>
      <c r="G816" s="251" t="s">
        <v>496</v>
      </c>
      <c r="H816" s="251"/>
      <c r="I816" s="259" t="s">
        <v>7091</v>
      </c>
      <c r="J816" s="252"/>
      <c r="K816" s="259" t="s">
        <v>7091</v>
      </c>
      <c r="L816" s="252"/>
      <c r="M816" s="251" t="s">
        <v>12227</v>
      </c>
      <c r="N816" s="251"/>
      <c r="O816" s="251"/>
      <c r="P816" s="251"/>
      <c r="Q816" s="288">
        <v>8900000</v>
      </c>
      <c r="R816" s="288"/>
      <c r="S816" s="288"/>
      <c r="T816" s="288"/>
      <c r="U816" s="253"/>
      <c r="V816" s="253"/>
      <c r="W816" s="253">
        <v>8900000</v>
      </c>
      <c r="X816" s="253"/>
      <c r="Y816" s="253"/>
      <c r="Z816" s="253"/>
      <c r="AA816" s="253"/>
      <c r="AB816" s="253"/>
      <c r="AC816" s="253"/>
      <c r="AD816" s="253"/>
      <c r="AE816" s="253"/>
      <c r="AF816" s="253"/>
      <c r="AG816" s="253"/>
      <c r="AH816" s="253"/>
      <c r="AI816" s="253">
        <v>0</v>
      </c>
      <c r="AJ816" s="253"/>
      <c r="AK816" s="253">
        <v>9250000</v>
      </c>
      <c r="AL816" s="253"/>
      <c r="AM816" s="253"/>
      <c r="AN816" s="253"/>
      <c r="AO816" s="253">
        <v>9250000</v>
      </c>
      <c r="AP816" s="253"/>
      <c r="AQ816" s="253"/>
      <c r="AR816" s="253"/>
      <c r="AS816" s="253">
        <f>IF(SUM(AL816:AO816)&lt;SUM(AK816),SUM(AK816)-SUM(AL816:AO816),)</f>
        <v>0</v>
      </c>
      <c r="AT816" s="27">
        <f t="shared" si="95"/>
        <v>0</v>
      </c>
      <c r="BH816" s="256"/>
    </row>
    <row r="817" spans="1:60" ht="18" customHeight="1">
      <c r="A817" s="218">
        <f>SUBTOTAL(3,$AT$7:AT817)</f>
        <v>811</v>
      </c>
      <c r="B817" s="251" t="s">
        <v>12682</v>
      </c>
      <c r="C817" s="251" t="str">
        <f t="shared" si="100"/>
        <v>008</v>
      </c>
      <c r="D817" s="260" t="s">
        <v>12683</v>
      </c>
      <c r="E817" s="258" t="s">
        <v>12684</v>
      </c>
      <c r="F817" s="251" t="s">
        <v>10924</v>
      </c>
      <c r="G817" s="251" t="s">
        <v>496</v>
      </c>
      <c r="H817" s="251"/>
      <c r="I817" s="259" t="s">
        <v>7091</v>
      </c>
      <c r="J817" s="252"/>
      <c r="K817" s="259" t="s">
        <v>7091</v>
      </c>
      <c r="L817" s="252"/>
      <c r="M817" s="251" t="s">
        <v>12223</v>
      </c>
      <c r="N817" s="251"/>
      <c r="O817" s="251"/>
      <c r="P817" s="251" t="s">
        <v>58</v>
      </c>
      <c r="Q817" s="288">
        <v>8900000</v>
      </c>
      <c r="R817" s="288"/>
      <c r="S817" s="288"/>
      <c r="T817" s="288"/>
      <c r="U817" s="253"/>
      <c r="V817" s="253"/>
      <c r="W817" s="253">
        <v>8900000</v>
      </c>
      <c r="X817" s="253"/>
      <c r="Y817" s="253"/>
      <c r="Z817" s="253"/>
      <c r="AA817" s="253"/>
      <c r="AB817" s="253"/>
      <c r="AC817" s="253"/>
      <c r="AD817" s="253"/>
      <c r="AE817" s="253"/>
      <c r="AF817" s="253"/>
      <c r="AG817" s="253"/>
      <c r="AH817" s="253"/>
      <c r="AI817" s="253">
        <v>0</v>
      </c>
      <c r="AJ817" s="253"/>
      <c r="AK817" s="253">
        <v>9250000</v>
      </c>
      <c r="AL817" s="253"/>
      <c r="AM817" s="253"/>
      <c r="AN817" s="253"/>
      <c r="AO817" s="253"/>
      <c r="AP817" s="253"/>
      <c r="AQ817" s="253"/>
      <c r="AR817" s="253"/>
      <c r="AS817" s="253">
        <f t="shared" ref="AS817:AS823" si="101">IF(SUM(AL817:AM817)&lt;SUM(AK817),SUM(AK817)-SUM(AL817:AM817),)</f>
        <v>9250000</v>
      </c>
      <c r="AT817" s="27">
        <f t="shared" si="95"/>
        <v>9250000</v>
      </c>
      <c r="BH817" s="256"/>
    </row>
    <row r="818" spans="1:60" ht="18" customHeight="1">
      <c r="A818" s="218">
        <f>SUBTOTAL(3,$AT$7:AT818)</f>
        <v>812</v>
      </c>
      <c r="B818" s="251" t="s">
        <v>12698</v>
      </c>
      <c r="C818" s="251" t="str">
        <f t="shared" si="100"/>
        <v>008</v>
      </c>
      <c r="D818" s="260" t="s">
        <v>5935</v>
      </c>
      <c r="E818" s="258" t="s">
        <v>12699</v>
      </c>
      <c r="F818" s="251" t="s">
        <v>10884</v>
      </c>
      <c r="G818" s="251" t="s">
        <v>496</v>
      </c>
      <c r="H818" s="251"/>
      <c r="I818" s="259" t="s">
        <v>7091</v>
      </c>
      <c r="J818" s="252"/>
      <c r="K818" s="259" t="s">
        <v>7091</v>
      </c>
      <c r="L818" s="252"/>
      <c r="M818" s="251" t="s">
        <v>12235</v>
      </c>
      <c r="N818" s="251"/>
      <c r="O818" s="251"/>
      <c r="P818" s="251"/>
      <c r="Q818" s="288">
        <v>8900000</v>
      </c>
      <c r="R818" s="288"/>
      <c r="S818" s="288"/>
      <c r="T818" s="288"/>
      <c r="U818" s="253">
        <v>8900000</v>
      </c>
      <c r="V818" s="253"/>
      <c r="W818" s="253"/>
      <c r="X818" s="253"/>
      <c r="Y818" s="253"/>
      <c r="Z818" s="253"/>
      <c r="AA818" s="253"/>
      <c r="AB818" s="253"/>
      <c r="AC818" s="253"/>
      <c r="AD818" s="253"/>
      <c r="AE818" s="253"/>
      <c r="AF818" s="253"/>
      <c r="AG818" s="253"/>
      <c r="AH818" s="253"/>
      <c r="AI818" s="253">
        <v>0</v>
      </c>
      <c r="AJ818" s="253"/>
      <c r="AK818" s="253">
        <v>9250000</v>
      </c>
      <c r="AL818" s="253"/>
      <c r="AM818" s="253">
        <v>9250000</v>
      </c>
      <c r="AN818" s="253"/>
      <c r="AO818" s="253"/>
      <c r="AP818" s="253"/>
      <c r="AQ818" s="253"/>
      <c r="AR818" s="253"/>
      <c r="AS818" s="253">
        <f t="shared" si="101"/>
        <v>0</v>
      </c>
      <c r="AT818" s="27">
        <f t="shared" si="95"/>
        <v>0</v>
      </c>
      <c r="BH818" s="256"/>
    </row>
    <row r="819" spans="1:60" ht="18" customHeight="1">
      <c r="A819" s="218">
        <f>SUBTOTAL(3,$AT$7:AT819)</f>
        <v>813</v>
      </c>
      <c r="B819" s="251" t="s">
        <v>12689</v>
      </c>
      <c r="C819" s="251" t="str">
        <f t="shared" si="100"/>
        <v>008</v>
      </c>
      <c r="D819" s="260" t="s">
        <v>12690</v>
      </c>
      <c r="E819" s="258" t="s">
        <v>12691</v>
      </c>
      <c r="F819" s="251" t="s">
        <v>12099</v>
      </c>
      <c r="G819" s="251" t="s">
        <v>496</v>
      </c>
      <c r="H819" s="251"/>
      <c r="I819" s="259" t="s">
        <v>7091</v>
      </c>
      <c r="J819" s="252"/>
      <c r="K819" s="259" t="s">
        <v>7091</v>
      </c>
      <c r="L819" s="252"/>
      <c r="M819" s="251" t="s">
        <v>12233</v>
      </c>
      <c r="N819" s="251"/>
      <c r="O819" s="251"/>
      <c r="P819" s="251"/>
      <c r="Q819" s="288">
        <v>8900000</v>
      </c>
      <c r="R819" s="288"/>
      <c r="S819" s="288"/>
      <c r="T819" s="288"/>
      <c r="U819" s="253"/>
      <c r="V819" s="253"/>
      <c r="W819" s="253"/>
      <c r="X819" s="253"/>
      <c r="Y819" s="253"/>
      <c r="Z819" s="253"/>
      <c r="AA819" s="253"/>
      <c r="AB819" s="253"/>
      <c r="AC819" s="253"/>
      <c r="AD819" s="253"/>
      <c r="AE819" s="253"/>
      <c r="AF819" s="253"/>
      <c r="AG819" s="253"/>
      <c r="AH819" s="253"/>
      <c r="AI819" s="253">
        <v>8900000</v>
      </c>
      <c r="AJ819" s="253"/>
      <c r="AK819" s="253">
        <v>9250000</v>
      </c>
      <c r="AL819" s="253"/>
      <c r="AM819" s="253"/>
      <c r="AN819" s="253"/>
      <c r="AO819" s="253"/>
      <c r="AP819" s="253"/>
      <c r="AQ819" s="253"/>
      <c r="AR819" s="253"/>
      <c r="AS819" s="253">
        <f t="shared" si="101"/>
        <v>9250000</v>
      </c>
      <c r="AT819" s="27">
        <f t="shared" si="95"/>
        <v>18150000</v>
      </c>
      <c r="BH819" s="256"/>
    </row>
    <row r="820" spans="1:60" ht="18" customHeight="1">
      <c r="A820" s="218">
        <f>SUBTOTAL(3,$AT$7:AT820)</f>
        <v>814</v>
      </c>
      <c r="B820" s="251" t="s">
        <v>12703</v>
      </c>
      <c r="C820" s="251" t="str">
        <f t="shared" si="100"/>
        <v>008</v>
      </c>
      <c r="D820" s="260" t="s">
        <v>7025</v>
      </c>
      <c r="E820" s="258" t="s">
        <v>12704</v>
      </c>
      <c r="F820" s="251" t="s">
        <v>9839</v>
      </c>
      <c r="G820" s="251" t="s">
        <v>7106</v>
      </c>
      <c r="H820" s="251"/>
      <c r="I820" s="259" t="s">
        <v>7091</v>
      </c>
      <c r="J820" s="252"/>
      <c r="K820" s="259" t="s">
        <v>7091</v>
      </c>
      <c r="L820" s="252"/>
      <c r="M820" s="251" t="s">
        <v>12227</v>
      </c>
      <c r="N820" s="251"/>
      <c r="O820" s="251"/>
      <c r="P820" s="251"/>
      <c r="Q820" s="288">
        <v>8900000</v>
      </c>
      <c r="R820" s="288"/>
      <c r="S820" s="288"/>
      <c r="T820" s="288"/>
      <c r="U820" s="253">
        <v>8900000</v>
      </c>
      <c r="V820" s="253"/>
      <c r="W820" s="253"/>
      <c r="X820" s="253"/>
      <c r="Y820" s="253"/>
      <c r="Z820" s="253"/>
      <c r="AA820" s="253"/>
      <c r="AB820" s="253"/>
      <c r="AC820" s="253"/>
      <c r="AD820" s="253"/>
      <c r="AE820" s="253"/>
      <c r="AF820" s="253"/>
      <c r="AG820" s="253"/>
      <c r="AH820" s="253"/>
      <c r="AI820" s="253">
        <v>0</v>
      </c>
      <c r="AJ820" s="253"/>
      <c r="AK820" s="253">
        <v>9250000</v>
      </c>
      <c r="AL820" s="253"/>
      <c r="AM820" s="253">
        <v>9250000</v>
      </c>
      <c r="AN820" s="253"/>
      <c r="AO820" s="253"/>
      <c r="AP820" s="253"/>
      <c r="AQ820" s="253"/>
      <c r="AR820" s="253"/>
      <c r="AS820" s="253">
        <f t="shared" si="101"/>
        <v>0</v>
      </c>
      <c r="AT820" s="27">
        <f t="shared" si="95"/>
        <v>0</v>
      </c>
      <c r="BH820" s="256"/>
    </row>
    <row r="821" spans="1:60" ht="18" customHeight="1">
      <c r="A821" s="218">
        <f>SUBTOTAL(3,$AT$7:AT821)</f>
        <v>815</v>
      </c>
      <c r="B821" s="251" t="s">
        <v>12705</v>
      </c>
      <c r="C821" s="251" t="str">
        <f t="shared" si="100"/>
        <v>008</v>
      </c>
      <c r="D821" s="260" t="s">
        <v>6537</v>
      </c>
      <c r="E821" s="258" t="s">
        <v>12706</v>
      </c>
      <c r="F821" s="251" t="s">
        <v>12707</v>
      </c>
      <c r="G821" s="251" t="s">
        <v>496</v>
      </c>
      <c r="H821" s="251"/>
      <c r="I821" s="259" t="s">
        <v>7091</v>
      </c>
      <c r="J821" s="252"/>
      <c r="K821" s="259" t="s">
        <v>7091</v>
      </c>
      <c r="L821" s="252"/>
      <c r="M821" s="251" t="s">
        <v>12233</v>
      </c>
      <c r="N821" s="251"/>
      <c r="O821" s="251"/>
      <c r="P821" s="251"/>
      <c r="Q821" s="288">
        <v>8900000</v>
      </c>
      <c r="R821" s="288"/>
      <c r="S821" s="288"/>
      <c r="T821" s="288"/>
      <c r="U821" s="253">
        <v>8900000</v>
      </c>
      <c r="V821" s="253"/>
      <c r="W821" s="253"/>
      <c r="X821" s="253"/>
      <c r="Y821" s="253"/>
      <c r="Z821" s="253"/>
      <c r="AA821" s="253"/>
      <c r="AB821" s="253"/>
      <c r="AC821" s="253"/>
      <c r="AD821" s="253"/>
      <c r="AE821" s="253"/>
      <c r="AF821" s="253"/>
      <c r="AG821" s="253"/>
      <c r="AH821" s="253"/>
      <c r="AI821" s="253">
        <v>0</v>
      </c>
      <c r="AJ821" s="253"/>
      <c r="AK821" s="253">
        <v>9250000</v>
      </c>
      <c r="AL821" s="253"/>
      <c r="AM821" s="253"/>
      <c r="AN821" s="253"/>
      <c r="AO821" s="253"/>
      <c r="AP821" s="253"/>
      <c r="AQ821" s="253">
        <v>9250000</v>
      </c>
      <c r="AR821" s="253"/>
      <c r="AS821" s="253">
        <f>IF(SUM(AL821:AQ821)&lt;SUM(AK821),SUM(AK821)-SUM(AL821:AQ821),)</f>
        <v>0</v>
      </c>
      <c r="AT821" s="27">
        <f t="shared" si="95"/>
        <v>0</v>
      </c>
      <c r="BH821" s="256"/>
    </row>
    <row r="822" spans="1:60" ht="18" customHeight="1">
      <c r="A822" s="218">
        <f>SUBTOTAL(3,$AT$7:AT822)</f>
        <v>816</v>
      </c>
      <c r="B822" s="251" t="s">
        <v>12692</v>
      </c>
      <c r="C822" s="251" t="str">
        <f t="shared" si="100"/>
        <v>008</v>
      </c>
      <c r="D822" s="260" t="s">
        <v>12693</v>
      </c>
      <c r="E822" s="258" t="s">
        <v>12694</v>
      </c>
      <c r="F822" s="251" t="s">
        <v>8920</v>
      </c>
      <c r="G822" s="251" t="s">
        <v>496</v>
      </c>
      <c r="H822" s="251"/>
      <c r="I822" s="259" t="s">
        <v>7091</v>
      </c>
      <c r="J822" s="252"/>
      <c r="K822" s="259" t="s">
        <v>7091</v>
      </c>
      <c r="L822" s="252"/>
      <c r="M822" s="251" t="s">
        <v>12217</v>
      </c>
      <c r="N822" s="251"/>
      <c r="O822" s="251"/>
      <c r="P822" s="251"/>
      <c r="Q822" s="288">
        <v>8900000</v>
      </c>
      <c r="R822" s="288"/>
      <c r="S822" s="288"/>
      <c r="T822" s="288"/>
      <c r="U822" s="253"/>
      <c r="V822" s="253"/>
      <c r="W822" s="253"/>
      <c r="X822" s="253"/>
      <c r="Y822" s="253"/>
      <c r="Z822" s="253"/>
      <c r="AA822" s="253"/>
      <c r="AB822" s="253"/>
      <c r="AC822" s="253"/>
      <c r="AD822" s="253"/>
      <c r="AE822" s="253"/>
      <c r="AF822" s="253"/>
      <c r="AG822" s="253"/>
      <c r="AH822" s="253"/>
      <c r="AI822" s="253">
        <v>8900000</v>
      </c>
      <c r="AJ822" s="253"/>
      <c r="AK822" s="253">
        <v>9250000</v>
      </c>
      <c r="AL822" s="253"/>
      <c r="AM822" s="253"/>
      <c r="AN822" s="253"/>
      <c r="AO822" s="253"/>
      <c r="AP822" s="253"/>
      <c r="AQ822" s="253"/>
      <c r="AR822" s="253"/>
      <c r="AS822" s="253">
        <f t="shared" si="101"/>
        <v>9250000</v>
      </c>
      <c r="AT822" s="27">
        <f t="shared" si="95"/>
        <v>18150000</v>
      </c>
      <c r="BH822" s="256"/>
    </row>
    <row r="823" spans="1:60" ht="18" customHeight="1">
      <c r="A823" s="218">
        <f>SUBTOTAL(3,$AT$7:AT823)</f>
        <v>817</v>
      </c>
      <c r="B823" s="251" t="s">
        <v>12717</v>
      </c>
      <c r="C823" s="251" t="str">
        <f t="shared" ref="C823:C854" si="102">MID(D823:D2515,4,3)</f>
        <v>008</v>
      </c>
      <c r="D823" s="260" t="s">
        <v>6764</v>
      </c>
      <c r="E823" s="258" t="s">
        <v>12718</v>
      </c>
      <c r="F823" s="251" t="s">
        <v>12719</v>
      </c>
      <c r="G823" s="251" t="s">
        <v>7106</v>
      </c>
      <c r="H823" s="251"/>
      <c r="I823" s="259" t="s">
        <v>7091</v>
      </c>
      <c r="J823" s="252"/>
      <c r="K823" s="259" t="s">
        <v>7091</v>
      </c>
      <c r="L823" s="252"/>
      <c r="M823" s="251" t="s">
        <v>12220</v>
      </c>
      <c r="N823" s="251"/>
      <c r="O823" s="251"/>
      <c r="P823" s="251"/>
      <c r="Q823" s="288">
        <v>8900000</v>
      </c>
      <c r="R823" s="288"/>
      <c r="S823" s="288"/>
      <c r="T823" s="288"/>
      <c r="U823" s="253">
        <v>8900000</v>
      </c>
      <c r="V823" s="253"/>
      <c r="W823" s="253"/>
      <c r="X823" s="253"/>
      <c r="Y823" s="253"/>
      <c r="Z823" s="253"/>
      <c r="AA823" s="253"/>
      <c r="AB823" s="253"/>
      <c r="AC823" s="253"/>
      <c r="AD823" s="253"/>
      <c r="AE823" s="253"/>
      <c r="AF823" s="253"/>
      <c r="AG823" s="253"/>
      <c r="AH823" s="253"/>
      <c r="AI823" s="253">
        <v>0</v>
      </c>
      <c r="AJ823" s="253"/>
      <c r="AK823" s="253">
        <v>9250000</v>
      </c>
      <c r="AL823" s="253"/>
      <c r="AM823" s="253">
        <v>9250000</v>
      </c>
      <c r="AN823" s="253"/>
      <c r="AO823" s="253"/>
      <c r="AP823" s="253"/>
      <c r="AQ823" s="253"/>
      <c r="AR823" s="253"/>
      <c r="AS823" s="253">
        <f t="shared" si="101"/>
        <v>0</v>
      </c>
      <c r="AT823" s="27">
        <f t="shared" si="95"/>
        <v>0</v>
      </c>
      <c r="BH823" s="256"/>
    </row>
    <row r="824" spans="1:60" ht="18" customHeight="1">
      <c r="A824" s="218">
        <f>SUBTOTAL(3,$AT$7:AT824)</f>
        <v>818</v>
      </c>
      <c r="B824" s="251" t="s">
        <v>12720</v>
      </c>
      <c r="C824" s="251" t="str">
        <f t="shared" si="102"/>
        <v>008</v>
      </c>
      <c r="D824" s="260" t="s">
        <v>6798</v>
      </c>
      <c r="E824" s="258" t="s">
        <v>12721</v>
      </c>
      <c r="F824" s="251" t="s">
        <v>11296</v>
      </c>
      <c r="G824" s="251" t="s">
        <v>496</v>
      </c>
      <c r="H824" s="251"/>
      <c r="I824" s="259" t="s">
        <v>7091</v>
      </c>
      <c r="J824" s="252"/>
      <c r="K824" s="259" t="s">
        <v>7091</v>
      </c>
      <c r="L824" s="252"/>
      <c r="M824" s="251" t="s">
        <v>12233</v>
      </c>
      <c r="N824" s="251"/>
      <c r="O824" s="251"/>
      <c r="P824" s="251"/>
      <c r="Q824" s="288">
        <v>8900000</v>
      </c>
      <c r="R824" s="288"/>
      <c r="S824" s="288"/>
      <c r="T824" s="288"/>
      <c r="U824" s="253">
        <v>8900000</v>
      </c>
      <c r="V824" s="253"/>
      <c r="W824" s="253"/>
      <c r="X824" s="253"/>
      <c r="Y824" s="253"/>
      <c r="Z824" s="253"/>
      <c r="AA824" s="253"/>
      <c r="AB824" s="253"/>
      <c r="AC824" s="253"/>
      <c r="AD824" s="253"/>
      <c r="AE824" s="253"/>
      <c r="AF824" s="253"/>
      <c r="AG824" s="253"/>
      <c r="AH824" s="253"/>
      <c r="AI824" s="253">
        <v>0</v>
      </c>
      <c r="AJ824" s="253"/>
      <c r="AK824" s="253">
        <v>9250000</v>
      </c>
      <c r="AL824" s="253"/>
      <c r="AM824" s="253"/>
      <c r="AN824" s="253"/>
      <c r="AO824" s="253">
        <v>9250000</v>
      </c>
      <c r="AP824" s="253"/>
      <c r="AQ824" s="253"/>
      <c r="AR824" s="253"/>
      <c r="AS824" s="253">
        <f>IF(SUM(AL824:AO824)&lt;SUM(AK824),SUM(AK824)-SUM(AL824:AO824),)</f>
        <v>0</v>
      </c>
      <c r="AT824" s="27">
        <f t="shared" si="95"/>
        <v>0</v>
      </c>
      <c r="BH824" s="256"/>
    </row>
    <row r="825" spans="1:60" ht="18" customHeight="1">
      <c r="A825" s="218">
        <f>SUBTOTAL(3,$AT$7:AT825)</f>
        <v>819</v>
      </c>
      <c r="B825" s="251" t="s">
        <v>12708</v>
      </c>
      <c r="C825" s="251" t="str">
        <f t="shared" si="102"/>
        <v>008</v>
      </c>
      <c r="D825" s="260" t="s">
        <v>12709</v>
      </c>
      <c r="E825" s="258" t="s">
        <v>12710</v>
      </c>
      <c r="F825" s="251" t="s">
        <v>9118</v>
      </c>
      <c r="G825" s="251" t="s">
        <v>496</v>
      </c>
      <c r="H825" s="251"/>
      <c r="I825" s="259" t="s">
        <v>7091</v>
      </c>
      <c r="J825" s="252"/>
      <c r="K825" s="259" t="s">
        <v>7091</v>
      </c>
      <c r="L825" s="252"/>
      <c r="M825" s="251" t="s">
        <v>12227</v>
      </c>
      <c r="N825" s="251"/>
      <c r="O825" s="251"/>
      <c r="P825" s="251"/>
      <c r="Q825" s="288">
        <v>8900000</v>
      </c>
      <c r="R825" s="288"/>
      <c r="S825" s="288"/>
      <c r="T825" s="288"/>
      <c r="U825" s="253"/>
      <c r="V825" s="253"/>
      <c r="W825" s="253">
        <v>8900000</v>
      </c>
      <c r="X825" s="253"/>
      <c r="Y825" s="253"/>
      <c r="Z825" s="253"/>
      <c r="AA825" s="253"/>
      <c r="AB825" s="253"/>
      <c r="AC825" s="253"/>
      <c r="AD825" s="253"/>
      <c r="AE825" s="253"/>
      <c r="AF825" s="253"/>
      <c r="AG825" s="253"/>
      <c r="AH825" s="253"/>
      <c r="AI825" s="253">
        <v>0</v>
      </c>
      <c r="AJ825" s="253"/>
      <c r="AK825" s="253">
        <v>9250000</v>
      </c>
      <c r="AL825" s="253"/>
      <c r="AM825" s="253">
        <v>9250000</v>
      </c>
      <c r="AN825" s="253"/>
      <c r="AO825" s="253"/>
      <c r="AP825" s="253"/>
      <c r="AQ825" s="253"/>
      <c r="AR825" s="253"/>
      <c r="AS825" s="253">
        <f>IF(SUM(AL825:AM825)&lt;SUM(AK825),SUM(AK825)-SUM(AL825:AM825),)</f>
        <v>0</v>
      </c>
      <c r="AT825" s="27">
        <f t="shared" si="95"/>
        <v>0</v>
      </c>
      <c r="BH825" s="256"/>
    </row>
    <row r="826" spans="1:60" ht="18" customHeight="1">
      <c r="A826" s="218">
        <f>SUBTOTAL(3,$AT$7:AT826)</f>
        <v>820</v>
      </c>
      <c r="B826" s="251" t="s">
        <v>12711</v>
      </c>
      <c r="C826" s="251" t="str">
        <f t="shared" si="102"/>
        <v>008</v>
      </c>
      <c r="D826" s="260" t="s">
        <v>12712</v>
      </c>
      <c r="E826" s="258" t="s">
        <v>12713</v>
      </c>
      <c r="F826" s="251" t="s">
        <v>8767</v>
      </c>
      <c r="G826" s="251" t="s">
        <v>496</v>
      </c>
      <c r="H826" s="251"/>
      <c r="I826" s="259" t="s">
        <v>7091</v>
      </c>
      <c r="J826" s="252"/>
      <c r="K826" s="259" t="s">
        <v>7091</v>
      </c>
      <c r="L826" s="252"/>
      <c r="M826" s="251" t="s">
        <v>12223</v>
      </c>
      <c r="N826" s="251"/>
      <c r="O826" s="251"/>
      <c r="P826" s="251"/>
      <c r="Q826" s="288">
        <v>8900000</v>
      </c>
      <c r="R826" s="288"/>
      <c r="S826" s="288"/>
      <c r="T826" s="288"/>
      <c r="U826" s="253"/>
      <c r="V826" s="253"/>
      <c r="W826" s="253"/>
      <c r="X826" s="253"/>
      <c r="Y826" s="253"/>
      <c r="Z826" s="253"/>
      <c r="AA826" s="253"/>
      <c r="AB826" s="253"/>
      <c r="AC826" s="253"/>
      <c r="AD826" s="253"/>
      <c r="AE826" s="253"/>
      <c r="AF826" s="253"/>
      <c r="AG826" s="253"/>
      <c r="AH826" s="253"/>
      <c r="AI826" s="253">
        <v>8900000</v>
      </c>
      <c r="AJ826" s="253"/>
      <c r="AK826" s="253">
        <v>9250000</v>
      </c>
      <c r="AL826" s="253"/>
      <c r="AM826" s="253"/>
      <c r="AN826" s="253"/>
      <c r="AO826" s="253"/>
      <c r="AP826" s="253"/>
      <c r="AQ826" s="253"/>
      <c r="AR826" s="253"/>
      <c r="AS826" s="253">
        <f>IF(SUM(AL826:AM826)&lt;SUM(AK826),SUM(AK826)-SUM(AL826:AM826),)</f>
        <v>9250000</v>
      </c>
      <c r="AT826" s="27">
        <f t="shared" si="95"/>
        <v>18150000</v>
      </c>
      <c r="BH826" s="256"/>
    </row>
    <row r="827" spans="1:60" ht="18" customHeight="1">
      <c r="A827" s="218">
        <f>SUBTOTAL(3,$AT$7:AT827)</f>
        <v>821</v>
      </c>
      <c r="B827" s="251" t="s">
        <v>12714</v>
      </c>
      <c r="C827" s="251" t="str">
        <f t="shared" si="102"/>
        <v>008</v>
      </c>
      <c r="D827" s="260" t="s">
        <v>12715</v>
      </c>
      <c r="E827" s="258" t="s">
        <v>12716</v>
      </c>
      <c r="F827" s="251" t="s">
        <v>11218</v>
      </c>
      <c r="G827" s="251" t="s">
        <v>496</v>
      </c>
      <c r="H827" s="251"/>
      <c r="I827" s="259" t="s">
        <v>7091</v>
      </c>
      <c r="J827" s="252"/>
      <c r="K827" s="259" t="s">
        <v>7091</v>
      </c>
      <c r="L827" s="252"/>
      <c r="M827" s="251" t="s">
        <v>12235</v>
      </c>
      <c r="N827" s="251"/>
      <c r="O827" s="251"/>
      <c r="P827" s="251"/>
      <c r="Q827" s="288">
        <v>8900000</v>
      </c>
      <c r="R827" s="288"/>
      <c r="S827" s="288"/>
      <c r="T827" s="288"/>
      <c r="U827" s="253"/>
      <c r="V827" s="253"/>
      <c r="W827" s="253">
        <v>8900000</v>
      </c>
      <c r="X827" s="253"/>
      <c r="Y827" s="253"/>
      <c r="Z827" s="253"/>
      <c r="AA827" s="253"/>
      <c r="AB827" s="253"/>
      <c r="AC827" s="253"/>
      <c r="AD827" s="253"/>
      <c r="AE827" s="253"/>
      <c r="AF827" s="253"/>
      <c r="AG827" s="253"/>
      <c r="AH827" s="253"/>
      <c r="AI827" s="253">
        <v>0</v>
      </c>
      <c r="AJ827" s="253"/>
      <c r="AK827" s="253">
        <v>9250000</v>
      </c>
      <c r="AL827" s="253"/>
      <c r="AM827" s="253"/>
      <c r="AN827" s="253"/>
      <c r="AO827" s="253">
        <v>9250000</v>
      </c>
      <c r="AP827" s="253"/>
      <c r="AQ827" s="253"/>
      <c r="AR827" s="253"/>
      <c r="AS827" s="253">
        <f>IF(SUM(AL827:AO827)&lt;SUM(AK827),SUM(AK827)-SUM(AL827:AO827),)</f>
        <v>0</v>
      </c>
      <c r="AT827" s="27">
        <f t="shared" si="95"/>
        <v>0</v>
      </c>
      <c r="BH827" s="256"/>
    </row>
    <row r="828" spans="1:60" ht="18" customHeight="1">
      <c r="A828" s="218">
        <f>SUBTOTAL(3,$AT$7:AT828)</f>
        <v>822</v>
      </c>
      <c r="B828" s="251" t="s">
        <v>12722</v>
      </c>
      <c r="C828" s="251" t="str">
        <f t="shared" si="102"/>
        <v>008</v>
      </c>
      <c r="D828" s="260" t="s">
        <v>12723</v>
      </c>
      <c r="E828" s="258" t="s">
        <v>12724</v>
      </c>
      <c r="F828" s="251" t="s">
        <v>11603</v>
      </c>
      <c r="G828" s="251" t="s">
        <v>496</v>
      </c>
      <c r="H828" s="251"/>
      <c r="I828" s="259" t="s">
        <v>7091</v>
      </c>
      <c r="J828" s="252"/>
      <c r="K828" s="259" t="s">
        <v>7091</v>
      </c>
      <c r="L828" s="252"/>
      <c r="M828" s="251" t="s">
        <v>12235</v>
      </c>
      <c r="N828" s="251"/>
      <c r="O828" s="251"/>
      <c r="P828" s="251"/>
      <c r="Q828" s="288">
        <v>8900000</v>
      </c>
      <c r="R828" s="288"/>
      <c r="S828" s="288"/>
      <c r="T828" s="288"/>
      <c r="U828" s="253"/>
      <c r="V828" s="253"/>
      <c r="W828" s="253">
        <v>8900000</v>
      </c>
      <c r="X828" s="253"/>
      <c r="Y828" s="253"/>
      <c r="Z828" s="253"/>
      <c r="AA828" s="253"/>
      <c r="AB828" s="253"/>
      <c r="AC828" s="253"/>
      <c r="AD828" s="253"/>
      <c r="AE828" s="253"/>
      <c r="AF828" s="253"/>
      <c r="AG828" s="253"/>
      <c r="AH828" s="253"/>
      <c r="AI828" s="253">
        <v>0</v>
      </c>
      <c r="AJ828" s="253"/>
      <c r="AK828" s="253">
        <v>9250000</v>
      </c>
      <c r="AL828" s="253"/>
      <c r="AM828" s="253"/>
      <c r="AN828" s="253"/>
      <c r="AO828" s="253"/>
      <c r="AP828" s="253"/>
      <c r="AQ828" s="253"/>
      <c r="AR828" s="253"/>
      <c r="AS828" s="253">
        <f t="shared" ref="AS828:AS833" si="103">IF(SUM(AL828:AM828)&lt;SUM(AK828),SUM(AK828)-SUM(AL828:AM828),)</f>
        <v>9250000</v>
      </c>
      <c r="AT828" s="27">
        <f t="shared" si="95"/>
        <v>9250000</v>
      </c>
      <c r="BH828" s="256"/>
    </row>
    <row r="829" spans="1:60" ht="18" customHeight="1">
      <c r="A829" s="218">
        <f>SUBTOTAL(3,$AT$7:AT829)</f>
        <v>823</v>
      </c>
      <c r="B829" s="251" t="s">
        <v>12734</v>
      </c>
      <c r="C829" s="251" t="str">
        <f t="shared" si="102"/>
        <v>008</v>
      </c>
      <c r="D829" s="260" t="s">
        <v>6857</v>
      </c>
      <c r="E829" s="258" t="s">
        <v>12735</v>
      </c>
      <c r="F829" s="251" t="s">
        <v>10668</v>
      </c>
      <c r="G829" s="251" t="s">
        <v>496</v>
      </c>
      <c r="H829" s="251"/>
      <c r="I829" s="259" t="s">
        <v>7091</v>
      </c>
      <c r="J829" s="252"/>
      <c r="K829" s="259" t="s">
        <v>7091</v>
      </c>
      <c r="L829" s="252"/>
      <c r="M829" s="251" t="s">
        <v>12223</v>
      </c>
      <c r="N829" s="251"/>
      <c r="O829" s="251"/>
      <c r="P829" s="251"/>
      <c r="Q829" s="288">
        <v>8900000</v>
      </c>
      <c r="R829" s="288"/>
      <c r="S829" s="288"/>
      <c r="T829" s="288"/>
      <c r="U829" s="253">
        <v>8900000</v>
      </c>
      <c r="V829" s="253"/>
      <c r="W829" s="253"/>
      <c r="X829" s="253"/>
      <c r="Y829" s="253"/>
      <c r="Z829" s="253"/>
      <c r="AA829" s="253"/>
      <c r="AB829" s="253"/>
      <c r="AC829" s="253"/>
      <c r="AD829" s="253"/>
      <c r="AE829" s="253"/>
      <c r="AF829" s="253"/>
      <c r="AG829" s="253"/>
      <c r="AH829" s="253"/>
      <c r="AI829" s="253">
        <v>0</v>
      </c>
      <c r="AJ829" s="253"/>
      <c r="AK829" s="253">
        <v>9250000</v>
      </c>
      <c r="AL829" s="253"/>
      <c r="AM829" s="253">
        <v>9250000</v>
      </c>
      <c r="AN829" s="253"/>
      <c r="AO829" s="253"/>
      <c r="AP829" s="253"/>
      <c r="AQ829" s="253"/>
      <c r="AR829" s="253"/>
      <c r="AS829" s="253">
        <f t="shared" si="103"/>
        <v>0</v>
      </c>
      <c r="AT829" s="27">
        <f t="shared" si="95"/>
        <v>0</v>
      </c>
      <c r="BH829" s="256"/>
    </row>
    <row r="830" spans="1:60" ht="18" customHeight="1">
      <c r="A830" s="218">
        <f>SUBTOTAL(3,$AT$7:AT830)</f>
        <v>824</v>
      </c>
      <c r="B830" s="251" t="s">
        <v>12736</v>
      </c>
      <c r="C830" s="251" t="str">
        <f t="shared" si="102"/>
        <v>008</v>
      </c>
      <c r="D830" s="260" t="s">
        <v>5274</v>
      </c>
      <c r="E830" s="258" t="s">
        <v>12737</v>
      </c>
      <c r="F830" s="251" t="s">
        <v>11658</v>
      </c>
      <c r="G830" s="251" t="s">
        <v>496</v>
      </c>
      <c r="H830" s="251"/>
      <c r="I830" s="259" t="s">
        <v>7091</v>
      </c>
      <c r="J830" s="252"/>
      <c r="K830" s="259" t="s">
        <v>7091</v>
      </c>
      <c r="L830" s="252"/>
      <c r="M830" s="251" t="s">
        <v>12233</v>
      </c>
      <c r="N830" s="251"/>
      <c r="O830" s="251"/>
      <c r="P830" s="251"/>
      <c r="Q830" s="288">
        <v>8900000</v>
      </c>
      <c r="R830" s="288"/>
      <c r="S830" s="288"/>
      <c r="T830" s="288"/>
      <c r="U830" s="253">
        <v>8900000</v>
      </c>
      <c r="V830" s="253"/>
      <c r="W830" s="253"/>
      <c r="X830" s="253"/>
      <c r="Y830" s="253"/>
      <c r="Z830" s="253"/>
      <c r="AA830" s="253"/>
      <c r="AB830" s="253"/>
      <c r="AC830" s="253"/>
      <c r="AD830" s="253"/>
      <c r="AE830" s="253"/>
      <c r="AF830" s="253"/>
      <c r="AG830" s="253"/>
      <c r="AH830" s="253"/>
      <c r="AI830" s="253">
        <v>0</v>
      </c>
      <c r="AJ830" s="253"/>
      <c r="AK830" s="253">
        <v>9250000</v>
      </c>
      <c r="AL830" s="253"/>
      <c r="AM830" s="253">
        <v>9250000</v>
      </c>
      <c r="AN830" s="253"/>
      <c r="AO830" s="253"/>
      <c r="AP830" s="253"/>
      <c r="AQ830" s="253"/>
      <c r="AR830" s="253"/>
      <c r="AS830" s="253">
        <f t="shared" si="103"/>
        <v>0</v>
      </c>
      <c r="AT830" s="27">
        <f t="shared" si="95"/>
        <v>0</v>
      </c>
      <c r="BH830" s="256"/>
    </row>
    <row r="831" spans="1:60" ht="18" customHeight="1">
      <c r="A831" s="218">
        <f>SUBTOTAL(3,$AT$7:AT831)</f>
        <v>825</v>
      </c>
      <c r="B831" s="251" t="s">
        <v>12738</v>
      </c>
      <c r="C831" s="251" t="str">
        <f t="shared" si="102"/>
        <v>008</v>
      </c>
      <c r="D831" s="260" t="s">
        <v>6189</v>
      </c>
      <c r="E831" s="258" t="s">
        <v>12739</v>
      </c>
      <c r="F831" s="251" t="s">
        <v>10566</v>
      </c>
      <c r="G831" s="251" t="s">
        <v>496</v>
      </c>
      <c r="H831" s="251"/>
      <c r="I831" s="259" t="s">
        <v>7091</v>
      </c>
      <c r="J831" s="252"/>
      <c r="K831" s="259" t="s">
        <v>7091</v>
      </c>
      <c r="L831" s="252"/>
      <c r="M831" s="251" t="s">
        <v>12235</v>
      </c>
      <c r="N831" s="251"/>
      <c r="O831" s="251"/>
      <c r="P831" s="251"/>
      <c r="Q831" s="288">
        <v>8900000</v>
      </c>
      <c r="R831" s="288"/>
      <c r="S831" s="288"/>
      <c r="T831" s="288"/>
      <c r="U831" s="253">
        <v>8900000</v>
      </c>
      <c r="V831" s="253"/>
      <c r="W831" s="253"/>
      <c r="X831" s="253"/>
      <c r="Y831" s="253"/>
      <c r="Z831" s="253"/>
      <c r="AA831" s="253"/>
      <c r="AB831" s="253"/>
      <c r="AC831" s="253"/>
      <c r="AD831" s="253"/>
      <c r="AE831" s="253"/>
      <c r="AF831" s="253"/>
      <c r="AG831" s="253"/>
      <c r="AH831" s="253"/>
      <c r="AI831" s="253">
        <v>0</v>
      </c>
      <c r="AJ831" s="253"/>
      <c r="AK831" s="253">
        <v>9250000</v>
      </c>
      <c r="AL831" s="253"/>
      <c r="AM831" s="253">
        <v>9250000</v>
      </c>
      <c r="AN831" s="253"/>
      <c r="AO831" s="253"/>
      <c r="AP831" s="253"/>
      <c r="AQ831" s="253"/>
      <c r="AR831" s="253"/>
      <c r="AS831" s="253">
        <f t="shared" si="103"/>
        <v>0</v>
      </c>
      <c r="AT831" s="27">
        <f t="shared" si="95"/>
        <v>0</v>
      </c>
      <c r="BH831" s="256"/>
    </row>
    <row r="832" spans="1:60" ht="18" customHeight="1">
      <c r="A832" s="218">
        <f>SUBTOTAL(3,$AT$7:AT832)</f>
        <v>826</v>
      </c>
      <c r="B832" s="251" t="s">
        <v>12740</v>
      </c>
      <c r="C832" s="251" t="str">
        <f t="shared" si="102"/>
        <v>008</v>
      </c>
      <c r="D832" s="260" t="s">
        <v>12741</v>
      </c>
      <c r="E832" s="258" t="s">
        <v>12742</v>
      </c>
      <c r="F832" s="251" t="s">
        <v>12743</v>
      </c>
      <c r="G832" s="251" t="s">
        <v>496</v>
      </c>
      <c r="H832" s="251"/>
      <c r="I832" s="259" t="s">
        <v>7091</v>
      </c>
      <c r="J832" s="252"/>
      <c r="K832" s="259" t="s">
        <v>7091</v>
      </c>
      <c r="L832" s="252"/>
      <c r="M832" s="251" t="s">
        <v>12223</v>
      </c>
      <c r="N832" s="251"/>
      <c r="O832" s="251"/>
      <c r="P832" s="251"/>
      <c r="Q832" s="288">
        <v>0</v>
      </c>
      <c r="R832" s="288"/>
      <c r="S832" s="288"/>
      <c r="T832" s="288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53"/>
      <c r="AE832" s="253"/>
      <c r="AF832" s="253"/>
      <c r="AG832" s="253"/>
      <c r="AH832" s="253"/>
      <c r="AI832" s="253">
        <v>0</v>
      </c>
      <c r="AJ832" s="253"/>
      <c r="AK832" s="253">
        <v>0</v>
      </c>
      <c r="AL832" s="253"/>
      <c r="AM832" s="253"/>
      <c r="AN832" s="253"/>
      <c r="AO832" s="253"/>
      <c r="AP832" s="253"/>
      <c r="AQ832" s="253"/>
      <c r="AR832" s="253"/>
      <c r="AS832" s="253">
        <f t="shared" si="103"/>
        <v>0</v>
      </c>
      <c r="AT832" s="27">
        <f t="shared" si="95"/>
        <v>0</v>
      </c>
      <c r="AV832" s="264">
        <v>1</v>
      </c>
      <c r="AW832" s="264"/>
      <c r="AX832" s="264"/>
      <c r="AY832" s="264"/>
      <c r="BB832" s="244" t="s">
        <v>10715</v>
      </c>
      <c r="BF832" s="244">
        <f>VLOOKUP(D832,'[1]HG chuyen qua+hoan bhyt'!$A$49:$E$85,4,0)</f>
        <v>1105650</v>
      </c>
      <c r="BH832" s="256"/>
    </row>
    <row r="833" spans="1:60" ht="18" customHeight="1">
      <c r="A833" s="218">
        <f>SUBTOTAL(3,$AT$7:AT833)</f>
        <v>827</v>
      </c>
      <c r="B833" s="251" t="s">
        <v>12744</v>
      </c>
      <c r="C833" s="251" t="str">
        <f t="shared" si="102"/>
        <v>008</v>
      </c>
      <c r="D833" s="260" t="s">
        <v>6865</v>
      </c>
      <c r="E833" s="258" t="s">
        <v>12745</v>
      </c>
      <c r="F833" s="251" t="s">
        <v>11274</v>
      </c>
      <c r="G833" s="251" t="s">
        <v>496</v>
      </c>
      <c r="H833" s="251"/>
      <c r="I833" s="259" t="s">
        <v>7091</v>
      </c>
      <c r="J833" s="252"/>
      <c r="K833" s="259" t="s">
        <v>7091</v>
      </c>
      <c r="L833" s="252"/>
      <c r="M833" s="251" t="s">
        <v>12227</v>
      </c>
      <c r="N833" s="251"/>
      <c r="O833" s="251"/>
      <c r="P833" s="251"/>
      <c r="Q833" s="288">
        <v>8900000</v>
      </c>
      <c r="R833" s="288"/>
      <c r="S833" s="288"/>
      <c r="T833" s="288"/>
      <c r="U833" s="253">
        <v>8900000</v>
      </c>
      <c r="V833" s="253"/>
      <c r="W833" s="253"/>
      <c r="X833" s="253"/>
      <c r="Y833" s="253"/>
      <c r="Z833" s="253"/>
      <c r="AA833" s="253"/>
      <c r="AB833" s="253"/>
      <c r="AC833" s="253"/>
      <c r="AD833" s="253"/>
      <c r="AE833" s="253"/>
      <c r="AF833" s="253"/>
      <c r="AG833" s="253"/>
      <c r="AH833" s="253"/>
      <c r="AI833" s="253">
        <v>0</v>
      </c>
      <c r="AJ833" s="253"/>
      <c r="AK833" s="253">
        <v>9250000</v>
      </c>
      <c r="AL833" s="253"/>
      <c r="AM833" s="253">
        <v>9250000</v>
      </c>
      <c r="AN833" s="253"/>
      <c r="AO833" s="253"/>
      <c r="AP833" s="253"/>
      <c r="AQ833" s="253"/>
      <c r="AR833" s="253"/>
      <c r="AS833" s="253">
        <f t="shared" si="103"/>
        <v>0</v>
      </c>
      <c r="AT833" s="27">
        <f t="shared" si="95"/>
        <v>0</v>
      </c>
      <c r="BH833" s="256"/>
    </row>
    <row r="834" spans="1:60" ht="18" customHeight="1">
      <c r="A834" s="218">
        <f>SUBTOTAL(3,$AT$7:AT834)</f>
        <v>828</v>
      </c>
      <c r="B834" s="251" t="s">
        <v>12746</v>
      </c>
      <c r="C834" s="251" t="str">
        <f t="shared" si="102"/>
        <v>008</v>
      </c>
      <c r="D834" s="260" t="s">
        <v>4973</v>
      </c>
      <c r="E834" s="258" t="s">
        <v>12747</v>
      </c>
      <c r="F834" s="251" t="s">
        <v>11555</v>
      </c>
      <c r="G834" s="251" t="s">
        <v>496</v>
      </c>
      <c r="H834" s="251"/>
      <c r="I834" s="259" t="s">
        <v>7091</v>
      </c>
      <c r="J834" s="252"/>
      <c r="K834" s="259" t="s">
        <v>7091</v>
      </c>
      <c r="L834" s="252"/>
      <c r="M834" s="251" t="s">
        <v>12227</v>
      </c>
      <c r="N834" s="251"/>
      <c r="O834" s="251"/>
      <c r="P834" s="251"/>
      <c r="Q834" s="288">
        <v>8900000</v>
      </c>
      <c r="R834" s="288"/>
      <c r="S834" s="288"/>
      <c r="T834" s="288"/>
      <c r="U834" s="253">
        <v>8900000</v>
      </c>
      <c r="V834" s="253"/>
      <c r="W834" s="253"/>
      <c r="X834" s="253"/>
      <c r="Y834" s="253"/>
      <c r="Z834" s="253"/>
      <c r="AA834" s="253"/>
      <c r="AB834" s="253"/>
      <c r="AC834" s="253"/>
      <c r="AD834" s="253"/>
      <c r="AE834" s="253"/>
      <c r="AF834" s="253"/>
      <c r="AG834" s="253"/>
      <c r="AH834" s="253"/>
      <c r="AI834" s="253">
        <v>0</v>
      </c>
      <c r="AJ834" s="253"/>
      <c r="AK834" s="253">
        <v>9250000</v>
      </c>
      <c r="AL834" s="253"/>
      <c r="AM834" s="253"/>
      <c r="AN834" s="253"/>
      <c r="AO834" s="253">
        <v>9250000</v>
      </c>
      <c r="AP834" s="253"/>
      <c r="AQ834" s="253"/>
      <c r="AR834" s="253"/>
      <c r="AS834" s="253">
        <f>IF(SUM(AL834:AO834)&lt;SUM(AK834),SUM(AK834)-SUM(AL834:AO834),)</f>
        <v>0</v>
      </c>
      <c r="AT834" s="27">
        <f t="shared" si="95"/>
        <v>0</v>
      </c>
      <c r="BH834" s="256"/>
    </row>
    <row r="835" spans="1:60" ht="18" customHeight="1">
      <c r="A835" s="218">
        <f>SUBTOTAL(3,$AT$7:AT835)</f>
        <v>829</v>
      </c>
      <c r="B835" s="251" t="s">
        <v>12748</v>
      </c>
      <c r="C835" s="251" t="str">
        <f t="shared" si="102"/>
        <v>008</v>
      </c>
      <c r="D835" s="260" t="s">
        <v>6909</v>
      </c>
      <c r="E835" s="258" t="s">
        <v>12749</v>
      </c>
      <c r="F835" s="251" t="s">
        <v>11781</v>
      </c>
      <c r="G835" s="251" t="s">
        <v>496</v>
      </c>
      <c r="H835" s="251"/>
      <c r="I835" s="259" t="s">
        <v>7091</v>
      </c>
      <c r="J835" s="252"/>
      <c r="K835" s="259" t="s">
        <v>7091</v>
      </c>
      <c r="L835" s="252"/>
      <c r="M835" s="251" t="s">
        <v>12220</v>
      </c>
      <c r="N835" s="251"/>
      <c r="O835" s="251"/>
      <c r="P835" s="251"/>
      <c r="Q835" s="288">
        <v>8900000</v>
      </c>
      <c r="R835" s="288"/>
      <c r="S835" s="288"/>
      <c r="T835" s="288"/>
      <c r="U835" s="253">
        <v>8900000</v>
      </c>
      <c r="V835" s="253"/>
      <c r="W835" s="253"/>
      <c r="X835" s="253"/>
      <c r="Y835" s="253"/>
      <c r="Z835" s="253"/>
      <c r="AA835" s="253"/>
      <c r="AB835" s="253"/>
      <c r="AC835" s="253"/>
      <c r="AD835" s="253"/>
      <c r="AE835" s="253"/>
      <c r="AF835" s="253"/>
      <c r="AG835" s="253"/>
      <c r="AH835" s="253"/>
      <c r="AI835" s="253">
        <v>0</v>
      </c>
      <c r="AJ835" s="253"/>
      <c r="AK835" s="253">
        <v>9250000</v>
      </c>
      <c r="AL835" s="253"/>
      <c r="AM835" s="253">
        <v>9250000</v>
      </c>
      <c r="AN835" s="253"/>
      <c r="AO835" s="253"/>
      <c r="AP835" s="253"/>
      <c r="AQ835" s="253"/>
      <c r="AR835" s="253"/>
      <c r="AS835" s="253">
        <f t="shared" ref="AS835:AS856" si="104">IF(SUM(AL835:AM835)&lt;SUM(AK835),SUM(AK835)-SUM(AL835:AM835),)</f>
        <v>0</v>
      </c>
      <c r="AT835" s="27">
        <f t="shared" si="95"/>
        <v>0</v>
      </c>
      <c r="BH835" s="256"/>
    </row>
    <row r="836" spans="1:60" ht="18" customHeight="1">
      <c r="A836" s="218">
        <f>SUBTOTAL(3,$AT$7:AT836)</f>
        <v>830</v>
      </c>
      <c r="B836" s="251" t="s">
        <v>12750</v>
      </c>
      <c r="C836" s="251" t="str">
        <f t="shared" si="102"/>
        <v>008</v>
      </c>
      <c r="D836" s="260" t="s">
        <v>6564</v>
      </c>
      <c r="E836" s="258" t="s">
        <v>12751</v>
      </c>
      <c r="F836" s="251" t="s">
        <v>11969</v>
      </c>
      <c r="G836" s="251" t="s">
        <v>496</v>
      </c>
      <c r="H836" s="251"/>
      <c r="I836" s="259" t="s">
        <v>7091</v>
      </c>
      <c r="J836" s="252"/>
      <c r="K836" s="259" t="s">
        <v>7091</v>
      </c>
      <c r="L836" s="252"/>
      <c r="M836" s="251" t="s">
        <v>12217</v>
      </c>
      <c r="N836" s="251"/>
      <c r="O836" s="251"/>
      <c r="P836" s="251"/>
      <c r="Q836" s="288">
        <v>8900000</v>
      </c>
      <c r="R836" s="288"/>
      <c r="S836" s="288"/>
      <c r="T836" s="288"/>
      <c r="U836" s="253">
        <v>8900000</v>
      </c>
      <c r="V836" s="253"/>
      <c r="W836" s="253"/>
      <c r="X836" s="253"/>
      <c r="Y836" s="253"/>
      <c r="Z836" s="253"/>
      <c r="AA836" s="253"/>
      <c r="AB836" s="253"/>
      <c r="AC836" s="253"/>
      <c r="AD836" s="253"/>
      <c r="AE836" s="253"/>
      <c r="AF836" s="253"/>
      <c r="AG836" s="253"/>
      <c r="AH836" s="253"/>
      <c r="AI836" s="253">
        <v>0</v>
      </c>
      <c r="AJ836" s="253"/>
      <c r="AK836" s="253">
        <v>9250000</v>
      </c>
      <c r="AL836" s="253"/>
      <c r="AM836" s="253">
        <v>9250000</v>
      </c>
      <c r="AN836" s="253"/>
      <c r="AO836" s="253"/>
      <c r="AP836" s="253"/>
      <c r="AQ836" s="253"/>
      <c r="AR836" s="253"/>
      <c r="AS836" s="253">
        <f t="shared" si="104"/>
        <v>0</v>
      </c>
      <c r="AT836" s="27">
        <f t="shared" si="95"/>
        <v>0</v>
      </c>
      <c r="BH836" s="256"/>
    </row>
    <row r="837" spans="1:60" ht="18" customHeight="1">
      <c r="A837" s="218">
        <f>SUBTOTAL(3,$AT$7:AT837)</f>
        <v>831</v>
      </c>
      <c r="B837" s="251" t="s">
        <v>12725</v>
      </c>
      <c r="C837" s="251" t="str">
        <f t="shared" si="102"/>
        <v>008</v>
      </c>
      <c r="D837" s="261" t="s">
        <v>12726</v>
      </c>
      <c r="E837" s="258" t="s">
        <v>12727</v>
      </c>
      <c r="F837" s="251" t="s">
        <v>11700</v>
      </c>
      <c r="G837" s="251" t="s">
        <v>496</v>
      </c>
      <c r="H837" s="251"/>
      <c r="I837" s="259" t="s">
        <v>7091</v>
      </c>
      <c r="J837" s="252"/>
      <c r="K837" s="259" t="s">
        <v>7091</v>
      </c>
      <c r="L837" s="252"/>
      <c r="M837" s="251" t="s">
        <v>12217</v>
      </c>
      <c r="N837" s="251"/>
      <c r="O837" s="251"/>
      <c r="P837" s="251"/>
      <c r="Q837" s="288">
        <v>8900000</v>
      </c>
      <c r="R837" s="288"/>
      <c r="S837" s="288"/>
      <c r="T837" s="288"/>
      <c r="U837" s="253"/>
      <c r="V837" s="253"/>
      <c r="W837" s="253"/>
      <c r="X837" s="253"/>
      <c r="Y837" s="253"/>
      <c r="Z837" s="253"/>
      <c r="AA837" s="253">
        <v>8900000</v>
      </c>
      <c r="AB837" s="253"/>
      <c r="AC837" s="253"/>
      <c r="AD837" s="253"/>
      <c r="AE837" s="253"/>
      <c r="AF837" s="253"/>
      <c r="AG837" s="253"/>
      <c r="AH837" s="253"/>
      <c r="AI837" s="253">
        <v>0</v>
      </c>
      <c r="AJ837" s="253"/>
      <c r="AK837" s="253">
        <v>9250000</v>
      </c>
      <c r="AL837" s="253"/>
      <c r="AM837" s="253"/>
      <c r="AN837" s="253"/>
      <c r="AO837" s="253"/>
      <c r="AP837" s="253"/>
      <c r="AQ837" s="253"/>
      <c r="AR837" s="253"/>
      <c r="AS837" s="253">
        <f t="shared" si="104"/>
        <v>9250000</v>
      </c>
      <c r="AT837" s="27">
        <f t="shared" si="95"/>
        <v>9250000</v>
      </c>
      <c r="BH837" s="256"/>
    </row>
    <row r="838" spans="1:60" ht="18" customHeight="1">
      <c r="A838" s="218">
        <f>SUBTOTAL(3,$AT$7:AT838)</f>
        <v>832</v>
      </c>
      <c r="B838" s="251" t="s">
        <v>12755</v>
      </c>
      <c r="C838" s="251" t="str">
        <f t="shared" si="102"/>
        <v>008</v>
      </c>
      <c r="D838" s="260" t="s">
        <v>6686</v>
      </c>
      <c r="E838" s="258" t="s">
        <v>8796</v>
      </c>
      <c r="F838" s="251" t="s">
        <v>11555</v>
      </c>
      <c r="G838" s="251" t="s">
        <v>496</v>
      </c>
      <c r="H838" s="251"/>
      <c r="I838" s="259" t="s">
        <v>7091</v>
      </c>
      <c r="J838" s="252"/>
      <c r="K838" s="259" t="s">
        <v>7091</v>
      </c>
      <c r="L838" s="252"/>
      <c r="M838" s="251" t="s">
        <v>12220</v>
      </c>
      <c r="N838" s="251"/>
      <c r="O838" s="251"/>
      <c r="P838" s="251"/>
      <c r="Q838" s="288">
        <v>8900000</v>
      </c>
      <c r="R838" s="288"/>
      <c r="S838" s="288"/>
      <c r="T838" s="288"/>
      <c r="U838" s="253">
        <v>8900000</v>
      </c>
      <c r="V838" s="253"/>
      <c r="W838" s="253"/>
      <c r="X838" s="253"/>
      <c r="Y838" s="253"/>
      <c r="Z838" s="253"/>
      <c r="AA838" s="253"/>
      <c r="AB838" s="253"/>
      <c r="AC838" s="253"/>
      <c r="AD838" s="253"/>
      <c r="AE838" s="253"/>
      <c r="AF838" s="253"/>
      <c r="AG838" s="253"/>
      <c r="AH838" s="253"/>
      <c r="AI838" s="253">
        <v>0</v>
      </c>
      <c r="AJ838" s="253"/>
      <c r="AK838" s="253">
        <v>9250000</v>
      </c>
      <c r="AL838" s="253"/>
      <c r="AM838" s="253">
        <v>9250000</v>
      </c>
      <c r="AN838" s="253"/>
      <c r="AO838" s="253"/>
      <c r="AP838" s="253"/>
      <c r="AQ838" s="253"/>
      <c r="AR838" s="253"/>
      <c r="AS838" s="253">
        <f t="shared" si="104"/>
        <v>0</v>
      </c>
      <c r="AT838" s="27">
        <f t="shared" si="95"/>
        <v>0</v>
      </c>
      <c r="BH838" s="256"/>
    </row>
    <row r="839" spans="1:60" ht="18" customHeight="1">
      <c r="A839" s="218">
        <f>SUBTOTAL(3,$AT$7:AT839)</f>
        <v>833</v>
      </c>
      <c r="B839" s="251" t="s">
        <v>12756</v>
      </c>
      <c r="C839" s="251" t="str">
        <f t="shared" si="102"/>
        <v>008</v>
      </c>
      <c r="D839" s="260" t="s">
        <v>5545</v>
      </c>
      <c r="E839" s="258" t="s">
        <v>12757</v>
      </c>
      <c r="F839" s="251" t="s">
        <v>12758</v>
      </c>
      <c r="G839" s="251" t="s">
        <v>7106</v>
      </c>
      <c r="H839" s="251"/>
      <c r="I839" s="259" t="s">
        <v>7091</v>
      </c>
      <c r="J839" s="252"/>
      <c r="K839" s="259" t="s">
        <v>7091</v>
      </c>
      <c r="L839" s="252"/>
      <c r="M839" s="251" t="s">
        <v>12235</v>
      </c>
      <c r="N839" s="251"/>
      <c r="O839" s="251"/>
      <c r="P839" s="251"/>
      <c r="Q839" s="288">
        <v>8900000</v>
      </c>
      <c r="R839" s="288"/>
      <c r="S839" s="288"/>
      <c r="T839" s="288"/>
      <c r="U839" s="253">
        <v>8900000</v>
      </c>
      <c r="V839" s="253"/>
      <c r="W839" s="253"/>
      <c r="X839" s="253"/>
      <c r="Y839" s="253"/>
      <c r="Z839" s="253"/>
      <c r="AA839" s="253"/>
      <c r="AB839" s="253"/>
      <c r="AC839" s="253"/>
      <c r="AD839" s="253"/>
      <c r="AE839" s="253"/>
      <c r="AF839" s="253"/>
      <c r="AG839" s="253"/>
      <c r="AH839" s="253"/>
      <c r="AI839" s="253">
        <v>0</v>
      </c>
      <c r="AJ839" s="253"/>
      <c r="AK839" s="253">
        <v>9250000</v>
      </c>
      <c r="AL839" s="253"/>
      <c r="AM839" s="253"/>
      <c r="AN839" s="253"/>
      <c r="AO839" s="253"/>
      <c r="AP839" s="253"/>
      <c r="AQ839" s="253"/>
      <c r="AR839" s="253"/>
      <c r="AS839" s="253">
        <f t="shared" si="104"/>
        <v>9250000</v>
      </c>
      <c r="AT839" s="27">
        <f t="shared" si="95"/>
        <v>9250000</v>
      </c>
      <c r="BH839" s="256"/>
    </row>
    <row r="840" spans="1:60" ht="18" customHeight="1">
      <c r="A840" s="218">
        <f>SUBTOTAL(3,$AT$7:AT840)</f>
        <v>834</v>
      </c>
      <c r="B840" s="251" t="s">
        <v>12728</v>
      </c>
      <c r="C840" s="251" t="str">
        <f t="shared" si="102"/>
        <v>008</v>
      </c>
      <c r="D840" s="260" t="s">
        <v>12729</v>
      </c>
      <c r="E840" s="258" t="s">
        <v>12730</v>
      </c>
      <c r="F840" s="251" t="s">
        <v>11194</v>
      </c>
      <c r="G840" s="251" t="s">
        <v>496</v>
      </c>
      <c r="H840" s="251"/>
      <c r="I840" s="259" t="s">
        <v>7091</v>
      </c>
      <c r="J840" s="252"/>
      <c r="K840" s="259" t="s">
        <v>7091</v>
      </c>
      <c r="L840" s="252"/>
      <c r="M840" s="251" t="s">
        <v>12217</v>
      </c>
      <c r="N840" s="251"/>
      <c r="O840" s="251"/>
      <c r="P840" s="251"/>
      <c r="Q840" s="288">
        <v>8900000</v>
      </c>
      <c r="R840" s="288"/>
      <c r="S840" s="288"/>
      <c r="T840" s="288"/>
      <c r="U840" s="253"/>
      <c r="V840" s="253"/>
      <c r="W840" s="253"/>
      <c r="X840" s="253"/>
      <c r="Y840" s="253">
        <v>8900000</v>
      </c>
      <c r="Z840" s="253"/>
      <c r="AA840" s="253"/>
      <c r="AB840" s="253"/>
      <c r="AC840" s="253"/>
      <c r="AD840" s="253"/>
      <c r="AE840" s="253"/>
      <c r="AF840" s="253"/>
      <c r="AG840" s="253"/>
      <c r="AH840" s="253"/>
      <c r="AI840" s="253">
        <v>0</v>
      </c>
      <c r="AJ840" s="253"/>
      <c r="AK840" s="253">
        <v>9250000</v>
      </c>
      <c r="AL840" s="253"/>
      <c r="AM840" s="253"/>
      <c r="AN840" s="253"/>
      <c r="AO840" s="253"/>
      <c r="AP840" s="253"/>
      <c r="AQ840" s="253"/>
      <c r="AR840" s="253"/>
      <c r="AS840" s="253">
        <f t="shared" si="104"/>
        <v>9250000</v>
      </c>
      <c r="AT840" s="27">
        <f t="shared" ref="AT840:AT903" si="105">AI840+AS840</f>
        <v>9250000</v>
      </c>
      <c r="BH840" s="256"/>
    </row>
    <row r="841" spans="1:60" ht="18" customHeight="1">
      <c r="A841" s="218">
        <f>SUBTOTAL(3,$AT$7:AT841)</f>
        <v>835</v>
      </c>
      <c r="B841" s="251" t="s">
        <v>12762</v>
      </c>
      <c r="C841" s="251" t="str">
        <f t="shared" si="102"/>
        <v>008</v>
      </c>
      <c r="D841" s="260" t="s">
        <v>5235</v>
      </c>
      <c r="E841" s="258" t="s">
        <v>12763</v>
      </c>
      <c r="F841" s="251" t="s">
        <v>11212</v>
      </c>
      <c r="G841" s="251" t="s">
        <v>496</v>
      </c>
      <c r="H841" s="251"/>
      <c r="I841" s="259" t="s">
        <v>7091</v>
      </c>
      <c r="J841" s="252"/>
      <c r="K841" s="259" t="s">
        <v>7091</v>
      </c>
      <c r="L841" s="252"/>
      <c r="M841" s="251" t="s">
        <v>12227</v>
      </c>
      <c r="N841" s="251"/>
      <c r="O841" s="251"/>
      <c r="P841" s="251"/>
      <c r="Q841" s="288">
        <v>8900000</v>
      </c>
      <c r="R841" s="288"/>
      <c r="S841" s="288"/>
      <c r="T841" s="288"/>
      <c r="U841" s="253">
        <v>8900000</v>
      </c>
      <c r="V841" s="253"/>
      <c r="W841" s="253"/>
      <c r="X841" s="253"/>
      <c r="Y841" s="253"/>
      <c r="Z841" s="253"/>
      <c r="AA841" s="253"/>
      <c r="AB841" s="253"/>
      <c r="AC841" s="253"/>
      <c r="AD841" s="253"/>
      <c r="AE841" s="253"/>
      <c r="AF841" s="253"/>
      <c r="AG841" s="253"/>
      <c r="AH841" s="253"/>
      <c r="AI841" s="253">
        <v>0</v>
      </c>
      <c r="AJ841" s="253"/>
      <c r="AK841" s="253">
        <v>9250000</v>
      </c>
      <c r="AL841" s="253"/>
      <c r="AM841" s="253">
        <v>9250000</v>
      </c>
      <c r="AN841" s="253"/>
      <c r="AO841" s="253"/>
      <c r="AP841" s="253"/>
      <c r="AQ841" s="253"/>
      <c r="AR841" s="253"/>
      <c r="AS841" s="253">
        <f t="shared" si="104"/>
        <v>0</v>
      </c>
      <c r="AT841" s="27">
        <f t="shared" si="105"/>
        <v>0</v>
      </c>
      <c r="BH841" s="256"/>
    </row>
    <row r="842" spans="1:60" ht="18" customHeight="1">
      <c r="A842" s="218">
        <f>SUBTOTAL(3,$AT$7:AT842)</f>
        <v>836</v>
      </c>
      <c r="B842" s="251" t="s">
        <v>12764</v>
      </c>
      <c r="C842" s="251" t="str">
        <f t="shared" si="102"/>
        <v>008</v>
      </c>
      <c r="D842" s="260" t="s">
        <v>6376</v>
      </c>
      <c r="E842" s="258" t="s">
        <v>12765</v>
      </c>
      <c r="F842" s="262" t="s">
        <v>12395</v>
      </c>
      <c r="G842" s="251" t="s">
        <v>7106</v>
      </c>
      <c r="H842" s="251"/>
      <c r="I842" s="259" t="s">
        <v>7091</v>
      </c>
      <c r="J842" s="252"/>
      <c r="K842" s="259" t="s">
        <v>7091</v>
      </c>
      <c r="L842" s="252"/>
      <c r="M842" s="251" t="s">
        <v>12227</v>
      </c>
      <c r="N842" s="251"/>
      <c r="O842" s="251"/>
      <c r="P842" s="251"/>
      <c r="Q842" s="288">
        <v>8900000</v>
      </c>
      <c r="R842" s="288"/>
      <c r="S842" s="288"/>
      <c r="T842" s="288"/>
      <c r="U842" s="253">
        <v>8900000</v>
      </c>
      <c r="V842" s="253"/>
      <c r="W842" s="253"/>
      <c r="X842" s="253"/>
      <c r="Y842" s="253"/>
      <c r="Z842" s="253"/>
      <c r="AA842" s="253"/>
      <c r="AB842" s="253"/>
      <c r="AC842" s="253"/>
      <c r="AD842" s="253"/>
      <c r="AE842" s="253"/>
      <c r="AF842" s="253"/>
      <c r="AG842" s="253"/>
      <c r="AH842" s="253"/>
      <c r="AI842" s="253">
        <v>0</v>
      </c>
      <c r="AJ842" s="253"/>
      <c r="AK842" s="253">
        <v>9250000</v>
      </c>
      <c r="AL842" s="253"/>
      <c r="AM842" s="253">
        <v>9250000</v>
      </c>
      <c r="AN842" s="253"/>
      <c r="AO842" s="253"/>
      <c r="AP842" s="253"/>
      <c r="AQ842" s="253"/>
      <c r="AR842" s="253"/>
      <c r="AS842" s="253">
        <f t="shared" si="104"/>
        <v>0</v>
      </c>
      <c r="AT842" s="27">
        <f t="shared" si="105"/>
        <v>0</v>
      </c>
      <c r="BH842" s="256"/>
    </row>
    <row r="843" spans="1:60" ht="18" customHeight="1">
      <c r="A843" s="218">
        <f>SUBTOTAL(3,$AT$7:AT843)</f>
        <v>837</v>
      </c>
      <c r="B843" s="251" t="s">
        <v>12731</v>
      </c>
      <c r="C843" s="251" t="str">
        <f t="shared" si="102"/>
        <v>008</v>
      </c>
      <c r="D843" s="260" t="s">
        <v>12732</v>
      </c>
      <c r="E843" s="258" t="s">
        <v>12733</v>
      </c>
      <c r="F843" s="251" t="s">
        <v>12232</v>
      </c>
      <c r="G843" s="251" t="s">
        <v>496</v>
      </c>
      <c r="H843" s="251"/>
      <c r="I843" s="259" t="s">
        <v>7091</v>
      </c>
      <c r="J843" s="252"/>
      <c r="K843" s="259" t="s">
        <v>7091</v>
      </c>
      <c r="L843" s="252"/>
      <c r="M843" s="251" t="s">
        <v>12220</v>
      </c>
      <c r="N843" s="251"/>
      <c r="O843" s="251"/>
      <c r="P843" s="251"/>
      <c r="Q843" s="288">
        <v>8900000</v>
      </c>
      <c r="R843" s="288"/>
      <c r="S843" s="288"/>
      <c r="T843" s="288"/>
      <c r="U843" s="253"/>
      <c r="V843" s="253"/>
      <c r="W843" s="253"/>
      <c r="X843" s="253"/>
      <c r="Y843" s="253">
        <v>8900000</v>
      </c>
      <c r="Z843" s="253"/>
      <c r="AA843" s="253"/>
      <c r="AB843" s="253"/>
      <c r="AC843" s="253"/>
      <c r="AD843" s="253"/>
      <c r="AE843" s="253"/>
      <c r="AF843" s="253"/>
      <c r="AG843" s="253"/>
      <c r="AH843" s="253"/>
      <c r="AI843" s="253">
        <v>0</v>
      </c>
      <c r="AJ843" s="253"/>
      <c r="AK843" s="253">
        <v>9250000</v>
      </c>
      <c r="AL843" s="253"/>
      <c r="AM843" s="253"/>
      <c r="AN843" s="253"/>
      <c r="AO843" s="253"/>
      <c r="AP843" s="253"/>
      <c r="AQ843" s="253"/>
      <c r="AR843" s="253"/>
      <c r="AS843" s="253">
        <f t="shared" si="104"/>
        <v>9250000</v>
      </c>
      <c r="AT843" s="27">
        <f t="shared" si="105"/>
        <v>9250000</v>
      </c>
      <c r="BH843" s="256"/>
    </row>
    <row r="844" spans="1:60" ht="18" customHeight="1">
      <c r="A844" s="218">
        <f>SUBTOTAL(3,$AT$7:AT844)</f>
        <v>838</v>
      </c>
      <c r="B844" s="251" t="s">
        <v>12769</v>
      </c>
      <c r="C844" s="251" t="str">
        <f t="shared" si="102"/>
        <v>008</v>
      </c>
      <c r="D844" s="260" t="s">
        <v>6527</v>
      </c>
      <c r="E844" s="258" t="s">
        <v>12770</v>
      </c>
      <c r="F844" s="251" t="s">
        <v>10937</v>
      </c>
      <c r="G844" s="251" t="s">
        <v>7106</v>
      </c>
      <c r="H844" s="251"/>
      <c r="I844" s="259" t="s">
        <v>7091</v>
      </c>
      <c r="J844" s="252"/>
      <c r="K844" s="259" t="s">
        <v>7091</v>
      </c>
      <c r="L844" s="252"/>
      <c r="M844" s="251" t="s">
        <v>12233</v>
      </c>
      <c r="N844" s="251"/>
      <c r="O844" s="251"/>
      <c r="P844" s="251"/>
      <c r="Q844" s="288">
        <v>8900000</v>
      </c>
      <c r="R844" s="288"/>
      <c r="S844" s="288"/>
      <c r="T844" s="288"/>
      <c r="U844" s="253">
        <v>8900000</v>
      </c>
      <c r="V844" s="253"/>
      <c r="W844" s="253"/>
      <c r="X844" s="253"/>
      <c r="Y844" s="253"/>
      <c r="Z844" s="253"/>
      <c r="AA844" s="253"/>
      <c r="AB844" s="253"/>
      <c r="AC844" s="253"/>
      <c r="AD844" s="253"/>
      <c r="AE844" s="253"/>
      <c r="AF844" s="253"/>
      <c r="AG844" s="253"/>
      <c r="AH844" s="253"/>
      <c r="AI844" s="253">
        <v>0</v>
      </c>
      <c r="AJ844" s="253"/>
      <c r="AK844" s="253">
        <v>9250000</v>
      </c>
      <c r="AL844" s="253"/>
      <c r="AM844" s="253">
        <v>9250000</v>
      </c>
      <c r="AN844" s="253"/>
      <c r="AO844" s="253"/>
      <c r="AP844" s="253"/>
      <c r="AQ844" s="253"/>
      <c r="AR844" s="253"/>
      <c r="AS844" s="253">
        <f t="shared" si="104"/>
        <v>0</v>
      </c>
      <c r="AT844" s="27">
        <f t="shared" si="105"/>
        <v>0</v>
      </c>
      <c r="BH844" s="256"/>
    </row>
    <row r="845" spans="1:60" ht="18" customHeight="1">
      <c r="A845" s="218">
        <f>SUBTOTAL(3,$AT$7:AT845)</f>
        <v>839</v>
      </c>
      <c r="B845" s="251" t="s">
        <v>12771</v>
      </c>
      <c r="C845" s="251" t="str">
        <f t="shared" si="102"/>
        <v>008</v>
      </c>
      <c r="D845" s="260" t="s">
        <v>5599</v>
      </c>
      <c r="E845" s="258" t="s">
        <v>12772</v>
      </c>
      <c r="F845" s="251" t="s">
        <v>10989</v>
      </c>
      <c r="G845" s="251" t="s">
        <v>496</v>
      </c>
      <c r="H845" s="251"/>
      <c r="I845" s="259" t="s">
        <v>7091</v>
      </c>
      <c r="J845" s="252"/>
      <c r="K845" s="259" t="s">
        <v>7091</v>
      </c>
      <c r="L845" s="252"/>
      <c r="M845" s="251" t="s">
        <v>12217</v>
      </c>
      <c r="N845" s="251"/>
      <c r="O845" s="251"/>
      <c r="P845" s="251"/>
      <c r="Q845" s="288">
        <v>8900000</v>
      </c>
      <c r="R845" s="288"/>
      <c r="S845" s="288"/>
      <c r="T845" s="288"/>
      <c r="U845" s="253">
        <v>8900000</v>
      </c>
      <c r="V845" s="253"/>
      <c r="W845" s="253"/>
      <c r="X845" s="253"/>
      <c r="Y845" s="253"/>
      <c r="Z845" s="253"/>
      <c r="AA845" s="253"/>
      <c r="AB845" s="253"/>
      <c r="AC845" s="253"/>
      <c r="AD845" s="253"/>
      <c r="AE845" s="253"/>
      <c r="AF845" s="253"/>
      <c r="AG845" s="253"/>
      <c r="AH845" s="253"/>
      <c r="AI845" s="253">
        <v>0</v>
      </c>
      <c r="AJ845" s="253"/>
      <c r="AK845" s="253">
        <v>9250000</v>
      </c>
      <c r="AL845" s="253"/>
      <c r="AM845" s="253">
        <v>9250000</v>
      </c>
      <c r="AN845" s="253"/>
      <c r="AO845" s="253"/>
      <c r="AP845" s="253"/>
      <c r="AQ845" s="253"/>
      <c r="AR845" s="253"/>
      <c r="AS845" s="253">
        <f t="shared" si="104"/>
        <v>0</v>
      </c>
      <c r="AT845" s="27">
        <f t="shared" si="105"/>
        <v>0</v>
      </c>
      <c r="BH845" s="256"/>
    </row>
    <row r="846" spans="1:60" ht="18" customHeight="1">
      <c r="A846" s="218">
        <f>SUBTOTAL(3,$AT$7:AT846)</f>
        <v>840</v>
      </c>
      <c r="B846" s="251" t="s">
        <v>12773</v>
      </c>
      <c r="C846" s="251" t="str">
        <f t="shared" si="102"/>
        <v>008</v>
      </c>
      <c r="D846" s="260" t="s">
        <v>4971</v>
      </c>
      <c r="E846" s="258" t="s">
        <v>12774</v>
      </c>
      <c r="F846" s="251" t="s">
        <v>12775</v>
      </c>
      <c r="G846" s="251" t="s">
        <v>496</v>
      </c>
      <c r="H846" s="251"/>
      <c r="I846" s="259" t="s">
        <v>7091</v>
      </c>
      <c r="J846" s="252"/>
      <c r="K846" s="259" t="s">
        <v>7091</v>
      </c>
      <c r="L846" s="252"/>
      <c r="M846" s="251" t="s">
        <v>12223</v>
      </c>
      <c r="N846" s="251"/>
      <c r="O846" s="251"/>
      <c r="P846" s="251"/>
      <c r="Q846" s="288">
        <v>8900000</v>
      </c>
      <c r="R846" s="288"/>
      <c r="S846" s="288"/>
      <c r="T846" s="288"/>
      <c r="U846" s="253">
        <v>8900000</v>
      </c>
      <c r="V846" s="253"/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>
        <v>0</v>
      </c>
      <c r="AJ846" s="253"/>
      <c r="AK846" s="253">
        <v>9250000</v>
      </c>
      <c r="AL846" s="253"/>
      <c r="AM846" s="253">
        <v>9250000</v>
      </c>
      <c r="AN846" s="253"/>
      <c r="AO846" s="253"/>
      <c r="AP846" s="253"/>
      <c r="AQ846" s="253"/>
      <c r="AR846" s="253"/>
      <c r="AS846" s="253">
        <f t="shared" si="104"/>
        <v>0</v>
      </c>
      <c r="AT846" s="27">
        <f t="shared" si="105"/>
        <v>0</v>
      </c>
      <c r="BH846" s="256"/>
    </row>
    <row r="847" spans="1:60" ht="18" customHeight="1">
      <c r="A847" s="218">
        <f>SUBTOTAL(3,$AT$7:AT847)</f>
        <v>841</v>
      </c>
      <c r="B847" s="251" t="s">
        <v>12752</v>
      </c>
      <c r="C847" s="251" t="str">
        <f t="shared" si="102"/>
        <v>008</v>
      </c>
      <c r="D847" s="260" t="s">
        <v>12753</v>
      </c>
      <c r="E847" s="258" t="s">
        <v>12754</v>
      </c>
      <c r="F847" s="251" t="s">
        <v>12002</v>
      </c>
      <c r="G847" s="251" t="s">
        <v>7106</v>
      </c>
      <c r="H847" s="251"/>
      <c r="I847" s="259" t="s">
        <v>7091</v>
      </c>
      <c r="J847" s="252"/>
      <c r="K847" s="259" t="s">
        <v>7091</v>
      </c>
      <c r="L847" s="252"/>
      <c r="M847" s="251" t="s">
        <v>12223</v>
      </c>
      <c r="N847" s="251"/>
      <c r="O847" s="251"/>
      <c r="P847" s="251"/>
      <c r="Q847" s="288">
        <v>8900000</v>
      </c>
      <c r="R847" s="288"/>
      <c r="S847" s="288"/>
      <c r="T847" s="288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>
        <v>8900000</v>
      </c>
      <c r="AJ847" s="253"/>
      <c r="AK847" s="253">
        <v>9250000</v>
      </c>
      <c r="AL847" s="253"/>
      <c r="AM847" s="253"/>
      <c r="AN847" s="253"/>
      <c r="AO847" s="253"/>
      <c r="AP847" s="253"/>
      <c r="AQ847" s="253"/>
      <c r="AR847" s="253"/>
      <c r="AS847" s="253">
        <f t="shared" si="104"/>
        <v>9250000</v>
      </c>
      <c r="AT847" s="27">
        <f t="shared" si="105"/>
        <v>18150000</v>
      </c>
      <c r="BH847" s="256"/>
    </row>
    <row r="848" spans="1:60" ht="18" customHeight="1">
      <c r="A848" s="218">
        <f>SUBTOTAL(3,$AT$7:AT848)</f>
        <v>842</v>
      </c>
      <c r="B848" s="251" t="s">
        <v>12759</v>
      </c>
      <c r="C848" s="251" t="str">
        <f t="shared" si="102"/>
        <v>008</v>
      </c>
      <c r="D848" s="260" t="s">
        <v>12760</v>
      </c>
      <c r="E848" s="258" t="s">
        <v>12761</v>
      </c>
      <c r="F848" s="251" t="s">
        <v>10514</v>
      </c>
      <c r="G848" s="251" t="s">
        <v>7106</v>
      </c>
      <c r="H848" s="251"/>
      <c r="I848" s="259" t="s">
        <v>7091</v>
      </c>
      <c r="J848" s="252"/>
      <c r="K848" s="259" t="s">
        <v>7091</v>
      </c>
      <c r="L848" s="252"/>
      <c r="M848" s="251" t="s">
        <v>12233</v>
      </c>
      <c r="N848" s="251"/>
      <c r="O848" s="251"/>
      <c r="P848" s="251"/>
      <c r="Q848" s="288">
        <v>8900000</v>
      </c>
      <c r="R848" s="288"/>
      <c r="S848" s="288"/>
      <c r="T848" s="288"/>
      <c r="U848" s="253"/>
      <c r="V848" s="253"/>
      <c r="W848" s="253">
        <v>8900000</v>
      </c>
      <c r="X848" s="253"/>
      <c r="Y848" s="253"/>
      <c r="Z848" s="253"/>
      <c r="AA848" s="253"/>
      <c r="AB848" s="253"/>
      <c r="AC848" s="253"/>
      <c r="AD848" s="253"/>
      <c r="AE848" s="253"/>
      <c r="AF848" s="253"/>
      <c r="AG848" s="253"/>
      <c r="AH848" s="253"/>
      <c r="AI848" s="253">
        <v>0</v>
      </c>
      <c r="AJ848" s="253"/>
      <c r="AK848" s="253">
        <v>9250000</v>
      </c>
      <c r="AL848" s="253"/>
      <c r="AM848" s="253"/>
      <c r="AN848" s="253"/>
      <c r="AO848" s="253"/>
      <c r="AP848" s="253"/>
      <c r="AQ848" s="253">
        <v>9250000</v>
      </c>
      <c r="AR848" s="253"/>
      <c r="AS848" s="253">
        <f>IF(SUM(AL848:AQ848)&lt;SUM(AK848),SUM(AK848)-SUM(AL848:AQ848),)</f>
        <v>0</v>
      </c>
      <c r="AT848" s="27">
        <f t="shared" si="105"/>
        <v>0</v>
      </c>
      <c r="BH848" s="256"/>
    </row>
    <row r="849" spans="1:60" ht="18" customHeight="1">
      <c r="A849" s="218">
        <f>SUBTOTAL(3,$AT$7:AT849)</f>
        <v>843</v>
      </c>
      <c r="B849" s="251" t="s">
        <v>12782</v>
      </c>
      <c r="C849" s="251" t="str">
        <f t="shared" si="102"/>
        <v>008</v>
      </c>
      <c r="D849" s="260" t="s">
        <v>6040</v>
      </c>
      <c r="E849" s="258" t="s">
        <v>12783</v>
      </c>
      <c r="F849" s="251" t="s">
        <v>10569</v>
      </c>
      <c r="G849" s="251" t="s">
        <v>496</v>
      </c>
      <c r="H849" s="251"/>
      <c r="I849" s="259" t="s">
        <v>7091</v>
      </c>
      <c r="J849" s="252"/>
      <c r="K849" s="259" t="s">
        <v>7091</v>
      </c>
      <c r="L849" s="252"/>
      <c r="M849" s="251" t="s">
        <v>12217</v>
      </c>
      <c r="N849" s="251"/>
      <c r="O849" s="251"/>
      <c r="P849" s="251"/>
      <c r="Q849" s="288">
        <v>8900000</v>
      </c>
      <c r="R849" s="288"/>
      <c r="S849" s="288"/>
      <c r="T849" s="288"/>
      <c r="U849" s="253">
        <v>8900000</v>
      </c>
      <c r="V849" s="253"/>
      <c r="W849" s="253"/>
      <c r="X849" s="253"/>
      <c r="Y849" s="253"/>
      <c r="Z849" s="253"/>
      <c r="AA849" s="253"/>
      <c r="AB849" s="253"/>
      <c r="AC849" s="253"/>
      <c r="AD849" s="253"/>
      <c r="AE849" s="253"/>
      <c r="AF849" s="253"/>
      <c r="AG849" s="253"/>
      <c r="AH849" s="253"/>
      <c r="AI849" s="253">
        <v>0</v>
      </c>
      <c r="AJ849" s="253"/>
      <c r="AK849" s="253">
        <v>9250000</v>
      </c>
      <c r="AL849" s="253"/>
      <c r="AM849" s="253">
        <v>9250000</v>
      </c>
      <c r="AN849" s="253"/>
      <c r="AO849" s="253"/>
      <c r="AP849" s="253"/>
      <c r="AQ849" s="253"/>
      <c r="AR849" s="253"/>
      <c r="AS849" s="253">
        <f t="shared" si="104"/>
        <v>0</v>
      </c>
      <c r="AT849" s="27">
        <f t="shared" si="105"/>
        <v>0</v>
      </c>
      <c r="BH849" s="256"/>
    </row>
    <row r="850" spans="1:60" ht="18" customHeight="1">
      <c r="A850" s="218">
        <f>SUBTOTAL(3,$AT$7:AT850)</f>
        <v>844</v>
      </c>
      <c r="B850" s="251" t="s">
        <v>12784</v>
      </c>
      <c r="C850" s="251" t="str">
        <f t="shared" si="102"/>
        <v>008</v>
      </c>
      <c r="D850" s="260" t="s">
        <v>6691</v>
      </c>
      <c r="E850" s="258" t="s">
        <v>12785</v>
      </c>
      <c r="F850" s="251" t="s">
        <v>10552</v>
      </c>
      <c r="G850" s="251" t="s">
        <v>496</v>
      </c>
      <c r="H850" s="251"/>
      <c r="I850" s="259" t="s">
        <v>7091</v>
      </c>
      <c r="J850" s="252"/>
      <c r="K850" s="259" t="s">
        <v>7091</v>
      </c>
      <c r="L850" s="252"/>
      <c r="M850" s="251" t="s">
        <v>12227</v>
      </c>
      <c r="N850" s="251"/>
      <c r="O850" s="251"/>
      <c r="P850" s="251"/>
      <c r="Q850" s="288">
        <v>8900000</v>
      </c>
      <c r="R850" s="288"/>
      <c r="S850" s="288"/>
      <c r="T850" s="288"/>
      <c r="U850" s="253">
        <v>8900000</v>
      </c>
      <c r="V850" s="253"/>
      <c r="W850" s="253"/>
      <c r="X850" s="253"/>
      <c r="Y850" s="253"/>
      <c r="Z850" s="253"/>
      <c r="AA850" s="253"/>
      <c r="AB850" s="253"/>
      <c r="AC850" s="253"/>
      <c r="AD850" s="253"/>
      <c r="AE850" s="253"/>
      <c r="AF850" s="253"/>
      <c r="AG850" s="253"/>
      <c r="AH850" s="253"/>
      <c r="AI850" s="253">
        <v>0</v>
      </c>
      <c r="AJ850" s="253"/>
      <c r="AK850" s="253">
        <v>9250000</v>
      </c>
      <c r="AL850" s="253"/>
      <c r="AM850" s="253">
        <v>9250000</v>
      </c>
      <c r="AN850" s="253"/>
      <c r="AO850" s="253"/>
      <c r="AP850" s="253"/>
      <c r="AQ850" s="253"/>
      <c r="AR850" s="253"/>
      <c r="AS850" s="253">
        <f t="shared" si="104"/>
        <v>0</v>
      </c>
      <c r="AT850" s="27">
        <f t="shared" si="105"/>
        <v>0</v>
      </c>
      <c r="BH850" s="256"/>
    </row>
    <row r="851" spans="1:60" ht="18" customHeight="1">
      <c r="A851" s="218">
        <f>SUBTOTAL(3,$AT$7:AT851)</f>
        <v>845</v>
      </c>
      <c r="B851" s="251" t="s">
        <v>12766</v>
      </c>
      <c r="C851" s="251" t="str">
        <f t="shared" si="102"/>
        <v>008</v>
      </c>
      <c r="D851" s="260" t="s">
        <v>12767</v>
      </c>
      <c r="E851" s="258" t="s">
        <v>12768</v>
      </c>
      <c r="F851" s="251" t="s">
        <v>9390</v>
      </c>
      <c r="G851" s="251" t="s">
        <v>7106</v>
      </c>
      <c r="H851" s="251"/>
      <c r="I851" s="259" t="s">
        <v>7091</v>
      </c>
      <c r="J851" s="252"/>
      <c r="K851" s="259" t="s">
        <v>7091</v>
      </c>
      <c r="L851" s="252"/>
      <c r="M851" s="251" t="s">
        <v>12235</v>
      </c>
      <c r="N851" s="251"/>
      <c r="O851" s="251"/>
      <c r="P851" s="251"/>
      <c r="Q851" s="288">
        <v>8900000</v>
      </c>
      <c r="R851" s="288"/>
      <c r="S851" s="288"/>
      <c r="T851" s="288"/>
      <c r="U851" s="253"/>
      <c r="V851" s="253"/>
      <c r="W851" s="253">
        <v>8900000</v>
      </c>
      <c r="X851" s="253"/>
      <c r="Y851" s="253"/>
      <c r="Z851" s="253"/>
      <c r="AA851" s="253"/>
      <c r="AB851" s="253"/>
      <c r="AC851" s="253"/>
      <c r="AD851" s="253"/>
      <c r="AE851" s="253"/>
      <c r="AF851" s="253"/>
      <c r="AG851" s="253"/>
      <c r="AH851" s="253"/>
      <c r="AI851" s="253">
        <v>0</v>
      </c>
      <c r="AJ851" s="253"/>
      <c r="AK851" s="253">
        <v>9250000</v>
      </c>
      <c r="AL851" s="253"/>
      <c r="AM851" s="253">
        <v>9250000</v>
      </c>
      <c r="AN851" s="253"/>
      <c r="AO851" s="253"/>
      <c r="AP851" s="253"/>
      <c r="AQ851" s="253"/>
      <c r="AR851" s="253"/>
      <c r="AS851" s="253">
        <f t="shared" si="104"/>
        <v>0</v>
      </c>
      <c r="AT851" s="27">
        <f t="shared" si="105"/>
        <v>0</v>
      </c>
      <c r="BH851" s="256"/>
    </row>
    <row r="852" spans="1:60" ht="18" customHeight="1">
      <c r="A852" s="218">
        <f>SUBTOTAL(3,$AT$7:AT852)</f>
        <v>846</v>
      </c>
      <c r="B852" s="251" t="s">
        <v>12789</v>
      </c>
      <c r="C852" s="251" t="str">
        <f t="shared" si="102"/>
        <v>008</v>
      </c>
      <c r="D852" s="260" t="s">
        <v>4991</v>
      </c>
      <c r="E852" s="258" t="s">
        <v>10907</v>
      </c>
      <c r="F852" s="251" t="s">
        <v>12719</v>
      </c>
      <c r="G852" s="251" t="s">
        <v>496</v>
      </c>
      <c r="H852" s="251"/>
      <c r="I852" s="259" t="s">
        <v>7091</v>
      </c>
      <c r="J852" s="252"/>
      <c r="K852" s="259" t="s">
        <v>7091</v>
      </c>
      <c r="L852" s="252"/>
      <c r="M852" s="251" t="s">
        <v>12220</v>
      </c>
      <c r="N852" s="251"/>
      <c r="O852" s="251"/>
      <c r="P852" s="251"/>
      <c r="Q852" s="288">
        <v>8900000</v>
      </c>
      <c r="R852" s="288"/>
      <c r="S852" s="288"/>
      <c r="T852" s="288"/>
      <c r="U852" s="253">
        <v>8900000</v>
      </c>
      <c r="V852" s="253"/>
      <c r="W852" s="253"/>
      <c r="X852" s="253"/>
      <c r="Y852" s="253"/>
      <c r="Z852" s="253"/>
      <c r="AA852" s="253"/>
      <c r="AB852" s="253"/>
      <c r="AC852" s="253"/>
      <c r="AD852" s="253"/>
      <c r="AE852" s="253"/>
      <c r="AF852" s="253"/>
      <c r="AG852" s="253"/>
      <c r="AH852" s="253"/>
      <c r="AI852" s="253">
        <v>0</v>
      </c>
      <c r="AJ852" s="253"/>
      <c r="AK852" s="253">
        <v>9250000</v>
      </c>
      <c r="AL852" s="253"/>
      <c r="AM852" s="253">
        <v>9250000</v>
      </c>
      <c r="AN852" s="253"/>
      <c r="AO852" s="253"/>
      <c r="AP852" s="253"/>
      <c r="AQ852" s="253"/>
      <c r="AR852" s="253"/>
      <c r="AS852" s="253">
        <f t="shared" si="104"/>
        <v>0</v>
      </c>
      <c r="AT852" s="27">
        <f t="shared" si="105"/>
        <v>0</v>
      </c>
      <c r="BH852" s="256"/>
    </row>
    <row r="853" spans="1:60" ht="18" customHeight="1">
      <c r="A853" s="218">
        <f>SUBTOTAL(3,$AT$7:AT853)</f>
        <v>847</v>
      </c>
      <c r="B853" s="251" t="s">
        <v>12776</v>
      </c>
      <c r="C853" s="251" t="str">
        <f t="shared" si="102"/>
        <v>008</v>
      </c>
      <c r="D853" s="260" t="s">
        <v>12777</v>
      </c>
      <c r="E853" s="258" t="s">
        <v>12778</v>
      </c>
      <c r="F853" s="251" t="s">
        <v>11541</v>
      </c>
      <c r="G853" s="251" t="s">
        <v>496</v>
      </c>
      <c r="H853" s="251"/>
      <c r="I853" s="259" t="s">
        <v>7091</v>
      </c>
      <c r="J853" s="252"/>
      <c r="K853" s="259" t="s">
        <v>7091</v>
      </c>
      <c r="L853" s="252"/>
      <c r="M853" s="251" t="s">
        <v>12220</v>
      </c>
      <c r="N853" s="251"/>
      <c r="O853" s="251"/>
      <c r="P853" s="251"/>
      <c r="Q853" s="288">
        <v>8900000</v>
      </c>
      <c r="R853" s="288"/>
      <c r="S853" s="288"/>
      <c r="T853" s="288"/>
      <c r="U853" s="253"/>
      <c r="V853" s="253"/>
      <c r="W853" s="253">
        <v>8900000</v>
      </c>
      <c r="X853" s="253"/>
      <c r="Y853" s="253"/>
      <c r="Z853" s="253"/>
      <c r="AA853" s="253"/>
      <c r="AB853" s="253"/>
      <c r="AC853" s="253"/>
      <c r="AD853" s="253"/>
      <c r="AE853" s="253"/>
      <c r="AF853" s="253"/>
      <c r="AG853" s="253"/>
      <c r="AH853" s="253"/>
      <c r="AI853" s="253">
        <v>0</v>
      </c>
      <c r="AJ853" s="253"/>
      <c r="AK853" s="253">
        <v>9250000</v>
      </c>
      <c r="AL853" s="253"/>
      <c r="AM853" s="253">
        <v>9250000</v>
      </c>
      <c r="AN853" s="253"/>
      <c r="AO853" s="253"/>
      <c r="AP853" s="253"/>
      <c r="AQ853" s="253"/>
      <c r="AR853" s="253"/>
      <c r="AS853" s="253">
        <f t="shared" si="104"/>
        <v>0</v>
      </c>
      <c r="AT853" s="27">
        <f t="shared" si="105"/>
        <v>0</v>
      </c>
      <c r="BH853" s="256"/>
    </row>
    <row r="854" spans="1:60" ht="18" customHeight="1">
      <c r="A854" s="218">
        <f>SUBTOTAL(3,$AT$7:AT854)</f>
        <v>848</v>
      </c>
      <c r="B854" s="251" t="s">
        <v>12793</v>
      </c>
      <c r="C854" s="251" t="str">
        <f t="shared" si="102"/>
        <v>008</v>
      </c>
      <c r="D854" s="260" t="s">
        <v>6108</v>
      </c>
      <c r="E854" s="258" t="s">
        <v>12794</v>
      </c>
      <c r="F854" s="251" t="s">
        <v>11018</v>
      </c>
      <c r="G854" s="251" t="s">
        <v>496</v>
      </c>
      <c r="H854" s="251"/>
      <c r="I854" s="259" t="s">
        <v>7091</v>
      </c>
      <c r="J854" s="252"/>
      <c r="K854" s="259" t="s">
        <v>7091</v>
      </c>
      <c r="L854" s="252"/>
      <c r="M854" s="251" t="s">
        <v>12217</v>
      </c>
      <c r="N854" s="251"/>
      <c r="O854" s="251"/>
      <c r="P854" s="251"/>
      <c r="Q854" s="288">
        <v>8900000</v>
      </c>
      <c r="R854" s="288"/>
      <c r="S854" s="288"/>
      <c r="T854" s="288"/>
      <c r="U854" s="253">
        <v>8900000</v>
      </c>
      <c r="V854" s="253"/>
      <c r="W854" s="253"/>
      <c r="X854" s="253"/>
      <c r="Y854" s="253"/>
      <c r="Z854" s="253"/>
      <c r="AA854" s="253"/>
      <c r="AB854" s="253"/>
      <c r="AC854" s="253"/>
      <c r="AD854" s="253"/>
      <c r="AE854" s="253"/>
      <c r="AF854" s="253"/>
      <c r="AG854" s="253"/>
      <c r="AH854" s="253"/>
      <c r="AI854" s="253">
        <v>0</v>
      </c>
      <c r="AJ854" s="253"/>
      <c r="AK854" s="253">
        <v>9250000</v>
      </c>
      <c r="AL854" s="253"/>
      <c r="AM854" s="253">
        <v>9250000</v>
      </c>
      <c r="AN854" s="253"/>
      <c r="AO854" s="253"/>
      <c r="AP854" s="253"/>
      <c r="AQ854" s="253"/>
      <c r="AR854" s="253"/>
      <c r="AS854" s="253">
        <f t="shared" si="104"/>
        <v>0</v>
      </c>
      <c r="AT854" s="27">
        <f t="shared" si="105"/>
        <v>0</v>
      </c>
      <c r="BH854" s="256"/>
    </row>
    <row r="855" spans="1:60" ht="18" customHeight="1">
      <c r="A855" s="218">
        <f>SUBTOTAL(3,$AT$7:AT855)</f>
        <v>849</v>
      </c>
      <c r="B855" s="251" t="s">
        <v>12779</v>
      </c>
      <c r="C855" s="251" t="str">
        <f t="shared" ref="C855:C886" si="106">MID(D855:D2547,4,3)</f>
        <v>008</v>
      </c>
      <c r="D855" s="260" t="s">
        <v>12780</v>
      </c>
      <c r="E855" s="258" t="s">
        <v>12781</v>
      </c>
      <c r="F855" s="251" t="s">
        <v>11118</v>
      </c>
      <c r="G855" s="251" t="s">
        <v>496</v>
      </c>
      <c r="H855" s="251"/>
      <c r="I855" s="259" t="s">
        <v>7091</v>
      </c>
      <c r="J855" s="252"/>
      <c r="K855" s="259" t="s">
        <v>7091</v>
      </c>
      <c r="L855" s="252"/>
      <c r="M855" s="251" t="s">
        <v>12223</v>
      </c>
      <c r="N855" s="251"/>
      <c r="O855" s="251"/>
      <c r="P855" s="251"/>
      <c r="Q855" s="288">
        <v>8900000</v>
      </c>
      <c r="R855" s="288"/>
      <c r="S855" s="288"/>
      <c r="T855" s="288"/>
      <c r="U855" s="253"/>
      <c r="V855" s="253"/>
      <c r="W855" s="253">
        <v>8900000</v>
      </c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>
        <v>0</v>
      </c>
      <c r="AJ855" s="253"/>
      <c r="AK855" s="253">
        <v>9250000</v>
      </c>
      <c r="AL855" s="253"/>
      <c r="AM855" s="253"/>
      <c r="AN855" s="253"/>
      <c r="AO855" s="253"/>
      <c r="AP855" s="253"/>
      <c r="AQ855" s="253"/>
      <c r="AR855" s="253"/>
      <c r="AS855" s="253">
        <f t="shared" si="104"/>
        <v>9250000</v>
      </c>
      <c r="AT855" s="27">
        <f t="shared" si="105"/>
        <v>9250000</v>
      </c>
      <c r="BH855" s="256"/>
    </row>
    <row r="856" spans="1:60" ht="18" customHeight="1">
      <c r="A856" s="218">
        <f>SUBTOTAL(3,$AT$7:AT856)</f>
        <v>850</v>
      </c>
      <c r="B856" s="251" t="s">
        <v>12798</v>
      </c>
      <c r="C856" s="251" t="str">
        <f t="shared" si="106"/>
        <v>008</v>
      </c>
      <c r="D856" s="260" t="s">
        <v>6384</v>
      </c>
      <c r="E856" s="258" t="s">
        <v>12799</v>
      </c>
      <c r="F856" s="251" t="s">
        <v>10774</v>
      </c>
      <c r="G856" s="251" t="s">
        <v>496</v>
      </c>
      <c r="H856" s="251"/>
      <c r="I856" s="259" t="s">
        <v>7091</v>
      </c>
      <c r="J856" s="252"/>
      <c r="K856" s="259" t="s">
        <v>7091</v>
      </c>
      <c r="L856" s="252"/>
      <c r="M856" s="251" t="s">
        <v>12227</v>
      </c>
      <c r="N856" s="251"/>
      <c r="O856" s="251"/>
      <c r="P856" s="251"/>
      <c r="Q856" s="288">
        <v>8900000</v>
      </c>
      <c r="R856" s="288"/>
      <c r="S856" s="288"/>
      <c r="T856" s="288"/>
      <c r="U856" s="253">
        <v>8900000</v>
      </c>
      <c r="V856" s="253"/>
      <c r="W856" s="253"/>
      <c r="X856" s="253"/>
      <c r="Y856" s="253"/>
      <c r="Z856" s="253"/>
      <c r="AA856" s="253"/>
      <c r="AB856" s="253"/>
      <c r="AC856" s="253"/>
      <c r="AD856" s="253"/>
      <c r="AE856" s="253"/>
      <c r="AF856" s="253"/>
      <c r="AG856" s="253"/>
      <c r="AH856" s="253"/>
      <c r="AI856" s="253">
        <v>0</v>
      </c>
      <c r="AJ856" s="253"/>
      <c r="AK856" s="253">
        <v>9250000</v>
      </c>
      <c r="AL856" s="253"/>
      <c r="AM856" s="253">
        <v>9250000</v>
      </c>
      <c r="AN856" s="253"/>
      <c r="AO856" s="253"/>
      <c r="AP856" s="253"/>
      <c r="AQ856" s="253"/>
      <c r="AR856" s="253"/>
      <c r="AS856" s="253">
        <f t="shared" si="104"/>
        <v>0</v>
      </c>
      <c r="AT856" s="27">
        <f t="shared" si="105"/>
        <v>0</v>
      </c>
      <c r="BH856" s="256"/>
    </row>
    <row r="857" spans="1:60" ht="18" customHeight="1">
      <c r="A857" s="218">
        <f>SUBTOTAL(3,$AT$7:AT857)</f>
        <v>851</v>
      </c>
      <c r="B857" s="251" t="s">
        <v>12786</v>
      </c>
      <c r="C857" s="251" t="str">
        <f t="shared" si="106"/>
        <v>008</v>
      </c>
      <c r="D857" s="260" t="s">
        <v>12787</v>
      </c>
      <c r="E857" s="258" t="s">
        <v>12788</v>
      </c>
      <c r="F857" s="251" t="s">
        <v>10627</v>
      </c>
      <c r="G857" s="251" t="s">
        <v>496</v>
      </c>
      <c r="H857" s="251"/>
      <c r="I857" s="259" t="s">
        <v>7091</v>
      </c>
      <c r="J857" s="252"/>
      <c r="K857" s="259" t="s">
        <v>7091</v>
      </c>
      <c r="L857" s="252"/>
      <c r="M857" s="251" t="s">
        <v>12235</v>
      </c>
      <c r="N857" s="251"/>
      <c r="O857" s="251"/>
      <c r="P857" s="251"/>
      <c r="Q857" s="288">
        <v>8900000</v>
      </c>
      <c r="R857" s="288"/>
      <c r="S857" s="288"/>
      <c r="T857" s="288"/>
      <c r="U857" s="253"/>
      <c r="V857" s="253"/>
      <c r="W857" s="253">
        <v>8900000</v>
      </c>
      <c r="X857" s="253"/>
      <c r="Y857" s="253"/>
      <c r="Z857" s="253"/>
      <c r="AA857" s="253"/>
      <c r="AB857" s="253"/>
      <c r="AC857" s="253"/>
      <c r="AD857" s="253"/>
      <c r="AE857" s="253"/>
      <c r="AF857" s="253"/>
      <c r="AG857" s="253"/>
      <c r="AH857" s="253"/>
      <c r="AI857" s="253">
        <v>0</v>
      </c>
      <c r="AJ857" s="253"/>
      <c r="AK857" s="253">
        <v>9250000</v>
      </c>
      <c r="AL857" s="253"/>
      <c r="AM857" s="253"/>
      <c r="AN857" s="253"/>
      <c r="AO857" s="253">
        <v>9250000</v>
      </c>
      <c r="AP857" s="253"/>
      <c r="AQ857" s="253"/>
      <c r="AR857" s="253"/>
      <c r="AS857" s="253">
        <f>IF(SUM(AL857:AO857)&lt;SUM(AK857),SUM(AK857)-SUM(AL857:AO857),)</f>
        <v>0</v>
      </c>
      <c r="AT857" s="27">
        <f t="shared" si="105"/>
        <v>0</v>
      </c>
      <c r="BH857" s="256"/>
    </row>
    <row r="858" spans="1:60" ht="18" customHeight="1">
      <c r="A858" s="218">
        <f>SUBTOTAL(3,$AT$7:AT858)</f>
        <v>852</v>
      </c>
      <c r="B858" s="251" t="s">
        <v>12790</v>
      </c>
      <c r="C858" s="251" t="str">
        <f t="shared" si="106"/>
        <v>008</v>
      </c>
      <c r="D858" s="260" t="s">
        <v>12791</v>
      </c>
      <c r="E858" s="258" t="s">
        <v>12792</v>
      </c>
      <c r="F858" s="251" t="s">
        <v>11667</v>
      </c>
      <c r="G858" s="251" t="s">
        <v>496</v>
      </c>
      <c r="H858" s="251"/>
      <c r="I858" s="259" t="s">
        <v>7091</v>
      </c>
      <c r="J858" s="252"/>
      <c r="K858" s="259" t="s">
        <v>7091</v>
      </c>
      <c r="L858" s="252"/>
      <c r="M858" s="251" t="s">
        <v>12233</v>
      </c>
      <c r="N858" s="251"/>
      <c r="O858" s="251"/>
      <c r="P858" s="251"/>
      <c r="Q858" s="288">
        <v>8900000</v>
      </c>
      <c r="R858" s="288"/>
      <c r="S858" s="288"/>
      <c r="T858" s="288"/>
      <c r="U858" s="253"/>
      <c r="V858" s="253"/>
      <c r="W858" s="253"/>
      <c r="X858" s="253"/>
      <c r="Y858" s="253">
        <v>8900000</v>
      </c>
      <c r="Z858" s="253"/>
      <c r="AA858" s="253"/>
      <c r="AB858" s="253"/>
      <c r="AC858" s="253"/>
      <c r="AD858" s="253"/>
      <c r="AE858" s="253"/>
      <c r="AF858" s="253"/>
      <c r="AG858" s="253"/>
      <c r="AH858" s="253"/>
      <c r="AI858" s="253">
        <v>0</v>
      </c>
      <c r="AJ858" s="253"/>
      <c r="AK858" s="253">
        <v>9250000</v>
      </c>
      <c r="AL858" s="253"/>
      <c r="AM858" s="253">
        <v>9250000</v>
      </c>
      <c r="AN858" s="253"/>
      <c r="AO858" s="253"/>
      <c r="AP858" s="253"/>
      <c r="AQ858" s="253"/>
      <c r="AR858" s="253"/>
      <c r="AS858" s="253">
        <f>IF(SUM(AL858:AM858)&lt;SUM(AK858),SUM(AK858)-SUM(AL858:AM858),)</f>
        <v>0</v>
      </c>
      <c r="AT858" s="27">
        <f t="shared" si="105"/>
        <v>0</v>
      </c>
      <c r="BH858" s="256"/>
    </row>
    <row r="859" spans="1:60" ht="18" customHeight="1">
      <c r="A859" s="218">
        <f>SUBTOTAL(3,$AT$7:AT859)</f>
        <v>853</v>
      </c>
      <c r="B859" s="251" t="s">
        <v>12795</v>
      </c>
      <c r="C859" s="251" t="str">
        <f t="shared" si="106"/>
        <v>008</v>
      </c>
      <c r="D859" s="260" t="s">
        <v>12796</v>
      </c>
      <c r="E859" s="258" t="s">
        <v>12797</v>
      </c>
      <c r="F859" s="251" t="s">
        <v>10527</v>
      </c>
      <c r="G859" s="251" t="s">
        <v>496</v>
      </c>
      <c r="H859" s="251"/>
      <c r="I859" s="259" t="s">
        <v>7091</v>
      </c>
      <c r="J859" s="252"/>
      <c r="K859" s="259" t="s">
        <v>7091</v>
      </c>
      <c r="L859" s="252"/>
      <c r="M859" s="251" t="s">
        <v>12233</v>
      </c>
      <c r="N859" s="251"/>
      <c r="O859" s="251"/>
      <c r="P859" s="251"/>
      <c r="Q859" s="288">
        <v>8900000</v>
      </c>
      <c r="R859" s="288"/>
      <c r="S859" s="288"/>
      <c r="T859" s="288"/>
      <c r="U859" s="253"/>
      <c r="V859" s="253"/>
      <c r="W859" s="253">
        <v>8900000</v>
      </c>
      <c r="X859" s="253"/>
      <c r="Y859" s="253"/>
      <c r="Z859" s="253"/>
      <c r="AA859" s="253"/>
      <c r="AB859" s="253"/>
      <c r="AC859" s="253"/>
      <c r="AD859" s="253"/>
      <c r="AE859" s="253"/>
      <c r="AF859" s="253"/>
      <c r="AG859" s="253"/>
      <c r="AH859" s="253"/>
      <c r="AI859" s="253">
        <v>0</v>
      </c>
      <c r="AJ859" s="253"/>
      <c r="AK859" s="253">
        <v>9250000</v>
      </c>
      <c r="AL859" s="253"/>
      <c r="AM859" s="253"/>
      <c r="AN859" s="253"/>
      <c r="AO859" s="253">
        <v>9250000</v>
      </c>
      <c r="AP859" s="253"/>
      <c r="AQ859" s="253"/>
      <c r="AR859" s="253"/>
      <c r="AS859" s="253">
        <f>IF(SUM(AL859:AO859)&lt;SUM(AK859),SUM(AK859)-SUM(AL859:AO859),)</f>
        <v>0</v>
      </c>
      <c r="AT859" s="27">
        <f t="shared" si="105"/>
        <v>0</v>
      </c>
      <c r="BH859" s="256"/>
    </row>
    <row r="860" spans="1:60" ht="18" customHeight="1">
      <c r="A860" s="218">
        <f>SUBTOTAL(3,$AT$7:AT860)</f>
        <v>854</v>
      </c>
      <c r="B860" s="251" t="s">
        <v>12810</v>
      </c>
      <c r="C860" s="251" t="str">
        <f t="shared" si="106"/>
        <v>008</v>
      </c>
      <c r="D860" s="260" t="s">
        <v>6559</v>
      </c>
      <c r="E860" s="258" t="s">
        <v>12811</v>
      </c>
      <c r="F860" s="251" t="s">
        <v>11065</v>
      </c>
      <c r="G860" s="251" t="s">
        <v>496</v>
      </c>
      <c r="H860" s="251"/>
      <c r="I860" s="259" t="s">
        <v>7091</v>
      </c>
      <c r="J860" s="252"/>
      <c r="K860" s="259" t="s">
        <v>7091</v>
      </c>
      <c r="L860" s="252"/>
      <c r="M860" s="251" t="s">
        <v>12235</v>
      </c>
      <c r="N860" s="251"/>
      <c r="O860" s="251"/>
      <c r="P860" s="251"/>
      <c r="Q860" s="288">
        <v>8900000</v>
      </c>
      <c r="R860" s="288"/>
      <c r="S860" s="288"/>
      <c r="T860" s="288"/>
      <c r="U860" s="253">
        <v>8900000</v>
      </c>
      <c r="V860" s="253"/>
      <c r="W860" s="253"/>
      <c r="X860" s="253"/>
      <c r="Y860" s="253"/>
      <c r="Z860" s="253"/>
      <c r="AA860" s="253"/>
      <c r="AB860" s="253"/>
      <c r="AC860" s="253"/>
      <c r="AD860" s="253"/>
      <c r="AE860" s="253"/>
      <c r="AF860" s="253"/>
      <c r="AG860" s="253"/>
      <c r="AH860" s="253"/>
      <c r="AI860" s="253">
        <v>0</v>
      </c>
      <c r="AJ860" s="253"/>
      <c r="AK860" s="253">
        <v>9250000</v>
      </c>
      <c r="AL860" s="253"/>
      <c r="AM860" s="253">
        <v>9250000</v>
      </c>
      <c r="AN860" s="253"/>
      <c r="AO860" s="253"/>
      <c r="AP860" s="253"/>
      <c r="AQ860" s="253"/>
      <c r="AR860" s="253"/>
      <c r="AS860" s="253">
        <f t="shared" ref="AS860:AS873" si="107">IF(SUM(AL860:AM860)&lt;SUM(AK860),SUM(AK860)-SUM(AL860:AM860),)</f>
        <v>0</v>
      </c>
      <c r="AT860" s="27">
        <f t="shared" si="105"/>
        <v>0</v>
      </c>
      <c r="BH860" s="256"/>
    </row>
    <row r="861" spans="1:60" ht="18" customHeight="1">
      <c r="A861" s="218">
        <f>SUBTOTAL(3,$AT$7:AT861)</f>
        <v>855</v>
      </c>
      <c r="B861" s="251" t="s">
        <v>12800</v>
      </c>
      <c r="C861" s="251" t="str">
        <f t="shared" si="106"/>
        <v>008</v>
      </c>
      <c r="D861" s="260" t="s">
        <v>12801</v>
      </c>
      <c r="E861" s="258" t="s">
        <v>12802</v>
      </c>
      <c r="F861" s="251" t="s">
        <v>11875</v>
      </c>
      <c r="G861" s="251" t="s">
        <v>496</v>
      </c>
      <c r="H861" s="251"/>
      <c r="I861" s="259" t="s">
        <v>7091</v>
      </c>
      <c r="J861" s="252"/>
      <c r="K861" s="259" t="s">
        <v>7091</v>
      </c>
      <c r="L861" s="252"/>
      <c r="M861" s="251" t="s">
        <v>12235</v>
      </c>
      <c r="N861" s="251"/>
      <c r="O861" s="251"/>
      <c r="P861" s="251"/>
      <c r="Q861" s="288">
        <v>8900000</v>
      </c>
      <c r="R861" s="288"/>
      <c r="S861" s="288"/>
      <c r="T861" s="288"/>
      <c r="U861" s="253"/>
      <c r="V861" s="253"/>
      <c r="W861" s="253">
        <v>8900000</v>
      </c>
      <c r="X861" s="253"/>
      <c r="Y861" s="253"/>
      <c r="Z861" s="253"/>
      <c r="AA861" s="253"/>
      <c r="AB861" s="253"/>
      <c r="AC861" s="253"/>
      <c r="AD861" s="253"/>
      <c r="AE861" s="253"/>
      <c r="AF861" s="253"/>
      <c r="AG861" s="253"/>
      <c r="AH861" s="253"/>
      <c r="AI861" s="253">
        <v>0</v>
      </c>
      <c r="AJ861" s="253"/>
      <c r="AK861" s="253">
        <v>9250000</v>
      </c>
      <c r="AL861" s="253"/>
      <c r="AM861" s="253">
        <v>9250000</v>
      </c>
      <c r="AN861" s="253"/>
      <c r="AO861" s="253"/>
      <c r="AP861" s="253"/>
      <c r="AQ861" s="253"/>
      <c r="AR861" s="253"/>
      <c r="AS861" s="253">
        <f t="shared" si="107"/>
        <v>0</v>
      </c>
      <c r="AT861" s="27">
        <f t="shared" si="105"/>
        <v>0</v>
      </c>
      <c r="BH861" s="256"/>
    </row>
    <row r="862" spans="1:60" ht="18" customHeight="1">
      <c r="A862" s="218">
        <f>SUBTOTAL(3,$AT$7:AT862)</f>
        <v>856</v>
      </c>
      <c r="B862" s="251" t="s">
        <v>12815</v>
      </c>
      <c r="C862" s="251" t="str">
        <f t="shared" si="106"/>
        <v>008</v>
      </c>
      <c r="D862" s="260" t="s">
        <v>5713</v>
      </c>
      <c r="E862" s="258" t="s">
        <v>12816</v>
      </c>
      <c r="F862" s="251" t="s">
        <v>12569</v>
      </c>
      <c r="G862" s="251" t="s">
        <v>7106</v>
      </c>
      <c r="H862" s="251"/>
      <c r="I862" s="259" t="s">
        <v>7091</v>
      </c>
      <c r="J862" s="252"/>
      <c r="K862" s="259" t="s">
        <v>7091</v>
      </c>
      <c r="L862" s="252"/>
      <c r="M862" s="251" t="s">
        <v>12227</v>
      </c>
      <c r="N862" s="251"/>
      <c r="O862" s="251"/>
      <c r="P862" s="251"/>
      <c r="Q862" s="288">
        <v>8900000</v>
      </c>
      <c r="R862" s="288"/>
      <c r="S862" s="288"/>
      <c r="T862" s="288"/>
      <c r="U862" s="253">
        <v>8900000</v>
      </c>
      <c r="V862" s="253"/>
      <c r="W862" s="253"/>
      <c r="X862" s="253"/>
      <c r="Y862" s="253"/>
      <c r="Z862" s="253"/>
      <c r="AA862" s="253"/>
      <c r="AB862" s="253"/>
      <c r="AC862" s="253"/>
      <c r="AD862" s="253"/>
      <c r="AE862" s="253"/>
      <c r="AF862" s="253"/>
      <c r="AG862" s="253"/>
      <c r="AH862" s="253"/>
      <c r="AI862" s="253">
        <v>0</v>
      </c>
      <c r="AJ862" s="253"/>
      <c r="AK862" s="253">
        <v>9250000</v>
      </c>
      <c r="AL862" s="253"/>
      <c r="AM862" s="253">
        <v>9250000</v>
      </c>
      <c r="AN862" s="253"/>
      <c r="AO862" s="253"/>
      <c r="AP862" s="253"/>
      <c r="AQ862" s="253"/>
      <c r="AR862" s="253"/>
      <c r="AS862" s="253">
        <f t="shared" si="107"/>
        <v>0</v>
      </c>
      <c r="AT862" s="27">
        <f t="shared" si="105"/>
        <v>0</v>
      </c>
      <c r="BH862" s="256"/>
    </row>
    <row r="863" spans="1:60" ht="18" customHeight="1">
      <c r="A863" s="218">
        <f>SUBTOTAL(3,$AT$7:AT863)</f>
        <v>857</v>
      </c>
      <c r="B863" s="251" t="s">
        <v>12817</v>
      </c>
      <c r="C863" s="251" t="str">
        <f t="shared" si="106"/>
        <v>008</v>
      </c>
      <c r="D863" s="260" t="s">
        <v>5592</v>
      </c>
      <c r="E863" s="258" t="s">
        <v>12818</v>
      </c>
      <c r="F863" s="251" t="s">
        <v>11107</v>
      </c>
      <c r="G863" s="251" t="s">
        <v>7106</v>
      </c>
      <c r="H863" s="251"/>
      <c r="I863" s="259" t="s">
        <v>7091</v>
      </c>
      <c r="J863" s="252"/>
      <c r="K863" s="259" t="s">
        <v>7091</v>
      </c>
      <c r="L863" s="252"/>
      <c r="M863" s="251" t="s">
        <v>12217</v>
      </c>
      <c r="N863" s="251"/>
      <c r="O863" s="251"/>
      <c r="P863" s="251"/>
      <c r="Q863" s="288">
        <v>8900000</v>
      </c>
      <c r="R863" s="288"/>
      <c r="S863" s="288"/>
      <c r="T863" s="288"/>
      <c r="U863" s="253">
        <v>8900000</v>
      </c>
      <c r="V863" s="253"/>
      <c r="W863" s="253"/>
      <c r="X863" s="253"/>
      <c r="Y863" s="253"/>
      <c r="Z863" s="253"/>
      <c r="AA863" s="253"/>
      <c r="AB863" s="253"/>
      <c r="AC863" s="253"/>
      <c r="AD863" s="253"/>
      <c r="AE863" s="253"/>
      <c r="AF863" s="253"/>
      <c r="AG863" s="253"/>
      <c r="AH863" s="253"/>
      <c r="AI863" s="253">
        <v>0</v>
      </c>
      <c r="AJ863" s="253"/>
      <c r="AK863" s="253">
        <v>9250000</v>
      </c>
      <c r="AL863" s="253"/>
      <c r="AM863" s="253">
        <v>9250000</v>
      </c>
      <c r="AN863" s="253"/>
      <c r="AO863" s="253"/>
      <c r="AP863" s="253"/>
      <c r="AQ863" s="253"/>
      <c r="AR863" s="253"/>
      <c r="AS863" s="253">
        <f t="shared" si="107"/>
        <v>0</v>
      </c>
      <c r="AT863" s="27">
        <f t="shared" si="105"/>
        <v>0</v>
      </c>
      <c r="BH863" s="256"/>
    </row>
    <row r="864" spans="1:60" ht="18" customHeight="1">
      <c r="A864" s="218">
        <f>SUBTOTAL(3,$AT$7:AT864)</f>
        <v>858</v>
      </c>
      <c r="B864" s="251" t="s">
        <v>12819</v>
      </c>
      <c r="C864" s="251" t="str">
        <f t="shared" si="106"/>
        <v>008</v>
      </c>
      <c r="D864" s="260" t="s">
        <v>5445</v>
      </c>
      <c r="E864" s="258" t="s">
        <v>12820</v>
      </c>
      <c r="F864" s="251" t="s">
        <v>11018</v>
      </c>
      <c r="G864" s="251" t="s">
        <v>496</v>
      </c>
      <c r="H864" s="251"/>
      <c r="I864" s="259" t="s">
        <v>7091</v>
      </c>
      <c r="J864" s="252"/>
      <c r="K864" s="259" t="s">
        <v>7091</v>
      </c>
      <c r="L864" s="252"/>
      <c r="M864" s="251" t="s">
        <v>12220</v>
      </c>
      <c r="N864" s="251"/>
      <c r="O864" s="251"/>
      <c r="P864" s="251"/>
      <c r="Q864" s="288">
        <v>8900000</v>
      </c>
      <c r="R864" s="288"/>
      <c r="S864" s="288"/>
      <c r="T864" s="288"/>
      <c r="U864" s="253">
        <v>8900000</v>
      </c>
      <c r="V864" s="253"/>
      <c r="W864" s="253"/>
      <c r="X864" s="253"/>
      <c r="Y864" s="253"/>
      <c r="Z864" s="253"/>
      <c r="AA864" s="253"/>
      <c r="AB864" s="253"/>
      <c r="AC864" s="253"/>
      <c r="AD864" s="253"/>
      <c r="AE864" s="253"/>
      <c r="AF864" s="253"/>
      <c r="AG864" s="253"/>
      <c r="AH864" s="253"/>
      <c r="AI864" s="253">
        <v>0</v>
      </c>
      <c r="AJ864" s="253"/>
      <c r="AK864" s="253">
        <v>9250000</v>
      </c>
      <c r="AL864" s="253"/>
      <c r="AM864" s="253">
        <v>9250000</v>
      </c>
      <c r="AN864" s="253"/>
      <c r="AO864" s="253"/>
      <c r="AP864" s="253"/>
      <c r="AQ864" s="253"/>
      <c r="AR864" s="253"/>
      <c r="AS864" s="253">
        <f t="shared" si="107"/>
        <v>0</v>
      </c>
      <c r="AT864" s="27">
        <f t="shared" si="105"/>
        <v>0</v>
      </c>
      <c r="BH864" s="256"/>
    </row>
    <row r="865" spans="1:60" ht="18" customHeight="1">
      <c r="A865" s="218">
        <f>SUBTOTAL(3,$AT$7:AT865)</f>
        <v>859</v>
      </c>
      <c r="B865" s="251" t="s">
        <v>12821</v>
      </c>
      <c r="C865" s="251" t="str">
        <f t="shared" si="106"/>
        <v>008</v>
      </c>
      <c r="D865" s="260" t="s">
        <v>4764</v>
      </c>
      <c r="E865" s="258" t="s">
        <v>12822</v>
      </c>
      <c r="F865" s="251" t="s">
        <v>12823</v>
      </c>
      <c r="G865" s="251" t="s">
        <v>496</v>
      </c>
      <c r="H865" s="251"/>
      <c r="I865" s="259" t="s">
        <v>7091</v>
      </c>
      <c r="J865" s="252"/>
      <c r="K865" s="259" t="s">
        <v>7091</v>
      </c>
      <c r="L865" s="252"/>
      <c r="M865" s="251" t="s">
        <v>12217</v>
      </c>
      <c r="N865" s="251"/>
      <c r="O865" s="251"/>
      <c r="P865" s="251"/>
      <c r="Q865" s="288">
        <v>8900000</v>
      </c>
      <c r="R865" s="288"/>
      <c r="S865" s="288"/>
      <c r="T865" s="288"/>
      <c r="U865" s="253">
        <v>8900000</v>
      </c>
      <c r="V865" s="253"/>
      <c r="W865" s="253"/>
      <c r="X865" s="253"/>
      <c r="Y865" s="253"/>
      <c r="Z865" s="253"/>
      <c r="AA865" s="253"/>
      <c r="AB865" s="253"/>
      <c r="AC865" s="253"/>
      <c r="AD865" s="253"/>
      <c r="AE865" s="253"/>
      <c r="AF865" s="253"/>
      <c r="AG865" s="253"/>
      <c r="AH865" s="253"/>
      <c r="AI865" s="253">
        <v>0</v>
      </c>
      <c r="AJ865" s="253"/>
      <c r="AK865" s="253">
        <v>9250000</v>
      </c>
      <c r="AL865" s="253"/>
      <c r="AM865" s="253">
        <v>9250000</v>
      </c>
      <c r="AN865" s="253"/>
      <c r="AO865" s="253"/>
      <c r="AP865" s="253"/>
      <c r="AQ865" s="253"/>
      <c r="AR865" s="253"/>
      <c r="AS865" s="253">
        <f t="shared" si="107"/>
        <v>0</v>
      </c>
      <c r="AT865" s="27">
        <f t="shared" si="105"/>
        <v>0</v>
      </c>
      <c r="BH865" s="256"/>
    </row>
    <row r="866" spans="1:60" ht="18" customHeight="1">
      <c r="A866" s="218">
        <f>SUBTOTAL(3,$AT$7:AT866)</f>
        <v>860</v>
      </c>
      <c r="B866" s="251" t="s">
        <v>12803</v>
      </c>
      <c r="C866" s="251" t="str">
        <f t="shared" si="106"/>
        <v>008</v>
      </c>
      <c r="D866" s="260" t="s">
        <v>12804</v>
      </c>
      <c r="E866" s="258" t="s">
        <v>12805</v>
      </c>
      <c r="F866" s="251" t="s">
        <v>11920</v>
      </c>
      <c r="G866" s="251" t="s">
        <v>496</v>
      </c>
      <c r="H866" s="251"/>
      <c r="I866" s="259" t="s">
        <v>7091</v>
      </c>
      <c r="J866" s="252"/>
      <c r="K866" s="259" t="s">
        <v>7091</v>
      </c>
      <c r="L866" s="252"/>
      <c r="M866" s="251" t="s">
        <v>12223</v>
      </c>
      <c r="N866" s="251"/>
      <c r="O866" s="251"/>
      <c r="P866" s="251"/>
      <c r="Q866" s="288">
        <v>8900000</v>
      </c>
      <c r="R866" s="288"/>
      <c r="S866" s="288"/>
      <c r="T866" s="288"/>
      <c r="U866" s="253"/>
      <c r="V866" s="253"/>
      <c r="W866" s="253"/>
      <c r="X866" s="253"/>
      <c r="Y866" s="253"/>
      <c r="Z866" s="253"/>
      <c r="AA866" s="253"/>
      <c r="AB866" s="253"/>
      <c r="AC866" s="253"/>
      <c r="AD866" s="253"/>
      <c r="AE866" s="253"/>
      <c r="AF866" s="253"/>
      <c r="AG866" s="253"/>
      <c r="AH866" s="253"/>
      <c r="AI866" s="253">
        <v>8900000</v>
      </c>
      <c r="AJ866" s="253"/>
      <c r="AK866" s="253">
        <v>9250000</v>
      </c>
      <c r="AL866" s="253"/>
      <c r="AM866" s="253"/>
      <c r="AN866" s="253"/>
      <c r="AO866" s="253"/>
      <c r="AP866" s="253"/>
      <c r="AQ866" s="253"/>
      <c r="AR866" s="253"/>
      <c r="AS866" s="253">
        <f t="shared" si="107"/>
        <v>9250000</v>
      </c>
      <c r="AT866" s="27">
        <f t="shared" si="105"/>
        <v>18150000</v>
      </c>
      <c r="BH866" s="256"/>
    </row>
    <row r="867" spans="1:60" ht="18" customHeight="1">
      <c r="A867" s="218">
        <f>SUBTOTAL(3,$AT$7:AT867)</f>
        <v>861</v>
      </c>
      <c r="B867" s="251" t="s">
        <v>12826</v>
      </c>
      <c r="C867" s="251" t="str">
        <f t="shared" si="106"/>
        <v>008</v>
      </c>
      <c r="D867" s="260" t="s">
        <v>7007</v>
      </c>
      <c r="E867" s="258" t="s">
        <v>12827</v>
      </c>
      <c r="F867" s="251" t="s">
        <v>11729</v>
      </c>
      <c r="G867" s="251" t="s">
        <v>496</v>
      </c>
      <c r="H867" s="251"/>
      <c r="I867" s="259" t="s">
        <v>7091</v>
      </c>
      <c r="J867" s="252"/>
      <c r="K867" s="259" t="s">
        <v>7091</v>
      </c>
      <c r="L867" s="252"/>
      <c r="M867" s="251" t="s">
        <v>12223</v>
      </c>
      <c r="N867" s="251"/>
      <c r="O867" s="251"/>
      <c r="P867" s="251"/>
      <c r="Q867" s="288">
        <v>8900000</v>
      </c>
      <c r="R867" s="288"/>
      <c r="S867" s="288"/>
      <c r="T867" s="288"/>
      <c r="U867" s="253">
        <v>8900000</v>
      </c>
      <c r="V867" s="253"/>
      <c r="W867" s="253"/>
      <c r="X867" s="253"/>
      <c r="Y867" s="253"/>
      <c r="Z867" s="253"/>
      <c r="AA867" s="253"/>
      <c r="AB867" s="253"/>
      <c r="AC867" s="253"/>
      <c r="AD867" s="253"/>
      <c r="AE867" s="253"/>
      <c r="AF867" s="253"/>
      <c r="AG867" s="253"/>
      <c r="AH867" s="253"/>
      <c r="AI867" s="253">
        <v>0</v>
      </c>
      <c r="AJ867" s="253"/>
      <c r="AK867" s="253">
        <v>9250000</v>
      </c>
      <c r="AL867" s="253"/>
      <c r="AM867" s="253">
        <v>9250000</v>
      </c>
      <c r="AN867" s="253"/>
      <c r="AO867" s="253"/>
      <c r="AP867" s="253"/>
      <c r="AQ867" s="253"/>
      <c r="AR867" s="253"/>
      <c r="AS867" s="253">
        <f t="shared" si="107"/>
        <v>0</v>
      </c>
      <c r="AT867" s="27">
        <f t="shared" si="105"/>
        <v>0</v>
      </c>
      <c r="BH867" s="256"/>
    </row>
    <row r="868" spans="1:60" ht="18" customHeight="1">
      <c r="A868" s="218">
        <f>SUBTOTAL(3,$AT$7:AT868)</f>
        <v>862</v>
      </c>
      <c r="B868" s="251" t="s">
        <v>12806</v>
      </c>
      <c r="C868" s="251" t="str">
        <f t="shared" si="106"/>
        <v>008</v>
      </c>
      <c r="D868" s="260" t="s">
        <v>12807</v>
      </c>
      <c r="E868" s="258" t="s">
        <v>12808</v>
      </c>
      <c r="F868" s="251" t="s">
        <v>12809</v>
      </c>
      <c r="G868" s="251" t="s">
        <v>7106</v>
      </c>
      <c r="H868" s="251"/>
      <c r="I868" s="259" t="s">
        <v>7091</v>
      </c>
      <c r="J868" s="252"/>
      <c r="K868" s="259" t="s">
        <v>7091</v>
      </c>
      <c r="L868" s="252"/>
      <c r="M868" s="251" t="s">
        <v>12220</v>
      </c>
      <c r="N868" s="251"/>
      <c r="O868" s="251"/>
      <c r="P868" s="251"/>
      <c r="Q868" s="288">
        <v>8900000</v>
      </c>
      <c r="R868" s="288"/>
      <c r="S868" s="288"/>
      <c r="T868" s="288"/>
      <c r="U868" s="253"/>
      <c r="V868" s="253"/>
      <c r="W868" s="253"/>
      <c r="X868" s="253"/>
      <c r="Y868" s="253">
        <v>8900000</v>
      </c>
      <c r="Z868" s="253"/>
      <c r="AA868" s="253"/>
      <c r="AB868" s="253"/>
      <c r="AC868" s="253"/>
      <c r="AD868" s="253"/>
      <c r="AE868" s="253"/>
      <c r="AF868" s="253"/>
      <c r="AG868" s="253"/>
      <c r="AH868" s="253"/>
      <c r="AI868" s="253">
        <v>0</v>
      </c>
      <c r="AJ868" s="253"/>
      <c r="AK868" s="253">
        <v>9250000</v>
      </c>
      <c r="AL868" s="253"/>
      <c r="AM868" s="253"/>
      <c r="AN868" s="253"/>
      <c r="AO868" s="253"/>
      <c r="AP868" s="253"/>
      <c r="AQ868" s="253"/>
      <c r="AR868" s="253"/>
      <c r="AS868" s="253">
        <f t="shared" si="107"/>
        <v>9250000</v>
      </c>
      <c r="AT868" s="27">
        <f t="shared" si="105"/>
        <v>9250000</v>
      </c>
      <c r="BH868" s="256"/>
    </row>
    <row r="869" spans="1:60" ht="18" customHeight="1">
      <c r="A869" s="218">
        <f>SUBTOTAL(3,$AT$7:AT869)</f>
        <v>863</v>
      </c>
      <c r="B869" s="251" t="s">
        <v>12812</v>
      </c>
      <c r="C869" s="251" t="str">
        <f t="shared" si="106"/>
        <v>008</v>
      </c>
      <c r="D869" s="260" t="s">
        <v>12813</v>
      </c>
      <c r="E869" s="258" t="s">
        <v>12814</v>
      </c>
      <c r="F869" s="251" t="s">
        <v>11852</v>
      </c>
      <c r="G869" s="251" t="s">
        <v>7106</v>
      </c>
      <c r="H869" s="251"/>
      <c r="I869" s="259" t="s">
        <v>7091</v>
      </c>
      <c r="J869" s="252"/>
      <c r="K869" s="259" t="s">
        <v>7091</v>
      </c>
      <c r="L869" s="252"/>
      <c r="M869" s="251" t="s">
        <v>12233</v>
      </c>
      <c r="N869" s="251"/>
      <c r="O869" s="251"/>
      <c r="P869" s="251"/>
      <c r="Q869" s="288">
        <v>8900000</v>
      </c>
      <c r="R869" s="288"/>
      <c r="S869" s="288"/>
      <c r="T869" s="288"/>
      <c r="U869" s="253"/>
      <c r="V869" s="253"/>
      <c r="W869" s="253">
        <v>8900000</v>
      </c>
      <c r="X869" s="253"/>
      <c r="Y869" s="253"/>
      <c r="Z869" s="253"/>
      <c r="AA869" s="253"/>
      <c r="AB869" s="253"/>
      <c r="AC869" s="253"/>
      <c r="AD869" s="253"/>
      <c r="AE869" s="253"/>
      <c r="AF869" s="253"/>
      <c r="AG869" s="253"/>
      <c r="AH869" s="253"/>
      <c r="AI869" s="253">
        <v>0</v>
      </c>
      <c r="AJ869" s="253"/>
      <c r="AK869" s="253">
        <v>9250000</v>
      </c>
      <c r="AL869" s="253"/>
      <c r="AM869" s="253"/>
      <c r="AN869" s="253"/>
      <c r="AO869" s="253"/>
      <c r="AP869" s="253"/>
      <c r="AQ869" s="253"/>
      <c r="AR869" s="253"/>
      <c r="AS869" s="253">
        <f t="shared" si="107"/>
        <v>9250000</v>
      </c>
      <c r="AT869" s="27">
        <f t="shared" si="105"/>
        <v>9250000</v>
      </c>
      <c r="BH869" s="256"/>
    </row>
    <row r="870" spans="1:60" ht="18" customHeight="1">
      <c r="A870" s="218">
        <f>SUBTOTAL(3,$AT$7:AT870)</f>
        <v>864</v>
      </c>
      <c r="B870" s="251" t="s">
        <v>12824</v>
      </c>
      <c r="C870" s="251" t="str">
        <f t="shared" si="106"/>
        <v>008</v>
      </c>
      <c r="D870" s="260" t="s">
        <v>12825</v>
      </c>
      <c r="E870" s="258" t="s">
        <v>12822</v>
      </c>
      <c r="F870" s="251" t="s">
        <v>10705</v>
      </c>
      <c r="G870" s="251" t="s">
        <v>496</v>
      </c>
      <c r="H870" s="251"/>
      <c r="I870" s="259" t="s">
        <v>7091</v>
      </c>
      <c r="J870" s="252"/>
      <c r="K870" s="259" t="s">
        <v>7091</v>
      </c>
      <c r="L870" s="252"/>
      <c r="M870" s="251" t="s">
        <v>12233</v>
      </c>
      <c r="N870" s="251"/>
      <c r="O870" s="251"/>
      <c r="P870" s="251"/>
      <c r="Q870" s="288">
        <v>8900000</v>
      </c>
      <c r="R870" s="288"/>
      <c r="S870" s="288"/>
      <c r="T870" s="288"/>
      <c r="U870" s="253"/>
      <c r="V870" s="253"/>
      <c r="W870" s="253"/>
      <c r="X870" s="253"/>
      <c r="Y870" s="253"/>
      <c r="Z870" s="253"/>
      <c r="AA870" s="253"/>
      <c r="AB870" s="253"/>
      <c r="AC870" s="253"/>
      <c r="AD870" s="253"/>
      <c r="AE870" s="253"/>
      <c r="AF870" s="253"/>
      <c r="AG870" s="253"/>
      <c r="AH870" s="253"/>
      <c r="AI870" s="253">
        <v>8900000</v>
      </c>
      <c r="AJ870" s="253"/>
      <c r="AK870" s="253">
        <v>9250000</v>
      </c>
      <c r="AL870" s="253"/>
      <c r="AM870" s="253"/>
      <c r="AN870" s="253"/>
      <c r="AO870" s="253"/>
      <c r="AP870" s="253"/>
      <c r="AQ870" s="253"/>
      <c r="AR870" s="253"/>
      <c r="AS870" s="253">
        <f t="shared" si="107"/>
        <v>9250000</v>
      </c>
      <c r="AT870" s="27">
        <f t="shared" si="105"/>
        <v>18150000</v>
      </c>
      <c r="BH870" s="256"/>
    </row>
    <row r="871" spans="1:60" ht="18" customHeight="1">
      <c r="A871" s="218">
        <f>SUBTOTAL(3,$AT$7:AT871)</f>
        <v>865</v>
      </c>
      <c r="B871" s="251" t="s">
        <v>12828</v>
      </c>
      <c r="C871" s="251" t="str">
        <f t="shared" si="106"/>
        <v>008</v>
      </c>
      <c r="D871" s="260" t="s">
        <v>12829</v>
      </c>
      <c r="E871" s="258" t="s">
        <v>12830</v>
      </c>
      <c r="F871" s="251" t="s">
        <v>11626</v>
      </c>
      <c r="G871" s="251" t="s">
        <v>496</v>
      </c>
      <c r="H871" s="251"/>
      <c r="I871" s="259" t="s">
        <v>7091</v>
      </c>
      <c r="J871" s="252"/>
      <c r="K871" s="259" t="s">
        <v>7091</v>
      </c>
      <c r="L871" s="252"/>
      <c r="M871" s="251" t="s">
        <v>12235</v>
      </c>
      <c r="N871" s="251"/>
      <c r="O871" s="251"/>
      <c r="P871" s="251"/>
      <c r="Q871" s="288">
        <v>8900000</v>
      </c>
      <c r="R871" s="288"/>
      <c r="S871" s="288"/>
      <c r="T871" s="288"/>
      <c r="U871" s="253"/>
      <c r="V871" s="253"/>
      <c r="W871" s="253"/>
      <c r="X871" s="253"/>
      <c r="Y871" s="253">
        <v>8900000</v>
      </c>
      <c r="Z871" s="253"/>
      <c r="AA871" s="253"/>
      <c r="AB871" s="253"/>
      <c r="AC871" s="253"/>
      <c r="AD871" s="253"/>
      <c r="AE871" s="253"/>
      <c r="AF871" s="253"/>
      <c r="AG871" s="253"/>
      <c r="AH871" s="253"/>
      <c r="AI871" s="253">
        <v>0</v>
      </c>
      <c r="AJ871" s="253"/>
      <c r="AK871" s="253">
        <v>9250000</v>
      </c>
      <c r="AL871" s="253"/>
      <c r="AM871" s="253"/>
      <c r="AN871" s="253"/>
      <c r="AO871" s="253"/>
      <c r="AP871" s="253"/>
      <c r="AQ871" s="253"/>
      <c r="AR871" s="253"/>
      <c r="AS871" s="253">
        <f t="shared" si="107"/>
        <v>9250000</v>
      </c>
      <c r="AT871" s="27">
        <f t="shared" si="105"/>
        <v>9250000</v>
      </c>
      <c r="BH871" s="256"/>
    </row>
    <row r="872" spans="1:60" ht="18" customHeight="1">
      <c r="A872" s="218">
        <f>SUBTOTAL(3,$AT$7:AT872)</f>
        <v>866</v>
      </c>
      <c r="B872" s="251" t="s">
        <v>12840</v>
      </c>
      <c r="C872" s="251" t="str">
        <f t="shared" si="106"/>
        <v>008</v>
      </c>
      <c r="D872" s="260" t="s">
        <v>4914</v>
      </c>
      <c r="E872" s="258" t="s">
        <v>9233</v>
      </c>
      <c r="F872" s="251" t="s">
        <v>758</v>
      </c>
      <c r="G872" s="251" t="s">
        <v>7106</v>
      </c>
      <c r="H872" s="251"/>
      <c r="I872" s="259" t="s">
        <v>7091</v>
      </c>
      <c r="J872" s="252"/>
      <c r="K872" s="259" t="s">
        <v>7091</v>
      </c>
      <c r="L872" s="252"/>
      <c r="M872" s="251" t="s">
        <v>12217</v>
      </c>
      <c r="N872" s="251"/>
      <c r="O872" s="251"/>
      <c r="P872" s="251"/>
      <c r="Q872" s="288">
        <v>8900000</v>
      </c>
      <c r="R872" s="288"/>
      <c r="S872" s="288"/>
      <c r="T872" s="288"/>
      <c r="U872" s="253">
        <v>8900000</v>
      </c>
      <c r="V872" s="253"/>
      <c r="W872" s="253"/>
      <c r="X872" s="253"/>
      <c r="Y872" s="253"/>
      <c r="Z872" s="253"/>
      <c r="AA872" s="253"/>
      <c r="AB872" s="253"/>
      <c r="AC872" s="253"/>
      <c r="AD872" s="253"/>
      <c r="AE872" s="253"/>
      <c r="AF872" s="253"/>
      <c r="AG872" s="253"/>
      <c r="AH872" s="253"/>
      <c r="AI872" s="253">
        <v>0</v>
      </c>
      <c r="AJ872" s="253"/>
      <c r="AK872" s="253">
        <v>9250000</v>
      </c>
      <c r="AL872" s="253"/>
      <c r="AM872" s="253">
        <v>9250000</v>
      </c>
      <c r="AN872" s="253"/>
      <c r="AO872" s="253"/>
      <c r="AP872" s="253"/>
      <c r="AQ872" s="253"/>
      <c r="AR872" s="253"/>
      <c r="AS872" s="253">
        <f t="shared" si="107"/>
        <v>0</v>
      </c>
      <c r="AT872" s="27">
        <f t="shared" si="105"/>
        <v>0</v>
      </c>
      <c r="BH872" s="256"/>
    </row>
    <row r="873" spans="1:60" ht="18" customHeight="1">
      <c r="A873" s="218">
        <f>SUBTOTAL(3,$AT$7:AT873)</f>
        <v>867</v>
      </c>
      <c r="B873" s="251" t="s">
        <v>12841</v>
      </c>
      <c r="C873" s="251" t="str">
        <f t="shared" si="106"/>
        <v>008</v>
      </c>
      <c r="D873" s="260" t="s">
        <v>5448</v>
      </c>
      <c r="E873" s="258" t="s">
        <v>9762</v>
      </c>
      <c r="F873" s="251" t="s">
        <v>12574</v>
      </c>
      <c r="G873" s="251" t="s">
        <v>7106</v>
      </c>
      <c r="H873" s="251"/>
      <c r="I873" s="259" t="s">
        <v>7091</v>
      </c>
      <c r="J873" s="252"/>
      <c r="K873" s="259" t="s">
        <v>7091</v>
      </c>
      <c r="L873" s="252"/>
      <c r="M873" s="251" t="s">
        <v>12220</v>
      </c>
      <c r="N873" s="251"/>
      <c r="O873" s="251"/>
      <c r="P873" s="251"/>
      <c r="Q873" s="288">
        <v>8900000</v>
      </c>
      <c r="R873" s="288"/>
      <c r="S873" s="288"/>
      <c r="T873" s="288"/>
      <c r="U873" s="253">
        <v>8900000</v>
      </c>
      <c r="V873" s="253"/>
      <c r="W873" s="253"/>
      <c r="X873" s="253"/>
      <c r="Y873" s="253"/>
      <c r="Z873" s="253"/>
      <c r="AA873" s="253"/>
      <c r="AB873" s="253"/>
      <c r="AC873" s="253"/>
      <c r="AD873" s="253"/>
      <c r="AE873" s="253"/>
      <c r="AF873" s="253"/>
      <c r="AG873" s="253"/>
      <c r="AH873" s="253"/>
      <c r="AI873" s="253">
        <v>0</v>
      </c>
      <c r="AJ873" s="253"/>
      <c r="AK873" s="253">
        <v>9250000</v>
      </c>
      <c r="AL873" s="253"/>
      <c r="AM873" s="253">
        <v>9250000</v>
      </c>
      <c r="AN873" s="253"/>
      <c r="AO873" s="253"/>
      <c r="AP873" s="253"/>
      <c r="AQ873" s="253"/>
      <c r="AR873" s="253"/>
      <c r="AS873" s="253">
        <f t="shared" si="107"/>
        <v>0</v>
      </c>
      <c r="AT873" s="27">
        <f t="shared" si="105"/>
        <v>0</v>
      </c>
      <c r="BH873" s="256"/>
    </row>
    <row r="874" spans="1:60" ht="18" customHeight="1">
      <c r="A874" s="218">
        <f>SUBTOTAL(3,$AT$7:AT874)</f>
        <v>868</v>
      </c>
      <c r="B874" s="251" t="s">
        <v>12831</v>
      </c>
      <c r="C874" s="251" t="str">
        <f t="shared" si="106"/>
        <v>008</v>
      </c>
      <c r="D874" s="260" t="s">
        <v>12832</v>
      </c>
      <c r="E874" s="258" t="s">
        <v>12833</v>
      </c>
      <c r="F874" s="251" t="s">
        <v>11823</v>
      </c>
      <c r="G874" s="251" t="s">
        <v>7106</v>
      </c>
      <c r="H874" s="251"/>
      <c r="I874" s="259" t="s">
        <v>7091</v>
      </c>
      <c r="J874" s="252"/>
      <c r="K874" s="259" t="s">
        <v>7091</v>
      </c>
      <c r="L874" s="252"/>
      <c r="M874" s="251" t="s">
        <v>12227</v>
      </c>
      <c r="N874" s="251"/>
      <c r="O874" s="251"/>
      <c r="P874" s="251"/>
      <c r="Q874" s="288">
        <v>8900000</v>
      </c>
      <c r="R874" s="288"/>
      <c r="S874" s="288"/>
      <c r="T874" s="288"/>
      <c r="U874" s="253"/>
      <c r="V874" s="253"/>
      <c r="W874" s="253">
        <v>8900000</v>
      </c>
      <c r="X874" s="253"/>
      <c r="Y874" s="253"/>
      <c r="Z874" s="253"/>
      <c r="AA874" s="253"/>
      <c r="AB874" s="253"/>
      <c r="AC874" s="253"/>
      <c r="AD874" s="253"/>
      <c r="AE874" s="253"/>
      <c r="AF874" s="253"/>
      <c r="AG874" s="253"/>
      <c r="AH874" s="253"/>
      <c r="AI874" s="253">
        <v>0</v>
      </c>
      <c r="AJ874" s="253"/>
      <c r="AK874" s="253">
        <v>9250000</v>
      </c>
      <c r="AL874" s="253"/>
      <c r="AM874" s="253"/>
      <c r="AN874" s="253"/>
      <c r="AO874" s="253">
        <v>9250000</v>
      </c>
      <c r="AP874" s="253"/>
      <c r="AQ874" s="253"/>
      <c r="AR874" s="253"/>
      <c r="AS874" s="253">
        <f t="shared" ref="AS874:AS876" si="108">IF(SUM(AL874:AO874)&lt;SUM(AK874),SUM(AK874)-SUM(AL874:AO874),)</f>
        <v>0</v>
      </c>
      <c r="AT874" s="27">
        <f t="shared" si="105"/>
        <v>0</v>
      </c>
      <c r="BH874" s="256"/>
    </row>
    <row r="875" spans="1:60" ht="18" customHeight="1">
      <c r="A875" s="218">
        <f>SUBTOTAL(3,$AT$7:AT875)</f>
        <v>869</v>
      </c>
      <c r="B875" s="251" t="s">
        <v>12845</v>
      </c>
      <c r="C875" s="251" t="str">
        <f t="shared" si="106"/>
        <v>008</v>
      </c>
      <c r="D875" s="260" t="s">
        <v>6949</v>
      </c>
      <c r="E875" s="258" t="s">
        <v>12846</v>
      </c>
      <c r="F875" s="251" t="s">
        <v>10727</v>
      </c>
      <c r="G875" s="251" t="s">
        <v>496</v>
      </c>
      <c r="H875" s="251"/>
      <c r="I875" s="259" t="s">
        <v>7091</v>
      </c>
      <c r="J875" s="252"/>
      <c r="K875" s="259" t="s">
        <v>7091</v>
      </c>
      <c r="L875" s="252"/>
      <c r="M875" s="251" t="s">
        <v>12220</v>
      </c>
      <c r="N875" s="251"/>
      <c r="O875" s="251"/>
      <c r="P875" s="251"/>
      <c r="Q875" s="288">
        <v>8900000</v>
      </c>
      <c r="R875" s="288"/>
      <c r="S875" s="288"/>
      <c r="T875" s="288"/>
      <c r="U875" s="253">
        <v>8900000</v>
      </c>
      <c r="V875" s="253"/>
      <c r="W875" s="253"/>
      <c r="X875" s="253"/>
      <c r="Y875" s="253"/>
      <c r="Z875" s="253"/>
      <c r="AA875" s="253"/>
      <c r="AB875" s="253"/>
      <c r="AC875" s="253"/>
      <c r="AD875" s="253"/>
      <c r="AE875" s="253"/>
      <c r="AF875" s="253"/>
      <c r="AG875" s="253"/>
      <c r="AH875" s="253"/>
      <c r="AI875" s="253">
        <v>0</v>
      </c>
      <c r="AJ875" s="253"/>
      <c r="AK875" s="253">
        <v>9250000</v>
      </c>
      <c r="AL875" s="253"/>
      <c r="AM875" s="253"/>
      <c r="AN875" s="253"/>
      <c r="AO875" s="253">
        <v>9250000</v>
      </c>
      <c r="AP875" s="253"/>
      <c r="AQ875" s="253"/>
      <c r="AR875" s="253"/>
      <c r="AS875" s="253">
        <f t="shared" si="108"/>
        <v>0</v>
      </c>
      <c r="AT875" s="27">
        <f t="shared" si="105"/>
        <v>0</v>
      </c>
      <c r="BH875" s="256"/>
    </row>
    <row r="876" spans="1:60" ht="18" customHeight="1">
      <c r="A876" s="218">
        <f>SUBTOTAL(3,$AT$7:AT876)</f>
        <v>870</v>
      </c>
      <c r="B876" s="251" t="s">
        <v>12847</v>
      </c>
      <c r="C876" s="251" t="str">
        <f t="shared" si="106"/>
        <v>008</v>
      </c>
      <c r="D876" s="260" t="s">
        <v>4964</v>
      </c>
      <c r="E876" s="258" t="s">
        <v>12848</v>
      </c>
      <c r="F876" s="251" t="s">
        <v>10739</v>
      </c>
      <c r="G876" s="251" t="s">
        <v>496</v>
      </c>
      <c r="H876" s="251"/>
      <c r="I876" s="259" t="s">
        <v>7091</v>
      </c>
      <c r="J876" s="252"/>
      <c r="K876" s="259" t="s">
        <v>7091</v>
      </c>
      <c r="L876" s="252"/>
      <c r="M876" s="251" t="s">
        <v>12233</v>
      </c>
      <c r="N876" s="251"/>
      <c r="O876" s="251"/>
      <c r="P876" s="251"/>
      <c r="Q876" s="288">
        <v>8900000</v>
      </c>
      <c r="R876" s="288"/>
      <c r="S876" s="288"/>
      <c r="T876" s="288"/>
      <c r="U876" s="253">
        <v>8900000</v>
      </c>
      <c r="V876" s="253"/>
      <c r="W876" s="253"/>
      <c r="X876" s="253"/>
      <c r="Y876" s="253"/>
      <c r="Z876" s="253"/>
      <c r="AA876" s="253"/>
      <c r="AB876" s="253"/>
      <c r="AC876" s="253"/>
      <c r="AD876" s="253"/>
      <c r="AE876" s="253"/>
      <c r="AF876" s="253"/>
      <c r="AG876" s="253"/>
      <c r="AH876" s="253"/>
      <c r="AI876" s="253">
        <v>0</v>
      </c>
      <c r="AJ876" s="253"/>
      <c r="AK876" s="253">
        <v>9250000</v>
      </c>
      <c r="AL876" s="253"/>
      <c r="AM876" s="253"/>
      <c r="AN876" s="253"/>
      <c r="AO876" s="253">
        <v>9250000</v>
      </c>
      <c r="AP876" s="253"/>
      <c r="AQ876" s="253"/>
      <c r="AR876" s="253"/>
      <c r="AS876" s="253">
        <f t="shared" si="108"/>
        <v>0</v>
      </c>
      <c r="AT876" s="27">
        <f t="shared" si="105"/>
        <v>0</v>
      </c>
      <c r="BH876" s="256"/>
    </row>
    <row r="877" spans="1:60" ht="18" customHeight="1">
      <c r="A877" s="218">
        <f>SUBTOTAL(3,$AT$7:AT877)</f>
        <v>871</v>
      </c>
      <c r="B877" s="251" t="s">
        <v>12834</v>
      </c>
      <c r="C877" s="251" t="str">
        <f t="shared" si="106"/>
        <v>008</v>
      </c>
      <c r="D877" s="260" t="s">
        <v>12835</v>
      </c>
      <c r="E877" s="258" t="s">
        <v>12836</v>
      </c>
      <c r="F877" s="251" t="s">
        <v>9667</v>
      </c>
      <c r="G877" s="251" t="s">
        <v>496</v>
      </c>
      <c r="H877" s="251"/>
      <c r="I877" s="259" t="s">
        <v>7091</v>
      </c>
      <c r="J877" s="252"/>
      <c r="K877" s="259" t="s">
        <v>7091</v>
      </c>
      <c r="L877" s="252"/>
      <c r="M877" s="251" t="s">
        <v>12223</v>
      </c>
      <c r="N877" s="251"/>
      <c r="O877" s="251"/>
      <c r="P877" s="251"/>
      <c r="Q877" s="288">
        <v>8900000</v>
      </c>
      <c r="R877" s="288"/>
      <c r="S877" s="288"/>
      <c r="T877" s="288"/>
      <c r="U877" s="253"/>
      <c r="V877" s="253"/>
      <c r="W877" s="253">
        <v>8900000</v>
      </c>
      <c r="X877" s="253"/>
      <c r="Y877" s="253"/>
      <c r="Z877" s="253"/>
      <c r="AA877" s="253"/>
      <c r="AB877" s="253"/>
      <c r="AC877" s="253"/>
      <c r="AD877" s="253"/>
      <c r="AE877" s="253"/>
      <c r="AF877" s="253"/>
      <c r="AG877" s="253"/>
      <c r="AH877" s="253"/>
      <c r="AI877" s="253">
        <v>0</v>
      </c>
      <c r="AJ877" s="253"/>
      <c r="AK877" s="253">
        <v>9250000</v>
      </c>
      <c r="AL877" s="253"/>
      <c r="AM877" s="253">
        <v>9250000</v>
      </c>
      <c r="AN877" s="253"/>
      <c r="AO877" s="253"/>
      <c r="AP877" s="253"/>
      <c r="AQ877" s="253"/>
      <c r="AR877" s="253"/>
      <c r="AS877" s="253">
        <f>IF(SUM(AL877:AM877)&lt;SUM(AK877),SUM(AK877)-SUM(AL877:AM877),)</f>
        <v>0</v>
      </c>
      <c r="AT877" s="27">
        <f t="shared" si="105"/>
        <v>0</v>
      </c>
      <c r="BH877" s="256"/>
    </row>
    <row r="878" spans="1:60" ht="18" customHeight="1">
      <c r="A878" s="218">
        <f>SUBTOTAL(3,$AT$7:AT878)</f>
        <v>872</v>
      </c>
      <c r="B878" s="251">
        <v>79206035257</v>
      </c>
      <c r="C878" s="251" t="str">
        <f t="shared" si="106"/>
        <v>008</v>
      </c>
      <c r="D878" s="260" t="s">
        <v>5395</v>
      </c>
      <c r="E878" s="258" t="s">
        <v>12852</v>
      </c>
      <c r="F878" s="251" t="s">
        <v>12853</v>
      </c>
      <c r="G878" s="251" t="s">
        <v>496</v>
      </c>
      <c r="H878" s="251"/>
      <c r="I878" s="259" t="s">
        <v>7091</v>
      </c>
      <c r="J878" s="252"/>
      <c r="K878" s="259" t="s">
        <v>7091</v>
      </c>
      <c r="L878" s="252"/>
      <c r="M878" s="251" t="s">
        <v>12223</v>
      </c>
      <c r="N878" s="251"/>
      <c r="O878" s="251"/>
      <c r="P878" s="251"/>
      <c r="Q878" s="288">
        <v>8900000</v>
      </c>
      <c r="R878" s="288"/>
      <c r="S878" s="288"/>
      <c r="T878" s="288"/>
      <c r="U878" s="253">
        <v>8900000</v>
      </c>
      <c r="V878" s="253"/>
      <c r="W878" s="253"/>
      <c r="X878" s="253"/>
      <c r="Y878" s="253"/>
      <c r="Z878" s="253"/>
      <c r="AA878" s="253"/>
      <c r="AB878" s="253"/>
      <c r="AC878" s="253"/>
      <c r="AD878" s="253"/>
      <c r="AE878" s="253"/>
      <c r="AF878" s="253"/>
      <c r="AG878" s="253"/>
      <c r="AH878" s="253"/>
      <c r="AI878" s="253">
        <v>0</v>
      </c>
      <c r="AJ878" s="253"/>
      <c r="AK878" s="253">
        <v>9250000</v>
      </c>
      <c r="AL878" s="253"/>
      <c r="AM878" s="253">
        <v>9250000</v>
      </c>
      <c r="AN878" s="253"/>
      <c r="AO878" s="253"/>
      <c r="AP878" s="253"/>
      <c r="AQ878" s="253"/>
      <c r="AR878" s="253"/>
      <c r="AS878" s="253">
        <f>IF(SUM(AL878:AM878)&lt;SUM(AK878),SUM(AK878)-SUM(AL878:AM878),)</f>
        <v>0</v>
      </c>
      <c r="AT878" s="27">
        <f t="shared" si="105"/>
        <v>0</v>
      </c>
      <c r="BH878" s="256"/>
    </row>
    <row r="879" spans="1:60" ht="18" customHeight="1">
      <c r="A879" s="218">
        <f>SUBTOTAL(3,$AT$7:AT879)</f>
        <v>873</v>
      </c>
      <c r="B879" s="251" t="s">
        <v>12854</v>
      </c>
      <c r="C879" s="251" t="str">
        <f t="shared" si="106"/>
        <v>008</v>
      </c>
      <c r="D879" s="260" t="s">
        <v>5539</v>
      </c>
      <c r="E879" s="258" t="s">
        <v>12855</v>
      </c>
      <c r="F879" s="251" t="s">
        <v>11582</v>
      </c>
      <c r="G879" s="251" t="s">
        <v>496</v>
      </c>
      <c r="H879" s="251"/>
      <c r="I879" s="259" t="s">
        <v>7091</v>
      </c>
      <c r="J879" s="252"/>
      <c r="K879" s="259" t="s">
        <v>7091</v>
      </c>
      <c r="L879" s="252"/>
      <c r="M879" s="251" t="s">
        <v>12235</v>
      </c>
      <c r="N879" s="251"/>
      <c r="O879" s="251"/>
      <c r="P879" s="251"/>
      <c r="Q879" s="288">
        <v>8900000</v>
      </c>
      <c r="R879" s="288"/>
      <c r="S879" s="288"/>
      <c r="T879" s="288"/>
      <c r="U879" s="253">
        <v>8900000</v>
      </c>
      <c r="V879" s="253"/>
      <c r="W879" s="253"/>
      <c r="X879" s="253"/>
      <c r="Y879" s="253"/>
      <c r="Z879" s="253"/>
      <c r="AA879" s="253"/>
      <c r="AB879" s="253"/>
      <c r="AC879" s="253"/>
      <c r="AD879" s="253"/>
      <c r="AE879" s="253"/>
      <c r="AF879" s="253"/>
      <c r="AG879" s="253"/>
      <c r="AH879" s="253"/>
      <c r="AI879" s="253">
        <v>0</v>
      </c>
      <c r="AJ879" s="253"/>
      <c r="AK879" s="253">
        <v>9250000</v>
      </c>
      <c r="AL879" s="253"/>
      <c r="AM879" s="253">
        <v>9250000</v>
      </c>
      <c r="AN879" s="253"/>
      <c r="AO879" s="253"/>
      <c r="AP879" s="253"/>
      <c r="AQ879" s="253"/>
      <c r="AR879" s="253"/>
      <c r="AS879" s="253">
        <f>IF(SUM(AL879:AM879)&lt;SUM(AK879),SUM(AK879)-SUM(AL879:AM879),)</f>
        <v>0</v>
      </c>
      <c r="AT879" s="27">
        <f t="shared" si="105"/>
        <v>0</v>
      </c>
      <c r="BH879" s="256"/>
    </row>
    <row r="880" spans="1:60" ht="18" customHeight="1">
      <c r="A880" s="218">
        <f>SUBTOTAL(3,$AT$7:AT880)</f>
        <v>874</v>
      </c>
      <c r="B880" s="251" t="s">
        <v>12856</v>
      </c>
      <c r="C880" s="251" t="str">
        <f t="shared" si="106"/>
        <v>008</v>
      </c>
      <c r="D880" s="260" t="s">
        <v>5707</v>
      </c>
      <c r="E880" s="258" t="s">
        <v>12857</v>
      </c>
      <c r="F880" s="251" t="s">
        <v>12858</v>
      </c>
      <c r="G880" s="251" t="s">
        <v>496</v>
      </c>
      <c r="H880" s="251"/>
      <c r="I880" s="259" t="s">
        <v>7091</v>
      </c>
      <c r="J880" s="252"/>
      <c r="K880" s="259" t="s">
        <v>7091</v>
      </c>
      <c r="L880" s="252"/>
      <c r="M880" s="251" t="s">
        <v>12227</v>
      </c>
      <c r="N880" s="251"/>
      <c r="O880" s="251"/>
      <c r="P880" s="251"/>
      <c r="Q880" s="288">
        <v>8900000</v>
      </c>
      <c r="R880" s="288"/>
      <c r="S880" s="288"/>
      <c r="T880" s="288"/>
      <c r="U880" s="253">
        <v>8900000</v>
      </c>
      <c r="V880" s="253"/>
      <c r="W880" s="253"/>
      <c r="X880" s="253"/>
      <c r="Y880" s="253"/>
      <c r="Z880" s="253"/>
      <c r="AA880" s="253"/>
      <c r="AB880" s="253"/>
      <c r="AC880" s="253"/>
      <c r="AD880" s="253"/>
      <c r="AE880" s="253"/>
      <c r="AF880" s="253"/>
      <c r="AG880" s="253"/>
      <c r="AH880" s="253"/>
      <c r="AI880" s="253">
        <v>0</v>
      </c>
      <c r="AJ880" s="253"/>
      <c r="AK880" s="253">
        <v>9250000</v>
      </c>
      <c r="AL880" s="253"/>
      <c r="AM880" s="253">
        <v>9250000</v>
      </c>
      <c r="AN880" s="253"/>
      <c r="AO880" s="253"/>
      <c r="AP880" s="253"/>
      <c r="AQ880" s="253"/>
      <c r="AR880" s="253"/>
      <c r="AS880" s="253">
        <f>IF(SUM(AL880:AM880)&lt;SUM(AK880),SUM(AK880)-SUM(AL880:AM880),)</f>
        <v>0</v>
      </c>
      <c r="AT880" s="27">
        <f t="shared" si="105"/>
        <v>0</v>
      </c>
      <c r="BH880" s="256"/>
    </row>
    <row r="881" spans="1:60" ht="18" customHeight="1">
      <c r="A881" s="218">
        <f>SUBTOTAL(3,$AT$7:AT881)</f>
        <v>875</v>
      </c>
      <c r="B881" s="251" t="s">
        <v>12859</v>
      </c>
      <c r="C881" s="251" t="str">
        <f t="shared" si="106"/>
        <v>008</v>
      </c>
      <c r="D881" s="260" t="s">
        <v>5119</v>
      </c>
      <c r="E881" s="258" t="s">
        <v>12860</v>
      </c>
      <c r="F881" s="251" t="s">
        <v>10919</v>
      </c>
      <c r="G881" s="251" t="s">
        <v>496</v>
      </c>
      <c r="H881" s="251"/>
      <c r="I881" s="259" t="s">
        <v>7091</v>
      </c>
      <c r="J881" s="252"/>
      <c r="K881" s="259" t="s">
        <v>7091</v>
      </c>
      <c r="L881" s="252"/>
      <c r="M881" s="251" t="s">
        <v>12227</v>
      </c>
      <c r="N881" s="251"/>
      <c r="O881" s="251"/>
      <c r="P881" s="251"/>
      <c r="Q881" s="288">
        <v>8900000</v>
      </c>
      <c r="R881" s="288"/>
      <c r="S881" s="288"/>
      <c r="T881" s="288"/>
      <c r="U881" s="253">
        <v>8900000</v>
      </c>
      <c r="V881" s="253"/>
      <c r="W881" s="253"/>
      <c r="X881" s="253"/>
      <c r="Y881" s="253"/>
      <c r="Z881" s="253"/>
      <c r="AA881" s="253"/>
      <c r="AB881" s="253"/>
      <c r="AC881" s="253"/>
      <c r="AD881" s="253"/>
      <c r="AE881" s="253"/>
      <c r="AF881" s="253"/>
      <c r="AG881" s="253"/>
      <c r="AH881" s="253"/>
      <c r="AI881" s="253">
        <v>0</v>
      </c>
      <c r="AJ881" s="253"/>
      <c r="AK881" s="253">
        <v>9250000</v>
      </c>
      <c r="AL881" s="253"/>
      <c r="AM881" s="253"/>
      <c r="AN881" s="253"/>
      <c r="AO881" s="253">
        <v>9250000</v>
      </c>
      <c r="AP881" s="253"/>
      <c r="AQ881" s="253"/>
      <c r="AR881" s="253"/>
      <c r="AS881" s="253">
        <f>IF(SUM(AL881:AO881)&lt;SUM(AK881),SUM(AK881)-SUM(AL881:AO881),)</f>
        <v>0</v>
      </c>
      <c r="AT881" s="27">
        <f t="shared" si="105"/>
        <v>0</v>
      </c>
      <c r="BH881" s="256"/>
    </row>
    <row r="882" spans="1:60" ht="18" customHeight="1">
      <c r="A882" s="218">
        <f>SUBTOTAL(3,$AT$7:AT882)</f>
        <v>876</v>
      </c>
      <c r="B882" s="251" t="s">
        <v>12837</v>
      </c>
      <c r="C882" s="251" t="str">
        <f t="shared" si="106"/>
        <v>008</v>
      </c>
      <c r="D882" s="261" t="s">
        <v>12838</v>
      </c>
      <c r="E882" s="258" t="s">
        <v>12839</v>
      </c>
      <c r="F882" s="251" t="s">
        <v>10585</v>
      </c>
      <c r="G882" s="251" t="s">
        <v>7106</v>
      </c>
      <c r="H882" s="251"/>
      <c r="I882" s="259" t="s">
        <v>7091</v>
      </c>
      <c r="J882" s="252"/>
      <c r="K882" s="259" t="s">
        <v>7091</v>
      </c>
      <c r="L882" s="252"/>
      <c r="M882" s="251" t="s">
        <v>12233</v>
      </c>
      <c r="N882" s="251"/>
      <c r="O882" s="251"/>
      <c r="P882" s="251"/>
      <c r="Q882" s="288">
        <v>8900000</v>
      </c>
      <c r="R882" s="288"/>
      <c r="S882" s="288"/>
      <c r="T882" s="288"/>
      <c r="U882" s="253"/>
      <c r="V882" s="253"/>
      <c r="W882" s="253"/>
      <c r="X882" s="253"/>
      <c r="Y882" s="253"/>
      <c r="Z882" s="253"/>
      <c r="AA882" s="253">
        <v>8900000</v>
      </c>
      <c r="AB882" s="253"/>
      <c r="AC882" s="253"/>
      <c r="AD882" s="253"/>
      <c r="AE882" s="253"/>
      <c r="AF882" s="253"/>
      <c r="AG882" s="253"/>
      <c r="AH882" s="253"/>
      <c r="AI882" s="253">
        <v>0</v>
      </c>
      <c r="AJ882" s="253"/>
      <c r="AK882" s="253">
        <v>9250000</v>
      </c>
      <c r="AL882" s="253"/>
      <c r="AM882" s="253"/>
      <c r="AN882" s="253"/>
      <c r="AO882" s="253"/>
      <c r="AP882" s="253"/>
      <c r="AQ882" s="253"/>
      <c r="AR882" s="253"/>
      <c r="AS882" s="253">
        <f t="shared" ref="AS882:AS894" si="109">IF(SUM(AL882:AM882)&lt;SUM(AK882),SUM(AK882)-SUM(AL882:AM882),)</f>
        <v>9250000</v>
      </c>
      <c r="AT882" s="27">
        <f t="shared" si="105"/>
        <v>9250000</v>
      </c>
      <c r="BH882" s="256"/>
    </row>
    <row r="883" spans="1:60" ht="18" customHeight="1">
      <c r="A883" s="218">
        <f>SUBTOTAL(3,$AT$7:AT883)</f>
        <v>877</v>
      </c>
      <c r="B883" s="251" t="s">
        <v>12842</v>
      </c>
      <c r="C883" s="251" t="str">
        <f t="shared" si="106"/>
        <v>008</v>
      </c>
      <c r="D883" s="260" t="s">
        <v>12843</v>
      </c>
      <c r="E883" s="258" t="s">
        <v>12844</v>
      </c>
      <c r="F883" s="251" t="s">
        <v>10680</v>
      </c>
      <c r="G883" s="251" t="s">
        <v>7106</v>
      </c>
      <c r="H883" s="251"/>
      <c r="I883" s="259" t="s">
        <v>7091</v>
      </c>
      <c r="J883" s="252"/>
      <c r="K883" s="259" t="s">
        <v>7091</v>
      </c>
      <c r="L883" s="252"/>
      <c r="M883" s="251" t="s">
        <v>12235</v>
      </c>
      <c r="N883" s="251"/>
      <c r="O883" s="251"/>
      <c r="P883" s="251"/>
      <c r="Q883" s="288">
        <v>8900000</v>
      </c>
      <c r="R883" s="288"/>
      <c r="S883" s="288"/>
      <c r="T883" s="288"/>
      <c r="U883" s="253"/>
      <c r="V883" s="253"/>
      <c r="W883" s="253">
        <v>8900000</v>
      </c>
      <c r="X883" s="253"/>
      <c r="Y883" s="253"/>
      <c r="Z883" s="253"/>
      <c r="AA883" s="253"/>
      <c r="AB883" s="253"/>
      <c r="AC883" s="253"/>
      <c r="AD883" s="253"/>
      <c r="AE883" s="253"/>
      <c r="AF883" s="253"/>
      <c r="AG883" s="253"/>
      <c r="AH883" s="253"/>
      <c r="AI883" s="253">
        <v>0</v>
      </c>
      <c r="AJ883" s="253"/>
      <c r="AK883" s="253">
        <v>9250000</v>
      </c>
      <c r="AL883" s="253"/>
      <c r="AM883" s="253">
        <v>9250000</v>
      </c>
      <c r="AN883" s="253"/>
      <c r="AO883" s="253"/>
      <c r="AP883" s="253"/>
      <c r="AQ883" s="253"/>
      <c r="AR883" s="253"/>
      <c r="AS883" s="253">
        <f t="shared" si="109"/>
        <v>0</v>
      </c>
      <c r="AT883" s="27">
        <f t="shared" si="105"/>
        <v>0</v>
      </c>
      <c r="BH883" s="256"/>
    </row>
    <row r="884" spans="1:60" ht="18" customHeight="1">
      <c r="A884" s="218">
        <f>SUBTOTAL(3,$AT$7:AT884)</f>
        <v>878</v>
      </c>
      <c r="B884" s="251" t="s">
        <v>12867</v>
      </c>
      <c r="C884" s="251" t="str">
        <f t="shared" si="106"/>
        <v>008</v>
      </c>
      <c r="D884" s="260" t="s">
        <v>5156</v>
      </c>
      <c r="E884" s="258" t="s">
        <v>12868</v>
      </c>
      <c r="F884" s="251" t="s">
        <v>11626</v>
      </c>
      <c r="G884" s="251" t="s">
        <v>496</v>
      </c>
      <c r="H884" s="251"/>
      <c r="I884" s="259" t="s">
        <v>7091</v>
      </c>
      <c r="J884" s="252"/>
      <c r="K884" s="259" t="s">
        <v>7091</v>
      </c>
      <c r="L884" s="252"/>
      <c r="M884" s="251" t="s">
        <v>12220</v>
      </c>
      <c r="N884" s="251"/>
      <c r="O884" s="251"/>
      <c r="P884" s="251"/>
      <c r="Q884" s="288">
        <v>8900000</v>
      </c>
      <c r="R884" s="288"/>
      <c r="S884" s="288"/>
      <c r="T884" s="288"/>
      <c r="U884" s="253">
        <v>8900000</v>
      </c>
      <c r="V884" s="253"/>
      <c r="W884" s="253"/>
      <c r="X884" s="253"/>
      <c r="Y884" s="253"/>
      <c r="Z884" s="253"/>
      <c r="AA884" s="253"/>
      <c r="AB884" s="253"/>
      <c r="AC884" s="253"/>
      <c r="AD884" s="253"/>
      <c r="AE884" s="253"/>
      <c r="AF884" s="253"/>
      <c r="AG884" s="253"/>
      <c r="AH884" s="253"/>
      <c r="AI884" s="253">
        <v>0</v>
      </c>
      <c r="AJ884" s="253"/>
      <c r="AK884" s="253">
        <v>9250000</v>
      </c>
      <c r="AL884" s="253"/>
      <c r="AM884" s="253">
        <v>9250000</v>
      </c>
      <c r="AN884" s="253"/>
      <c r="AO884" s="253"/>
      <c r="AP884" s="253"/>
      <c r="AQ884" s="253"/>
      <c r="AR884" s="253"/>
      <c r="AS884" s="253">
        <f t="shared" si="109"/>
        <v>0</v>
      </c>
      <c r="AT884" s="27">
        <f t="shared" si="105"/>
        <v>0</v>
      </c>
      <c r="BH884" s="256"/>
    </row>
    <row r="885" spans="1:60" ht="18" customHeight="1">
      <c r="A885" s="218">
        <f>SUBTOTAL(3,$AT$7:AT885)</f>
        <v>879</v>
      </c>
      <c r="B885" s="251" t="s">
        <v>12869</v>
      </c>
      <c r="C885" s="251" t="str">
        <f t="shared" si="106"/>
        <v>008</v>
      </c>
      <c r="D885" s="260" t="s">
        <v>5740</v>
      </c>
      <c r="E885" s="258" t="s">
        <v>12870</v>
      </c>
      <c r="F885" s="251" t="s">
        <v>11808</v>
      </c>
      <c r="G885" s="251" t="s">
        <v>496</v>
      </c>
      <c r="H885" s="251"/>
      <c r="I885" s="259" t="s">
        <v>7091</v>
      </c>
      <c r="J885" s="252"/>
      <c r="K885" s="259" t="s">
        <v>7091</v>
      </c>
      <c r="L885" s="252"/>
      <c r="M885" s="251" t="s">
        <v>12235</v>
      </c>
      <c r="N885" s="251"/>
      <c r="O885" s="251"/>
      <c r="P885" s="251"/>
      <c r="Q885" s="288">
        <v>8900000</v>
      </c>
      <c r="R885" s="288"/>
      <c r="S885" s="288"/>
      <c r="T885" s="288"/>
      <c r="U885" s="253">
        <v>8900000</v>
      </c>
      <c r="V885" s="253"/>
      <c r="W885" s="253"/>
      <c r="X885" s="253"/>
      <c r="Y885" s="253"/>
      <c r="Z885" s="253"/>
      <c r="AA885" s="253"/>
      <c r="AB885" s="253"/>
      <c r="AC885" s="253"/>
      <c r="AD885" s="253"/>
      <c r="AE885" s="253"/>
      <c r="AF885" s="253"/>
      <c r="AG885" s="253"/>
      <c r="AH885" s="253"/>
      <c r="AI885" s="253">
        <v>0</v>
      </c>
      <c r="AJ885" s="253"/>
      <c r="AK885" s="253">
        <v>9250000</v>
      </c>
      <c r="AL885" s="253"/>
      <c r="AM885" s="253">
        <v>9250000</v>
      </c>
      <c r="AN885" s="253"/>
      <c r="AO885" s="253"/>
      <c r="AP885" s="253"/>
      <c r="AQ885" s="253"/>
      <c r="AR885" s="253"/>
      <c r="AS885" s="253">
        <f t="shared" si="109"/>
        <v>0</v>
      </c>
      <c r="AT885" s="27">
        <f t="shared" si="105"/>
        <v>0</v>
      </c>
      <c r="BH885" s="256"/>
    </row>
    <row r="886" spans="1:60" ht="18" customHeight="1">
      <c r="A886" s="218">
        <f>SUBTOTAL(3,$AT$7:AT886)</f>
        <v>880</v>
      </c>
      <c r="B886" s="251" t="s">
        <v>12871</v>
      </c>
      <c r="C886" s="251" t="str">
        <f t="shared" si="106"/>
        <v>008</v>
      </c>
      <c r="D886" s="260" t="s">
        <v>5304</v>
      </c>
      <c r="E886" s="258" t="s">
        <v>12872</v>
      </c>
      <c r="F886" s="251" t="s">
        <v>10899</v>
      </c>
      <c r="G886" s="251" t="s">
        <v>496</v>
      </c>
      <c r="H886" s="251"/>
      <c r="I886" s="259" t="s">
        <v>7091</v>
      </c>
      <c r="J886" s="252"/>
      <c r="K886" s="259" t="s">
        <v>7091</v>
      </c>
      <c r="L886" s="252"/>
      <c r="M886" s="251" t="s">
        <v>12227</v>
      </c>
      <c r="N886" s="251"/>
      <c r="O886" s="251"/>
      <c r="P886" s="251"/>
      <c r="Q886" s="288">
        <v>8900000</v>
      </c>
      <c r="R886" s="288"/>
      <c r="S886" s="288"/>
      <c r="T886" s="288"/>
      <c r="U886" s="253">
        <v>8900000</v>
      </c>
      <c r="V886" s="253"/>
      <c r="W886" s="253"/>
      <c r="X886" s="253"/>
      <c r="Y886" s="253"/>
      <c r="Z886" s="253"/>
      <c r="AA886" s="253"/>
      <c r="AB886" s="253"/>
      <c r="AC886" s="253"/>
      <c r="AD886" s="253"/>
      <c r="AE886" s="253"/>
      <c r="AF886" s="253"/>
      <c r="AG886" s="253"/>
      <c r="AH886" s="253"/>
      <c r="AI886" s="253">
        <v>0</v>
      </c>
      <c r="AJ886" s="253"/>
      <c r="AK886" s="253">
        <v>9250000</v>
      </c>
      <c r="AL886" s="253"/>
      <c r="AM886" s="253">
        <v>9250000</v>
      </c>
      <c r="AN886" s="253"/>
      <c r="AO886" s="253"/>
      <c r="AP886" s="253"/>
      <c r="AQ886" s="253"/>
      <c r="AR886" s="253"/>
      <c r="AS886" s="253">
        <f t="shared" si="109"/>
        <v>0</v>
      </c>
      <c r="AT886" s="27">
        <f t="shared" si="105"/>
        <v>0</v>
      </c>
      <c r="BH886" s="256"/>
    </row>
    <row r="887" spans="1:60" ht="18" customHeight="1">
      <c r="A887" s="218">
        <f>SUBTOTAL(3,$AT$7:AT887)</f>
        <v>881</v>
      </c>
      <c r="B887" s="251" t="s">
        <v>12873</v>
      </c>
      <c r="C887" s="251" t="str">
        <f t="shared" ref="C887:C918" si="110">MID(D887:D2579,4,3)</f>
        <v>008</v>
      </c>
      <c r="D887" s="260" t="s">
        <v>5530</v>
      </c>
      <c r="E887" s="258" t="s">
        <v>12874</v>
      </c>
      <c r="F887" s="251" t="s">
        <v>11676</v>
      </c>
      <c r="G887" s="251" t="s">
        <v>496</v>
      </c>
      <c r="H887" s="251"/>
      <c r="I887" s="259" t="s">
        <v>7091</v>
      </c>
      <c r="J887" s="252"/>
      <c r="K887" s="259" t="s">
        <v>7091</v>
      </c>
      <c r="L887" s="252"/>
      <c r="M887" s="251" t="s">
        <v>12220</v>
      </c>
      <c r="N887" s="251"/>
      <c r="O887" s="251"/>
      <c r="P887" s="251"/>
      <c r="Q887" s="288">
        <v>8900000</v>
      </c>
      <c r="R887" s="288"/>
      <c r="S887" s="288"/>
      <c r="T887" s="288"/>
      <c r="U887" s="253">
        <v>8900000</v>
      </c>
      <c r="V887" s="253"/>
      <c r="W887" s="253"/>
      <c r="X887" s="253"/>
      <c r="Y887" s="253"/>
      <c r="Z887" s="253"/>
      <c r="AA887" s="253"/>
      <c r="AB887" s="253"/>
      <c r="AC887" s="253"/>
      <c r="AD887" s="253"/>
      <c r="AE887" s="253"/>
      <c r="AF887" s="253"/>
      <c r="AG887" s="253"/>
      <c r="AH887" s="253"/>
      <c r="AI887" s="253">
        <v>0</v>
      </c>
      <c r="AJ887" s="253"/>
      <c r="AK887" s="253">
        <v>9250000</v>
      </c>
      <c r="AL887" s="253"/>
      <c r="AM887" s="253">
        <v>9250000</v>
      </c>
      <c r="AN887" s="253"/>
      <c r="AO887" s="253"/>
      <c r="AP887" s="253"/>
      <c r="AQ887" s="253"/>
      <c r="AR887" s="253"/>
      <c r="AS887" s="253">
        <f t="shared" si="109"/>
        <v>0</v>
      </c>
      <c r="AT887" s="27">
        <f t="shared" si="105"/>
        <v>0</v>
      </c>
      <c r="BH887" s="256"/>
    </row>
    <row r="888" spans="1:60" ht="18" customHeight="1">
      <c r="A888" s="218">
        <f>SUBTOTAL(3,$AT$7:AT888)</f>
        <v>882</v>
      </c>
      <c r="B888" s="251" t="s">
        <v>12849</v>
      </c>
      <c r="C888" s="251" t="str">
        <f t="shared" si="110"/>
        <v>008</v>
      </c>
      <c r="D888" s="260" t="s">
        <v>12850</v>
      </c>
      <c r="E888" s="258" t="s">
        <v>12851</v>
      </c>
      <c r="F888" s="251" t="s">
        <v>11084</v>
      </c>
      <c r="G888" s="251" t="s">
        <v>496</v>
      </c>
      <c r="H888" s="251"/>
      <c r="I888" s="259" t="s">
        <v>7091</v>
      </c>
      <c r="J888" s="252"/>
      <c r="K888" s="259" t="s">
        <v>7091</v>
      </c>
      <c r="L888" s="252"/>
      <c r="M888" s="251" t="s">
        <v>12217</v>
      </c>
      <c r="N888" s="251"/>
      <c r="O888" s="251"/>
      <c r="P888" s="251"/>
      <c r="Q888" s="288">
        <v>8900000</v>
      </c>
      <c r="R888" s="288"/>
      <c r="S888" s="288"/>
      <c r="T888" s="288"/>
      <c r="U888" s="253"/>
      <c r="V888" s="253"/>
      <c r="W888" s="253">
        <v>8900000</v>
      </c>
      <c r="X888" s="253"/>
      <c r="Y888" s="253"/>
      <c r="Z888" s="253"/>
      <c r="AA888" s="253"/>
      <c r="AB888" s="253"/>
      <c r="AC888" s="253"/>
      <c r="AD888" s="253"/>
      <c r="AE888" s="253"/>
      <c r="AF888" s="253"/>
      <c r="AG888" s="253"/>
      <c r="AH888" s="253"/>
      <c r="AI888" s="253">
        <v>0</v>
      </c>
      <c r="AJ888" s="253"/>
      <c r="AK888" s="253">
        <v>9250000</v>
      </c>
      <c r="AL888" s="253"/>
      <c r="AM888" s="253">
        <v>9250000</v>
      </c>
      <c r="AN888" s="253"/>
      <c r="AO888" s="253"/>
      <c r="AP888" s="253"/>
      <c r="AQ888" s="253"/>
      <c r="AR888" s="253"/>
      <c r="AS888" s="253">
        <f t="shared" si="109"/>
        <v>0</v>
      </c>
      <c r="AT888" s="27">
        <f t="shared" si="105"/>
        <v>0</v>
      </c>
      <c r="BH888" s="256"/>
    </row>
    <row r="889" spans="1:60" ht="18" customHeight="1">
      <c r="A889" s="218">
        <f>SUBTOTAL(3,$AT$7:AT889)</f>
        <v>883</v>
      </c>
      <c r="B889" s="251" t="s">
        <v>12861</v>
      </c>
      <c r="C889" s="251" t="str">
        <f t="shared" si="110"/>
        <v>008</v>
      </c>
      <c r="D889" s="260" t="s">
        <v>12862</v>
      </c>
      <c r="E889" s="258" t="s">
        <v>12863</v>
      </c>
      <c r="F889" s="251" t="s">
        <v>11938</v>
      </c>
      <c r="G889" s="251" t="s">
        <v>496</v>
      </c>
      <c r="H889" s="251"/>
      <c r="I889" s="259" t="s">
        <v>7091</v>
      </c>
      <c r="J889" s="252"/>
      <c r="K889" s="259" t="s">
        <v>7091</v>
      </c>
      <c r="L889" s="252"/>
      <c r="M889" s="251" t="s">
        <v>12223</v>
      </c>
      <c r="N889" s="251"/>
      <c r="O889" s="251"/>
      <c r="P889" s="251"/>
      <c r="Q889" s="288">
        <v>8900000</v>
      </c>
      <c r="R889" s="288"/>
      <c r="S889" s="288"/>
      <c r="T889" s="288"/>
      <c r="U889" s="253"/>
      <c r="V889" s="253"/>
      <c r="W889" s="253"/>
      <c r="X889" s="253"/>
      <c r="Y889" s="253"/>
      <c r="Z889" s="253"/>
      <c r="AA889" s="253"/>
      <c r="AB889" s="253"/>
      <c r="AC889" s="253"/>
      <c r="AD889" s="253"/>
      <c r="AE889" s="253"/>
      <c r="AF889" s="253"/>
      <c r="AG889" s="253"/>
      <c r="AH889" s="253"/>
      <c r="AI889" s="253">
        <v>8900000</v>
      </c>
      <c r="AJ889" s="253"/>
      <c r="AK889" s="253">
        <v>9250000</v>
      </c>
      <c r="AL889" s="253"/>
      <c r="AM889" s="253"/>
      <c r="AN889" s="253"/>
      <c r="AO889" s="253"/>
      <c r="AP889" s="253"/>
      <c r="AQ889" s="253"/>
      <c r="AR889" s="253"/>
      <c r="AS889" s="253">
        <f t="shared" si="109"/>
        <v>9250000</v>
      </c>
      <c r="AT889" s="27">
        <f t="shared" si="105"/>
        <v>18150000</v>
      </c>
      <c r="BH889" s="256"/>
    </row>
    <row r="890" spans="1:60" ht="18" customHeight="1">
      <c r="A890" s="218">
        <f>SUBTOTAL(3,$AT$7:AT890)</f>
        <v>884</v>
      </c>
      <c r="B890" s="251" t="s">
        <v>12883</v>
      </c>
      <c r="C890" s="251" t="str">
        <f t="shared" si="110"/>
        <v>008</v>
      </c>
      <c r="D890" s="260" t="s">
        <v>12884</v>
      </c>
      <c r="E890" s="258" t="s">
        <v>12885</v>
      </c>
      <c r="F890" s="251" t="s">
        <v>11811</v>
      </c>
      <c r="G890" s="251" t="s">
        <v>496</v>
      </c>
      <c r="H890" s="251"/>
      <c r="I890" s="259" t="s">
        <v>7091</v>
      </c>
      <c r="J890" s="252"/>
      <c r="K890" s="259" t="s">
        <v>7091</v>
      </c>
      <c r="L890" s="252"/>
      <c r="M890" s="251" t="s">
        <v>12220</v>
      </c>
      <c r="N890" s="251"/>
      <c r="O890" s="251"/>
      <c r="P890" s="251"/>
      <c r="Q890" s="288">
        <v>0</v>
      </c>
      <c r="R890" s="288"/>
      <c r="S890" s="288"/>
      <c r="T890" s="288"/>
      <c r="U890" s="253"/>
      <c r="V890" s="253"/>
      <c r="W890" s="253"/>
      <c r="X890" s="253"/>
      <c r="Y890" s="253"/>
      <c r="Z890" s="253"/>
      <c r="AA890" s="253"/>
      <c r="AB890" s="253"/>
      <c r="AC890" s="253"/>
      <c r="AD890" s="253"/>
      <c r="AE890" s="253"/>
      <c r="AF890" s="253"/>
      <c r="AG890" s="253"/>
      <c r="AH890" s="253"/>
      <c r="AI890" s="253">
        <v>0</v>
      </c>
      <c r="AJ890" s="253"/>
      <c r="AK890" s="253">
        <v>0</v>
      </c>
      <c r="AL890" s="253"/>
      <c r="AM890" s="253"/>
      <c r="AN890" s="253"/>
      <c r="AO890" s="253"/>
      <c r="AP890" s="253"/>
      <c r="AQ890" s="253"/>
      <c r="AR890" s="253"/>
      <c r="AS890" s="253">
        <f t="shared" si="109"/>
        <v>0</v>
      </c>
      <c r="AT890" s="27">
        <f t="shared" si="105"/>
        <v>0</v>
      </c>
      <c r="AV890" s="264">
        <v>1</v>
      </c>
      <c r="AW890" s="264"/>
      <c r="AX890" s="264"/>
      <c r="AY890" s="264"/>
      <c r="BH890" s="256"/>
    </row>
    <row r="891" spans="1:60" ht="18" customHeight="1">
      <c r="A891" s="218">
        <f>SUBTOTAL(3,$AT$7:AT891)</f>
        <v>885</v>
      </c>
      <c r="B891" s="251" t="s">
        <v>12886</v>
      </c>
      <c r="C891" s="251" t="str">
        <f t="shared" si="110"/>
        <v>008</v>
      </c>
      <c r="D891" s="260" t="s">
        <v>5059</v>
      </c>
      <c r="E891" s="258" t="s">
        <v>9927</v>
      </c>
      <c r="F891" s="251" t="s">
        <v>10593</v>
      </c>
      <c r="G891" s="251" t="s">
        <v>496</v>
      </c>
      <c r="H891" s="251"/>
      <c r="I891" s="259" t="s">
        <v>7091</v>
      </c>
      <c r="J891" s="252"/>
      <c r="K891" s="259" t="s">
        <v>7091</v>
      </c>
      <c r="L891" s="252"/>
      <c r="M891" s="251" t="s">
        <v>12233</v>
      </c>
      <c r="N891" s="251"/>
      <c r="O891" s="251"/>
      <c r="P891" s="251"/>
      <c r="Q891" s="288">
        <v>8900000</v>
      </c>
      <c r="R891" s="288"/>
      <c r="S891" s="288"/>
      <c r="T891" s="288"/>
      <c r="U891" s="253">
        <v>8900000</v>
      </c>
      <c r="V891" s="253"/>
      <c r="W891" s="253"/>
      <c r="X891" s="253"/>
      <c r="Y891" s="253"/>
      <c r="Z891" s="253"/>
      <c r="AA891" s="253"/>
      <c r="AB891" s="253"/>
      <c r="AC891" s="253"/>
      <c r="AD891" s="253"/>
      <c r="AE891" s="253"/>
      <c r="AF891" s="253"/>
      <c r="AG891" s="253"/>
      <c r="AH891" s="253"/>
      <c r="AI891" s="253">
        <v>0</v>
      </c>
      <c r="AJ891" s="253"/>
      <c r="AK891" s="253">
        <v>9250000</v>
      </c>
      <c r="AL891" s="253"/>
      <c r="AM891" s="253">
        <v>9250000</v>
      </c>
      <c r="AN891" s="253"/>
      <c r="AO891" s="253"/>
      <c r="AP891" s="253"/>
      <c r="AQ891" s="253"/>
      <c r="AR891" s="253"/>
      <c r="AS891" s="253">
        <f t="shared" si="109"/>
        <v>0</v>
      </c>
      <c r="AT891" s="27">
        <f t="shared" si="105"/>
        <v>0</v>
      </c>
      <c r="BH891" s="256"/>
    </row>
    <row r="892" spans="1:60" ht="18" customHeight="1">
      <c r="A892" s="218">
        <f>SUBTOTAL(3,$AT$7:AT892)</f>
        <v>886</v>
      </c>
      <c r="B892" s="251" t="s">
        <v>12887</v>
      </c>
      <c r="C892" s="251" t="str">
        <f t="shared" si="110"/>
        <v>008</v>
      </c>
      <c r="D892" s="260" t="s">
        <v>6779</v>
      </c>
      <c r="E892" s="258" t="s">
        <v>12888</v>
      </c>
      <c r="F892" s="251" t="s">
        <v>8781</v>
      </c>
      <c r="G892" s="251" t="s">
        <v>7106</v>
      </c>
      <c r="H892" s="251"/>
      <c r="I892" s="259" t="s">
        <v>7091</v>
      </c>
      <c r="J892" s="252"/>
      <c r="K892" s="259" t="s">
        <v>7091</v>
      </c>
      <c r="L892" s="252"/>
      <c r="M892" s="251" t="s">
        <v>12233</v>
      </c>
      <c r="N892" s="251"/>
      <c r="O892" s="251"/>
      <c r="P892" s="251"/>
      <c r="Q892" s="288">
        <v>8900000</v>
      </c>
      <c r="R892" s="288"/>
      <c r="S892" s="288"/>
      <c r="T892" s="288"/>
      <c r="U892" s="253">
        <v>8900000</v>
      </c>
      <c r="V892" s="253"/>
      <c r="W892" s="253"/>
      <c r="X892" s="253"/>
      <c r="Y892" s="253"/>
      <c r="Z892" s="253"/>
      <c r="AA892" s="253"/>
      <c r="AB892" s="253"/>
      <c r="AC892" s="253"/>
      <c r="AD892" s="253"/>
      <c r="AE892" s="253"/>
      <c r="AF892" s="253"/>
      <c r="AG892" s="253"/>
      <c r="AH892" s="253"/>
      <c r="AI892" s="253">
        <v>0</v>
      </c>
      <c r="AJ892" s="253"/>
      <c r="AK892" s="253">
        <v>9250000</v>
      </c>
      <c r="AL892" s="253"/>
      <c r="AM892" s="253"/>
      <c r="AN892" s="253"/>
      <c r="AO892" s="253"/>
      <c r="AP892" s="253"/>
      <c r="AQ892" s="253"/>
      <c r="AR892" s="253"/>
      <c r="AS892" s="253">
        <f t="shared" si="109"/>
        <v>9250000</v>
      </c>
      <c r="AT892" s="27">
        <f t="shared" si="105"/>
        <v>9250000</v>
      </c>
      <c r="BH892" s="256"/>
    </row>
    <row r="893" spans="1:60" ht="18" customHeight="1">
      <c r="A893" s="218">
        <f>SUBTOTAL(3,$AT$7:AT893)</f>
        <v>887</v>
      </c>
      <c r="B893" s="251" t="s">
        <v>12889</v>
      </c>
      <c r="C893" s="251" t="str">
        <f t="shared" si="110"/>
        <v>008</v>
      </c>
      <c r="D893" s="260" t="s">
        <v>6940</v>
      </c>
      <c r="E893" s="258" t="s">
        <v>12890</v>
      </c>
      <c r="F893" s="251" t="s">
        <v>10989</v>
      </c>
      <c r="G893" s="251" t="s">
        <v>7106</v>
      </c>
      <c r="H893" s="251"/>
      <c r="I893" s="259" t="s">
        <v>7091</v>
      </c>
      <c r="J893" s="252"/>
      <c r="K893" s="259" t="s">
        <v>7091</v>
      </c>
      <c r="L893" s="252"/>
      <c r="M893" s="251" t="s">
        <v>12235</v>
      </c>
      <c r="N893" s="251"/>
      <c r="O893" s="251"/>
      <c r="P893" s="251"/>
      <c r="Q893" s="288">
        <v>8900000</v>
      </c>
      <c r="R893" s="288"/>
      <c r="S893" s="288"/>
      <c r="T893" s="288"/>
      <c r="U893" s="253">
        <v>8900000</v>
      </c>
      <c r="V893" s="253"/>
      <c r="W893" s="253"/>
      <c r="X893" s="253"/>
      <c r="Y893" s="253"/>
      <c r="Z893" s="253"/>
      <c r="AA893" s="253"/>
      <c r="AB893" s="253"/>
      <c r="AC893" s="253"/>
      <c r="AD893" s="253"/>
      <c r="AE893" s="253"/>
      <c r="AF893" s="253"/>
      <c r="AG893" s="253"/>
      <c r="AH893" s="253"/>
      <c r="AI893" s="253">
        <v>0</v>
      </c>
      <c r="AJ893" s="253"/>
      <c r="AK893" s="253">
        <v>9250000</v>
      </c>
      <c r="AL893" s="253"/>
      <c r="AM893" s="253"/>
      <c r="AN893" s="253"/>
      <c r="AO893" s="253"/>
      <c r="AP893" s="253"/>
      <c r="AQ893" s="253"/>
      <c r="AR893" s="253"/>
      <c r="AS893" s="253">
        <f t="shared" si="109"/>
        <v>9250000</v>
      </c>
      <c r="AT893" s="27">
        <f t="shared" si="105"/>
        <v>9250000</v>
      </c>
      <c r="BH893" s="256"/>
    </row>
    <row r="894" spans="1:60" ht="18" customHeight="1">
      <c r="A894" s="218">
        <f>SUBTOTAL(3,$AT$7:AT894)</f>
        <v>888</v>
      </c>
      <c r="B894" s="251" t="s">
        <v>12891</v>
      </c>
      <c r="C894" s="251" t="str">
        <f t="shared" si="110"/>
        <v>008</v>
      </c>
      <c r="D894" s="260" t="s">
        <v>6429</v>
      </c>
      <c r="E894" s="258" t="s">
        <v>12892</v>
      </c>
      <c r="F894" s="251" t="s">
        <v>11561</v>
      </c>
      <c r="G894" s="251" t="s">
        <v>496</v>
      </c>
      <c r="H894" s="251"/>
      <c r="I894" s="259" t="s">
        <v>7091</v>
      </c>
      <c r="J894" s="252"/>
      <c r="K894" s="259" t="s">
        <v>7091</v>
      </c>
      <c r="L894" s="252"/>
      <c r="M894" s="251" t="s">
        <v>12220</v>
      </c>
      <c r="N894" s="251"/>
      <c r="O894" s="251"/>
      <c r="P894" s="251"/>
      <c r="Q894" s="288">
        <v>8900000</v>
      </c>
      <c r="R894" s="288"/>
      <c r="S894" s="288"/>
      <c r="T894" s="288"/>
      <c r="U894" s="253">
        <v>8900000</v>
      </c>
      <c r="V894" s="253"/>
      <c r="W894" s="253"/>
      <c r="X894" s="253"/>
      <c r="Y894" s="253"/>
      <c r="Z894" s="253"/>
      <c r="AA894" s="253"/>
      <c r="AB894" s="253"/>
      <c r="AC894" s="253"/>
      <c r="AD894" s="253"/>
      <c r="AE894" s="253"/>
      <c r="AF894" s="253"/>
      <c r="AG894" s="253"/>
      <c r="AH894" s="253"/>
      <c r="AI894" s="253">
        <v>0</v>
      </c>
      <c r="AJ894" s="253"/>
      <c r="AK894" s="253">
        <v>9250000</v>
      </c>
      <c r="AL894" s="253"/>
      <c r="AM894" s="253"/>
      <c r="AN894" s="253"/>
      <c r="AO894" s="253"/>
      <c r="AP894" s="253"/>
      <c r="AQ894" s="253"/>
      <c r="AR894" s="253"/>
      <c r="AS894" s="253">
        <f t="shared" si="109"/>
        <v>9250000</v>
      </c>
      <c r="AT894" s="27">
        <f t="shared" si="105"/>
        <v>9250000</v>
      </c>
      <c r="BH894" s="256"/>
    </row>
    <row r="895" spans="1:60" ht="18" customHeight="1">
      <c r="A895" s="218">
        <f>SUBTOTAL(3,$AT$7:AT895)</f>
        <v>889</v>
      </c>
      <c r="B895" s="251" t="s">
        <v>12893</v>
      </c>
      <c r="C895" s="251" t="str">
        <f t="shared" si="110"/>
        <v>008</v>
      </c>
      <c r="D895" s="260" t="s">
        <v>5110</v>
      </c>
      <c r="E895" s="258" t="s">
        <v>12894</v>
      </c>
      <c r="F895" s="251" t="s">
        <v>12895</v>
      </c>
      <c r="G895" s="251" t="s">
        <v>496</v>
      </c>
      <c r="H895" s="251"/>
      <c r="I895" s="259" t="s">
        <v>7091</v>
      </c>
      <c r="J895" s="252"/>
      <c r="K895" s="259" t="s">
        <v>7091</v>
      </c>
      <c r="L895" s="252"/>
      <c r="M895" s="251" t="s">
        <v>12217</v>
      </c>
      <c r="N895" s="251"/>
      <c r="O895" s="251"/>
      <c r="P895" s="251"/>
      <c r="Q895" s="288">
        <v>8900000</v>
      </c>
      <c r="R895" s="288"/>
      <c r="S895" s="288"/>
      <c r="T895" s="288"/>
      <c r="U895" s="253">
        <v>8900000</v>
      </c>
      <c r="V895" s="253"/>
      <c r="W895" s="253"/>
      <c r="X895" s="253"/>
      <c r="Y895" s="253"/>
      <c r="Z895" s="253"/>
      <c r="AA895" s="253"/>
      <c r="AB895" s="253"/>
      <c r="AC895" s="253"/>
      <c r="AD895" s="253"/>
      <c r="AE895" s="253"/>
      <c r="AF895" s="253"/>
      <c r="AG895" s="253"/>
      <c r="AH895" s="253"/>
      <c r="AI895" s="253">
        <v>0</v>
      </c>
      <c r="AJ895" s="253"/>
      <c r="AK895" s="253">
        <v>9250000</v>
      </c>
      <c r="AL895" s="253"/>
      <c r="AM895" s="253"/>
      <c r="AN895" s="253"/>
      <c r="AO895" s="253">
        <v>9250000</v>
      </c>
      <c r="AP895" s="253"/>
      <c r="AQ895" s="253"/>
      <c r="AR895" s="253"/>
      <c r="AS895" s="253">
        <f>IF(SUM(AL895:AO895)&lt;SUM(AK895),SUM(AK895)-SUM(AL895:AO895),)</f>
        <v>0</v>
      </c>
      <c r="AT895" s="27">
        <f t="shared" si="105"/>
        <v>0</v>
      </c>
      <c r="BH895" s="256"/>
    </row>
    <row r="896" spans="1:60" ht="18" customHeight="1">
      <c r="A896" s="218">
        <f>SUBTOTAL(3,$AT$7:AT896)</f>
        <v>890</v>
      </c>
      <c r="B896" s="251" t="s">
        <v>12896</v>
      </c>
      <c r="C896" s="251" t="str">
        <f t="shared" si="110"/>
        <v>008</v>
      </c>
      <c r="D896" s="260" t="s">
        <v>5076</v>
      </c>
      <c r="E896" s="258" t="s">
        <v>12897</v>
      </c>
      <c r="F896" s="251" t="s">
        <v>11435</v>
      </c>
      <c r="G896" s="251" t="s">
        <v>496</v>
      </c>
      <c r="H896" s="251"/>
      <c r="I896" s="259" t="s">
        <v>7091</v>
      </c>
      <c r="J896" s="252"/>
      <c r="K896" s="259" t="s">
        <v>7091</v>
      </c>
      <c r="L896" s="252"/>
      <c r="M896" s="251" t="s">
        <v>12223</v>
      </c>
      <c r="N896" s="251"/>
      <c r="O896" s="251"/>
      <c r="P896" s="251"/>
      <c r="Q896" s="288">
        <v>8900000</v>
      </c>
      <c r="R896" s="288"/>
      <c r="S896" s="288"/>
      <c r="T896" s="288"/>
      <c r="U896" s="253">
        <v>8900000</v>
      </c>
      <c r="V896" s="253"/>
      <c r="W896" s="253"/>
      <c r="X896" s="253"/>
      <c r="Y896" s="253"/>
      <c r="Z896" s="253"/>
      <c r="AA896" s="253"/>
      <c r="AB896" s="253"/>
      <c r="AC896" s="253"/>
      <c r="AD896" s="253"/>
      <c r="AE896" s="253"/>
      <c r="AF896" s="253"/>
      <c r="AG896" s="253"/>
      <c r="AH896" s="253"/>
      <c r="AI896" s="253">
        <v>0</v>
      </c>
      <c r="AJ896" s="253"/>
      <c r="AK896" s="253">
        <v>9250000</v>
      </c>
      <c r="AL896" s="253"/>
      <c r="AM896" s="253">
        <v>9250000</v>
      </c>
      <c r="AN896" s="253"/>
      <c r="AO896" s="253"/>
      <c r="AP896" s="253"/>
      <c r="AQ896" s="253"/>
      <c r="AR896" s="253"/>
      <c r="AS896" s="253">
        <f>IF(SUM(AL896:AM896)&lt;SUM(AK896),SUM(AK896)-SUM(AL896:AM896),)</f>
        <v>0</v>
      </c>
      <c r="AT896" s="27">
        <f t="shared" si="105"/>
        <v>0</v>
      </c>
      <c r="BH896" s="256"/>
    </row>
    <row r="897" spans="1:60" ht="18" customHeight="1">
      <c r="A897" s="218">
        <f>SUBTOTAL(3,$AT$7:AT897)</f>
        <v>891</v>
      </c>
      <c r="B897" s="251" t="s">
        <v>12898</v>
      </c>
      <c r="C897" s="251" t="str">
        <f t="shared" si="110"/>
        <v>008</v>
      </c>
      <c r="D897" s="260" t="s">
        <v>6196</v>
      </c>
      <c r="E897" s="258" t="s">
        <v>12899</v>
      </c>
      <c r="F897" s="251" t="s">
        <v>10857</v>
      </c>
      <c r="G897" s="251" t="s">
        <v>496</v>
      </c>
      <c r="H897" s="251"/>
      <c r="I897" s="259" t="s">
        <v>7091</v>
      </c>
      <c r="J897" s="252"/>
      <c r="K897" s="259" t="s">
        <v>7091</v>
      </c>
      <c r="L897" s="252"/>
      <c r="M897" s="251" t="s">
        <v>12227</v>
      </c>
      <c r="N897" s="251"/>
      <c r="O897" s="251"/>
      <c r="P897" s="251"/>
      <c r="Q897" s="288">
        <v>8900000</v>
      </c>
      <c r="R897" s="288"/>
      <c r="S897" s="288"/>
      <c r="T897" s="288"/>
      <c r="U897" s="253">
        <v>8900000</v>
      </c>
      <c r="V897" s="253"/>
      <c r="W897" s="253"/>
      <c r="X897" s="253"/>
      <c r="Y897" s="253"/>
      <c r="Z897" s="253"/>
      <c r="AA897" s="253"/>
      <c r="AB897" s="253"/>
      <c r="AC897" s="253"/>
      <c r="AD897" s="253"/>
      <c r="AE897" s="253"/>
      <c r="AF897" s="253"/>
      <c r="AG897" s="253"/>
      <c r="AH897" s="253"/>
      <c r="AI897" s="253">
        <v>0</v>
      </c>
      <c r="AJ897" s="253"/>
      <c r="AK897" s="253">
        <v>9250000</v>
      </c>
      <c r="AL897" s="253"/>
      <c r="AM897" s="253">
        <v>9250000</v>
      </c>
      <c r="AN897" s="253"/>
      <c r="AO897" s="253"/>
      <c r="AP897" s="253"/>
      <c r="AQ897" s="253"/>
      <c r="AR897" s="253"/>
      <c r="AS897" s="253">
        <f>IF(SUM(AL897:AM897)&lt;SUM(AK897),SUM(AK897)-SUM(AL897:AM897),)</f>
        <v>0</v>
      </c>
      <c r="AT897" s="27">
        <f t="shared" si="105"/>
        <v>0</v>
      </c>
      <c r="BH897" s="256"/>
    </row>
    <row r="898" spans="1:60" ht="18" customHeight="1">
      <c r="A898" s="218">
        <f>SUBTOTAL(3,$AT$7:AT898)</f>
        <v>892</v>
      </c>
      <c r="B898" s="251" t="s">
        <v>12864</v>
      </c>
      <c r="C898" s="251" t="str">
        <f t="shared" si="110"/>
        <v>008</v>
      </c>
      <c r="D898" s="260" t="s">
        <v>12865</v>
      </c>
      <c r="E898" s="258" t="s">
        <v>12866</v>
      </c>
      <c r="F898" s="251" t="s">
        <v>10630</v>
      </c>
      <c r="G898" s="251" t="s">
        <v>496</v>
      </c>
      <c r="H898" s="251"/>
      <c r="I898" s="259" t="s">
        <v>7091</v>
      </c>
      <c r="J898" s="252"/>
      <c r="K898" s="259" t="s">
        <v>7091</v>
      </c>
      <c r="L898" s="252"/>
      <c r="M898" s="251" t="s">
        <v>12217</v>
      </c>
      <c r="N898" s="251"/>
      <c r="O898" s="251"/>
      <c r="P898" s="251"/>
      <c r="Q898" s="288">
        <v>8900000</v>
      </c>
      <c r="R898" s="288"/>
      <c r="S898" s="288"/>
      <c r="T898" s="288"/>
      <c r="U898" s="253"/>
      <c r="V898" s="253"/>
      <c r="W898" s="253"/>
      <c r="X898" s="253"/>
      <c r="Y898" s="253">
        <v>8900000</v>
      </c>
      <c r="Z898" s="253"/>
      <c r="AA898" s="253"/>
      <c r="AB898" s="253"/>
      <c r="AC898" s="253"/>
      <c r="AD898" s="253"/>
      <c r="AE898" s="253"/>
      <c r="AF898" s="253"/>
      <c r="AG898" s="253"/>
      <c r="AH898" s="253"/>
      <c r="AI898" s="253">
        <v>0</v>
      </c>
      <c r="AJ898" s="253"/>
      <c r="AK898" s="253">
        <v>9250000</v>
      </c>
      <c r="AL898" s="253"/>
      <c r="AM898" s="253"/>
      <c r="AN898" s="253"/>
      <c r="AO898" s="253">
        <v>9250000</v>
      </c>
      <c r="AP898" s="253"/>
      <c r="AQ898" s="253"/>
      <c r="AR898" s="253"/>
      <c r="AS898" s="253">
        <f>IF(SUM(AL898:AO898)&lt;SUM(AK898),SUM(AK898)-SUM(AL898:AO898),)</f>
        <v>0</v>
      </c>
      <c r="AT898" s="27">
        <f t="shared" si="105"/>
        <v>0</v>
      </c>
      <c r="BH898" s="256"/>
    </row>
    <row r="899" spans="1:60" ht="18" customHeight="1">
      <c r="A899" s="218">
        <f>SUBTOTAL(3,$AT$7:AT899)</f>
        <v>893</v>
      </c>
      <c r="B899" s="251" t="s">
        <v>12903</v>
      </c>
      <c r="C899" s="251" t="str">
        <f t="shared" si="110"/>
        <v>008</v>
      </c>
      <c r="D899" s="260" t="s">
        <v>5836</v>
      </c>
      <c r="E899" s="258" t="s">
        <v>12904</v>
      </c>
      <c r="F899" s="251" t="s">
        <v>11356</v>
      </c>
      <c r="G899" s="251" t="s">
        <v>496</v>
      </c>
      <c r="H899" s="251"/>
      <c r="I899" s="259" t="s">
        <v>7091</v>
      </c>
      <c r="J899" s="252"/>
      <c r="K899" s="259" t="s">
        <v>7091</v>
      </c>
      <c r="L899" s="252"/>
      <c r="M899" s="251" t="s">
        <v>12235</v>
      </c>
      <c r="N899" s="251"/>
      <c r="O899" s="251"/>
      <c r="P899" s="251"/>
      <c r="Q899" s="288">
        <v>8900000</v>
      </c>
      <c r="R899" s="288"/>
      <c r="S899" s="288"/>
      <c r="T899" s="288"/>
      <c r="U899" s="253">
        <v>8900000</v>
      </c>
      <c r="V899" s="253"/>
      <c r="W899" s="253"/>
      <c r="X899" s="253"/>
      <c r="Y899" s="253"/>
      <c r="Z899" s="253"/>
      <c r="AA899" s="253"/>
      <c r="AB899" s="253"/>
      <c r="AC899" s="253"/>
      <c r="AD899" s="253"/>
      <c r="AE899" s="253"/>
      <c r="AF899" s="253"/>
      <c r="AG899" s="253"/>
      <c r="AH899" s="253"/>
      <c r="AI899" s="253">
        <v>0</v>
      </c>
      <c r="AJ899" s="253"/>
      <c r="AK899" s="253">
        <v>9250000</v>
      </c>
      <c r="AL899" s="253"/>
      <c r="AM899" s="253">
        <v>9250000</v>
      </c>
      <c r="AN899" s="253"/>
      <c r="AO899" s="253"/>
      <c r="AP899" s="253"/>
      <c r="AQ899" s="253"/>
      <c r="AR899" s="253"/>
      <c r="AS899" s="253">
        <f>IF(SUM(AL899:AM899)&lt;SUM(AK899),SUM(AK899)-SUM(AL899:AM899),)</f>
        <v>0</v>
      </c>
      <c r="AT899" s="27">
        <f t="shared" si="105"/>
        <v>0</v>
      </c>
      <c r="BH899" s="256"/>
    </row>
    <row r="900" spans="1:60" ht="18" customHeight="1">
      <c r="A900" s="218">
        <f>SUBTOTAL(3,$AT$7:AT900)</f>
        <v>894</v>
      </c>
      <c r="B900" s="251" t="s">
        <v>12905</v>
      </c>
      <c r="C900" s="251" t="str">
        <f t="shared" si="110"/>
        <v>008</v>
      </c>
      <c r="D900" s="260" t="s">
        <v>6874</v>
      </c>
      <c r="E900" s="258" t="s">
        <v>12906</v>
      </c>
      <c r="F900" s="251" t="s">
        <v>11943</v>
      </c>
      <c r="G900" s="251" t="s">
        <v>496</v>
      </c>
      <c r="H900" s="251"/>
      <c r="I900" s="259" t="s">
        <v>7091</v>
      </c>
      <c r="J900" s="252"/>
      <c r="K900" s="259" t="s">
        <v>7091</v>
      </c>
      <c r="L900" s="252"/>
      <c r="M900" s="251" t="s">
        <v>12227</v>
      </c>
      <c r="N900" s="251"/>
      <c r="O900" s="251"/>
      <c r="P900" s="251"/>
      <c r="Q900" s="288">
        <v>8900000</v>
      </c>
      <c r="R900" s="288"/>
      <c r="S900" s="288"/>
      <c r="T900" s="288"/>
      <c r="U900" s="253">
        <v>8900000</v>
      </c>
      <c r="V900" s="253"/>
      <c r="W900" s="253"/>
      <c r="X900" s="253"/>
      <c r="Y900" s="253"/>
      <c r="Z900" s="253"/>
      <c r="AA900" s="253"/>
      <c r="AB900" s="253"/>
      <c r="AC900" s="253"/>
      <c r="AD900" s="253"/>
      <c r="AE900" s="253"/>
      <c r="AF900" s="253"/>
      <c r="AG900" s="253"/>
      <c r="AH900" s="253"/>
      <c r="AI900" s="253">
        <v>0</v>
      </c>
      <c r="AJ900" s="253"/>
      <c r="AK900" s="253">
        <v>9250000</v>
      </c>
      <c r="AL900" s="253"/>
      <c r="AM900" s="253"/>
      <c r="AN900" s="253"/>
      <c r="AO900" s="253"/>
      <c r="AP900" s="253"/>
      <c r="AQ900" s="253"/>
      <c r="AR900" s="253"/>
      <c r="AS900" s="253">
        <f>IF(SUM(AL900:AM900)&lt;SUM(AK900),SUM(AK900)-SUM(AL900:AM900),)</f>
        <v>9250000</v>
      </c>
      <c r="AT900" s="27">
        <f t="shared" si="105"/>
        <v>9250000</v>
      </c>
      <c r="BH900" s="256"/>
    </row>
    <row r="901" spans="1:60" ht="18" customHeight="1">
      <c r="A901" s="218">
        <f>SUBTOTAL(3,$AT$7:AT901)</f>
        <v>895</v>
      </c>
      <c r="B901" s="251" t="s">
        <v>12907</v>
      </c>
      <c r="C901" s="251" t="str">
        <f t="shared" si="110"/>
        <v>008</v>
      </c>
      <c r="D901" s="260" t="s">
        <v>5011</v>
      </c>
      <c r="E901" s="258" t="s">
        <v>12908</v>
      </c>
      <c r="F901" s="251" t="s">
        <v>11065</v>
      </c>
      <c r="G901" s="251" t="s">
        <v>496</v>
      </c>
      <c r="H901" s="251"/>
      <c r="I901" s="259" t="s">
        <v>7091</v>
      </c>
      <c r="J901" s="252"/>
      <c r="K901" s="259" t="s">
        <v>7091</v>
      </c>
      <c r="L901" s="252"/>
      <c r="M901" s="251" t="s">
        <v>12223</v>
      </c>
      <c r="N901" s="251"/>
      <c r="O901" s="251"/>
      <c r="P901" s="251"/>
      <c r="Q901" s="288">
        <v>8900000</v>
      </c>
      <c r="R901" s="288"/>
      <c r="S901" s="288"/>
      <c r="T901" s="288"/>
      <c r="U901" s="253">
        <v>8900000</v>
      </c>
      <c r="V901" s="253"/>
      <c r="W901" s="253"/>
      <c r="X901" s="253"/>
      <c r="Y901" s="253"/>
      <c r="Z901" s="253"/>
      <c r="AA901" s="253"/>
      <c r="AB901" s="253"/>
      <c r="AC901" s="253"/>
      <c r="AD901" s="253"/>
      <c r="AE901" s="253"/>
      <c r="AF901" s="253"/>
      <c r="AG901" s="253"/>
      <c r="AH901" s="253"/>
      <c r="AI901" s="253">
        <v>0</v>
      </c>
      <c r="AJ901" s="253"/>
      <c r="AK901" s="253">
        <v>9250000</v>
      </c>
      <c r="AL901" s="253"/>
      <c r="AM901" s="253"/>
      <c r="AN901" s="253"/>
      <c r="AO901" s="253">
        <v>9250000</v>
      </c>
      <c r="AP901" s="253"/>
      <c r="AQ901" s="253"/>
      <c r="AR901" s="253"/>
      <c r="AS901" s="253">
        <f>IF(SUM(AL901:AO901)&lt;SUM(AK901),SUM(AK901)-SUM(AL901:AO901),)</f>
        <v>0</v>
      </c>
      <c r="AT901" s="27">
        <f t="shared" si="105"/>
        <v>0</v>
      </c>
      <c r="BH901" s="256"/>
    </row>
    <row r="902" spans="1:60" s="269" customFormat="1" ht="18" customHeight="1">
      <c r="A902" s="218">
        <f>SUBTOTAL(3,$AT$7:AT902)</f>
        <v>896</v>
      </c>
      <c r="B902" s="251" t="s">
        <v>12909</v>
      </c>
      <c r="C902" s="251" t="str">
        <f t="shared" si="110"/>
        <v>008</v>
      </c>
      <c r="D902" s="260" t="s">
        <v>6399</v>
      </c>
      <c r="E902" s="258" t="s">
        <v>12910</v>
      </c>
      <c r="F902" s="251" t="s">
        <v>11003</v>
      </c>
      <c r="G902" s="251" t="s">
        <v>496</v>
      </c>
      <c r="H902" s="251"/>
      <c r="I902" s="259" t="s">
        <v>7091</v>
      </c>
      <c r="J902" s="252"/>
      <c r="K902" s="259" t="s">
        <v>7091</v>
      </c>
      <c r="L902" s="252"/>
      <c r="M902" s="251" t="s">
        <v>12220</v>
      </c>
      <c r="N902" s="251"/>
      <c r="O902" s="251"/>
      <c r="P902" s="251"/>
      <c r="Q902" s="288">
        <v>8900000</v>
      </c>
      <c r="R902" s="288"/>
      <c r="S902" s="288"/>
      <c r="T902" s="288"/>
      <c r="U902" s="253">
        <v>8900000</v>
      </c>
      <c r="V902" s="253"/>
      <c r="W902" s="253"/>
      <c r="X902" s="253"/>
      <c r="Y902" s="253"/>
      <c r="Z902" s="253"/>
      <c r="AA902" s="253"/>
      <c r="AB902" s="253"/>
      <c r="AC902" s="253"/>
      <c r="AD902" s="253"/>
      <c r="AE902" s="253"/>
      <c r="AF902" s="253"/>
      <c r="AG902" s="253"/>
      <c r="AH902" s="253"/>
      <c r="AI902" s="253">
        <v>0</v>
      </c>
      <c r="AJ902" s="253"/>
      <c r="AK902" s="253">
        <v>9250000</v>
      </c>
      <c r="AL902" s="253"/>
      <c r="AM902" s="253">
        <v>9250000</v>
      </c>
      <c r="AN902" s="253"/>
      <c r="AO902" s="253"/>
      <c r="AP902" s="253"/>
      <c r="AQ902" s="253"/>
      <c r="AR902" s="253"/>
      <c r="AS902" s="253">
        <f>IF(SUM(AL902:AM902)&lt;SUM(AK902),SUM(AK902)-SUM(AL902:AM902),)</f>
        <v>0</v>
      </c>
      <c r="AT902" s="27">
        <f t="shared" si="105"/>
        <v>0</v>
      </c>
      <c r="AU902" s="244"/>
      <c r="AV902" s="244"/>
      <c r="AW902" s="244"/>
      <c r="AX902" s="244"/>
      <c r="AY902" s="244"/>
      <c r="AZ902" s="244"/>
      <c r="BA902" s="244"/>
      <c r="BB902" s="244"/>
      <c r="BC902" s="244"/>
      <c r="BD902" s="244"/>
      <c r="BE902" s="244"/>
      <c r="BF902" s="244"/>
      <c r="BH902" s="256"/>
    </row>
    <row r="903" spans="1:60" ht="18" customHeight="1">
      <c r="A903" s="218">
        <f>SUBTOTAL(3,$AT$7:AT903)</f>
        <v>897</v>
      </c>
      <c r="B903" s="251" t="s">
        <v>12911</v>
      </c>
      <c r="C903" s="251" t="str">
        <f t="shared" si="110"/>
        <v>008</v>
      </c>
      <c r="D903" s="260" t="s">
        <v>5432</v>
      </c>
      <c r="E903" s="258" t="s">
        <v>12912</v>
      </c>
      <c r="F903" s="251" t="s">
        <v>11865</v>
      </c>
      <c r="G903" s="251" t="s">
        <v>496</v>
      </c>
      <c r="H903" s="251"/>
      <c r="I903" s="259" t="s">
        <v>7091</v>
      </c>
      <c r="J903" s="252"/>
      <c r="K903" s="259" t="s">
        <v>7091</v>
      </c>
      <c r="L903" s="252"/>
      <c r="M903" s="251" t="s">
        <v>12217</v>
      </c>
      <c r="N903" s="251"/>
      <c r="O903" s="251"/>
      <c r="P903" s="251"/>
      <c r="Q903" s="288">
        <v>8900000</v>
      </c>
      <c r="R903" s="288"/>
      <c r="S903" s="288"/>
      <c r="T903" s="288"/>
      <c r="U903" s="253">
        <v>8900000</v>
      </c>
      <c r="V903" s="253"/>
      <c r="W903" s="253"/>
      <c r="X903" s="253"/>
      <c r="Y903" s="253"/>
      <c r="Z903" s="253"/>
      <c r="AA903" s="253"/>
      <c r="AB903" s="253"/>
      <c r="AC903" s="253"/>
      <c r="AD903" s="253"/>
      <c r="AE903" s="253"/>
      <c r="AF903" s="253"/>
      <c r="AG903" s="253"/>
      <c r="AH903" s="253"/>
      <c r="AI903" s="253">
        <v>0</v>
      </c>
      <c r="AJ903" s="253"/>
      <c r="AK903" s="253">
        <v>9250000</v>
      </c>
      <c r="AL903" s="253"/>
      <c r="AM903" s="253">
        <v>9250000</v>
      </c>
      <c r="AN903" s="253"/>
      <c r="AO903" s="253"/>
      <c r="AP903" s="253"/>
      <c r="AQ903" s="253"/>
      <c r="AR903" s="253"/>
      <c r="AS903" s="253">
        <f>IF(SUM(AL903:AM903)&lt;SUM(AK903),SUM(AK903)-SUM(AL903:AM903),)</f>
        <v>0</v>
      </c>
      <c r="AT903" s="27">
        <f t="shared" si="105"/>
        <v>0</v>
      </c>
      <c r="BH903" s="256"/>
    </row>
    <row r="904" spans="1:60" ht="18" customHeight="1">
      <c r="A904" s="218">
        <f>SUBTOTAL(3,$AT$7:AT904)</f>
        <v>898</v>
      </c>
      <c r="B904" s="251" t="s">
        <v>12875</v>
      </c>
      <c r="C904" s="251" t="str">
        <f t="shared" si="110"/>
        <v>008</v>
      </c>
      <c r="D904" s="260" t="s">
        <v>12876</v>
      </c>
      <c r="E904" s="258" t="s">
        <v>12877</v>
      </c>
      <c r="F904" s="251" t="s">
        <v>12878</v>
      </c>
      <c r="G904" s="251" t="s">
        <v>496</v>
      </c>
      <c r="H904" s="251"/>
      <c r="I904" s="259" t="s">
        <v>7091</v>
      </c>
      <c r="J904" s="252"/>
      <c r="K904" s="259" t="s">
        <v>7091</v>
      </c>
      <c r="L904" s="252"/>
      <c r="M904" s="251" t="s">
        <v>12223</v>
      </c>
      <c r="N904" s="251"/>
      <c r="O904" s="251"/>
      <c r="P904" s="251"/>
      <c r="Q904" s="288">
        <v>8900000</v>
      </c>
      <c r="R904" s="288"/>
      <c r="S904" s="288"/>
      <c r="T904" s="288"/>
      <c r="U904" s="253"/>
      <c r="V904" s="253"/>
      <c r="W904" s="253">
        <v>8900000</v>
      </c>
      <c r="X904" s="253"/>
      <c r="Y904" s="253"/>
      <c r="Z904" s="253"/>
      <c r="AA904" s="253"/>
      <c r="AB904" s="253"/>
      <c r="AC904" s="253"/>
      <c r="AD904" s="253"/>
      <c r="AE904" s="253"/>
      <c r="AF904" s="253"/>
      <c r="AG904" s="253"/>
      <c r="AH904" s="253"/>
      <c r="AI904" s="253">
        <v>0</v>
      </c>
      <c r="AJ904" s="253"/>
      <c r="AK904" s="253">
        <v>9250000</v>
      </c>
      <c r="AL904" s="253"/>
      <c r="AM904" s="253"/>
      <c r="AN904" s="253"/>
      <c r="AO904" s="253">
        <v>9250000</v>
      </c>
      <c r="AP904" s="253"/>
      <c r="AQ904" s="253"/>
      <c r="AR904" s="253"/>
      <c r="AS904" s="253">
        <f>IF(SUM(AL904:AO904)&lt;SUM(AK904),SUM(AK904)-SUM(AL904:AO904),)</f>
        <v>0</v>
      </c>
      <c r="AT904" s="27">
        <f t="shared" ref="AT904:AT967" si="111">AI904+AS904</f>
        <v>0</v>
      </c>
      <c r="BH904" s="256"/>
    </row>
    <row r="905" spans="1:60" ht="18" customHeight="1">
      <c r="A905" s="218">
        <f>SUBTOTAL(3,$AT$7:AT905)</f>
        <v>899</v>
      </c>
      <c r="B905" s="251" t="s">
        <v>12916</v>
      </c>
      <c r="C905" s="251" t="str">
        <f t="shared" si="110"/>
        <v>008</v>
      </c>
      <c r="D905" s="260" t="s">
        <v>6144</v>
      </c>
      <c r="E905" s="258" t="s">
        <v>12917</v>
      </c>
      <c r="F905" s="251" t="s">
        <v>12305</v>
      </c>
      <c r="G905" s="251" t="s">
        <v>7106</v>
      </c>
      <c r="H905" s="251"/>
      <c r="I905" s="259" t="s">
        <v>7091</v>
      </c>
      <c r="J905" s="252"/>
      <c r="K905" s="259" t="s">
        <v>7091</v>
      </c>
      <c r="L905" s="252"/>
      <c r="M905" s="251" t="s">
        <v>12233</v>
      </c>
      <c r="N905" s="251"/>
      <c r="O905" s="251"/>
      <c r="P905" s="251"/>
      <c r="Q905" s="288">
        <v>8900000</v>
      </c>
      <c r="R905" s="288"/>
      <c r="S905" s="288"/>
      <c r="T905" s="288"/>
      <c r="U905" s="253">
        <v>8900000</v>
      </c>
      <c r="V905" s="253"/>
      <c r="W905" s="253"/>
      <c r="X905" s="253"/>
      <c r="Y905" s="253"/>
      <c r="Z905" s="253"/>
      <c r="AA905" s="253"/>
      <c r="AB905" s="253"/>
      <c r="AC905" s="253"/>
      <c r="AD905" s="253"/>
      <c r="AE905" s="253"/>
      <c r="AF905" s="253"/>
      <c r="AG905" s="253"/>
      <c r="AH905" s="253"/>
      <c r="AI905" s="253">
        <v>0</v>
      </c>
      <c r="AJ905" s="253"/>
      <c r="AK905" s="253">
        <v>9250000</v>
      </c>
      <c r="AL905" s="253"/>
      <c r="AM905" s="253">
        <v>9250000</v>
      </c>
      <c r="AN905" s="253"/>
      <c r="AO905" s="253"/>
      <c r="AP905" s="253"/>
      <c r="AQ905" s="253"/>
      <c r="AR905" s="253"/>
      <c r="AS905" s="253">
        <f t="shared" ref="AS905:AS914" si="112">IF(SUM(AL905:AM905)&lt;SUM(AK905),SUM(AK905)-SUM(AL905:AM905),)</f>
        <v>0</v>
      </c>
      <c r="AT905" s="27">
        <f t="shared" si="111"/>
        <v>0</v>
      </c>
      <c r="BH905" s="256"/>
    </row>
    <row r="906" spans="1:60" ht="18" customHeight="1">
      <c r="A906" s="218">
        <f>SUBTOTAL(3,$AT$7:AT906)</f>
        <v>900</v>
      </c>
      <c r="B906" s="251" t="s">
        <v>12879</v>
      </c>
      <c r="C906" s="251" t="str">
        <f t="shared" si="110"/>
        <v>008</v>
      </c>
      <c r="D906" s="260" t="s">
        <v>12880</v>
      </c>
      <c r="E906" s="258" t="s">
        <v>12881</v>
      </c>
      <c r="F906" s="251" t="s">
        <v>12882</v>
      </c>
      <c r="G906" s="251" t="s">
        <v>7106</v>
      </c>
      <c r="H906" s="251"/>
      <c r="I906" s="259" t="s">
        <v>7091</v>
      </c>
      <c r="J906" s="252"/>
      <c r="K906" s="259" t="s">
        <v>7091</v>
      </c>
      <c r="L906" s="252"/>
      <c r="M906" s="251" t="s">
        <v>12217</v>
      </c>
      <c r="N906" s="251"/>
      <c r="O906" s="251"/>
      <c r="P906" s="251"/>
      <c r="Q906" s="288">
        <v>8900000</v>
      </c>
      <c r="R906" s="288"/>
      <c r="S906" s="288"/>
      <c r="T906" s="288"/>
      <c r="U906" s="253"/>
      <c r="V906" s="253"/>
      <c r="W906" s="253">
        <v>8900000</v>
      </c>
      <c r="X906" s="253"/>
      <c r="Y906" s="253"/>
      <c r="Z906" s="253"/>
      <c r="AA906" s="253"/>
      <c r="AB906" s="253"/>
      <c r="AC906" s="253"/>
      <c r="AD906" s="253"/>
      <c r="AE906" s="253"/>
      <c r="AF906" s="253"/>
      <c r="AG906" s="253"/>
      <c r="AH906" s="253"/>
      <c r="AI906" s="253">
        <v>0</v>
      </c>
      <c r="AJ906" s="253"/>
      <c r="AK906" s="253">
        <v>9250000</v>
      </c>
      <c r="AL906" s="253"/>
      <c r="AM906" s="253"/>
      <c r="AN906" s="253"/>
      <c r="AO906" s="253"/>
      <c r="AP906" s="253"/>
      <c r="AQ906" s="253"/>
      <c r="AR906" s="253"/>
      <c r="AS906" s="253">
        <f t="shared" si="112"/>
        <v>9250000</v>
      </c>
      <c r="AT906" s="27">
        <f t="shared" si="111"/>
        <v>9250000</v>
      </c>
      <c r="BH906" s="256"/>
    </row>
    <row r="907" spans="1:60" ht="18" customHeight="1">
      <c r="A907" s="218">
        <f>SUBTOTAL(3,$AT$7:AT907)</f>
        <v>901</v>
      </c>
      <c r="B907" s="251" t="s">
        <v>12921</v>
      </c>
      <c r="C907" s="251" t="str">
        <f t="shared" si="110"/>
        <v>008</v>
      </c>
      <c r="D907" s="260" t="s">
        <v>5480</v>
      </c>
      <c r="E907" s="258" t="s">
        <v>12922</v>
      </c>
      <c r="F907" s="251" t="s">
        <v>11420</v>
      </c>
      <c r="G907" s="251" t="s">
        <v>7106</v>
      </c>
      <c r="H907" s="251"/>
      <c r="I907" s="259" t="s">
        <v>7091</v>
      </c>
      <c r="J907" s="252"/>
      <c r="K907" s="259" t="s">
        <v>7091</v>
      </c>
      <c r="L907" s="252"/>
      <c r="M907" s="251" t="s">
        <v>12223</v>
      </c>
      <c r="N907" s="251"/>
      <c r="O907" s="251"/>
      <c r="P907" s="251"/>
      <c r="Q907" s="288">
        <v>8900000</v>
      </c>
      <c r="R907" s="288"/>
      <c r="S907" s="288"/>
      <c r="T907" s="288"/>
      <c r="U907" s="253">
        <v>8900000</v>
      </c>
      <c r="V907" s="253"/>
      <c r="W907" s="253"/>
      <c r="X907" s="253"/>
      <c r="Y907" s="253"/>
      <c r="Z907" s="253"/>
      <c r="AA907" s="253"/>
      <c r="AB907" s="253"/>
      <c r="AC907" s="253"/>
      <c r="AD907" s="253"/>
      <c r="AE907" s="253"/>
      <c r="AF907" s="253"/>
      <c r="AG907" s="253"/>
      <c r="AH907" s="253"/>
      <c r="AI907" s="253">
        <v>0</v>
      </c>
      <c r="AJ907" s="253"/>
      <c r="AK907" s="253">
        <v>9250000</v>
      </c>
      <c r="AL907" s="253"/>
      <c r="AM907" s="253">
        <v>9250000</v>
      </c>
      <c r="AN907" s="253"/>
      <c r="AO907" s="253"/>
      <c r="AP907" s="253"/>
      <c r="AQ907" s="253"/>
      <c r="AR907" s="253"/>
      <c r="AS907" s="253">
        <f t="shared" si="112"/>
        <v>0</v>
      </c>
      <c r="AT907" s="27">
        <f t="shared" si="111"/>
        <v>0</v>
      </c>
      <c r="BH907" s="256"/>
    </row>
    <row r="908" spans="1:60" ht="18" customHeight="1">
      <c r="A908" s="218">
        <f>SUBTOTAL(3,$AT$7:AT908)</f>
        <v>902</v>
      </c>
      <c r="B908" s="251" t="s">
        <v>12923</v>
      </c>
      <c r="C908" s="251" t="str">
        <f t="shared" si="110"/>
        <v>008</v>
      </c>
      <c r="D908" s="260" t="s">
        <v>5990</v>
      </c>
      <c r="E908" s="258" t="s">
        <v>12924</v>
      </c>
      <c r="F908" s="251" t="s">
        <v>10600</v>
      </c>
      <c r="G908" s="251" t="s">
        <v>7106</v>
      </c>
      <c r="H908" s="251"/>
      <c r="I908" s="259" t="s">
        <v>7091</v>
      </c>
      <c r="J908" s="252"/>
      <c r="K908" s="259" t="s">
        <v>7091</v>
      </c>
      <c r="L908" s="252"/>
      <c r="M908" s="251" t="s">
        <v>12220</v>
      </c>
      <c r="N908" s="251"/>
      <c r="O908" s="251"/>
      <c r="P908" s="251"/>
      <c r="Q908" s="288">
        <v>8900000</v>
      </c>
      <c r="R908" s="288"/>
      <c r="S908" s="288"/>
      <c r="T908" s="288"/>
      <c r="U908" s="253">
        <v>8900000</v>
      </c>
      <c r="V908" s="253"/>
      <c r="W908" s="253"/>
      <c r="X908" s="253"/>
      <c r="Y908" s="253"/>
      <c r="Z908" s="253"/>
      <c r="AA908" s="253"/>
      <c r="AB908" s="253"/>
      <c r="AC908" s="253"/>
      <c r="AD908" s="253"/>
      <c r="AE908" s="253"/>
      <c r="AF908" s="253"/>
      <c r="AG908" s="253"/>
      <c r="AH908" s="253"/>
      <c r="AI908" s="253">
        <v>0</v>
      </c>
      <c r="AJ908" s="253"/>
      <c r="AK908" s="253">
        <v>9250000</v>
      </c>
      <c r="AL908" s="253"/>
      <c r="AM908" s="253">
        <v>9250000</v>
      </c>
      <c r="AN908" s="253"/>
      <c r="AO908" s="253"/>
      <c r="AP908" s="253"/>
      <c r="AQ908" s="253"/>
      <c r="AR908" s="253"/>
      <c r="AS908" s="253">
        <f t="shared" si="112"/>
        <v>0</v>
      </c>
      <c r="AT908" s="27">
        <f t="shared" si="111"/>
        <v>0</v>
      </c>
      <c r="BH908" s="256"/>
    </row>
    <row r="909" spans="1:60" ht="18" customHeight="1">
      <c r="A909" s="218">
        <f>SUBTOTAL(3,$AT$7:AT909)</f>
        <v>903</v>
      </c>
      <c r="B909" s="251" t="s">
        <v>12900</v>
      </c>
      <c r="C909" s="251" t="str">
        <f t="shared" si="110"/>
        <v>008</v>
      </c>
      <c r="D909" s="260" t="s">
        <v>12901</v>
      </c>
      <c r="E909" s="258" t="s">
        <v>12902</v>
      </c>
      <c r="F909" s="251" t="s">
        <v>11158</v>
      </c>
      <c r="G909" s="251" t="s">
        <v>496</v>
      </c>
      <c r="H909" s="251"/>
      <c r="I909" s="259" t="s">
        <v>7091</v>
      </c>
      <c r="J909" s="252"/>
      <c r="K909" s="259" t="s">
        <v>7091</v>
      </c>
      <c r="L909" s="252"/>
      <c r="M909" s="251" t="s">
        <v>12233</v>
      </c>
      <c r="N909" s="251"/>
      <c r="O909" s="251"/>
      <c r="P909" s="251"/>
      <c r="Q909" s="288">
        <v>8900000</v>
      </c>
      <c r="R909" s="288"/>
      <c r="S909" s="288"/>
      <c r="T909" s="288"/>
      <c r="U909" s="253"/>
      <c r="V909" s="253"/>
      <c r="W909" s="253">
        <v>8900000</v>
      </c>
      <c r="X909" s="253"/>
      <c r="Y909" s="253"/>
      <c r="Z909" s="253"/>
      <c r="AA909" s="253"/>
      <c r="AB909" s="253"/>
      <c r="AC909" s="253"/>
      <c r="AD909" s="253"/>
      <c r="AE909" s="253"/>
      <c r="AF909" s="253"/>
      <c r="AG909" s="253"/>
      <c r="AH909" s="253"/>
      <c r="AI909" s="253">
        <v>0</v>
      </c>
      <c r="AJ909" s="253">
        <v>2517000</v>
      </c>
      <c r="AK909" s="253">
        <f>9250000-AJ909</f>
        <v>6733000</v>
      </c>
      <c r="AL909" s="253"/>
      <c r="AM909" s="253"/>
      <c r="AN909" s="253"/>
      <c r="AO909" s="253"/>
      <c r="AP909" s="253"/>
      <c r="AQ909" s="253"/>
      <c r="AR909" s="253"/>
      <c r="AS909" s="253">
        <f t="shared" si="112"/>
        <v>6733000</v>
      </c>
      <c r="AT909" s="27">
        <f t="shared" si="111"/>
        <v>6733000</v>
      </c>
      <c r="BH909" s="256"/>
    </row>
    <row r="910" spans="1:60" ht="18" customHeight="1">
      <c r="A910" s="218">
        <f>SUBTOTAL(3,$AT$7:AT910)</f>
        <v>904</v>
      </c>
      <c r="B910" s="251" t="s">
        <v>12913</v>
      </c>
      <c r="C910" s="251" t="str">
        <f t="shared" si="110"/>
        <v>008</v>
      </c>
      <c r="D910" s="260" t="s">
        <v>12914</v>
      </c>
      <c r="E910" s="258" t="s">
        <v>12915</v>
      </c>
      <c r="F910" s="251" t="s">
        <v>12514</v>
      </c>
      <c r="G910" s="251" t="s">
        <v>7106</v>
      </c>
      <c r="H910" s="251"/>
      <c r="I910" s="259" t="s">
        <v>7091</v>
      </c>
      <c r="J910" s="252"/>
      <c r="K910" s="259" t="s">
        <v>7091</v>
      </c>
      <c r="L910" s="252"/>
      <c r="M910" s="251" t="s">
        <v>12235</v>
      </c>
      <c r="N910" s="251"/>
      <c r="O910" s="251"/>
      <c r="P910" s="251"/>
      <c r="Q910" s="288">
        <v>8900000</v>
      </c>
      <c r="R910" s="288"/>
      <c r="S910" s="288"/>
      <c r="T910" s="288"/>
      <c r="U910" s="253"/>
      <c r="V910" s="253"/>
      <c r="W910" s="253"/>
      <c r="X910" s="253"/>
      <c r="Y910" s="253"/>
      <c r="Z910" s="253"/>
      <c r="AA910" s="253"/>
      <c r="AB910" s="253"/>
      <c r="AC910" s="253"/>
      <c r="AD910" s="253"/>
      <c r="AE910" s="253"/>
      <c r="AF910" s="253"/>
      <c r="AG910" s="253"/>
      <c r="AH910" s="253"/>
      <c r="AI910" s="253">
        <v>8900000</v>
      </c>
      <c r="AJ910" s="253"/>
      <c r="AK910" s="253">
        <v>9250000</v>
      </c>
      <c r="AL910" s="253"/>
      <c r="AM910" s="253"/>
      <c r="AN910" s="253"/>
      <c r="AO910" s="253"/>
      <c r="AP910" s="253"/>
      <c r="AQ910" s="253"/>
      <c r="AR910" s="253"/>
      <c r="AS910" s="253">
        <f t="shared" si="112"/>
        <v>9250000</v>
      </c>
      <c r="AT910" s="27">
        <f t="shared" si="111"/>
        <v>18150000</v>
      </c>
      <c r="BH910" s="256"/>
    </row>
    <row r="911" spans="1:60" ht="18" customHeight="1">
      <c r="A911" s="218">
        <f>SUBTOTAL(3,$AT$7:AT911)</f>
        <v>905</v>
      </c>
      <c r="B911" s="251" t="s">
        <v>12931</v>
      </c>
      <c r="C911" s="251" t="str">
        <f t="shared" si="110"/>
        <v>009</v>
      </c>
      <c r="D911" s="260" t="s">
        <v>5547</v>
      </c>
      <c r="E911" s="258" t="s">
        <v>12932</v>
      </c>
      <c r="F911" s="251" t="s">
        <v>10970</v>
      </c>
      <c r="G911" s="251" t="s">
        <v>7106</v>
      </c>
      <c r="H911" s="251"/>
      <c r="I911" s="259" t="s">
        <v>7097</v>
      </c>
      <c r="J911" s="252"/>
      <c r="K911" s="259" t="s">
        <v>7097</v>
      </c>
      <c r="L911" s="252"/>
      <c r="M911" s="251" t="s">
        <v>12933</v>
      </c>
      <c r="N911" s="251"/>
      <c r="O911" s="251"/>
      <c r="P911" s="251"/>
      <c r="Q911" s="288">
        <v>6600000</v>
      </c>
      <c r="R911" s="288"/>
      <c r="S911" s="288"/>
      <c r="T911" s="288"/>
      <c r="U911" s="253">
        <v>6600000</v>
      </c>
      <c r="V911" s="253"/>
      <c r="W911" s="253"/>
      <c r="X911" s="253"/>
      <c r="Y911" s="253"/>
      <c r="Z911" s="253"/>
      <c r="AA911" s="253"/>
      <c r="AB911" s="253"/>
      <c r="AC911" s="253"/>
      <c r="AD911" s="253"/>
      <c r="AE911" s="253"/>
      <c r="AF911" s="253"/>
      <c r="AG911" s="253"/>
      <c r="AH911" s="253"/>
      <c r="AI911" s="253">
        <v>0</v>
      </c>
      <c r="AJ911" s="253"/>
      <c r="AK911" s="253">
        <v>7950000</v>
      </c>
      <c r="AL911" s="253"/>
      <c r="AM911" s="253">
        <v>7950000</v>
      </c>
      <c r="AN911" s="253"/>
      <c r="AO911" s="253"/>
      <c r="AP911" s="253"/>
      <c r="AQ911" s="253"/>
      <c r="AR911" s="253"/>
      <c r="AS911" s="253">
        <f t="shared" si="112"/>
        <v>0</v>
      </c>
      <c r="AT911" s="27">
        <f t="shared" si="111"/>
        <v>0</v>
      </c>
      <c r="BH911" s="256"/>
    </row>
    <row r="912" spans="1:60" ht="18" customHeight="1">
      <c r="A912" s="218">
        <f>SUBTOTAL(3,$AT$7:AT912)</f>
        <v>906</v>
      </c>
      <c r="B912" s="251" t="s">
        <v>12934</v>
      </c>
      <c r="C912" s="251" t="str">
        <f t="shared" si="110"/>
        <v>009</v>
      </c>
      <c r="D912" s="260" t="s">
        <v>6938</v>
      </c>
      <c r="E912" s="258" t="s">
        <v>12935</v>
      </c>
      <c r="F912" s="251" t="s">
        <v>10860</v>
      </c>
      <c r="G912" s="251" t="s">
        <v>7106</v>
      </c>
      <c r="H912" s="251"/>
      <c r="I912" s="259" t="s">
        <v>7097</v>
      </c>
      <c r="J912" s="252"/>
      <c r="K912" s="259" t="s">
        <v>7097</v>
      </c>
      <c r="L912" s="252"/>
      <c r="M912" s="251" t="s">
        <v>12936</v>
      </c>
      <c r="N912" s="251"/>
      <c r="O912" s="251"/>
      <c r="P912" s="251"/>
      <c r="Q912" s="288">
        <v>6600000</v>
      </c>
      <c r="R912" s="288"/>
      <c r="S912" s="288"/>
      <c r="T912" s="288"/>
      <c r="U912" s="253">
        <v>6600000</v>
      </c>
      <c r="V912" s="253"/>
      <c r="W912" s="253"/>
      <c r="X912" s="253"/>
      <c r="Y912" s="253"/>
      <c r="Z912" s="253"/>
      <c r="AA912" s="253"/>
      <c r="AB912" s="253"/>
      <c r="AC912" s="253"/>
      <c r="AD912" s="253"/>
      <c r="AE912" s="253"/>
      <c r="AF912" s="253"/>
      <c r="AG912" s="253"/>
      <c r="AH912" s="253"/>
      <c r="AI912" s="253">
        <v>0</v>
      </c>
      <c r="AJ912" s="253"/>
      <c r="AK912" s="253">
        <v>7950000</v>
      </c>
      <c r="AL912" s="253"/>
      <c r="AM912" s="253"/>
      <c r="AN912" s="253"/>
      <c r="AO912" s="253"/>
      <c r="AP912" s="253"/>
      <c r="AQ912" s="253">
        <v>7950000</v>
      </c>
      <c r="AR912" s="253"/>
      <c r="AS912" s="253">
        <f>IF(SUM(AL912:AQ912)&lt;SUM(AK912),SUM(AK912)-SUM(AL912:AQ912),)</f>
        <v>0</v>
      </c>
      <c r="AT912" s="27">
        <f t="shared" si="111"/>
        <v>0</v>
      </c>
      <c r="BH912" s="256"/>
    </row>
    <row r="913" spans="1:60" ht="18" customHeight="1">
      <c r="A913" s="218">
        <f>SUBTOTAL(3,$AT$7:AT913)</f>
        <v>907</v>
      </c>
      <c r="B913" s="251" t="s">
        <v>12918</v>
      </c>
      <c r="C913" s="251" t="str">
        <f t="shared" si="110"/>
        <v>008</v>
      </c>
      <c r="D913" s="260" t="s">
        <v>12919</v>
      </c>
      <c r="E913" s="258" t="s">
        <v>12920</v>
      </c>
      <c r="F913" s="251" t="s">
        <v>11296</v>
      </c>
      <c r="G913" s="251" t="s">
        <v>7106</v>
      </c>
      <c r="H913" s="251"/>
      <c r="I913" s="259" t="s">
        <v>7091</v>
      </c>
      <c r="J913" s="252"/>
      <c r="K913" s="259" t="s">
        <v>7091</v>
      </c>
      <c r="L913" s="252"/>
      <c r="M913" s="251" t="s">
        <v>12227</v>
      </c>
      <c r="N913" s="251"/>
      <c r="O913" s="251"/>
      <c r="P913" s="251"/>
      <c r="Q913" s="288">
        <v>8900000</v>
      </c>
      <c r="R913" s="288"/>
      <c r="S913" s="288"/>
      <c r="T913" s="288"/>
      <c r="U913" s="253"/>
      <c r="V913" s="253"/>
      <c r="W913" s="253">
        <v>8900000</v>
      </c>
      <c r="X913" s="253"/>
      <c r="Y913" s="253"/>
      <c r="Z913" s="253"/>
      <c r="AA913" s="253"/>
      <c r="AB913" s="253"/>
      <c r="AC913" s="253"/>
      <c r="AD913" s="253"/>
      <c r="AE913" s="253"/>
      <c r="AF913" s="253"/>
      <c r="AG913" s="253"/>
      <c r="AH913" s="253"/>
      <c r="AI913" s="253">
        <v>0</v>
      </c>
      <c r="AJ913" s="253"/>
      <c r="AK913" s="253">
        <v>9250000</v>
      </c>
      <c r="AL913" s="253"/>
      <c r="AM913" s="253">
        <v>9250000</v>
      </c>
      <c r="AN913" s="253"/>
      <c r="AO913" s="253"/>
      <c r="AP913" s="253"/>
      <c r="AQ913" s="253"/>
      <c r="AR913" s="253"/>
      <c r="AS913" s="253">
        <f t="shared" si="112"/>
        <v>0</v>
      </c>
      <c r="AT913" s="27">
        <f t="shared" si="111"/>
        <v>0</v>
      </c>
      <c r="BH913" s="256"/>
    </row>
    <row r="914" spans="1:60" ht="18" customHeight="1">
      <c r="A914" s="218">
        <f>SUBTOTAL(3,$AT$7:AT914)</f>
        <v>908</v>
      </c>
      <c r="B914" s="251" t="s">
        <v>12940</v>
      </c>
      <c r="C914" s="251" t="str">
        <f t="shared" si="110"/>
        <v>009</v>
      </c>
      <c r="D914" s="260" t="s">
        <v>5014</v>
      </c>
      <c r="E914" s="258" t="s">
        <v>12941</v>
      </c>
      <c r="F914" s="251" t="s">
        <v>11964</v>
      </c>
      <c r="G914" s="251" t="s">
        <v>7106</v>
      </c>
      <c r="H914" s="251"/>
      <c r="I914" s="259" t="s">
        <v>7097</v>
      </c>
      <c r="J914" s="252"/>
      <c r="K914" s="259" t="s">
        <v>7097</v>
      </c>
      <c r="L914" s="252"/>
      <c r="M914" s="251" t="s">
        <v>12942</v>
      </c>
      <c r="N914" s="251"/>
      <c r="O914" s="251"/>
      <c r="P914" s="251"/>
      <c r="Q914" s="288">
        <v>6600000</v>
      </c>
      <c r="R914" s="288"/>
      <c r="S914" s="288"/>
      <c r="T914" s="288"/>
      <c r="U914" s="253">
        <v>6600000</v>
      </c>
      <c r="V914" s="253"/>
      <c r="W914" s="253"/>
      <c r="X914" s="253"/>
      <c r="Y914" s="253"/>
      <c r="Z914" s="253"/>
      <c r="AA914" s="253"/>
      <c r="AB914" s="253"/>
      <c r="AC914" s="253"/>
      <c r="AD914" s="253"/>
      <c r="AE914" s="253"/>
      <c r="AF914" s="253"/>
      <c r="AG914" s="253"/>
      <c r="AH914" s="253"/>
      <c r="AI914" s="253">
        <v>0</v>
      </c>
      <c r="AJ914" s="253"/>
      <c r="AK914" s="253">
        <v>7950000</v>
      </c>
      <c r="AL914" s="253"/>
      <c r="AM914" s="253">
        <v>7950000</v>
      </c>
      <c r="AN914" s="253"/>
      <c r="AO914" s="253"/>
      <c r="AP914" s="253"/>
      <c r="AQ914" s="253"/>
      <c r="AR914" s="253"/>
      <c r="AS914" s="253">
        <f t="shared" si="112"/>
        <v>0</v>
      </c>
      <c r="AT914" s="27">
        <f t="shared" si="111"/>
        <v>0</v>
      </c>
      <c r="BH914" s="256"/>
    </row>
    <row r="915" spans="1:60" ht="18" customHeight="1">
      <c r="A915" s="218">
        <f>SUBTOTAL(3,$AT$7:AT915)</f>
        <v>909</v>
      </c>
      <c r="B915" s="251" t="s">
        <v>12943</v>
      </c>
      <c r="C915" s="251" t="str">
        <f t="shared" si="110"/>
        <v>009</v>
      </c>
      <c r="D915" s="260" t="s">
        <v>4952</v>
      </c>
      <c r="E915" s="258" t="s">
        <v>12944</v>
      </c>
      <c r="F915" s="251" t="s">
        <v>12945</v>
      </c>
      <c r="G915" s="251" t="s">
        <v>496</v>
      </c>
      <c r="H915" s="251"/>
      <c r="I915" s="259" t="s">
        <v>7097</v>
      </c>
      <c r="J915" s="252"/>
      <c r="K915" s="259" t="s">
        <v>7097</v>
      </c>
      <c r="L915" s="252"/>
      <c r="M915" s="251" t="s">
        <v>12946</v>
      </c>
      <c r="N915" s="251"/>
      <c r="O915" s="251"/>
      <c r="P915" s="251"/>
      <c r="Q915" s="288">
        <v>6600000</v>
      </c>
      <c r="R915" s="288"/>
      <c r="S915" s="288"/>
      <c r="T915" s="288"/>
      <c r="U915" s="253">
        <v>6600000</v>
      </c>
      <c r="V915" s="253"/>
      <c r="W915" s="253"/>
      <c r="X915" s="253"/>
      <c r="Y915" s="253"/>
      <c r="Z915" s="253"/>
      <c r="AA915" s="253"/>
      <c r="AB915" s="253"/>
      <c r="AC915" s="253"/>
      <c r="AD915" s="253"/>
      <c r="AE915" s="253"/>
      <c r="AF915" s="253"/>
      <c r="AG915" s="253"/>
      <c r="AH915" s="253"/>
      <c r="AI915" s="253">
        <v>0</v>
      </c>
      <c r="AJ915" s="253"/>
      <c r="AK915" s="253">
        <v>7950000</v>
      </c>
      <c r="AL915" s="253"/>
      <c r="AM915" s="253"/>
      <c r="AN915" s="253"/>
      <c r="AO915" s="253">
        <v>7950000</v>
      </c>
      <c r="AP915" s="253"/>
      <c r="AQ915" s="253"/>
      <c r="AR915" s="253"/>
      <c r="AS915" s="253">
        <f>IF(SUM(AL915:AO915)&lt;SUM(AK915),SUM(AK915)-SUM(AL915:AO915),)</f>
        <v>0</v>
      </c>
      <c r="AT915" s="27">
        <f t="shared" si="111"/>
        <v>0</v>
      </c>
      <c r="BH915" s="256"/>
    </row>
    <row r="916" spans="1:60" ht="18" customHeight="1">
      <c r="A916" s="218">
        <f>SUBTOTAL(3,$AT$7:AT916)</f>
        <v>910</v>
      </c>
      <c r="B916" s="251" t="s">
        <v>12925</v>
      </c>
      <c r="C916" s="251" t="str">
        <f t="shared" si="110"/>
        <v>008</v>
      </c>
      <c r="D916" s="260" t="s">
        <v>12926</v>
      </c>
      <c r="E916" s="258" t="s">
        <v>832</v>
      </c>
      <c r="F916" s="251" t="s">
        <v>10902</v>
      </c>
      <c r="G916" s="251" t="s">
        <v>7106</v>
      </c>
      <c r="H916" s="251"/>
      <c r="I916" s="259" t="s">
        <v>7091</v>
      </c>
      <c r="J916" s="252"/>
      <c r="K916" s="259" t="s">
        <v>7091</v>
      </c>
      <c r="L916" s="252"/>
      <c r="M916" s="251" t="s">
        <v>12217</v>
      </c>
      <c r="N916" s="251"/>
      <c r="O916" s="251"/>
      <c r="P916" s="251"/>
      <c r="Q916" s="288">
        <v>8900000</v>
      </c>
      <c r="R916" s="288"/>
      <c r="S916" s="288"/>
      <c r="T916" s="288"/>
      <c r="U916" s="253"/>
      <c r="V916" s="253"/>
      <c r="W916" s="253">
        <v>8900000</v>
      </c>
      <c r="X916" s="253"/>
      <c r="Y916" s="253"/>
      <c r="Z916" s="253"/>
      <c r="AA916" s="253"/>
      <c r="AB916" s="253"/>
      <c r="AC916" s="253"/>
      <c r="AD916" s="253"/>
      <c r="AE916" s="253"/>
      <c r="AF916" s="253"/>
      <c r="AG916" s="253"/>
      <c r="AH916" s="253"/>
      <c r="AI916" s="253">
        <v>0</v>
      </c>
      <c r="AJ916" s="253"/>
      <c r="AK916" s="253">
        <v>9250000</v>
      </c>
      <c r="AL916" s="253"/>
      <c r="AM916" s="253">
        <v>9250000</v>
      </c>
      <c r="AN916" s="253"/>
      <c r="AO916" s="253"/>
      <c r="AP916" s="253"/>
      <c r="AQ916" s="253"/>
      <c r="AR916" s="253"/>
      <c r="AS916" s="253">
        <f t="shared" ref="AS916:AS924" si="113">IF(SUM(AL916:AM916)&lt;SUM(AK916),SUM(AK916)-SUM(AL916:AM916),)</f>
        <v>0</v>
      </c>
      <c r="AT916" s="27">
        <f t="shared" si="111"/>
        <v>0</v>
      </c>
      <c r="BH916" s="256"/>
    </row>
    <row r="917" spans="1:60" ht="18" customHeight="1">
      <c r="A917" s="218">
        <f>SUBTOTAL(3,$AT$7:AT917)</f>
        <v>911</v>
      </c>
      <c r="B917" s="251" t="s">
        <v>12951</v>
      </c>
      <c r="C917" s="251" t="str">
        <f t="shared" si="110"/>
        <v>009</v>
      </c>
      <c r="D917" s="260" t="s">
        <v>12952</v>
      </c>
      <c r="E917" s="258" t="s">
        <v>12953</v>
      </c>
      <c r="F917" s="251" t="s">
        <v>10535</v>
      </c>
      <c r="G917" s="251" t="s">
        <v>7106</v>
      </c>
      <c r="H917" s="251"/>
      <c r="I917" s="259" t="s">
        <v>7097</v>
      </c>
      <c r="J917" s="252"/>
      <c r="K917" s="259" t="s">
        <v>7097</v>
      </c>
      <c r="L917" s="252"/>
      <c r="M917" s="251" t="s">
        <v>12936</v>
      </c>
      <c r="N917" s="251"/>
      <c r="O917" s="251"/>
      <c r="P917" s="288"/>
      <c r="Q917" s="288">
        <v>6600000</v>
      </c>
      <c r="R917" s="288"/>
      <c r="S917" s="288">
        <v>8863650</v>
      </c>
      <c r="T917" s="288"/>
      <c r="U917" s="253"/>
      <c r="V917" s="253"/>
      <c r="W917" s="253"/>
      <c r="X917" s="253"/>
      <c r="Y917" s="253"/>
      <c r="Z917" s="253"/>
      <c r="AA917" s="253"/>
      <c r="AB917" s="253"/>
      <c r="AC917" s="253"/>
      <c r="AD917" s="253"/>
      <c r="AE917" s="253"/>
      <c r="AF917" s="253"/>
      <c r="AG917" s="253"/>
      <c r="AH917" s="392">
        <f>IF(SUM(R917:U917)&gt;(O917+Q917),SUM(R917:U917)-(O917+Q917),)</f>
        <v>2263650</v>
      </c>
      <c r="AI917" s="253">
        <v>0</v>
      </c>
      <c r="AJ917" s="392"/>
      <c r="AK917" s="253">
        <f>7950000-AH917</f>
        <v>5686350</v>
      </c>
      <c r="AL917" s="253"/>
      <c r="AM917" s="253">
        <v>5686350</v>
      </c>
      <c r="AN917" s="253"/>
      <c r="AO917" s="253"/>
      <c r="AP917" s="253"/>
      <c r="AQ917" s="253"/>
      <c r="AR917" s="253"/>
      <c r="AS917" s="253">
        <f t="shared" si="113"/>
        <v>0</v>
      </c>
      <c r="AT917" s="27">
        <f t="shared" si="111"/>
        <v>0</v>
      </c>
      <c r="BH917" s="256"/>
    </row>
    <row r="918" spans="1:60" ht="18" customHeight="1">
      <c r="A918" s="218">
        <f>SUBTOTAL(3,$AT$7:AT918)</f>
        <v>912</v>
      </c>
      <c r="B918" s="251" t="s">
        <v>12954</v>
      </c>
      <c r="C918" s="251" t="str">
        <f t="shared" si="110"/>
        <v>009</v>
      </c>
      <c r="D918" s="260" t="s">
        <v>5309</v>
      </c>
      <c r="E918" s="258" t="s">
        <v>12955</v>
      </c>
      <c r="F918" s="251" t="s">
        <v>11925</v>
      </c>
      <c r="G918" s="251" t="s">
        <v>7106</v>
      </c>
      <c r="H918" s="251"/>
      <c r="I918" s="259" t="s">
        <v>7097</v>
      </c>
      <c r="J918" s="252"/>
      <c r="K918" s="259" t="s">
        <v>7097</v>
      </c>
      <c r="L918" s="252"/>
      <c r="M918" s="251" t="s">
        <v>12930</v>
      </c>
      <c r="N918" s="251"/>
      <c r="O918" s="251"/>
      <c r="P918" s="251"/>
      <c r="Q918" s="288">
        <v>6600000</v>
      </c>
      <c r="R918" s="288"/>
      <c r="S918" s="288"/>
      <c r="T918" s="288"/>
      <c r="U918" s="253">
        <v>6600000</v>
      </c>
      <c r="V918" s="253"/>
      <c r="W918" s="253"/>
      <c r="X918" s="253"/>
      <c r="Y918" s="253"/>
      <c r="Z918" s="253"/>
      <c r="AA918" s="253"/>
      <c r="AB918" s="253"/>
      <c r="AC918" s="253"/>
      <c r="AD918" s="253"/>
      <c r="AE918" s="253"/>
      <c r="AF918" s="253"/>
      <c r="AG918" s="253"/>
      <c r="AH918" s="253"/>
      <c r="AI918" s="253">
        <v>0</v>
      </c>
      <c r="AJ918" s="253"/>
      <c r="AK918" s="253">
        <v>7950000</v>
      </c>
      <c r="AL918" s="253"/>
      <c r="AM918" s="253">
        <v>7950000</v>
      </c>
      <c r="AN918" s="253"/>
      <c r="AO918" s="253"/>
      <c r="AP918" s="253"/>
      <c r="AQ918" s="253"/>
      <c r="AR918" s="253"/>
      <c r="AS918" s="253">
        <f t="shared" si="113"/>
        <v>0</v>
      </c>
      <c r="AT918" s="27">
        <f t="shared" si="111"/>
        <v>0</v>
      </c>
      <c r="BH918" s="256"/>
    </row>
    <row r="919" spans="1:60" ht="18" customHeight="1">
      <c r="A919" s="218">
        <f>SUBTOTAL(3,$AT$7:AT919)</f>
        <v>913</v>
      </c>
      <c r="B919" s="251" t="s">
        <v>12956</v>
      </c>
      <c r="C919" s="251" t="str">
        <f t="shared" ref="C919:C950" si="114">MID(D919:D2611,4,3)</f>
        <v>009</v>
      </c>
      <c r="D919" s="260" t="s">
        <v>5751</v>
      </c>
      <c r="E919" s="258" t="s">
        <v>12957</v>
      </c>
      <c r="F919" s="251" t="s">
        <v>10593</v>
      </c>
      <c r="G919" s="251" t="s">
        <v>7106</v>
      </c>
      <c r="H919" s="251"/>
      <c r="I919" s="259" t="s">
        <v>7097</v>
      </c>
      <c r="J919" s="252"/>
      <c r="K919" s="259" t="s">
        <v>7097</v>
      </c>
      <c r="L919" s="252"/>
      <c r="M919" s="251" t="s">
        <v>12933</v>
      </c>
      <c r="N919" s="251"/>
      <c r="O919" s="251"/>
      <c r="P919" s="288">
        <v>36350</v>
      </c>
      <c r="Q919" s="288">
        <v>6600000</v>
      </c>
      <c r="R919" s="288"/>
      <c r="S919" s="288"/>
      <c r="T919" s="288"/>
      <c r="U919" s="253">
        <v>6600000</v>
      </c>
      <c r="V919" s="253"/>
      <c r="W919" s="253"/>
      <c r="X919" s="253"/>
      <c r="Y919" s="253"/>
      <c r="Z919" s="253"/>
      <c r="AA919" s="253"/>
      <c r="AB919" s="253"/>
      <c r="AC919" s="253"/>
      <c r="AD919" s="253"/>
      <c r="AE919" s="253"/>
      <c r="AF919" s="253"/>
      <c r="AG919" s="253"/>
      <c r="AH919" s="288">
        <v>36350</v>
      </c>
      <c r="AI919" s="253">
        <v>0</v>
      </c>
      <c r="AJ919" s="288"/>
      <c r="AK919" s="253">
        <v>7950000</v>
      </c>
      <c r="AL919" s="253"/>
      <c r="AM919" s="253">
        <v>7950000</v>
      </c>
      <c r="AN919" s="253"/>
      <c r="AO919" s="253"/>
      <c r="AP919" s="253"/>
      <c r="AQ919" s="253"/>
      <c r="AR919" s="253"/>
      <c r="AS919" s="253">
        <f t="shared" si="113"/>
        <v>0</v>
      </c>
      <c r="AT919" s="27">
        <f t="shared" si="111"/>
        <v>0</v>
      </c>
      <c r="BH919" s="256"/>
    </row>
    <row r="920" spans="1:60" ht="18" customHeight="1">
      <c r="A920" s="218">
        <f>SUBTOTAL(3,$AT$7:AT920)</f>
        <v>914</v>
      </c>
      <c r="B920" s="251" t="s">
        <v>12958</v>
      </c>
      <c r="C920" s="251" t="str">
        <f t="shared" si="114"/>
        <v>009</v>
      </c>
      <c r="D920" s="260" t="s">
        <v>6001</v>
      </c>
      <c r="E920" s="258" t="s">
        <v>12959</v>
      </c>
      <c r="F920" s="251" t="s">
        <v>9188</v>
      </c>
      <c r="G920" s="251" t="s">
        <v>7106</v>
      </c>
      <c r="H920" s="251"/>
      <c r="I920" s="259" t="s">
        <v>7097</v>
      </c>
      <c r="J920" s="252"/>
      <c r="K920" s="259" t="s">
        <v>7097</v>
      </c>
      <c r="L920" s="252"/>
      <c r="M920" s="251" t="s">
        <v>12933</v>
      </c>
      <c r="N920" s="251"/>
      <c r="O920" s="251"/>
      <c r="P920" s="251"/>
      <c r="Q920" s="288">
        <v>6600000</v>
      </c>
      <c r="R920" s="288"/>
      <c r="S920" s="288"/>
      <c r="T920" s="288"/>
      <c r="U920" s="253">
        <v>6600000</v>
      </c>
      <c r="V920" s="253"/>
      <c r="W920" s="253"/>
      <c r="X920" s="253"/>
      <c r="Y920" s="253"/>
      <c r="Z920" s="253"/>
      <c r="AA920" s="253"/>
      <c r="AB920" s="253"/>
      <c r="AC920" s="253"/>
      <c r="AD920" s="253"/>
      <c r="AE920" s="253"/>
      <c r="AF920" s="253"/>
      <c r="AG920" s="253"/>
      <c r="AH920" s="253"/>
      <c r="AI920" s="253">
        <v>0</v>
      </c>
      <c r="AJ920" s="253"/>
      <c r="AK920" s="253">
        <v>7950000</v>
      </c>
      <c r="AL920" s="253"/>
      <c r="AM920" s="253">
        <v>7950000</v>
      </c>
      <c r="AN920" s="253"/>
      <c r="AO920" s="253"/>
      <c r="AP920" s="253"/>
      <c r="AQ920" s="253"/>
      <c r="AR920" s="253"/>
      <c r="AS920" s="253">
        <f t="shared" si="113"/>
        <v>0</v>
      </c>
      <c r="AT920" s="27">
        <f t="shared" si="111"/>
        <v>0</v>
      </c>
      <c r="BH920" s="256"/>
    </row>
    <row r="921" spans="1:60" ht="18" customHeight="1">
      <c r="A921" s="218">
        <f>SUBTOTAL(3,$AT$7:AT921)</f>
        <v>915</v>
      </c>
      <c r="B921" s="251" t="s">
        <v>12960</v>
      </c>
      <c r="C921" s="251" t="str">
        <f t="shared" si="114"/>
        <v>009</v>
      </c>
      <c r="D921" s="260" t="s">
        <v>5373</v>
      </c>
      <c r="E921" s="258" t="s">
        <v>12961</v>
      </c>
      <c r="F921" s="251" t="s">
        <v>12962</v>
      </c>
      <c r="G921" s="251" t="s">
        <v>496</v>
      </c>
      <c r="H921" s="251"/>
      <c r="I921" s="259" t="s">
        <v>7097</v>
      </c>
      <c r="J921" s="252"/>
      <c r="K921" s="259" t="s">
        <v>7097</v>
      </c>
      <c r="L921" s="252"/>
      <c r="M921" s="251" t="s">
        <v>12942</v>
      </c>
      <c r="N921" s="251"/>
      <c r="O921" s="251"/>
      <c r="P921" s="251"/>
      <c r="Q921" s="288">
        <v>6600000</v>
      </c>
      <c r="R921" s="288"/>
      <c r="S921" s="288"/>
      <c r="T921" s="288"/>
      <c r="U921" s="253">
        <v>6600000</v>
      </c>
      <c r="V921" s="253"/>
      <c r="W921" s="253"/>
      <c r="X921" s="253"/>
      <c r="Y921" s="253"/>
      <c r="Z921" s="253"/>
      <c r="AA921" s="253"/>
      <c r="AB921" s="253"/>
      <c r="AC921" s="253"/>
      <c r="AD921" s="253"/>
      <c r="AE921" s="253"/>
      <c r="AF921" s="253"/>
      <c r="AG921" s="253"/>
      <c r="AH921" s="253"/>
      <c r="AI921" s="253">
        <v>0</v>
      </c>
      <c r="AJ921" s="253"/>
      <c r="AK921" s="253">
        <v>7950000</v>
      </c>
      <c r="AL921" s="253"/>
      <c r="AM921" s="253">
        <v>7950000</v>
      </c>
      <c r="AN921" s="253"/>
      <c r="AO921" s="253"/>
      <c r="AP921" s="253"/>
      <c r="AQ921" s="253"/>
      <c r="AR921" s="253"/>
      <c r="AS921" s="253">
        <f t="shared" si="113"/>
        <v>0</v>
      </c>
      <c r="AT921" s="27">
        <f t="shared" si="111"/>
        <v>0</v>
      </c>
      <c r="BH921" s="256"/>
    </row>
    <row r="922" spans="1:60" ht="18" customHeight="1">
      <c r="A922" s="218">
        <f>SUBTOTAL(3,$AT$7:AT922)</f>
        <v>916</v>
      </c>
      <c r="B922" s="251" t="s">
        <v>12963</v>
      </c>
      <c r="C922" s="251" t="str">
        <f t="shared" si="114"/>
        <v>009</v>
      </c>
      <c r="D922" s="260" t="s">
        <v>5229</v>
      </c>
      <c r="E922" s="258" t="s">
        <v>12964</v>
      </c>
      <c r="F922" s="251" t="s">
        <v>10816</v>
      </c>
      <c r="G922" s="251" t="s">
        <v>7106</v>
      </c>
      <c r="H922" s="251"/>
      <c r="I922" s="259" t="s">
        <v>7097</v>
      </c>
      <c r="J922" s="252"/>
      <c r="K922" s="259" t="s">
        <v>7097</v>
      </c>
      <c r="L922" s="252"/>
      <c r="M922" s="251" t="s">
        <v>12946</v>
      </c>
      <c r="N922" s="251"/>
      <c r="O922" s="251"/>
      <c r="P922" s="251"/>
      <c r="Q922" s="288">
        <v>6600000</v>
      </c>
      <c r="R922" s="288"/>
      <c r="S922" s="288"/>
      <c r="T922" s="288"/>
      <c r="U922" s="253">
        <v>6600000</v>
      </c>
      <c r="V922" s="253"/>
      <c r="W922" s="253"/>
      <c r="X922" s="253"/>
      <c r="Y922" s="253"/>
      <c r="Z922" s="253"/>
      <c r="AA922" s="253"/>
      <c r="AB922" s="253"/>
      <c r="AC922" s="253"/>
      <c r="AD922" s="253"/>
      <c r="AE922" s="253"/>
      <c r="AF922" s="253"/>
      <c r="AG922" s="253"/>
      <c r="AH922" s="253"/>
      <c r="AI922" s="253">
        <v>0</v>
      </c>
      <c r="AJ922" s="253"/>
      <c r="AK922" s="253">
        <v>7950000</v>
      </c>
      <c r="AL922" s="253"/>
      <c r="AM922" s="253"/>
      <c r="AN922" s="253"/>
      <c r="AO922" s="253"/>
      <c r="AP922" s="253"/>
      <c r="AQ922" s="253"/>
      <c r="AR922" s="253"/>
      <c r="AS922" s="253">
        <f t="shared" si="113"/>
        <v>7950000</v>
      </c>
      <c r="AT922" s="27">
        <f t="shared" si="111"/>
        <v>7950000</v>
      </c>
      <c r="BH922" s="256"/>
    </row>
    <row r="923" spans="1:60" ht="18" customHeight="1">
      <c r="A923" s="218">
        <f>SUBTOTAL(3,$AT$7:AT923)</f>
        <v>917</v>
      </c>
      <c r="B923" s="251" t="s">
        <v>12927</v>
      </c>
      <c r="C923" s="251" t="str">
        <f t="shared" si="114"/>
        <v>009</v>
      </c>
      <c r="D923" s="260" t="s">
        <v>12928</v>
      </c>
      <c r="E923" s="258" t="s">
        <v>12929</v>
      </c>
      <c r="F923" s="251" t="s">
        <v>11752</v>
      </c>
      <c r="G923" s="251" t="s">
        <v>7106</v>
      </c>
      <c r="H923" s="251"/>
      <c r="I923" s="259" t="s">
        <v>7097</v>
      </c>
      <c r="J923" s="252"/>
      <c r="K923" s="259" t="s">
        <v>7097</v>
      </c>
      <c r="L923" s="252"/>
      <c r="M923" s="251" t="s">
        <v>12930</v>
      </c>
      <c r="N923" s="251"/>
      <c r="O923" s="251"/>
      <c r="P923" s="251"/>
      <c r="Q923" s="288">
        <v>6600000</v>
      </c>
      <c r="R923" s="288"/>
      <c r="S923" s="288"/>
      <c r="T923" s="288"/>
      <c r="U923" s="253"/>
      <c r="V923" s="253"/>
      <c r="W923" s="253">
        <v>6600000</v>
      </c>
      <c r="X923" s="253"/>
      <c r="Y923" s="253"/>
      <c r="Z923" s="253"/>
      <c r="AA923" s="253"/>
      <c r="AB923" s="253"/>
      <c r="AC923" s="253"/>
      <c r="AD923" s="253"/>
      <c r="AE923" s="253"/>
      <c r="AF923" s="253"/>
      <c r="AG923" s="253"/>
      <c r="AH923" s="253"/>
      <c r="AI923" s="253">
        <v>0</v>
      </c>
      <c r="AJ923" s="253"/>
      <c r="AK923" s="253">
        <v>7950000</v>
      </c>
      <c r="AL923" s="253"/>
      <c r="AM923" s="253"/>
      <c r="AN923" s="253"/>
      <c r="AO923" s="253"/>
      <c r="AP923" s="253"/>
      <c r="AQ923" s="253"/>
      <c r="AR923" s="253"/>
      <c r="AS923" s="253">
        <f t="shared" si="113"/>
        <v>7950000</v>
      </c>
      <c r="AT923" s="27">
        <f t="shared" si="111"/>
        <v>7950000</v>
      </c>
      <c r="BH923" s="256"/>
    </row>
    <row r="924" spans="1:60" ht="18" customHeight="1">
      <c r="A924" s="218">
        <f>SUBTOTAL(3,$AT$7:AT924)</f>
        <v>918</v>
      </c>
      <c r="B924" s="251" t="s">
        <v>12967</v>
      </c>
      <c r="C924" s="251" t="str">
        <f t="shared" si="114"/>
        <v>009</v>
      </c>
      <c r="D924" s="260" t="s">
        <v>6451</v>
      </c>
      <c r="E924" s="258" t="s">
        <v>12968</v>
      </c>
      <c r="F924" s="251" t="s">
        <v>11382</v>
      </c>
      <c r="G924" s="251" t="s">
        <v>7106</v>
      </c>
      <c r="H924" s="251"/>
      <c r="I924" s="259" t="s">
        <v>7097</v>
      </c>
      <c r="J924" s="252"/>
      <c r="K924" s="259" t="s">
        <v>7097</v>
      </c>
      <c r="L924" s="252"/>
      <c r="M924" s="251" t="s">
        <v>12950</v>
      </c>
      <c r="N924" s="251"/>
      <c r="O924" s="251"/>
      <c r="P924" s="251"/>
      <c r="Q924" s="288">
        <v>6600000</v>
      </c>
      <c r="R924" s="288"/>
      <c r="S924" s="288"/>
      <c r="T924" s="288"/>
      <c r="U924" s="253">
        <v>6600000</v>
      </c>
      <c r="V924" s="253"/>
      <c r="W924" s="253"/>
      <c r="X924" s="253"/>
      <c r="Y924" s="253"/>
      <c r="Z924" s="253"/>
      <c r="AA924" s="253"/>
      <c r="AB924" s="253"/>
      <c r="AC924" s="253"/>
      <c r="AD924" s="253"/>
      <c r="AE924" s="253"/>
      <c r="AF924" s="253"/>
      <c r="AG924" s="253"/>
      <c r="AH924" s="253"/>
      <c r="AI924" s="253">
        <v>0</v>
      </c>
      <c r="AJ924" s="253"/>
      <c r="AK924" s="253">
        <v>7950000</v>
      </c>
      <c r="AL924" s="253"/>
      <c r="AM924" s="253">
        <v>7950000</v>
      </c>
      <c r="AN924" s="253"/>
      <c r="AO924" s="253"/>
      <c r="AP924" s="253"/>
      <c r="AQ924" s="253"/>
      <c r="AR924" s="253"/>
      <c r="AS924" s="253">
        <f t="shared" si="113"/>
        <v>0</v>
      </c>
      <c r="AT924" s="27">
        <f t="shared" si="111"/>
        <v>0</v>
      </c>
      <c r="BH924" s="256"/>
    </row>
    <row r="925" spans="1:60" ht="18" customHeight="1">
      <c r="A925" s="218">
        <f>SUBTOTAL(3,$AT$7:AT925)</f>
        <v>919</v>
      </c>
      <c r="B925" s="251" t="s">
        <v>12969</v>
      </c>
      <c r="C925" s="251" t="str">
        <f t="shared" si="114"/>
        <v>009</v>
      </c>
      <c r="D925" s="260" t="s">
        <v>6391</v>
      </c>
      <c r="E925" s="258" t="s">
        <v>12970</v>
      </c>
      <c r="F925" s="251" t="s">
        <v>10848</v>
      </c>
      <c r="G925" s="251" t="s">
        <v>7106</v>
      </c>
      <c r="H925" s="251"/>
      <c r="I925" s="259" t="s">
        <v>7097</v>
      </c>
      <c r="J925" s="252"/>
      <c r="K925" s="259" t="s">
        <v>7097</v>
      </c>
      <c r="L925" s="252"/>
      <c r="M925" s="251" t="s">
        <v>12942</v>
      </c>
      <c r="N925" s="251"/>
      <c r="O925" s="251"/>
      <c r="P925" s="251"/>
      <c r="Q925" s="288">
        <v>6600000</v>
      </c>
      <c r="R925" s="288"/>
      <c r="S925" s="288"/>
      <c r="T925" s="288"/>
      <c r="U925" s="253">
        <v>6600000</v>
      </c>
      <c r="V925" s="253"/>
      <c r="W925" s="253"/>
      <c r="X925" s="253"/>
      <c r="Y925" s="253"/>
      <c r="Z925" s="253"/>
      <c r="AA925" s="253"/>
      <c r="AB925" s="253"/>
      <c r="AC925" s="253"/>
      <c r="AD925" s="253"/>
      <c r="AE925" s="253"/>
      <c r="AF925" s="253"/>
      <c r="AG925" s="253"/>
      <c r="AH925" s="253"/>
      <c r="AI925" s="253">
        <v>0</v>
      </c>
      <c r="AJ925" s="253"/>
      <c r="AK925" s="253">
        <v>7950000</v>
      </c>
      <c r="AL925" s="253"/>
      <c r="AM925" s="253"/>
      <c r="AN925" s="253"/>
      <c r="AO925" s="253">
        <v>7950000</v>
      </c>
      <c r="AP925" s="253"/>
      <c r="AQ925" s="253"/>
      <c r="AR925" s="253"/>
      <c r="AS925" s="253">
        <f>IF(SUM(AL925:AO925)&lt;SUM(AK925),SUM(AK925)-SUM(AL925:AO925),)</f>
        <v>0</v>
      </c>
      <c r="AT925" s="27">
        <f t="shared" si="111"/>
        <v>0</v>
      </c>
      <c r="BH925" s="256"/>
    </row>
    <row r="926" spans="1:60" ht="18" customHeight="1">
      <c r="A926" s="218">
        <f>SUBTOTAL(3,$AT$7:AT926)</f>
        <v>920</v>
      </c>
      <c r="B926" s="251" t="s">
        <v>12971</v>
      </c>
      <c r="C926" s="251" t="str">
        <f t="shared" si="114"/>
        <v>009</v>
      </c>
      <c r="D926" s="260" t="s">
        <v>6636</v>
      </c>
      <c r="E926" s="258" t="s">
        <v>12972</v>
      </c>
      <c r="F926" s="251" t="s">
        <v>11036</v>
      </c>
      <c r="G926" s="251" t="s">
        <v>7106</v>
      </c>
      <c r="H926" s="251"/>
      <c r="I926" s="259" t="s">
        <v>7097</v>
      </c>
      <c r="J926" s="252"/>
      <c r="K926" s="259" t="s">
        <v>7097</v>
      </c>
      <c r="L926" s="252"/>
      <c r="M926" s="251" t="s">
        <v>12946</v>
      </c>
      <c r="N926" s="251"/>
      <c r="O926" s="251"/>
      <c r="P926" s="251"/>
      <c r="Q926" s="288">
        <v>6600000</v>
      </c>
      <c r="R926" s="288"/>
      <c r="S926" s="288"/>
      <c r="T926" s="288"/>
      <c r="U926" s="253">
        <v>6600000</v>
      </c>
      <c r="V926" s="253"/>
      <c r="W926" s="253"/>
      <c r="X926" s="253"/>
      <c r="Y926" s="253"/>
      <c r="Z926" s="253"/>
      <c r="AA926" s="253"/>
      <c r="AB926" s="253"/>
      <c r="AC926" s="253"/>
      <c r="AD926" s="253"/>
      <c r="AE926" s="253"/>
      <c r="AF926" s="253"/>
      <c r="AG926" s="253"/>
      <c r="AH926" s="253"/>
      <c r="AI926" s="253">
        <v>0</v>
      </c>
      <c r="AJ926" s="253"/>
      <c r="AK926" s="253">
        <v>7950000</v>
      </c>
      <c r="AL926" s="253"/>
      <c r="AM926" s="253"/>
      <c r="AN926" s="253"/>
      <c r="AO926" s="253"/>
      <c r="AP926" s="253"/>
      <c r="AQ926" s="253"/>
      <c r="AR926" s="253"/>
      <c r="AS926" s="253">
        <f t="shared" ref="AS926:AS943" si="115">IF(SUM(AL926:AM926)&lt;SUM(AK926),SUM(AK926)-SUM(AL926:AM926),)</f>
        <v>7950000</v>
      </c>
      <c r="AT926" s="27">
        <f t="shared" si="111"/>
        <v>7950000</v>
      </c>
      <c r="BH926" s="256"/>
    </row>
    <row r="927" spans="1:60" ht="18" customHeight="1">
      <c r="A927" s="218">
        <f>SUBTOTAL(3,$AT$7:AT927)</f>
        <v>921</v>
      </c>
      <c r="B927" s="251" t="s">
        <v>12937</v>
      </c>
      <c r="C927" s="251" t="str">
        <f t="shared" si="114"/>
        <v>009</v>
      </c>
      <c r="D927" s="260" t="s">
        <v>12938</v>
      </c>
      <c r="E927" s="258" t="s">
        <v>12939</v>
      </c>
      <c r="F927" s="251" t="s">
        <v>9856</v>
      </c>
      <c r="G927" s="251" t="s">
        <v>496</v>
      </c>
      <c r="H927" s="251"/>
      <c r="I927" s="259" t="s">
        <v>7097</v>
      </c>
      <c r="J927" s="252"/>
      <c r="K927" s="259" t="s">
        <v>7097</v>
      </c>
      <c r="L927" s="252"/>
      <c r="M927" s="251" t="s">
        <v>12930</v>
      </c>
      <c r="N927" s="251"/>
      <c r="O927" s="251"/>
      <c r="P927" s="251"/>
      <c r="Q927" s="288">
        <v>6600000</v>
      </c>
      <c r="R927" s="288"/>
      <c r="S927" s="288"/>
      <c r="T927" s="288"/>
      <c r="U927" s="253"/>
      <c r="V927" s="253"/>
      <c r="W927" s="253"/>
      <c r="X927" s="253"/>
      <c r="Y927" s="253"/>
      <c r="Z927" s="253"/>
      <c r="AA927" s="253"/>
      <c r="AB927" s="253"/>
      <c r="AC927" s="253"/>
      <c r="AD927" s="253"/>
      <c r="AE927" s="253"/>
      <c r="AF927" s="253"/>
      <c r="AG927" s="253"/>
      <c r="AH927" s="253"/>
      <c r="AI927" s="253">
        <v>6600000</v>
      </c>
      <c r="AJ927" s="253"/>
      <c r="AK927" s="253">
        <v>7950000</v>
      </c>
      <c r="AL927" s="253"/>
      <c r="AM927" s="253"/>
      <c r="AN927" s="253"/>
      <c r="AO927" s="253"/>
      <c r="AP927" s="253"/>
      <c r="AQ927" s="253"/>
      <c r="AR927" s="253"/>
      <c r="AS927" s="253">
        <f t="shared" si="115"/>
        <v>7950000</v>
      </c>
      <c r="AT927" s="27">
        <f t="shared" si="111"/>
        <v>14550000</v>
      </c>
      <c r="BH927" s="256"/>
    </row>
    <row r="928" spans="1:60" ht="18" customHeight="1">
      <c r="A928" s="218">
        <f>SUBTOTAL(3,$AT$7:AT928)</f>
        <v>922</v>
      </c>
      <c r="B928" s="251" t="s">
        <v>12976</v>
      </c>
      <c r="C928" s="251" t="str">
        <f t="shared" si="114"/>
        <v>009</v>
      </c>
      <c r="D928" s="260" t="s">
        <v>4967</v>
      </c>
      <c r="E928" s="258" t="s">
        <v>12051</v>
      </c>
      <c r="F928" s="251" t="s">
        <v>11878</v>
      </c>
      <c r="G928" s="251" t="s">
        <v>496</v>
      </c>
      <c r="H928" s="251"/>
      <c r="I928" s="259" t="s">
        <v>7097</v>
      </c>
      <c r="J928" s="252"/>
      <c r="K928" s="259" t="s">
        <v>7097</v>
      </c>
      <c r="L928" s="252"/>
      <c r="M928" s="251" t="s">
        <v>12933</v>
      </c>
      <c r="N928" s="251"/>
      <c r="O928" s="251"/>
      <c r="P928" s="251"/>
      <c r="Q928" s="288">
        <v>6600000</v>
      </c>
      <c r="R928" s="288"/>
      <c r="S928" s="288"/>
      <c r="T928" s="288"/>
      <c r="U928" s="253">
        <v>6600000</v>
      </c>
      <c r="V928" s="253"/>
      <c r="W928" s="253"/>
      <c r="X928" s="253"/>
      <c r="Y928" s="253"/>
      <c r="Z928" s="253"/>
      <c r="AA928" s="253"/>
      <c r="AB928" s="253"/>
      <c r="AC928" s="253"/>
      <c r="AD928" s="253"/>
      <c r="AE928" s="253"/>
      <c r="AF928" s="253"/>
      <c r="AG928" s="253"/>
      <c r="AH928" s="253"/>
      <c r="AI928" s="253">
        <v>0</v>
      </c>
      <c r="AJ928" s="253"/>
      <c r="AK928" s="253">
        <v>7950000</v>
      </c>
      <c r="AL928" s="253"/>
      <c r="AM928" s="253"/>
      <c r="AN928" s="253"/>
      <c r="AO928" s="253"/>
      <c r="AP928" s="253"/>
      <c r="AQ928" s="253"/>
      <c r="AR928" s="253"/>
      <c r="AS928" s="253">
        <f t="shared" si="115"/>
        <v>7950000</v>
      </c>
      <c r="AT928" s="27">
        <f t="shared" si="111"/>
        <v>7950000</v>
      </c>
      <c r="BH928" s="256"/>
    </row>
    <row r="929" spans="1:60" ht="18" customHeight="1">
      <c r="A929" s="218">
        <f>SUBTOTAL(3,$AT$7:AT929)</f>
        <v>923</v>
      </c>
      <c r="B929" s="251" t="s">
        <v>12977</v>
      </c>
      <c r="C929" s="251" t="str">
        <f t="shared" si="114"/>
        <v>009</v>
      </c>
      <c r="D929" s="260" t="s">
        <v>5845</v>
      </c>
      <c r="E929" s="258" t="s">
        <v>12978</v>
      </c>
      <c r="F929" s="251" t="s">
        <v>8508</v>
      </c>
      <c r="G929" s="251" t="s">
        <v>496</v>
      </c>
      <c r="H929" s="251"/>
      <c r="I929" s="259" t="s">
        <v>7097</v>
      </c>
      <c r="J929" s="252"/>
      <c r="K929" s="259" t="s">
        <v>7097</v>
      </c>
      <c r="L929" s="252"/>
      <c r="M929" s="251" t="s">
        <v>12942</v>
      </c>
      <c r="N929" s="251"/>
      <c r="O929" s="251"/>
      <c r="P929" s="251"/>
      <c r="Q929" s="288">
        <v>6600000</v>
      </c>
      <c r="R929" s="288"/>
      <c r="S929" s="288"/>
      <c r="T929" s="288"/>
      <c r="U929" s="253">
        <v>6600000</v>
      </c>
      <c r="V929" s="253"/>
      <c r="W929" s="253"/>
      <c r="X929" s="253"/>
      <c r="Y929" s="253"/>
      <c r="Z929" s="253"/>
      <c r="AA929" s="253"/>
      <c r="AB929" s="253"/>
      <c r="AC929" s="253"/>
      <c r="AD929" s="253"/>
      <c r="AE929" s="253"/>
      <c r="AF929" s="253"/>
      <c r="AG929" s="253"/>
      <c r="AH929" s="253"/>
      <c r="AI929" s="253">
        <v>0</v>
      </c>
      <c r="AJ929" s="253"/>
      <c r="AK929" s="253">
        <v>7950000</v>
      </c>
      <c r="AL929" s="253"/>
      <c r="AM929" s="253">
        <v>7950000</v>
      </c>
      <c r="AN929" s="253"/>
      <c r="AO929" s="253"/>
      <c r="AP929" s="253"/>
      <c r="AQ929" s="253"/>
      <c r="AR929" s="253"/>
      <c r="AS929" s="253">
        <f t="shared" si="115"/>
        <v>0</v>
      </c>
      <c r="AT929" s="27">
        <f t="shared" si="111"/>
        <v>0</v>
      </c>
      <c r="BH929" s="256"/>
    </row>
    <row r="930" spans="1:60" ht="18" customHeight="1">
      <c r="A930" s="218">
        <f>SUBTOTAL(3,$AT$7:AT930)</f>
        <v>924</v>
      </c>
      <c r="B930" s="251" t="s">
        <v>12979</v>
      </c>
      <c r="C930" s="251" t="str">
        <f t="shared" si="114"/>
        <v>009</v>
      </c>
      <c r="D930" s="260" t="s">
        <v>6635</v>
      </c>
      <c r="E930" s="258" t="s">
        <v>12980</v>
      </c>
      <c r="F930" s="251" t="s">
        <v>12878</v>
      </c>
      <c r="G930" s="251" t="s">
        <v>7106</v>
      </c>
      <c r="H930" s="251"/>
      <c r="I930" s="259" t="s">
        <v>7097</v>
      </c>
      <c r="J930" s="252"/>
      <c r="K930" s="259" t="s">
        <v>7097</v>
      </c>
      <c r="L930" s="252"/>
      <c r="M930" s="251" t="s">
        <v>12936</v>
      </c>
      <c r="N930" s="251"/>
      <c r="O930" s="251"/>
      <c r="P930" s="251"/>
      <c r="Q930" s="288">
        <v>6600000</v>
      </c>
      <c r="R930" s="288"/>
      <c r="S930" s="288"/>
      <c r="T930" s="288"/>
      <c r="U930" s="253">
        <v>6600000</v>
      </c>
      <c r="V930" s="253"/>
      <c r="W930" s="253"/>
      <c r="X930" s="253"/>
      <c r="Y930" s="253"/>
      <c r="Z930" s="253"/>
      <c r="AA930" s="253"/>
      <c r="AB930" s="253"/>
      <c r="AC930" s="253"/>
      <c r="AD930" s="253"/>
      <c r="AE930" s="253"/>
      <c r="AF930" s="253"/>
      <c r="AG930" s="253"/>
      <c r="AH930" s="253"/>
      <c r="AI930" s="253">
        <v>0</v>
      </c>
      <c r="AJ930" s="253"/>
      <c r="AK930" s="253">
        <v>7950000</v>
      </c>
      <c r="AL930" s="253"/>
      <c r="AM930" s="253">
        <v>7950000</v>
      </c>
      <c r="AN930" s="253"/>
      <c r="AO930" s="253"/>
      <c r="AP930" s="253"/>
      <c r="AQ930" s="253"/>
      <c r="AR930" s="253"/>
      <c r="AS930" s="253">
        <f t="shared" si="115"/>
        <v>0</v>
      </c>
      <c r="AT930" s="27">
        <f t="shared" si="111"/>
        <v>0</v>
      </c>
      <c r="BH930" s="256"/>
    </row>
    <row r="931" spans="1:60" ht="18" customHeight="1">
      <c r="A931" s="218">
        <f>SUBTOTAL(3,$AT$7:AT931)</f>
        <v>925</v>
      </c>
      <c r="B931" s="251" t="s">
        <v>12981</v>
      </c>
      <c r="C931" s="251" t="str">
        <f t="shared" si="114"/>
        <v>009</v>
      </c>
      <c r="D931" s="260" t="s">
        <v>4837</v>
      </c>
      <c r="E931" s="258" t="s">
        <v>12982</v>
      </c>
      <c r="F931" s="251" t="s">
        <v>11626</v>
      </c>
      <c r="G931" s="251" t="s">
        <v>7106</v>
      </c>
      <c r="H931" s="251"/>
      <c r="I931" s="259" t="s">
        <v>7097</v>
      </c>
      <c r="J931" s="252"/>
      <c r="K931" s="259" t="s">
        <v>7097</v>
      </c>
      <c r="L931" s="252"/>
      <c r="M931" s="251" t="s">
        <v>12946</v>
      </c>
      <c r="N931" s="251"/>
      <c r="O931" s="251"/>
      <c r="P931" s="251"/>
      <c r="Q931" s="288">
        <v>6600000</v>
      </c>
      <c r="R931" s="288"/>
      <c r="S931" s="288"/>
      <c r="T931" s="288"/>
      <c r="U931" s="253">
        <v>6600000</v>
      </c>
      <c r="V931" s="253"/>
      <c r="W931" s="253"/>
      <c r="X931" s="253"/>
      <c r="Y931" s="253"/>
      <c r="Z931" s="253"/>
      <c r="AA931" s="253"/>
      <c r="AB931" s="253"/>
      <c r="AC931" s="253"/>
      <c r="AD931" s="253"/>
      <c r="AE931" s="253"/>
      <c r="AF931" s="253"/>
      <c r="AG931" s="253"/>
      <c r="AH931" s="253"/>
      <c r="AI931" s="253">
        <v>0</v>
      </c>
      <c r="AJ931" s="253"/>
      <c r="AK931" s="253">
        <v>7950000</v>
      </c>
      <c r="AL931" s="253"/>
      <c r="AM931" s="253">
        <v>7950000</v>
      </c>
      <c r="AN931" s="253"/>
      <c r="AO931" s="253"/>
      <c r="AP931" s="253"/>
      <c r="AQ931" s="253"/>
      <c r="AR931" s="253"/>
      <c r="AS931" s="253">
        <f t="shared" si="115"/>
        <v>0</v>
      </c>
      <c r="AT931" s="27">
        <f t="shared" si="111"/>
        <v>0</v>
      </c>
      <c r="BH931" s="256"/>
    </row>
    <row r="932" spans="1:60" ht="18" customHeight="1">
      <c r="A932" s="218">
        <f>SUBTOTAL(3,$AT$7:AT932)</f>
        <v>926</v>
      </c>
      <c r="B932" s="251" t="s">
        <v>12983</v>
      </c>
      <c r="C932" s="251" t="str">
        <f t="shared" si="114"/>
        <v>009</v>
      </c>
      <c r="D932" s="260" t="s">
        <v>6380</v>
      </c>
      <c r="E932" s="258" t="s">
        <v>12984</v>
      </c>
      <c r="F932" s="251" t="s">
        <v>10983</v>
      </c>
      <c r="G932" s="251" t="s">
        <v>7106</v>
      </c>
      <c r="H932" s="251"/>
      <c r="I932" s="259" t="s">
        <v>7097</v>
      </c>
      <c r="J932" s="252"/>
      <c r="K932" s="259" t="s">
        <v>7097</v>
      </c>
      <c r="L932" s="252"/>
      <c r="M932" s="251" t="s">
        <v>12950</v>
      </c>
      <c r="N932" s="251"/>
      <c r="O932" s="251"/>
      <c r="P932" s="251"/>
      <c r="Q932" s="288">
        <v>6600000</v>
      </c>
      <c r="R932" s="288"/>
      <c r="S932" s="288"/>
      <c r="T932" s="288"/>
      <c r="U932" s="253">
        <v>6600000</v>
      </c>
      <c r="V932" s="253"/>
      <c r="W932" s="253"/>
      <c r="X932" s="253"/>
      <c r="Y932" s="253"/>
      <c r="Z932" s="253"/>
      <c r="AA932" s="253"/>
      <c r="AB932" s="253"/>
      <c r="AC932" s="253"/>
      <c r="AD932" s="253"/>
      <c r="AE932" s="253"/>
      <c r="AF932" s="253"/>
      <c r="AG932" s="253"/>
      <c r="AH932" s="253"/>
      <c r="AI932" s="253">
        <v>0</v>
      </c>
      <c r="AJ932" s="253"/>
      <c r="AK932" s="253">
        <v>7950000</v>
      </c>
      <c r="AL932" s="253"/>
      <c r="AM932" s="253">
        <v>7950000</v>
      </c>
      <c r="AN932" s="253"/>
      <c r="AO932" s="253"/>
      <c r="AP932" s="253"/>
      <c r="AQ932" s="253"/>
      <c r="AR932" s="253"/>
      <c r="AS932" s="253">
        <f t="shared" si="115"/>
        <v>0</v>
      </c>
      <c r="AT932" s="27">
        <f t="shared" si="111"/>
        <v>0</v>
      </c>
      <c r="BH932" s="256"/>
    </row>
    <row r="933" spans="1:60" ht="18" customHeight="1">
      <c r="A933" s="218">
        <f>SUBTOTAL(3,$AT$7:AT933)</f>
        <v>927</v>
      </c>
      <c r="B933" s="251" t="s">
        <v>12985</v>
      </c>
      <c r="C933" s="251" t="str">
        <f t="shared" si="114"/>
        <v>009</v>
      </c>
      <c r="D933" s="260" t="s">
        <v>6066</v>
      </c>
      <c r="E933" s="258" t="s">
        <v>12986</v>
      </c>
      <c r="F933" s="251" t="s">
        <v>10600</v>
      </c>
      <c r="G933" s="251" t="s">
        <v>7106</v>
      </c>
      <c r="H933" s="251"/>
      <c r="I933" s="259" t="s">
        <v>7097</v>
      </c>
      <c r="J933" s="252"/>
      <c r="K933" s="259" t="s">
        <v>7097</v>
      </c>
      <c r="L933" s="252"/>
      <c r="M933" s="251" t="s">
        <v>12936</v>
      </c>
      <c r="N933" s="251"/>
      <c r="O933" s="251"/>
      <c r="P933" s="251"/>
      <c r="Q933" s="288">
        <v>6600000</v>
      </c>
      <c r="R933" s="288"/>
      <c r="S933" s="288"/>
      <c r="T933" s="288"/>
      <c r="U933" s="253">
        <v>6600000</v>
      </c>
      <c r="V933" s="253"/>
      <c r="W933" s="253"/>
      <c r="X933" s="253"/>
      <c r="Y933" s="253"/>
      <c r="Z933" s="253"/>
      <c r="AA933" s="253"/>
      <c r="AB933" s="253"/>
      <c r="AC933" s="253"/>
      <c r="AD933" s="253"/>
      <c r="AE933" s="253"/>
      <c r="AF933" s="253"/>
      <c r="AG933" s="253"/>
      <c r="AH933" s="253"/>
      <c r="AI933" s="253">
        <v>0</v>
      </c>
      <c r="AJ933" s="253"/>
      <c r="AK933" s="253">
        <v>7950000</v>
      </c>
      <c r="AL933" s="253"/>
      <c r="AM933" s="253">
        <v>7950000</v>
      </c>
      <c r="AN933" s="253"/>
      <c r="AO933" s="253"/>
      <c r="AP933" s="253"/>
      <c r="AQ933" s="253"/>
      <c r="AR933" s="253"/>
      <c r="AS933" s="253">
        <f t="shared" si="115"/>
        <v>0</v>
      </c>
      <c r="AT933" s="27">
        <f t="shared" si="111"/>
        <v>0</v>
      </c>
      <c r="BH933" s="256"/>
    </row>
    <row r="934" spans="1:60" ht="18" customHeight="1">
      <c r="A934" s="218">
        <f>SUBTOTAL(3,$AT$7:AT934)</f>
        <v>928</v>
      </c>
      <c r="B934" s="251" t="s">
        <v>12987</v>
      </c>
      <c r="C934" s="251" t="str">
        <f t="shared" si="114"/>
        <v>009</v>
      </c>
      <c r="D934" s="260" t="s">
        <v>5828</v>
      </c>
      <c r="E934" s="258" t="s">
        <v>12988</v>
      </c>
      <c r="F934" s="251" t="s">
        <v>10853</v>
      </c>
      <c r="G934" s="251" t="s">
        <v>7106</v>
      </c>
      <c r="H934" s="251"/>
      <c r="I934" s="259" t="s">
        <v>7097</v>
      </c>
      <c r="J934" s="252"/>
      <c r="K934" s="259" t="s">
        <v>7097</v>
      </c>
      <c r="L934" s="252"/>
      <c r="M934" s="251" t="s">
        <v>12930</v>
      </c>
      <c r="N934" s="251"/>
      <c r="O934" s="251"/>
      <c r="P934" s="251"/>
      <c r="Q934" s="288">
        <v>6600000</v>
      </c>
      <c r="R934" s="288"/>
      <c r="S934" s="288"/>
      <c r="T934" s="288"/>
      <c r="U934" s="253">
        <v>6600000</v>
      </c>
      <c r="V934" s="253"/>
      <c r="W934" s="253"/>
      <c r="X934" s="253"/>
      <c r="Y934" s="253"/>
      <c r="Z934" s="253"/>
      <c r="AA934" s="253"/>
      <c r="AB934" s="253"/>
      <c r="AC934" s="253"/>
      <c r="AD934" s="253"/>
      <c r="AE934" s="253"/>
      <c r="AF934" s="253"/>
      <c r="AG934" s="253"/>
      <c r="AH934" s="253"/>
      <c r="AI934" s="253">
        <v>0</v>
      </c>
      <c r="AJ934" s="253"/>
      <c r="AK934" s="253">
        <v>7950000</v>
      </c>
      <c r="AL934" s="253"/>
      <c r="AM934" s="253">
        <v>7950000</v>
      </c>
      <c r="AN934" s="253"/>
      <c r="AO934" s="253"/>
      <c r="AP934" s="253"/>
      <c r="AQ934" s="253"/>
      <c r="AR934" s="253"/>
      <c r="AS934" s="253">
        <f t="shared" si="115"/>
        <v>0</v>
      </c>
      <c r="AT934" s="27">
        <f t="shared" si="111"/>
        <v>0</v>
      </c>
      <c r="BH934" s="256"/>
    </row>
    <row r="935" spans="1:60" ht="18" customHeight="1">
      <c r="A935" s="218">
        <f>SUBTOTAL(3,$AT$7:AT935)</f>
        <v>929</v>
      </c>
      <c r="B935" s="251" t="s">
        <v>12989</v>
      </c>
      <c r="C935" s="251" t="str">
        <f t="shared" si="114"/>
        <v>009</v>
      </c>
      <c r="D935" s="260" t="s">
        <v>6721</v>
      </c>
      <c r="E935" s="258" t="s">
        <v>12990</v>
      </c>
      <c r="F935" s="251" t="s">
        <v>11943</v>
      </c>
      <c r="G935" s="251" t="s">
        <v>7106</v>
      </c>
      <c r="H935" s="251"/>
      <c r="I935" s="259" t="s">
        <v>7097</v>
      </c>
      <c r="J935" s="252"/>
      <c r="K935" s="259" t="s">
        <v>7097</v>
      </c>
      <c r="L935" s="252"/>
      <c r="M935" s="251" t="s">
        <v>12933</v>
      </c>
      <c r="N935" s="251"/>
      <c r="O935" s="251"/>
      <c r="P935" s="251"/>
      <c r="Q935" s="288">
        <v>6600000</v>
      </c>
      <c r="R935" s="288"/>
      <c r="S935" s="288"/>
      <c r="T935" s="288"/>
      <c r="U935" s="253">
        <v>6600000</v>
      </c>
      <c r="V935" s="253"/>
      <c r="W935" s="253"/>
      <c r="X935" s="253"/>
      <c r="Y935" s="253"/>
      <c r="Z935" s="253"/>
      <c r="AA935" s="253"/>
      <c r="AB935" s="253"/>
      <c r="AC935" s="253"/>
      <c r="AD935" s="253"/>
      <c r="AE935" s="253"/>
      <c r="AF935" s="253"/>
      <c r="AG935" s="253"/>
      <c r="AH935" s="253"/>
      <c r="AI935" s="253">
        <v>0</v>
      </c>
      <c r="AJ935" s="253"/>
      <c r="AK935" s="253">
        <v>7950000</v>
      </c>
      <c r="AL935" s="253"/>
      <c r="AM935" s="253">
        <v>7950000</v>
      </c>
      <c r="AN935" s="253"/>
      <c r="AO935" s="253"/>
      <c r="AP935" s="253"/>
      <c r="AQ935" s="253"/>
      <c r="AR935" s="253"/>
      <c r="AS935" s="253">
        <f t="shared" si="115"/>
        <v>0</v>
      </c>
      <c r="AT935" s="27">
        <f t="shared" si="111"/>
        <v>0</v>
      </c>
      <c r="BH935" s="256"/>
    </row>
    <row r="936" spans="1:60" ht="18" customHeight="1">
      <c r="A936" s="218">
        <f>SUBTOTAL(3,$AT$7:AT936)</f>
        <v>930</v>
      </c>
      <c r="B936" s="251" t="s">
        <v>12947</v>
      </c>
      <c r="C936" s="251" t="str">
        <f t="shared" si="114"/>
        <v>009</v>
      </c>
      <c r="D936" s="260" t="s">
        <v>12948</v>
      </c>
      <c r="E936" s="258" t="s">
        <v>12949</v>
      </c>
      <c r="F936" s="251" t="s">
        <v>11545</v>
      </c>
      <c r="G936" s="251" t="s">
        <v>496</v>
      </c>
      <c r="H936" s="251"/>
      <c r="I936" s="259" t="s">
        <v>7097</v>
      </c>
      <c r="J936" s="252"/>
      <c r="K936" s="259" t="s">
        <v>7097</v>
      </c>
      <c r="L936" s="252"/>
      <c r="M936" s="251" t="s">
        <v>12950</v>
      </c>
      <c r="N936" s="251"/>
      <c r="O936" s="251"/>
      <c r="P936" s="251"/>
      <c r="Q936" s="288">
        <v>6600000</v>
      </c>
      <c r="R936" s="288"/>
      <c r="S936" s="288"/>
      <c r="T936" s="288"/>
      <c r="U936" s="253"/>
      <c r="V936" s="253"/>
      <c r="W936" s="253">
        <v>6600000</v>
      </c>
      <c r="X936" s="253"/>
      <c r="Y936" s="253"/>
      <c r="Z936" s="253"/>
      <c r="AA936" s="253"/>
      <c r="AB936" s="253"/>
      <c r="AC936" s="253"/>
      <c r="AD936" s="253"/>
      <c r="AE936" s="253"/>
      <c r="AF936" s="253"/>
      <c r="AG936" s="253"/>
      <c r="AH936" s="253"/>
      <c r="AI936" s="253">
        <v>0</v>
      </c>
      <c r="AJ936" s="253"/>
      <c r="AK936" s="253">
        <v>7950000</v>
      </c>
      <c r="AL936" s="253"/>
      <c r="AM936" s="253"/>
      <c r="AN936" s="253"/>
      <c r="AO936" s="253"/>
      <c r="AP936" s="253"/>
      <c r="AQ936" s="253"/>
      <c r="AR936" s="253"/>
      <c r="AS936" s="253">
        <f t="shared" si="115"/>
        <v>7950000</v>
      </c>
      <c r="AT936" s="27">
        <f t="shared" si="111"/>
        <v>7950000</v>
      </c>
      <c r="BH936" s="256"/>
    </row>
    <row r="937" spans="1:60" ht="18" customHeight="1">
      <c r="A937" s="218">
        <f>SUBTOTAL(3,$AT$7:AT937)</f>
        <v>931</v>
      </c>
      <c r="B937" s="257" t="s">
        <v>12993</v>
      </c>
      <c r="C937" s="251" t="str">
        <f t="shared" si="114"/>
        <v>009</v>
      </c>
      <c r="D937" s="260" t="s">
        <v>6556</v>
      </c>
      <c r="E937" s="258" t="s">
        <v>12994</v>
      </c>
      <c r="F937" s="251" t="s">
        <v>11271</v>
      </c>
      <c r="G937" s="251" t="s">
        <v>7106</v>
      </c>
      <c r="H937" s="251"/>
      <c r="I937" s="259" t="s">
        <v>7097</v>
      </c>
      <c r="J937" s="252"/>
      <c r="K937" s="259" t="s">
        <v>7097</v>
      </c>
      <c r="L937" s="252"/>
      <c r="M937" s="251" t="s">
        <v>12950</v>
      </c>
      <c r="N937" s="251"/>
      <c r="O937" s="251"/>
      <c r="P937" s="251"/>
      <c r="Q937" s="288">
        <v>6600000</v>
      </c>
      <c r="R937" s="288"/>
      <c r="S937" s="288"/>
      <c r="T937" s="288"/>
      <c r="U937" s="253">
        <v>6600000</v>
      </c>
      <c r="V937" s="253"/>
      <c r="W937" s="253"/>
      <c r="X937" s="253"/>
      <c r="Y937" s="253"/>
      <c r="Z937" s="253"/>
      <c r="AA937" s="253"/>
      <c r="AB937" s="253"/>
      <c r="AC937" s="253"/>
      <c r="AD937" s="253"/>
      <c r="AE937" s="253"/>
      <c r="AF937" s="253"/>
      <c r="AG937" s="253"/>
      <c r="AH937" s="253"/>
      <c r="AI937" s="253">
        <v>0</v>
      </c>
      <c r="AJ937" s="253"/>
      <c r="AK937" s="253">
        <v>7950000</v>
      </c>
      <c r="AL937" s="253"/>
      <c r="AM937" s="253">
        <v>7950000</v>
      </c>
      <c r="AN937" s="253"/>
      <c r="AO937" s="253"/>
      <c r="AP937" s="253"/>
      <c r="AQ937" s="253"/>
      <c r="AR937" s="253"/>
      <c r="AS937" s="253">
        <f t="shared" si="115"/>
        <v>0</v>
      </c>
      <c r="AT937" s="27">
        <f t="shared" si="111"/>
        <v>0</v>
      </c>
      <c r="BH937" s="256"/>
    </row>
    <row r="938" spans="1:60" ht="18" customHeight="1">
      <c r="A938" s="218">
        <f>SUBTOTAL(3,$AT$7:AT938)</f>
        <v>932</v>
      </c>
      <c r="B938" s="251">
        <v>79306014710</v>
      </c>
      <c r="C938" s="251" t="str">
        <f t="shared" si="114"/>
        <v>009</v>
      </c>
      <c r="D938" s="260" t="s">
        <v>12965</v>
      </c>
      <c r="E938" s="258" t="s">
        <v>12966</v>
      </c>
      <c r="F938" s="251" t="s">
        <v>12319</v>
      </c>
      <c r="G938" s="251" t="s">
        <v>7106</v>
      </c>
      <c r="H938" s="251"/>
      <c r="I938" s="259" t="s">
        <v>7097</v>
      </c>
      <c r="J938" s="252"/>
      <c r="K938" s="259" t="s">
        <v>7097</v>
      </c>
      <c r="L938" s="252"/>
      <c r="M938" s="251" t="s">
        <v>12950</v>
      </c>
      <c r="N938" s="251"/>
      <c r="O938" s="251"/>
      <c r="P938" s="251"/>
      <c r="Q938" s="288">
        <v>6600000</v>
      </c>
      <c r="R938" s="288"/>
      <c r="S938" s="288"/>
      <c r="T938" s="288"/>
      <c r="U938" s="253"/>
      <c r="V938" s="253"/>
      <c r="W938" s="253">
        <v>6600000</v>
      </c>
      <c r="X938" s="253"/>
      <c r="Y938" s="253"/>
      <c r="Z938" s="253"/>
      <c r="AA938" s="253"/>
      <c r="AB938" s="253"/>
      <c r="AC938" s="253"/>
      <c r="AD938" s="253"/>
      <c r="AE938" s="253"/>
      <c r="AF938" s="253"/>
      <c r="AG938" s="253"/>
      <c r="AH938" s="253"/>
      <c r="AI938" s="253">
        <v>0</v>
      </c>
      <c r="AJ938" s="253"/>
      <c r="AK938" s="253">
        <v>7950000</v>
      </c>
      <c r="AL938" s="253"/>
      <c r="AM938" s="253">
        <v>7950000</v>
      </c>
      <c r="AN938" s="253"/>
      <c r="AO938" s="253"/>
      <c r="AP938" s="253"/>
      <c r="AQ938" s="253"/>
      <c r="AR938" s="253"/>
      <c r="AS938" s="253">
        <f t="shared" si="115"/>
        <v>0</v>
      </c>
      <c r="AT938" s="27">
        <f t="shared" si="111"/>
        <v>0</v>
      </c>
      <c r="BH938" s="256"/>
    </row>
    <row r="939" spans="1:60" ht="18" customHeight="1">
      <c r="A939" s="218">
        <f>SUBTOTAL(3,$AT$7:AT939)</f>
        <v>933</v>
      </c>
      <c r="B939" s="251" t="s">
        <v>12998</v>
      </c>
      <c r="C939" s="251" t="str">
        <f t="shared" si="114"/>
        <v>009</v>
      </c>
      <c r="D939" s="260" t="s">
        <v>6311</v>
      </c>
      <c r="E939" s="258" t="s">
        <v>12999</v>
      </c>
      <c r="F939" s="251" t="s">
        <v>11301</v>
      </c>
      <c r="G939" s="251" t="s">
        <v>7106</v>
      </c>
      <c r="H939" s="251"/>
      <c r="I939" s="259" t="s">
        <v>7097</v>
      </c>
      <c r="J939" s="252"/>
      <c r="K939" s="259" t="s">
        <v>7097</v>
      </c>
      <c r="L939" s="252"/>
      <c r="M939" s="251" t="s">
        <v>12942</v>
      </c>
      <c r="N939" s="251"/>
      <c r="O939" s="251"/>
      <c r="P939" s="251"/>
      <c r="Q939" s="288">
        <v>6600000</v>
      </c>
      <c r="R939" s="288"/>
      <c r="S939" s="288"/>
      <c r="T939" s="288"/>
      <c r="U939" s="253">
        <v>6600000</v>
      </c>
      <c r="V939" s="253"/>
      <c r="W939" s="253"/>
      <c r="X939" s="253"/>
      <c r="Y939" s="253"/>
      <c r="Z939" s="253"/>
      <c r="AA939" s="253"/>
      <c r="AB939" s="253"/>
      <c r="AC939" s="253"/>
      <c r="AD939" s="253"/>
      <c r="AE939" s="253"/>
      <c r="AF939" s="253"/>
      <c r="AG939" s="253"/>
      <c r="AH939" s="253"/>
      <c r="AI939" s="253">
        <v>0</v>
      </c>
      <c r="AJ939" s="253"/>
      <c r="AK939" s="253">
        <v>7950000</v>
      </c>
      <c r="AL939" s="253"/>
      <c r="AM939" s="253">
        <v>7950000</v>
      </c>
      <c r="AN939" s="253"/>
      <c r="AO939" s="253"/>
      <c r="AP939" s="253"/>
      <c r="AQ939" s="253"/>
      <c r="AR939" s="253"/>
      <c r="AS939" s="253">
        <f t="shared" si="115"/>
        <v>0</v>
      </c>
      <c r="AT939" s="27">
        <f t="shared" si="111"/>
        <v>0</v>
      </c>
      <c r="BH939" s="256"/>
    </row>
    <row r="940" spans="1:60" ht="18" customHeight="1">
      <c r="A940" s="218">
        <f>SUBTOTAL(3,$AT$7:AT940)</f>
        <v>934</v>
      </c>
      <c r="B940" s="251" t="s">
        <v>13000</v>
      </c>
      <c r="C940" s="251" t="str">
        <f t="shared" si="114"/>
        <v>009</v>
      </c>
      <c r="D940" s="260" t="s">
        <v>6213</v>
      </c>
      <c r="E940" s="258" t="s">
        <v>13001</v>
      </c>
      <c r="F940" s="251" t="s">
        <v>11667</v>
      </c>
      <c r="G940" s="251" t="s">
        <v>7106</v>
      </c>
      <c r="H940" s="251"/>
      <c r="I940" s="259" t="s">
        <v>7097</v>
      </c>
      <c r="J940" s="252"/>
      <c r="K940" s="259" t="s">
        <v>7097</v>
      </c>
      <c r="L940" s="252"/>
      <c r="M940" s="251" t="s">
        <v>12930</v>
      </c>
      <c r="N940" s="251"/>
      <c r="O940" s="251"/>
      <c r="P940" s="251"/>
      <c r="Q940" s="288">
        <f>6600000-830000</f>
        <v>5770000</v>
      </c>
      <c r="R940" s="288"/>
      <c r="S940" s="288"/>
      <c r="T940" s="288"/>
      <c r="U940" s="253">
        <v>5770000</v>
      </c>
      <c r="V940" s="253"/>
      <c r="W940" s="253"/>
      <c r="X940" s="253"/>
      <c r="Y940" s="253"/>
      <c r="Z940" s="253"/>
      <c r="AA940" s="253"/>
      <c r="AB940" s="253"/>
      <c r="AC940" s="253"/>
      <c r="AD940" s="253"/>
      <c r="AE940" s="253"/>
      <c r="AF940" s="253"/>
      <c r="AG940" s="253"/>
      <c r="AH940" s="253"/>
      <c r="AI940" s="253">
        <v>0</v>
      </c>
      <c r="AJ940" s="253"/>
      <c r="AK940" s="253">
        <v>7950000</v>
      </c>
      <c r="AL940" s="253"/>
      <c r="AM940" s="253">
        <v>7950000</v>
      </c>
      <c r="AN940" s="253"/>
      <c r="AO940" s="253"/>
      <c r="AP940" s="253"/>
      <c r="AQ940" s="253"/>
      <c r="AR940" s="253"/>
      <c r="AS940" s="253">
        <f t="shared" si="115"/>
        <v>0</v>
      </c>
      <c r="AT940" s="27">
        <f t="shared" si="111"/>
        <v>0</v>
      </c>
      <c r="BH940" s="256"/>
    </row>
    <row r="941" spans="1:60" ht="18" customHeight="1">
      <c r="A941" s="218">
        <f>SUBTOTAL(3,$AT$7:AT941)</f>
        <v>935</v>
      </c>
      <c r="B941" s="251" t="s">
        <v>12973</v>
      </c>
      <c r="C941" s="251" t="str">
        <f t="shared" si="114"/>
        <v>009</v>
      </c>
      <c r="D941" s="260" t="s">
        <v>12974</v>
      </c>
      <c r="E941" s="258" t="s">
        <v>12975</v>
      </c>
      <c r="F941" s="251" t="s">
        <v>11116</v>
      </c>
      <c r="G941" s="251" t="s">
        <v>496</v>
      </c>
      <c r="H941" s="251"/>
      <c r="I941" s="259" t="s">
        <v>7097</v>
      </c>
      <c r="J941" s="252"/>
      <c r="K941" s="259" t="s">
        <v>7097</v>
      </c>
      <c r="L941" s="252"/>
      <c r="M941" s="251" t="s">
        <v>12930</v>
      </c>
      <c r="N941" s="251"/>
      <c r="O941" s="251"/>
      <c r="P941" s="251"/>
      <c r="Q941" s="288">
        <v>6600000</v>
      </c>
      <c r="R941" s="288"/>
      <c r="S941" s="288"/>
      <c r="T941" s="288"/>
      <c r="U941" s="253"/>
      <c r="V941" s="253"/>
      <c r="W941" s="253"/>
      <c r="X941" s="253"/>
      <c r="Y941" s="253"/>
      <c r="Z941" s="253"/>
      <c r="AA941" s="253">
        <v>6600000</v>
      </c>
      <c r="AB941" s="253"/>
      <c r="AC941" s="253"/>
      <c r="AD941" s="253"/>
      <c r="AE941" s="253"/>
      <c r="AF941" s="253"/>
      <c r="AG941" s="253"/>
      <c r="AH941" s="253"/>
      <c r="AI941" s="253">
        <v>0</v>
      </c>
      <c r="AJ941" s="253"/>
      <c r="AK941" s="253">
        <v>7950000</v>
      </c>
      <c r="AL941" s="253"/>
      <c r="AM941" s="253"/>
      <c r="AN941" s="253"/>
      <c r="AO941" s="253"/>
      <c r="AP941" s="253"/>
      <c r="AQ941" s="253"/>
      <c r="AR941" s="253"/>
      <c r="AS941" s="253">
        <f t="shared" si="115"/>
        <v>7950000</v>
      </c>
      <c r="AT941" s="27">
        <f t="shared" si="111"/>
        <v>7950000</v>
      </c>
      <c r="BH941" s="256"/>
    </row>
    <row r="942" spans="1:60" ht="18" customHeight="1">
      <c r="A942" s="218">
        <f>SUBTOTAL(3,$AT$7:AT942)</f>
        <v>936</v>
      </c>
      <c r="B942" s="251" t="s">
        <v>12991</v>
      </c>
      <c r="C942" s="251" t="str">
        <f t="shared" si="114"/>
        <v>009</v>
      </c>
      <c r="D942" s="260" t="s">
        <v>12992</v>
      </c>
      <c r="E942" s="258" t="s">
        <v>8936</v>
      </c>
      <c r="F942" s="251" t="s">
        <v>11865</v>
      </c>
      <c r="G942" s="251" t="s">
        <v>7106</v>
      </c>
      <c r="H942" s="251"/>
      <c r="I942" s="259" t="s">
        <v>7097</v>
      </c>
      <c r="J942" s="252"/>
      <c r="K942" s="259" t="s">
        <v>7097</v>
      </c>
      <c r="L942" s="252"/>
      <c r="M942" s="251" t="s">
        <v>12946</v>
      </c>
      <c r="N942" s="251"/>
      <c r="O942" s="251"/>
      <c r="P942" s="251"/>
      <c r="Q942" s="288">
        <v>6600000</v>
      </c>
      <c r="R942" s="288"/>
      <c r="S942" s="288"/>
      <c r="T942" s="288"/>
      <c r="U942" s="253"/>
      <c r="V942" s="253"/>
      <c r="W942" s="253">
        <v>6600000</v>
      </c>
      <c r="X942" s="253"/>
      <c r="Y942" s="253"/>
      <c r="Z942" s="253"/>
      <c r="AA942" s="253"/>
      <c r="AB942" s="253"/>
      <c r="AC942" s="253"/>
      <c r="AD942" s="253"/>
      <c r="AE942" s="253"/>
      <c r="AF942" s="253"/>
      <c r="AG942" s="253"/>
      <c r="AH942" s="253"/>
      <c r="AI942" s="253">
        <v>0</v>
      </c>
      <c r="AJ942" s="253"/>
      <c r="AK942" s="253">
        <v>7950000</v>
      </c>
      <c r="AL942" s="253"/>
      <c r="AM942" s="253"/>
      <c r="AN942" s="253"/>
      <c r="AO942" s="253"/>
      <c r="AP942" s="253"/>
      <c r="AQ942" s="253"/>
      <c r="AR942" s="253"/>
      <c r="AS942" s="253">
        <f t="shared" si="115"/>
        <v>7950000</v>
      </c>
      <c r="AT942" s="27">
        <f t="shared" si="111"/>
        <v>7950000</v>
      </c>
      <c r="BH942" s="256"/>
    </row>
    <row r="943" spans="1:60" ht="18" customHeight="1">
      <c r="A943" s="218">
        <f>SUBTOTAL(3,$AT$7:AT943)</f>
        <v>937</v>
      </c>
      <c r="B943" s="251" t="s">
        <v>13010</v>
      </c>
      <c r="C943" s="251" t="str">
        <f t="shared" si="114"/>
        <v>009</v>
      </c>
      <c r="D943" s="260" t="s">
        <v>5276</v>
      </c>
      <c r="E943" s="258" t="s">
        <v>13011</v>
      </c>
      <c r="F943" s="251" t="s">
        <v>10780</v>
      </c>
      <c r="G943" s="251" t="s">
        <v>496</v>
      </c>
      <c r="H943" s="251"/>
      <c r="I943" s="259" t="s">
        <v>7097</v>
      </c>
      <c r="J943" s="252"/>
      <c r="K943" s="259" t="s">
        <v>7097</v>
      </c>
      <c r="L943" s="252"/>
      <c r="M943" s="251" t="s">
        <v>12950</v>
      </c>
      <c r="N943" s="251"/>
      <c r="O943" s="251"/>
      <c r="P943" s="251"/>
      <c r="Q943" s="288">
        <v>6600000</v>
      </c>
      <c r="R943" s="288"/>
      <c r="S943" s="288"/>
      <c r="T943" s="288"/>
      <c r="U943" s="253">
        <v>6600000</v>
      </c>
      <c r="V943" s="253"/>
      <c r="W943" s="253"/>
      <c r="X943" s="253"/>
      <c r="Y943" s="253"/>
      <c r="Z943" s="253"/>
      <c r="AA943" s="253"/>
      <c r="AB943" s="253"/>
      <c r="AC943" s="253"/>
      <c r="AD943" s="253"/>
      <c r="AE943" s="253"/>
      <c r="AF943" s="253"/>
      <c r="AG943" s="253"/>
      <c r="AH943" s="253"/>
      <c r="AI943" s="253">
        <v>0</v>
      </c>
      <c r="AJ943" s="253"/>
      <c r="AK943" s="253">
        <v>7950000</v>
      </c>
      <c r="AL943" s="253"/>
      <c r="AM943" s="253">
        <v>7950000</v>
      </c>
      <c r="AN943" s="253"/>
      <c r="AO943" s="253"/>
      <c r="AP943" s="253"/>
      <c r="AQ943" s="253"/>
      <c r="AR943" s="253"/>
      <c r="AS943" s="253">
        <f t="shared" si="115"/>
        <v>0</v>
      </c>
      <c r="AT943" s="27">
        <f t="shared" si="111"/>
        <v>0</v>
      </c>
      <c r="BH943" s="256"/>
    </row>
    <row r="944" spans="1:60" ht="18" customHeight="1">
      <c r="A944" s="218">
        <f>SUBTOTAL(3,$AT$7:AT944)</f>
        <v>938</v>
      </c>
      <c r="B944" s="251" t="s">
        <v>12995</v>
      </c>
      <c r="C944" s="251" t="str">
        <f t="shared" si="114"/>
        <v>009</v>
      </c>
      <c r="D944" s="260" t="s">
        <v>12996</v>
      </c>
      <c r="E944" s="258" t="s">
        <v>12997</v>
      </c>
      <c r="F944" s="251" t="s">
        <v>11724</v>
      </c>
      <c r="G944" s="251" t="s">
        <v>7106</v>
      </c>
      <c r="H944" s="251"/>
      <c r="I944" s="259" t="s">
        <v>7097</v>
      </c>
      <c r="J944" s="252"/>
      <c r="K944" s="259" t="s">
        <v>7097</v>
      </c>
      <c r="L944" s="252"/>
      <c r="M944" s="251" t="s">
        <v>12936</v>
      </c>
      <c r="N944" s="251"/>
      <c r="O944" s="251"/>
      <c r="P944" s="251"/>
      <c r="Q944" s="288">
        <v>6600000</v>
      </c>
      <c r="R944" s="288"/>
      <c r="S944" s="288"/>
      <c r="T944" s="288"/>
      <c r="U944" s="253"/>
      <c r="V944" s="253"/>
      <c r="W944" s="253">
        <v>6600000</v>
      </c>
      <c r="X944" s="253"/>
      <c r="Y944" s="253"/>
      <c r="Z944" s="253"/>
      <c r="AA944" s="253"/>
      <c r="AB944" s="253"/>
      <c r="AC944" s="253"/>
      <c r="AD944" s="253"/>
      <c r="AE944" s="253"/>
      <c r="AF944" s="253"/>
      <c r="AG944" s="253"/>
      <c r="AH944" s="253"/>
      <c r="AI944" s="253">
        <v>0</v>
      </c>
      <c r="AJ944" s="253"/>
      <c r="AK944" s="253">
        <v>7950000</v>
      </c>
      <c r="AL944" s="253"/>
      <c r="AM944" s="253"/>
      <c r="AN944" s="253"/>
      <c r="AO944" s="253">
        <v>7950000</v>
      </c>
      <c r="AP944" s="253"/>
      <c r="AQ944" s="253"/>
      <c r="AR944" s="253"/>
      <c r="AS944" s="253">
        <f>IF(SUM(AL944:AO944)&lt;SUM(AK944),SUM(AK944)-SUM(AL944:AO944),)</f>
        <v>0</v>
      </c>
      <c r="AT944" s="27">
        <f t="shared" si="111"/>
        <v>0</v>
      </c>
      <c r="BH944" s="256"/>
    </row>
    <row r="945" spans="1:60" ht="18" customHeight="1">
      <c r="A945" s="218">
        <f>SUBTOTAL(3,$AT$7:AT945)</f>
        <v>939</v>
      </c>
      <c r="B945" s="251" t="s">
        <v>13015</v>
      </c>
      <c r="C945" s="251" t="str">
        <f t="shared" si="114"/>
        <v>009</v>
      </c>
      <c r="D945" s="260" t="s">
        <v>5502</v>
      </c>
      <c r="E945" s="258" t="s">
        <v>13016</v>
      </c>
      <c r="F945" s="251" t="s">
        <v>10850</v>
      </c>
      <c r="G945" s="251" t="s">
        <v>496</v>
      </c>
      <c r="H945" s="251"/>
      <c r="I945" s="259" t="s">
        <v>7097</v>
      </c>
      <c r="J945" s="252"/>
      <c r="K945" s="259" t="s">
        <v>7097</v>
      </c>
      <c r="L945" s="252"/>
      <c r="M945" s="251" t="s">
        <v>12946</v>
      </c>
      <c r="N945" s="251"/>
      <c r="O945" s="251"/>
      <c r="P945" s="251"/>
      <c r="Q945" s="288">
        <v>6600000</v>
      </c>
      <c r="R945" s="288"/>
      <c r="S945" s="288"/>
      <c r="T945" s="288"/>
      <c r="U945" s="253">
        <v>6600000</v>
      </c>
      <c r="V945" s="253"/>
      <c r="W945" s="253"/>
      <c r="X945" s="253"/>
      <c r="Y945" s="253"/>
      <c r="Z945" s="253"/>
      <c r="AA945" s="253"/>
      <c r="AB945" s="253"/>
      <c r="AC945" s="253"/>
      <c r="AD945" s="253"/>
      <c r="AE945" s="253"/>
      <c r="AF945" s="253"/>
      <c r="AG945" s="253"/>
      <c r="AH945" s="253"/>
      <c r="AI945" s="253">
        <v>0</v>
      </c>
      <c r="AJ945" s="253"/>
      <c r="AK945" s="253">
        <v>7950000</v>
      </c>
      <c r="AL945" s="253"/>
      <c r="AM945" s="253">
        <v>7950000</v>
      </c>
      <c r="AN945" s="253"/>
      <c r="AO945" s="253"/>
      <c r="AP945" s="253"/>
      <c r="AQ945" s="253"/>
      <c r="AR945" s="253"/>
      <c r="AS945" s="253">
        <f>IF(SUM(AL945:AM945)&lt;SUM(AK945),SUM(AK945)-SUM(AL945:AM945),)</f>
        <v>0</v>
      </c>
      <c r="AT945" s="27">
        <f t="shared" si="111"/>
        <v>0</v>
      </c>
      <c r="BH945" s="256"/>
    </row>
    <row r="946" spans="1:60" ht="18" customHeight="1">
      <c r="A946" s="218">
        <f>SUBTOTAL(3,$AT$7:AT946)</f>
        <v>940</v>
      </c>
      <c r="B946" s="251" t="s">
        <v>13017</v>
      </c>
      <c r="C946" s="251" t="str">
        <f t="shared" si="114"/>
        <v>009</v>
      </c>
      <c r="D946" s="260" t="s">
        <v>6049</v>
      </c>
      <c r="E946" s="258" t="s">
        <v>13018</v>
      </c>
      <c r="F946" s="251" t="s">
        <v>12895</v>
      </c>
      <c r="G946" s="251" t="s">
        <v>7106</v>
      </c>
      <c r="H946" s="251"/>
      <c r="I946" s="259" t="s">
        <v>7097</v>
      </c>
      <c r="J946" s="252"/>
      <c r="K946" s="259" t="s">
        <v>7097</v>
      </c>
      <c r="L946" s="252"/>
      <c r="M946" s="251" t="s">
        <v>12933</v>
      </c>
      <c r="N946" s="251"/>
      <c r="O946" s="251"/>
      <c r="P946" s="251"/>
      <c r="Q946" s="288">
        <v>6600000</v>
      </c>
      <c r="R946" s="288"/>
      <c r="S946" s="288"/>
      <c r="T946" s="288"/>
      <c r="U946" s="253">
        <v>6600000</v>
      </c>
      <c r="V946" s="253"/>
      <c r="W946" s="253"/>
      <c r="X946" s="253"/>
      <c r="Y946" s="253"/>
      <c r="Z946" s="253"/>
      <c r="AA946" s="253"/>
      <c r="AB946" s="253"/>
      <c r="AC946" s="253"/>
      <c r="AD946" s="253"/>
      <c r="AE946" s="253"/>
      <c r="AF946" s="253"/>
      <c r="AG946" s="253"/>
      <c r="AH946" s="253"/>
      <c r="AI946" s="253">
        <v>0</v>
      </c>
      <c r="AJ946" s="253"/>
      <c r="AK946" s="253">
        <v>7950000</v>
      </c>
      <c r="AL946" s="253"/>
      <c r="AM946" s="253">
        <v>7950000</v>
      </c>
      <c r="AN946" s="253"/>
      <c r="AO946" s="253"/>
      <c r="AP946" s="253"/>
      <c r="AQ946" s="253"/>
      <c r="AR946" s="253"/>
      <c r="AS946" s="253">
        <f>IF(SUM(AL946:AM946)&lt;SUM(AK946),SUM(AK946)-SUM(AL946:AM946),)</f>
        <v>0</v>
      </c>
      <c r="AT946" s="27">
        <f t="shared" si="111"/>
        <v>0</v>
      </c>
      <c r="BH946" s="256"/>
    </row>
    <row r="947" spans="1:60" ht="18" customHeight="1">
      <c r="A947" s="218">
        <f>SUBTOTAL(3,$AT$7:AT947)</f>
        <v>941</v>
      </c>
      <c r="B947" s="251" t="s">
        <v>13019</v>
      </c>
      <c r="C947" s="251" t="str">
        <f t="shared" si="114"/>
        <v>009</v>
      </c>
      <c r="D947" s="260" t="s">
        <v>5970</v>
      </c>
      <c r="E947" s="258" t="s">
        <v>13020</v>
      </c>
      <c r="F947" s="251" t="s">
        <v>11661</v>
      </c>
      <c r="G947" s="251" t="s">
        <v>7106</v>
      </c>
      <c r="H947" s="251"/>
      <c r="I947" s="259" t="s">
        <v>7097</v>
      </c>
      <c r="J947" s="252"/>
      <c r="K947" s="259" t="s">
        <v>7097</v>
      </c>
      <c r="L947" s="252"/>
      <c r="M947" s="251" t="s">
        <v>12942</v>
      </c>
      <c r="N947" s="251"/>
      <c r="O947" s="251"/>
      <c r="P947" s="251"/>
      <c r="Q947" s="288">
        <v>6600000</v>
      </c>
      <c r="R947" s="288"/>
      <c r="S947" s="288"/>
      <c r="T947" s="288"/>
      <c r="U947" s="253">
        <v>6600000</v>
      </c>
      <c r="V947" s="253"/>
      <c r="W947" s="253"/>
      <c r="X947" s="253"/>
      <c r="Y947" s="253"/>
      <c r="Z947" s="253"/>
      <c r="AA947" s="253"/>
      <c r="AB947" s="253"/>
      <c r="AC947" s="253"/>
      <c r="AD947" s="253"/>
      <c r="AE947" s="253"/>
      <c r="AF947" s="253"/>
      <c r="AG947" s="253"/>
      <c r="AH947" s="253"/>
      <c r="AI947" s="253">
        <v>0</v>
      </c>
      <c r="AJ947" s="253"/>
      <c r="AK947" s="253">
        <v>7950000</v>
      </c>
      <c r="AL947" s="253"/>
      <c r="AM947" s="253"/>
      <c r="AN947" s="253"/>
      <c r="AO947" s="253">
        <v>7950000</v>
      </c>
      <c r="AP947" s="253"/>
      <c r="AQ947" s="253"/>
      <c r="AR947" s="253"/>
      <c r="AS947" s="253">
        <f>IF(SUM(AL947:AO947)&lt;SUM(AK947),SUM(AK947)-SUM(AL947:AO947),)</f>
        <v>0</v>
      </c>
      <c r="AT947" s="27">
        <f t="shared" si="111"/>
        <v>0</v>
      </c>
      <c r="BH947" s="256"/>
    </row>
    <row r="948" spans="1:60" ht="18" customHeight="1">
      <c r="A948" s="218">
        <f>SUBTOTAL(3,$AT$7:AT948)</f>
        <v>942</v>
      </c>
      <c r="B948" s="251" t="s">
        <v>13002</v>
      </c>
      <c r="C948" s="251" t="str">
        <f t="shared" si="114"/>
        <v>009</v>
      </c>
      <c r="D948" s="260" t="s">
        <v>13003</v>
      </c>
      <c r="E948" s="258" t="s">
        <v>13004</v>
      </c>
      <c r="F948" s="251" t="s">
        <v>13005</v>
      </c>
      <c r="G948" s="251" t="s">
        <v>496</v>
      </c>
      <c r="H948" s="251"/>
      <c r="I948" s="259" t="s">
        <v>7097</v>
      </c>
      <c r="J948" s="252"/>
      <c r="K948" s="259" t="s">
        <v>7097</v>
      </c>
      <c r="L948" s="252"/>
      <c r="M948" s="251" t="s">
        <v>12933</v>
      </c>
      <c r="N948" s="251"/>
      <c r="O948" s="251"/>
      <c r="P948" s="251"/>
      <c r="Q948" s="288">
        <v>6600000</v>
      </c>
      <c r="R948" s="288"/>
      <c r="S948" s="288"/>
      <c r="T948" s="288"/>
      <c r="U948" s="253"/>
      <c r="V948" s="253"/>
      <c r="W948" s="253"/>
      <c r="X948" s="253"/>
      <c r="Y948" s="253"/>
      <c r="Z948" s="253"/>
      <c r="AA948" s="253">
        <v>6600000</v>
      </c>
      <c r="AB948" s="253"/>
      <c r="AC948" s="253"/>
      <c r="AD948" s="253"/>
      <c r="AE948" s="253"/>
      <c r="AF948" s="253"/>
      <c r="AG948" s="253"/>
      <c r="AH948" s="253"/>
      <c r="AI948" s="253">
        <v>0</v>
      </c>
      <c r="AJ948" s="253"/>
      <c r="AK948" s="253">
        <v>7950000</v>
      </c>
      <c r="AL948" s="253"/>
      <c r="AM948" s="253">
        <v>7950000</v>
      </c>
      <c r="AN948" s="253"/>
      <c r="AO948" s="253"/>
      <c r="AP948" s="253"/>
      <c r="AQ948" s="253"/>
      <c r="AR948" s="253"/>
      <c r="AS948" s="253">
        <f>IF(SUM(AL948:AM948)&lt;SUM(AK948),SUM(AK948)-SUM(AL948:AM948),)</f>
        <v>0</v>
      </c>
      <c r="AT948" s="27">
        <f t="shared" si="111"/>
        <v>0</v>
      </c>
      <c r="BH948" s="256"/>
    </row>
    <row r="949" spans="1:60" ht="18" customHeight="1">
      <c r="A949" s="218">
        <f>SUBTOTAL(3,$AT$7:AT949)</f>
        <v>943</v>
      </c>
      <c r="B949" s="251" t="s">
        <v>13006</v>
      </c>
      <c r="C949" s="251" t="str">
        <f t="shared" si="114"/>
        <v>009</v>
      </c>
      <c r="D949" s="260" t="s">
        <v>13007</v>
      </c>
      <c r="E949" s="258" t="s">
        <v>13008</v>
      </c>
      <c r="F949" s="251" t="s">
        <v>13009</v>
      </c>
      <c r="G949" s="251" t="s">
        <v>7106</v>
      </c>
      <c r="H949" s="251"/>
      <c r="I949" s="259" t="s">
        <v>7097</v>
      </c>
      <c r="J949" s="252"/>
      <c r="K949" s="259" t="s">
        <v>7097</v>
      </c>
      <c r="L949" s="252"/>
      <c r="M949" s="251" t="s">
        <v>12942</v>
      </c>
      <c r="N949" s="251"/>
      <c r="O949" s="251"/>
      <c r="P949" s="251"/>
      <c r="Q949" s="288">
        <v>6600000</v>
      </c>
      <c r="R949" s="288"/>
      <c r="S949" s="288"/>
      <c r="T949" s="288"/>
      <c r="U949" s="253"/>
      <c r="V949" s="253"/>
      <c r="W949" s="253"/>
      <c r="X949" s="253"/>
      <c r="Y949" s="253"/>
      <c r="Z949" s="253"/>
      <c r="AA949" s="253"/>
      <c r="AB949" s="253"/>
      <c r="AC949" s="253"/>
      <c r="AD949" s="253"/>
      <c r="AE949" s="253"/>
      <c r="AF949" s="253"/>
      <c r="AG949" s="253"/>
      <c r="AH949" s="253"/>
      <c r="AI949" s="253">
        <v>6600000</v>
      </c>
      <c r="AJ949" s="253"/>
      <c r="AK949" s="253">
        <v>7950000</v>
      </c>
      <c r="AL949" s="253"/>
      <c r="AM949" s="253"/>
      <c r="AN949" s="253"/>
      <c r="AO949" s="253"/>
      <c r="AP949" s="253"/>
      <c r="AQ949" s="253"/>
      <c r="AR949" s="253"/>
      <c r="AS949" s="253">
        <f>IF(SUM(AL949:AM949)&lt;SUM(AK949),SUM(AK949)-SUM(AL949:AM949),)</f>
        <v>7950000</v>
      </c>
      <c r="AT949" s="27">
        <f t="shared" si="111"/>
        <v>14550000</v>
      </c>
      <c r="BH949" s="256"/>
    </row>
    <row r="950" spans="1:60" ht="18" customHeight="1">
      <c r="A950" s="218">
        <f>SUBTOTAL(3,$AT$7:AT950)</f>
        <v>944</v>
      </c>
      <c r="B950" s="251" t="s">
        <v>13012</v>
      </c>
      <c r="C950" s="251" t="str">
        <f t="shared" si="114"/>
        <v>009</v>
      </c>
      <c r="D950" s="260" t="s">
        <v>13013</v>
      </c>
      <c r="E950" s="258" t="s">
        <v>13014</v>
      </c>
      <c r="F950" s="251" t="s">
        <v>11703</v>
      </c>
      <c r="G950" s="251" t="s">
        <v>496</v>
      </c>
      <c r="H950" s="251"/>
      <c r="I950" s="259" t="s">
        <v>7097</v>
      </c>
      <c r="J950" s="252"/>
      <c r="K950" s="259" t="s">
        <v>7097</v>
      </c>
      <c r="L950" s="252"/>
      <c r="M950" s="251" t="s">
        <v>12946</v>
      </c>
      <c r="N950" s="251"/>
      <c r="O950" s="251"/>
      <c r="P950" s="251"/>
      <c r="Q950" s="288">
        <v>6600000</v>
      </c>
      <c r="R950" s="288"/>
      <c r="S950" s="288"/>
      <c r="T950" s="288"/>
      <c r="U950" s="253"/>
      <c r="V950" s="253"/>
      <c r="W950" s="253"/>
      <c r="X950" s="253"/>
      <c r="Y950" s="253">
        <v>6600000</v>
      </c>
      <c r="Z950" s="253"/>
      <c r="AA950" s="253"/>
      <c r="AB950" s="253"/>
      <c r="AC950" s="253"/>
      <c r="AD950" s="253"/>
      <c r="AE950" s="253"/>
      <c r="AF950" s="253"/>
      <c r="AG950" s="253"/>
      <c r="AH950" s="253"/>
      <c r="AI950" s="253">
        <v>0</v>
      </c>
      <c r="AJ950" s="253"/>
      <c r="AK950" s="253">
        <v>7950000</v>
      </c>
      <c r="AL950" s="253"/>
      <c r="AM950" s="253"/>
      <c r="AN950" s="253"/>
      <c r="AO950" s="253"/>
      <c r="AP950" s="253"/>
      <c r="AQ950" s="253"/>
      <c r="AR950" s="253"/>
      <c r="AS950" s="253">
        <f>IF(SUM(AL950:AM950)&lt;SUM(AK950),SUM(AK950)-SUM(AL950:AM950),)</f>
        <v>7950000</v>
      </c>
      <c r="AT950" s="27">
        <f t="shared" si="111"/>
        <v>7950000</v>
      </c>
      <c r="BH950" s="256"/>
    </row>
    <row r="951" spans="1:60" ht="18" customHeight="1">
      <c r="A951" s="218">
        <f>SUBTOTAL(3,$AT$7:AT951)</f>
        <v>945</v>
      </c>
      <c r="B951" s="251" t="s">
        <v>13021</v>
      </c>
      <c r="C951" s="251" t="str">
        <f t="shared" ref="C951:C982" si="116">MID(D951:D2643,4,3)</f>
        <v>009</v>
      </c>
      <c r="D951" s="260" t="s">
        <v>13022</v>
      </c>
      <c r="E951" s="258" t="s">
        <v>13023</v>
      </c>
      <c r="F951" s="251" t="s">
        <v>11135</v>
      </c>
      <c r="G951" s="251" t="s">
        <v>496</v>
      </c>
      <c r="H951" s="251"/>
      <c r="I951" s="259" t="s">
        <v>7097</v>
      </c>
      <c r="J951" s="252"/>
      <c r="K951" s="259" t="s">
        <v>7097</v>
      </c>
      <c r="L951" s="252"/>
      <c r="M951" s="251" t="s">
        <v>12936</v>
      </c>
      <c r="N951" s="251"/>
      <c r="O951" s="251"/>
      <c r="P951" s="251"/>
      <c r="Q951" s="288">
        <v>6600000</v>
      </c>
      <c r="R951" s="288"/>
      <c r="S951" s="288"/>
      <c r="T951" s="288"/>
      <c r="U951" s="253"/>
      <c r="V951" s="253"/>
      <c r="W951" s="253">
        <v>6600000</v>
      </c>
      <c r="X951" s="253"/>
      <c r="Y951" s="253"/>
      <c r="Z951" s="253"/>
      <c r="AA951" s="253"/>
      <c r="AB951" s="253"/>
      <c r="AC951" s="253"/>
      <c r="AD951" s="253"/>
      <c r="AE951" s="253"/>
      <c r="AF951" s="253"/>
      <c r="AG951" s="253"/>
      <c r="AH951" s="253"/>
      <c r="AI951" s="253">
        <v>0</v>
      </c>
      <c r="AJ951" s="253"/>
      <c r="AK951" s="253">
        <v>7950000</v>
      </c>
      <c r="AL951" s="253"/>
      <c r="AM951" s="253">
        <v>7950000</v>
      </c>
      <c r="AN951" s="253"/>
      <c r="AO951" s="253"/>
      <c r="AP951" s="253"/>
      <c r="AQ951" s="253"/>
      <c r="AR951" s="253"/>
      <c r="AS951" s="253">
        <f>IF(SUM(AL951:AM951)&lt;SUM(AK951),SUM(AK951)-SUM(AL951:AM951),)</f>
        <v>0</v>
      </c>
      <c r="AT951" s="27">
        <f t="shared" si="111"/>
        <v>0</v>
      </c>
      <c r="BH951" s="256"/>
    </row>
    <row r="952" spans="1:60" ht="18" customHeight="1">
      <c r="A952" s="218">
        <f>SUBTOTAL(3,$AT$7:AT952)</f>
        <v>946</v>
      </c>
      <c r="B952" s="251" t="s">
        <v>13033</v>
      </c>
      <c r="C952" s="251" t="str">
        <f t="shared" si="116"/>
        <v>009</v>
      </c>
      <c r="D952" s="260" t="s">
        <v>6789</v>
      </c>
      <c r="E952" s="258" t="s">
        <v>12318</v>
      </c>
      <c r="F952" s="251" t="s">
        <v>10766</v>
      </c>
      <c r="G952" s="251" t="s">
        <v>496</v>
      </c>
      <c r="H952" s="251"/>
      <c r="I952" s="259" t="s">
        <v>7097</v>
      </c>
      <c r="J952" s="252"/>
      <c r="K952" s="259" t="s">
        <v>7097</v>
      </c>
      <c r="L952" s="252"/>
      <c r="M952" s="251" t="s">
        <v>12930</v>
      </c>
      <c r="N952" s="251"/>
      <c r="O952" s="251"/>
      <c r="P952" s="251"/>
      <c r="Q952" s="288">
        <v>6600000</v>
      </c>
      <c r="R952" s="288"/>
      <c r="S952" s="288"/>
      <c r="T952" s="288"/>
      <c r="U952" s="253">
        <v>6600000</v>
      </c>
      <c r="V952" s="253"/>
      <c r="W952" s="253"/>
      <c r="X952" s="253"/>
      <c r="Y952" s="253"/>
      <c r="Z952" s="253"/>
      <c r="AA952" s="253"/>
      <c r="AB952" s="253"/>
      <c r="AC952" s="253"/>
      <c r="AD952" s="253"/>
      <c r="AE952" s="253"/>
      <c r="AF952" s="253"/>
      <c r="AG952" s="253"/>
      <c r="AH952" s="253"/>
      <c r="AI952" s="253">
        <v>0</v>
      </c>
      <c r="AJ952" s="253"/>
      <c r="AK952" s="253">
        <v>7950000</v>
      </c>
      <c r="AL952" s="253"/>
      <c r="AM952" s="253"/>
      <c r="AN952" s="253"/>
      <c r="AO952" s="253">
        <v>7950000</v>
      </c>
      <c r="AP952" s="253"/>
      <c r="AQ952" s="253"/>
      <c r="AR952" s="253"/>
      <c r="AS952" s="253">
        <f>IF(SUM(AL952:AO952)&lt;SUM(AK952),SUM(AK952)-SUM(AL952:AO952),)</f>
        <v>0</v>
      </c>
      <c r="AT952" s="27">
        <f t="shared" si="111"/>
        <v>0</v>
      </c>
      <c r="BH952" s="256"/>
    </row>
    <row r="953" spans="1:60" ht="18" customHeight="1">
      <c r="A953" s="218">
        <f>SUBTOTAL(3,$AT$7:AT953)</f>
        <v>947</v>
      </c>
      <c r="B953" s="251" t="s">
        <v>13034</v>
      </c>
      <c r="C953" s="251" t="str">
        <f t="shared" si="116"/>
        <v>009</v>
      </c>
      <c r="D953" s="260" t="s">
        <v>6327</v>
      </c>
      <c r="E953" s="258" t="s">
        <v>13035</v>
      </c>
      <c r="F953" s="251" t="s">
        <v>13036</v>
      </c>
      <c r="G953" s="251" t="s">
        <v>7106</v>
      </c>
      <c r="H953" s="251"/>
      <c r="I953" s="259" t="s">
        <v>7097</v>
      </c>
      <c r="J953" s="252"/>
      <c r="K953" s="259" t="s">
        <v>7097</v>
      </c>
      <c r="L953" s="252"/>
      <c r="M953" s="251" t="s">
        <v>12933</v>
      </c>
      <c r="N953" s="251"/>
      <c r="O953" s="251"/>
      <c r="P953" s="251"/>
      <c r="Q953" s="288">
        <v>6600000</v>
      </c>
      <c r="R953" s="288"/>
      <c r="S953" s="288"/>
      <c r="T953" s="288"/>
      <c r="U953" s="253">
        <v>6600000</v>
      </c>
      <c r="V953" s="253"/>
      <c r="W953" s="253"/>
      <c r="X953" s="253"/>
      <c r="Y953" s="253"/>
      <c r="Z953" s="253"/>
      <c r="AA953" s="253"/>
      <c r="AB953" s="253"/>
      <c r="AC953" s="253"/>
      <c r="AD953" s="253"/>
      <c r="AE953" s="253"/>
      <c r="AF953" s="253"/>
      <c r="AG953" s="253"/>
      <c r="AH953" s="253"/>
      <c r="AI953" s="253">
        <v>0</v>
      </c>
      <c r="AJ953" s="253"/>
      <c r="AK953" s="253">
        <v>7950000</v>
      </c>
      <c r="AL953" s="253"/>
      <c r="AM953" s="253">
        <v>7950000</v>
      </c>
      <c r="AN953" s="253"/>
      <c r="AO953" s="253"/>
      <c r="AP953" s="253"/>
      <c r="AQ953" s="253"/>
      <c r="AR953" s="253"/>
      <c r="AS953" s="253">
        <f>IF(SUM(AL953:AM953)&lt;SUM(AK953),SUM(AK953)-SUM(AL953:AM953),)</f>
        <v>0</v>
      </c>
      <c r="AT953" s="27">
        <f t="shared" si="111"/>
        <v>0</v>
      </c>
      <c r="BH953" s="256"/>
    </row>
    <row r="954" spans="1:60" ht="18" customHeight="1">
      <c r="A954" s="218">
        <f>SUBTOTAL(3,$AT$7:AT954)</f>
        <v>948</v>
      </c>
      <c r="B954" s="251" t="s">
        <v>13037</v>
      </c>
      <c r="C954" s="251" t="str">
        <f t="shared" si="116"/>
        <v>009</v>
      </c>
      <c r="D954" s="260" t="s">
        <v>5821</v>
      </c>
      <c r="E954" s="258" t="s">
        <v>13038</v>
      </c>
      <c r="F954" s="251" t="s">
        <v>11640</v>
      </c>
      <c r="G954" s="251" t="s">
        <v>496</v>
      </c>
      <c r="H954" s="251"/>
      <c r="I954" s="259" t="s">
        <v>7097</v>
      </c>
      <c r="J954" s="252"/>
      <c r="K954" s="259" t="s">
        <v>7097</v>
      </c>
      <c r="L954" s="252"/>
      <c r="M954" s="251" t="s">
        <v>12942</v>
      </c>
      <c r="N954" s="251"/>
      <c r="O954" s="251"/>
      <c r="P954" s="251"/>
      <c r="Q954" s="288">
        <v>6600000</v>
      </c>
      <c r="R954" s="288"/>
      <c r="S954" s="288"/>
      <c r="T954" s="288"/>
      <c r="U954" s="253">
        <v>6600000</v>
      </c>
      <c r="V954" s="253"/>
      <c r="W954" s="253"/>
      <c r="X954" s="253"/>
      <c r="Y954" s="253"/>
      <c r="Z954" s="253"/>
      <c r="AA954" s="253"/>
      <c r="AB954" s="253"/>
      <c r="AC954" s="253"/>
      <c r="AD954" s="253"/>
      <c r="AE954" s="253"/>
      <c r="AF954" s="253"/>
      <c r="AG954" s="253"/>
      <c r="AH954" s="253"/>
      <c r="AI954" s="253">
        <v>0</v>
      </c>
      <c r="AJ954" s="253"/>
      <c r="AK954" s="253">
        <v>7950000</v>
      </c>
      <c r="AL954" s="253"/>
      <c r="AM954" s="253"/>
      <c r="AN954" s="253"/>
      <c r="AO954" s="253">
        <v>7950000</v>
      </c>
      <c r="AP954" s="253"/>
      <c r="AQ954" s="253"/>
      <c r="AR954" s="253"/>
      <c r="AS954" s="253">
        <f t="shared" ref="AS954:AS956" si="117">IF(SUM(AL954:AO954)&lt;SUM(AK954),SUM(AK954)-SUM(AL954:AO954),)</f>
        <v>0</v>
      </c>
      <c r="AT954" s="27">
        <f t="shared" si="111"/>
        <v>0</v>
      </c>
      <c r="BH954" s="256"/>
    </row>
    <row r="955" spans="1:60" ht="18" customHeight="1">
      <c r="A955" s="218">
        <f>SUBTOTAL(3,$AT$7:AT955)</f>
        <v>949</v>
      </c>
      <c r="B955" s="251" t="s">
        <v>13039</v>
      </c>
      <c r="C955" s="251" t="str">
        <f t="shared" si="116"/>
        <v>009</v>
      </c>
      <c r="D955" s="260" t="s">
        <v>6530</v>
      </c>
      <c r="E955" s="258" t="s">
        <v>2248</v>
      </c>
      <c r="F955" s="251" t="s">
        <v>11260</v>
      </c>
      <c r="G955" s="251" t="s">
        <v>496</v>
      </c>
      <c r="H955" s="251"/>
      <c r="I955" s="259" t="s">
        <v>7097</v>
      </c>
      <c r="J955" s="252"/>
      <c r="K955" s="259" t="s">
        <v>7097</v>
      </c>
      <c r="L955" s="252"/>
      <c r="M955" s="251" t="s">
        <v>12950</v>
      </c>
      <c r="N955" s="251"/>
      <c r="O955" s="251"/>
      <c r="P955" s="251"/>
      <c r="Q955" s="288">
        <v>6600000</v>
      </c>
      <c r="R955" s="288"/>
      <c r="S955" s="288"/>
      <c r="T955" s="288"/>
      <c r="U955" s="253">
        <v>6600000</v>
      </c>
      <c r="V955" s="253"/>
      <c r="W955" s="253"/>
      <c r="X955" s="253"/>
      <c r="Y955" s="253"/>
      <c r="Z955" s="253"/>
      <c r="AA955" s="253"/>
      <c r="AB955" s="253"/>
      <c r="AC955" s="253"/>
      <c r="AD955" s="253"/>
      <c r="AE955" s="253"/>
      <c r="AF955" s="253"/>
      <c r="AG955" s="253"/>
      <c r="AH955" s="253"/>
      <c r="AI955" s="253">
        <v>0</v>
      </c>
      <c r="AJ955" s="253"/>
      <c r="AK955" s="253">
        <v>7950000</v>
      </c>
      <c r="AL955" s="253"/>
      <c r="AM955" s="253"/>
      <c r="AN955" s="253"/>
      <c r="AO955" s="253">
        <v>7950000</v>
      </c>
      <c r="AP955" s="253"/>
      <c r="AQ955" s="253"/>
      <c r="AR955" s="253"/>
      <c r="AS955" s="253">
        <f t="shared" si="117"/>
        <v>0</v>
      </c>
      <c r="AT955" s="27">
        <f t="shared" si="111"/>
        <v>0</v>
      </c>
      <c r="BH955" s="256"/>
    </row>
    <row r="956" spans="1:60" ht="18" customHeight="1">
      <c r="A956" s="218">
        <f>SUBTOTAL(3,$AT$7:AT956)</f>
        <v>950</v>
      </c>
      <c r="B956" s="251" t="s">
        <v>13024</v>
      </c>
      <c r="C956" s="251" t="str">
        <f t="shared" si="116"/>
        <v>009</v>
      </c>
      <c r="D956" s="260" t="s">
        <v>13025</v>
      </c>
      <c r="E956" s="258" t="s">
        <v>13026</v>
      </c>
      <c r="F956" s="251" t="s">
        <v>9561</v>
      </c>
      <c r="G956" s="251" t="s">
        <v>496</v>
      </c>
      <c r="H956" s="251"/>
      <c r="I956" s="259" t="s">
        <v>7097</v>
      </c>
      <c r="J956" s="252"/>
      <c r="K956" s="259" t="s">
        <v>7097</v>
      </c>
      <c r="L956" s="252"/>
      <c r="M956" s="251" t="s">
        <v>12930</v>
      </c>
      <c r="N956" s="251"/>
      <c r="O956" s="251"/>
      <c r="P956" s="251"/>
      <c r="Q956" s="288">
        <v>6600000</v>
      </c>
      <c r="R956" s="288"/>
      <c r="S956" s="288"/>
      <c r="T956" s="288"/>
      <c r="U956" s="253"/>
      <c r="V956" s="253"/>
      <c r="W956" s="253">
        <v>6600000</v>
      </c>
      <c r="X956" s="253"/>
      <c r="Y956" s="253"/>
      <c r="Z956" s="253"/>
      <c r="AA956" s="253"/>
      <c r="AB956" s="253"/>
      <c r="AC956" s="253"/>
      <c r="AD956" s="253"/>
      <c r="AE956" s="253"/>
      <c r="AF956" s="253"/>
      <c r="AG956" s="253"/>
      <c r="AH956" s="253"/>
      <c r="AI956" s="253">
        <v>0</v>
      </c>
      <c r="AJ956" s="253"/>
      <c r="AK956" s="253">
        <v>7950000</v>
      </c>
      <c r="AL956" s="253"/>
      <c r="AM956" s="253"/>
      <c r="AN956" s="253"/>
      <c r="AO956" s="253">
        <v>7950000</v>
      </c>
      <c r="AP956" s="253"/>
      <c r="AQ956" s="253"/>
      <c r="AR956" s="253"/>
      <c r="AS956" s="253">
        <f t="shared" si="117"/>
        <v>0</v>
      </c>
      <c r="AT956" s="27">
        <f t="shared" si="111"/>
        <v>0</v>
      </c>
      <c r="BH956" s="256"/>
    </row>
    <row r="957" spans="1:60" ht="18" customHeight="1">
      <c r="A957" s="218">
        <f>SUBTOTAL(3,$AT$7:AT957)</f>
        <v>951</v>
      </c>
      <c r="B957" s="251" t="s">
        <v>13027</v>
      </c>
      <c r="C957" s="251" t="str">
        <f t="shared" si="116"/>
        <v>009</v>
      </c>
      <c r="D957" s="260" t="s">
        <v>13028</v>
      </c>
      <c r="E957" s="258" t="s">
        <v>13029</v>
      </c>
      <c r="F957" s="251" t="s">
        <v>12569</v>
      </c>
      <c r="G957" s="251" t="s">
        <v>496</v>
      </c>
      <c r="H957" s="251"/>
      <c r="I957" s="259" t="s">
        <v>7097</v>
      </c>
      <c r="J957" s="252"/>
      <c r="K957" s="259" t="s">
        <v>7097</v>
      </c>
      <c r="L957" s="252"/>
      <c r="M957" s="251" t="s">
        <v>12936</v>
      </c>
      <c r="N957" s="251"/>
      <c r="O957" s="251"/>
      <c r="P957" s="251"/>
      <c r="Q957" s="288">
        <v>6600000</v>
      </c>
      <c r="R957" s="288"/>
      <c r="S957" s="288"/>
      <c r="T957" s="288"/>
      <c r="U957" s="253"/>
      <c r="V957" s="253"/>
      <c r="W957" s="253">
        <v>6600000</v>
      </c>
      <c r="X957" s="253"/>
      <c r="Y957" s="253"/>
      <c r="Z957" s="253"/>
      <c r="AA957" s="253"/>
      <c r="AB957" s="253"/>
      <c r="AC957" s="253"/>
      <c r="AD957" s="253"/>
      <c r="AE957" s="253"/>
      <c r="AF957" s="253"/>
      <c r="AG957" s="253"/>
      <c r="AH957" s="253"/>
      <c r="AI957" s="253">
        <v>0</v>
      </c>
      <c r="AJ957" s="253"/>
      <c r="AK957" s="253">
        <v>7950000</v>
      </c>
      <c r="AL957" s="253"/>
      <c r="AM957" s="253"/>
      <c r="AN957" s="253"/>
      <c r="AO957" s="253"/>
      <c r="AP957" s="253"/>
      <c r="AQ957" s="253">
        <v>7950000</v>
      </c>
      <c r="AR957" s="253"/>
      <c r="AS957" s="253">
        <f>IF(SUM(AL957:AQ957)&lt;SUM(AK957),SUM(AK957)-SUM(AL957:AQ957),)</f>
        <v>0</v>
      </c>
      <c r="AT957" s="27">
        <f t="shared" si="111"/>
        <v>0</v>
      </c>
      <c r="BH957" s="256"/>
    </row>
    <row r="958" spans="1:60" ht="18" customHeight="1">
      <c r="A958" s="218">
        <f>SUBTOTAL(3,$AT$7:AT958)</f>
        <v>952</v>
      </c>
      <c r="B958" s="251" t="s">
        <v>13046</v>
      </c>
      <c r="C958" s="251" t="str">
        <f t="shared" si="116"/>
        <v>009</v>
      </c>
      <c r="D958" s="260" t="s">
        <v>6996</v>
      </c>
      <c r="E958" s="258" t="s">
        <v>13047</v>
      </c>
      <c r="F958" s="251" t="s">
        <v>11491</v>
      </c>
      <c r="G958" s="251" t="s">
        <v>7106</v>
      </c>
      <c r="H958" s="251"/>
      <c r="I958" s="259" t="s">
        <v>7097</v>
      </c>
      <c r="J958" s="252"/>
      <c r="K958" s="259" t="s">
        <v>7097</v>
      </c>
      <c r="L958" s="252"/>
      <c r="M958" s="251" t="s">
        <v>12936</v>
      </c>
      <c r="N958" s="251"/>
      <c r="O958" s="251"/>
      <c r="P958" s="251"/>
      <c r="Q958" s="288">
        <v>6600000</v>
      </c>
      <c r="R958" s="288"/>
      <c r="S958" s="288"/>
      <c r="T958" s="288"/>
      <c r="U958" s="253">
        <v>6600000</v>
      </c>
      <c r="V958" s="253"/>
      <c r="W958" s="253"/>
      <c r="X958" s="253"/>
      <c r="Y958" s="253"/>
      <c r="Z958" s="253"/>
      <c r="AA958" s="253"/>
      <c r="AB958" s="253"/>
      <c r="AC958" s="253"/>
      <c r="AD958" s="253"/>
      <c r="AE958" s="253"/>
      <c r="AF958" s="253"/>
      <c r="AG958" s="253"/>
      <c r="AH958" s="253"/>
      <c r="AI958" s="253">
        <v>0</v>
      </c>
      <c r="AJ958" s="253"/>
      <c r="AK958" s="253">
        <v>7950000</v>
      </c>
      <c r="AL958" s="253"/>
      <c r="AM958" s="253"/>
      <c r="AN958" s="253"/>
      <c r="AO958" s="253">
        <v>7950000</v>
      </c>
      <c r="AP958" s="253"/>
      <c r="AQ958" s="253"/>
      <c r="AR958" s="253"/>
      <c r="AS958" s="253">
        <f>IF(SUM(AL958:AO958)&lt;SUM(AK958),SUM(AK958)-SUM(AL958:AO958),)</f>
        <v>0</v>
      </c>
      <c r="AT958" s="27">
        <f t="shared" si="111"/>
        <v>0</v>
      </c>
      <c r="BH958" s="256"/>
    </row>
    <row r="959" spans="1:60" ht="18" customHeight="1">
      <c r="A959" s="218">
        <f>SUBTOTAL(3,$AT$7:AT959)</f>
        <v>953</v>
      </c>
      <c r="B959" s="251" t="s">
        <v>13048</v>
      </c>
      <c r="C959" s="251" t="str">
        <f t="shared" si="116"/>
        <v>009</v>
      </c>
      <c r="D959" s="260" t="s">
        <v>6492</v>
      </c>
      <c r="E959" s="258" t="s">
        <v>13049</v>
      </c>
      <c r="F959" s="251" t="s">
        <v>13050</v>
      </c>
      <c r="G959" s="251" t="s">
        <v>496</v>
      </c>
      <c r="H959" s="251"/>
      <c r="I959" s="259" t="s">
        <v>7097</v>
      </c>
      <c r="J959" s="252"/>
      <c r="K959" s="259" t="s">
        <v>7097</v>
      </c>
      <c r="L959" s="252"/>
      <c r="M959" s="251" t="s">
        <v>12936</v>
      </c>
      <c r="N959" s="251"/>
      <c r="O959" s="251"/>
      <c r="P959" s="251"/>
      <c r="Q959" s="288">
        <v>6600000</v>
      </c>
      <c r="R959" s="288"/>
      <c r="S959" s="288"/>
      <c r="T959" s="288"/>
      <c r="U959" s="253">
        <v>6600000</v>
      </c>
      <c r="V959" s="253"/>
      <c r="W959" s="253"/>
      <c r="X959" s="253"/>
      <c r="Y959" s="253"/>
      <c r="Z959" s="253"/>
      <c r="AA959" s="253"/>
      <c r="AB959" s="253"/>
      <c r="AC959" s="253"/>
      <c r="AD959" s="253"/>
      <c r="AE959" s="253"/>
      <c r="AF959" s="253"/>
      <c r="AG959" s="253"/>
      <c r="AH959" s="253"/>
      <c r="AI959" s="253">
        <v>0</v>
      </c>
      <c r="AJ959" s="253"/>
      <c r="AK959" s="253">
        <v>7950000</v>
      </c>
      <c r="AL959" s="253"/>
      <c r="AM959" s="253">
        <v>7950000</v>
      </c>
      <c r="AN959" s="253"/>
      <c r="AO959" s="253"/>
      <c r="AP959" s="253"/>
      <c r="AQ959" s="253"/>
      <c r="AR959" s="253"/>
      <c r="AS959" s="253">
        <f>IF(SUM(AL959:AM959)&lt;SUM(AK959),SUM(AK959)-SUM(AL959:AM959),)</f>
        <v>0</v>
      </c>
      <c r="AT959" s="27">
        <f t="shared" si="111"/>
        <v>0</v>
      </c>
      <c r="BH959" s="256"/>
    </row>
    <row r="960" spans="1:60" ht="18" customHeight="1">
      <c r="A960" s="218">
        <f>SUBTOTAL(3,$AT$7:AT960)</f>
        <v>954</v>
      </c>
      <c r="B960" s="251" t="s">
        <v>13051</v>
      </c>
      <c r="C960" s="251" t="str">
        <f t="shared" si="116"/>
        <v>009</v>
      </c>
      <c r="D960" s="260" t="s">
        <v>5278</v>
      </c>
      <c r="E960" s="258" t="s">
        <v>13052</v>
      </c>
      <c r="F960" s="251" t="s">
        <v>9252</v>
      </c>
      <c r="G960" s="251" t="s">
        <v>7106</v>
      </c>
      <c r="H960" s="251"/>
      <c r="I960" s="259" t="s">
        <v>7097</v>
      </c>
      <c r="J960" s="252"/>
      <c r="K960" s="259" t="s">
        <v>7097</v>
      </c>
      <c r="L960" s="252"/>
      <c r="M960" s="251" t="s">
        <v>12950</v>
      </c>
      <c r="N960" s="251"/>
      <c r="O960" s="251"/>
      <c r="P960" s="251"/>
      <c r="Q960" s="288">
        <v>6600000</v>
      </c>
      <c r="R960" s="288"/>
      <c r="S960" s="288"/>
      <c r="T960" s="288"/>
      <c r="U960" s="253">
        <v>6600000</v>
      </c>
      <c r="V960" s="253"/>
      <c r="W960" s="253"/>
      <c r="X960" s="253"/>
      <c r="Y960" s="253"/>
      <c r="Z960" s="253"/>
      <c r="AA960" s="253"/>
      <c r="AB960" s="253"/>
      <c r="AC960" s="253"/>
      <c r="AD960" s="253"/>
      <c r="AE960" s="253"/>
      <c r="AF960" s="253"/>
      <c r="AG960" s="253"/>
      <c r="AH960" s="253"/>
      <c r="AI960" s="253">
        <v>0</v>
      </c>
      <c r="AJ960" s="253"/>
      <c r="AK960" s="253">
        <v>7950000</v>
      </c>
      <c r="AL960" s="253"/>
      <c r="AM960" s="253"/>
      <c r="AN960" s="253"/>
      <c r="AO960" s="253"/>
      <c r="AP960" s="253"/>
      <c r="AQ960" s="253"/>
      <c r="AR960" s="253"/>
      <c r="AS960" s="253">
        <f>IF(SUM(AL960:AM960)&lt;SUM(AK960),SUM(AK960)-SUM(AL960:AM960),)</f>
        <v>7950000</v>
      </c>
      <c r="AT960" s="27">
        <f t="shared" si="111"/>
        <v>7950000</v>
      </c>
      <c r="BH960" s="256"/>
    </row>
    <row r="961" spans="1:60" ht="18" customHeight="1">
      <c r="A961" s="218">
        <f>SUBTOTAL(3,$AT$7:AT961)</f>
        <v>955</v>
      </c>
      <c r="B961" s="251" t="s">
        <v>13053</v>
      </c>
      <c r="C961" s="251" t="str">
        <f t="shared" si="116"/>
        <v>009</v>
      </c>
      <c r="D961" s="260" t="s">
        <v>5580</v>
      </c>
      <c r="E961" s="258" t="s">
        <v>13054</v>
      </c>
      <c r="F961" s="251" t="s">
        <v>11607</v>
      </c>
      <c r="G961" s="251" t="s">
        <v>7106</v>
      </c>
      <c r="H961" s="251"/>
      <c r="I961" s="259" t="s">
        <v>7097</v>
      </c>
      <c r="J961" s="252"/>
      <c r="K961" s="259" t="s">
        <v>7097</v>
      </c>
      <c r="L961" s="252"/>
      <c r="M961" s="251" t="s">
        <v>12946</v>
      </c>
      <c r="N961" s="251"/>
      <c r="O961" s="251"/>
      <c r="P961" s="251"/>
      <c r="Q961" s="288">
        <v>6600000</v>
      </c>
      <c r="R961" s="288"/>
      <c r="S961" s="288"/>
      <c r="T961" s="288"/>
      <c r="U961" s="253">
        <v>6600000</v>
      </c>
      <c r="V961" s="253"/>
      <c r="W961" s="253"/>
      <c r="X961" s="253"/>
      <c r="Y961" s="253"/>
      <c r="Z961" s="253"/>
      <c r="AA961" s="253"/>
      <c r="AB961" s="253"/>
      <c r="AC961" s="253"/>
      <c r="AD961" s="253"/>
      <c r="AE961" s="253"/>
      <c r="AF961" s="253"/>
      <c r="AG961" s="253"/>
      <c r="AH961" s="253"/>
      <c r="AI961" s="253">
        <v>0</v>
      </c>
      <c r="AJ961" s="253"/>
      <c r="AK961" s="253">
        <v>7950000</v>
      </c>
      <c r="AL961" s="253"/>
      <c r="AM961" s="253">
        <v>7950000</v>
      </c>
      <c r="AN961" s="253"/>
      <c r="AO961" s="253"/>
      <c r="AP961" s="253"/>
      <c r="AQ961" s="253"/>
      <c r="AR961" s="253"/>
      <c r="AS961" s="253">
        <f>IF(SUM(AL961:AM961)&lt;SUM(AK961),SUM(AK961)-SUM(AL961:AM961),)</f>
        <v>0</v>
      </c>
      <c r="AT961" s="27">
        <f t="shared" si="111"/>
        <v>0</v>
      </c>
      <c r="BH961" s="256"/>
    </row>
    <row r="962" spans="1:60" ht="18" customHeight="1">
      <c r="A962" s="218">
        <f>SUBTOTAL(3,$AT$7:AT962)</f>
        <v>956</v>
      </c>
      <c r="B962" s="251" t="s">
        <v>13030</v>
      </c>
      <c r="C962" s="251" t="str">
        <f t="shared" si="116"/>
        <v>009</v>
      </c>
      <c r="D962" s="260" t="s">
        <v>13031</v>
      </c>
      <c r="E962" s="258" t="s">
        <v>13032</v>
      </c>
      <c r="F962" s="251" t="s">
        <v>9112</v>
      </c>
      <c r="G962" s="251" t="s">
        <v>496</v>
      </c>
      <c r="H962" s="251"/>
      <c r="I962" s="259" t="s">
        <v>7097</v>
      </c>
      <c r="J962" s="252"/>
      <c r="K962" s="259" t="s">
        <v>7097</v>
      </c>
      <c r="L962" s="252"/>
      <c r="M962" s="251" t="s">
        <v>12930</v>
      </c>
      <c r="N962" s="251"/>
      <c r="O962" s="251"/>
      <c r="P962" s="251"/>
      <c r="Q962" s="288">
        <v>6600000</v>
      </c>
      <c r="R962" s="288"/>
      <c r="S962" s="288"/>
      <c r="T962" s="288"/>
      <c r="U962" s="253"/>
      <c r="V962" s="253"/>
      <c r="W962" s="253"/>
      <c r="X962" s="253"/>
      <c r="Y962" s="253"/>
      <c r="Z962" s="253"/>
      <c r="AA962" s="253">
        <v>6600000</v>
      </c>
      <c r="AB962" s="253"/>
      <c r="AC962" s="253"/>
      <c r="AD962" s="253"/>
      <c r="AE962" s="253"/>
      <c r="AF962" s="253"/>
      <c r="AG962" s="253"/>
      <c r="AH962" s="253"/>
      <c r="AI962" s="253">
        <v>0</v>
      </c>
      <c r="AJ962" s="253"/>
      <c r="AK962" s="253">
        <v>7950000</v>
      </c>
      <c r="AL962" s="253"/>
      <c r="AM962" s="253"/>
      <c r="AN962" s="253"/>
      <c r="AO962" s="253"/>
      <c r="AP962" s="253"/>
      <c r="AQ962" s="253"/>
      <c r="AR962" s="253"/>
      <c r="AS962" s="253">
        <f>IF(SUM(AL962:AM962)&lt;SUM(AK962),SUM(AK962)-SUM(AL962:AM962),)</f>
        <v>7950000</v>
      </c>
      <c r="AT962" s="27">
        <f t="shared" si="111"/>
        <v>7950000</v>
      </c>
      <c r="BH962" s="256"/>
    </row>
    <row r="963" spans="1:60" ht="18" customHeight="1">
      <c r="A963" s="218">
        <f>SUBTOTAL(3,$AT$7:AT963)</f>
        <v>957</v>
      </c>
      <c r="B963" s="251" t="s">
        <v>13058</v>
      </c>
      <c r="C963" s="251" t="str">
        <f t="shared" si="116"/>
        <v>009</v>
      </c>
      <c r="D963" s="260" t="s">
        <v>4882</v>
      </c>
      <c r="E963" s="258" t="s">
        <v>13059</v>
      </c>
      <c r="F963" s="251" t="s">
        <v>13060</v>
      </c>
      <c r="G963" s="251" t="s">
        <v>7106</v>
      </c>
      <c r="H963" s="251"/>
      <c r="I963" s="259" t="s">
        <v>7097</v>
      </c>
      <c r="J963" s="252"/>
      <c r="K963" s="259" t="s">
        <v>7097</v>
      </c>
      <c r="L963" s="252"/>
      <c r="M963" s="251" t="s">
        <v>12942</v>
      </c>
      <c r="N963" s="251"/>
      <c r="O963" s="251"/>
      <c r="P963" s="251"/>
      <c r="Q963" s="288">
        <v>6600000</v>
      </c>
      <c r="R963" s="288"/>
      <c r="S963" s="288"/>
      <c r="T963" s="288"/>
      <c r="U963" s="253">
        <v>6600000</v>
      </c>
      <c r="V963" s="253"/>
      <c r="W963" s="253"/>
      <c r="X963" s="253"/>
      <c r="Y963" s="253"/>
      <c r="Z963" s="253"/>
      <c r="AA963" s="253"/>
      <c r="AB963" s="253"/>
      <c r="AC963" s="253"/>
      <c r="AD963" s="253"/>
      <c r="AE963" s="253"/>
      <c r="AF963" s="253"/>
      <c r="AG963" s="253"/>
      <c r="AH963" s="253"/>
      <c r="AI963" s="253">
        <v>0</v>
      </c>
      <c r="AJ963" s="253"/>
      <c r="AK963" s="253">
        <v>7950000</v>
      </c>
      <c r="AL963" s="253"/>
      <c r="AM963" s="253">
        <v>7950000</v>
      </c>
      <c r="AN963" s="253"/>
      <c r="AO963" s="253"/>
      <c r="AP963" s="253"/>
      <c r="AQ963" s="253"/>
      <c r="AR963" s="253"/>
      <c r="AS963" s="253">
        <f>IF(SUM(AL963:AM963)&lt;SUM(AK963),SUM(AK963)-SUM(AL963:AM963),)</f>
        <v>0</v>
      </c>
      <c r="AT963" s="27">
        <f t="shared" si="111"/>
        <v>0</v>
      </c>
      <c r="BH963" s="256"/>
    </row>
    <row r="964" spans="1:60" ht="18" customHeight="1">
      <c r="A964" s="218">
        <f>SUBTOTAL(3,$AT$7:AT964)</f>
        <v>958</v>
      </c>
      <c r="B964" s="251" t="s">
        <v>13067</v>
      </c>
      <c r="C964" s="251" t="str">
        <f t="shared" ref="C964:C995" si="118">MID(D964:D2658,4,3)</f>
        <v>009</v>
      </c>
      <c r="D964" s="260" t="s">
        <v>6887</v>
      </c>
      <c r="E964" s="258" t="s">
        <v>13068</v>
      </c>
      <c r="F964" s="251" t="s">
        <v>11582</v>
      </c>
      <c r="G964" s="251" t="s">
        <v>7106</v>
      </c>
      <c r="H964" s="251"/>
      <c r="I964" s="259" t="s">
        <v>7097</v>
      </c>
      <c r="J964" s="252"/>
      <c r="K964" s="259" t="s">
        <v>7097</v>
      </c>
      <c r="L964" s="252"/>
      <c r="M964" s="251" t="s">
        <v>12933</v>
      </c>
      <c r="N964" s="251"/>
      <c r="O964" s="251"/>
      <c r="P964" s="251"/>
      <c r="Q964" s="288">
        <v>6600000</v>
      </c>
      <c r="R964" s="288"/>
      <c r="S964" s="288"/>
      <c r="T964" s="288"/>
      <c r="U964" s="253">
        <v>6600000</v>
      </c>
      <c r="V964" s="253"/>
      <c r="W964" s="253"/>
      <c r="X964" s="253"/>
      <c r="Y964" s="253"/>
      <c r="Z964" s="253"/>
      <c r="AA964" s="253"/>
      <c r="AB964" s="253"/>
      <c r="AC964" s="253"/>
      <c r="AD964" s="253"/>
      <c r="AE964" s="253"/>
      <c r="AF964" s="253"/>
      <c r="AG964" s="253"/>
      <c r="AH964" s="253"/>
      <c r="AI964" s="253">
        <v>0</v>
      </c>
      <c r="AJ964" s="253"/>
      <c r="AK964" s="253">
        <v>7950000</v>
      </c>
      <c r="AL964" s="253"/>
      <c r="AM964" s="253"/>
      <c r="AN964" s="253"/>
      <c r="AO964" s="253">
        <v>7950000</v>
      </c>
      <c r="AP964" s="253"/>
      <c r="AQ964" s="253"/>
      <c r="AR964" s="253"/>
      <c r="AS964" s="253">
        <f t="shared" ref="AS964:AS965" si="119">IF(SUM(AL964:AO964)&lt;SUM(AK964),SUM(AK964)-SUM(AL964:AO964),)</f>
        <v>0</v>
      </c>
      <c r="AT964" s="27">
        <f t="shared" si="111"/>
        <v>0</v>
      </c>
      <c r="BH964" s="256"/>
    </row>
    <row r="965" spans="1:60" ht="18" customHeight="1">
      <c r="A965" s="218">
        <f>SUBTOTAL(3,$AT$7:AT965)</f>
        <v>959</v>
      </c>
      <c r="B965" s="251" t="s">
        <v>13069</v>
      </c>
      <c r="C965" s="251" t="str">
        <f t="shared" si="118"/>
        <v>009</v>
      </c>
      <c r="D965" s="260" t="s">
        <v>5590</v>
      </c>
      <c r="E965" s="258" t="s">
        <v>13070</v>
      </c>
      <c r="F965" s="251" t="s">
        <v>11793</v>
      </c>
      <c r="G965" s="251" t="s">
        <v>496</v>
      </c>
      <c r="H965" s="251"/>
      <c r="I965" s="259" t="s">
        <v>7097</v>
      </c>
      <c r="J965" s="252"/>
      <c r="K965" s="259" t="s">
        <v>7097</v>
      </c>
      <c r="L965" s="252"/>
      <c r="M965" s="251" t="s">
        <v>12942</v>
      </c>
      <c r="N965" s="251"/>
      <c r="O965" s="251"/>
      <c r="P965" s="251"/>
      <c r="Q965" s="288">
        <v>6600000</v>
      </c>
      <c r="R965" s="288"/>
      <c r="S965" s="288"/>
      <c r="T965" s="288"/>
      <c r="U965" s="253">
        <v>6600000</v>
      </c>
      <c r="V965" s="253"/>
      <c r="W965" s="253"/>
      <c r="X965" s="253"/>
      <c r="Y965" s="253"/>
      <c r="Z965" s="253"/>
      <c r="AA965" s="253"/>
      <c r="AB965" s="253"/>
      <c r="AC965" s="253"/>
      <c r="AD965" s="253"/>
      <c r="AE965" s="253"/>
      <c r="AF965" s="253"/>
      <c r="AG965" s="253"/>
      <c r="AH965" s="253"/>
      <c r="AI965" s="253">
        <v>0</v>
      </c>
      <c r="AJ965" s="253"/>
      <c r="AK965" s="253">
        <v>7950000</v>
      </c>
      <c r="AL965" s="253"/>
      <c r="AM965" s="253"/>
      <c r="AN965" s="253"/>
      <c r="AO965" s="253">
        <v>7950000</v>
      </c>
      <c r="AP965" s="253"/>
      <c r="AQ965" s="253"/>
      <c r="AR965" s="253"/>
      <c r="AS965" s="253">
        <f t="shared" si="119"/>
        <v>0</v>
      </c>
      <c r="AT965" s="27">
        <f t="shared" si="111"/>
        <v>0</v>
      </c>
      <c r="BH965" s="256"/>
    </row>
    <row r="966" spans="1:60" ht="18" customHeight="1">
      <c r="A966" s="218">
        <f>SUBTOTAL(3,$AT$7:AT966)</f>
        <v>960</v>
      </c>
      <c r="B966" s="251" t="s">
        <v>13071</v>
      </c>
      <c r="C966" s="251" t="str">
        <f t="shared" si="118"/>
        <v>009</v>
      </c>
      <c r="D966" s="260" t="s">
        <v>6290</v>
      </c>
      <c r="E966" s="258" t="s">
        <v>13072</v>
      </c>
      <c r="F966" s="251" t="s">
        <v>4306</v>
      </c>
      <c r="G966" s="251" t="s">
        <v>496</v>
      </c>
      <c r="H966" s="251"/>
      <c r="I966" s="259" t="s">
        <v>7097</v>
      </c>
      <c r="J966" s="252"/>
      <c r="K966" s="259" t="s">
        <v>7097</v>
      </c>
      <c r="L966" s="252"/>
      <c r="M966" s="251" t="s">
        <v>12936</v>
      </c>
      <c r="N966" s="251"/>
      <c r="O966" s="251"/>
      <c r="P966" s="251"/>
      <c r="Q966" s="288">
        <v>6600000</v>
      </c>
      <c r="R966" s="288"/>
      <c r="S966" s="288"/>
      <c r="T966" s="288"/>
      <c r="U966" s="253">
        <v>6600000</v>
      </c>
      <c r="V966" s="253"/>
      <c r="W966" s="253"/>
      <c r="X966" s="253"/>
      <c r="Y966" s="253"/>
      <c r="Z966" s="253"/>
      <c r="AA966" s="253"/>
      <c r="AB966" s="253"/>
      <c r="AC966" s="253"/>
      <c r="AD966" s="253"/>
      <c r="AE966" s="253"/>
      <c r="AF966" s="253"/>
      <c r="AG966" s="253"/>
      <c r="AH966" s="253"/>
      <c r="AI966" s="253">
        <v>0</v>
      </c>
      <c r="AJ966" s="253"/>
      <c r="AK966" s="253">
        <v>7950000</v>
      </c>
      <c r="AL966" s="253"/>
      <c r="AM966" s="253">
        <v>7950000</v>
      </c>
      <c r="AN966" s="253"/>
      <c r="AO966" s="253"/>
      <c r="AP966" s="253"/>
      <c r="AQ966" s="253"/>
      <c r="AR966" s="253"/>
      <c r="AS966" s="253">
        <f t="shared" ref="AS966:AS988" si="120">IF(SUM(AL966:AM966)&lt;SUM(AK966),SUM(AK966)-SUM(AL966:AM966),)</f>
        <v>0</v>
      </c>
      <c r="AT966" s="27">
        <f t="shared" si="111"/>
        <v>0</v>
      </c>
      <c r="BH966" s="256"/>
    </row>
    <row r="967" spans="1:60" ht="18" customHeight="1">
      <c r="A967" s="218">
        <f>SUBTOTAL(3,$AT$7:AT967)</f>
        <v>961</v>
      </c>
      <c r="B967" s="251" t="s">
        <v>13073</v>
      </c>
      <c r="C967" s="251" t="str">
        <f t="shared" si="118"/>
        <v>009</v>
      </c>
      <c r="D967" s="260" t="s">
        <v>6761</v>
      </c>
      <c r="E967" s="258" t="s">
        <v>13074</v>
      </c>
      <c r="F967" s="251" t="s">
        <v>10766</v>
      </c>
      <c r="G967" s="251" t="s">
        <v>496</v>
      </c>
      <c r="H967" s="251"/>
      <c r="I967" s="259" t="s">
        <v>7097</v>
      </c>
      <c r="J967" s="252"/>
      <c r="K967" s="259" t="s">
        <v>7097</v>
      </c>
      <c r="L967" s="252"/>
      <c r="M967" s="251" t="s">
        <v>12946</v>
      </c>
      <c r="N967" s="251"/>
      <c r="O967" s="251"/>
      <c r="P967" s="251"/>
      <c r="Q967" s="288">
        <v>6600000</v>
      </c>
      <c r="R967" s="288"/>
      <c r="S967" s="288"/>
      <c r="T967" s="288"/>
      <c r="U967" s="253">
        <v>6600000</v>
      </c>
      <c r="V967" s="253"/>
      <c r="W967" s="253"/>
      <c r="X967" s="253"/>
      <c r="Y967" s="253"/>
      <c r="Z967" s="253"/>
      <c r="AA967" s="253"/>
      <c r="AB967" s="253"/>
      <c r="AC967" s="253"/>
      <c r="AD967" s="253"/>
      <c r="AE967" s="253"/>
      <c r="AF967" s="253"/>
      <c r="AG967" s="253"/>
      <c r="AH967" s="253"/>
      <c r="AI967" s="253">
        <v>0</v>
      </c>
      <c r="AJ967" s="253"/>
      <c r="AK967" s="253">
        <v>7950000</v>
      </c>
      <c r="AL967" s="253"/>
      <c r="AM967" s="253">
        <v>7950000</v>
      </c>
      <c r="AN967" s="253"/>
      <c r="AO967" s="253"/>
      <c r="AP967" s="253"/>
      <c r="AQ967" s="253"/>
      <c r="AR967" s="253"/>
      <c r="AS967" s="253">
        <f t="shared" si="120"/>
        <v>0</v>
      </c>
      <c r="AT967" s="27">
        <f t="shared" si="111"/>
        <v>0</v>
      </c>
      <c r="BH967" s="256"/>
    </row>
    <row r="968" spans="1:60" ht="18" customHeight="1">
      <c r="A968" s="218">
        <f>SUBTOTAL(3,$AT$7:AT968)</f>
        <v>962</v>
      </c>
      <c r="B968" s="251" t="s">
        <v>13075</v>
      </c>
      <c r="C968" s="251" t="str">
        <f t="shared" si="118"/>
        <v>009</v>
      </c>
      <c r="D968" s="260" t="s">
        <v>5212</v>
      </c>
      <c r="E968" s="258" t="s">
        <v>13076</v>
      </c>
      <c r="F968" s="251" t="s">
        <v>11721</v>
      </c>
      <c r="G968" s="251" t="s">
        <v>7106</v>
      </c>
      <c r="H968" s="251"/>
      <c r="I968" s="259" t="s">
        <v>7097</v>
      </c>
      <c r="J968" s="252"/>
      <c r="K968" s="259" t="s">
        <v>7097</v>
      </c>
      <c r="L968" s="252"/>
      <c r="M968" s="251" t="s">
        <v>12950</v>
      </c>
      <c r="N968" s="251"/>
      <c r="O968" s="251"/>
      <c r="P968" s="251"/>
      <c r="Q968" s="288">
        <v>6600000</v>
      </c>
      <c r="R968" s="288"/>
      <c r="S968" s="288"/>
      <c r="T968" s="288"/>
      <c r="U968" s="253">
        <v>6600000</v>
      </c>
      <c r="V968" s="253"/>
      <c r="W968" s="253"/>
      <c r="X968" s="253"/>
      <c r="Y968" s="253"/>
      <c r="Z968" s="253"/>
      <c r="AA968" s="253"/>
      <c r="AB968" s="253"/>
      <c r="AC968" s="253"/>
      <c r="AD968" s="253"/>
      <c r="AE968" s="253"/>
      <c r="AF968" s="253"/>
      <c r="AG968" s="253"/>
      <c r="AH968" s="253"/>
      <c r="AI968" s="253">
        <v>0</v>
      </c>
      <c r="AJ968" s="253"/>
      <c r="AK968" s="253">
        <v>7950000</v>
      </c>
      <c r="AL968" s="253"/>
      <c r="AM968" s="253">
        <v>7950000</v>
      </c>
      <c r="AN968" s="253"/>
      <c r="AO968" s="253"/>
      <c r="AP968" s="253"/>
      <c r="AQ968" s="253"/>
      <c r="AR968" s="253"/>
      <c r="AS968" s="253">
        <f t="shared" si="120"/>
        <v>0</v>
      </c>
      <c r="AT968" s="27">
        <f t="shared" ref="AT968:AT1031" si="121">AI968+AS968</f>
        <v>0</v>
      </c>
      <c r="BH968" s="256"/>
    </row>
    <row r="969" spans="1:60" ht="18" customHeight="1">
      <c r="A969" s="218">
        <f>SUBTOTAL(3,$AT$7:AT969)</f>
        <v>963</v>
      </c>
      <c r="B969" s="251" t="s">
        <v>13043</v>
      </c>
      <c r="C969" s="251" t="str">
        <f t="shared" si="118"/>
        <v>009</v>
      </c>
      <c r="D969" s="260" t="s">
        <v>13044</v>
      </c>
      <c r="E969" s="258" t="s">
        <v>13045</v>
      </c>
      <c r="F969" s="251" t="s">
        <v>12087</v>
      </c>
      <c r="G969" s="251" t="s">
        <v>7106</v>
      </c>
      <c r="H969" s="251"/>
      <c r="I969" s="259" t="s">
        <v>7097</v>
      </c>
      <c r="J969" s="252"/>
      <c r="K969" s="259" t="s">
        <v>7097</v>
      </c>
      <c r="L969" s="252"/>
      <c r="M969" s="251" t="s">
        <v>12950</v>
      </c>
      <c r="N969" s="251"/>
      <c r="O969" s="251"/>
      <c r="P969" s="251"/>
      <c r="Q969" s="288">
        <v>6600000</v>
      </c>
      <c r="R969" s="288"/>
      <c r="S969" s="288"/>
      <c r="T969" s="288"/>
      <c r="U969" s="253"/>
      <c r="V969" s="253"/>
      <c r="W969" s="253"/>
      <c r="X969" s="253"/>
      <c r="Y969" s="253"/>
      <c r="Z969" s="253"/>
      <c r="AA969" s="253">
        <v>6600000</v>
      </c>
      <c r="AB969" s="253"/>
      <c r="AC969" s="253"/>
      <c r="AD969" s="253"/>
      <c r="AE969" s="253"/>
      <c r="AF969" s="253"/>
      <c r="AG969" s="253"/>
      <c r="AH969" s="253"/>
      <c r="AI969" s="253">
        <v>0</v>
      </c>
      <c r="AJ969" s="253"/>
      <c r="AK969" s="253">
        <v>7950000</v>
      </c>
      <c r="AL969" s="253"/>
      <c r="AM969" s="253"/>
      <c r="AN969" s="253"/>
      <c r="AO969" s="253"/>
      <c r="AP969" s="253"/>
      <c r="AQ969" s="253"/>
      <c r="AR969" s="253"/>
      <c r="AS969" s="253">
        <f t="shared" si="120"/>
        <v>7950000</v>
      </c>
      <c r="AT969" s="27">
        <f t="shared" si="121"/>
        <v>7950000</v>
      </c>
      <c r="BH969" s="256"/>
    </row>
    <row r="970" spans="1:60" ht="18" customHeight="1">
      <c r="A970" s="218">
        <f>SUBTOTAL(3,$AT$7:AT970)</f>
        <v>964</v>
      </c>
      <c r="B970" s="251" t="s">
        <v>13080</v>
      </c>
      <c r="C970" s="251" t="str">
        <f t="shared" si="118"/>
        <v>009</v>
      </c>
      <c r="D970" s="260" t="s">
        <v>6804</v>
      </c>
      <c r="E970" s="258" t="s">
        <v>13081</v>
      </c>
      <c r="F970" s="251" t="s">
        <v>10769</v>
      </c>
      <c r="G970" s="251" t="s">
        <v>7106</v>
      </c>
      <c r="H970" s="251"/>
      <c r="I970" s="259" t="s">
        <v>7097</v>
      </c>
      <c r="J970" s="252"/>
      <c r="K970" s="259" t="s">
        <v>7097</v>
      </c>
      <c r="L970" s="252"/>
      <c r="M970" s="251" t="s">
        <v>12933</v>
      </c>
      <c r="N970" s="251"/>
      <c r="O970" s="251"/>
      <c r="P970" s="251"/>
      <c r="Q970" s="288">
        <v>6600000</v>
      </c>
      <c r="R970" s="288"/>
      <c r="S970" s="288"/>
      <c r="T970" s="288"/>
      <c r="U970" s="253">
        <v>6600000</v>
      </c>
      <c r="V970" s="253"/>
      <c r="W970" s="253"/>
      <c r="X970" s="253"/>
      <c r="Y970" s="253"/>
      <c r="Z970" s="253"/>
      <c r="AA970" s="253"/>
      <c r="AB970" s="253"/>
      <c r="AC970" s="253"/>
      <c r="AD970" s="253"/>
      <c r="AE970" s="253"/>
      <c r="AF970" s="253"/>
      <c r="AG970" s="253"/>
      <c r="AH970" s="253"/>
      <c r="AI970" s="253">
        <v>0</v>
      </c>
      <c r="AJ970" s="253"/>
      <c r="AK970" s="253">
        <v>7950000</v>
      </c>
      <c r="AL970" s="253"/>
      <c r="AM970" s="253">
        <v>7950000</v>
      </c>
      <c r="AN970" s="253"/>
      <c r="AO970" s="253"/>
      <c r="AP970" s="253"/>
      <c r="AQ970" s="253"/>
      <c r="AR970" s="253"/>
      <c r="AS970" s="253">
        <f t="shared" si="120"/>
        <v>0</v>
      </c>
      <c r="AT970" s="27">
        <f t="shared" si="121"/>
        <v>0</v>
      </c>
      <c r="BH970" s="256"/>
    </row>
    <row r="971" spans="1:60" ht="18" customHeight="1">
      <c r="A971" s="218">
        <f>SUBTOTAL(3,$AT$7:AT971)</f>
        <v>965</v>
      </c>
      <c r="B971" s="251" t="s">
        <v>13082</v>
      </c>
      <c r="C971" s="251" t="str">
        <f t="shared" si="118"/>
        <v>009</v>
      </c>
      <c r="D971" s="260" t="s">
        <v>6415</v>
      </c>
      <c r="E971" s="258" t="s">
        <v>13083</v>
      </c>
      <c r="F971" s="251" t="s">
        <v>12211</v>
      </c>
      <c r="G971" s="251" t="s">
        <v>496</v>
      </c>
      <c r="H971" s="251"/>
      <c r="I971" s="259" t="s">
        <v>7097</v>
      </c>
      <c r="J971" s="252"/>
      <c r="K971" s="259" t="s">
        <v>7097</v>
      </c>
      <c r="L971" s="252"/>
      <c r="M971" s="251" t="s">
        <v>12942</v>
      </c>
      <c r="N971" s="251"/>
      <c r="O971" s="251"/>
      <c r="P971" s="251"/>
      <c r="Q971" s="288">
        <v>6600000</v>
      </c>
      <c r="R971" s="288"/>
      <c r="S971" s="288"/>
      <c r="T971" s="288"/>
      <c r="U971" s="253">
        <v>6600000</v>
      </c>
      <c r="V971" s="253"/>
      <c r="W971" s="253"/>
      <c r="X971" s="253"/>
      <c r="Y971" s="253"/>
      <c r="Z971" s="253"/>
      <c r="AA971" s="253"/>
      <c r="AB971" s="253"/>
      <c r="AC971" s="253"/>
      <c r="AD971" s="253"/>
      <c r="AE971" s="253"/>
      <c r="AF971" s="253"/>
      <c r="AG971" s="253"/>
      <c r="AH971" s="253"/>
      <c r="AI971" s="253">
        <v>0</v>
      </c>
      <c r="AJ971" s="253"/>
      <c r="AK971" s="253">
        <v>7950000</v>
      </c>
      <c r="AL971" s="253"/>
      <c r="AM971" s="253">
        <v>7950000</v>
      </c>
      <c r="AN971" s="253"/>
      <c r="AO971" s="253"/>
      <c r="AP971" s="253"/>
      <c r="AQ971" s="253"/>
      <c r="AR971" s="253"/>
      <c r="AS971" s="253">
        <f t="shared" si="120"/>
        <v>0</v>
      </c>
      <c r="AT971" s="27">
        <f t="shared" si="121"/>
        <v>0</v>
      </c>
      <c r="BH971" s="256"/>
    </row>
    <row r="972" spans="1:60" ht="18" customHeight="1">
      <c r="A972" s="218">
        <f>SUBTOTAL(3,$AT$7:AT972)</f>
        <v>966</v>
      </c>
      <c r="B972" s="251" t="s">
        <v>13055</v>
      </c>
      <c r="C972" s="251" t="str">
        <f t="shared" si="118"/>
        <v>009</v>
      </c>
      <c r="D972" s="260" t="s">
        <v>13056</v>
      </c>
      <c r="E972" s="258" t="s">
        <v>13057</v>
      </c>
      <c r="F972" s="251" t="s">
        <v>11964</v>
      </c>
      <c r="G972" s="251" t="s">
        <v>7106</v>
      </c>
      <c r="H972" s="251"/>
      <c r="I972" s="259" t="s">
        <v>7097</v>
      </c>
      <c r="J972" s="252"/>
      <c r="K972" s="259" t="s">
        <v>7097</v>
      </c>
      <c r="L972" s="252"/>
      <c r="M972" s="251" t="s">
        <v>12933</v>
      </c>
      <c r="N972" s="251"/>
      <c r="O972" s="251"/>
      <c r="P972" s="251"/>
      <c r="Q972" s="288">
        <v>6600000</v>
      </c>
      <c r="R972" s="288"/>
      <c r="S972" s="288"/>
      <c r="T972" s="288"/>
      <c r="U972" s="253"/>
      <c r="V972" s="253"/>
      <c r="W972" s="253">
        <v>6600000</v>
      </c>
      <c r="X972" s="253"/>
      <c r="Y972" s="253"/>
      <c r="Z972" s="253"/>
      <c r="AA972" s="253"/>
      <c r="AB972" s="253"/>
      <c r="AC972" s="253"/>
      <c r="AD972" s="253"/>
      <c r="AE972" s="253"/>
      <c r="AF972" s="253"/>
      <c r="AG972" s="253"/>
      <c r="AH972" s="253"/>
      <c r="AI972" s="253">
        <v>0</v>
      </c>
      <c r="AJ972" s="253"/>
      <c r="AK972" s="253">
        <v>7950000</v>
      </c>
      <c r="AL972" s="253"/>
      <c r="AM972" s="253">
        <v>7950000</v>
      </c>
      <c r="AN972" s="253"/>
      <c r="AO972" s="253"/>
      <c r="AP972" s="253"/>
      <c r="AQ972" s="253"/>
      <c r="AR972" s="253"/>
      <c r="AS972" s="253">
        <f t="shared" si="120"/>
        <v>0</v>
      </c>
      <c r="AT972" s="27">
        <f t="shared" si="121"/>
        <v>0</v>
      </c>
      <c r="BH972" s="256"/>
    </row>
    <row r="973" spans="1:60" ht="18" customHeight="1">
      <c r="A973" s="218">
        <f>SUBTOTAL(3,$AT$7:AT973)</f>
        <v>967</v>
      </c>
      <c r="B973" s="251" t="s">
        <v>13087</v>
      </c>
      <c r="C973" s="251" t="str">
        <f t="shared" si="118"/>
        <v>009</v>
      </c>
      <c r="D973" s="260" t="s">
        <v>6814</v>
      </c>
      <c r="E973" s="258" t="s">
        <v>13088</v>
      </c>
      <c r="F973" s="251" t="s">
        <v>11121</v>
      </c>
      <c r="G973" s="251" t="s">
        <v>7106</v>
      </c>
      <c r="H973" s="251"/>
      <c r="I973" s="259" t="s">
        <v>7097</v>
      </c>
      <c r="J973" s="252"/>
      <c r="K973" s="259" t="s">
        <v>7097</v>
      </c>
      <c r="L973" s="252"/>
      <c r="M973" s="251" t="s">
        <v>12933</v>
      </c>
      <c r="N973" s="251"/>
      <c r="O973" s="251"/>
      <c r="P973" s="251"/>
      <c r="Q973" s="288">
        <v>6600000</v>
      </c>
      <c r="R973" s="288"/>
      <c r="S973" s="288"/>
      <c r="T973" s="288"/>
      <c r="U973" s="253">
        <v>6600000</v>
      </c>
      <c r="V973" s="253"/>
      <c r="W973" s="253"/>
      <c r="X973" s="253"/>
      <c r="Y973" s="253"/>
      <c r="Z973" s="253"/>
      <c r="AA973" s="253"/>
      <c r="AB973" s="253"/>
      <c r="AC973" s="253"/>
      <c r="AD973" s="253"/>
      <c r="AE973" s="253"/>
      <c r="AF973" s="253"/>
      <c r="AG973" s="253"/>
      <c r="AH973" s="253"/>
      <c r="AI973" s="253">
        <v>0</v>
      </c>
      <c r="AJ973" s="253"/>
      <c r="AK973" s="253">
        <v>7950000</v>
      </c>
      <c r="AL973" s="253"/>
      <c r="AM973" s="253">
        <v>7950000</v>
      </c>
      <c r="AN973" s="253"/>
      <c r="AO973" s="253"/>
      <c r="AP973" s="253"/>
      <c r="AQ973" s="253"/>
      <c r="AR973" s="253"/>
      <c r="AS973" s="253">
        <f t="shared" si="120"/>
        <v>0</v>
      </c>
      <c r="AT973" s="27">
        <f t="shared" si="121"/>
        <v>0</v>
      </c>
      <c r="BH973" s="256"/>
    </row>
    <row r="974" spans="1:60" ht="18" customHeight="1">
      <c r="A974" s="218">
        <f>SUBTOTAL(3,$AT$7:AT974)</f>
        <v>968</v>
      </c>
      <c r="B974" s="251" t="s">
        <v>13089</v>
      </c>
      <c r="C974" s="251" t="str">
        <f t="shared" si="118"/>
        <v>009</v>
      </c>
      <c r="D974" s="260" t="s">
        <v>6947</v>
      </c>
      <c r="E974" s="258" t="s">
        <v>13090</v>
      </c>
      <c r="F974" s="251" t="s">
        <v>11749</v>
      </c>
      <c r="G974" s="251" t="s">
        <v>496</v>
      </c>
      <c r="H974" s="251"/>
      <c r="I974" s="259" t="s">
        <v>7097</v>
      </c>
      <c r="J974" s="252"/>
      <c r="K974" s="259" t="s">
        <v>7097</v>
      </c>
      <c r="L974" s="252"/>
      <c r="M974" s="251" t="s">
        <v>12946</v>
      </c>
      <c r="N974" s="251"/>
      <c r="O974" s="251"/>
      <c r="P974" s="251"/>
      <c r="Q974" s="288">
        <v>6600000</v>
      </c>
      <c r="R974" s="288"/>
      <c r="S974" s="288"/>
      <c r="T974" s="288"/>
      <c r="U974" s="253">
        <v>6600000</v>
      </c>
      <c r="V974" s="253"/>
      <c r="W974" s="253"/>
      <c r="X974" s="253"/>
      <c r="Y974" s="253"/>
      <c r="Z974" s="253"/>
      <c r="AA974" s="253"/>
      <c r="AB974" s="253"/>
      <c r="AC974" s="253"/>
      <c r="AD974" s="253"/>
      <c r="AE974" s="253"/>
      <c r="AF974" s="253"/>
      <c r="AG974" s="253"/>
      <c r="AH974" s="253"/>
      <c r="AI974" s="253">
        <v>0</v>
      </c>
      <c r="AJ974" s="253"/>
      <c r="AK974" s="253">
        <v>7950000</v>
      </c>
      <c r="AL974" s="253"/>
      <c r="AM974" s="253">
        <v>7950000</v>
      </c>
      <c r="AN974" s="253"/>
      <c r="AO974" s="253"/>
      <c r="AP974" s="253"/>
      <c r="AQ974" s="253"/>
      <c r="AR974" s="253"/>
      <c r="AS974" s="253">
        <f t="shared" si="120"/>
        <v>0</v>
      </c>
      <c r="AT974" s="27">
        <f t="shared" si="121"/>
        <v>0</v>
      </c>
      <c r="BH974" s="256"/>
    </row>
    <row r="975" spans="1:60" ht="18" customHeight="1">
      <c r="A975" s="218">
        <f>SUBTOTAL(3,$AT$7:AT975)</f>
        <v>969</v>
      </c>
      <c r="B975" s="251" t="s">
        <v>13091</v>
      </c>
      <c r="C975" s="251" t="str">
        <f t="shared" si="118"/>
        <v>009</v>
      </c>
      <c r="D975" s="260" t="s">
        <v>6522</v>
      </c>
      <c r="E975" s="258" t="s">
        <v>13092</v>
      </c>
      <c r="F975" s="251" t="s">
        <v>11075</v>
      </c>
      <c r="G975" s="251" t="s">
        <v>496</v>
      </c>
      <c r="H975" s="251"/>
      <c r="I975" s="259" t="s">
        <v>7097</v>
      </c>
      <c r="J975" s="252"/>
      <c r="K975" s="259" t="s">
        <v>7097</v>
      </c>
      <c r="L975" s="252"/>
      <c r="M975" s="251" t="s">
        <v>12950</v>
      </c>
      <c r="N975" s="251"/>
      <c r="O975" s="251"/>
      <c r="P975" s="251"/>
      <c r="Q975" s="288">
        <v>6600000</v>
      </c>
      <c r="R975" s="288"/>
      <c r="S975" s="288"/>
      <c r="T975" s="288"/>
      <c r="U975" s="253">
        <v>6600000</v>
      </c>
      <c r="V975" s="253"/>
      <c r="W975" s="253"/>
      <c r="X975" s="253"/>
      <c r="Y975" s="253"/>
      <c r="Z975" s="253"/>
      <c r="AA975" s="253"/>
      <c r="AB975" s="253"/>
      <c r="AC975" s="253"/>
      <c r="AD975" s="253"/>
      <c r="AE975" s="253"/>
      <c r="AF975" s="253"/>
      <c r="AG975" s="253"/>
      <c r="AH975" s="253"/>
      <c r="AI975" s="253">
        <v>0</v>
      </c>
      <c r="AJ975" s="253"/>
      <c r="AK975" s="253">
        <v>7950000</v>
      </c>
      <c r="AL975" s="253"/>
      <c r="AM975" s="253">
        <v>7950000</v>
      </c>
      <c r="AN975" s="253"/>
      <c r="AO975" s="253"/>
      <c r="AP975" s="253"/>
      <c r="AQ975" s="253"/>
      <c r="AR975" s="253"/>
      <c r="AS975" s="253">
        <f t="shared" si="120"/>
        <v>0</v>
      </c>
      <c r="AT975" s="27">
        <f t="shared" si="121"/>
        <v>0</v>
      </c>
      <c r="BH975" s="256"/>
    </row>
    <row r="976" spans="1:60" ht="18" customHeight="1">
      <c r="A976" s="218">
        <f>SUBTOTAL(3,$AT$7:AT976)</f>
        <v>970</v>
      </c>
      <c r="B976" s="251" t="s">
        <v>13093</v>
      </c>
      <c r="C976" s="251" t="str">
        <f t="shared" si="118"/>
        <v>009</v>
      </c>
      <c r="D976" s="260" t="s">
        <v>5355</v>
      </c>
      <c r="E976" s="258" t="s">
        <v>13094</v>
      </c>
      <c r="F976" s="251" t="s">
        <v>11093</v>
      </c>
      <c r="G976" s="251" t="s">
        <v>7106</v>
      </c>
      <c r="H976" s="251"/>
      <c r="I976" s="259" t="s">
        <v>7097</v>
      </c>
      <c r="J976" s="252"/>
      <c r="K976" s="259" t="s">
        <v>7097</v>
      </c>
      <c r="L976" s="252"/>
      <c r="M976" s="251" t="s">
        <v>12936</v>
      </c>
      <c r="N976" s="251"/>
      <c r="O976" s="251"/>
      <c r="P976" s="251"/>
      <c r="Q976" s="288">
        <v>6600000</v>
      </c>
      <c r="R976" s="288"/>
      <c r="S976" s="288"/>
      <c r="T976" s="288"/>
      <c r="U976" s="253">
        <v>6600000</v>
      </c>
      <c r="V976" s="253"/>
      <c r="W976" s="253"/>
      <c r="X976" s="253"/>
      <c r="Y976" s="253"/>
      <c r="Z976" s="253"/>
      <c r="AA976" s="253"/>
      <c r="AB976" s="253"/>
      <c r="AC976" s="253"/>
      <c r="AD976" s="253"/>
      <c r="AE976" s="253"/>
      <c r="AF976" s="253"/>
      <c r="AG976" s="253"/>
      <c r="AH976" s="253"/>
      <c r="AI976" s="253">
        <v>0</v>
      </c>
      <c r="AJ976" s="253"/>
      <c r="AK976" s="253">
        <v>7950000</v>
      </c>
      <c r="AL976" s="253"/>
      <c r="AM976" s="253">
        <v>7950000</v>
      </c>
      <c r="AN976" s="253"/>
      <c r="AO976" s="253"/>
      <c r="AP976" s="253"/>
      <c r="AQ976" s="253"/>
      <c r="AR976" s="253"/>
      <c r="AS976" s="253">
        <f t="shared" si="120"/>
        <v>0</v>
      </c>
      <c r="AT976" s="27">
        <f t="shared" si="121"/>
        <v>0</v>
      </c>
      <c r="BH976" s="256"/>
    </row>
    <row r="977" spans="1:60" ht="18" customHeight="1">
      <c r="A977" s="218">
        <f>SUBTOTAL(3,$AT$7:AT977)</f>
        <v>971</v>
      </c>
      <c r="B977" s="251" t="s">
        <v>13064</v>
      </c>
      <c r="C977" s="251" t="str">
        <f t="shared" si="118"/>
        <v>009</v>
      </c>
      <c r="D977" s="260" t="s">
        <v>13065</v>
      </c>
      <c r="E977" s="258" t="s">
        <v>13066</v>
      </c>
      <c r="F977" s="251" t="s">
        <v>11793</v>
      </c>
      <c r="G977" s="251" t="s">
        <v>7106</v>
      </c>
      <c r="H977" s="251"/>
      <c r="I977" s="259" t="s">
        <v>7097</v>
      </c>
      <c r="J977" s="252"/>
      <c r="K977" s="259" t="s">
        <v>7097</v>
      </c>
      <c r="L977" s="252"/>
      <c r="M977" s="251" t="s">
        <v>12930</v>
      </c>
      <c r="N977" s="251"/>
      <c r="O977" s="251"/>
      <c r="P977" s="251"/>
      <c r="Q977" s="288">
        <v>6600000</v>
      </c>
      <c r="R977" s="288"/>
      <c r="S977" s="288"/>
      <c r="T977" s="288"/>
      <c r="U977" s="253"/>
      <c r="V977" s="253"/>
      <c r="W977" s="253"/>
      <c r="X977" s="253"/>
      <c r="Y977" s="253">
        <v>6600000</v>
      </c>
      <c r="Z977" s="253"/>
      <c r="AA977" s="253"/>
      <c r="AB977" s="253"/>
      <c r="AC977" s="253"/>
      <c r="AD977" s="253"/>
      <c r="AE977" s="253"/>
      <c r="AF977" s="253"/>
      <c r="AG977" s="253"/>
      <c r="AH977" s="253"/>
      <c r="AI977" s="253">
        <v>0</v>
      </c>
      <c r="AJ977" s="253"/>
      <c r="AK977" s="253">
        <v>7950000</v>
      </c>
      <c r="AL977" s="253"/>
      <c r="AM977" s="253"/>
      <c r="AN977" s="253"/>
      <c r="AO977" s="253"/>
      <c r="AP977" s="253"/>
      <c r="AQ977" s="253">
        <v>7950000</v>
      </c>
      <c r="AR977" s="253"/>
      <c r="AS977" s="253">
        <f>IF(SUM(AL977:AQ977)&lt;SUM(AK977),SUM(AK977)-SUM(AL977:AQ977),)</f>
        <v>0</v>
      </c>
      <c r="AT977" s="27">
        <f t="shared" si="121"/>
        <v>0</v>
      </c>
      <c r="BH977" s="256"/>
    </row>
    <row r="978" spans="1:60" ht="18" customHeight="1">
      <c r="A978" s="218">
        <f>SUBTOTAL(3,$AT$7:AT978)</f>
        <v>972</v>
      </c>
      <c r="B978" s="251" t="s">
        <v>13077</v>
      </c>
      <c r="C978" s="251" t="str">
        <f t="shared" si="118"/>
        <v>009</v>
      </c>
      <c r="D978" s="260" t="s">
        <v>13078</v>
      </c>
      <c r="E978" s="258" t="s">
        <v>13079</v>
      </c>
      <c r="F978" s="251" t="s">
        <v>11920</v>
      </c>
      <c r="G978" s="251" t="s">
        <v>496</v>
      </c>
      <c r="H978" s="251"/>
      <c r="I978" s="259" t="s">
        <v>7097</v>
      </c>
      <c r="J978" s="252"/>
      <c r="K978" s="259" t="s">
        <v>7097</v>
      </c>
      <c r="L978" s="252"/>
      <c r="M978" s="251" t="s">
        <v>12930</v>
      </c>
      <c r="N978" s="251"/>
      <c r="O978" s="251"/>
      <c r="P978" s="251"/>
      <c r="Q978" s="288">
        <v>6600000</v>
      </c>
      <c r="R978" s="288"/>
      <c r="S978" s="288"/>
      <c r="T978" s="288"/>
      <c r="U978" s="253"/>
      <c r="V978" s="253"/>
      <c r="W978" s="253"/>
      <c r="X978" s="253"/>
      <c r="Y978" s="253"/>
      <c r="Z978" s="253"/>
      <c r="AA978" s="253">
        <v>6600000</v>
      </c>
      <c r="AB978" s="253"/>
      <c r="AC978" s="253"/>
      <c r="AD978" s="253"/>
      <c r="AE978" s="253"/>
      <c r="AF978" s="253"/>
      <c r="AG978" s="253"/>
      <c r="AH978" s="253"/>
      <c r="AI978" s="253">
        <v>0</v>
      </c>
      <c r="AJ978" s="253"/>
      <c r="AK978" s="253">
        <v>7950000</v>
      </c>
      <c r="AL978" s="253"/>
      <c r="AM978" s="253"/>
      <c r="AN978" s="253"/>
      <c r="AO978" s="253"/>
      <c r="AP978" s="253"/>
      <c r="AQ978" s="253"/>
      <c r="AR978" s="253"/>
      <c r="AS978" s="253">
        <f t="shared" si="120"/>
        <v>7950000</v>
      </c>
      <c r="AT978" s="27">
        <f t="shared" si="121"/>
        <v>7950000</v>
      </c>
      <c r="BH978" s="256"/>
    </row>
    <row r="979" spans="1:60" ht="18" customHeight="1">
      <c r="A979" s="218">
        <f>SUBTOTAL(3,$AT$7:AT979)</f>
        <v>973</v>
      </c>
      <c r="B979" s="251" t="s">
        <v>13101</v>
      </c>
      <c r="C979" s="251" t="str">
        <f t="shared" si="118"/>
        <v>009</v>
      </c>
      <c r="D979" s="260" t="s">
        <v>5167</v>
      </c>
      <c r="E979" s="258" t="s">
        <v>13102</v>
      </c>
      <c r="F979" s="251" t="s">
        <v>10774</v>
      </c>
      <c r="G979" s="251" t="s">
        <v>496</v>
      </c>
      <c r="H979" s="251"/>
      <c r="I979" s="259" t="s">
        <v>7097</v>
      </c>
      <c r="J979" s="252"/>
      <c r="K979" s="259" t="s">
        <v>7097</v>
      </c>
      <c r="L979" s="252"/>
      <c r="M979" s="251" t="s">
        <v>12950</v>
      </c>
      <c r="N979" s="251"/>
      <c r="O979" s="251"/>
      <c r="P979" s="251"/>
      <c r="Q979" s="288">
        <v>6600000</v>
      </c>
      <c r="R979" s="288"/>
      <c r="S979" s="288"/>
      <c r="T979" s="288"/>
      <c r="U979" s="253">
        <v>6600000</v>
      </c>
      <c r="V979" s="253"/>
      <c r="W979" s="253"/>
      <c r="X979" s="253"/>
      <c r="Y979" s="253"/>
      <c r="Z979" s="253"/>
      <c r="AA979" s="253"/>
      <c r="AB979" s="253"/>
      <c r="AC979" s="253"/>
      <c r="AD979" s="253"/>
      <c r="AE979" s="253"/>
      <c r="AF979" s="253"/>
      <c r="AG979" s="253"/>
      <c r="AH979" s="253"/>
      <c r="AI979" s="253">
        <v>0</v>
      </c>
      <c r="AJ979" s="253"/>
      <c r="AK979" s="253">
        <v>7950000</v>
      </c>
      <c r="AL979" s="253"/>
      <c r="AM979" s="253">
        <v>7950000</v>
      </c>
      <c r="AN979" s="253"/>
      <c r="AO979" s="253"/>
      <c r="AP979" s="253"/>
      <c r="AQ979" s="253"/>
      <c r="AR979" s="253"/>
      <c r="AS979" s="253">
        <f t="shared" si="120"/>
        <v>0</v>
      </c>
      <c r="AT979" s="27">
        <f t="shared" si="121"/>
        <v>0</v>
      </c>
      <c r="BH979" s="256"/>
    </row>
    <row r="980" spans="1:60" ht="18" customHeight="1">
      <c r="A980" s="218">
        <f>SUBTOTAL(3,$AT$7:AT980)</f>
        <v>974</v>
      </c>
      <c r="B980" s="251" t="s">
        <v>13103</v>
      </c>
      <c r="C980" s="251" t="str">
        <f t="shared" si="118"/>
        <v>009</v>
      </c>
      <c r="D980" s="260" t="s">
        <v>4897</v>
      </c>
      <c r="E980" s="258" t="s">
        <v>13104</v>
      </c>
      <c r="F980" s="251" t="s">
        <v>12124</v>
      </c>
      <c r="G980" s="251" t="s">
        <v>496</v>
      </c>
      <c r="H980" s="251"/>
      <c r="I980" s="259" t="s">
        <v>7097</v>
      </c>
      <c r="J980" s="252"/>
      <c r="K980" s="259" t="s">
        <v>7097</v>
      </c>
      <c r="L980" s="252"/>
      <c r="M980" s="251" t="s">
        <v>12936</v>
      </c>
      <c r="N980" s="251"/>
      <c r="O980" s="251"/>
      <c r="P980" s="251"/>
      <c r="Q980" s="288">
        <v>6600000</v>
      </c>
      <c r="R980" s="288"/>
      <c r="S980" s="288"/>
      <c r="T980" s="288"/>
      <c r="U980" s="253">
        <v>6600000</v>
      </c>
      <c r="V980" s="253"/>
      <c r="W980" s="253"/>
      <c r="X980" s="253"/>
      <c r="Y980" s="253"/>
      <c r="Z980" s="253"/>
      <c r="AA980" s="253"/>
      <c r="AB980" s="253"/>
      <c r="AC980" s="253"/>
      <c r="AD980" s="253"/>
      <c r="AE980" s="253"/>
      <c r="AF980" s="253"/>
      <c r="AG980" s="253"/>
      <c r="AH980" s="253"/>
      <c r="AI980" s="253">
        <v>0</v>
      </c>
      <c r="AJ980" s="253"/>
      <c r="AK980" s="253">
        <v>7950000</v>
      </c>
      <c r="AL980" s="253"/>
      <c r="AM980" s="253">
        <v>7950000</v>
      </c>
      <c r="AN980" s="253"/>
      <c r="AO980" s="253"/>
      <c r="AP980" s="253"/>
      <c r="AQ980" s="253"/>
      <c r="AR980" s="253"/>
      <c r="AS980" s="253">
        <f t="shared" si="120"/>
        <v>0</v>
      </c>
      <c r="AT980" s="27">
        <f t="shared" si="121"/>
        <v>0</v>
      </c>
      <c r="BH980" s="256"/>
    </row>
    <row r="981" spans="1:60" ht="18" customHeight="1">
      <c r="A981" s="218">
        <f>SUBTOTAL(3,$AT$7:AT981)</f>
        <v>975</v>
      </c>
      <c r="B981" s="251" t="s">
        <v>13084</v>
      </c>
      <c r="C981" s="251" t="str">
        <f t="shared" si="118"/>
        <v>009</v>
      </c>
      <c r="D981" s="260" t="s">
        <v>13085</v>
      </c>
      <c r="E981" s="258" t="s">
        <v>13086</v>
      </c>
      <c r="F981" s="251" t="s">
        <v>11347</v>
      </c>
      <c r="G981" s="251" t="s">
        <v>7106</v>
      </c>
      <c r="H981" s="251"/>
      <c r="I981" s="259" t="s">
        <v>7097</v>
      </c>
      <c r="J981" s="252"/>
      <c r="K981" s="259" t="s">
        <v>7097</v>
      </c>
      <c r="L981" s="252"/>
      <c r="M981" s="251" t="s">
        <v>12930</v>
      </c>
      <c r="N981" s="251"/>
      <c r="O981" s="251"/>
      <c r="P981" s="251"/>
      <c r="Q981" s="288">
        <v>6600000</v>
      </c>
      <c r="R981" s="288"/>
      <c r="S981" s="288"/>
      <c r="T981" s="288"/>
      <c r="U981" s="253"/>
      <c r="V981" s="253"/>
      <c r="W981" s="253"/>
      <c r="X981" s="253"/>
      <c r="Y981" s="253"/>
      <c r="Z981" s="253"/>
      <c r="AA981" s="253">
        <v>6600000</v>
      </c>
      <c r="AB981" s="253"/>
      <c r="AC981" s="253"/>
      <c r="AD981" s="253"/>
      <c r="AE981" s="253"/>
      <c r="AF981" s="253"/>
      <c r="AG981" s="253"/>
      <c r="AH981" s="253"/>
      <c r="AI981" s="253">
        <v>0</v>
      </c>
      <c r="AJ981" s="253"/>
      <c r="AK981" s="253">
        <v>7950000</v>
      </c>
      <c r="AL981" s="253"/>
      <c r="AM981" s="253"/>
      <c r="AN981" s="253"/>
      <c r="AO981" s="253"/>
      <c r="AP981" s="253"/>
      <c r="AQ981" s="253"/>
      <c r="AR981" s="253"/>
      <c r="AS981" s="253">
        <f t="shared" si="120"/>
        <v>7950000</v>
      </c>
      <c r="AT981" s="27">
        <f t="shared" si="121"/>
        <v>7950000</v>
      </c>
      <c r="BH981" s="256"/>
    </row>
    <row r="982" spans="1:60" ht="18" customHeight="1">
      <c r="A982" s="218">
        <f>SUBTOTAL(3,$AT$7:AT982)</f>
        <v>976</v>
      </c>
      <c r="B982" s="251" t="s">
        <v>13095</v>
      </c>
      <c r="C982" s="251" t="str">
        <f t="shared" si="118"/>
        <v>009</v>
      </c>
      <c r="D982" s="260" t="s">
        <v>13096</v>
      </c>
      <c r="E982" s="258" t="s">
        <v>13097</v>
      </c>
      <c r="F982" s="251" t="s">
        <v>10645</v>
      </c>
      <c r="G982" s="251" t="s">
        <v>496</v>
      </c>
      <c r="H982" s="251"/>
      <c r="I982" s="259" t="s">
        <v>7097</v>
      </c>
      <c r="J982" s="252"/>
      <c r="K982" s="259" t="s">
        <v>7097</v>
      </c>
      <c r="L982" s="252"/>
      <c r="M982" s="251" t="s">
        <v>12942</v>
      </c>
      <c r="N982" s="251"/>
      <c r="O982" s="251"/>
      <c r="P982" s="251"/>
      <c r="Q982" s="288">
        <v>6600000</v>
      </c>
      <c r="R982" s="288"/>
      <c r="S982" s="288"/>
      <c r="T982" s="288"/>
      <c r="U982" s="253"/>
      <c r="V982" s="253"/>
      <c r="W982" s="253">
        <v>6600000</v>
      </c>
      <c r="X982" s="253"/>
      <c r="Y982" s="253"/>
      <c r="Z982" s="253"/>
      <c r="AA982" s="253"/>
      <c r="AB982" s="253"/>
      <c r="AC982" s="253"/>
      <c r="AD982" s="253"/>
      <c r="AE982" s="253"/>
      <c r="AF982" s="253"/>
      <c r="AG982" s="253"/>
      <c r="AH982" s="253"/>
      <c r="AI982" s="253">
        <v>0</v>
      </c>
      <c r="AJ982" s="253"/>
      <c r="AK982" s="253">
        <v>7950000</v>
      </c>
      <c r="AL982" s="253"/>
      <c r="AM982" s="253">
        <v>7950000</v>
      </c>
      <c r="AN982" s="253"/>
      <c r="AO982" s="253"/>
      <c r="AP982" s="253"/>
      <c r="AQ982" s="253"/>
      <c r="AR982" s="253"/>
      <c r="AS982" s="253">
        <f t="shared" si="120"/>
        <v>0</v>
      </c>
      <c r="AT982" s="27">
        <f t="shared" si="121"/>
        <v>0</v>
      </c>
      <c r="BH982" s="256"/>
    </row>
    <row r="983" spans="1:60" ht="18" customHeight="1">
      <c r="A983" s="218">
        <f>SUBTOTAL(3,$AT$7:AT983)</f>
        <v>977</v>
      </c>
      <c r="B983" s="251" t="s">
        <v>13111</v>
      </c>
      <c r="C983" s="251" t="str">
        <f t="shared" si="118"/>
        <v>009</v>
      </c>
      <c r="D983" s="260" t="s">
        <v>6599</v>
      </c>
      <c r="E983" s="258" t="s">
        <v>13112</v>
      </c>
      <c r="F983" s="251" t="s">
        <v>12216</v>
      </c>
      <c r="G983" s="251" t="s">
        <v>496</v>
      </c>
      <c r="H983" s="251"/>
      <c r="I983" s="259" t="s">
        <v>7097</v>
      </c>
      <c r="J983" s="252"/>
      <c r="K983" s="259" t="s">
        <v>7097</v>
      </c>
      <c r="L983" s="252"/>
      <c r="M983" s="251" t="s">
        <v>12933</v>
      </c>
      <c r="N983" s="251"/>
      <c r="O983" s="251"/>
      <c r="P983" s="251"/>
      <c r="Q983" s="288">
        <v>6600000</v>
      </c>
      <c r="R983" s="288"/>
      <c r="S983" s="288"/>
      <c r="T983" s="288"/>
      <c r="U983" s="253">
        <v>6600000</v>
      </c>
      <c r="V983" s="253"/>
      <c r="W983" s="253"/>
      <c r="X983" s="253"/>
      <c r="Y983" s="253"/>
      <c r="Z983" s="253"/>
      <c r="AA983" s="253"/>
      <c r="AB983" s="253"/>
      <c r="AC983" s="253"/>
      <c r="AD983" s="253"/>
      <c r="AE983" s="253"/>
      <c r="AF983" s="253"/>
      <c r="AG983" s="253"/>
      <c r="AH983" s="253"/>
      <c r="AI983" s="253">
        <v>0</v>
      </c>
      <c r="AJ983" s="253"/>
      <c r="AK983" s="253">
        <v>7950000</v>
      </c>
      <c r="AL983" s="253"/>
      <c r="AM983" s="253">
        <v>7950000</v>
      </c>
      <c r="AN983" s="253"/>
      <c r="AO983" s="253"/>
      <c r="AP983" s="253"/>
      <c r="AQ983" s="253"/>
      <c r="AR983" s="253"/>
      <c r="AS983" s="253">
        <f t="shared" si="120"/>
        <v>0</v>
      </c>
      <c r="AT983" s="27">
        <f t="shared" si="121"/>
        <v>0</v>
      </c>
      <c r="BH983" s="256"/>
    </row>
    <row r="984" spans="1:60" ht="18" customHeight="1">
      <c r="A984" s="218">
        <f>SUBTOTAL(3,$AT$7:AT984)</f>
        <v>978</v>
      </c>
      <c r="B984" s="251" t="s">
        <v>13098</v>
      </c>
      <c r="C984" s="251" t="str">
        <f t="shared" si="118"/>
        <v>009</v>
      </c>
      <c r="D984" s="260" t="s">
        <v>13099</v>
      </c>
      <c r="E984" s="258" t="s">
        <v>13100</v>
      </c>
      <c r="F984" s="262" t="s">
        <v>12211</v>
      </c>
      <c r="G984" s="251" t="s">
        <v>496</v>
      </c>
      <c r="H984" s="251"/>
      <c r="I984" s="259" t="s">
        <v>7097</v>
      </c>
      <c r="J984" s="252"/>
      <c r="K984" s="259" t="s">
        <v>7097</v>
      </c>
      <c r="L984" s="252"/>
      <c r="M984" s="251" t="s">
        <v>12946</v>
      </c>
      <c r="N984" s="251"/>
      <c r="O984" s="251"/>
      <c r="P984" s="251"/>
      <c r="Q984" s="288">
        <v>6600000</v>
      </c>
      <c r="R984" s="288"/>
      <c r="S984" s="288"/>
      <c r="T984" s="288"/>
      <c r="U984" s="253"/>
      <c r="V984" s="253"/>
      <c r="W984" s="253"/>
      <c r="X984" s="253"/>
      <c r="Y984" s="253"/>
      <c r="Z984" s="253"/>
      <c r="AA984" s="253"/>
      <c r="AB984" s="253"/>
      <c r="AC984" s="253"/>
      <c r="AD984" s="253"/>
      <c r="AE984" s="253"/>
      <c r="AF984" s="253"/>
      <c r="AG984" s="253"/>
      <c r="AH984" s="253"/>
      <c r="AI984" s="253">
        <v>6600000</v>
      </c>
      <c r="AJ984" s="253"/>
      <c r="AK984" s="253">
        <v>7950000</v>
      </c>
      <c r="AL984" s="253"/>
      <c r="AM984" s="253"/>
      <c r="AN984" s="253"/>
      <c r="AO984" s="253"/>
      <c r="AP984" s="253"/>
      <c r="AQ984" s="253"/>
      <c r="AR984" s="253"/>
      <c r="AS984" s="253">
        <f t="shared" si="120"/>
        <v>7950000</v>
      </c>
      <c r="AT984" s="27">
        <f t="shared" si="121"/>
        <v>14550000</v>
      </c>
      <c r="BH984" s="256"/>
    </row>
    <row r="985" spans="1:60" ht="18" customHeight="1">
      <c r="A985" s="218">
        <f>SUBTOTAL(3,$AT$7:AT985)</f>
        <v>979</v>
      </c>
      <c r="B985" s="251" t="s">
        <v>13105</v>
      </c>
      <c r="C985" s="251" t="str">
        <f t="shared" si="118"/>
        <v>009</v>
      </c>
      <c r="D985" s="260" t="s">
        <v>13106</v>
      </c>
      <c r="E985" s="258" t="s">
        <v>13107</v>
      </c>
      <c r="F985" s="251" t="s">
        <v>10780</v>
      </c>
      <c r="G985" s="251" t="s">
        <v>496</v>
      </c>
      <c r="H985" s="251"/>
      <c r="I985" s="259" t="s">
        <v>7097</v>
      </c>
      <c r="J985" s="252"/>
      <c r="K985" s="259" t="s">
        <v>7097</v>
      </c>
      <c r="L985" s="252"/>
      <c r="M985" s="251" t="s">
        <v>12930</v>
      </c>
      <c r="N985" s="251"/>
      <c r="O985" s="251"/>
      <c r="P985" s="251"/>
      <c r="Q985" s="288">
        <v>6600000</v>
      </c>
      <c r="R985" s="288"/>
      <c r="S985" s="288"/>
      <c r="T985" s="288"/>
      <c r="U985" s="253"/>
      <c r="V985" s="253"/>
      <c r="W985" s="253"/>
      <c r="X985" s="253"/>
      <c r="Y985" s="253">
        <v>6600000</v>
      </c>
      <c r="Z985" s="253"/>
      <c r="AA985" s="253"/>
      <c r="AB985" s="253"/>
      <c r="AC985" s="253"/>
      <c r="AD985" s="253"/>
      <c r="AE985" s="253"/>
      <c r="AF985" s="253"/>
      <c r="AG985" s="253"/>
      <c r="AH985" s="253"/>
      <c r="AI985" s="253">
        <v>0</v>
      </c>
      <c r="AJ985" s="253"/>
      <c r="AK985" s="253">
        <v>7950000</v>
      </c>
      <c r="AL985" s="253"/>
      <c r="AM985" s="253"/>
      <c r="AN985" s="253"/>
      <c r="AO985" s="253"/>
      <c r="AP985" s="253"/>
      <c r="AQ985" s="253">
        <v>7950000</v>
      </c>
      <c r="AR985" s="253"/>
      <c r="AS985" s="253">
        <f>IF(SUM(AL985:AQ985)&lt;SUM(AK985),SUM(AK985)-SUM(AL985:AQ985),)</f>
        <v>0</v>
      </c>
      <c r="AT985" s="27">
        <f t="shared" si="121"/>
        <v>0</v>
      </c>
      <c r="BH985" s="256"/>
    </row>
    <row r="986" spans="1:60" ht="18" customHeight="1">
      <c r="A986" s="218">
        <f>SUBTOTAL(3,$AT$7:AT986)</f>
        <v>980</v>
      </c>
      <c r="B986" s="251" t="s">
        <v>13119</v>
      </c>
      <c r="C986" s="251" t="str">
        <f t="shared" si="118"/>
        <v>009</v>
      </c>
      <c r="D986" s="260" t="s">
        <v>5896</v>
      </c>
      <c r="E986" s="258" t="s">
        <v>13120</v>
      </c>
      <c r="F986" s="251" t="s">
        <v>10771</v>
      </c>
      <c r="G986" s="251" t="s">
        <v>496</v>
      </c>
      <c r="H986" s="251"/>
      <c r="I986" s="259" t="s">
        <v>7097</v>
      </c>
      <c r="J986" s="252"/>
      <c r="K986" s="259" t="s">
        <v>7097</v>
      </c>
      <c r="L986" s="252"/>
      <c r="M986" s="251" t="s">
        <v>12933</v>
      </c>
      <c r="N986" s="251"/>
      <c r="O986" s="251"/>
      <c r="P986" s="251"/>
      <c r="Q986" s="288">
        <v>6600000</v>
      </c>
      <c r="R986" s="288"/>
      <c r="S986" s="288"/>
      <c r="T986" s="288"/>
      <c r="U986" s="253">
        <v>6600000</v>
      </c>
      <c r="V986" s="253"/>
      <c r="W986" s="253"/>
      <c r="X986" s="253"/>
      <c r="Y986" s="253"/>
      <c r="Z986" s="253"/>
      <c r="AA986" s="253"/>
      <c r="AB986" s="253"/>
      <c r="AC986" s="253"/>
      <c r="AD986" s="253"/>
      <c r="AE986" s="253"/>
      <c r="AF986" s="253"/>
      <c r="AG986" s="253"/>
      <c r="AH986" s="253"/>
      <c r="AI986" s="253">
        <v>0</v>
      </c>
      <c r="AJ986" s="253"/>
      <c r="AK986" s="253">
        <v>7950000</v>
      </c>
      <c r="AL986" s="253"/>
      <c r="AM986" s="253">
        <v>7950000</v>
      </c>
      <c r="AN986" s="253"/>
      <c r="AO986" s="253"/>
      <c r="AP986" s="253"/>
      <c r="AQ986" s="253"/>
      <c r="AR986" s="253"/>
      <c r="AS986" s="253">
        <f t="shared" si="120"/>
        <v>0</v>
      </c>
      <c r="AT986" s="27">
        <f t="shared" si="121"/>
        <v>0</v>
      </c>
      <c r="BH986" s="256"/>
    </row>
    <row r="987" spans="1:60" ht="18" customHeight="1">
      <c r="A987" s="218">
        <f>SUBTOTAL(3,$AT$7:AT987)</f>
        <v>981</v>
      </c>
      <c r="B987" s="251" t="s">
        <v>13121</v>
      </c>
      <c r="C987" s="251" t="str">
        <f t="shared" si="118"/>
        <v>009</v>
      </c>
      <c r="D987" s="260" t="s">
        <v>6512</v>
      </c>
      <c r="E987" s="258" t="s">
        <v>13122</v>
      </c>
      <c r="F987" s="251" t="s">
        <v>11191</v>
      </c>
      <c r="G987" s="251" t="s">
        <v>496</v>
      </c>
      <c r="H987" s="251"/>
      <c r="I987" s="259" t="s">
        <v>7097</v>
      </c>
      <c r="J987" s="252"/>
      <c r="K987" s="259" t="s">
        <v>7097</v>
      </c>
      <c r="L987" s="252"/>
      <c r="M987" s="251" t="s">
        <v>12936</v>
      </c>
      <c r="N987" s="251"/>
      <c r="O987" s="251"/>
      <c r="P987" s="251"/>
      <c r="Q987" s="288">
        <v>6600000</v>
      </c>
      <c r="R987" s="288"/>
      <c r="S987" s="288"/>
      <c r="T987" s="288"/>
      <c r="U987" s="253">
        <v>6600000</v>
      </c>
      <c r="V987" s="253"/>
      <c r="W987" s="253"/>
      <c r="X987" s="253"/>
      <c r="Y987" s="253"/>
      <c r="Z987" s="253"/>
      <c r="AA987" s="253"/>
      <c r="AB987" s="253"/>
      <c r="AC987" s="253"/>
      <c r="AD987" s="253"/>
      <c r="AE987" s="253"/>
      <c r="AF987" s="253"/>
      <c r="AG987" s="253"/>
      <c r="AH987" s="253"/>
      <c r="AI987" s="253">
        <v>0</v>
      </c>
      <c r="AJ987" s="253"/>
      <c r="AK987" s="253">
        <v>7950000</v>
      </c>
      <c r="AL987" s="253"/>
      <c r="AM987" s="253">
        <v>7950000</v>
      </c>
      <c r="AN987" s="253"/>
      <c r="AO987" s="253"/>
      <c r="AP987" s="253"/>
      <c r="AQ987" s="253"/>
      <c r="AR987" s="253"/>
      <c r="AS987" s="253">
        <f t="shared" si="120"/>
        <v>0</v>
      </c>
      <c r="AT987" s="27">
        <f t="shared" si="121"/>
        <v>0</v>
      </c>
      <c r="BH987" s="256"/>
    </row>
    <row r="988" spans="1:60" ht="18" customHeight="1">
      <c r="A988" s="218">
        <f>SUBTOTAL(3,$AT$7:AT988)</f>
        <v>982</v>
      </c>
      <c r="B988" s="251" t="s">
        <v>13108</v>
      </c>
      <c r="C988" s="251" t="str">
        <f t="shared" si="118"/>
        <v>009</v>
      </c>
      <c r="D988" s="260" t="s">
        <v>13109</v>
      </c>
      <c r="E988" s="258" t="s">
        <v>13110</v>
      </c>
      <c r="F988" s="251" t="s">
        <v>343</v>
      </c>
      <c r="G988" s="251" t="s">
        <v>496</v>
      </c>
      <c r="H988" s="251"/>
      <c r="I988" s="259" t="s">
        <v>7097</v>
      </c>
      <c r="J988" s="252"/>
      <c r="K988" s="259" t="s">
        <v>7097</v>
      </c>
      <c r="L988" s="252"/>
      <c r="M988" s="251" t="s">
        <v>12942</v>
      </c>
      <c r="N988" s="251"/>
      <c r="O988" s="251"/>
      <c r="P988" s="251"/>
      <c r="Q988" s="288">
        <v>6600000</v>
      </c>
      <c r="R988" s="288"/>
      <c r="S988" s="288"/>
      <c r="T988" s="288"/>
      <c r="U988" s="253"/>
      <c r="V988" s="253"/>
      <c r="W988" s="253"/>
      <c r="X988" s="253"/>
      <c r="Y988" s="253"/>
      <c r="Z988" s="253"/>
      <c r="AA988" s="253"/>
      <c r="AB988" s="253"/>
      <c r="AC988" s="253"/>
      <c r="AD988" s="253"/>
      <c r="AE988" s="253"/>
      <c r="AF988" s="253"/>
      <c r="AG988" s="253"/>
      <c r="AH988" s="253"/>
      <c r="AI988" s="253">
        <v>6600000</v>
      </c>
      <c r="AJ988" s="253"/>
      <c r="AK988" s="253">
        <v>7950000</v>
      </c>
      <c r="AL988" s="253"/>
      <c r="AM988" s="253"/>
      <c r="AN988" s="253"/>
      <c r="AO988" s="253"/>
      <c r="AP988" s="253"/>
      <c r="AQ988" s="253"/>
      <c r="AR988" s="253"/>
      <c r="AS988" s="253">
        <f t="shared" si="120"/>
        <v>7950000</v>
      </c>
      <c r="AT988" s="27">
        <f t="shared" si="121"/>
        <v>14550000</v>
      </c>
      <c r="BH988" s="256"/>
    </row>
    <row r="989" spans="1:60" ht="18" customHeight="1">
      <c r="A989" s="218">
        <f>SUBTOTAL(3,$AT$7:AT989)</f>
        <v>983</v>
      </c>
      <c r="B989" s="251" t="s">
        <v>13126</v>
      </c>
      <c r="C989" s="251" t="str">
        <f t="shared" si="118"/>
        <v>009</v>
      </c>
      <c r="D989" s="260" t="s">
        <v>6700</v>
      </c>
      <c r="E989" s="258" t="s">
        <v>13127</v>
      </c>
      <c r="F989" s="251" t="s">
        <v>12416</v>
      </c>
      <c r="G989" s="251" t="s">
        <v>496</v>
      </c>
      <c r="H989" s="251"/>
      <c r="I989" s="259" t="s">
        <v>7097</v>
      </c>
      <c r="J989" s="252"/>
      <c r="K989" s="259" t="s">
        <v>7097</v>
      </c>
      <c r="L989" s="252"/>
      <c r="M989" s="251" t="s">
        <v>12942</v>
      </c>
      <c r="N989" s="251"/>
      <c r="O989" s="251"/>
      <c r="P989" s="251"/>
      <c r="Q989" s="288">
        <v>6600000</v>
      </c>
      <c r="R989" s="288"/>
      <c r="S989" s="288"/>
      <c r="T989" s="288"/>
      <c r="U989" s="253">
        <v>6600000</v>
      </c>
      <c r="V989" s="253"/>
      <c r="W989" s="253"/>
      <c r="X989" s="253"/>
      <c r="Y989" s="253"/>
      <c r="Z989" s="253"/>
      <c r="AA989" s="253"/>
      <c r="AB989" s="253"/>
      <c r="AC989" s="253"/>
      <c r="AD989" s="253"/>
      <c r="AE989" s="253"/>
      <c r="AF989" s="253"/>
      <c r="AG989" s="253"/>
      <c r="AH989" s="253"/>
      <c r="AI989" s="253">
        <v>0</v>
      </c>
      <c r="AJ989" s="253"/>
      <c r="AK989" s="253">
        <v>7950000</v>
      </c>
      <c r="AL989" s="253"/>
      <c r="AM989" s="253"/>
      <c r="AN989" s="253"/>
      <c r="AO989" s="253">
        <v>7950000</v>
      </c>
      <c r="AP989" s="253"/>
      <c r="AQ989" s="253"/>
      <c r="AR989" s="253"/>
      <c r="AS989" s="253">
        <f>IF(SUM(AL989:AO989)&lt;SUM(AK989),SUM(AK989)-SUM(AL989:AO989),)</f>
        <v>0</v>
      </c>
      <c r="AT989" s="27">
        <f t="shared" si="121"/>
        <v>0</v>
      </c>
      <c r="BH989" s="256"/>
    </row>
    <row r="990" spans="1:60" ht="18" customHeight="1">
      <c r="A990" s="218">
        <f>SUBTOTAL(3,$AT$7:AT990)</f>
        <v>984</v>
      </c>
      <c r="B990" s="251" t="s">
        <v>13128</v>
      </c>
      <c r="C990" s="251" t="str">
        <f t="shared" si="118"/>
        <v>009</v>
      </c>
      <c r="D990" s="260" t="s">
        <v>4819</v>
      </c>
      <c r="E990" s="258" t="s">
        <v>13129</v>
      </c>
      <c r="F990" s="251" t="s">
        <v>10853</v>
      </c>
      <c r="G990" s="251" t="s">
        <v>7106</v>
      </c>
      <c r="H990" s="251"/>
      <c r="I990" s="259" t="s">
        <v>7097</v>
      </c>
      <c r="J990" s="252"/>
      <c r="K990" s="259" t="s">
        <v>7097</v>
      </c>
      <c r="L990" s="252"/>
      <c r="M990" s="251" t="s">
        <v>12946</v>
      </c>
      <c r="N990" s="251"/>
      <c r="O990" s="251"/>
      <c r="P990" s="251"/>
      <c r="Q990" s="288">
        <v>6600000</v>
      </c>
      <c r="R990" s="288"/>
      <c r="S990" s="288"/>
      <c r="T990" s="288"/>
      <c r="U990" s="253">
        <v>6600000</v>
      </c>
      <c r="V990" s="253"/>
      <c r="W990" s="253"/>
      <c r="X990" s="253"/>
      <c r="Y990" s="253"/>
      <c r="Z990" s="253"/>
      <c r="AA990" s="253"/>
      <c r="AB990" s="253"/>
      <c r="AC990" s="253"/>
      <c r="AD990" s="253"/>
      <c r="AE990" s="253"/>
      <c r="AF990" s="253"/>
      <c r="AG990" s="253"/>
      <c r="AH990" s="253"/>
      <c r="AI990" s="253">
        <v>0</v>
      </c>
      <c r="AJ990" s="253"/>
      <c r="AK990" s="253">
        <v>7950000</v>
      </c>
      <c r="AL990" s="253"/>
      <c r="AM990" s="253">
        <v>7950000</v>
      </c>
      <c r="AN990" s="253"/>
      <c r="AO990" s="253"/>
      <c r="AP990" s="253"/>
      <c r="AQ990" s="253"/>
      <c r="AR990" s="253"/>
      <c r="AS990" s="253">
        <f t="shared" ref="AS990:AS995" si="122">IF(SUM(AL990:AM990)&lt;SUM(AK990),SUM(AK990)-SUM(AL990:AM990),)</f>
        <v>0</v>
      </c>
      <c r="AT990" s="27">
        <f t="shared" si="121"/>
        <v>0</v>
      </c>
      <c r="BH990" s="256"/>
    </row>
    <row r="991" spans="1:60" ht="18" customHeight="1">
      <c r="A991" s="218">
        <f>SUBTOTAL(3,$AT$7:AT991)</f>
        <v>985</v>
      </c>
      <c r="B991" s="251" t="s">
        <v>13130</v>
      </c>
      <c r="C991" s="251" t="str">
        <f t="shared" si="118"/>
        <v>009</v>
      </c>
      <c r="D991" s="260" t="s">
        <v>5508</v>
      </c>
      <c r="E991" s="258" t="s">
        <v>13131</v>
      </c>
      <c r="F991" s="251" t="s">
        <v>8787</v>
      </c>
      <c r="G991" s="251" t="s">
        <v>7106</v>
      </c>
      <c r="H991" s="251"/>
      <c r="I991" s="259" t="s">
        <v>7097</v>
      </c>
      <c r="J991" s="252"/>
      <c r="K991" s="259" t="s">
        <v>7097</v>
      </c>
      <c r="L991" s="252"/>
      <c r="M991" s="251" t="s">
        <v>12950</v>
      </c>
      <c r="N991" s="251"/>
      <c r="O991" s="251"/>
      <c r="P991" s="251"/>
      <c r="Q991" s="288">
        <v>6600000</v>
      </c>
      <c r="R991" s="288"/>
      <c r="S991" s="288"/>
      <c r="T991" s="288"/>
      <c r="U991" s="253">
        <v>6600000</v>
      </c>
      <c r="V991" s="253"/>
      <c r="W991" s="253"/>
      <c r="X991" s="253"/>
      <c r="Y991" s="253"/>
      <c r="Z991" s="253"/>
      <c r="AA991" s="253"/>
      <c r="AB991" s="253"/>
      <c r="AC991" s="253"/>
      <c r="AD991" s="253"/>
      <c r="AE991" s="253"/>
      <c r="AF991" s="253"/>
      <c r="AG991" s="253"/>
      <c r="AH991" s="253"/>
      <c r="AI991" s="253">
        <v>0</v>
      </c>
      <c r="AJ991" s="253"/>
      <c r="AK991" s="253">
        <v>7950000</v>
      </c>
      <c r="AL991" s="253"/>
      <c r="AM991" s="253">
        <v>7950000</v>
      </c>
      <c r="AN991" s="253"/>
      <c r="AO991" s="253"/>
      <c r="AP991" s="253"/>
      <c r="AQ991" s="253"/>
      <c r="AR991" s="253"/>
      <c r="AS991" s="253">
        <f t="shared" si="122"/>
        <v>0</v>
      </c>
      <c r="AT991" s="27">
        <f t="shared" si="121"/>
        <v>0</v>
      </c>
      <c r="BH991" s="256"/>
    </row>
    <row r="992" spans="1:60" ht="18" customHeight="1">
      <c r="A992" s="218">
        <f>SUBTOTAL(3,$AT$7:AT992)</f>
        <v>986</v>
      </c>
      <c r="B992" s="251" t="s">
        <v>13132</v>
      </c>
      <c r="C992" s="251" t="str">
        <f t="shared" si="118"/>
        <v>009</v>
      </c>
      <c r="D992" s="260" t="s">
        <v>4791</v>
      </c>
      <c r="E992" s="258" t="s">
        <v>13133</v>
      </c>
      <c r="F992" s="251" t="s">
        <v>10671</v>
      </c>
      <c r="G992" s="251" t="s">
        <v>7106</v>
      </c>
      <c r="H992" s="251"/>
      <c r="I992" s="259" t="s">
        <v>7097</v>
      </c>
      <c r="J992" s="252"/>
      <c r="K992" s="259" t="s">
        <v>7097</v>
      </c>
      <c r="L992" s="252"/>
      <c r="M992" s="251" t="s">
        <v>12936</v>
      </c>
      <c r="N992" s="251"/>
      <c r="O992" s="251"/>
      <c r="P992" s="251"/>
      <c r="Q992" s="288">
        <v>6600000</v>
      </c>
      <c r="R992" s="288"/>
      <c r="S992" s="288"/>
      <c r="T992" s="288"/>
      <c r="U992" s="253">
        <v>6600000</v>
      </c>
      <c r="V992" s="253"/>
      <c r="W992" s="253"/>
      <c r="X992" s="253"/>
      <c r="Y992" s="253"/>
      <c r="Z992" s="253"/>
      <c r="AA992" s="253"/>
      <c r="AB992" s="253"/>
      <c r="AC992" s="253"/>
      <c r="AD992" s="253"/>
      <c r="AE992" s="253"/>
      <c r="AF992" s="253"/>
      <c r="AG992" s="253"/>
      <c r="AH992" s="253"/>
      <c r="AI992" s="253">
        <v>0</v>
      </c>
      <c r="AJ992" s="253"/>
      <c r="AK992" s="253">
        <v>7950000</v>
      </c>
      <c r="AL992" s="253"/>
      <c r="AM992" s="253">
        <v>7950000</v>
      </c>
      <c r="AN992" s="253"/>
      <c r="AO992" s="253"/>
      <c r="AP992" s="253"/>
      <c r="AQ992" s="253"/>
      <c r="AR992" s="253"/>
      <c r="AS992" s="253">
        <f t="shared" si="122"/>
        <v>0</v>
      </c>
      <c r="AT992" s="27">
        <f t="shared" si="121"/>
        <v>0</v>
      </c>
      <c r="BH992" s="256"/>
    </row>
    <row r="993" spans="1:60" ht="18" customHeight="1">
      <c r="A993" s="218">
        <f>SUBTOTAL(3,$AT$7:AT993)</f>
        <v>987</v>
      </c>
      <c r="B993" s="251" t="s">
        <v>13113</v>
      </c>
      <c r="C993" s="251" t="str">
        <f t="shared" si="118"/>
        <v>009</v>
      </c>
      <c r="D993" s="260" t="s">
        <v>13114</v>
      </c>
      <c r="E993" s="258" t="s">
        <v>13115</v>
      </c>
      <c r="F993" s="262" t="s">
        <v>10671</v>
      </c>
      <c r="G993" s="251" t="s">
        <v>496</v>
      </c>
      <c r="H993" s="251"/>
      <c r="I993" s="259" t="s">
        <v>7097</v>
      </c>
      <c r="J993" s="252"/>
      <c r="K993" s="259" t="s">
        <v>7097</v>
      </c>
      <c r="L993" s="252"/>
      <c r="M993" s="251" t="s">
        <v>12946</v>
      </c>
      <c r="N993" s="251"/>
      <c r="O993" s="251"/>
      <c r="P993" s="251"/>
      <c r="Q993" s="288">
        <v>6600000</v>
      </c>
      <c r="R993" s="288"/>
      <c r="S993" s="288"/>
      <c r="T993" s="288"/>
      <c r="U993" s="253"/>
      <c r="V993" s="253"/>
      <c r="W993" s="253">
        <v>6600000</v>
      </c>
      <c r="X993" s="253"/>
      <c r="Y993" s="253"/>
      <c r="Z993" s="253"/>
      <c r="AA993" s="253"/>
      <c r="AB993" s="253"/>
      <c r="AC993" s="253"/>
      <c r="AD993" s="253"/>
      <c r="AE993" s="253"/>
      <c r="AF993" s="253"/>
      <c r="AG993" s="253"/>
      <c r="AH993" s="253"/>
      <c r="AI993" s="253">
        <v>0</v>
      </c>
      <c r="AJ993" s="253"/>
      <c r="AK993" s="253">
        <v>7950000</v>
      </c>
      <c r="AL993" s="253"/>
      <c r="AM993" s="253">
        <v>7950000</v>
      </c>
      <c r="AN993" s="253"/>
      <c r="AO993" s="253"/>
      <c r="AP993" s="253"/>
      <c r="AQ993" s="253"/>
      <c r="AR993" s="253"/>
      <c r="AS993" s="253">
        <f t="shared" si="122"/>
        <v>0</v>
      </c>
      <c r="AT993" s="27">
        <f t="shared" si="121"/>
        <v>0</v>
      </c>
      <c r="BH993" s="256"/>
    </row>
    <row r="994" spans="1:60" ht="18" customHeight="1">
      <c r="A994" s="218">
        <f>SUBTOTAL(3,$AT$7:AT994)</f>
        <v>988</v>
      </c>
      <c r="B994" s="251" t="s">
        <v>13137</v>
      </c>
      <c r="C994" s="251" t="str">
        <f t="shared" si="118"/>
        <v>009</v>
      </c>
      <c r="D994" s="260" t="s">
        <v>6232</v>
      </c>
      <c r="E994" s="258" t="s">
        <v>13138</v>
      </c>
      <c r="F994" s="251" t="s">
        <v>11237</v>
      </c>
      <c r="G994" s="251" t="s">
        <v>7106</v>
      </c>
      <c r="H994" s="251"/>
      <c r="I994" s="259" t="s">
        <v>7097</v>
      </c>
      <c r="J994" s="252"/>
      <c r="K994" s="259" t="s">
        <v>7097</v>
      </c>
      <c r="L994" s="252"/>
      <c r="M994" s="251" t="s">
        <v>12950</v>
      </c>
      <c r="N994" s="251"/>
      <c r="O994" s="251"/>
      <c r="P994" s="251"/>
      <c r="Q994" s="288">
        <v>6600000</v>
      </c>
      <c r="R994" s="288"/>
      <c r="S994" s="288"/>
      <c r="T994" s="288"/>
      <c r="U994" s="253">
        <v>6600000</v>
      </c>
      <c r="V994" s="253"/>
      <c r="W994" s="253"/>
      <c r="X994" s="253"/>
      <c r="Y994" s="253"/>
      <c r="Z994" s="253"/>
      <c r="AA994" s="253"/>
      <c r="AB994" s="253"/>
      <c r="AC994" s="253"/>
      <c r="AD994" s="253"/>
      <c r="AE994" s="253"/>
      <c r="AF994" s="253"/>
      <c r="AG994" s="253"/>
      <c r="AH994" s="253"/>
      <c r="AI994" s="253">
        <v>0</v>
      </c>
      <c r="AJ994" s="253"/>
      <c r="AK994" s="253">
        <v>7950000</v>
      </c>
      <c r="AL994" s="253"/>
      <c r="AM994" s="253">
        <v>7950000</v>
      </c>
      <c r="AN994" s="253"/>
      <c r="AO994" s="253"/>
      <c r="AP994" s="253"/>
      <c r="AQ994" s="253"/>
      <c r="AR994" s="253"/>
      <c r="AS994" s="253">
        <f t="shared" si="122"/>
        <v>0</v>
      </c>
      <c r="AT994" s="27">
        <f t="shared" si="121"/>
        <v>0</v>
      </c>
      <c r="BH994" s="256"/>
    </row>
    <row r="995" spans="1:60" ht="18" customHeight="1">
      <c r="A995" s="218">
        <f>SUBTOTAL(3,$AT$7:AT995)</f>
        <v>989</v>
      </c>
      <c r="B995" s="251" t="s">
        <v>13139</v>
      </c>
      <c r="C995" s="251" t="str">
        <f t="shared" si="118"/>
        <v>009</v>
      </c>
      <c r="D995" s="260" t="s">
        <v>6117</v>
      </c>
      <c r="E995" s="258" t="s">
        <v>13140</v>
      </c>
      <c r="F995" s="251" t="s">
        <v>10639</v>
      </c>
      <c r="G995" s="251" t="s">
        <v>7106</v>
      </c>
      <c r="H995" s="251"/>
      <c r="I995" s="259" t="s">
        <v>7097</v>
      </c>
      <c r="J995" s="252"/>
      <c r="K995" s="259" t="s">
        <v>7097</v>
      </c>
      <c r="L995" s="252"/>
      <c r="M995" s="251" t="s">
        <v>12933</v>
      </c>
      <c r="N995" s="251"/>
      <c r="O995" s="251"/>
      <c r="P995" s="251"/>
      <c r="Q995" s="288">
        <v>6600000</v>
      </c>
      <c r="R995" s="288"/>
      <c r="S995" s="288"/>
      <c r="T995" s="288"/>
      <c r="U995" s="253">
        <v>6600000</v>
      </c>
      <c r="V995" s="253"/>
      <c r="W995" s="253"/>
      <c r="X995" s="253"/>
      <c r="Y995" s="253"/>
      <c r="Z995" s="253"/>
      <c r="AA995" s="253"/>
      <c r="AB995" s="253"/>
      <c r="AC995" s="253"/>
      <c r="AD995" s="253"/>
      <c r="AE995" s="253"/>
      <c r="AF995" s="253"/>
      <c r="AG995" s="253"/>
      <c r="AH995" s="253"/>
      <c r="AI995" s="253">
        <v>0</v>
      </c>
      <c r="AJ995" s="253"/>
      <c r="AK995" s="253">
        <v>7950000</v>
      </c>
      <c r="AL995" s="253"/>
      <c r="AM995" s="253">
        <v>7950000</v>
      </c>
      <c r="AN995" s="253"/>
      <c r="AO995" s="253"/>
      <c r="AP995" s="253"/>
      <c r="AQ995" s="253"/>
      <c r="AR995" s="253"/>
      <c r="AS995" s="253">
        <f t="shared" si="122"/>
        <v>0</v>
      </c>
      <c r="AT995" s="27">
        <f t="shared" si="121"/>
        <v>0</v>
      </c>
      <c r="BH995" s="256"/>
    </row>
    <row r="996" spans="1:60" ht="18" customHeight="1">
      <c r="A996" s="218">
        <f>SUBTOTAL(3,$AT$7:AT996)</f>
        <v>990</v>
      </c>
      <c r="B996" s="251" t="s">
        <v>13116</v>
      </c>
      <c r="C996" s="251" t="str">
        <f t="shared" ref="C996:C1027" si="123">MID(D996:D2690,4,3)</f>
        <v>009</v>
      </c>
      <c r="D996" s="260" t="s">
        <v>13117</v>
      </c>
      <c r="E996" s="258" t="s">
        <v>13118</v>
      </c>
      <c r="F996" s="251" t="s">
        <v>11432</v>
      </c>
      <c r="G996" s="251" t="s">
        <v>7106</v>
      </c>
      <c r="H996" s="251"/>
      <c r="I996" s="259" t="s">
        <v>7097</v>
      </c>
      <c r="J996" s="252"/>
      <c r="K996" s="259" t="s">
        <v>7097</v>
      </c>
      <c r="L996" s="252"/>
      <c r="M996" s="251" t="s">
        <v>12950</v>
      </c>
      <c r="N996" s="251"/>
      <c r="O996" s="251"/>
      <c r="P996" s="251"/>
      <c r="Q996" s="288">
        <v>6600000</v>
      </c>
      <c r="R996" s="288"/>
      <c r="S996" s="288"/>
      <c r="T996" s="288"/>
      <c r="U996" s="253"/>
      <c r="V996" s="253"/>
      <c r="W996" s="253">
        <v>6600000</v>
      </c>
      <c r="X996" s="253"/>
      <c r="Y996" s="253"/>
      <c r="Z996" s="253"/>
      <c r="AA996" s="253"/>
      <c r="AB996" s="253"/>
      <c r="AC996" s="253"/>
      <c r="AD996" s="253"/>
      <c r="AE996" s="253"/>
      <c r="AF996" s="253"/>
      <c r="AG996" s="253"/>
      <c r="AH996" s="253"/>
      <c r="AI996" s="253">
        <v>0</v>
      </c>
      <c r="AJ996" s="253"/>
      <c r="AK996" s="253">
        <v>7950000</v>
      </c>
      <c r="AL996" s="253"/>
      <c r="AM996" s="253"/>
      <c r="AN996" s="253"/>
      <c r="AO996" s="253">
        <v>7950000</v>
      </c>
      <c r="AP996" s="253"/>
      <c r="AQ996" s="253"/>
      <c r="AR996" s="253"/>
      <c r="AS996" s="253">
        <f>IF(SUM(AL996:AO996)&lt;SUM(AK996),SUM(AK996)-SUM(AL996:AO996),)</f>
        <v>0</v>
      </c>
      <c r="AT996" s="27">
        <f t="shared" si="121"/>
        <v>0</v>
      </c>
      <c r="BH996" s="256"/>
    </row>
    <row r="997" spans="1:60" ht="18" customHeight="1">
      <c r="A997" s="218">
        <f>SUBTOTAL(3,$AT$7:AT997)</f>
        <v>991</v>
      </c>
      <c r="B997" s="251" t="s">
        <v>13144</v>
      </c>
      <c r="C997" s="251" t="str">
        <f t="shared" si="123"/>
        <v>009</v>
      </c>
      <c r="D997" s="260" t="s">
        <v>5157</v>
      </c>
      <c r="E997" s="258" t="s">
        <v>13145</v>
      </c>
      <c r="F997" s="251" t="s">
        <v>10582</v>
      </c>
      <c r="G997" s="251" t="s">
        <v>7106</v>
      </c>
      <c r="H997" s="251"/>
      <c r="I997" s="259" t="s">
        <v>7097</v>
      </c>
      <c r="J997" s="252"/>
      <c r="K997" s="259" t="s">
        <v>7097</v>
      </c>
      <c r="L997" s="252"/>
      <c r="M997" s="251" t="s">
        <v>12946</v>
      </c>
      <c r="N997" s="251"/>
      <c r="O997" s="251"/>
      <c r="P997" s="251"/>
      <c r="Q997" s="288">
        <v>6600000</v>
      </c>
      <c r="R997" s="288"/>
      <c r="S997" s="288"/>
      <c r="T997" s="288"/>
      <c r="U997" s="253">
        <v>6600000</v>
      </c>
      <c r="V997" s="253"/>
      <c r="W997" s="253"/>
      <c r="X997" s="253"/>
      <c r="Y997" s="253"/>
      <c r="Z997" s="253"/>
      <c r="AA997" s="253"/>
      <c r="AB997" s="253"/>
      <c r="AC997" s="253"/>
      <c r="AD997" s="253"/>
      <c r="AE997" s="253"/>
      <c r="AF997" s="253"/>
      <c r="AG997" s="253"/>
      <c r="AH997" s="253"/>
      <c r="AI997" s="253">
        <v>0</v>
      </c>
      <c r="AJ997" s="253"/>
      <c r="AK997" s="253">
        <v>7950000</v>
      </c>
      <c r="AL997" s="253"/>
      <c r="AM997" s="253">
        <v>7950000</v>
      </c>
      <c r="AN997" s="253"/>
      <c r="AO997" s="253"/>
      <c r="AP997" s="253"/>
      <c r="AQ997" s="253"/>
      <c r="AR997" s="253"/>
      <c r="AS997" s="253">
        <f>IF(SUM(AL997:AM997)&lt;SUM(AK997),SUM(AK997)-SUM(AL997:AM997),)</f>
        <v>0</v>
      </c>
      <c r="AT997" s="27">
        <f t="shared" si="121"/>
        <v>0</v>
      </c>
      <c r="BH997" s="256"/>
    </row>
    <row r="998" spans="1:60" ht="18" customHeight="1">
      <c r="A998" s="218">
        <f>SUBTOTAL(3,$AT$7:AT998)</f>
        <v>992</v>
      </c>
      <c r="B998" s="251" t="s">
        <v>13146</v>
      </c>
      <c r="C998" s="251" t="str">
        <f t="shared" si="123"/>
        <v>009</v>
      </c>
      <c r="D998" s="260" t="s">
        <v>6402</v>
      </c>
      <c r="E998" s="258" t="s">
        <v>13147</v>
      </c>
      <c r="F998" s="251" t="s">
        <v>11093</v>
      </c>
      <c r="G998" s="251" t="s">
        <v>496</v>
      </c>
      <c r="H998" s="251"/>
      <c r="I998" s="259" t="s">
        <v>7097</v>
      </c>
      <c r="J998" s="252"/>
      <c r="K998" s="259" t="s">
        <v>7097</v>
      </c>
      <c r="L998" s="252"/>
      <c r="M998" s="251" t="s">
        <v>12936</v>
      </c>
      <c r="N998" s="251"/>
      <c r="O998" s="251"/>
      <c r="P998" s="251"/>
      <c r="Q998" s="288">
        <v>6600000</v>
      </c>
      <c r="R998" s="288"/>
      <c r="S998" s="288"/>
      <c r="T998" s="288"/>
      <c r="U998" s="253">
        <v>6600000</v>
      </c>
      <c r="V998" s="253"/>
      <c r="W998" s="253"/>
      <c r="X998" s="253"/>
      <c r="Y998" s="253"/>
      <c r="Z998" s="253"/>
      <c r="AA998" s="253"/>
      <c r="AB998" s="253"/>
      <c r="AC998" s="253"/>
      <c r="AD998" s="253"/>
      <c r="AE998" s="253"/>
      <c r="AF998" s="253"/>
      <c r="AG998" s="253"/>
      <c r="AH998" s="253"/>
      <c r="AI998" s="253">
        <v>0</v>
      </c>
      <c r="AJ998" s="253"/>
      <c r="AK998" s="253">
        <v>7950000</v>
      </c>
      <c r="AL998" s="253"/>
      <c r="AM998" s="253">
        <v>7950000</v>
      </c>
      <c r="AN998" s="253"/>
      <c r="AO998" s="253"/>
      <c r="AP998" s="253"/>
      <c r="AQ998" s="253"/>
      <c r="AR998" s="253"/>
      <c r="AS998" s="253">
        <f>IF(SUM(AL998:AM998)&lt;SUM(AK998),SUM(AK998)-SUM(AL998:AM998),)</f>
        <v>0</v>
      </c>
      <c r="AT998" s="27">
        <f t="shared" si="121"/>
        <v>0</v>
      </c>
      <c r="BH998" s="256"/>
    </row>
    <row r="999" spans="1:60" ht="18" customHeight="1">
      <c r="A999" s="218">
        <f>SUBTOTAL(3,$AT$7:AT999)</f>
        <v>993</v>
      </c>
      <c r="B999" s="251" t="s">
        <v>13123</v>
      </c>
      <c r="C999" s="251" t="str">
        <f t="shared" si="123"/>
        <v>009</v>
      </c>
      <c r="D999" s="260" t="s">
        <v>13124</v>
      </c>
      <c r="E999" s="258" t="s">
        <v>13125</v>
      </c>
      <c r="F999" s="251" t="s">
        <v>10535</v>
      </c>
      <c r="G999" s="251" t="s">
        <v>496</v>
      </c>
      <c r="H999" s="251"/>
      <c r="I999" s="259" t="s">
        <v>7097</v>
      </c>
      <c r="J999" s="252"/>
      <c r="K999" s="259" t="s">
        <v>7097</v>
      </c>
      <c r="L999" s="252"/>
      <c r="M999" s="251" t="s">
        <v>12930</v>
      </c>
      <c r="N999" s="251"/>
      <c r="O999" s="251"/>
      <c r="P999" s="251"/>
      <c r="Q999" s="288">
        <v>6600000</v>
      </c>
      <c r="R999" s="288"/>
      <c r="S999" s="288"/>
      <c r="T999" s="288"/>
      <c r="U999" s="253"/>
      <c r="V999" s="253"/>
      <c r="W999" s="253">
        <v>6600000</v>
      </c>
      <c r="X999" s="253"/>
      <c r="Y999" s="253"/>
      <c r="Z999" s="253"/>
      <c r="AA999" s="253"/>
      <c r="AB999" s="253"/>
      <c r="AC999" s="253"/>
      <c r="AD999" s="253"/>
      <c r="AE999" s="253"/>
      <c r="AF999" s="253"/>
      <c r="AG999" s="253"/>
      <c r="AH999" s="253"/>
      <c r="AI999" s="253">
        <v>0</v>
      </c>
      <c r="AJ999" s="253"/>
      <c r="AK999" s="253">
        <v>7950000</v>
      </c>
      <c r="AL999" s="253"/>
      <c r="AM999" s="253"/>
      <c r="AN999" s="253"/>
      <c r="AO999" s="253">
        <v>7950000</v>
      </c>
      <c r="AP999" s="253"/>
      <c r="AQ999" s="253"/>
      <c r="AR999" s="253"/>
      <c r="AS999" s="253">
        <f>IF(SUM(AL999:AO999)&lt;SUM(AK999),SUM(AK999)-SUM(AL999:AO999),)</f>
        <v>0</v>
      </c>
      <c r="AT999" s="27">
        <f t="shared" si="121"/>
        <v>0</v>
      </c>
      <c r="BH999" s="256"/>
    </row>
    <row r="1000" spans="1:60" ht="18" customHeight="1">
      <c r="A1000" s="218">
        <f>SUBTOTAL(3,$AT$7:AT1000)</f>
        <v>994</v>
      </c>
      <c r="B1000" s="251" t="s">
        <v>13151</v>
      </c>
      <c r="C1000" s="251" t="str">
        <f t="shared" si="123"/>
        <v>009</v>
      </c>
      <c r="D1000" s="260" t="s">
        <v>4910</v>
      </c>
      <c r="E1000" s="258" t="s">
        <v>13152</v>
      </c>
      <c r="F1000" s="251" t="s">
        <v>12291</v>
      </c>
      <c r="G1000" s="251" t="s">
        <v>7106</v>
      </c>
      <c r="H1000" s="251"/>
      <c r="I1000" s="259" t="s">
        <v>7097</v>
      </c>
      <c r="J1000" s="252"/>
      <c r="K1000" s="259" t="s">
        <v>7097</v>
      </c>
      <c r="L1000" s="252"/>
      <c r="M1000" s="251" t="s">
        <v>12933</v>
      </c>
      <c r="N1000" s="251"/>
      <c r="O1000" s="251"/>
      <c r="P1000" s="251"/>
      <c r="Q1000" s="288">
        <v>6600000</v>
      </c>
      <c r="R1000" s="288"/>
      <c r="S1000" s="288"/>
      <c r="T1000" s="288"/>
      <c r="U1000" s="253">
        <v>6600000</v>
      </c>
      <c r="V1000" s="253"/>
      <c r="W1000" s="253"/>
      <c r="X1000" s="253"/>
      <c r="Y1000" s="253"/>
      <c r="Z1000" s="253"/>
      <c r="AA1000" s="253"/>
      <c r="AB1000" s="253"/>
      <c r="AC1000" s="253"/>
      <c r="AD1000" s="253"/>
      <c r="AE1000" s="253"/>
      <c r="AF1000" s="253"/>
      <c r="AG1000" s="253"/>
      <c r="AH1000" s="253"/>
      <c r="AI1000" s="253">
        <v>0</v>
      </c>
      <c r="AJ1000" s="253"/>
      <c r="AK1000" s="253">
        <v>7950000</v>
      </c>
      <c r="AL1000" s="253"/>
      <c r="AM1000" s="253">
        <v>7950000</v>
      </c>
      <c r="AN1000" s="253"/>
      <c r="AO1000" s="253"/>
      <c r="AP1000" s="253"/>
      <c r="AQ1000" s="253"/>
      <c r="AR1000" s="253"/>
      <c r="AS1000" s="253">
        <f t="shared" ref="AS1000:AS1007" si="124">IF(SUM(AL1000:AM1000)&lt;SUM(AK1000),SUM(AK1000)-SUM(AL1000:AM1000),)</f>
        <v>0</v>
      </c>
      <c r="AT1000" s="27">
        <f t="shared" si="121"/>
        <v>0</v>
      </c>
      <c r="BH1000" s="256"/>
    </row>
    <row r="1001" spans="1:60" ht="18" customHeight="1">
      <c r="A1001" s="218">
        <f>SUBTOTAL(3,$AT$7:AT1001)</f>
        <v>995</v>
      </c>
      <c r="B1001" s="251" t="s">
        <v>13134</v>
      </c>
      <c r="C1001" s="251" t="str">
        <f t="shared" si="123"/>
        <v>009</v>
      </c>
      <c r="D1001" s="260" t="s">
        <v>13135</v>
      </c>
      <c r="E1001" s="258" t="s">
        <v>13136</v>
      </c>
      <c r="F1001" s="251" t="s">
        <v>10627</v>
      </c>
      <c r="G1001" s="251" t="s">
        <v>496</v>
      </c>
      <c r="H1001" s="251"/>
      <c r="I1001" s="259" t="s">
        <v>7097</v>
      </c>
      <c r="J1001" s="252"/>
      <c r="K1001" s="259" t="s">
        <v>7097</v>
      </c>
      <c r="L1001" s="252"/>
      <c r="M1001" s="251" t="s">
        <v>12930</v>
      </c>
      <c r="N1001" s="251"/>
      <c r="O1001" s="251"/>
      <c r="P1001" s="251"/>
      <c r="Q1001" s="288">
        <v>6600000</v>
      </c>
      <c r="R1001" s="288"/>
      <c r="S1001" s="288"/>
      <c r="T1001" s="288"/>
      <c r="U1001" s="253"/>
      <c r="V1001" s="253"/>
      <c r="W1001" s="253"/>
      <c r="X1001" s="253"/>
      <c r="Y1001" s="253"/>
      <c r="Z1001" s="253"/>
      <c r="AA1001" s="253"/>
      <c r="AB1001" s="253"/>
      <c r="AC1001" s="253"/>
      <c r="AD1001" s="253"/>
      <c r="AE1001" s="253"/>
      <c r="AF1001" s="253"/>
      <c r="AG1001" s="253"/>
      <c r="AH1001" s="253"/>
      <c r="AI1001" s="253">
        <v>6600000</v>
      </c>
      <c r="AJ1001" s="253"/>
      <c r="AK1001" s="253">
        <v>7950000</v>
      </c>
      <c r="AL1001" s="253"/>
      <c r="AM1001" s="253"/>
      <c r="AN1001" s="253"/>
      <c r="AO1001" s="253"/>
      <c r="AP1001" s="253"/>
      <c r="AQ1001" s="253"/>
      <c r="AR1001" s="253"/>
      <c r="AS1001" s="253">
        <f t="shared" si="124"/>
        <v>7950000</v>
      </c>
      <c r="AT1001" s="27">
        <f t="shared" si="121"/>
        <v>14550000</v>
      </c>
      <c r="BH1001" s="256"/>
    </row>
    <row r="1002" spans="1:60" ht="18" customHeight="1">
      <c r="A1002" s="218">
        <f>SUBTOTAL(3,$AT$7:AT1002)</f>
        <v>996</v>
      </c>
      <c r="B1002" s="251" t="s">
        <v>13156</v>
      </c>
      <c r="C1002" s="251" t="str">
        <f t="shared" si="123"/>
        <v>009</v>
      </c>
      <c r="D1002" s="260" t="s">
        <v>6745</v>
      </c>
      <c r="E1002" s="258" t="s">
        <v>13157</v>
      </c>
      <c r="F1002" s="251" t="s">
        <v>10627</v>
      </c>
      <c r="G1002" s="251" t="s">
        <v>7106</v>
      </c>
      <c r="H1002" s="251"/>
      <c r="I1002" s="259" t="s">
        <v>7097</v>
      </c>
      <c r="J1002" s="252"/>
      <c r="K1002" s="259" t="s">
        <v>7097</v>
      </c>
      <c r="L1002" s="252"/>
      <c r="M1002" s="251" t="s">
        <v>12942</v>
      </c>
      <c r="N1002" s="251"/>
      <c r="O1002" s="251"/>
      <c r="P1002" s="251"/>
      <c r="Q1002" s="288">
        <v>6600000</v>
      </c>
      <c r="R1002" s="288"/>
      <c r="S1002" s="288"/>
      <c r="T1002" s="288"/>
      <c r="U1002" s="253">
        <v>6600000</v>
      </c>
      <c r="V1002" s="253"/>
      <c r="W1002" s="253"/>
      <c r="X1002" s="253"/>
      <c r="Y1002" s="253"/>
      <c r="Z1002" s="253"/>
      <c r="AA1002" s="253"/>
      <c r="AB1002" s="253"/>
      <c r="AC1002" s="253"/>
      <c r="AD1002" s="253"/>
      <c r="AE1002" s="253"/>
      <c r="AF1002" s="253"/>
      <c r="AG1002" s="253"/>
      <c r="AH1002" s="253"/>
      <c r="AI1002" s="253">
        <v>0</v>
      </c>
      <c r="AJ1002" s="253"/>
      <c r="AK1002" s="253">
        <v>7950000</v>
      </c>
      <c r="AL1002" s="253"/>
      <c r="AM1002" s="253">
        <v>7950000</v>
      </c>
      <c r="AN1002" s="253"/>
      <c r="AO1002" s="253"/>
      <c r="AP1002" s="253"/>
      <c r="AQ1002" s="253"/>
      <c r="AR1002" s="253"/>
      <c r="AS1002" s="253">
        <f t="shared" si="124"/>
        <v>0</v>
      </c>
      <c r="AT1002" s="27">
        <f t="shared" si="121"/>
        <v>0</v>
      </c>
      <c r="BH1002" s="256"/>
    </row>
    <row r="1003" spans="1:60" ht="18" customHeight="1">
      <c r="A1003" s="218">
        <f>SUBTOTAL(3,$AT$7:AT1003)</f>
        <v>997</v>
      </c>
      <c r="B1003" s="251" t="s">
        <v>13158</v>
      </c>
      <c r="C1003" s="251" t="str">
        <f t="shared" si="123"/>
        <v>009</v>
      </c>
      <c r="D1003" s="260" t="s">
        <v>6740</v>
      </c>
      <c r="E1003" s="258" t="s">
        <v>13159</v>
      </c>
      <c r="F1003" s="251" t="s">
        <v>12569</v>
      </c>
      <c r="G1003" s="251" t="s">
        <v>7106</v>
      </c>
      <c r="H1003" s="251"/>
      <c r="I1003" s="259" t="s">
        <v>7097</v>
      </c>
      <c r="J1003" s="252"/>
      <c r="K1003" s="259" t="s">
        <v>7097</v>
      </c>
      <c r="L1003" s="252"/>
      <c r="M1003" s="251" t="s">
        <v>12946</v>
      </c>
      <c r="N1003" s="251"/>
      <c r="O1003" s="251"/>
      <c r="P1003" s="251"/>
      <c r="Q1003" s="288">
        <v>6600000</v>
      </c>
      <c r="R1003" s="288"/>
      <c r="S1003" s="288"/>
      <c r="T1003" s="288"/>
      <c r="U1003" s="253">
        <v>6600000</v>
      </c>
      <c r="V1003" s="253"/>
      <c r="W1003" s="253"/>
      <c r="X1003" s="253"/>
      <c r="Y1003" s="253"/>
      <c r="Z1003" s="253"/>
      <c r="AA1003" s="253"/>
      <c r="AB1003" s="253"/>
      <c r="AC1003" s="253"/>
      <c r="AD1003" s="253"/>
      <c r="AE1003" s="253"/>
      <c r="AF1003" s="253"/>
      <c r="AG1003" s="253"/>
      <c r="AH1003" s="253"/>
      <c r="AI1003" s="253">
        <v>0</v>
      </c>
      <c r="AJ1003" s="253"/>
      <c r="AK1003" s="253">
        <v>7950000</v>
      </c>
      <c r="AL1003" s="253"/>
      <c r="AM1003" s="253">
        <v>7950000</v>
      </c>
      <c r="AN1003" s="253"/>
      <c r="AO1003" s="253"/>
      <c r="AP1003" s="253"/>
      <c r="AQ1003" s="253"/>
      <c r="AR1003" s="253"/>
      <c r="AS1003" s="253">
        <f t="shared" si="124"/>
        <v>0</v>
      </c>
      <c r="AT1003" s="27">
        <f t="shared" si="121"/>
        <v>0</v>
      </c>
      <c r="BH1003" s="256"/>
    </row>
    <row r="1004" spans="1:60" ht="18" customHeight="1">
      <c r="A1004" s="218">
        <f>SUBTOTAL(3,$AT$7:AT1004)</f>
        <v>998</v>
      </c>
      <c r="B1004" s="251" t="s">
        <v>13160</v>
      </c>
      <c r="C1004" s="251" t="str">
        <f t="shared" si="123"/>
        <v>009</v>
      </c>
      <c r="D1004" s="260" t="s">
        <v>4839</v>
      </c>
      <c r="E1004" s="258" t="s">
        <v>13161</v>
      </c>
      <c r="F1004" s="251" t="s">
        <v>13162</v>
      </c>
      <c r="G1004" s="251" t="s">
        <v>7106</v>
      </c>
      <c r="H1004" s="251"/>
      <c r="I1004" s="259" t="s">
        <v>7097</v>
      </c>
      <c r="J1004" s="252"/>
      <c r="K1004" s="259" t="s">
        <v>7097</v>
      </c>
      <c r="L1004" s="252"/>
      <c r="M1004" s="251" t="s">
        <v>12950</v>
      </c>
      <c r="N1004" s="251"/>
      <c r="O1004" s="251"/>
      <c r="P1004" s="251"/>
      <c r="Q1004" s="288">
        <v>6600000</v>
      </c>
      <c r="R1004" s="288"/>
      <c r="S1004" s="288"/>
      <c r="T1004" s="288"/>
      <c r="U1004" s="253">
        <v>6600000</v>
      </c>
      <c r="V1004" s="253"/>
      <c r="W1004" s="253"/>
      <c r="X1004" s="253"/>
      <c r="Y1004" s="253"/>
      <c r="Z1004" s="253"/>
      <c r="AA1004" s="253"/>
      <c r="AB1004" s="253"/>
      <c r="AC1004" s="253"/>
      <c r="AD1004" s="253"/>
      <c r="AE1004" s="253"/>
      <c r="AF1004" s="253"/>
      <c r="AG1004" s="253"/>
      <c r="AH1004" s="253"/>
      <c r="AI1004" s="253">
        <v>0</v>
      </c>
      <c r="AJ1004" s="253"/>
      <c r="AK1004" s="253">
        <v>7950000</v>
      </c>
      <c r="AL1004" s="253"/>
      <c r="AM1004" s="253">
        <v>7950000</v>
      </c>
      <c r="AN1004" s="253"/>
      <c r="AO1004" s="253"/>
      <c r="AP1004" s="253"/>
      <c r="AQ1004" s="253"/>
      <c r="AR1004" s="253"/>
      <c r="AS1004" s="253">
        <f t="shared" si="124"/>
        <v>0</v>
      </c>
      <c r="AT1004" s="27">
        <f t="shared" si="121"/>
        <v>0</v>
      </c>
      <c r="BH1004" s="256"/>
    </row>
    <row r="1005" spans="1:60" ht="18" customHeight="1">
      <c r="A1005" s="218">
        <f>SUBTOTAL(3,$AT$7:AT1005)</f>
        <v>999</v>
      </c>
      <c r="B1005" s="251" t="s">
        <v>13163</v>
      </c>
      <c r="C1005" s="251" t="str">
        <f t="shared" si="123"/>
        <v>009</v>
      </c>
      <c r="D1005" s="260" t="s">
        <v>5693</v>
      </c>
      <c r="E1005" s="258" t="s">
        <v>13164</v>
      </c>
      <c r="F1005" s="251" t="s">
        <v>13165</v>
      </c>
      <c r="G1005" s="251" t="s">
        <v>7106</v>
      </c>
      <c r="H1005" s="251"/>
      <c r="I1005" s="259" t="s">
        <v>7097</v>
      </c>
      <c r="J1005" s="252"/>
      <c r="K1005" s="259" t="s">
        <v>7097</v>
      </c>
      <c r="L1005" s="252"/>
      <c r="M1005" s="251" t="s">
        <v>12936</v>
      </c>
      <c r="N1005" s="251"/>
      <c r="O1005" s="251"/>
      <c r="P1005" s="251"/>
      <c r="Q1005" s="288">
        <v>6600000</v>
      </c>
      <c r="R1005" s="288"/>
      <c r="S1005" s="288"/>
      <c r="T1005" s="288"/>
      <c r="U1005" s="253">
        <v>6600000</v>
      </c>
      <c r="V1005" s="253"/>
      <c r="W1005" s="253"/>
      <c r="X1005" s="253"/>
      <c r="Y1005" s="253"/>
      <c r="Z1005" s="253"/>
      <c r="AA1005" s="253"/>
      <c r="AB1005" s="253"/>
      <c r="AC1005" s="253"/>
      <c r="AD1005" s="253"/>
      <c r="AE1005" s="253"/>
      <c r="AF1005" s="253"/>
      <c r="AG1005" s="253"/>
      <c r="AH1005" s="253"/>
      <c r="AI1005" s="253">
        <v>0</v>
      </c>
      <c r="AJ1005" s="253"/>
      <c r="AK1005" s="253">
        <v>7950000</v>
      </c>
      <c r="AL1005" s="253"/>
      <c r="AM1005" s="253">
        <v>7950000</v>
      </c>
      <c r="AN1005" s="253"/>
      <c r="AO1005" s="253"/>
      <c r="AP1005" s="253"/>
      <c r="AQ1005" s="253"/>
      <c r="AR1005" s="253"/>
      <c r="AS1005" s="253">
        <f t="shared" si="124"/>
        <v>0</v>
      </c>
      <c r="AT1005" s="27">
        <f t="shared" si="121"/>
        <v>0</v>
      </c>
      <c r="BH1005" s="256"/>
    </row>
    <row r="1006" spans="1:60" ht="18" customHeight="1">
      <c r="A1006" s="218">
        <f>SUBTOTAL(3,$AT$7:AT1006)</f>
        <v>1000</v>
      </c>
      <c r="B1006" s="251" t="s">
        <v>13166</v>
      </c>
      <c r="C1006" s="251" t="str">
        <f t="shared" si="123"/>
        <v>009</v>
      </c>
      <c r="D1006" s="260" t="s">
        <v>5881</v>
      </c>
      <c r="E1006" s="258" t="s">
        <v>13167</v>
      </c>
      <c r="F1006" s="251" t="s">
        <v>8032</v>
      </c>
      <c r="G1006" s="251" t="s">
        <v>7106</v>
      </c>
      <c r="H1006" s="251"/>
      <c r="I1006" s="259" t="s">
        <v>7097</v>
      </c>
      <c r="J1006" s="252"/>
      <c r="K1006" s="259" t="s">
        <v>7097</v>
      </c>
      <c r="L1006" s="252"/>
      <c r="M1006" s="251" t="s">
        <v>12933</v>
      </c>
      <c r="N1006" s="251"/>
      <c r="O1006" s="251"/>
      <c r="P1006" s="251"/>
      <c r="Q1006" s="288">
        <v>6600000</v>
      </c>
      <c r="R1006" s="288"/>
      <c r="S1006" s="288"/>
      <c r="T1006" s="288"/>
      <c r="U1006" s="253">
        <v>6600000</v>
      </c>
      <c r="V1006" s="253"/>
      <c r="W1006" s="253"/>
      <c r="X1006" s="253"/>
      <c r="Y1006" s="253"/>
      <c r="Z1006" s="253"/>
      <c r="AA1006" s="253"/>
      <c r="AB1006" s="253"/>
      <c r="AC1006" s="253"/>
      <c r="AD1006" s="253"/>
      <c r="AE1006" s="253"/>
      <c r="AF1006" s="253"/>
      <c r="AG1006" s="253"/>
      <c r="AH1006" s="253"/>
      <c r="AI1006" s="253">
        <v>0</v>
      </c>
      <c r="AJ1006" s="253"/>
      <c r="AK1006" s="253">
        <v>7950000</v>
      </c>
      <c r="AL1006" s="253"/>
      <c r="AM1006" s="253">
        <v>7950000</v>
      </c>
      <c r="AN1006" s="253"/>
      <c r="AO1006" s="253"/>
      <c r="AP1006" s="253"/>
      <c r="AQ1006" s="253"/>
      <c r="AR1006" s="253"/>
      <c r="AS1006" s="253">
        <f t="shared" si="124"/>
        <v>0</v>
      </c>
      <c r="AT1006" s="27">
        <f t="shared" si="121"/>
        <v>0</v>
      </c>
      <c r="BH1006" s="256"/>
    </row>
    <row r="1007" spans="1:60" ht="18" customHeight="1">
      <c r="A1007" s="218">
        <f>SUBTOTAL(3,$AT$7:AT1007)</f>
        <v>1001</v>
      </c>
      <c r="B1007" s="251" t="s">
        <v>13168</v>
      </c>
      <c r="C1007" s="251" t="str">
        <f t="shared" si="123"/>
        <v>009</v>
      </c>
      <c r="D1007" s="260" t="s">
        <v>5958</v>
      </c>
      <c r="E1007" s="258" t="s">
        <v>13169</v>
      </c>
      <c r="F1007" s="251" t="s">
        <v>10989</v>
      </c>
      <c r="G1007" s="251" t="s">
        <v>496</v>
      </c>
      <c r="H1007" s="251"/>
      <c r="I1007" s="259" t="s">
        <v>7097</v>
      </c>
      <c r="J1007" s="252"/>
      <c r="K1007" s="259" t="s">
        <v>7097</v>
      </c>
      <c r="L1007" s="252"/>
      <c r="M1007" s="251" t="s">
        <v>12950</v>
      </c>
      <c r="N1007" s="251"/>
      <c r="O1007" s="251"/>
      <c r="P1007" s="251"/>
      <c r="Q1007" s="288">
        <v>6600000</v>
      </c>
      <c r="R1007" s="288"/>
      <c r="S1007" s="288"/>
      <c r="T1007" s="288"/>
      <c r="U1007" s="253">
        <v>6600000</v>
      </c>
      <c r="V1007" s="253"/>
      <c r="W1007" s="253"/>
      <c r="X1007" s="253"/>
      <c r="Y1007" s="253"/>
      <c r="Z1007" s="253"/>
      <c r="AA1007" s="253"/>
      <c r="AB1007" s="253"/>
      <c r="AC1007" s="253"/>
      <c r="AD1007" s="253"/>
      <c r="AE1007" s="253"/>
      <c r="AF1007" s="253"/>
      <c r="AG1007" s="253"/>
      <c r="AH1007" s="253"/>
      <c r="AI1007" s="253">
        <v>0</v>
      </c>
      <c r="AJ1007" s="253"/>
      <c r="AK1007" s="253">
        <v>7950000</v>
      </c>
      <c r="AL1007" s="253"/>
      <c r="AM1007" s="253">
        <v>7950000</v>
      </c>
      <c r="AN1007" s="253"/>
      <c r="AO1007" s="253"/>
      <c r="AP1007" s="253"/>
      <c r="AQ1007" s="253"/>
      <c r="AR1007" s="253"/>
      <c r="AS1007" s="253">
        <f t="shared" si="124"/>
        <v>0</v>
      </c>
      <c r="AT1007" s="27">
        <f t="shared" si="121"/>
        <v>0</v>
      </c>
      <c r="BH1007" s="256"/>
    </row>
    <row r="1008" spans="1:60" ht="18" customHeight="1">
      <c r="A1008" s="218">
        <f>SUBTOTAL(3,$AT$7:AT1008)</f>
        <v>1002</v>
      </c>
      <c r="B1008" s="251" t="s">
        <v>13170</v>
      </c>
      <c r="C1008" s="251" t="str">
        <f t="shared" si="123"/>
        <v>009</v>
      </c>
      <c r="D1008" s="260" t="s">
        <v>6015</v>
      </c>
      <c r="E1008" s="258" t="s">
        <v>13171</v>
      </c>
      <c r="F1008" s="251" t="s">
        <v>13172</v>
      </c>
      <c r="G1008" s="251" t="s">
        <v>496</v>
      </c>
      <c r="H1008" s="251"/>
      <c r="I1008" s="259" t="s">
        <v>7097</v>
      </c>
      <c r="J1008" s="252"/>
      <c r="K1008" s="259" t="s">
        <v>7097</v>
      </c>
      <c r="L1008" s="252"/>
      <c r="M1008" s="251" t="s">
        <v>12942</v>
      </c>
      <c r="N1008" s="251"/>
      <c r="O1008" s="251"/>
      <c r="P1008" s="251"/>
      <c r="Q1008" s="288">
        <v>6600000</v>
      </c>
      <c r="R1008" s="288"/>
      <c r="S1008" s="288"/>
      <c r="T1008" s="288"/>
      <c r="U1008" s="253">
        <v>6600000</v>
      </c>
      <c r="V1008" s="253"/>
      <c r="W1008" s="253"/>
      <c r="X1008" s="253"/>
      <c r="Y1008" s="253"/>
      <c r="Z1008" s="253"/>
      <c r="AA1008" s="253"/>
      <c r="AB1008" s="253"/>
      <c r="AC1008" s="253"/>
      <c r="AD1008" s="253"/>
      <c r="AE1008" s="253"/>
      <c r="AF1008" s="253"/>
      <c r="AG1008" s="253"/>
      <c r="AH1008" s="253"/>
      <c r="AI1008" s="253">
        <v>0</v>
      </c>
      <c r="AJ1008" s="253"/>
      <c r="AK1008" s="253">
        <v>7950000</v>
      </c>
      <c r="AL1008" s="253"/>
      <c r="AM1008" s="253"/>
      <c r="AN1008" s="253"/>
      <c r="AO1008" s="253">
        <v>7950000</v>
      </c>
      <c r="AP1008" s="253"/>
      <c r="AQ1008" s="253"/>
      <c r="AR1008" s="253"/>
      <c r="AS1008" s="253">
        <f>IF(SUM(AL1008:AO1008)&lt;SUM(AK1008),SUM(AK1008)-SUM(AL1008:AO1008),)</f>
        <v>0</v>
      </c>
      <c r="AT1008" s="27">
        <f t="shared" si="121"/>
        <v>0</v>
      </c>
      <c r="BH1008" s="256"/>
    </row>
    <row r="1009" spans="1:60" ht="18" customHeight="1">
      <c r="A1009" s="218">
        <f>SUBTOTAL(3,$AT$7:AT1009)</f>
        <v>1003</v>
      </c>
      <c r="B1009" s="251" t="s">
        <v>13173</v>
      </c>
      <c r="C1009" s="251" t="str">
        <f t="shared" si="123"/>
        <v>009</v>
      </c>
      <c r="D1009" s="260" t="s">
        <v>5200</v>
      </c>
      <c r="E1009" s="258" t="s">
        <v>13174</v>
      </c>
      <c r="F1009" s="251" t="s">
        <v>11729</v>
      </c>
      <c r="G1009" s="251" t="s">
        <v>7106</v>
      </c>
      <c r="H1009" s="251"/>
      <c r="I1009" s="259" t="s">
        <v>7097</v>
      </c>
      <c r="J1009" s="252"/>
      <c r="K1009" s="259" t="s">
        <v>7097</v>
      </c>
      <c r="L1009" s="252"/>
      <c r="M1009" s="251" t="s">
        <v>12946</v>
      </c>
      <c r="N1009" s="251"/>
      <c r="O1009" s="251"/>
      <c r="P1009" s="251"/>
      <c r="Q1009" s="288">
        <v>6600000</v>
      </c>
      <c r="R1009" s="288"/>
      <c r="S1009" s="288"/>
      <c r="T1009" s="288"/>
      <c r="U1009" s="253">
        <v>6600000</v>
      </c>
      <c r="V1009" s="253"/>
      <c r="W1009" s="253"/>
      <c r="X1009" s="253"/>
      <c r="Y1009" s="253"/>
      <c r="Z1009" s="253"/>
      <c r="AA1009" s="253"/>
      <c r="AB1009" s="253"/>
      <c r="AC1009" s="253"/>
      <c r="AD1009" s="253"/>
      <c r="AE1009" s="253"/>
      <c r="AF1009" s="253"/>
      <c r="AG1009" s="253"/>
      <c r="AH1009" s="253"/>
      <c r="AI1009" s="253">
        <v>0</v>
      </c>
      <c r="AJ1009" s="253"/>
      <c r="AK1009" s="253">
        <v>7950000</v>
      </c>
      <c r="AL1009" s="253"/>
      <c r="AM1009" s="253">
        <v>7950000</v>
      </c>
      <c r="AN1009" s="253"/>
      <c r="AO1009" s="253"/>
      <c r="AP1009" s="253"/>
      <c r="AQ1009" s="253"/>
      <c r="AR1009" s="253"/>
      <c r="AS1009" s="253">
        <f>IF(SUM(AL1009:AM1009)&lt;SUM(AK1009),SUM(AK1009)-SUM(AL1009:AM1009),)</f>
        <v>0</v>
      </c>
      <c r="AT1009" s="27">
        <f t="shared" si="121"/>
        <v>0</v>
      </c>
      <c r="BH1009" s="256"/>
    </row>
    <row r="1010" spans="1:60" ht="18" customHeight="1">
      <c r="A1010" s="218">
        <f>SUBTOTAL(3,$AT$7:AT1010)</f>
        <v>1004</v>
      </c>
      <c r="B1010" s="251" t="s">
        <v>13141</v>
      </c>
      <c r="C1010" s="251" t="str">
        <f t="shared" si="123"/>
        <v>009</v>
      </c>
      <c r="D1010" s="260" t="s">
        <v>13142</v>
      </c>
      <c r="E1010" s="258" t="s">
        <v>13143</v>
      </c>
      <c r="F1010" s="251" t="s">
        <v>12087</v>
      </c>
      <c r="G1010" s="251" t="s">
        <v>7106</v>
      </c>
      <c r="H1010" s="251"/>
      <c r="I1010" s="259" t="s">
        <v>7097</v>
      </c>
      <c r="J1010" s="252"/>
      <c r="K1010" s="259" t="s">
        <v>7097</v>
      </c>
      <c r="L1010" s="252"/>
      <c r="M1010" s="251" t="s">
        <v>12942</v>
      </c>
      <c r="N1010" s="251"/>
      <c r="O1010" s="251"/>
      <c r="P1010" s="251"/>
      <c r="Q1010" s="288">
        <v>6600000</v>
      </c>
      <c r="R1010" s="288"/>
      <c r="S1010" s="288"/>
      <c r="T1010" s="288"/>
      <c r="U1010" s="253"/>
      <c r="V1010" s="253"/>
      <c r="W1010" s="253"/>
      <c r="X1010" s="253"/>
      <c r="Y1010" s="253">
        <v>6600000</v>
      </c>
      <c r="Z1010" s="253"/>
      <c r="AA1010" s="253"/>
      <c r="AB1010" s="253"/>
      <c r="AC1010" s="253"/>
      <c r="AD1010" s="253"/>
      <c r="AE1010" s="253"/>
      <c r="AF1010" s="253"/>
      <c r="AG1010" s="253"/>
      <c r="AH1010" s="253"/>
      <c r="AI1010" s="253">
        <v>0</v>
      </c>
      <c r="AJ1010" s="253"/>
      <c r="AK1010" s="253">
        <v>7950000</v>
      </c>
      <c r="AL1010" s="253"/>
      <c r="AM1010" s="253"/>
      <c r="AN1010" s="253"/>
      <c r="AO1010" s="253">
        <v>7950000</v>
      </c>
      <c r="AP1010" s="253"/>
      <c r="AQ1010" s="253"/>
      <c r="AR1010" s="253"/>
      <c r="AS1010" s="253">
        <f>IF(SUM(AL1010:AO1010)&lt;SUM(AK1010),SUM(AK1010)-SUM(AL1010:AO1010),)</f>
        <v>0</v>
      </c>
      <c r="AT1010" s="27">
        <f t="shared" si="121"/>
        <v>0</v>
      </c>
      <c r="BH1010" s="256"/>
    </row>
    <row r="1011" spans="1:60" ht="18" customHeight="1">
      <c r="A1011" s="218">
        <f>SUBTOTAL(3,$AT$7:AT1011)</f>
        <v>1005</v>
      </c>
      <c r="B1011" s="251" t="s">
        <v>13148</v>
      </c>
      <c r="C1011" s="251" t="str">
        <f t="shared" si="123"/>
        <v>009</v>
      </c>
      <c r="D1011" s="260" t="s">
        <v>13149</v>
      </c>
      <c r="E1011" s="258" t="s">
        <v>13150</v>
      </c>
      <c r="F1011" s="251" t="s">
        <v>11024</v>
      </c>
      <c r="G1011" s="251" t="s">
        <v>7106</v>
      </c>
      <c r="H1011" s="251"/>
      <c r="I1011" s="259" t="s">
        <v>7097</v>
      </c>
      <c r="J1011" s="252"/>
      <c r="K1011" s="259" t="s">
        <v>7097</v>
      </c>
      <c r="L1011" s="252"/>
      <c r="M1011" s="251" t="s">
        <v>12930</v>
      </c>
      <c r="N1011" s="251"/>
      <c r="O1011" s="251"/>
      <c r="P1011" s="251"/>
      <c r="Q1011" s="288">
        <v>6600000</v>
      </c>
      <c r="R1011" s="288"/>
      <c r="S1011" s="288"/>
      <c r="T1011" s="288"/>
      <c r="U1011" s="253"/>
      <c r="V1011" s="253"/>
      <c r="W1011" s="253">
        <v>6600000</v>
      </c>
      <c r="X1011" s="253"/>
      <c r="Y1011" s="253"/>
      <c r="Z1011" s="253"/>
      <c r="AA1011" s="253"/>
      <c r="AB1011" s="253"/>
      <c r="AC1011" s="253"/>
      <c r="AD1011" s="253"/>
      <c r="AE1011" s="253"/>
      <c r="AF1011" s="253"/>
      <c r="AG1011" s="253"/>
      <c r="AH1011" s="253"/>
      <c r="AI1011" s="253">
        <v>0</v>
      </c>
      <c r="AJ1011" s="253"/>
      <c r="AK1011" s="253">
        <v>7950000</v>
      </c>
      <c r="AL1011" s="253"/>
      <c r="AM1011" s="253"/>
      <c r="AN1011" s="253"/>
      <c r="AO1011" s="253"/>
      <c r="AP1011" s="253"/>
      <c r="AQ1011" s="253"/>
      <c r="AR1011" s="253"/>
      <c r="AS1011" s="253">
        <f t="shared" ref="AS1011:AS1018" si="125">IF(SUM(AL1011:AM1011)&lt;SUM(AK1011),SUM(AK1011)-SUM(AL1011:AM1011),)</f>
        <v>7950000</v>
      </c>
      <c r="AT1011" s="27">
        <f t="shared" si="121"/>
        <v>7950000</v>
      </c>
      <c r="BH1011" s="256"/>
    </row>
    <row r="1012" spans="1:60" ht="18" customHeight="1">
      <c r="A1012" s="218">
        <f>SUBTOTAL(3,$AT$7:AT1012)</f>
        <v>1006</v>
      </c>
      <c r="B1012" s="251" t="s">
        <v>13181</v>
      </c>
      <c r="C1012" s="251" t="str">
        <f t="shared" si="123"/>
        <v>009</v>
      </c>
      <c r="D1012" s="260" t="s">
        <v>4993</v>
      </c>
      <c r="E1012" s="258" t="s">
        <v>13182</v>
      </c>
      <c r="F1012" s="251" t="s">
        <v>10819</v>
      </c>
      <c r="G1012" s="251" t="s">
        <v>496</v>
      </c>
      <c r="H1012" s="251"/>
      <c r="I1012" s="259" t="s">
        <v>7097</v>
      </c>
      <c r="J1012" s="252"/>
      <c r="K1012" s="259" t="s">
        <v>7097</v>
      </c>
      <c r="L1012" s="252"/>
      <c r="M1012" s="251" t="s">
        <v>12933</v>
      </c>
      <c r="N1012" s="251"/>
      <c r="O1012" s="251"/>
      <c r="P1012" s="251"/>
      <c r="Q1012" s="288">
        <v>6600000</v>
      </c>
      <c r="R1012" s="288"/>
      <c r="S1012" s="288"/>
      <c r="T1012" s="288"/>
      <c r="U1012" s="253">
        <v>6600000</v>
      </c>
      <c r="V1012" s="253"/>
      <c r="W1012" s="253"/>
      <c r="X1012" s="253"/>
      <c r="Y1012" s="253"/>
      <c r="Z1012" s="253"/>
      <c r="AA1012" s="253"/>
      <c r="AB1012" s="253"/>
      <c r="AC1012" s="253"/>
      <c r="AD1012" s="253"/>
      <c r="AE1012" s="253"/>
      <c r="AF1012" s="253"/>
      <c r="AG1012" s="253"/>
      <c r="AH1012" s="253"/>
      <c r="AI1012" s="253">
        <v>0</v>
      </c>
      <c r="AJ1012" s="253"/>
      <c r="AK1012" s="253">
        <v>7950000</v>
      </c>
      <c r="AL1012" s="253"/>
      <c r="AM1012" s="253">
        <v>7950000</v>
      </c>
      <c r="AN1012" s="253"/>
      <c r="AO1012" s="253"/>
      <c r="AP1012" s="253"/>
      <c r="AQ1012" s="253"/>
      <c r="AR1012" s="253"/>
      <c r="AS1012" s="253">
        <f t="shared" si="125"/>
        <v>0</v>
      </c>
      <c r="AT1012" s="27">
        <f t="shared" si="121"/>
        <v>0</v>
      </c>
      <c r="BH1012" s="256"/>
    </row>
    <row r="1013" spans="1:60" ht="18" customHeight="1">
      <c r="A1013" s="218">
        <f>SUBTOTAL(3,$AT$7:AT1013)</f>
        <v>1007</v>
      </c>
      <c r="B1013" s="251" t="s">
        <v>13153</v>
      </c>
      <c r="C1013" s="251" t="str">
        <f t="shared" si="123"/>
        <v>009</v>
      </c>
      <c r="D1013" s="260" t="s">
        <v>13154</v>
      </c>
      <c r="E1013" s="258" t="s">
        <v>13155</v>
      </c>
      <c r="F1013" s="251" t="s">
        <v>10848</v>
      </c>
      <c r="G1013" s="251" t="s">
        <v>7106</v>
      </c>
      <c r="H1013" s="251"/>
      <c r="I1013" s="259" t="s">
        <v>7097</v>
      </c>
      <c r="J1013" s="252"/>
      <c r="K1013" s="259" t="s">
        <v>7097</v>
      </c>
      <c r="L1013" s="252"/>
      <c r="M1013" s="251" t="s">
        <v>12930</v>
      </c>
      <c r="N1013" s="251"/>
      <c r="O1013" s="251"/>
      <c r="P1013" s="251"/>
      <c r="Q1013" s="288">
        <v>6600000</v>
      </c>
      <c r="R1013" s="288"/>
      <c r="S1013" s="288"/>
      <c r="T1013" s="288"/>
      <c r="U1013" s="253"/>
      <c r="V1013" s="253"/>
      <c r="W1013" s="253">
        <v>6600000</v>
      </c>
      <c r="X1013" s="253"/>
      <c r="Y1013" s="253"/>
      <c r="Z1013" s="253"/>
      <c r="AA1013" s="253"/>
      <c r="AB1013" s="253"/>
      <c r="AC1013" s="253"/>
      <c r="AD1013" s="253"/>
      <c r="AE1013" s="253"/>
      <c r="AF1013" s="253"/>
      <c r="AG1013" s="253"/>
      <c r="AH1013" s="253"/>
      <c r="AI1013" s="253">
        <v>0</v>
      </c>
      <c r="AJ1013" s="253"/>
      <c r="AK1013" s="253">
        <v>7950000</v>
      </c>
      <c r="AL1013" s="253"/>
      <c r="AM1013" s="253">
        <v>7950000</v>
      </c>
      <c r="AN1013" s="253"/>
      <c r="AO1013" s="253"/>
      <c r="AP1013" s="253"/>
      <c r="AQ1013" s="253"/>
      <c r="AR1013" s="253"/>
      <c r="AS1013" s="253">
        <f t="shared" si="125"/>
        <v>0</v>
      </c>
      <c r="AT1013" s="27">
        <f t="shared" si="121"/>
        <v>0</v>
      </c>
      <c r="BH1013" s="256"/>
    </row>
    <row r="1014" spans="1:60" ht="18" customHeight="1">
      <c r="A1014" s="218">
        <f>SUBTOTAL(3,$AT$7:AT1014)</f>
        <v>1008</v>
      </c>
      <c r="B1014" s="251" t="s">
        <v>13186</v>
      </c>
      <c r="C1014" s="251" t="str">
        <f t="shared" si="123"/>
        <v>009</v>
      </c>
      <c r="D1014" s="260" t="s">
        <v>6202</v>
      </c>
      <c r="E1014" s="258" t="s">
        <v>13187</v>
      </c>
      <c r="F1014" s="251" t="s">
        <v>12586</v>
      </c>
      <c r="G1014" s="251" t="s">
        <v>7106</v>
      </c>
      <c r="H1014" s="251"/>
      <c r="I1014" s="259" t="s">
        <v>7097</v>
      </c>
      <c r="J1014" s="252"/>
      <c r="K1014" s="259" t="s">
        <v>7097</v>
      </c>
      <c r="L1014" s="252"/>
      <c r="M1014" s="251" t="s">
        <v>12946</v>
      </c>
      <c r="N1014" s="251"/>
      <c r="O1014" s="251"/>
      <c r="P1014" s="251"/>
      <c r="Q1014" s="288">
        <v>6600000</v>
      </c>
      <c r="R1014" s="288"/>
      <c r="S1014" s="288"/>
      <c r="T1014" s="288"/>
      <c r="U1014" s="253">
        <v>6600000</v>
      </c>
      <c r="V1014" s="253"/>
      <c r="W1014" s="253"/>
      <c r="X1014" s="253"/>
      <c r="Y1014" s="253"/>
      <c r="Z1014" s="253"/>
      <c r="AA1014" s="253"/>
      <c r="AB1014" s="253"/>
      <c r="AC1014" s="253"/>
      <c r="AD1014" s="253"/>
      <c r="AE1014" s="253"/>
      <c r="AF1014" s="253"/>
      <c r="AG1014" s="253"/>
      <c r="AH1014" s="253"/>
      <c r="AI1014" s="253">
        <v>0</v>
      </c>
      <c r="AJ1014" s="253"/>
      <c r="AK1014" s="253">
        <v>7950000</v>
      </c>
      <c r="AL1014" s="253"/>
      <c r="AM1014" s="253">
        <v>7950000</v>
      </c>
      <c r="AN1014" s="253"/>
      <c r="AO1014" s="253"/>
      <c r="AP1014" s="253"/>
      <c r="AQ1014" s="253"/>
      <c r="AR1014" s="253"/>
      <c r="AS1014" s="253">
        <f t="shared" si="125"/>
        <v>0</v>
      </c>
      <c r="AT1014" s="27">
        <f t="shared" si="121"/>
        <v>0</v>
      </c>
      <c r="BH1014" s="256"/>
    </row>
    <row r="1015" spans="1:60" ht="18" customHeight="1">
      <c r="A1015" s="218">
        <f>SUBTOTAL(3,$AT$7:AT1015)</f>
        <v>1009</v>
      </c>
      <c r="B1015" s="251" t="s">
        <v>13188</v>
      </c>
      <c r="C1015" s="251" t="str">
        <f t="shared" si="123"/>
        <v>009</v>
      </c>
      <c r="D1015" s="260" t="s">
        <v>5272</v>
      </c>
      <c r="E1015" s="258" t="s">
        <v>13189</v>
      </c>
      <c r="F1015" s="251" t="s">
        <v>11938</v>
      </c>
      <c r="G1015" s="251" t="s">
        <v>7106</v>
      </c>
      <c r="H1015" s="251"/>
      <c r="I1015" s="259" t="s">
        <v>7097</v>
      </c>
      <c r="J1015" s="252"/>
      <c r="K1015" s="259" t="s">
        <v>7097</v>
      </c>
      <c r="L1015" s="252"/>
      <c r="M1015" s="251" t="s">
        <v>12950</v>
      </c>
      <c r="N1015" s="251"/>
      <c r="O1015" s="251"/>
      <c r="P1015" s="251"/>
      <c r="Q1015" s="288">
        <v>6600000</v>
      </c>
      <c r="R1015" s="288"/>
      <c r="S1015" s="288"/>
      <c r="T1015" s="288"/>
      <c r="U1015" s="253">
        <v>6600000</v>
      </c>
      <c r="V1015" s="253"/>
      <c r="W1015" s="253"/>
      <c r="X1015" s="253"/>
      <c r="Y1015" s="253"/>
      <c r="Z1015" s="253"/>
      <c r="AA1015" s="253"/>
      <c r="AB1015" s="253"/>
      <c r="AC1015" s="253"/>
      <c r="AD1015" s="253"/>
      <c r="AE1015" s="253"/>
      <c r="AF1015" s="253"/>
      <c r="AG1015" s="253"/>
      <c r="AH1015" s="253"/>
      <c r="AI1015" s="253">
        <v>0</v>
      </c>
      <c r="AJ1015" s="253"/>
      <c r="AK1015" s="253">
        <v>7950000</v>
      </c>
      <c r="AL1015" s="253"/>
      <c r="AM1015" s="253">
        <v>7950000</v>
      </c>
      <c r="AN1015" s="253"/>
      <c r="AO1015" s="253"/>
      <c r="AP1015" s="253"/>
      <c r="AQ1015" s="253"/>
      <c r="AR1015" s="253"/>
      <c r="AS1015" s="253">
        <f t="shared" si="125"/>
        <v>0</v>
      </c>
      <c r="AT1015" s="27">
        <f t="shared" si="121"/>
        <v>0</v>
      </c>
      <c r="BH1015" s="256"/>
    </row>
    <row r="1016" spans="1:60" ht="18" customHeight="1">
      <c r="A1016" s="218">
        <f>SUBTOTAL(3,$AT$7:AT1016)</f>
        <v>1010</v>
      </c>
      <c r="B1016" s="251" t="s">
        <v>13190</v>
      </c>
      <c r="C1016" s="251" t="str">
        <f t="shared" si="123"/>
        <v>009</v>
      </c>
      <c r="D1016" s="260" t="s">
        <v>5210</v>
      </c>
      <c r="E1016" s="258" t="s">
        <v>13191</v>
      </c>
      <c r="F1016" s="251" t="s">
        <v>11587</v>
      </c>
      <c r="G1016" s="251" t="s">
        <v>7106</v>
      </c>
      <c r="H1016" s="251"/>
      <c r="I1016" s="259" t="s">
        <v>7097</v>
      </c>
      <c r="J1016" s="252"/>
      <c r="K1016" s="259" t="s">
        <v>7097</v>
      </c>
      <c r="L1016" s="252"/>
      <c r="M1016" s="251" t="s">
        <v>12936</v>
      </c>
      <c r="N1016" s="251"/>
      <c r="O1016" s="251"/>
      <c r="P1016" s="251"/>
      <c r="Q1016" s="288">
        <v>6600000</v>
      </c>
      <c r="R1016" s="288"/>
      <c r="S1016" s="288"/>
      <c r="T1016" s="288"/>
      <c r="U1016" s="253">
        <v>6600000</v>
      </c>
      <c r="V1016" s="253"/>
      <c r="W1016" s="253"/>
      <c r="X1016" s="253"/>
      <c r="Y1016" s="253"/>
      <c r="Z1016" s="253"/>
      <c r="AA1016" s="253"/>
      <c r="AB1016" s="253"/>
      <c r="AC1016" s="253"/>
      <c r="AD1016" s="253"/>
      <c r="AE1016" s="253"/>
      <c r="AF1016" s="253"/>
      <c r="AG1016" s="253"/>
      <c r="AH1016" s="253"/>
      <c r="AI1016" s="253">
        <v>0</v>
      </c>
      <c r="AJ1016" s="253"/>
      <c r="AK1016" s="253">
        <v>7950000</v>
      </c>
      <c r="AL1016" s="253"/>
      <c r="AM1016" s="253">
        <v>7950000</v>
      </c>
      <c r="AN1016" s="253"/>
      <c r="AO1016" s="253"/>
      <c r="AP1016" s="253"/>
      <c r="AQ1016" s="253"/>
      <c r="AR1016" s="253"/>
      <c r="AS1016" s="253">
        <f t="shared" si="125"/>
        <v>0</v>
      </c>
      <c r="AT1016" s="27">
        <f t="shared" si="121"/>
        <v>0</v>
      </c>
      <c r="BH1016" s="256"/>
    </row>
    <row r="1017" spans="1:60" ht="18" customHeight="1">
      <c r="A1017" s="218">
        <f>SUBTOTAL(3,$AT$7:AT1017)</f>
        <v>1011</v>
      </c>
      <c r="B1017" s="251" t="s">
        <v>13192</v>
      </c>
      <c r="C1017" s="251" t="str">
        <f t="shared" si="123"/>
        <v>009</v>
      </c>
      <c r="D1017" s="260" t="s">
        <v>6356</v>
      </c>
      <c r="E1017" s="258" t="s">
        <v>13193</v>
      </c>
      <c r="F1017" s="251" t="s">
        <v>10780</v>
      </c>
      <c r="G1017" s="251" t="s">
        <v>7106</v>
      </c>
      <c r="H1017" s="251"/>
      <c r="I1017" s="259" t="s">
        <v>7097</v>
      </c>
      <c r="J1017" s="252"/>
      <c r="K1017" s="259" t="s">
        <v>7097</v>
      </c>
      <c r="L1017" s="252"/>
      <c r="M1017" s="251" t="s">
        <v>12930</v>
      </c>
      <c r="N1017" s="251"/>
      <c r="O1017" s="251"/>
      <c r="P1017" s="251"/>
      <c r="Q1017" s="288">
        <v>6600000</v>
      </c>
      <c r="R1017" s="288"/>
      <c r="S1017" s="288"/>
      <c r="T1017" s="288"/>
      <c r="U1017" s="253">
        <v>6600000</v>
      </c>
      <c r="V1017" s="253"/>
      <c r="W1017" s="253"/>
      <c r="X1017" s="253"/>
      <c r="Y1017" s="253"/>
      <c r="Z1017" s="253"/>
      <c r="AA1017" s="253"/>
      <c r="AB1017" s="253"/>
      <c r="AC1017" s="253"/>
      <c r="AD1017" s="253"/>
      <c r="AE1017" s="253"/>
      <c r="AF1017" s="253"/>
      <c r="AG1017" s="253"/>
      <c r="AH1017" s="253"/>
      <c r="AI1017" s="253">
        <v>0</v>
      </c>
      <c r="AJ1017" s="253"/>
      <c r="AK1017" s="253">
        <v>7950000</v>
      </c>
      <c r="AL1017" s="253"/>
      <c r="AM1017" s="253"/>
      <c r="AN1017" s="253"/>
      <c r="AO1017" s="253"/>
      <c r="AP1017" s="253"/>
      <c r="AQ1017" s="253">
        <v>7950000</v>
      </c>
      <c r="AR1017" s="253"/>
      <c r="AS1017" s="253">
        <f>IF(SUM(AL1017:AQ1017)&lt;SUM(AK1017),SUM(AK1017)-SUM(AL1017:AQ1017),)</f>
        <v>0</v>
      </c>
      <c r="AT1017" s="27">
        <f t="shared" si="121"/>
        <v>0</v>
      </c>
      <c r="BH1017" s="256"/>
    </row>
    <row r="1018" spans="1:60" ht="18" customHeight="1">
      <c r="A1018" s="218">
        <f>SUBTOTAL(3,$AT$7:AT1018)</f>
        <v>1012</v>
      </c>
      <c r="B1018" s="251" t="s">
        <v>13194</v>
      </c>
      <c r="C1018" s="251" t="str">
        <f t="shared" si="123"/>
        <v>009</v>
      </c>
      <c r="D1018" s="260" t="s">
        <v>6912</v>
      </c>
      <c r="E1018" s="258" t="s">
        <v>13195</v>
      </c>
      <c r="F1018" s="251" t="s">
        <v>12401</v>
      </c>
      <c r="G1018" s="251" t="s">
        <v>496</v>
      </c>
      <c r="H1018" s="251"/>
      <c r="I1018" s="259" t="s">
        <v>7097</v>
      </c>
      <c r="J1018" s="252"/>
      <c r="K1018" s="259" t="s">
        <v>7097</v>
      </c>
      <c r="L1018" s="252"/>
      <c r="M1018" s="251" t="s">
        <v>12933</v>
      </c>
      <c r="N1018" s="251"/>
      <c r="O1018" s="251"/>
      <c r="P1018" s="251"/>
      <c r="Q1018" s="288">
        <v>6600000</v>
      </c>
      <c r="R1018" s="288"/>
      <c r="S1018" s="288"/>
      <c r="T1018" s="288"/>
      <c r="U1018" s="253">
        <v>6600000</v>
      </c>
      <c r="V1018" s="253"/>
      <c r="W1018" s="253"/>
      <c r="X1018" s="253"/>
      <c r="Y1018" s="253"/>
      <c r="Z1018" s="253"/>
      <c r="AA1018" s="253"/>
      <c r="AB1018" s="253"/>
      <c r="AC1018" s="253"/>
      <c r="AD1018" s="253"/>
      <c r="AE1018" s="253"/>
      <c r="AF1018" s="253"/>
      <c r="AG1018" s="253"/>
      <c r="AH1018" s="253"/>
      <c r="AI1018" s="253">
        <v>0</v>
      </c>
      <c r="AJ1018" s="253"/>
      <c r="AK1018" s="253">
        <v>7950000</v>
      </c>
      <c r="AL1018" s="253"/>
      <c r="AM1018" s="253">
        <v>7950000</v>
      </c>
      <c r="AN1018" s="253"/>
      <c r="AO1018" s="253"/>
      <c r="AP1018" s="253"/>
      <c r="AQ1018" s="253"/>
      <c r="AR1018" s="253"/>
      <c r="AS1018" s="253">
        <f t="shared" si="125"/>
        <v>0</v>
      </c>
      <c r="AT1018" s="27">
        <f t="shared" si="121"/>
        <v>0</v>
      </c>
      <c r="BH1018" s="256"/>
    </row>
    <row r="1019" spans="1:60" ht="18" customHeight="1">
      <c r="A1019" s="218">
        <f>SUBTOTAL(3,$AT$7:AT1019)</f>
        <v>1013</v>
      </c>
      <c r="B1019" s="251" t="s">
        <v>13175</v>
      </c>
      <c r="C1019" s="251" t="str">
        <f t="shared" si="123"/>
        <v>009</v>
      </c>
      <c r="D1019" s="260" t="s">
        <v>13176</v>
      </c>
      <c r="E1019" s="258" t="s">
        <v>13177</v>
      </c>
      <c r="F1019" s="251" t="s">
        <v>8862</v>
      </c>
      <c r="G1019" s="251" t="s">
        <v>496</v>
      </c>
      <c r="H1019" s="251"/>
      <c r="I1019" s="259" t="s">
        <v>7097</v>
      </c>
      <c r="J1019" s="252"/>
      <c r="K1019" s="259" t="s">
        <v>7097</v>
      </c>
      <c r="L1019" s="252"/>
      <c r="M1019" s="251" t="s">
        <v>12936</v>
      </c>
      <c r="N1019" s="251"/>
      <c r="O1019" s="251"/>
      <c r="P1019" s="251"/>
      <c r="Q1019" s="288">
        <v>6600000</v>
      </c>
      <c r="R1019" s="288"/>
      <c r="S1019" s="288"/>
      <c r="T1019" s="288"/>
      <c r="U1019" s="253"/>
      <c r="V1019" s="253"/>
      <c r="W1019" s="253"/>
      <c r="X1019" s="253"/>
      <c r="Y1019" s="253"/>
      <c r="Z1019" s="253"/>
      <c r="AA1019" s="253">
        <v>6600000</v>
      </c>
      <c r="AB1019" s="253"/>
      <c r="AC1019" s="253"/>
      <c r="AD1019" s="253"/>
      <c r="AE1019" s="253"/>
      <c r="AF1019" s="253"/>
      <c r="AG1019" s="253"/>
      <c r="AH1019" s="253"/>
      <c r="AI1019" s="253">
        <v>0</v>
      </c>
      <c r="AJ1019" s="253"/>
      <c r="AK1019" s="253">
        <v>7950000</v>
      </c>
      <c r="AL1019" s="253"/>
      <c r="AM1019" s="253"/>
      <c r="AN1019" s="253"/>
      <c r="AO1019" s="253">
        <v>7950000</v>
      </c>
      <c r="AP1019" s="253"/>
      <c r="AQ1019" s="253"/>
      <c r="AR1019" s="253"/>
      <c r="AS1019" s="253">
        <f>IF(SUM(AL1019:AO1019)&lt;SUM(AK1019),SUM(AK1019)-SUM(AL1019:AO1019),)</f>
        <v>0</v>
      </c>
      <c r="AT1019" s="27">
        <f t="shared" si="121"/>
        <v>0</v>
      </c>
      <c r="BH1019" s="256"/>
    </row>
    <row r="1020" spans="1:60" ht="18" customHeight="1">
      <c r="A1020" s="218">
        <f>SUBTOTAL(3,$AT$7:AT1020)</f>
        <v>1014</v>
      </c>
      <c r="B1020" s="251" t="s">
        <v>13199</v>
      </c>
      <c r="C1020" s="251" t="str">
        <f t="shared" si="123"/>
        <v>009</v>
      </c>
      <c r="D1020" s="260" t="s">
        <v>5416</v>
      </c>
      <c r="E1020" s="258" t="s">
        <v>13200</v>
      </c>
      <c r="F1020" s="251" t="s">
        <v>13165</v>
      </c>
      <c r="G1020" s="251" t="s">
        <v>496</v>
      </c>
      <c r="H1020" s="251"/>
      <c r="I1020" s="259" t="s">
        <v>7097</v>
      </c>
      <c r="J1020" s="252"/>
      <c r="K1020" s="259" t="s">
        <v>7097</v>
      </c>
      <c r="L1020" s="252"/>
      <c r="M1020" s="251" t="s">
        <v>12946</v>
      </c>
      <c r="N1020" s="251"/>
      <c r="O1020" s="251"/>
      <c r="P1020" s="251"/>
      <c r="Q1020" s="288">
        <v>6600000</v>
      </c>
      <c r="R1020" s="288"/>
      <c r="S1020" s="288"/>
      <c r="T1020" s="288"/>
      <c r="U1020" s="253">
        <v>6600000</v>
      </c>
      <c r="V1020" s="253"/>
      <c r="W1020" s="253"/>
      <c r="X1020" s="253"/>
      <c r="Y1020" s="253"/>
      <c r="Z1020" s="253"/>
      <c r="AA1020" s="253"/>
      <c r="AB1020" s="253"/>
      <c r="AC1020" s="253"/>
      <c r="AD1020" s="253"/>
      <c r="AE1020" s="253"/>
      <c r="AF1020" s="253"/>
      <c r="AG1020" s="253"/>
      <c r="AH1020" s="253"/>
      <c r="AI1020" s="253">
        <v>0</v>
      </c>
      <c r="AJ1020" s="253"/>
      <c r="AK1020" s="253">
        <v>7950000</v>
      </c>
      <c r="AL1020" s="253"/>
      <c r="AM1020" s="253">
        <v>7950000</v>
      </c>
      <c r="AN1020" s="253"/>
      <c r="AO1020" s="253"/>
      <c r="AP1020" s="253"/>
      <c r="AQ1020" s="253"/>
      <c r="AR1020" s="253"/>
      <c r="AS1020" s="253">
        <f>IF(SUM(AL1020:AM1020)&lt;SUM(AK1020),SUM(AK1020)-SUM(AL1020:AM1020),)</f>
        <v>0</v>
      </c>
      <c r="AT1020" s="27">
        <f t="shared" si="121"/>
        <v>0</v>
      </c>
      <c r="BH1020" s="256"/>
    </row>
    <row r="1021" spans="1:60" ht="18" customHeight="1">
      <c r="A1021" s="218">
        <f>SUBTOTAL(3,$AT$7:AT1021)</f>
        <v>1015</v>
      </c>
      <c r="B1021" s="251" t="s">
        <v>13178</v>
      </c>
      <c r="C1021" s="251" t="str">
        <f t="shared" si="123"/>
        <v>009</v>
      </c>
      <c r="D1021" s="260" t="s">
        <v>13179</v>
      </c>
      <c r="E1021" s="258" t="s">
        <v>13180</v>
      </c>
      <c r="F1021" s="251" t="s">
        <v>11138</v>
      </c>
      <c r="G1021" s="251" t="s">
        <v>496</v>
      </c>
      <c r="H1021" s="251"/>
      <c r="I1021" s="259" t="s">
        <v>7097</v>
      </c>
      <c r="J1021" s="252"/>
      <c r="K1021" s="259" t="s">
        <v>7097</v>
      </c>
      <c r="L1021" s="252"/>
      <c r="M1021" s="251" t="s">
        <v>12930</v>
      </c>
      <c r="N1021" s="251"/>
      <c r="O1021" s="251"/>
      <c r="P1021" s="251"/>
      <c r="Q1021" s="288">
        <v>6600000</v>
      </c>
      <c r="R1021" s="288"/>
      <c r="S1021" s="288"/>
      <c r="T1021" s="288"/>
      <c r="U1021" s="253"/>
      <c r="V1021" s="253"/>
      <c r="W1021" s="253"/>
      <c r="X1021" s="253"/>
      <c r="Y1021" s="253"/>
      <c r="Z1021" s="253"/>
      <c r="AA1021" s="253"/>
      <c r="AB1021" s="253"/>
      <c r="AC1021" s="253"/>
      <c r="AD1021" s="253"/>
      <c r="AE1021" s="253"/>
      <c r="AF1021" s="253"/>
      <c r="AG1021" s="253"/>
      <c r="AH1021" s="253"/>
      <c r="AI1021" s="253">
        <v>6600000</v>
      </c>
      <c r="AJ1021" s="253"/>
      <c r="AK1021" s="253">
        <v>7950000</v>
      </c>
      <c r="AL1021" s="253"/>
      <c r="AM1021" s="253"/>
      <c r="AN1021" s="253"/>
      <c r="AO1021" s="253"/>
      <c r="AP1021" s="253"/>
      <c r="AQ1021" s="253"/>
      <c r="AR1021" s="253"/>
      <c r="AS1021" s="253">
        <f>IF(SUM(AL1021:AM1021)&lt;SUM(AK1021),SUM(AK1021)-SUM(AL1021:AM1021),)</f>
        <v>7950000</v>
      </c>
      <c r="AT1021" s="27">
        <f t="shared" si="121"/>
        <v>14550000</v>
      </c>
      <c r="BH1021" s="256"/>
    </row>
    <row r="1022" spans="1:60" ht="18" customHeight="1">
      <c r="A1022" s="218">
        <f>SUBTOTAL(3,$AT$7:AT1022)</f>
        <v>1016</v>
      </c>
      <c r="B1022" s="251" t="s">
        <v>13183</v>
      </c>
      <c r="C1022" s="251" t="str">
        <f t="shared" si="123"/>
        <v>009</v>
      </c>
      <c r="D1022" s="260" t="s">
        <v>13184</v>
      </c>
      <c r="E1022" s="258" t="s">
        <v>13185</v>
      </c>
      <c r="F1022" s="251" t="s">
        <v>11458</v>
      </c>
      <c r="G1022" s="251" t="s">
        <v>7106</v>
      </c>
      <c r="H1022" s="251"/>
      <c r="I1022" s="259" t="s">
        <v>7097</v>
      </c>
      <c r="J1022" s="252"/>
      <c r="K1022" s="259" t="s">
        <v>7097</v>
      </c>
      <c r="L1022" s="252"/>
      <c r="M1022" s="251" t="s">
        <v>12942</v>
      </c>
      <c r="N1022" s="251"/>
      <c r="O1022" s="251"/>
      <c r="P1022" s="251"/>
      <c r="Q1022" s="288">
        <v>6600000</v>
      </c>
      <c r="R1022" s="288"/>
      <c r="S1022" s="288"/>
      <c r="T1022" s="288"/>
      <c r="U1022" s="253"/>
      <c r="V1022" s="253"/>
      <c r="W1022" s="253"/>
      <c r="X1022" s="253"/>
      <c r="Y1022" s="253">
        <v>6600000</v>
      </c>
      <c r="Z1022" s="253"/>
      <c r="AA1022" s="253"/>
      <c r="AB1022" s="253"/>
      <c r="AC1022" s="253"/>
      <c r="AD1022" s="253"/>
      <c r="AE1022" s="253"/>
      <c r="AF1022" s="253"/>
      <c r="AG1022" s="253"/>
      <c r="AH1022" s="253"/>
      <c r="AI1022" s="253">
        <v>0</v>
      </c>
      <c r="AJ1022" s="253"/>
      <c r="AK1022" s="253">
        <v>7950000</v>
      </c>
      <c r="AL1022" s="253"/>
      <c r="AM1022" s="253"/>
      <c r="AN1022" s="253"/>
      <c r="AO1022" s="253"/>
      <c r="AP1022" s="253"/>
      <c r="AQ1022" s="253"/>
      <c r="AR1022" s="253"/>
      <c r="AS1022" s="253">
        <f>IF(SUM(AL1022:AM1022)&lt;SUM(AK1022),SUM(AK1022)-SUM(AL1022:AM1022),)</f>
        <v>7950000</v>
      </c>
      <c r="AT1022" s="27">
        <f t="shared" si="121"/>
        <v>7950000</v>
      </c>
      <c r="BH1022" s="256"/>
    </row>
    <row r="1023" spans="1:60" ht="18" customHeight="1">
      <c r="A1023" s="218">
        <f>SUBTOTAL(3,$AT$7:AT1023)</f>
        <v>1017</v>
      </c>
      <c r="B1023" s="251" t="s">
        <v>13196</v>
      </c>
      <c r="C1023" s="251" t="str">
        <f t="shared" si="123"/>
        <v>009</v>
      </c>
      <c r="D1023" s="260" t="s">
        <v>13197</v>
      </c>
      <c r="E1023" s="258" t="s">
        <v>13198</v>
      </c>
      <c r="F1023" s="251" t="s">
        <v>9087</v>
      </c>
      <c r="G1023" s="251" t="s">
        <v>496</v>
      </c>
      <c r="H1023" s="251"/>
      <c r="I1023" s="259" t="s">
        <v>7097</v>
      </c>
      <c r="J1023" s="252"/>
      <c r="K1023" s="259" t="s">
        <v>7097</v>
      </c>
      <c r="L1023" s="252"/>
      <c r="M1023" s="251" t="s">
        <v>12942</v>
      </c>
      <c r="N1023" s="251"/>
      <c r="O1023" s="251"/>
      <c r="P1023" s="251"/>
      <c r="Q1023" s="288">
        <v>6600000</v>
      </c>
      <c r="R1023" s="288"/>
      <c r="S1023" s="288"/>
      <c r="T1023" s="288"/>
      <c r="U1023" s="253"/>
      <c r="V1023" s="253"/>
      <c r="W1023" s="253">
        <v>6600000</v>
      </c>
      <c r="X1023" s="253"/>
      <c r="Y1023" s="253"/>
      <c r="Z1023" s="253"/>
      <c r="AA1023" s="253"/>
      <c r="AB1023" s="253"/>
      <c r="AC1023" s="253"/>
      <c r="AD1023" s="253"/>
      <c r="AE1023" s="253"/>
      <c r="AF1023" s="253"/>
      <c r="AG1023" s="253"/>
      <c r="AH1023" s="253"/>
      <c r="AI1023" s="253">
        <v>0</v>
      </c>
      <c r="AJ1023" s="253"/>
      <c r="AK1023" s="253">
        <v>7950000</v>
      </c>
      <c r="AL1023" s="253"/>
      <c r="AM1023" s="253"/>
      <c r="AN1023" s="253"/>
      <c r="AO1023" s="253">
        <v>7950000</v>
      </c>
      <c r="AP1023" s="253"/>
      <c r="AQ1023" s="253"/>
      <c r="AR1023" s="253"/>
      <c r="AS1023" s="253">
        <f>IF(SUM(AL1023:AO1023)&lt;SUM(AK1023),SUM(AK1023)-SUM(AL1023:AO1023),)</f>
        <v>0</v>
      </c>
      <c r="AT1023" s="27">
        <f t="shared" si="121"/>
        <v>0</v>
      </c>
      <c r="BH1023" s="256"/>
    </row>
    <row r="1024" spans="1:60" ht="18" customHeight="1">
      <c r="A1024" s="218">
        <f>SUBTOTAL(3,$AT$7:AT1024)</f>
        <v>1018</v>
      </c>
      <c r="B1024" s="251" t="s">
        <v>13201</v>
      </c>
      <c r="C1024" s="251" t="str">
        <f t="shared" si="123"/>
        <v>009</v>
      </c>
      <c r="D1024" s="260" t="s">
        <v>13202</v>
      </c>
      <c r="E1024" s="258" t="s">
        <v>13203</v>
      </c>
      <c r="F1024" s="251" t="s">
        <v>13204</v>
      </c>
      <c r="G1024" s="251" t="s">
        <v>7106</v>
      </c>
      <c r="H1024" s="251"/>
      <c r="I1024" s="259" t="s">
        <v>7097</v>
      </c>
      <c r="J1024" s="252"/>
      <c r="K1024" s="259" t="s">
        <v>7097</v>
      </c>
      <c r="L1024" s="252"/>
      <c r="M1024" s="251" t="s">
        <v>12950</v>
      </c>
      <c r="N1024" s="251"/>
      <c r="O1024" s="251"/>
      <c r="P1024" s="251"/>
      <c r="Q1024" s="288">
        <v>6600000</v>
      </c>
      <c r="R1024" s="288"/>
      <c r="S1024" s="288"/>
      <c r="T1024" s="288"/>
      <c r="U1024" s="253"/>
      <c r="V1024" s="253"/>
      <c r="W1024" s="253"/>
      <c r="X1024" s="253"/>
      <c r="Y1024" s="253"/>
      <c r="Z1024" s="253"/>
      <c r="AA1024" s="253">
        <v>6600000</v>
      </c>
      <c r="AB1024" s="253"/>
      <c r="AC1024" s="253"/>
      <c r="AD1024" s="253"/>
      <c r="AE1024" s="253"/>
      <c r="AF1024" s="253"/>
      <c r="AG1024" s="253"/>
      <c r="AH1024" s="253"/>
      <c r="AI1024" s="253">
        <v>0</v>
      </c>
      <c r="AJ1024" s="253"/>
      <c r="AK1024" s="253">
        <v>7950000</v>
      </c>
      <c r="AL1024" s="253"/>
      <c r="AM1024" s="253"/>
      <c r="AN1024" s="253"/>
      <c r="AO1024" s="253"/>
      <c r="AP1024" s="253"/>
      <c r="AQ1024" s="253"/>
      <c r="AR1024" s="253"/>
      <c r="AS1024" s="253">
        <f>IF(SUM(AL1024:AM1024)&lt;SUM(AK1024),SUM(AK1024)-SUM(AL1024:AM1024),)</f>
        <v>7950000</v>
      </c>
      <c r="AT1024" s="27">
        <f t="shared" si="121"/>
        <v>7950000</v>
      </c>
      <c r="BH1024" s="256"/>
    </row>
    <row r="1025" spans="1:60" ht="18" customHeight="1">
      <c r="A1025" s="218">
        <f>SUBTOTAL(3,$AT$7:AT1025)</f>
        <v>1019</v>
      </c>
      <c r="B1025" s="251" t="s">
        <v>13213</v>
      </c>
      <c r="C1025" s="251" t="str">
        <f t="shared" si="123"/>
        <v>009</v>
      </c>
      <c r="D1025" s="260" t="s">
        <v>5422</v>
      </c>
      <c r="E1025" s="258" t="s">
        <v>13214</v>
      </c>
      <c r="F1025" s="251" t="s">
        <v>10916</v>
      </c>
      <c r="G1025" s="251" t="s">
        <v>7106</v>
      </c>
      <c r="H1025" s="251"/>
      <c r="I1025" s="259" t="s">
        <v>7097</v>
      </c>
      <c r="J1025" s="252"/>
      <c r="K1025" s="259" t="s">
        <v>7097</v>
      </c>
      <c r="L1025" s="252"/>
      <c r="M1025" s="251" t="s">
        <v>12930</v>
      </c>
      <c r="N1025" s="251"/>
      <c r="O1025" s="251"/>
      <c r="P1025" s="251"/>
      <c r="Q1025" s="288">
        <v>6600000</v>
      </c>
      <c r="R1025" s="288"/>
      <c r="S1025" s="288"/>
      <c r="T1025" s="288"/>
      <c r="U1025" s="253">
        <v>6600000</v>
      </c>
      <c r="V1025" s="253"/>
      <c r="W1025" s="253"/>
      <c r="X1025" s="253"/>
      <c r="Y1025" s="253"/>
      <c r="Z1025" s="253"/>
      <c r="AA1025" s="253"/>
      <c r="AB1025" s="253"/>
      <c r="AC1025" s="253"/>
      <c r="AD1025" s="253"/>
      <c r="AE1025" s="253"/>
      <c r="AF1025" s="253"/>
      <c r="AG1025" s="253"/>
      <c r="AH1025" s="253"/>
      <c r="AI1025" s="253">
        <v>0</v>
      </c>
      <c r="AJ1025" s="253"/>
      <c r="AK1025" s="253">
        <v>7950000</v>
      </c>
      <c r="AL1025" s="253"/>
      <c r="AM1025" s="253"/>
      <c r="AN1025" s="253"/>
      <c r="AO1025" s="253">
        <v>7950000</v>
      </c>
      <c r="AP1025" s="253"/>
      <c r="AQ1025" s="253"/>
      <c r="AR1025" s="253"/>
      <c r="AS1025" s="253">
        <f>IF(SUM(AL1025:AO1025)&lt;SUM(AK1025),SUM(AK1025)-SUM(AL1025:AO1025),)</f>
        <v>0</v>
      </c>
      <c r="AT1025" s="27">
        <f t="shared" si="121"/>
        <v>0</v>
      </c>
      <c r="BH1025" s="256"/>
    </row>
    <row r="1026" spans="1:60" ht="18" customHeight="1">
      <c r="A1026" s="218">
        <f>SUBTOTAL(3,$AT$7:AT1026)</f>
        <v>1020</v>
      </c>
      <c r="B1026" s="251" t="s">
        <v>13215</v>
      </c>
      <c r="C1026" s="251" t="str">
        <f>MID(D1026:D2721,4,3)</f>
        <v>009</v>
      </c>
      <c r="D1026" s="260" t="s">
        <v>4806</v>
      </c>
      <c r="E1026" s="258" t="s">
        <v>13216</v>
      </c>
      <c r="F1026" s="251" t="s">
        <v>11724</v>
      </c>
      <c r="G1026" s="251" t="s">
        <v>7106</v>
      </c>
      <c r="H1026" s="251"/>
      <c r="I1026" s="259" t="s">
        <v>7097</v>
      </c>
      <c r="J1026" s="252"/>
      <c r="K1026" s="259" t="s">
        <v>7097</v>
      </c>
      <c r="L1026" s="252"/>
      <c r="M1026" s="251" t="s">
        <v>12942</v>
      </c>
      <c r="N1026" s="251"/>
      <c r="O1026" s="251"/>
      <c r="P1026" s="251"/>
      <c r="Q1026" s="288">
        <v>6600000</v>
      </c>
      <c r="R1026" s="288"/>
      <c r="S1026" s="288"/>
      <c r="T1026" s="288"/>
      <c r="U1026" s="253">
        <v>6600000</v>
      </c>
      <c r="V1026" s="253"/>
      <c r="W1026" s="253"/>
      <c r="X1026" s="253"/>
      <c r="Y1026" s="253"/>
      <c r="Z1026" s="253"/>
      <c r="AA1026" s="253"/>
      <c r="AB1026" s="253"/>
      <c r="AC1026" s="253"/>
      <c r="AD1026" s="253"/>
      <c r="AE1026" s="253"/>
      <c r="AF1026" s="253"/>
      <c r="AG1026" s="253"/>
      <c r="AH1026" s="253"/>
      <c r="AI1026" s="253">
        <v>0</v>
      </c>
      <c r="AJ1026" s="253"/>
      <c r="AK1026" s="253">
        <v>7950000</v>
      </c>
      <c r="AL1026" s="253"/>
      <c r="AM1026" s="253">
        <v>7950000</v>
      </c>
      <c r="AN1026" s="253"/>
      <c r="AO1026" s="253"/>
      <c r="AP1026" s="253"/>
      <c r="AQ1026" s="253"/>
      <c r="AR1026" s="253"/>
      <c r="AS1026" s="253">
        <f>IF(SUM(AL1026:AM1026)&lt;SUM(AK1026),SUM(AK1026)-SUM(AL1026:AM1026),)</f>
        <v>0</v>
      </c>
      <c r="AT1026" s="27">
        <f t="shared" si="121"/>
        <v>0</v>
      </c>
      <c r="BH1026" s="256"/>
    </row>
    <row r="1027" spans="1:60" ht="18" customHeight="1">
      <c r="A1027" s="218">
        <f>SUBTOTAL(3,$AT$7:AT1027)</f>
        <v>1021</v>
      </c>
      <c r="B1027" s="251" t="s">
        <v>13217</v>
      </c>
      <c r="C1027" s="251" t="str">
        <f>MID(D1027:D2722,4,3)</f>
        <v>009</v>
      </c>
      <c r="D1027" s="260" t="s">
        <v>5860</v>
      </c>
      <c r="E1027" s="258" t="s">
        <v>13218</v>
      </c>
      <c r="F1027" s="251" t="s">
        <v>10557</v>
      </c>
      <c r="G1027" s="251" t="s">
        <v>7106</v>
      </c>
      <c r="H1027" s="251"/>
      <c r="I1027" s="259" t="s">
        <v>7097</v>
      </c>
      <c r="J1027" s="252"/>
      <c r="K1027" s="259" t="s">
        <v>7097</v>
      </c>
      <c r="L1027" s="252"/>
      <c r="M1027" s="251" t="s">
        <v>12946</v>
      </c>
      <c r="N1027" s="251"/>
      <c r="O1027" s="251"/>
      <c r="P1027" s="251"/>
      <c r="Q1027" s="288">
        <v>6600000</v>
      </c>
      <c r="R1027" s="288"/>
      <c r="S1027" s="288"/>
      <c r="T1027" s="288"/>
      <c r="U1027" s="253">
        <v>6600000</v>
      </c>
      <c r="V1027" s="253"/>
      <c r="W1027" s="253"/>
      <c r="X1027" s="253"/>
      <c r="Y1027" s="253"/>
      <c r="Z1027" s="253"/>
      <c r="AA1027" s="253"/>
      <c r="AB1027" s="253"/>
      <c r="AC1027" s="253"/>
      <c r="AD1027" s="253"/>
      <c r="AE1027" s="253"/>
      <c r="AF1027" s="253"/>
      <c r="AG1027" s="253"/>
      <c r="AH1027" s="253"/>
      <c r="AI1027" s="253">
        <v>0</v>
      </c>
      <c r="AJ1027" s="253"/>
      <c r="AK1027" s="253">
        <v>7950000</v>
      </c>
      <c r="AL1027" s="253"/>
      <c r="AM1027" s="253">
        <v>7950000</v>
      </c>
      <c r="AN1027" s="253"/>
      <c r="AO1027" s="253"/>
      <c r="AP1027" s="253"/>
      <c r="AQ1027" s="253"/>
      <c r="AR1027" s="253"/>
      <c r="AS1027" s="253">
        <f>IF(SUM(AL1027:AM1027)&lt;SUM(AK1027),SUM(AK1027)-SUM(AL1027:AM1027),)</f>
        <v>0</v>
      </c>
      <c r="AT1027" s="27">
        <f t="shared" si="121"/>
        <v>0</v>
      </c>
      <c r="BH1027" s="256"/>
    </row>
    <row r="1028" spans="1:60" ht="18" customHeight="1">
      <c r="A1028" s="218">
        <f>SUBTOTAL(3,$AT$7:AT1028)</f>
        <v>1022</v>
      </c>
      <c r="B1028" s="251" t="s">
        <v>13205</v>
      </c>
      <c r="C1028" s="251" t="str">
        <f>MID(D1028:D2722,4,3)</f>
        <v>009</v>
      </c>
      <c r="D1028" s="260" t="s">
        <v>13206</v>
      </c>
      <c r="E1028" s="258" t="s">
        <v>13207</v>
      </c>
      <c r="F1028" s="251" t="s">
        <v>10804</v>
      </c>
      <c r="G1028" s="251" t="s">
        <v>7106</v>
      </c>
      <c r="H1028" s="251"/>
      <c r="I1028" s="259" t="s">
        <v>7097</v>
      </c>
      <c r="J1028" s="252"/>
      <c r="K1028" s="259" t="s">
        <v>7097</v>
      </c>
      <c r="L1028" s="252"/>
      <c r="M1028" s="251" t="s">
        <v>12930</v>
      </c>
      <c r="N1028" s="251"/>
      <c r="O1028" s="251"/>
      <c r="P1028" s="251"/>
      <c r="Q1028" s="288">
        <v>6600000</v>
      </c>
      <c r="R1028" s="288"/>
      <c r="S1028" s="288"/>
      <c r="T1028" s="288"/>
      <c r="U1028" s="253"/>
      <c r="V1028" s="253"/>
      <c r="W1028" s="253"/>
      <c r="X1028" s="253"/>
      <c r="Y1028" s="253"/>
      <c r="Z1028" s="253"/>
      <c r="AA1028" s="253">
        <v>6600000</v>
      </c>
      <c r="AB1028" s="253"/>
      <c r="AC1028" s="253"/>
      <c r="AD1028" s="253"/>
      <c r="AE1028" s="253"/>
      <c r="AF1028" s="253"/>
      <c r="AG1028" s="253"/>
      <c r="AH1028" s="253"/>
      <c r="AI1028" s="253">
        <v>0</v>
      </c>
      <c r="AJ1028" s="253"/>
      <c r="AK1028" s="253">
        <v>7950000</v>
      </c>
      <c r="AL1028" s="253"/>
      <c r="AM1028" s="253"/>
      <c r="AN1028" s="253"/>
      <c r="AO1028" s="253"/>
      <c r="AP1028" s="253"/>
      <c r="AQ1028" s="253">
        <v>7950000</v>
      </c>
      <c r="AR1028" s="253"/>
      <c r="AS1028" s="253">
        <f>IF(SUM(AL1028:AQ1028)&lt;SUM(AK1028),SUM(AK1028)-SUM(AL1028:AQ1028),)</f>
        <v>0</v>
      </c>
      <c r="AT1028" s="27">
        <f t="shared" si="121"/>
        <v>0</v>
      </c>
      <c r="BH1028" s="256"/>
    </row>
    <row r="1029" spans="1:60" ht="18" customHeight="1">
      <c r="A1029" s="218">
        <f>SUBTOTAL(3,$AT$7:AT1029)</f>
        <v>1023</v>
      </c>
      <c r="B1029" s="251" t="s">
        <v>13222</v>
      </c>
      <c r="C1029" s="251" t="str">
        <f>MID(D1029:D2724,4,3)</f>
        <v>009</v>
      </c>
      <c r="D1029" s="260" t="s">
        <v>5798</v>
      </c>
      <c r="E1029" s="258" t="s">
        <v>13223</v>
      </c>
      <c r="F1029" s="251" t="s">
        <v>12596</v>
      </c>
      <c r="G1029" s="251" t="s">
        <v>7106</v>
      </c>
      <c r="H1029" s="251"/>
      <c r="I1029" s="259" t="s">
        <v>7097</v>
      </c>
      <c r="J1029" s="252"/>
      <c r="K1029" s="259" t="s">
        <v>7097</v>
      </c>
      <c r="L1029" s="252"/>
      <c r="M1029" s="251" t="s">
        <v>12936</v>
      </c>
      <c r="N1029" s="251"/>
      <c r="O1029" s="251"/>
      <c r="P1029" s="251"/>
      <c r="Q1029" s="288">
        <v>6600000</v>
      </c>
      <c r="R1029" s="288"/>
      <c r="S1029" s="288"/>
      <c r="T1029" s="288"/>
      <c r="U1029" s="253">
        <v>6600000</v>
      </c>
      <c r="V1029" s="253"/>
      <c r="W1029" s="253"/>
      <c r="X1029" s="253"/>
      <c r="Y1029" s="253"/>
      <c r="Z1029" s="253"/>
      <c r="AA1029" s="253"/>
      <c r="AB1029" s="253"/>
      <c r="AC1029" s="253"/>
      <c r="AD1029" s="253"/>
      <c r="AE1029" s="253"/>
      <c r="AF1029" s="253"/>
      <c r="AG1029" s="253"/>
      <c r="AH1029" s="253"/>
      <c r="AI1029" s="253">
        <v>0</v>
      </c>
      <c r="AJ1029" s="253"/>
      <c r="AK1029" s="253">
        <v>7950000</v>
      </c>
      <c r="AL1029" s="253"/>
      <c r="AM1029" s="253">
        <v>7950000</v>
      </c>
      <c r="AN1029" s="253"/>
      <c r="AO1029" s="253"/>
      <c r="AP1029" s="253"/>
      <c r="AQ1029" s="253"/>
      <c r="AR1029" s="253"/>
      <c r="AS1029" s="253">
        <f>IF(SUM(AL1029:AM1029)&lt;SUM(AK1029),SUM(AK1029)-SUM(AL1029:AM1029),)</f>
        <v>0</v>
      </c>
      <c r="AT1029" s="27">
        <f t="shared" si="121"/>
        <v>0</v>
      </c>
      <c r="BH1029" s="256"/>
    </row>
    <row r="1030" spans="1:60" ht="18" customHeight="1">
      <c r="A1030" s="218">
        <f>SUBTOTAL(3,$AT$7:AT1030)</f>
        <v>1024</v>
      </c>
      <c r="B1030" s="251" t="s">
        <v>13224</v>
      </c>
      <c r="C1030" s="251" t="str">
        <f>MID(D1030:D2725,4,3)</f>
        <v>009</v>
      </c>
      <c r="D1030" s="260" t="s">
        <v>5594</v>
      </c>
      <c r="E1030" s="258" t="s">
        <v>13225</v>
      </c>
      <c r="F1030" s="251" t="s">
        <v>11561</v>
      </c>
      <c r="G1030" s="251" t="s">
        <v>7106</v>
      </c>
      <c r="H1030" s="251"/>
      <c r="I1030" s="259" t="s">
        <v>7097</v>
      </c>
      <c r="J1030" s="252"/>
      <c r="K1030" s="259" t="s">
        <v>7097</v>
      </c>
      <c r="L1030" s="252"/>
      <c r="M1030" s="251" t="s">
        <v>12942</v>
      </c>
      <c r="N1030" s="251"/>
      <c r="O1030" s="251"/>
      <c r="P1030" s="251"/>
      <c r="Q1030" s="288">
        <v>6600000</v>
      </c>
      <c r="R1030" s="288"/>
      <c r="S1030" s="288"/>
      <c r="T1030" s="288"/>
      <c r="U1030" s="253">
        <v>6600000</v>
      </c>
      <c r="V1030" s="253"/>
      <c r="W1030" s="253"/>
      <c r="X1030" s="253"/>
      <c r="Y1030" s="253"/>
      <c r="Z1030" s="253"/>
      <c r="AA1030" s="253"/>
      <c r="AB1030" s="253"/>
      <c r="AC1030" s="253"/>
      <c r="AD1030" s="253"/>
      <c r="AE1030" s="253"/>
      <c r="AF1030" s="253"/>
      <c r="AG1030" s="253"/>
      <c r="AH1030" s="253"/>
      <c r="AI1030" s="253">
        <v>0</v>
      </c>
      <c r="AJ1030" s="253"/>
      <c r="AK1030" s="253">
        <v>7950000</v>
      </c>
      <c r="AL1030" s="253"/>
      <c r="AM1030" s="253"/>
      <c r="AN1030" s="253"/>
      <c r="AO1030" s="253">
        <v>7950000</v>
      </c>
      <c r="AP1030" s="253"/>
      <c r="AQ1030" s="253"/>
      <c r="AR1030" s="253"/>
      <c r="AS1030" s="253">
        <f>IF(SUM(AL1030:AO1030)&lt;SUM(AK1030),SUM(AK1030)-SUM(AL1030:AO1030),)</f>
        <v>0</v>
      </c>
      <c r="AT1030" s="27">
        <f t="shared" si="121"/>
        <v>0</v>
      </c>
      <c r="BH1030" s="256"/>
    </row>
    <row r="1031" spans="1:60" ht="18" customHeight="1">
      <c r="A1031" s="218">
        <f>SUBTOTAL(3,$AT$7:AT1031)</f>
        <v>1025</v>
      </c>
      <c r="B1031" s="251" t="s">
        <v>13208</v>
      </c>
      <c r="C1031" s="251" t="str">
        <f>MID(D1031:D2725,4,3)</f>
        <v>009</v>
      </c>
      <c r="D1031" s="260" t="s">
        <v>13209</v>
      </c>
      <c r="E1031" s="258" t="s">
        <v>13210</v>
      </c>
      <c r="F1031" s="251" t="s">
        <v>13063</v>
      </c>
      <c r="G1031" s="251" t="s">
        <v>7106</v>
      </c>
      <c r="H1031" s="251"/>
      <c r="I1031" s="259" t="s">
        <v>7097</v>
      </c>
      <c r="J1031" s="252"/>
      <c r="K1031" s="259" t="s">
        <v>7097</v>
      </c>
      <c r="L1031" s="252"/>
      <c r="M1031" s="251" t="s">
        <v>12936</v>
      </c>
      <c r="N1031" s="251"/>
      <c r="O1031" s="251"/>
      <c r="P1031" s="251"/>
      <c r="Q1031" s="288">
        <v>6600000</v>
      </c>
      <c r="R1031" s="288"/>
      <c r="S1031" s="288"/>
      <c r="T1031" s="288"/>
      <c r="U1031" s="253"/>
      <c r="V1031" s="253"/>
      <c r="W1031" s="253"/>
      <c r="X1031" s="253"/>
      <c r="Y1031" s="253"/>
      <c r="Z1031" s="253"/>
      <c r="AA1031" s="253">
        <v>6600000</v>
      </c>
      <c r="AB1031" s="253"/>
      <c r="AC1031" s="253"/>
      <c r="AD1031" s="253"/>
      <c r="AE1031" s="253"/>
      <c r="AF1031" s="253"/>
      <c r="AG1031" s="253"/>
      <c r="AH1031" s="253"/>
      <c r="AI1031" s="253">
        <v>0</v>
      </c>
      <c r="AJ1031" s="253"/>
      <c r="AK1031" s="253">
        <v>7950000</v>
      </c>
      <c r="AL1031" s="253"/>
      <c r="AM1031" s="253"/>
      <c r="AN1031" s="253"/>
      <c r="AO1031" s="253"/>
      <c r="AP1031" s="253"/>
      <c r="AQ1031" s="253"/>
      <c r="AR1031" s="253"/>
      <c r="AS1031" s="253">
        <f t="shared" ref="AS1031:AS1040" si="126">IF(SUM(AL1031:AM1031)&lt;SUM(AK1031),SUM(AK1031)-SUM(AL1031:AM1031),)</f>
        <v>7950000</v>
      </c>
      <c r="AT1031" s="27">
        <f t="shared" si="121"/>
        <v>7950000</v>
      </c>
      <c r="BH1031" s="256"/>
    </row>
    <row r="1032" spans="1:60" ht="18" customHeight="1">
      <c r="A1032" s="218">
        <f>SUBTOTAL(3,$AT$7:AT1032)</f>
        <v>1026</v>
      </c>
      <c r="B1032" s="251" t="s">
        <v>13229</v>
      </c>
      <c r="C1032" s="251" t="str">
        <f>MID(D1032:D2727,4,3)</f>
        <v>009</v>
      </c>
      <c r="D1032" s="260" t="s">
        <v>5379</v>
      </c>
      <c r="E1032" s="258" t="s">
        <v>13230</v>
      </c>
      <c r="F1032" s="251" t="s">
        <v>11913</v>
      </c>
      <c r="G1032" s="251" t="s">
        <v>496</v>
      </c>
      <c r="H1032" s="251"/>
      <c r="I1032" s="259" t="s">
        <v>7097</v>
      </c>
      <c r="J1032" s="252"/>
      <c r="K1032" s="259" t="s">
        <v>7097</v>
      </c>
      <c r="L1032" s="252"/>
      <c r="M1032" s="251" t="s">
        <v>12950</v>
      </c>
      <c r="N1032" s="251"/>
      <c r="O1032" s="251"/>
      <c r="P1032" s="251"/>
      <c r="Q1032" s="288">
        <v>6600000</v>
      </c>
      <c r="R1032" s="288"/>
      <c r="S1032" s="288"/>
      <c r="T1032" s="288"/>
      <c r="U1032" s="253">
        <v>6600000</v>
      </c>
      <c r="V1032" s="253"/>
      <c r="W1032" s="253"/>
      <c r="X1032" s="253"/>
      <c r="Y1032" s="253"/>
      <c r="Z1032" s="253"/>
      <c r="AA1032" s="253"/>
      <c r="AB1032" s="253"/>
      <c r="AC1032" s="253"/>
      <c r="AD1032" s="253"/>
      <c r="AE1032" s="253"/>
      <c r="AF1032" s="253"/>
      <c r="AG1032" s="253"/>
      <c r="AH1032" s="253"/>
      <c r="AI1032" s="253">
        <v>0</v>
      </c>
      <c r="AJ1032" s="253"/>
      <c r="AK1032" s="253">
        <v>7950000</v>
      </c>
      <c r="AL1032" s="253"/>
      <c r="AM1032" s="253">
        <v>7950000</v>
      </c>
      <c r="AN1032" s="253"/>
      <c r="AO1032" s="253"/>
      <c r="AP1032" s="253"/>
      <c r="AQ1032" s="253"/>
      <c r="AR1032" s="253"/>
      <c r="AS1032" s="253">
        <f t="shared" si="126"/>
        <v>0</v>
      </c>
      <c r="AT1032" s="27">
        <f t="shared" ref="AT1032:AT1095" si="127">AI1032+AS1032</f>
        <v>0</v>
      </c>
      <c r="BH1032" s="256"/>
    </row>
    <row r="1033" spans="1:60" ht="18" customHeight="1">
      <c r="A1033" s="218">
        <f>SUBTOTAL(3,$AT$7:AT1033)</f>
        <v>1027</v>
      </c>
      <c r="B1033" s="251" t="s">
        <v>13231</v>
      </c>
      <c r="C1033" s="251" t="str">
        <f>MID(D1033:D2728,4,3)</f>
        <v>009</v>
      </c>
      <c r="D1033" s="260" t="s">
        <v>5281</v>
      </c>
      <c r="E1033" s="258" t="s">
        <v>13232</v>
      </c>
      <c r="F1033" s="251" t="s">
        <v>10582</v>
      </c>
      <c r="G1033" s="251" t="s">
        <v>7106</v>
      </c>
      <c r="H1033" s="251"/>
      <c r="I1033" s="259" t="s">
        <v>7097</v>
      </c>
      <c r="J1033" s="252"/>
      <c r="K1033" s="259" t="s">
        <v>7097</v>
      </c>
      <c r="L1033" s="252"/>
      <c r="M1033" s="251" t="s">
        <v>12936</v>
      </c>
      <c r="N1033" s="251"/>
      <c r="O1033" s="251"/>
      <c r="P1033" s="251"/>
      <c r="Q1033" s="288">
        <v>6600000</v>
      </c>
      <c r="R1033" s="288"/>
      <c r="S1033" s="288"/>
      <c r="T1033" s="288"/>
      <c r="U1033" s="253">
        <v>6600000</v>
      </c>
      <c r="V1033" s="253"/>
      <c r="W1033" s="253"/>
      <c r="X1033" s="253"/>
      <c r="Y1033" s="253"/>
      <c r="Z1033" s="253"/>
      <c r="AA1033" s="253"/>
      <c r="AB1033" s="253"/>
      <c r="AC1033" s="253"/>
      <c r="AD1033" s="253"/>
      <c r="AE1033" s="253"/>
      <c r="AF1033" s="253"/>
      <c r="AG1033" s="253"/>
      <c r="AH1033" s="253"/>
      <c r="AI1033" s="253">
        <v>0</v>
      </c>
      <c r="AJ1033" s="253"/>
      <c r="AK1033" s="253">
        <v>7950000</v>
      </c>
      <c r="AL1033" s="253"/>
      <c r="AM1033" s="253">
        <v>7950000</v>
      </c>
      <c r="AN1033" s="253"/>
      <c r="AO1033" s="253"/>
      <c r="AP1033" s="253"/>
      <c r="AQ1033" s="253"/>
      <c r="AR1033" s="253"/>
      <c r="AS1033" s="253">
        <f t="shared" si="126"/>
        <v>0</v>
      </c>
      <c r="AT1033" s="27">
        <f t="shared" si="127"/>
        <v>0</v>
      </c>
      <c r="BH1033" s="256"/>
    </row>
    <row r="1034" spans="1:60" ht="18" customHeight="1">
      <c r="A1034" s="218">
        <f>SUBTOTAL(3,$AT$7:AT1034)</f>
        <v>1028</v>
      </c>
      <c r="B1034" s="251" t="s">
        <v>13211</v>
      </c>
      <c r="C1034" s="251" t="str">
        <f>MID(D1034:D2728,4,3)</f>
        <v>009</v>
      </c>
      <c r="D1034" s="260" t="s">
        <v>13212</v>
      </c>
      <c r="E1034" s="258" t="s">
        <v>10452</v>
      </c>
      <c r="F1034" s="251" t="s">
        <v>272</v>
      </c>
      <c r="G1034" s="251" t="s">
        <v>7106</v>
      </c>
      <c r="H1034" s="251"/>
      <c r="I1034" s="259" t="s">
        <v>7097</v>
      </c>
      <c r="J1034" s="252"/>
      <c r="K1034" s="259" t="s">
        <v>7097</v>
      </c>
      <c r="L1034" s="252"/>
      <c r="M1034" s="251" t="s">
        <v>12933</v>
      </c>
      <c r="N1034" s="251"/>
      <c r="O1034" s="251"/>
      <c r="P1034" s="251"/>
      <c r="Q1034" s="288">
        <v>6600000</v>
      </c>
      <c r="R1034" s="288"/>
      <c r="S1034" s="288"/>
      <c r="T1034" s="288"/>
      <c r="U1034" s="253"/>
      <c r="V1034" s="253"/>
      <c r="W1034" s="253"/>
      <c r="X1034" s="253"/>
      <c r="Y1034" s="253"/>
      <c r="Z1034" s="253"/>
      <c r="AA1034" s="253"/>
      <c r="AB1034" s="253"/>
      <c r="AC1034" s="253"/>
      <c r="AD1034" s="253"/>
      <c r="AE1034" s="253"/>
      <c r="AF1034" s="253"/>
      <c r="AG1034" s="253"/>
      <c r="AH1034" s="253"/>
      <c r="AI1034" s="253">
        <v>6600000</v>
      </c>
      <c r="AJ1034" s="253"/>
      <c r="AK1034" s="253">
        <v>7950000</v>
      </c>
      <c r="AL1034" s="253"/>
      <c r="AM1034" s="253"/>
      <c r="AN1034" s="253"/>
      <c r="AO1034" s="253"/>
      <c r="AP1034" s="253"/>
      <c r="AQ1034" s="253"/>
      <c r="AR1034" s="253"/>
      <c r="AS1034" s="253">
        <f t="shared" si="126"/>
        <v>7950000</v>
      </c>
      <c r="AT1034" s="27">
        <f t="shared" si="127"/>
        <v>14550000</v>
      </c>
      <c r="BH1034" s="256"/>
    </row>
    <row r="1035" spans="1:60" ht="18" customHeight="1">
      <c r="A1035" s="218">
        <f>SUBTOTAL(3,$AT$7:AT1035)</f>
        <v>1029</v>
      </c>
      <c r="B1035" s="251" t="s">
        <v>13237</v>
      </c>
      <c r="C1035" s="251" t="str">
        <f t="shared" ref="C1035:C1042" si="128">MID(D1035:D2730,4,3)</f>
        <v>009</v>
      </c>
      <c r="D1035" s="260" t="s">
        <v>6762</v>
      </c>
      <c r="E1035" s="258" t="s">
        <v>13238</v>
      </c>
      <c r="F1035" s="251" t="s">
        <v>11920</v>
      </c>
      <c r="G1035" s="251" t="s">
        <v>7106</v>
      </c>
      <c r="H1035" s="251"/>
      <c r="I1035" s="259" t="s">
        <v>7097</v>
      </c>
      <c r="J1035" s="252"/>
      <c r="K1035" s="259" t="s">
        <v>7097</v>
      </c>
      <c r="L1035" s="252"/>
      <c r="M1035" s="251" t="s">
        <v>12942</v>
      </c>
      <c r="N1035" s="251"/>
      <c r="O1035" s="251"/>
      <c r="P1035" s="251"/>
      <c r="Q1035" s="288">
        <v>6600000</v>
      </c>
      <c r="R1035" s="288"/>
      <c r="S1035" s="288"/>
      <c r="T1035" s="288"/>
      <c r="U1035" s="253">
        <v>6600000</v>
      </c>
      <c r="V1035" s="253"/>
      <c r="W1035" s="253"/>
      <c r="X1035" s="253"/>
      <c r="Y1035" s="253"/>
      <c r="Z1035" s="253"/>
      <c r="AA1035" s="253"/>
      <c r="AB1035" s="253"/>
      <c r="AC1035" s="253"/>
      <c r="AD1035" s="253"/>
      <c r="AE1035" s="253"/>
      <c r="AF1035" s="253"/>
      <c r="AG1035" s="253"/>
      <c r="AH1035" s="253"/>
      <c r="AI1035" s="253">
        <v>0</v>
      </c>
      <c r="AJ1035" s="253"/>
      <c r="AK1035" s="253">
        <v>7950000</v>
      </c>
      <c r="AL1035" s="253"/>
      <c r="AM1035" s="253">
        <v>7950000</v>
      </c>
      <c r="AN1035" s="253"/>
      <c r="AO1035" s="253"/>
      <c r="AP1035" s="253"/>
      <c r="AQ1035" s="253"/>
      <c r="AR1035" s="253"/>
      <c r="AS1035" s="253">
        <f t="shared" si="126"/>
        <v>0</v>
      </c>
      <c r="AT1035" s="27">
        <f t="shared" si="127"/>
        <v>0</v>
      </c>
      <c r="BH1035" s="256"/>
    </row>
    <row r="1036" spans="1:60" ht="18" customHeight="1">
      <c r="A1036" s="218">
        <f>SUBTOTAL(3,$AT$7:AT1036)</f>
        <v>1030</v>
      </c>
      <c r="B1036" s="251" t="s">
        <v>13239</v>
      </c>
      <c r="C1036" s="251" t="str">
        <f t="shared" si="128"/>
        <v>009</v>
      </c>
      <c r="D1036" s="260" t="s">
        <v>6982</v>
      </c>
      <c r="E1036" s="258" t="s">
        <v>13240</v>
      </c>
      <c r="F1036" s="251" t="s">
        <v>11452</v>
      </c>
      <c r="G1036" s="251" t="s">
        <v>7106</v>
      </c>
      <c r="H1036" s="251"/>
      <c r="I1036" s="259" t="s">
        <v>7097</v>
      </c>
      <c r="J1036" s="252"/>
      <c r="K1036" s="259" t="s">
        <v>7097</v>
      </c>
      <c r="L1036" s="252"/>
      <c r="M1036" s="251" t="s">
        <v>12930</v>
      </c>
      <c r="N1036" s="251"/>
      <c r="O1036" s="251"/>
      <c r="P1036" s="251"/>
      <c r="Q1036" s="288">
        <v>6600000</v>
      </c>
      <c r="R1036" s="288"/>
      <c r="S1036" s="288"/>
      <c r="T1036" s="288"/>
      <c r="U1036" s="253">
        <v>6600000</v>
      </c>
      <c r="V1036" s="253"/>
      <c r="W1036" s="253"/>
      <c r="X1036" s="253"/>
      <c r="Y1036" s="253"/>
      <c r="Z1036" s="253"/>
      <c r="AA1036" s="253"/>
      <c r="AB1036" s="253"/>
      <c r="AC1036" s="253"/>
      <c r="AD1036" s="253"/>
      <c r="AE1036" s="253"/>
      <c r="AF1036" s="253"/>
      <c r="AG1036" s="253"/>
      <c r="AH1036" s="253"/>
      <c r="AI1036" s="253">
        <v>0</v>
      </c>
      <c r="AJ1036" s="253"/>
      <c r="AK1036" s="253">
        <v>7950000</v>
      </c>
      <c r="AL1036" s="253"/>
      <c r="AM1036" s="253">
        <v>7950000</v>
      </c>
      <c r="AN1036" s="253"/>
      <c r="AO1036" s="253"/>
      <c r="AP1036" s="253"/>
      <c r="AQ1036" s="253"/>
      <c r="AR1036" s="253"/>
      <c r="AS1036" s="253">
        <f t="shared" si="126"/>
        <v>0</v>
      </c>
      <c r="AT1036" s="27">
        <f t="shared" si="127"/>
        <v>0</v>
      </c>
      <c r="BH1036" s="256"/>
    </row>
    <row r="1037" spans="1:60" ht="18" customHeight="1">
      <c r="A1037" s="218">
        <f>SUBTOTAL(3,$AT$7:AT1037)</f>
        <v>1031</v>
      </c>
      <c r="B1037" s="251" t="s">
        <v>13241</v>
      </c>
      <c r="C1037" s="251" t="str">
        <f t="shared" si="128"/>
        <v>009</v>
      </c>
      <c r="D1037" s="260" t="s">
        <v>6230</v>
      </c>
      <c r="E1037" s="258" t="s">
        <v>13242</v>
      </c>
      <c r="F1037" s="251" t="s">
        <v>10611</v>
      </c>
      <c r="G1037" s="251" t="s">
        <v>7106</v>
      </c>
      <c r="H1037" s="251"/>
      <c r="I1037" s="259" t="s">
        <v>7097</v>
      </c>
      <c r="J1037" s="252"/>
      <c r="K1037" s="259" t="s">
        <v>7097</v>
      </c>
      <c r="L1037" s="252"/>
      <c r="M1037" s="251" t="s">
        <v>12933</v>
      </c>
      <c r="N1037" s="251"/>
      <c r="O1037" s="251"/>
      <c r="P1037" s="251"/>
      <c r="Q1037" s="288">
        <v>6600000</v>
      </c>
      <c r="R1037" s="288"/>
      <c r="S1037" s="288"/>
      <c r="T1037" s="288"/>
      <c r="U1037" s="253">
        <v>6600000</v>
      </c>
      <c r="V1037" s="253"/>
      <c r="W1037" s="253"/>
      <c r="X1037" s="253"/>
      <c r="Y1037" s="253"/>
      <c r="Z1037" s="253"/>
      <c r="AA1037" s="253"/>
      <c r="AB1037" s="253"/>
      <c r="AC1037" s="253"/>
      <c r="AD1037" s="253"/>
      <c r="AE1037" s="253"/>
      <c r="AF1037" s="253"/>
      <c r="AG1037" s="253"/>
      <c r="AH1037" s="253"/>
      <c r="AI1037" s="253">
        <v>0</v>
      </c>
      <c r="AJ1037" s="253"/>
      <c r="AK1037" s="253">
        <v>7950000</v>
      </c>
      <c r="AL1037" s="253"/>
      <c r="AM1037" s="253">
        <v>7950000</v>
      </c>
      <c r="AN1037" s="253"/>
      <c r="AO1037" s="253"/>
      <c r="AP1037" s="253"/>
      <c r="AQ1037" s="253"/>
      <c r="AR1037" s="253"/>
      <c r="AS1037" s="253">
        <f t="shared" si="126"/>
        <v>0</v>
      </c>
      <c r="AT1037" s="27">
        <f t="shared" si="127"/>
        <v>0</v>
      </c>
      <c r="BH1037" s="256"/>
    </row>
    <row r="1038" spans="1:60" ht="18" customHeight="1">
      <c r="A1038" s="218">
        <f>SUBTOTAL(3,$AT$7:AT1038)</f>
        <v>1032</v>
      </c>
      <c r="B1038" s="251" t="s">
        <v>13219</v>
      </c>
      <c r="C1038" s="251" t="str">
        <f t="shared" si="128"/>
        <v>009</v>
      </c>
      <c r="D1038" s="260" t="s">
        <v>13220</v>
      </c>
      <c r="E1038" s="258" t="s">
        <v>13221</v>
      </c>
      <c r="F1038" s="251" t="s">
        <v>11793</v>
      </c>
      <c r="G1038" s="251" t="s">
        <v>7106</v>
      </c>
      <c r="H1038" s="251"/>
      <c r="I1038" s="259" t="s">
        <v>7097</v>
      </c>
      <c r="J1038" s="252"/>
      <c r="K1038" s="259" t="s">
        <v>7097</v>
      </c>
      <c r="L1038" s="252"/>
      <c r="M1038" s="251" t="s">
        <v>12950</v>
      </c>
      <c r="N1038" s="251"/>
      <c r="O1038" s="251"/>
      <c r="P1038" s="251"/>
      <c r="Q1038" s="288">
        <v>6600000</v>
      </c>
      <c r="R1038" s="288"/>
      <c r="S1038" s="288"/>
      <c r="T1038" s="288"/>
      <c r="U1038" s="253"/>
      <c r="V1038" s="253"/>
      <c r="W1038" s="253">
        <v>6600000</v>
      </c>
      <c r="X1038" s="253"/>
      <c r="Y1038" s="253"/>
      <c r="Z1038" s="253"/>
      <c r="AA1038" s="253"/>
      <c r="AB1038" s="253"/>
      <c r="AC1038" s="253"/>
      <c r="AD1038" s="253"/>
      <c r="AE1038" s="253"/>
      <c r="AF1038" s="253"/>
      <c r="AG1038" s="253"/>
      <c r="AH1038" s="253"/>
      <c r="AI1038" s="253">
        <v>0</v>
      </c>
      <c r="AJ1038" s="253"/>
      <c r="AK1038" s="253">
        <v>7950000</v>
      </c>
      <c r="AL1038" s="253"/>
      <c r="AM1038" s="253"/>
      <c r="AN1038" s="253"/>
      <c r="AO1038" s="253"/>
      <c r="AP1038" s="253"/>
      <c r="AQ1038" s="253"/>
      <c r="AR1038" s="253"/>
      <c r="AS1038" s="253">
        <f t="shared" si="126"/>
        <v>7950000</v>
      </c>
      <c r="AT1038" s="27">
        <f t="shared" si="127"/>
        <v>7950000</v>
      </c>
      <c r="BH1038" s="256"/>
    </row>
    <row r="1039" spans="1:60" ht="18" customHeight="1">
      <c r="A1039" s="218">
        <f>SUBTOTAL(3,$AT$7:AT1039)</f>
        <v>1033</v>
      </c>
      <c r="B1039" s="251" t="s">
        <v>13226</v>
      </c>
      <c r="C1039" s="251" t="str">
        <f t="shared" si="128"/>
        <v>009</v>
      </c>
      <c r="D1039" s="260" t="s">
        <v>13227</v>
      </c>
      <c r="E1039" s="258" t="s">
        <v>13228</v>
      </c>
      <c r="F1039" s="251" t="s">
        <v>10794</v>
      </c>
      <c r="G1039" s="251" t="s">
        <v>496</v>
      </c>
      <c r="H1039" s="251"/>
      <c r="I1039" s="259" t="s">
        <v>7097</v>
      </c>
      <c r="J1039" s="252"/>
      <c r="K1039" s="259" t="s">
        <v>7097</v>
      </c>
      <c r="L1039" s="252"/>
      <c r="M1039" s="251" t="s">
        <v>12946</v>
      </c>
      <c r="N1039" s="251"/>
      <c r="O1039" s="251"/>
      <c r="P1039" s="251"/>
      <c r="Q1039" s="288">
        <v>6600000</v>
      </c>
      <c r="R1039" s="288"/>
      <c r="S1039" s="288"/>
      <c r="T1039" s="288"/>
      <c r="U1039" s="253"/>
      <c r="V1039" s="253"/>
      <c r="W1039" s="253">
        <v>6600000</v>
      </c>
      <c r="X1039" s="253"/>
      <c r="Y1039" s="253"/>
      <c r="Z1039" s="253"/>
      <c r="AA1039" s="253"/>
      <c r="AB1039" s="253"/>
      <c r="AC1039" s="253"/>
      <c r="AD1039" s="253"/>
      <c r="AE1039" s="253"/>
      <c r="AF1039" s="253"/>
      <c r="AG1039" s="253"/>
      <c r="AH1039" s="253"/>
      <c r="AI1039" s="253">
        <v>0</v>
      </c>
      <c r="AJ1039" s="253"/>
      <c r="AK1039" s="253">
        <v>7950000</v>
      </c>
      <c r="AL1039" s="253"/>
      <c r="AM1039" s="253"/>
      <c r="AN1039" s="253"/>
      <c r="AO1039" s="253"/>
      <c r="AP1039" s="253"/>
      <c r="AQ1039" s="253"/>
      <c r="AR1039" s="253"/>
      <c r="AS1039" s="253">
        <f t="shared" si="126"/>
        <v>7950000</v>
      </c>
      <c r="AT1039" s="27">
        <f t="shared" si="127"/>
        <v>7950000</v>
      </c>
      <c r="BH1039" s="256"/>
    </row>
    <row r="1040" spans="1:60" ht="18" customHeight="1">
      <c r="A1040" s="218">
        <f>SUBTOTAL(3,$AT$7:AT1040)</f>
        <v>1034</v>
      </c>
      <c r="B1040" s="251" t="s">
        <v>13248</v>
      </c>
      <c r="C1040" s="251" t="str">
        <f t="shared" si="128"/>
        <v>009</v>
      </c>
      <c r="D1040" s="260" t="s">
        <v>5513</v>
      </c>
      <c r="E1040" s="258" t="s">
        <v>13249</v>
      </c>
      <c r="F1040" s="251" t="s">
        <v>11688</v>
      </c>
      <c r="G1040" s="251" t="s">
        <v>7106</v>
      </c>
      <c r="H1040" s="251"/>
      <c r="I1040" s="259" t="s">
        <v>7097</v>
      </c>
      <c r="J1040" s="252"/>
      <c r="K1040" s="259" t="s">
        <v>7097</v>
      </c>
      <c r="L1040" s="252"/>
      <c r="M1040" s="251" t="s">
        <v>12946</v>
      </c>
      <c r="N1040" s="251"/>
      <c r="O1040" s="251"/>
      <c r="P1040" s="251"/>
      <c r="Q1040" s="288">
        <v>6600000</v>
      </c>
      <c r="R1040" s="288"/>
      <c r="S1040" s="288"/>
      <c r="T1040" s="288"/>
      <c r="U1040" s="253">
        <v>6600000</v>
      </c>
      <c r="V1040" s="253"/>
      <c r="W1040" s="253"/>
      <c r="X1040" s="253"/>
      <c r="Y1040" s="253"/>
      <c r="Z1040" s="253"/>
      <c r="AA1040" s="253"/>
      <c r="AB1040" s="253"/>
      <c r="AC1040" s="253"/>
      <c r="AD1040" s="253"/>
      <c r="AE1040" s="253"/>
      <c r="AF1040" s="253"/>
      <c r="AG1040" s="253"/>
      <c r="AH1040" s="253"/>
      <c r="AI1040" s="253">
        <v>0</v>
      </c>
      <c r="AJ1040" s="253"/>
      <c r="AK1040" s="253">
        <v>7950000</v>
      </c>
      <c r="AL1040" s="253"/>
      <c r="AM1040" s="253">
        <v>7950000</v>
      </c>
      <c r="AN1040" s="253"/>
      <c r="AO1040" s="253"/>
      <c r="AP1040" s="253"/>
      <c r="AQ1040" s="253"/>
      <c r="AR1040" s="253"/>
      <c r="AS1040" s="253">
        <f t="shared" si="126"/>
        <v>0</v>
      </c>
      <c r="AT1040" s="27">
        <f t="shared" si="127"/>
        <v>0</v>
      </c>
      <c r="BH1040" s="256"/>
    </row>
    <row r="1041" spans="1:60" ht="18" customHeight="1">
      <c r="A1041" s="218">
        <f>SUBTOTAL(3,$AT$7:AT1041)</f>
        <v>1035</v>
      </c>
      <c r="B1041" s="251" t="s">
        <v>13250</v>
      </c>
      <c r="C1041" s="251" t="str">
        <f t="shared" si="128"/>
        <v>009</v>
      </c>
      <c r="D1041" s="260" t="s">
        <v>6212</v>
      </c>
      <c r="E1041" s="258" t="s">
        <v>13251</v>
      </c>
      <c r="F1041" s="251" t="s">
        <v>10739</v>
      </c>
      <c r="G1041" s="251" t="s">
        <v>7106</v>
      </c>
      <c r="H1041" s="251"/>
      <c r="I1041" s="259" t="s">
        <v>7097</v>
      </c>
      <c r="J1041" s="252"/>
      <c r="K1041" s="259" t="s">
        <v>7097</v>
      </c>
      <c r="L1041" s="252"/>
      <c r="M1041" s="251" t="s">
        <v>12950</v>
      </c>
      <c r="N1041" s="251"/>
      <c r="O1041" s="251"/>
      <c r="P1041" s="251"/>
      <c r="Q1041" s="288">
        <v>6600000</v>
      </c>
      <c r="R1041" s="288"/>
      <c r="S1041" s="288"/>
      <c r="T1041" s="288"/>
      <c r="U1041" s="253">
        <v>6600000</v>
      </c>
      <c r="V1041" s="253"/>
      <c r="W1041" s="253"/>
      <c r="X1041" s="253"/>
      <c r="Y1041" s="253"/>
      <c r="Z1041" s="253"/>
      <c r="AA1041" s="253"/>
      <c r="AB1041" s="253"/>
      <c r="AC1041" s="253"/>
      <c r="AD1041" s="253"/>
      <c r="AE1041" s="253"/>
      <c r="AF1041" s="253"/>
      <c r="AG1041" s="253"/>
      <c r="AH1041" s="253"/>
      <c r="AI1041" s="253">
        <v>0</v>
      </c>
      <c r="AJ1041" s="253"/>
      <c r="AK1041" s="253">
        <v>7950000</v>
      </c>
      <c r="AL1041" s="253"/>
      <c r="AM1041" s="253"/>
      <c r="AN1041" s="253"/>
      <c r="AO1041" s="253">
        <v>7950000</v>
      </c>
      <c r="AP1041" s="253"/>
      <c r="AQ1041" s="253"/>
      <c r="AR1041" s="253"/>
      <c r="AS1041" s="253">
        <f>IF(SUM(AL1041:AO1041)&lt;SUM(AK1041),SUM(AK1041)-SUM(AL1041:AO1041),)</f>
        <v>0</v>
      </c>
      <c r="AT1041" s="27">
        <f t="shared" si="127"/>
        <v>0</v>
      </c>
      <c r="BH1041" s="256"/>
    </row>
    <row r="1042" spans="1:60" ht="18" customHeight="1">
      <c r="A1042" s="218">
        <f>SUBTOTAL(3,$AT$7:AT1042)</f>
        <v>1036</v>
      </c>
      <c r="B1042" s="251" t="s">
        <v>13233</v>
      </c>
      <c r="C1042" s="251" t="str">
        <f t="shared" si="128"/>
        <v>009</v>
      </c>
      <c r="D1042" s="260" t="s">
        <v>13234</v>
      </c>
      <c r="E1042" s="258" t="s">
        <v>13235</v>
      </c>
      <c r="F1042" s="251" t="s">
        <v>13236</v>
      </c>
      <c r="G1042" s="251" t="s">
        <v>7106</v>
      </c>
      <c r="H1042" s="251"/>
      <c r="I1042" s="259" t="s">
        <v>7097</v>
      </c>
      <c r="J1042" s="252"/>
      <c r="K1042" s="259" t="s">
        <v>7097</v>
      </c>
      <c r="L1042" s="252"/>
      <c r="M1042" s="251" t="s">
        <v>12933</v>
      </c>
      <c r="N1042" s="251"/>
      <c r="O1042" s="251"/>
      <c r="P1042" s="251"/>
      <c r="Q1042" s="288">
        <v>6600000</v>
      </c>
      <c r="R1042" s="288"/>
      <c r="S1042" s="288"/>
      <c r="T1042" s="288"/>
      <c r="U1042" s="253"/>
      <c r="V1042" s="253"/>
      <c r="W1042" s="253">
        <v>6600000</v>
      </c>
      <c r="X1042" s="253"/>
      <c r="Y1042" s="253"/>
      <c r="Z1042" s="253"/>
      <c r="AA1042" s="253"/>
      <c r="AB1042" s="253"/>
      <c r="AC1042" s="253"/>
      <c r="AD1042" s="253"/>
      <c r="AE1042" s="253"/>
      <c r="AF1042" s="253"/>
      <c r="AG1042" s="253"/>
      <c r="AH1042" s="253"/>
      <c r="AI1042" s="253">
        <v>0</v>
      </c>
      <c r="AJ1042" s="253"/>
      <c r="AK1042" s="253">
        <v>7950000</v>
      </c>
      <c r="AL1042" s="253"/>
      <c r="AM1042" s="253"/>
      <c r="AN1042" s="253"/>
      <c r="AO1042" s="253"/>
      <c r="AP1042" s="253"/>
      <c r="AQ1042" s="253"/>
      <c r="AR1042" s="253"/>
      <c r="AS1042" s="253">
        <f t="shared" ref="AS1042:AS1051" si="129">IF(SUM(AL1042:AM1042)&lt;SUM(AK1042),SUM(AK1042)-SUM(AL1042:AM1042),)</f>
        <v>7950000</v>
      </c>
      <c r="AT1042" s="27">
        <f t="shared" si="127"/>
        <v>7950000</v>
      </c>
      <c r="BH1042" s="256"/>
    </row>
    <row r="1043" spans="1:60" ht="18" customHeight="1">
      <c r="A1043" s="218">
        <f>SUBTOTAL(3,$AT$7:AT1043)</f>
        <v>1037</v>
      </c>
      <c r="B1043" s="251" t="s">
        <v>13246</v>
      </c>
      <c r="C1043" s="251" t="str">
        <f>MID(D1043:D2739,4,3)</f>
        <v>009</v>
      </c>
      <c r="D1043" s="260" t="s">
        <v>13247</v>
      </c>
      <c r="E1043" s="258" t="s">
        <v>1768</v>
      </c>
      <c r="F1043" s="251" t="s">
        <v>11925</v>
      </c>
      <c r="G1043" s="251" t="s">
        <v>7106</v>
      </c>
      <c r="H1043" s="251"/>
      <c r="I1043" s="259" t="s">
        <v>7097</v>
      </c>
      <c r="J1043" s="252"/>
      <c r="K1043" s="259" t="s">
        <v>7097</v>
      </c>
      <c r="L1043" s="252"/>
      <c r="M1043" s="251" t="s">
        <v>12942</v>
      </c>
      <c r="N1043" s="251"/>
      <c r="O1043" s="251"/>
      <c r="P1043" s="251"/>
      <c r="Q1043" s="288">
        <v>6600000</v>
      </c>
      <c r="R1043" s="288"/>
      <c r="S1043" s="288"/>
      <c r="T1043" s="288"/>
      <c r="U1043" s="253"/>
      <c r="V1043" s="253"/>
      <c r="W1043" s="253">
        <v>6600000</v>
      </c>
      <c r="X1043" s="253"/>
      <c r="Y1043" s="253"/>
      <c r="Z1043" s="253"/>
      <c r="AA1043" s="253"/>
      <c r="AB1043" s="253"/>
      <c r="AC1043" s="253"/>
      <c r="AD1043" s="253"/>
      <c r="AE1043" s="253"/>
      <c r="AF1043" s="253"/>
      <c r="AG1043" s="253"/>
      <c r="AH1043" s="253"/>
      <c r="AI1043" s="253">
        <v>0</v>
      </c>
      <c r="AJ1043" s="253"/>
      <c r="AK1043" s="253">
        <v>7950000</v>
      </c>
      <c r="AL1043" s="253"/>
      <c r="AM1043" s="253"/>
      <c r="AN1043" s="253"/>
      <c r="AO1043" s="253"/>
      <c r="AP1043" s="253"/>
      <c r="AQ1043" s="253"/>
      <c r="AR1043" s="253"/>
      <c r="AS1043" s="253">
        <f t="shared" si="129"/>
        <v>7950000</v>
      </c>
      <c r="AT1043" s="27">
        <f t="shared" si="127"/>
        <v>7950000</v>
      </c>
      <c r="BH1043" s="256"/>
    </row>
    <row r="1044" spans="1:60" ht="18" customHeight="1">
      <c r="A1044" s="218">
        <f>SUBTOTAL(3,$AT$7:AT1044)</f>
        <v>1038</v>
      </c>
      <c r="B1044" s="251" t="s">
        <v>13262</v>
      </c>
      <c r="C1044" s="251" t="str">
        <f t="shared" ref="C1044:C1049" si="130">MID(D1044:D2741,4,3)</f>
        <v>009</v>
      </c>
      <c r="D1044" s="260" t="s">
        <v>5748</v>
      </c>
      <c r="E1044" s="258" t="s">
        <v>13263</v>
      </c>
      <c r="F1044" s="251" t="s">
        <v>11496</v>
      </c>
      <c r="G1044" s="251" t="s">
        <v>496</v>
      </c>
      <c r="H1044" s="251"/>
      <c r="I1044" s="259" t="s">
        <v>7097</v>
      </c>
      <c r="J1044" s="252"/>
      <c r="K1044" s="259" t="s">
        <v>7097</v>
      </c>
      <c r="L1044" s="252"/>
      <c r="M1044" s="251" t="s">
        <v>12933</v>
      </c>
      <c r="N1044" s="251"/>
      <c r="O1044" s="251"/>
      <c r="P1044" s="251"/>
      <c r="Q1044" s="288">
        <v>6600000</v>
      </c>
      <c r="R1044" s="288"/>
      <c r="S1044" s="288"/>
      <c r="T1044" s="288"/>
      <c r="U1044" s="253">
        <v>6600000</v>
      </c>
      <c r="V1044" s="253"/>
      <c r="W1044" s="253"/>
      <c r="X1044" s="253"/>
      <c r="Y1044" s="253"/>
      <c r="Z1044" s="253"/>
      <c r="AA1044" s="253"/>
      <c r="AB1044" s="253"/>
      <c r="AC1044" s="253"/>
      <c r="AD1044" s="253"/>
      <c r="AE1044" s="253"/>
      <c r="AF1044" s="253"/>
      <c r="AG1044" s="253"/>
      <c r="AH1044" s="253"/>
      <c r="AI1044" s="253">
        <v>0</v>
      </c>
      <c r="AJ1044" s="253"/>
      <c r="AK1044" s="253">
        <v>7950000</v>
      </c>
      <c r="AL1044" s="253"/>
      <c r="AM1044" s="253">
        <v>7950000</v>
      </c>
      <c r="AN1044" s="253"/>
      <c r="AO1044" s="253"/>
      <c r="AP1044" s="253"/>
      <c r="AQ1044" s="253"/>
      <c r="AR1044" s="253"/>
      <c r="AS1044" s="253">
        <f t="shared" si="129"/>
        <v>0</v>
      </c>
      <c r="AT1044" s="27">
        <f t="shared" si="127"/>
        <v>0</v>
      </c>
      <c r="BH1044" s="256"/>
    </row>
    <row r="1045" spans="1:60" ht="18" customHeight="1">
      <c r="A1045" s="218">
        <f>SUBTOTAL(3,$AT$7:AT1045)</f>
        <v>1039</v>
      </c>
      <c r="B1045" s="251" t="s">
        <v>13264</v>
      </c>
      <c r="C1045" s="251" t="str">
        <f t="shared" si="130"/>
        <v>009</v>
      </c>
      <c r="D1045" s="260" t="s">
        <v>5702</v>
      </c>
      <c r="E1045" s="258" t="s">
        <v>13265</v>
      </c>
      <c r="F1045" s="251" t="s">
        <v>10633</v>
      </c>
      <c r="G1045" s="251" t="s">
        <v>7106</v>
      </c>
      <c r="H1045" s="251"/>
      <c r="I1045" s="259" t="s">
        <v>7097</v>
      </c>
      <c r="J1045" s="252"/>
      <c r="K1045" s="259" t="s">
        <v>7097</v>
      </c>
      <c r="L1045" s="252"/>
      <c r="M1045" s="251" t="s">
        <v>12942</v>
      </c>
      <c r="N1045" s="251"/>
      <c r="O1045" s="251"/>
      <c r="P1045" s="251"/>
      <c r="Q1045" s="288">
        <v>6600000</v>
      </c>
      <c r="R1045" s="288"/>
      <c r="S1045" s="288"/>
      <c r="T1045" s="288"/>
      <c r="U1045" s="253">
        <v>6600000</v>
      </c>
      <c r="V1045" s="253"/>
      <c r="W1045" s="253"/>
      <c r="X1045" s="253"/>
      <c r="Y1045" s="253"/>
      <c r="Z1045" s="253"/>
      <c r="AA1045" s="253"/>
      <c r="AB1045" s="253"/>
      <c r="AC1045" s="253"/>
      <c r="AD1045" s="253"/>
      <c r="AE1045" s="253"/>
      <c r="AF1045" s="253"/>
      <c r="AG1045" s="253"/>
      <c r="AH1045" s="253"/>
      <c r="AI1045" s="253">
        <v>0</v>
      </c>
      <c r="AJ1045" s="253"/>
      <c r="AK1045" s="253">
        <v>7950000</v>
      </c>
      <c r="AL1045" s="253"/>
      <c r="AM1045" s="253">
        <v>7950000</v>
      </c>
      <c r="AN1045" s="253"/>
      <c r="AO1045" s="253"/>
      <c r="AP1045" s="253"/>
      <c r="AQ1045" s="253"/>
      <c r="AR1045" s="253"/>
      <c r="AS1045" s="253">
        <f t="shared" si="129"/>
        <v>0</v>
      </c>
      <c r="AT1045" s="27">
        <f t="shared" si="127"/>
        <v>0</v>
      </c>
      <c r="BH1045" s="256"/>
    </row>
    <row r="1046" spans="1:60" ht="18" customHeight="1">
      <c r="A1046" s="218">
        <f>SUBTOTAL(3,$AT$7:AT1046)</f>
        <v>1040</v>
      </c>
      <c r="B1046" s="251" t="s">
        <v>13266</v>
      </c>
      <c r="C1046" s="251" t="str">
        <f t="shared" si="130"/>
        <v>009</v>
      </c>
      <c r="D1046" s="260" t="s">
        <v>4752</v>
      </c>
      <c r="E1046" s="258" t="s">
        <v>13267</v>
      </c>
      <c r="F1046" s="251" t="s">
        <v>11781</v>
      </c>
      <c r="G1046" s="251" t="s">
        <v>7106</v>
      </c>
      <c r="H1046" s="251"/>
      <c r="I1046" s="259" t="s">
        <v>7097</v>
      </c>
      <c r="J1046" s="252"/>
      <c r="K1046" s="259" t="s">
        <v>7097</v>
      </c>
      <c r="L1046" s="252"/>
      <c r="M1046" s="251" t="s">
        <v>12930</v>
      </c>
      <c r="N1046" s="251"/>
      <c r="O1046" s="251"/>
      <c r="P1046" s="251"/>
      <c r="Q1046" s="288">
        <v>6600000</v>
      </c>
      <c r="R1046" s="288"/>
      <c r="S1046" s="288"/>
      <c r="T1046" s="288"/>
      <c r="U1046" s="253">
        <v>6600000</v>
      </c>
      <c r="V1046" s="253"/>
      <c r="W1046" s="253"/>
      <c r="X1046" s="253"/>
      <c r="Y1046" s="253"/>
      <c r="Z1046" s="253"/>
      <c r="AA1046" s="253"/>
      <c r="AB1046" s="253"/>
      <c r="AC1046" s="253"/>
      <c r="AD1046" s="253"/>
      <c r="AE1046" s="253"/>
      <c r="AF1046" s="253"/>
      <c r="AG1046" s="253"/>
      <c r="AH1046" s="253"/>
      <c r="AI1046" s="253">
        <v>0</v>
      </c>
      <c r="AJ1046" s="253"/>
      <c r="AK1046" s="253">
        <v>7950000</v>
      </c>
      <c r="AL1046" s="253"/>
      <c r="AM1046" s="253">
        <v>7950000</v>
      </c>
      <c r="AN1046" s="253"/>
      <c r="AO1046" s="253"/>
      <c r="AP1046" s="253"/>
      <c r="AQ1046" s="253"/>
      <c r="AR1046" s="253"/>
      <c r="AS1046" s="253">
        <f t="shared" si="129"/>
        <v>0</v>
      </c>
      <c r="AT1046" s="27">
        <f t="shared" si="127"/>
        <v>0</v>
      </c>
      <c r="BH1046" s="256"/>
    </row>
    <row r="1047" spans="1:60" ht="18" customHeight="1">
      <c r="A1047" s="218">
        <f>SUBTOTAL(3,$AT$7:AT1047)</f>
        <v>1041</v>
      </c>
      <c r="B1047" s="251" t="s">
        <v>13268</v>
      </c>
      <c r="C1047" s="251" t="str">
        <f t="shared" si="130"/>
        <v>009</v>
      </c>
      <c r="D1047" s="260" t="s">
        <v>6181</v>
      </c>
      <c r="E1047" s="258" t="s">
        <v>13269</v>
      </c>
      <c r="F1047" s="251" t="s">
        <v>11301</v>
      </c>
      <c r="G1047" s="251" t="s">
        <v>7106</v>
      </c>
      <c r="H1047" s="251"/>
      <c r="I1047" s="259" t="s">
        <v>7097</v>
      </c>
      <c r="J1047" s="252"/>
      <c r="K1047" s="259" t="s">
        <v>7097</v>
      </c>
      <c r="L1047" s="252"/>
      <c r="M1047" s="251" t="s">
        <v>12946</v>
      </c>
      <c r="N1047" s="251"/>
      <c r="O1047" s="251"/>
      <c r="P1047" s="251"/>
      <c r="Q1047" s="288">
        <v>6600000</v>
      </c>
      <c r="R1047" s="288"/>
      <c r="S1047" s="288"/>
      <c r="T1047" s="288"/>
      <c r="U1047" s="253">
        <v>6600000</v>
      </c>
      <c r="V1047" s="253"/>
      <c r="W1047" s="253"/>
      <c r="X1047" s="253"/>
      <c r="Y1047" s="253"/>
      <c r="Z1047" s="253"/>
      <c r="AA1047" s="253"/>
      <c r="AB1047" s="253"/>
      <c r="AC1047" s="253"/>
      <c r="AD1047" s="253"/>
      <c r="AE1047" s="253"/>
      <c r="AF1047" s="253"/>
      <c r="AG1047" s="253"/>
      <c r="AH1047" s="253"/>
      <c r="AI1047" s="253">
        <v>0</v>
      </c>
      <c r="AJ1047" s="253"/>
      <c r="AK1047" s="253">
        <v>7950000</v>
      </c>
      <c r="AL1047" s="253"/>
      <c r="AM1047" s="253"/>
      <c r="AN1047" s="253"/>
      <c r="AO1047" s="253"/>
      <c r="AP1047" s="253"/>
      <c r="AQ1047" s="253"/>
      <c r="AR1047" s="253"/>
      <c r="AS1047" s="253">
        <f t="shared" si="129"/>
        <v>7950000</v>
      </c>
      <c r="AT1047" s="27">
        <f t="shared" si="127"/>
        <v>7950000</v>
      </c>
      <c r="BH1047" s="256"/>
    </row>
    <row r="1048" spans="1:60" ht="18" customHeight="1">
      <c r="A1048" s="218">
        <f>SUBTOTAL(3,$AT$7:AT1048)</f>
        <v>1042</v>
      </c>
      <c r="B1048" s="251" t="s">
        <v>13270</v>
      </c>
      <c r="C1048" s="251" t="str">
        <f t="shared" si="130"/>
        <v>009</v>
      </c>
      <c r="D1048" s="260" t="s">
        <v>5204</v>
      </c>
      <c r="E1048" s="258" t="s">
        <v>13271</v>
      </c>
      <c r="F1048" s="251" t="s">
        <v>13272</v>
      </c>
      <c r="G1048" s="251" t="s">
        <v>496</v>
      </c>
      <c r="H1048" s="251"/>
      <c r="I1048" s="259" t="s">
        <v>7097</v>
      </c>
      <c r="J1048" s="252"/>
      <c r="K1048" s="259" t="s">
        <v>7097</v>
      </c>
      <c r="L1048" s="252"/>
      <c r="M1048" s="251" t="s">
        <v>12950</v>
      </c>
      <c r="N1048" s="251"/>
      <c r="O1048" s="251"/>
      <c r="P1048" s="251"/>
      <c r="Q1048" s="288">
        <v>6600000</v>
      </c>
      <c r="R1048" s="288"/>
      <c r="S1048" s="288"/>
      <c r="T1048" s="288"/>
      <c r="U1048" s="253">
        <v>6600000</v>
      </c>
      <c r="V1048" s="253"/>
      <c r="W1048" s="253"/>
      <c r="X1048" s="253"/>
      <c r="Y1048" s="253"/>
      <c r="Z1048" s="253"/>
      <c r="AA1048" s="253"/>
      <c r="AB1048" s="253"/>
      <c r="AC1048" s="253"/>
      <c r="AD1048" s="253"/>
      <c r="AE1048" s="253"/>
      <c r="AF1048" s="253"/>
      <c r="AG1048" s="253"/>
      <c r="AH1048" s="253"/>
      <c r="AI1048" s="253">
        <v>0</v>
      </c>
      <c r="AJ1048" s="253"/>
      <c r="AK1048" s="253">
        <v>7950000</v>
      </c>
      <c r="AL1048" s="253"/>
      <c r="AM1048" s="253">
        <v>7950000</v>
      </c>
      <c r="AN1048" s="253"/>
      <c r="AO1048" s="253"/>
      <c r="AP1048" s="253"/>
      <c r="AQ1048" s="253"/>
      <c r="AR1048" s="253"/>
      <c r="AS1048" s="253">
        <f t="shared" si="129"/>
        <v>0</v>
      </c>
      <c r="AT1048" s="27">
        <f t="shared" si="127"/>
        <v>0</v>
      </c>
      <c r="BH1048" s="256"/>
    </row>
    <row r="1049" spans="1:60" ht="18" customHeight="1">
      <c r="A1049" s="218">
        <f>SUBTOTAL(3,$AT$7:AT1049)</f>
        <v>1043</v>
      </c>
      <c r="B1049" s="251" t="s">
        <v>13273</v>
      </c>
      <c r="C1049" s="251" t="str">
        <f t="shared" si="130"/>
        <v>009</v>
      </c>
      <c r="D1049" s="260" t="s">
        <v>6442</v>
      </c>
      <c r="E1049" s="258" t="s">
        <v>12126</v>
      </c>
      <c r="F1049" s="251" t="s">
        <v>10560</v>
      </c>
      <c r="G1049" s="251" t="s">
        <v>496</v>
      </c>
      <c r="H1049" s="251"/>
      <c r="I1049" s="259" t="s">
        <v>7097</v>
      </c>
      <c r="J1049" s="252"/>
      <c r="K1049" s="259" t="s">
        <v>7097</v>
      </c>
      <c r="L1049" s="252"/>
      <c r="M1049" s="251" t="s">
        <v>12936</v>
      </c>
      <c r="N1049" s="251"/>
      <c r="O1049" s="251"/>
      <c r="P1049" s="251"/>
      <c r="Q1049" s="288">
        <v>6600000</v>
      </c>
      <c r="R1049" s="288"/>
      <c r="S1049" s="288"/>
      <c r="T1049" s="288"/>
      <c r="U1049" s="253">
        <v>6600000</v>
      </c>
      <c r="V1049" s="253"/>
      <c r="W1049" s="253"/>
      <c r="X1049" s="253"/>
      <c r="Y1049" s="253"/>
      <c r="Z1049" s="253"/>
      <c r="AA1049" s="253"/>
      <c r="AB1049" s="253"/>
      <c r="AC1049" s="253"/>
      <c r="AD1049" s="253"/>
      <c r="AE1049" s="253"/>
      <c r="AF1049" s="253"/>
      <c r="AG1049" s="253"/>
      <c r="AH1049" s="253"/>
      <c r="AI1049" s="253">
        <v>0</v>
      </c>
      <c r="AJ1049" s="253"/>
      <c r="AK1049" s="253">
        <v>7950000</v>
      </c>
      <c r="AL1049" s="253"/>
      <c r="AM1049" s="253">
        <v>7950000</v>
      </c>
      <c r="AN1049" s="253"/>
      <c r="AO1049" s="253"/>
      <c r="AP1049" s="253"/>
      <c r="AQ1049" s="253"/>
      <c r="AR1049" s="253"/>
      <c r="AS1049" s="253">
        <f t="shared" si="129"/>
        <v>0</v>
      </c>
      <c r="AT1049" s="27">
        <f t="shared" si="127"/>
        <v>0</v>
      </c>
      <c r="BH1049" s="256"/>
    </row>
    <row r="1050" spans="1:60" ht="18" customHeight="1">
      <c r="A1050" s="218">
        <f>SUBTOTAL(3,$AT$7:AT1050)</f>
        <v>1044</v>
      </c>
      <c r="B1050" s="251" t="s">
        <v>13252</v>
      </c>
      <c r="C1050" s="251" t="str">
        <f>MID(D1050:D2746,4,3)</f>
        <v>009</v>
      </c>
      <c r="D1050" s="260" t="s">
        <v>13253</v>
      </c>
      <c r="E1050" s="258" t="s">
        <v>13254</v>
      </c>
      <c r="F1050" s="251" t="s">
        <v>11721</v>
      </c>
      <c r="G1050" s="251" t="s">
        <v>7106</v>
      </c>
      <c r="H1050" s="251"/>
      <c r="I1050" s="259" t="s">
        <v>7097</v>
      </c>
      <c r="J1050" s="252"/>
      <c r="K1050" s="259" t="s">
        <v>7097</v>
      </c>
      <c r="L1050" s="252"/>
      <c r="M1050" s="251" t="s">
        <v>12950</v>
      </c>
      <c r="N1050" s="251"/>
      <c r="O1050" s="251"/>
      <c r="P1050" s="251"/>
      <c r="Q1050" s="288">
        <v>6600000</v>
      </c>
      <c r="R1050" s="288"/>
      <c r="S1050" s="288"/>
      <c r="T1050" s="288"/>
      <c r="U1050" s="253"/>
      <c r="V1050" s="253"/>
      <c r="W1050" s="253">
        <v>6600000</v>
      </c>
      <c r="X1050" s="253"/>
      <c r="Y1050" s="253"/>
      <c r="Z1050" s="253"/>
      <c r="AA1050" s="253"/>
      <c r="AB1050" s="253"/>
      <c r="AC1050" s="253"/>
      <c r="AD1050" s="253"/>
      <c r="AE1050" s="253"/>
      <c r="AF1050" s="253"/>
      <c r="AG1050" s="253"/>
      <c r="AH1050" s="253"/>
      <c r="AI1050" s="253">
        <v>0</v>
      </c>
      <c r="AJ1050" s="253"/>
      <c r="AK1050" s="253">
        <v>7950000</v>
      </c>
      <c r="AL1050" s="253"/>
      <c r="AM1050" s="253">
        <v>7950000</v>
      </c>
      <c r="AN1050" s="253"/>
      <c r="AO1050" s="253"/>
      <c r="AP1050" s="253"/>
      <c r="AQ1050" s="253"/>
      <c r="AR1050" s="253"/>
      <c r="AS1050" s="253">
        <f t="shared" si="129"/>
        <v>0</v>
      </c>
      <c r="AT1050" s="27">
        <f t="shared" si="127"/>
        <v>0</v>
      </c>
      <c r="BH1050" s="256"/>
    </row>
    <row r="1051" spans="1:60" ht="18" customHeight="1">
      <c r="A1051" s="218">
        <f>SUBTOTAL(3,$AT$7:AT1051)</f>
        <v>1045</v>
      </c>
      <c r="B1051" s="251" t="s">
        <v>13277</v>
      </c>
      <c r="C1051" s="251" t="str">
        <f>MID(D1051:D2748,4,3)</f>
        <v>009</v>
      </c>
      <c r="D1051" s="260" t="s">
        <v>5207</v>
      </c>
      <c r="E1051" s="258" t="s">
        <v>13278</v>
      </c>
      <c r="F1051" s="251" t="s">
        <v>13279</v>
      </c>
      <c r="G1051" s="251" t="s">
        <v>496</v>
      </c>
      <c r="H1051" s="251"/>
      <c r="I1051" s="259" t="s">
        <v>7097</v>
      </c>
      <c r="J1051" s="252"/>
      <c r="K1051" s="259" t="s">
        <v>7097</v>
      </c>
      <c r="L1051" s="252"/>
      <c r="M1051" s="251" t="s">
        <v>12933</v>
      </c>
      <c r="N1051" s="251"/>
      <c r="O1051" s="251"/>
      <c r="P1051" s="251"/>
      <c r="Q1051" s="288">
        <v>6600000</v>
      </c>
      <c r="R1051" s="288"/>
      <c r="S1051" s="288"/>
      <c r="T1051" s="288"/>
      <c r="U1051" s="253">
        <v>6600000</v>
      </c>
      <c r="V1051" s="253"/>
      <c r="W1051" s="253"/>
      <c r="X1051" s="253"/>
      <c r="Y1051" s="253"/>
      <c r="Z1051" s="253"/>
      <c r="AA1051" s="253"/>
      <c r="AB1051" s="253"/>
      <c r="AC1051" s="253"/>
      <c r="AD1051" s="253"/>
      <c r="AE1051" s="253"/>
      <c r="AF1051" s="253"/>
      <c r="AG1051" s="253"/>
      <c r="AH1051" s="253"/>
      <c r="AI1051" s="253">
        <v>0</v>
      </c>
      <c r="AJ1051" s="253"/>
      <c r="AK1051" s="253">
        <v>7950000</v>
      </c>
      <c r="AL1051" s="253"/>
      <c r="AM1051" s="253">
        <v>7950000</v>
      </c>
      <c r="AN1051" s="253"/>
      <c r="AO1051" s="253"/>
      <c r="AP1051" s="253"/>
      <c r="AQ1051" s="253"/>
      <c r="AR1051" s="253"/>
      <c r="AS1051" s="253">
        <f t="shared" si="129"/>
        <v>0</v>
      </c>
      <c r="AT1051" s="27">
        <f t="shared" si="127"/>
        <v>0</v>
      </c>
      <c r="BH1051" s="256"/>
    </row>
    <row r="1052" spans="1:60" ht="18" customHeight="1">
      <c r="A1052" s="218">
        <f>SUBTOTAL(3,$AT$7:AT1052)</f>
        <v>1046</v>
      </c>
      <c r="B1052" s="251" t="s">
        <v>13280</v>
      </c>
      <c r="C1052" s="251" t="str">
        <f>MID(D1052:D2749,4,3)</f>
        <v>009</v>
      </c>
      <c r="D1052" s="260" t="s">
        <v>6041</v>
      </c>
      <c r="E1052" s="258" t="s">
        <v>13281</v>
      </c>
      <c r="F1052" s="251" t="s">
        <v>11755</v>
      </c>
      <c r="G1052" s="251" t="s">
        <v>7106</v>
      </c>
      <c r="H1052" s="251"/>
      <c r="I1052" s="259" t="s">
        <v>7097</v>
      </c>
      <c r="J1052" s="252"/>
      <c r="K1052" s="259" t="s">
        <v>7097</v>
      </c>
      <c r="L1052" s="252"/>
      <c r="M1052" s="251" t="s">
        <v>12942</v>
      </c>
      <c r="N1052" s="251"/>
      <c r="O1052" s="251"/>
      <c r="P1052" s="251"/>
      <c r="Q1052" s="288">
        <v>6600000</v>
      </c>
      <c r="R1052" s="288"/>
      <c r="S1052" s="288"/>
      <c r="T1052" s="288"/>
      <c r="U1052" s="253">
        <v>6600000</v>
      </c>
      <c r="V1052" s="253"/>
      <c r="W1052" s="253"/>
      <c r="X1052" s="253"/>
      <c r="Y1052" s="253"/>
      <c r="Z1052" s="253"/>
      <c r="AA1052" s="253"/>
      <c r="AB1052" s="253"/>
      <c r="AC1052" s="253"/>
      <c r="AD1052" s="253"/>
      <c r="AE1052" s="253"/>
      <c r="AF1052" s="253"/>
      <c r="AG1052" s="253"/>
      <c r="AH1052" s="253"/>
      <c r="AI1052" s="253">
        <v>0</v>
      </c>
      <c r="AJ1052" s="253"/>
      <c r="AK1052" s="253">
        <v>7950000</v>
      </c>
      <c r="AL1052" s="253"/>
      <c r="AM1052" s="253"/>
      <c r="AN1052" s="253"/>
      <c r="AO1052" s="253">
        <v>7950000</v>
      </c>
      <c r="AP1052" s="253"/>
      <c r="AQ1052" s="253"/>
      <c r="AR1052" s="253"/>
      <c r="AS1052" s="253">
        <f t="shared" ref="AS1052:AS1053" si="131">IF(SUM(AL1052:AO1052)&lt;SUM(AK1052),SUM(AK1052)-SUM(AL1052:AO1052),)</f>
        <v>0</v>
      </c>
      <c r="AT1052" s="27">
        <f t="shared" si="127"/>
        <v>0</v>
      </c>
      <c r="BH1052" s="256"/>
    </row>
    <row r="1053" spans="1:60" ht="18" customHeight="1">
      <c r="A1053" s="218">
        <f>SUBTOTAL(3,$AT$7:AT1053)</f>
        <v>1047</v>
      </c>
      <c r="B1053" s="251" t="s">
        <v>13255</v>
      </c>
      <c r="C1053" s="251" t="str">
        <f>MID(D1053:D2749,4,3)</f>
        <v>009</v>
      </c>
      <c r="D1053" s="260" t="s">
        <v>13256</v>
      </c>
      <c r="E1053" s="258" t="s">
        <v>13257</v>
      </c>
      <c r="F1053" s="251" t="s">
        <v>11170</v>
      </c>
      <c r="G1053" s="251" t="s">
        <v>7106</v>
      </c>
      <c r="H1053" s="251"/>
      <c r="I1053" s="259" t="s">
        <v>7097</v>
      </c>
      <c r="J1053" s="252"/>
      <c r="K1053" s="259" t="s">
        <v>7097</v>
      </c>
      <c r="L1053" s="252"/>
      <c r="M1053" s="251" t="s">
        <v>12936</v>
      </c>
      <c r="N1053" s="251"/>
      <c r="O1053" s="251"/>
      <c r="P1053" s="251"/>
      <c r="Q1053" s="288">
        <v>6600000</v>
      </c>
      <c r="R1053" s="288"/>
      <c r="S1053" s="288"/>
      <c r="T1053" s="288"/>
      <c r="U1053" s="253"/>
      <c r="V1053" s="253"/>
      <c r="W1053" s="253">
        <v>6600000</v>
      </c>
      <c r="X1053" s="253"/>
      <c r="Y1053" s="253"/>
      <c r="Z1053" s="253"/>
      <c r="AA1053" s="253"/>
      <c r="AB1053" s="253"/>
      <c r="AC1053" s="253"/>
      <c r="AD1053" s="253"/>
      <c r="AE1053" s="253"/>
      <c r="AF1053" s="253"/>
      <c r="AG1053" s="253"/>
      <c r="AH1053" s="253"/>
      <c r="AI1053" s="253">
        <v>0</v>
      </c>
      <c r="AJ1053" s="253"/>
      <c r="AK1053" s="253">
        <v>7950000</v>
      </c>
      <c r="AL1053" s="253"/>
      <c r="AM1053" s="253"/>
      <c r="AN1053" s="253"/>
      <c r="AO1053" s="253">
        <v>7950000</v>
      </c>
      <c r="AP1053" s="253"/>
      <c r="AQ1053" s="253"/>
      <c r="AR1053" s="253"/>
      <c r="AS1053" s="253">
        <f t="shared" si="131"/>
        <v>0</v>
      </c>
      <c r="AT1053" s="27">
        <f t="shared" si="127"/>
        <v>0</v>
      </c>
      <c r="BH1053" s="256"/>
    </row>
    <row r="1054" spans="1:60" ht="18" customHeight="1">
      <c r="A1054" s="218">
        <f>SUBTOTAL(3,$AT$7:AT1054)</f>
        <v>1048</v>
      </c>
      <c r="B1054" s="251" t="s">
        <v>13285</v>
      </c>
      <c r="C1054" s="251" t="str">
        <f t="shared" ref="C1054:C1066" si="132">MID(D1054:D2751,4,3)</f>
        <v>009</v>
      </c>
      <c r="D1054" s="260" t="s">
        <v>6722</v>
      </c>
      <c r="E1054" s="258" t="s">
        <v>13286</v>
      </c>
      <c r="F1054" s="251" t="s">
        <v>10557</v>
      </c>
      <c r="G1054" s="251" t="s">
        <v>7106</v>
      </c>
      <c r="H1054" s="251"/>
      <c r="I1054" s="259" t="s">
        <v>7097</v>
      </c>
      <c r="J1054" s="252"/>
      <c r="K1054" s="259" t="s">
        <v>7097</v>
      </c>
      <c r="L1054" s="252"/>
      <c r="M1054" s="251" t="s">
        <v>12946</v>
      </c>
      <c r="N1054" s="251"/>
      <c r="O1054" s="251"/>
      <c r="P1054" s="251"/>
      <c r="Q1054" s="288">
        <v>6600000</v>
      </c>
      <c r="R1054" s="288"/>
      <c r="S1054" s="288"/>
      <c r="T1054" s="288"/>
      <c r="U1054" s="253">
        <v>6600000</v>
      </c>
      <c r="V1054" s="253"/>
      <c r="W1054" s="253"/>
      <c r="X1054" s="253"/>
      <c r="Y1054" s="253"/>
      <c r="Z1054" s="253"/>
      <c r="AA1054" s="253"/>
      <c r="AB1054" s="253"/>
      <c r="AC1054" s="253"/>
      <c r="AD1054" s="253"/>
      <c r="AE1054" s="253"/>
      <c r="AF1054" s="253"/>
      <c r="AG1054" s="253"/>
      <c r="AH1054" s="253"/>
      <c r="AI1054" s="253">
        <v>0</v>
      </c>
      <c r="AJ1054" s="253"/>
      <c r="AK1054" s="253">
        <v>7950000</v>
      </c>
      <c r="AL1054" s="253"/>
      <c r="AM1054" s="253">
        <v>7950000</v>
      </c>
      <c r="AN1054" s="253"/>
      <c r="AO1054" s="253"/>
      <c r="AP1054" s="253"/>
      <c r="AQ1054" s="253"/>
      <c r="AR1054" s="253"/>
      <c r="AS1054" s="253">
        <f>IF(SUM(AL1054:AM1054)&lt;SUM(AK1054),SUM(AK1054)-SUM(AL1054:AM1054),)</f>
        <v>0</v>
      </c>
      <c r="AT1054" s="27">
        <f t="shared" si="127"/>
        <v>0</v>
      </c>
      <c r="BH1054" s="256"/>
    </row>
    <row r="1055" spans="1:60" ht="18" customHeight="1">
      <c r="A1055" s="218">
        <f>SUBTOTAL(3,$AT$7:AT1055)</f>
        <v>1049</v>
      </c>
      <c r="B1055" s="251" t="s">
        <v>13287</v>
      </c>
      <c r="C1055" s="251" t="str">
        <f t="shared" si="132"/>
        <v>009</v>
      </c>
      <c r="D1055" s="260" t="s">
        <v>5033</v>
      </c>
      <c r="E1055" s="258" t="s">
        <v>13288</v>
      </c>
      <c r="F1055" s="251" t="s">
        <v>10983</v>
      </c>
      <c r="G1055" s="251" t="s">
        <v>7106</v>
      </c>
      <c r="H1055" s="251"/>
      <c r="I1055" s="259" t="s">
        <v>7097</v>
      </c>
      <c r="J1055" s="252"/>
      <c r="K1055" s="259" t="s">
        <v>7097</v>
      </c>
      <c r="L1055" s="252"/>
      <c r="M1055" s="251" t="s">
        <v>12950</v>
      </c>
      <c r="N1055" s="251"/>
      <c r="O1055" s="251"/>
      <c r="P1055" s="251"/>
      <c r="Q1055" s="288">
        <v>6600000</v>
      </c>
      <c r="R1055" s="288"/>
      <c r="S1055" s="288"/>
      <c r="T1055" s="288"/>
      <c r="U1055" s="253">
        <v>6600000</v>
      </c>
      <c r="V1055" s="253"/>
      <c r="W1055" s="253"/>
      <c r="X1055" s="253"/>
      <c r="Y1055" s="253"/>
      <c r="Z1055" s="253"/>
      <c r="AA1055" s="253"/>
      <c r="AB1055" s="253"/>
      <c r="AC1055" s="253"/>
      <c r="AD1055" s="253"/>
      <c r="AE1055" s="253"/>
      <c r="AF1055" s="253"/>
      <c r="AG1055" s="253"/>
      <c r="AH1055" s="253"/>
      <c r="AI1055" s="253">
        <v>0</v>
      </c>
      <c r="AJ1055" s="253"/>
      <c r="AK1055" s="253">
        <v>7950000</v>
      </c>
      <c r="AL1055" s="253"/>
      <c r="AM1055" s="253"/>
      <c r="AN1055" s="253"/>
      <c r="AO1055" s="253">
        <v>7950000</v>
      </c>
      <c r="AP1055" s="253"/>
      <c r="AQ1055" s="253"/>
      <c r="AR1055" s="253"/>
      <c r="AS1055" s="253">
        <f>IF(SUM(AL1055:AO1055)&lt;SUM(AK1055),SUM(AK1055)-SUM(AL1055:AO1055),)</f>
        <v>0</v>
      </c>
      <c r="AT1055" s="27">
        <f t="shared" si="127"/>
        <v>0</v>
      </c>
      <c r="BH1055" s="256"/>
    </row>
    <row r="1056" spans="1:60" ht="18" customHeight="1">
      <c r="A1056" s="218">
        <f>SUBTOTAL(3,$AT$7:AT1056)</f>
        <v>1050</v>
      </c>
      <c r="B1056" s="251" t="s">
        <v>13289</v>
      </c>
      <c r="C1056" s="251" t="str">
        <f t="shared" si="132"/>
        <v>009</v>
      </c>
      <c r="D1056" s="260" t="s">
        <v>5138</v>
      </c>
      <c r="E1056" s="258" t="s">
        <v>9846</v>
      </c>
      <c r="F1056" s="251" t="s">
        <v>11823</v>
      </c>
      <c r="G1056" s="251" t="s">
        <v>7106</v>
      </c>
      <c r="H1056" s="251"/>
      <c r="I1056" s="259" t="s">
        <v>7097</v>
      </c>
      <c r="J1056" s="252"/>
      <c r="K1056" s="259" t="s">
        <v>7097</v>
      </c>
      <c r="L1056" s="252"/>
      <c r="M1056" s="251" t="s">
        <v>12936</v>
      </c>
      <c r="N1056" s="251"/>
      <c r="O1056" s="251"/>
      <c r="P1056" s="251"/>
      <c r="Q1056" s="288">
        <v>6600000</v>
      </c>
      <c r="R1056" s="288"/>
      <c r="S1056" s="288"/>
      <c r="T1056" s="288"/>
      <c r="U1056" s="253">
        <v>6600000</v>
      </c>
      <c r="V1056" s="253"/>
      <c r="W1056" s="253"/>
      <c r="X1056" s="253"/>
      <c r="Y1056" s="253"/>
      <c r="Z1056" s="253"/>
      <c r="AA1056" s="253"/>
      <c r="AB1056" s="253"/>
      <c r="AC1056" s="253"/>
      <c r="AD1056" s="253"/>
      <c r="AE1056" s="253"/>
      <c r="AF1056" s="253"/>
      <c r="AG1056" s="253"/>
      <c r="AH1056" s="253"/>
      <c r="AI1056" s="253">
        <v>0</v>
      </c>
      <c r="AJ1056" s="253"/>
      <c r="AK1056" s="253">
        <v>7950000</v>
      </c>
      <c r="AL1056" s="253"/>
      <c r="AM1056" s="253">
        <v>7950000</v>
      </c>
      <c r="AN1056" s="253"/>
      <c r="AO1056" s="253"/>
      <c r="AP1056" s="253"/>
      <c r="AQ1056" s="253"/>
      <c r="AR1056" s="253"/>
      <c r="AS1056" s="253">
        <f>IF(SUM(AL1056:AM1056)&lt;SUM(AK1056),SUM(AK1056)-SUM(AL1056:AM1056),)</f>
        <v>0</v>
      </c>
      <c r="AT1056" s="27">
        <f t="shared" si="127"/>
        <v>0</v>
      </c>
      <c r="BH1056" s="256"/>
    </row>
    <row r="1057" spans="1:60" ht="18" customHeight="1">
      <c r="A1057" s="218">
        <f>SUBTOTAL(3,$AT$7:AT1057)</f>
        <v>1051</v>
      </c>
      <c r="B1057" s="251" t="s">
        <v>13290</v>
      </c>
      <c r="C1057" s="251" t="str">
        <f t="shared" si="132"/>
        <v>009</v>
      </c>
      <c r="D1057" s="260" t="s">
        <v>6608</v>
      </c>
      <c r="E1057" s="258" t="s">
        <v>13291</v>
      </c>
      <c r="F1057" s="251" t="s">
        <v>11191</v>
      </c>
      <c r="G1057" s="251" t="s">
        <v>7106</v>
      </c>
      <c r="H1057" s="251"/>
      <c r="I1057" s="259" t="s">
        <v>7097</v>
      </c>
      <c r="J1057" s="252"/>
      <c r="K1057" s="259" t="s">
        <v>7097</v>
      </c>
      <c r="L1057" s="252"/>
      <c r="M1057" s="251" t="s">
        <v>12930</v>
      </c>
      <c r="N1057" s="251"/>
      <c r="O1057" s="251"/>
      <c r="P1057" s="251"/>
      <c r="Q1057" s="288">
        <v>6600000</v>
      </c>
      <c r="R1057" s="288"/>
      <c r="S1057" s="288"/>
      <c r="T1057" s="288"/>
      <c r="U1057" s="253">
        <v>6600000</v>
      </c>
      <c r="V1057" s="253"/>
      <c r="W1057" s="253"/>
      <c r="X1057" s="253"/>
      <c r="Y1057" s="253"/>
      <c r="Z1057" s="253"/>
      <c r="AA1057" s="253"/>
      <c r="AB1057" s="253"/>
      <c r="AC1057" s="253"/>
      <c r="AD1057" s="253"/>
      <c r="AE1057" s="253"/>
      <c r="AF1057" s="253"/>
      <c r="AG1057" s="253"/>
      <c r="AH1057" s="253"/>
      <c r="AI1057" s="253">
        <v>0</v>
      </c>
      <c r="AJ1057" s="253"/>
      <c r="AK1057" s="253">
        <v>7950000</v>
      </c>
      <c r="AL1057" s="253"/>
      <c r="AM1057" s="253">
        <v>7950000</v>
      </c>
      <c r="AN1057" s="253"/>
      <c r="AO1057" s="253"/>
      <c r="AP1057" s="253"/>
      <c r="AQ1057" s="253"/>
      <c r="AR1057" s="253"/>
      <c r="AS1057" s="253">
        <f>IF(SUM(AL1057:AM1057)&lt;SUM(AK1057),SUM(AK1057)-SUM(AL1057:AM1057),)</f>
        <v>0</v>
      </c>
      <c r="AT1057" s="27">
        <f t="shared" si="127"/>
        <v>0</v>
      </c>
      <c r="BH1057" s="256"/>
    </row>
    <row r="1058" spans="1:60" ht="18" customHeight="1">
      <c r="A1058" s="218">
        <f>SUBTOTAL(3,$AT$7:AT1058)</f>
        <v>1052</v>
      </c>
      <c r="B1058" s="251" t="s">
        <v>13292</v>
      </c>
      <c r="C1058" s="251" t="str">
        <f t="shared" si="132"/>
        <v>009</v>
      </c>
      <c r="D1058" s="260" t="s">
        <v>6950</v>
      </c>
      <c r="E1058" s="258" t="s">
        <v>13293</v>
      </c>
      <c r="F1058" s="251" t="s">
        <v>10645</v>
      </c>
      <c r="G1058" s="251" t="s">
        <v>7106</v>
      </c>
      <c r="H1058" s="251"/>
      <c r="I1058" s="259" t="s">
        <v>7097</v>
      </c>
      <c r="J1058" s="252"/>
      <c r="K1058" s="259" t="s">
        <v>7097</v>
      </c>
      <c r="L1058" s="252"/>
      <c r="M1058" s="251" t="s">
        <v>12933</v>
      </c>
      <c r="N1058" s="251"/>
      <c r="O1058" s="251"/>
      <c r="P1058" s="251"/>
      <c r="Q1058" s="288">
        <v>6600000</v>
      </c>
      <c r="R1058" s="288"/>
      <c r="S1058" s="288"/>
      <c r="T1058" s="288"/>
      <c r="U1058" s="253">
        <v>6600000</v>
      </c>
      <c r="V1058" s="253"/>
      <c r="W1058" s="253"/>
      <c r="X1058" s="253"/>
      <c r="Y1058" s="253"/>
      <c r="Z1058" s="253"/>
      <c r="AA1058" s="253"/>
      <c r="AB1058" s="253"/>
      <c r="AC1058" s="253"/>
      <c r="AD1058" s="253"/>
      <c r="AE1058" s="253"/>
      <c r="AF1058" s="253"/>
      <c r="AG1058" s="253"/>
      <c r="AH1058" s="253"/>
      <c r="AI1058" s="253">
        <v>0</v>
      </c>
      <c r="AJ1058" s="253"/>
      <c r="AK1058" s="253">
        <v>7950000</v>
      </c>
      <c r="AL1058" s="253"/>
      <c r="AM1058" s="253"/>
      <c r="AN1058" s="253"/>
      <c r="AO1058" s="253">
        <v>7950000</v>
      </c>
      <c r="AP1058" s="253"/>
      <c r="AQ1058" s="253"/>
      <c r="AR1058" s="253"/>
      <c r="AS1058" s="253">
        <f>IF(SUM(AL1058:AO1058)&lt;SUM(AK1058),SUM(AK1058)-SUM(AL1058:AO1058),)</f>
        <v>0</v>
      </c>
      <c r="AT1058" s="27">
        <f t="shared" si="127"/>
        <v>0</v>
      </c>
      <c r="BH1058" s="256"/>
    </row>
    <row r="1059" spans="1:60" ht="18" customHeight="1">
      <c r="A1059" s="218">
        <f>SUBTOTAL(3,$AT$7:AT1059)</f>
        <v>1053</v>
      </c>
      <c r="B1059" s="251" t="s">
        <v>13294</v>
      </c>
      <c r="C1059" s="251" t="str">
        <f t="shared" si="132"/>
        <v>009</v>
      </c>
      <c r="D1059" s="260" t="s">
        <v>5931</v>
      </c>
      <c r="E1059" s="258" t="s">
        <v>13295</v>
      </c>
      <c r="F1059" s="251" t="s">
        <v>11645</v>
      </c>
      <c r="G1059" s="251" t="s">
        <v>7106</v>
      </c>
      <c r="H1059" s="251"/>
      <c r="I1059" s="259" t="s">
        <v>7097</v>
      </c>
      <c r="J1059" s="252"/>
      <c r="K1059" s="259" t="s">
        <v>7097</v>
      </c>
      <c r="L1059" s="252"/>
      <c r="M1059" s="251" t="s">
        <v>12942</v>
      </c>
      <c r="N1059" s="251"/>
      <c r="O1059" s="251"/>
      <c r="P1059" s="251"/>
      <c r="Q1059" s="288">
        <v>6600000</v>
      </c>
      <c r="R1059" s="288"/>
      <c r="S1059" s="288"/>
      <c r="T1059" s="288"/>
      <c r="U1059" s="253">
        <v>6600000</v>
      </c>
      <c r="V1059" s="253"/>
      <c r="W1059" s="253"/>
      <c r="X1059" s="253"/>
      <c r="Y1059" s="253"/>
      <c r="Z1059" s="253"/>
      <c r="AA1059" s="253"/>
      <c r="AB1059" s="253"/>
      <c r="AC1059" s="253"/>
      <c r="AD1059" s="253"/>
      <c r="AE1059" s="253"/>
      <c r="AF1059" s="253"/>
      <c r="AG1059" s="253"/>
      <c r="AH1059" s="253"/>
      <c r="AI1059" s="253">
        <v>0</v>
      </c>
      <c r="AJ1059" s="253"/>
      <c r="AK1059" s="253">
        <v>7950000</v>
      </c>
      <c r="AL1059" s="253"/>
      <c r="AM1059" s="253">
        <v>7950000</v>
      </c>
      <c r="AN1059" s="253"/>
      <c r="AO1059" s="253"/>
      <c r="AP1059" s="253"/>
      <c r="AQ1059" s="253"/>
      <c r="AR1059" s="253"/>
      <c r="AS1059" s="253">
        <f t="shared" ref="AS1059:AS1069" si="133">IF(SUM(AL1059:AM1059)&lt;SUM(AK1059),SUM(AK1059)-SUM(AL1059:AM1059),)</f>
        <v>0</v>
      </c>
      <c r="AT1059" s="27">
        <f t="shared" si="127"/>
        <v>0</v>
      </c>
      <c r="BH1059" s="256"/>
    </row>
    <row r="1060" spans="1:60" ht="18" customHeight="1">
      <c r="A1060" s="218">
        <f>SUBTOTAL(3,$AT$7:AT1060)</f>
        <v>1054</v>
      </c>
      <c r="B1060" s="251" t="s">
        <v>13296</v>
      </c>
      <c r="C1060" s="251" t="str">
        <f t="shared" si="132"/>
        <v>009</v>
      </c>
      <c r="D1060" s="260" t="s">
        <v>5347</v>
      </c>
      <c r="E1060" s="258" t="s">
        <v>13297</v>
      </c>
      <c r="F1060" s="251" t="s">
        <v>13298</v>
      </c>
      <c r="G1060" s="251" t="s">
        <v>7106</v>
      </c>
      <c r="H1060" s="251"/>
      <c r="I1060" s="259" t="s">
        <v>7097</v>
      </c>
      <c r="J1060" s="252"/>
      <c r="K1060" s="259" t="s">
        <v>7097</v>
      </c>
      <c r="L1060" s="252"/>
      <c r="M1060" s="251" t="s">
        <v>12946</v>
      </c>
      <c r="N1060" s="251"/>
      <c r="O1060" s="251"/>
      <c r="P1060" s="251"/>
      <c r="Q1060" s="288">
        <v>6600000</v>
      </c>
      <c r="R1060" s="288"/>
      <c r="S1060" s="288"/>
      <c r="T1060" s="288"/>
      <c r="U1060" s="253">
        <v>6600000</v>
      </c>
      <c r="V1060" s="253"/>
      <c r="W1060" s="253"/>
      <c r="X1060" s="253"/>
      <c r="Y1060" s="253"/>
      <c r="Z1060" s="253"/>
      <c r="AA1060" s="253"/>
      <c r="AB1060" s="253"/>
      <c r="AC1060" s="253"/>
      <c r="AD1060" s="253"/>
      <c r="AE1060" s="253"/>
      <c r="AF1060" s="253"/>
      <c r="AG1060" s="253"/>
      <c r="AH1060" s="253"/>
      <c r="AI1060" s="253">
        <v>0</v>
      </c>
      <c r="AJ1060" s="253"/>
      <c r="AK1060" s="253">
        <v>7950000</v>
      </c>
      <c r="AL1060" s="253"/>
      <c r="AM1060" s="253">
        <v>7950000</v>
      </c>
      <c r="AN1060" s="253"/>
      <c r="AO1060" s="253"/>
      <c r="AP1060" s="253"/>
      <c r="AQ1060" s="253"/>
      <c r="AR1060" s="253"/>
      <c r="AS1060" s="253">
        <f t="shared" si="133"/>
        <v>0</v>
      </c>
      <c r="AT1060" s="27">
        <f t="shared" si="127"/>
        <v>0</v>
      </c>
      <c r="BH1060" s="256"/>
    </row>
    <row r="1061" spans="1:60" ht="18" customHeight="1">
      <c r="A1061" s="218">
        <f>SUBTOTAL(3,$AT$7:AT1061)</f>
        <v>1055</v>
      </c>
      <c r="B1061" s="251" t="s">
        <v>13258</v>
      </c>
      <c r="C1061" s="251" t="str">
        <f t="shared" si="132"/>
        <v>009</v>
      </c>
      <c r="D1061" s="260" t="s">
        <v>13259</v>
      </c>
      <c r="E1061" s="258" t="s">
        <v>13260</v>
      </c>
      <c r="F1061" s="251" t="s">
        <v>13261</v>
      </c>
      <c r="G1061" s="251" t="s">
        <v>7106</v>
      </c>
      <c r="H1061" s="251"/>
      <c r="I1061" s="259" t="s">
        <v>7097</v>
      </c>
      <c r="J1061" s="252"/>
      <c r="K1061" s="259" t="s">
        <v>7097</v>
      </c>
      <c r="L1061" s="252"/>
      <c r="M1061" s="251" t="s">
        <v>12930</v>
      </c>
      <c r="N1061" s="251"/>
      <c r="O1061" s="251"/>
      <c r="P1061" s="251"/>
      <c r="Q1061" s="288">
        <v>6600000</v>
      </c>
      <c r="R1061" s="288"/>
      <c r="S1061" s="288"/>
      <c r="T1061" s="288"/>
      <c r="U1061" s="253"/>
      <c r="V1061" s="253"/>
      <c r="W1061" s="253"/>
      <c r="X1061" s="253"/>
      <c r="Y1061" s="253">
        <v>6600000</v>
      </c>
      <c r="Z1061" s="253"/>
      <c r="AA1061" s="253"/>
      <c r="AB1061" s="253"/>
      <c r="AC1061" s="253"/>
      <c r="AD1061" s="253"/>
      <c r="AE1061" s="253"/>
      <c r="AF1061" s="253"/>
      <c r="AG1061" s="253"/>
      <c r="AH1061" s="253"/>
      <c r="AI1061" s="253">
        <v>0</v>
      </c>
      <c r="AJ1061" s="253"/>
      <c r="AK1061" s="253">
        <v>7950000</v>
      </c>
      <c r="AL1061" s="253"/>
      <c r="AM1061" s="253"/>
      <c r="AN1061" s="253"/>
      <c r="AO1061" s="253"/>
      <c r="AP1061" s="253"/>
      <c r="AQ1061" s="253"/>
      <c r="AR1061" s="253"/>
      <c r="AS1061" s="253">
        <f t="shared" si="133"/>
        <v>7950000</v>
      </c>
      <c r="AT1061" s="27">
        <f t="shared" si="127"/>
        <v>7950000</v>
      </c>
      <c r="BH1061" s="256"/>
    </row>
    <row r="1062" spans="1:60" ht="18" customHeight="1">
      <c r="A1062" s="218">
        <f>SUBTOTAL(3,$AT$7:AT1062)</f>
        <v>1056</v>
      </c>
      <c r="B1062" s="251" t="s">
        <v>13302</v>
      </c>
      <c r="C1062" s="251" t="str">
        <f t="shared" si="132"/>
        <v>009</v>
      </c>
      <c r="D1062" s="260" t="s">
        <v>4739</v>
      </c>
      <c r="E1062" s="258" t="s">
        <v>13303</v>
      </c>
      <c r="F1062" s="251" t="s">
        <v>10671</v>
      </c>
      <c r="G1062" s="251" t="s">
        <v>7106</v>
      </c>
      <c r="H1062" s="251"/>
      <c r="I1062" s="259" t="s">
        <v>7097</v>
      </c>
      <c r="J1062" s="252"/>
      <c r="K1062" s="259" t="s">
        <v>7097</v>
      </c>
      <c r="L1062" s="252"/>
      <c r="M1062" s="251" t="s">
        <v>12936</v>
      </c>
      <c r="N1062" s="251"/>
      <c r="O1062" s="251"/>
      <c r="P1062" s="251"/>
      <c r="Q1062" s="288">
        <v>6600000</v>
      </c>
      <c r="R1062" s="288"/>
      <c r="S1062" s="288"/>
      <c r="T1062" s="288"/>
      <c r="U1062" s="253">
        <v>6600000</v>
      </c>
      <c r="V1062" s="253"/>
      <c r="W1062" s="253"/>
      <c r="X1062" s="253"/>
      <c r="Y1062" s="253"/>
      <c r="Z1062" s="253"/>
      <c r="AA1062" s="253"/>
      <c r="AB1062" s="253"/>
      <c r="AC1062" s="253"/>
      <c r="AD1062" s="253"/>
      <c r="AE1062" s="253"/>
      <c r="AF1062" s="253"/>
      <c r="AG1062" s="253"/>
      <c r="AH1062" s="253"/>
      <c r="AI1062" s="253">
        <v>0</v>
      </c>
      <c r="AJ1062" s="253"/>
      <c r="AK1062" s="253">
        <v>7950000</v>
      </c>
      <c r="AL1062" s="253"/>
      <c r="AM1062" s="253">
        <v>7950000</v>
      </c>
      <c r="AN1062" s="253"/>
      <c r="AO1062" s="253"/>
      <c r="AP1062" s="253"/>
      <c r="AQ1062" s="253"/>
      <c r="AR1062" s="253"/>
      <c r="AS1062" s="253">
        <f t="shared" si="133"/>
        <v>0</v>
      </c>
      <c r="AT1062" s="27">
        <f t="shared" si="127"/>
        <v>0</v>
      </c>
      <c r="BH1062" s="256"/>
    </row>
    <row r="1063" spans="1:60" ht="18" customHeight="1">
      <c r="A1063" s="218">
        <f>SUBTOTAL(3,$AT$7:AT1063)</f>
        <v>1057</v>
      </c>
      <c r="B1063" s="251" t="s">
        <v>13304</v>
      </c>
      <c r="C1063" s="251" t="str">
        <f t="shared" si="132"/>
        <v>009</v>
      </c>
      <c r="D1063" s="260" t="s">
        <v>5135</v>
      </c>
      <c r="E1063" s="258" t="s">
        <v>13305</v>
      </c>
      <c r="F1063" s="251" t="s">
        <v>10542</v>
      </c>
      <c r="G1063" s="251" t="s">
        <v>7106</v>
      </c>
      <c r="H1063" s="251"/>
      <c r="I1063" s="259" t="s">
        <v>7097</v>
      </c>
      <c r="J1063" s="252"/>
      <c r="K1063" s="259" t="s">
        <v>7097</v>
      </c>
      <c r="L1063" s="252"/>
      <c r="M1063" s="251" t="s">
        <v>12942</v>
      </c>
      <c r="N1063" s="251"/>
      <c r="O1063" s="251"/>
      <c r="P1063" s="251"/>
      <c r="Q1063" s="288">
        <v>6600000</v>
      </c>
      <c r="R1063" s="288"/>
      <c r="S1063" s="288"/>
      <c r="T1063" s="288"/>
      <c r="U1063" s="253">
        <v>6600000</v>
      </c>
      <c r="V1063" s="253"/>
      <c r="W1063" s="253"/>
      <c r="X1063" s="253"/>
      <c r="Y1063" s="253"/>
      <c r="Z1063" s="253"/>
      <c r="AA1063" s="253"/>
      <c r="AB1063" s="253"/>
      <c r="AC1063" s="253"/>
      <c r="AD1063" s="253"/>
      <c r="AE1063" s="253"/>
      <c r="AF1063" s="253"/>
      <c r="AG1063" s="253"/>
      <c r="AH1063" s="253"/>
      <c r="AI1063" s="253">
        <v>0</v>
      </c>
      <c r="AJ1063" s="253"/>
      <c r="AK1063" s="253">
        <v>7950000</v>
      </c>
      <c r="AL1063" s="253"/>
      <c r="AM1063" s="253"/>
      <c r="AN1063" s="253"/>
      <c r="AO1063" s="253"/>
      <c r="AP1063" s="253"/>
      <c r="AQ1063" s="253"/>
      <c r="AR1063" s="253"/>
      <c r="AS1063" s="253">
        <f t="shared" si="133"/>
        <v>7950000</v>
      </c>
      <c r="AT1063" s="27">
        <f t="shared" si="127"/>
        <v>7950000</v>
      </c>
      <c r="BH1063" s="256"/>
    </row>
    <row r="1064" spans="1:60" ht="18" customHeight="1">
      <c r="A1064" s="218">
        <f>SUBTOTAL(3,$AT$7:AT1064)</f>
        <v>1058</v>
      </c>
      <c r="B1064" s="251" t="s">
        <v>13306</v>
      </c>
      <c r="C1064" s="251" t="str">
        <f t="shared" si="132"/>
        <v>009</v>
      </c>
      <c r="D1064" s="260" t="s">
        <v>4953</v>
      </c>
      <c r="E1064" s="258" t="s">
        <v>13307</v>
      </c>
      <c r="F1064" s="251" t="s">
        <v>10884</v>
      </c>
      <c r="G1064" s="251" t="s">
        <v>7106</v>
      </c>
      <c r="H1064" s="251"/>
      <c r="I1064" s="259" t="s">
        <v>7097</v>
      </c>
      <c r="J1064" s="252"/>
      <c r="K1064" s="259" t="s">
        <v>7097</v>
      </c>
      <c r="L1064" s="252"/>
      <c r="M1064" s="251" t="s">
        <v>12936</v>
      </c>
      <c r="N1064" s="251"/>
      <c r="O1064" s="251"/>
      <c r="P1064" s="251"/>
      <c r="Q1064" s="288">
        <v>6600000</v>
      </c>
      <c r="R1064" s="288"/>
      <c r="S1064" s="288"/>
      <c r="T1064" s="288"/>
      <c r="U1064" s="253">
        <v>6600000</v>
      </c>
      <c r="V1064" s="253"/>
      <c r="W1064" s="253"/>
      <c r="X1064" s="253"/>
      <c r="Y1064" s="253"/>
      <c r="Z1064" s="253"/>
      <c r="AA1064" s="253"/>
      <c r="AB1064" s="253"/>
      <c r="AC1064" s="253"/>
      <c r="AD1064" s="253"/>
      <c r="AE1064" s="253"/>
      <c r="AF1064" s="253"/>
      <c r="AG1064" s="253"/>
      <c r="AH1064" s="253"/>
      <c r="AI1064" s="253">
        <v>0</v>
      </c>
      <c r="AJ1064" s="253"/>
      <c r="AK1064" s="253">
        <v>7950000</v>
      </c>
      <c r="AL1064" s="253"/>
      <c r="AM1064" s="253">
        <v>7950000</v>
      </c>
      <c r="AN1064" s="253"/>
      <c r="AO1064" s="253"/>
      <c r="AP1064" s="253"/>
      <c r="AQ1064" s="253"/>
      <c r="AR1064" s="253"/>
      <c r="AS1064" s="253">
        <f t="shared" si="133"/>
        <v>0</v>
      </c>
      <c r="AT1064" s="27">
        <f t="shared" si="127"/>
        <v>0</v>
      </c>
      <c r="BH1064" s="256"/>
    </row>
    <row r="1065" spans="1:60" ht="18" customHeight="1">
      <c r="A1065" s="218">
        <f>SUBTOTAL(3,$AT$7:AT1065)</f>
        <v>1059</v>
      </c>
      <c r="B1065" s="251" t="s">
        <v>13274</v>
      </c>
      <c r="C1065" s="251" t="str">
        <f t="shared" si="132"/>
        <v>009</v>
      </c>
      <c r="D1065" s="260" t="s">
        <v>13275</v>
      </c>
      <c r="E1065" s="258" t="s">
        <v>13276</v>
      </c>
      <c r="F1065" s="251" t="s">
        <v>7784</v>
      </c>
      <c r="G1065" s="251" t="s">
        <v>496</v>
      </c>
      <c r="H1065" s="251"/>
      <c r="I1065" s="259" t="s">
        <v>7097</v>
      </c>
      <c r="J1065" s="252"/>
      <c r="K1065" s="259" t="s">
        <v>7097</v>
      </c>
      <c r="L1065" s="252"/>
      <c r="M1065" s="251" t="s">
        <v>12930</v>
      </c>
      <c r="N1065" s="251"/>
      <c r="O1065" s="251"/>
      <c r="P1065" s="251"/>
      <c r="Q1065" s="288">
        <v>6600000</v>
      </c>
      <c r="R1065" s="288"/>
      <c r="S1065" s="288"/>
      <c r="T1065" s="288"/>
      <c r="U1065" s="253"/>
      <c r="V1065" s="253"/>
      <c r="W1065" s="253"/>
      <c r="X1065" s="253"/>
      <c r="Y1065" s="253"/>
      <c r="Z1065" s="253"/>
      <c r="AA1065" s="253"/>
      <c r="AB1065" s="253"/>
      <c r="AC1065" s="253">
        <v>6600000</v>
      </c>
      <c r="AD1065" s="253"/>
      <c r="AE1065" s="253"/>
      <c r="AF1065" s="253"/>
      <c r="AG1065" s="253"/>
      <c r="AH1065" s="253"/>
      <c r="AI1065" s="253">
        <v>0</v>
      </c>
      <c r="AJ1065" s="253"/>
      <c r="AK1065" s="253">
        <v>7950000</v>
      </c>
      <c r="AL1065" s="253"/>
      <c r="AM1065" s="253"/>
      <c r="AN1065" s="253"/>
      <c r="AO1065" s="253"/>
      <c r="AP1065" s="253"/>
      <c r="AQ1065" s="253"/>
      <c r="AR1065" s="253"/>
      <c r="AS1065" s="253">
        <f t="shared" si="133"/>
        <v>7950000</v>
      </c>
      <c r="AT1065" s="27">
        <f t="shared" si="127"/>
        <v>7950000</v>
      </c>
      <c r="BH1065" s="256"/>
    </row>
    <row r="1066" spans="1:60" ht="18" customHeight="1">
      <c r="A1066" s="218">
        <f>SUBTOTAL(3,$AT$7:AT1066)</f>
        <v>1060</v>
      </c>
      <c r="B1066" s="251" t="s">
        <v>13311</v>
      </c>
      <c r="C1066" s="251" t="str">
        <f t="shared" si="132"/>
        <v>009</v>
      </c>
      <c r="D1066" s="260" t="s">
        <v>5346</v>
      </c>
      <c r="E1066" s="258" t="s">
        <v>13312</v>
      </c>
      <c r="F1066" s="251" t="s">
        <v>11260</v>
      </c>
      <c r="G1066" s="251" t="s">
        <v>7106</v>
      </c>
      <c r="H1066" s="251"/>
      <c r="I1066" s="259" t="s">
        <v>7097</v>
      </c>
      <c r="J1066" s="252"/>
      <c r="K1066" s="259" t="s">
        <v>7097</v>
      </c>
      <c r="L1066" s="252"/>
      <c r="M1066" s="251" t="s">
        <v>12933</v>
      </c>
      <c r="N1066" s="251"/>
      <c r="O1066" s="251"/>
      <c r="P1066" s="251"/>
      <c r="Q1066" s="288">
        <v>6600000</v>
      </c>
      <c r="R1066" s="288"/>
      <c r="S1066" s="288"/>
      <c r="T1066" s="288"/>
      <c r="U1066" s="253">
        <v>6600000</v>
      </c>
      <c r="V1066" s="253"/>
      <c r="W1066" s="253"/>
      <c r="X1066" s="253"/>
      <c r="Y1066" s="253"/>
      <c r="Z1066" s="253"/>
      <c r="AA1066" s="253"/>
      <c r="AB1066" s="253"/>
      <c r="AC1066" s="253"/>
      <c r="AD1066" s="253"/>
      <c r="AE1066" s="253"/>
      <c r="AF1066" s="253"/>
      <c r="AG1066" s="253"/>
      <c r="AH1066" s="253"/>
      <c r="AI1066" s="253">
        <v>0</v>
      </c>
      <c r="AJ1066" s="253"/>
      <c r="AK1066" s="253">
        <v>7950000</v>
      </c>
      <c r="AL1066" s="253"/>
      <c r="AM1066" s="253">
        <v>7950000</v>
      </c>
      <c r="AN1066" s="253"/>
      <c r="AO1066" s="253"/>
      <c r="AP1066" s="253"/>
      <c r="AQ1066" s="253"/>
      <c r="AR1066" s="253"/>
      <c r="AS1066" s="253">
        <f t="shared" si="133"/>
        <v>0</v>
      </c>
      <c r="AT1066" s="27">
        <f t="shared" si="127"/>
        <v>0</v>
      </c>
      <c r="BH1066" s="256"/>
    </row>
    <row r="1067" spans="1:60" ht="18" customHeight="1">
      <c r="A1067" s="218">
        <f>SUBTOTAL(3,$AT$7:AT1067)</f>
        <v>1061</v>
      </c>
      <c r="B1067" s="251" t="s">
        <v>13313</v>
      </c>
      <c r="C1067" s="251" t="str">
        <f>MID(D1067:D2765,4,3)</f>
        <v>009</v>
      </c>
      <c r="D1067" s="260" t="s">
        <v>4836</v>
      </c>
      <c r="E1067" s="258" t="s">
        <v>13314</v>
      </c>
      <c r="F1067" s="251" t="s">
        <v>11331</v>
      </c>
      <c r="G1067" s="251" t="s">
        <v>7106</v>
      </c>
      <c r="H1067" s="251"/>
      <c r="I1067" s="259" t="s">
        <v>7097</v>
      </c>
      <c r="J1067" s="252"/>
      <c r="K1067" s="259" t="s">
        <v>7097</v>
      </c>
      <c r="L1067" s="252"/>
      <c r="M1067" s="251" t="s">
        <v>12930</v>
      </c>
      <c r="N1067" s="251"/>
      <c r="O1067" s="251"/>
      <c r="P1067" s="251"/>
      <c r="Q1067" s="288">
        <v>6600000</v>
      </c>
      <c r="R1067" s="288"/>
      <c r="S1067" s="288"/>
      <c r="T1067" s="288"/>
      <c r="U1067" s="253">
        <v>6600000</v>
      </c>
      <c r="V1067" s="253"/>
      <c r="W1067" s="253"/>
      <c r="X1067" s="253"/>
      <c r="Y1067" s="253"/>
      <c r="Z1067" s="253"/>
      <c r="AA1067" s="253"/>
      <c r="AB1067" s="253"/>
      <c r="AC1067" s="253"/>
      <c r="AD1067" s="253"/>
      <c r="AE1067" s="253"/>
      <c r="AF1067" s="253"/>
      <c r="AG1067" s="253"/>
      <c r="AH1067" s="253"/>
      <c r="AI1067" s="253">
        <v>0</v>
      </c>
      <c r="AJ1067" s="253"/>
      <c r="AK1067" s="253">
        <v>7950000</v>
      </c>
      <c r="AL1067" s="253"/>
      <c r="AM1067" s="253">
        <v>7950000</v>
      </c>
      <c r="AN1067" s="253"/>
      <c r="AO1067" s="253"/>
      <c r="AP1067" s="253"/>
      <c r="AQ1067" s="253"/>
      <c r="AR1067" s="253"/>
      <c r="AS1067" s="253">
        <f t="shared" si="133"/>
        <v>0</v>
      </c>
      <c r="AT1067" s="27">
        <f t="shared" si="127"/>
        <v>0</v>
      </c>
      <c r="BH1067" s="256"/>
    </row>
    <row r="1068" spans="1:60" ht="18" customHeight="1">
      <c r="A1068" s="218">
        <f>SUBTOTAL(3,$AT$7:AT1068)</f>
        <v>1062</v>
      </c>
      <c r="B1068" s="251" t="s">
        <v>13315</v>
      </c>
      <c r="C1068" s="251" t="str">
        <f>MID(D1068:D2766,4,3)</f>
        <v>009</v>
      </c>
      <c r="D1068" s="260" t="s">
        <v>5372</v>
      </c>
      <c r="E1068" s="258" t="s">
        <v>13316</v>
      </c>
      <c r="F1068" s="251" t="s">
        <v>10742</v>
      </c>
      <c r="G1068" s="251" t="s">
        <v>7106</v>
      </c>
      <c r="H1068" s="251"/>
      <c r="I1068" s="259" t="s">
        <v>7097</v>
      </c>
      <c r="J1068" s="252"/>
      <c r="K1068" s="259" t="s">
        <v>7097</v>
      </c>
      <c r="L1068" s="252"/>
      <c r="M1068" s="251" t="s">
        <v>12933</v>
      </c>
      <c r="N1068" s="251"/>
      <c r="O1068" s="251"/>
      <c r="P1068" s="251"/>
      <c r="Q1068" s="288">
        <v>6600000</v>
      </c>
      <c r="R1068" s="288"/>
      <c r="S1068" s="288"/>
      <c r="T1068" s="288"/>
      <c r="U1068" s="253">
        <v>6600000</v>
      </c>
      <c r="V1068" s="253"/>
      <c r="W1068" s="253"/>
      <c r="X1068" s="253"/>
      <c r="Y1068" s="253"/>
      <c r="Z1068" s="253"/>
      <c r="AA1068" s="253"/>
      <c r="AB1068" s="253"/>
      <c r="AC1068" s="253"/>
      <c r="AD1068" s="253"/>
      <c r="AE1068" s="253"/>
      <c r="AF1068" s="253"/>
      <c r="AG1068" s="253"/>
      <c r="AH1068" s="253"/>
      <c r="AI1068" s="253">
        <v>0</v>
      </c>
      <c r="AJ1068" s="253"/>
      <c r="AK1068" s="253">
        <v>7950000</v>
      </c>
      <c r="AL1068" s="253"/>
      <c r="AM1068" s="253">
        <v>7950000</v>
      </c>
      <c r="AN1068" s="253"/>
      <c r="AO1068" s="253"/>
      <c r="AP1068" s="253"/>
      <c r="AQ1068" s="253"/>
      <c r="AR1068" s="253"/>
      <c r="AS1068" s="253">
        <f t="shared" si="133"/>
        <v>0</v>
      </c>
      <c r="AT1068" s="27">
        <f t="shared" si="127"/>
        <v>0</v>
      </c>
      <c r="BH1068" s="256"/>
    </row>
    <row r="1069" spans="1:60" ht="18" customHeight="1">
      <c r="A1069" s="218">
        <f>SUBTOTAL(3,$AT$7:AT1069)</f>
        <v>1063</v>
      </c>
      <c r="B1069" s="251" t="s">
        <v>13317</v>
      </c>
      <c r="C1069" s="251" t="str">
        <f>MID(D1069:D2767,4,3)</f>
        <v>009</v>
      </c>
      <c r="D1069" s="260" t="s">
        <v>4816</v>
      </c>
      <c r="E1069" s="258" t="s">
        <v>13318</v>
      </c>
      <c r="F1069" s="251" t="s">
        <v>11364</v>
      </c>
      <c r="G1069" s="251" t="s">
        <v>496</v>
      </c>
      <c r="H1069" s="251"/>
      <c r="I1069" s="259" t="s">
        <v>7097</v>
      </c>
      <c r="J1069" s="252"/>
      <c r="K1069" s="259" t="s">
        <v>7097</v>
      </c>
      <c r="L1069" s="252"/>
      <c r="M1069" s="251" t="s">
        <v>12942</v>
      </c>
      <c r="N1069" s="251"/>
      <c r="O1069" s="251"/>
      <c r="P1069" s="251"/>
      <c r="Q1069" s="288">
        <v>6600000</v>
      </c>
      <c r="R1069" s="288"/>
      <c r="S1069" s="288"/>
      <c r="T1069" s="288"/>
      <c r="U1069" s="253">
        <v>6600000</v>
      </c>
      <c r="V1069" s="253"/>
      <c r="W1069" s="253"/>
      <c r="X1069" s="253"/>
      <c r="Y1069" s="253"/>
      <c r="Z1069" s="253"/>
      <c r="AA1069" s="253"/>
      <c r="AB1069" s="253"/>
      <c r="AC1069" s="253"/>
      <c r="AD1069" s="253"/>
      <c r="AE1069" s="253"/>
      <c r="AF1069" s="253"/>
      <c r="AG1069" s="253"/>
      <c r="AH1069" s="253"/>
      <c r="AI1069" s="253">
        <v>0</v>
      </c>
      <c r="AJ1069" s="253"/>
      <c r="AK1069" s="253">
        <v>7950000</v>
      </c>
      <c r="AL1069" s="253"/>
      <c r="AM1069" s="253">
        <v>7950000</v>
      </c>
      <c r="AN1069" s="253"/>
      <c r="AO1069" s="253"/>
      <c r="AP1069" s="253"/>
      <c r="AQ1069" s="253"/>
      <c r="AR1069" s="253"/>
      <c r="AS1069" s="253">
        <f t="shared" si="133"/>
        <v>0</v>
      </c>
      <c r="AT1069" s="27">
        <f t="shared" si="127"/>
        <v>0</v>
      </c>
      <c r="BH1069" s="256"/>
    </row>
    <row r="1070" spans="1:60" ht="18" customHeight="1">
      <c r="A1070" s="218">
        <f>SUBTOTAL(3,$AT$7:AT1070)</f>
        <v>1064</v>
      </c>
      <c r="B1070" s="251" t="s">
        <v>13282</v>
      </c>
      <c r="C1070" s="251" t="str">
        <f>MID(D1070:D2767,4,3)</f>
        <v>009</v>
      </c>
      <c r="D1070" s="260" t="s">
        <v>13283</v>
      </c>
      <c r="E1070" s="258" t="s">
        <v>13284</v>
      </c>
      <c r="F1070" s="251" t="s">
        <v>11585</v>
      </c>
      <c r="G1070" s="251" t="s">
        <v>7106</v>
      </c>
      <c r="H1070" s="251"/>
      <c r="I1070" s="259" t="s">
        <v>7097</v>
      </c>
      <c r="J1070" s="252"/>
      <c r="K1070" s="259" t="s">
        <v>7097</v>
      </c>
      <c r="L1070" s="252"/>
      <c r="M1070" s="251" t="s">
        <v>12950</v>
      </c>
      <c r="N1070" s="251"/>
      <c r="O1070" s="251"/>
      <c r="P1070" s="251"/>
      <c r="Q1070" s="288">
        <v>6600000</v>
      </c>
      <c r="R1070" s="288"/>
      <c r="S1070" s="288"/>
      <c r="T1070" s="288"/>
      <c r="U1070" s="253"/>
      <c r="V1070" s="253"/>
      <c r="W1070" s="253">
        <v>6600000</v>
      </c>
      <c r="X1070" s="253"/>
      <c r="Y1070" s="253"/>
      <c r="Z1070" s="253"/>
      <c r="AA1070" s="253"/>
      <c r="AB1070" s="253"/>
      <c r="AC1070" s="253"/>
      <c r="AD1070" s="253"/>
      <c r="AE1070" s="253"/>
      <c r="AF1070" s="253"/>
      <c r="AG1070" s="253"/>
      <c r="AH1070" s="253"/>
      <c r="AI1070" s="253">
        <v>0</v>
      </c>
      <c r="AJ1070" s="253"/>
      <c r="AK1070" s="253">
        <v>7950000</v>
      </c>
      <c r="AL1070" s="253"/>
      <c r="AM1070" s="253"/>
      <c r="AN1070" s="253"/>
      <c r="AO1070" s="253">
        <v>7950000</v>
      </c>
      <c r="AP1070" s="253"/>
      <c r="AQ1070" s="253"/>
      <c r="AR1070" s="253"/>
      <c r="AS1070" s="253">
        <f>IF(SUM(AL1070:AO1070)&lt;SUM(AK1070),SUM(AK1070)-SUM(AL1070:AO1070),)</f>
        <v>0</v>
      </c>
      <c r="AT1070" s="27">
        <f t="shared" si="127"/>
        <v>0</v>
      </c>
      <c r="BH1070" s="256"/>
    </row>
    <row r="1071" spans="1:60" ht="18" customHeight="1">
      <c r="A1071" s="218">
        <f>SUBTOTAL(3,$AT$7:AT1071)</f>
        <v>1065</v>
      </c>
      <c r="B1071" s="251" t="s">
        <v>13299</v>
      </c>
      <c r="C1071" s="251" t="str">
        <f>MID(D1071:D2768,4,3)</f>
        <v>009</v>
      </c>
      <c r="D1071" s="260" t="s">
        <v>13300</v>
      </c>
      <c r="E1071" s="258" t="s">
        <v>13301</v>
      </c>
      <c r="F1071" s="251" t="s">
        <v>11411</v>
      </c>
      <c r="G1071" s="251" t="s">
        <v>7106</v>
      </c>
      <c r="H1071" s="251"/>
      <c r="I1071" s="259" t="s">
        <v>7097</v>
      </c>
      <c r="J1071" s="252"/>
      <c r="K1071" s="259" t="s">
        <v>7097</v>
      </c>
      <c r="L1071" s="252"/>
      <c r="M1071" s="251" t="s">
        <v>12950</v>
      </c>
      <c r="N1071" s="251"/>
      <c r="O1071" s="251"/>
      <c r="P1071" s="251"/>
      <c r="Q1071" s="288">
        <v>6600000</v>
      </c>
      <c r="R1071" s="288"/>
      <c r="S1071" s="288"/>
      <c r="T1071" s="288"/>
      <c r="U1071" s="253"/>
      <c r="V1071" s="253"/>
      <c r="W1071" s="253">
        <v>6600000</v>
      </c>
      <c r="X1071" s="253"/>
      <c r="Y1071" s="253"/>
      <c r="Z1071" s="253"/>
      <c r="AA1071" s="253"/>
      <c r="AB1071" s="253"/>
      <c r="AC1071" s="253"/>
      <c r="AD1071" s="253"/>
      <c r="AE1071" s="253"/>
      <c r="AF1071" s="253"/>
      <c r="AG1071" s="253"/>
      <c r="AH1071" s="253"/>
      <c r="AI1071" s="253">
        <v>0</v>
      </c>
      <c r="AJ1071" s="253"/>
      <c r="AK1071" s="253">
        <v>7950000</v>
      </c>
      <c r="AL1071" s="253"/>
      <c r="AM1071" s="253">
        <v>7950000</v>
      </c>
      <c r="AN1071" s="253"/>
      <c r="AO1071" s="253"/>
      <c r="AP1071" s="253"/>
      <c r="AQ1071" s="253"/>
      <c r="AR1071" s="253"/>
      <c r="AS1071" s="253">
        <f t="shared" ref="AS1071:AS1083" si="134">IF(SUM(AL1071:AM1071)&lt;SUM(AK1071),SUM(AK1071)-SUM(AL1071:AM1071),)</f>
        <v>0</v>
      </c>
      <c r="AT1071" s="27">
        <f t="shared" si="127"/>
        <v>0</v>
      </c>
      <c r="BH1071" s="256"/>
    </row>
    <row r="1072" spans="1:60" ht="18" customHeight="1">
      <c r="A1072" s="218">
        <f>SUBTOTAL(3,$AT$7:AT1072)</f>
        <v>1066</v>
      </c>
      <c r="B1072" s="251" t="s">
        <v>13325</v>
      </c>
      <c r="C1072" s="251" t="str">
        <f>MID(D1072:D2770,4,3)</f>
        <v>009</v>
      </c>
      <c r="D1072" s="260" t="s">
        <v>6409</v>
      </c>
      <c r="E1072" s="258" t="s">
        <v>13326</v>
      </c>
      <c r="F1072" s="251" t="s">
        <v>10970</v>
      </c>
      <c r="G1072" s="251" t="s">
        <v>7106</v>
      </c>
      <c r="H1072" s="251"/>
      <c r="I1072" s="259" t="s">
        <v>7097</v>
      </c>
      <c r="J1072" s="252"/>
      <c r="K1072" s="259" t="s">
        <v>7097</v>
      </c>
      <c r="L1072" s="252"/>
      <c r="M1072" s="251" t="s">
        <v>12950</v>
      </c>
      <c r="N1072" s="251"/>
      <c r="O1072" s="251"/>
      <c r="P1072" s="251"/>
      <c r="Q1072" s="288">
        <v>6600000</v>
      </c>
      <c r="R1072" s="288"/>
      <c r="S1072" s="288"/>
      <c r="T1072" s="288"/>
      <c r="U1072" s="253">
        <v>6600000</v>
      </c>
      <c r="V1072" s="253"/>
      <c r="W1072" s="253"/>
      <c r="X1072" s="253"/>
      <c r="Y1072" s="253"/>
      <c r="Z1072" s="253"/>
      <c r="AA1072" s="253"/>
      <c r="AB1072" s="253"/>
      <c r="AC1072" s="253"/>
      <c r="AD1072" s="253"/>
      <c r="AE1072" s="253"/>
      <c r="AF1072" s="253"/>
      <c r="AG1072" s="253"/>
      <c r="AH1072" s="253"/>
      <c r="AI1072" s="253">
        <v>0</v>
      </c>
      <c r="AJ1072" s="253"/>
      <c r="AK1072" s="253">
        <v>7950000</v>
      </c>
      <c r="AL1072" s="253"/>
      <c r="AM1072" s="253">
        <v>7950000</v>
      </c>
      <c r="AN1072" s="253"/>
      <c r="AO1072" s="253"/>
      <c r="AP1072" s="253"/>
      <c r="AQ1072" s="253"/>
      <c r="AR1072" s="253"/>
      <c r="AS1072" s="253">
        <f t="shared" si="134"/>
        <v>0</v>
      </c>
      <c r="AT1072" s="27">
        <f t="shared" si="127"/>
        <v>0</v>
      </c>
      <c r="BH1072" s="256"/>
    </row>
    <row r="1073" spans="1:60" ht="18" customHeight="1">
      <c r="A1073" s="218">
        <f>SUBTOTAL(3,$AT$7:AT1073)</f>
        <v>1067</v>
      </c>
      <c r="B1073" s="251" t="s">
        <v>13308</v>
      </c>
      <c r="C1073" s="251" t="str">
        <f>MID(D1073:D2770,4,3)</f>
        <v>009</v>
      </c>
      <c r="D1073" s="260" t="s">
        <v>13309</v>
      </c>
      <c r="E1073" s="258" t="s">
        <v>13310</v>
      </c>
      <c r="F1073" s="251" t="s">
        <v>11417</v>
      </c>
      <c r="G1073" s="251" t="s">
        <v>7106</v>
      </c>
      <c r="H1073" s="251"/>
      <c r="I1073" s="259" t="s">
        <v>7097</v>
      </c>
      <c r="J1073" s="252"/>
      <c r="K1073" s="259" t="s">
        <v>7097</v>
      </c>
      <c r="L1073" s="252"/>
      <c r="M1073" s="251" t="s">
        <v>12933</v>
      </c>
      <c r="N1073" s="251"/>
      <c r="O1073" s="251"/>
      <c r="P1073" s="251"/>
      <c r="Q1073" s="288">
        <v>6600000</v>
      </c>
      <c r="R1073" s="288"/>
      <c r="S1073" s="288"/>
      <c r="T1073" s="288"/>
      <c r="U1073" s="253"/>
      <c r="V1073" s="253"/>
      <c r="W1073" s="253">
        <v>6600000</v>
      </c>
      <c r="X1073" s="253"/>
      <c r="Y1073" s="253"/>
      <c r="Z1073" s="253"/>
      <c r="AA1073" s="253"/>
      <c r="AB1073" s="253"/>
      <c r="AC1073" s="253"/>
      <c r="AD1073" s="253"/>
      <c r="AE1073" s="253"/>
      <c r="AF1073" s="253"/>
      <c r="AG1073" s="253"/>
      <c r="AH1073" s="253"/>
      <c r="AI1073" s="253">
        <v>0</v>
      </c>
      <c r="AJ1073" s="253"/>
      <c r="AK1073" s="253">
        <v>7950000</v>
      </c>
      <c r="AL1073" s="253"/>
      <c r="AM1073" s="253">
        <v>7950000</v>
      </c>
      <c r="AN1073" s="253"/>
      <c r="AO1073" s="253"/>
      <c r="AP1073" s="253"/>
      <c r="AQ1073" s="253"/>
      <c r="AR1073" s="253"/>
      <c r="AS1073" s="253">
        <f t="shared" si="134"/>
        <v>0</v>
      </c>
      <c r="AT1073" s="27">
        <f t="shared" si="127"/>
        <v>0</v>
      </c>
      <c r="BH1073" s="256"/>
    </row>
    <row r="1074" spans="1:60" ht="18" customHeight="1">
      <c r="A1074" s="218">
        <f>SUBTOTAL(3,$AT$7:AT1074)</f>
        <v>1068</v>
      </c>
      <c r="B1074" s="251" t="s">
        <v>13330</v>
      </c>
      <c r="C1074" s="251" t="str">
        <f t="shared" ref="C1074:C1091" si="135">MID(D1074:D2772,4,3)</f>
        <v>009</v>
      </c>
      <c r="D1074" s="260" t="s">
        <v>6461</v>
      </c>
      <c r="E1074" s="258" t="s">
        <v>13331</v>
      </c>
      <c r="F1074" s="251" t="s">
        <v>10905</v>
      </c>
      <c r="G1074" s="251" t="s">
        <v>7106</v>
      </c>
      <c r="H1074" s="251"/>
      <c r="I1074" s="259" t="s">
        <v>7097</v>
      </c>
      <c r="J1074" s="252"/>
      <c r="K1074" s="259" t="s">
        <v>7097</v>
      </c>
      <c r="L1074" s="252"/>
      <c r="M1074" s="251" t="s">
        <v>12930</v>
      </c>
      <c r="N1074" s="251"/>
      <c r="O1074" s="251"/>
      <c r="P1074" s="251"/>
      <c r="Q1074" s="288">
        <v>6600000</v>
      </c>
      <c r="R1074" s="288"/>
      <c r="S1074" s="288"/>
      <c r="T1074" s="288"/>
      <c r="U1074" s="253">
        <v>6600000</v>
      </c>
      <c r="V1074" s="253"/>
      <c r="W1074" s="253"/>
      <c r="X1074" s="253"/>
      <c r="Y1074" s="253"/>
      <c r="Z1074" s="253"/>
      <c r="AA1074" s="253"/>
      <c r="AB1074" s="253"/>
      <c r="AC1074" s="253"/>
      <c r="AD1074" s="253"/>
      <c r="AE1074" s="253"/>
      <c r="AF1074" s="253"/>
      <c r="AG1074" s="253"/>
      <c r="AH1074" s="253"/>
      <c r="AI1074" s="253">
        <v>0</v>
      </c>
      <c r="AJ1074" s="253"/>
      <c r="AK1074" s="253">
        <v>7950000</v>
      </c>
      <c r="AL1074" s="253"/>
      <c r="AM1074" s="253">
        <v>7950000</v>
      </c>
      <c r="AN1074" s="253"/>
      <c r="AO1074" s="253"/>
      <c r="AP1074" s="253"/>
      <c r="AQ1074" s="253"/>
      <c r="AR1074" s="253"/>
      <c r="AS1074" s="253">
        <f t="shared" si="134"/>
        <v>0</v>
      </c>
      <c r="AT1074" s="27">
        <f t="shared" si="127"/>
        <v>0</v>
      </c>
      <c r="BH1074" s="256"/>
    </row>
    <row r="1075" spans="1:60" ht="18" customHeight="1">
      <c r="A1075" s="218">
        <f>SUBTOTAL(3,$AT$7:AT1075)</f>
        <v>1069</v>
      </c>
      <c r="B1075" s="251" t="s">
        <v>13332</v>
      </c>
      <c r="C1075" s="251" t="str">
        <f t="shared" si="135"/>
        <v>009</v>
      </c>
      <c r="D1075" s="260" t="s">
        <v>6908</v>
      </c>
      <c r="E1075" s="258" t="s">
        <v>13333</v>
      </c>
      <c r="F1075" s="251" t="s">
        <v>10877</v>
      </c>
      <c r="G1075" s="251" t="s">
        <v>7106</v>
      </c>
      <c r="H1075" s="251"/>
      <c r="I1075" s="259" t="s">
        <v>7097</v>
      </c>
      <c r="J1075" s="252"/>
      <c r="K1075" s="259" t="s">
        <v>7097</v>
      </c>
      <c r="L1075" s="252"/>
      <c r="M1075" s="251" t="s">
        <v>12933</v>
      </c>
      <c r="N1075" s="251"/>
      <c r="O1075" s="251"/>
      <c r="P1075" s="251"/>
      <c r="Q1075" s="288">
        <v>6600000</v>
      </c>
      <c r="R1075" s="288"/>
      <c r="S1075" s="288"/>
      <c r="T1075" s="288"/>
      <c r="U1075" s="253">
        <v>6600000</v>
      </c>
      <c r="V1075" s="253"/>
      <c r="W1075" s="253"/>
      <c r="X1075" s="253"/>
      <c r="Y1075" s="253"/>
      <c r="Z1075" s="253"/>
      <c r="AA1075" s="253"/>
      <c r="AB1075" s="253"/>
      <c r="AC1075" s="253"/>
      <c r="AD1075" s="253"/>
      <c r="AE1075" s="253"/>
      <c r="AF1075" s="253"/>
      <c r="AG1075" s="253"/>
      <c r="AH1075" s="253"/>
      <c r="AI1075" s="253">
        <v>0</v>
      </c>
      <c r="AJ1075" s="253"/>
      <c r="AK1075" s="253">
        <v>7950000</v>
      </c>
      <c r="AL1075" s="253"/>
      <c r="AM1075" s="253">
        <v>7950000</v>
      </c>
      <c r="AN1075" s="253"/>
      <c r="AO1075" s="253"/>
      <c r="AP1075" s="253"/>
      <c r="AQ1075" s="253"/>
      <c r="AR1075" s="253"/>
      <c r="AS1075" s="253">
        <f t="shared" si="134"/>
        <v>0</v>
      </c>
      <c r="AT1075" s="27">
        <f t="shared" si="127"/>
        <v>0</v>
      </c>
      <c r="BH1075" s="256"/>
    </row>
    <row r="1076" spans="1:60" ht="18" customHeight="1">
      <c r="A1076" s="218">
        <f>SUBTOTAL(3,$AT$7:AT1076)</f>
        <v>1070</v>
      </c>
      <c r="B1076" s="251" t="s">
        <v>13334</v>
      </c>
      <c r="C1076" s="251" t="str">
        <f t="shared" si="135"/>
        <v>009</v>
      </c>
      <c r="D1076" s="260" t="s">
        <v>4881</v>
      </c>
      <c r="E1076" s="258" t="s">
        <v>13335</v>
      </c>
      <c r="F1076" s="251" t="s">
        <v>12514</v>
      </c>
      <c r="G1076" s="251" t="s">
        <v>7106</v>
      </c>
      <c r="H1076" s="251"/>
      <c r="I1076" s="259" t="s">
        <v>7097</v>
      </c>
      <c r="J1076" s="252"/>
      <c r="K1076" s="259" t="s">
        <v>7097</v>
      </c>
      <c r="L1076" s="252"/>
      <c r="M1076" s="251" t="s">
        <v>12946</v>
      </c>
      <c r="N1076" s="251"/>
      <c r="O1076" s="251"/>
      <c r="P1076" s="251"/>
      <c r="Q1076" s="288">
        <v>6600000</v>
      </c>
      <c r="R1076" s="288"/>
      <c r="S1076" s="288"/>
      <c r="T1076" s="288"/>
      <c r="U1076" s="253">
        <v>6600000</v>
      </c>
      <c r="V1076" s="253"/>
      <c r="W1076" s="253"/>
      <c r="X1076" s="253"/>
      <c r="Y1076" s="253"/>
      <c r="Z1076" s="253"/>
      <c r="AA1076" s="253"/>
      <c r="AB1076" s="253"/>
      <c r="AC1076" s="253"/>
      <c r="AD1076" s="253"/>
      <c r="AE1076" s="253"/>
      <c r="AF1076" s="253"/>
      <c r="AG1076" s="253"/>
      <c r="AH1076" s="253"/>
      <c r="AI1076" s="253">
        <v>0</v>
      </c>
      <c r="AJ1076" s="253"/>
      <c r="AK1076" s="253">
        <v>7950000</v>
      </c>
      <c r="AL1076" s="253"/>
      <c r="AM1076" s="253">
        <v>7950000</v>
      </c>
      <c r="AN1076" s="253"/>
      <c r="AO1076" s="253"/>
      <c r="AP1076" s="253"/>
      <c r="AQ1076" s="253"/>
      <c r="AR1076" s="253"/>
      <c r="AS1076" s="253">
        <f t="shared" si="134"/>
        <v>0</v>
      </c>
      <c r="AT1076" s="27">
        <f t="shared" si="127"/>
        <v>0</v>
      </c>
      <c r="BH1076" s="256"/>
    </row>
    <row r="1077" spans="1:60" ht="18" customHeight="1">
      <c r="A1077" s="218">
        <f>SUBTOTAL(3,$AT$7:AT1077)</f>
        <v>1071</v>
      </c>
      <c r="B1077" s="251" t="s">
        <v>13336</v>
      </c>
      <c r="C1077" s="251" t="str">
        <f t="shared" si="135"/>
        <v>009</v>
      </c>
      <c r="D1077" s="260" t="s">
        <v>6287</v>
      </c>
      <c r="E1077" s="258" t="s">
        <v>13337</v>
      </c>
      <c r="F1077" s="251" t="s">
        <v>13338</v>
      </c>
      <c r="G1077" s="251" t="s">
        <v>7106</v>
      </c>
      <c r="H1077" s="251"/>
      <c r="I1077" s="259" t="s">
        <v>7097</v>
      </c>
      <c r="J1077" s="252"/>
      <c r="K1077" s="259" t="s">
        <v>7097</v>
      </c>
      <c r="L1077" s="252"/>
      <c r="M1077" s="251" t="s">
        <v>12950</v>
      </c>
      <c r="N1077" s="251"/>
      <c r="O1077" s="251"/>
      <c r="P1077" s="251"/>
      <c r="Q1077" s="288">
        <v>6600000</v>
      </c>
      <c r="R1077" s="288"/>
      <c r="S1077" s="288"/>
      <c r="T1077" s="288"/>
      <c r="U1077" s="253">
        <v>6600000</v>
      </c>
      <c r="V1077" s="253"/>
      <c r="W1077" s="253"/>
      <c r="X1077" s="253"/>
      <c r="Y1077" s="253"/>
      <c r="Z1077" s="253"/>
      <c r="AA1077" s="253"/>
      <c r="AB1077" s="253"/>
      <c r="AC1077" s="253"/>
      <c r="AD1077" s="253"/>
      <c r="AE1077" s="253"/>
      <c r="AF1077" s="253"/>
      <c r="AG1077" s="253"/>
      <c r="AH1077" s="253"/>
      <c r="AI1077" s="253">
        <v>0</v>
      </c>
      <c r="AJ1077" s="253"/>
      <c r="AK1077" s="253">
        <v>7950000</v>
      </c>
      <c r="AL1077" s="253"/>
      <c r="AM1077" s="253">
        <v>7950000</v>
      </c>
      <c r="AN1077" s="253"/>
      <c r="AO1077" s="253"/>
      <c r="AP1077" s="253"/>
      <c r="AQ1077" s="253"/>
      <c r="AR1077" s="253"/>
      <c r="AS1077" s="253">
        <f t="shared" si="134"/>
        <v>0</v>
      </c>
      <c r="AT1077" s="27">
        <f t="shared" si="127"/>
        <v>0</v>
      </c>
      <c r="BH1077" s="256"/>
    </row>
    <row r="1078" spans="1:60" ht="18" customHeight="1">
      <c r="A1078" s="218">
        <f>SUBTOTAL(3,$AT$7:AT1078)</f>
        <v>1072</v>
      </c>
      <c r="B1078" s="251" t="s">
        <v>13319</v>
      </c>
      <c r="C1078" s="251" t="str">
        <f t="shared" si="135"/>
        <v>009</v>
      </c>
      <c r="D1078" s="260" t="s">
        <v>13320</v>
      </c>
      <c r="E1078" s="258" t="s">
        <v>13321</v>
      </c>
      <c r="F1078" s="262" t="s">
        <v>11281</v>
      </c>
      <c r="G1078" s="251" t="s">
        <v>496</v>
      </c>
      <c r="H1078" s="251"/>
      <c r="I1078" s="259" t="s">
        <v>7097</v>
      </c>
      <c r="J1078" s="252"/>
      <c r="K1078" s="259" t="s">
        <v>7097</v>
      </c>
      <c r="L1078" s="252"/>
      <c r="M1078" s="251" t="s">
        <v>12946</v>
      </c>
      <c r="N1078" s="251"/>
      <c r="O1078" s="251"/>
      <c r="P1078" s="251"/>
      <c r="Q1078" s="288">
        <v>6600000</v>
      </c>
      <c r="R1078" s="288"/>
      <c r="S1078" s="288"/>
      <c r="T1078" s="288"/>
      <c r="U1078" s="253"/>
      <c r="V1078" s="253"/>
      <c r="W1078" s="253">
        <v>6600000</v>
      </c>
      <c r="X1078" s="253"/>
      <c r="Y1078" s="253"/>
      <c r="Z1078" s="253"/>
      <c r="AA1078" s="253"/>
      <c r="AB1078" s="253"/>
      <c r="AC1078" s="253"/>
      <c r="AD1078" s="253"/>
      <c r="AE1078" s="253"/>
      <c r="AF1078" s="253"/>
      <c r="AG1078" s="253"/>
      <c r="AH1078" s="253"/>
      <c r="AI1078" s="253">
        <v>0</v>
      </c>
      <c r="AJ1078" s="253"/>
      <c r="AK1078" s="253">
        <v>7950000</v>
      </c>
      <c r="AL1078" s="253"/>
      <c r="AM1078" s="253">
        <v>7950000</v>
      </c>
      <c r="AN1078" s="253"/>
      <c r="AO1078" s="253"/>
      <c r="AP1078" s="253"/>
      <c r="AQ1078" s="253"/>
      <c r="AR1078" s="253"/>
      <c r="AS1078" s="253">
        <f t="shared" si="134"/>
        <v>0</v>
      </c>
      <c r="AT1078" s="27">
        <f t="shared" si="127"/>
        <v>0</v>
      </c>
      <c r="BH1078" s="256"/>
    </row>
    <row r="1079" spans="1:60" ht="18" customHeight="1">
      <c r="A1079" s="218">
        <f>SUBTOTAL(3,$AT$7:AT1079)</f>
        <v>1073</v>
      </c>
      <c r="B1079" s="251" t="s">
        <v>13322</v>
      </c>
      <c r="C1079" s="251" t="str">
        <f t="shared" si="135"/>
        <v>009</v>
      </c>
      <c r="D1079" s="260" t="s">
        <v>13323</v>
      </c>
      <c r="E1079" s="258" t="s">
        <v>13324</v>
      </c>
      <c r="F1079" s="251" t="s">
        <v>11212</v>
      </c>
      <c r="G1079" s="251" t="s">
        <v>7106</v>
      </c>
      <c r="H1079" s="251"/>
      <c r="I1079" s="259" t="s">
        <v>7097</v>
      </c>
      <c r="J1079" s="252"/>
      <c r="K1079" s="259" t="s">
        <v>7097</v>
      </c>
      <c r="L1079" s="252"/>
      <c r="M1079" s="251" t="s">
        <v>12942</v>
      </c>
      <c r="N1079" s="251"/>
      <c r="O1079" s="251"/>
      <c r="P1079" s="251"/>
      <c r="Q1079" s="288">
        <v>6600000</v>
      </c>
      <c r="R1079" s="288"/>
      <c r="S1079" s="288"/>
      <c r="T1079" s="288"/>
      <c r="U1079" s="253"/>
      <c r="V1079" s="253"/>
      <c r="W1079" s="253">
        <v>6600000</v>
      </c>
      <c r="X1079" s="253"/>
      <c r="Y1079" s="253"/>
      <c r="Z1079" s="253"/>
      <c r="AA1079" s="253"/>
      <c r="AB1079" s="253"/>
      <c r="AC1079" s="253"/>
      <c r="AD1079" s="253"/>
      <c r="AE1079" s="253"/>
      <c r="AF1079" s="253"/>
      <c r="AG1079" s="253"/>
      <c r="AH1079" s="253"/>
      <c r="AI1079" s="253">
        <v>0</v>
      </c>
      <c r="AJ1079" s="253"/>
      <c r="AK1079" s="253">
        <v>7950000</v>
      </c>
      <c r="AL1079" s="253"/>
      <c r="AM1079" s="253">
        <v>7950000</v>
      </c>
      <c r="AN1079" s="253"/>
      <c r="AO1079" s="253"/>
      <c r="AP1079" s="253"/>
      <c r="AQ1079" s="253"/>
      <c r="AR1079" s="253"/>
      <c r="AS1079" s="253">
        <f t="shared" si="134"/>
        <v>0</v>
      </c>
      <c r="AT1079" s="27">
        <f t="shared" si="127"/>
        <v>0</v>
      </c>
      <c r="BH1079" s="256"/>
    </row>
    <row r="1080" spans="1:60" ht="18" customHeight="1">
      <c r="A1080" s="218">
        <f>SUBTOTAL(3,$AT$7:AT1080)</f>
        <v>1074</v>
      </c>
      <c r="B1080" s="251" t="s">
        <v>13345</v>
      </c>
      <c r="C1080" s="251" t="str">
        <f t="shared" si="135"/>
        <v>009</v>
      </c>
      <c r="D1080" s="260" t="s">
        <v>5608</v>
      </c>
      <c r="E1080" s="258" t="s">
        <v>13346</v>
      </c>
      <c r="F1080" s="251" t="s">
        <v>10983</v>
      </c>
      <c r="G1080" s="251" t="s">
        <v>496</v>
      </c>
      <c r="H1080" s="251"/>
      <c r="I1080" s="259" t="s">
        <v>7097</v>
      </c>
      <c r="J1080" s="252"/>
      <c r="K1080" s="259" t="s">
        <v>7097</v>
      </c>
      <c r="L1080" s="252"/>
      <c r="M1080" s="251" t="s">
        <v>12933</v>
      </c>
      <c r="N1080" s="251"/>
      <c r="O1080" s="251"/>
      <c r="P1080" s="251"/>
      <c r="Q1080" s="288">
        <v>6600000</v>
      </c>
      <c r="R1080" s="288"/>
      <c r="S1080" s="288"/>
      <c r="T1080" s="288"/>
      <c r="U1080" s="253">
        <v>6600000</v>
      </c>
      <c r="V1080" s="253"/>
      <c r="W1080" s="253"/>
      <c r="X1080" s="253"/>
      <c r="Y1080" s="253"/>
      <c r="Z1080" s="253"/>
      <c r="AA1080" s="253"/>
      <c r="AB1080" s="253"/>
      <c r="AC1080" s="253"/>
      <c r="AD1080" s="253"/>
      <c r="AE1080" s="253"/>
      <c r="AF1080" s="253"/>
      <c r="AG1080" s="253"/>
      <c r="AH1080" s="253"/>
      <c r="AI1080" s="253">
        <v>0</v>
      </c>
      <c r="AJ1080" s="253"/>
      <c r="AK1080" s="253">
        <v>7950000</v>
      </c>
      <c r="AL1080" s="253"/>
      <c r="AM1080" s="253">
        <v>7950000</v>
      </c>
      <c r="AN1080" s="253"/>
      <c r="AO1080" s="253"/>
      <c r="AP1080" s="253"/>
      <c r="AQ1080" s="253"/>
      <c r="AR1080" s="253"/>
      <c r="AS1080" s="253">
        <f t="shared" si="134"/>
        <v>0</v>
      </c>
      <c r="AT1080" s="27">
        <f t="shared" si="127"/>
        <v>0</v>
      </c>
      <c r="BH1080" s="256"/>
    </row>
    <row r="1081" spans="1:60" ht="18" customHeight="1">
      <c r="A1081" s="218">
        <f>SUBTOTAL(3,$AT$7:AT1081)</f>
        <v>1075</v>
      </c>
      <c r="B1081" s="251" t="s">
        <v>13327</v>
      </c>
      <c r="C1081" s="251" t="str">
        <f t="shared" si="135"/>
        <v>009</v>
      </c>
      <c r="D1081" s="260" t="s">
        <v>13328</v>
      </c>
      <c r="E1081" s="258" t="s">
        <v>13329</v>
      </c>
      <c r="F1081" s="251" t="s">
        <v>11700</v>
      </c>
      <c r="G1081" s="251" t="s">
        <v>7106</v>
      </c>
      <c r="H1081" s="251"/>
      <c r="I1081" s="259" t="s">
        <v>7097</v>
      </c>
      <c r="J1081" s="252"/>
      <c r="K1081" s="259" t="s">
        <v>7097</v>
      </c>
      <c r="L1081" s="252"/>
      <c r="M1081" s="251" t="s">
        <v>12936</v>
      </c>
      <c r="N1081" s="251"/>
      <c r="O1081" s="251"/>
      <c r="P1081" s="251"/>
      <c r="Q1081" s="288">
        <v>6600000</v>
      </c>
      <c r="R1081" s="288"/>
      <c r="S1081" s="288"/>
      <c r="T1081" s="288"/>
      <c r="U1081" s="253"/>
      <c r="V1081" s="253"/>
      <c r="W1081" s="253">
        <v>6600000</v>
      </c>
      <c r="X1081" s="253"/>
      <c r="Y1081" s="253"/>
      <c r="Z1081" s="253"/>
      <c r="AA1081" s="253"/>
      <c r="AB1081" s="253"/>
      <c r="AC1081" s="253"/>
      <c r="AD1081" s="253"/>
      <c r="AE1081" s="253"/>
      <c r="AF1081" s="253"/>
      <c r="AG1081" s="253"/>
      <c r="AH1081" s="253"/>
      <c r="AI1081" s="253">
        <v>0</v>
      </c>
      <c r="AJ1081" s="253"/>
      <c r="AK1081" s="253">
        <v>7950000</v>
      </c>
      <c r="AL1081" s="253"/>
      <c r="AM1081" s="253">
        <v>7950000</v>
      </c>
      <c r="AN1081" s="253"/>
      <c r="AO1081" s="253"/>
      <c r="AP1081" s="253"/>
      <c r="AQ1081" s="253"/>
      <c r="AR1081" s="253"/>
      <c r="AS1081" s="253">
        <f t="shared" si="134"/>
        <v>0</v>
      </c>
      <c r="AT1081" s="27">
        <f t="shared" si="127"/>
        <v>0</v>
      </c>
      <c r="BH1081" s="256"/>
    </row>
    <row r="1082" spans="1:60" ht="18" customHeight="1">
      <c r="A1082" s="218">
        <f>SUBTOTAL(3,$AT$7:AT1082)</f>
        <v>1076</v>
      </c>
      <c r="B1082" s="251" t="s">
        <v>13339</v>
      </c>
      <c r="C1082" s="251" t="str">
        <f t="shared" si="135"/>
        <v>009</v>
      </c>
      <c r="D1082" s="260" t="s">
        <v>13340</v>
      </c>
      <c r="E1082" s="258" t="s">
        <v>13341</v>
      </c>
      <c r="F1082" s="251" t="s">
        <v>12569</v>
      </c>
      <c r="G1082" s="251" t="s">
        <v>496</v>
      </c>
      <c r="H1082" s="251"/>
      <c r="I1082" s="259" t="s">
        <v>7097</v>
      </c>
      <c r="J1082" s="252"/>
      <c r="K1082" s="259" t="s">
        <v>7097</v>
      </c>
      <c r="L1082" s="252"/>
      <c r="M1082" s="251" t="s">
        <v>12930</v>
      </c>
      <c r="N1082" s="251"/>
      <c r="O1082" s="251"/>
      <c r="P1082" s="251"/>
      <c r="Q1082" s="288">
        <v>6600000</v>
      </c>
      <c r="R1082" s="288"/>
      <c r="S1082" s="288"/>
      <c r="T1082" s="288"/>
      <c r="U1082" s="253"/>
      <c r="V1082" s="253"/>
      <c r="W1082" s="253">
        <v>6600000</v>
      </c>
      <c r="X1082" s="253"/>
      <c r="Y1082" s="253"/>
      <c r="Z1082" s="253"/>
      <c r="AA1082" s="253"/>
      <c r="AB1082" s="253"/>
      <c r="AC1082" s="253"/>
      <c r="AD1082" s="253"/>
      <c r="AE1082" s="253"/>
      <c r="AF1082" s="253"/>
      <c r="AG1082" s="253"/>
      <c r="AH1082" s="253"/>
      <c r="AI1082" s="253">
        <v>0</v>
      </c>
      <c r="AJ1082" s="253"/>
      <c r="AK1082" s="253">
        <v>7950000</v>
      </c>
      <c r="AL1082" s="253"/>
      <c r="AM1082" s="253"/>
      <c r="AN1082" s="253"/>
      <c r="AO1082" s="253"/>
      <c r="AP1082" s="253"/>
      <c r="AQ1082" s="253">
        <v>7950000</v>
      </c>
      <c r="AR1082" s="253"/>
      <c r="AS1082" s="253">
        <f>IF(SUM(AL1082:AQ1082)&lt;SUM(AK1082),SUM(AK1082)-SUM(AL1082:AQ1082),)</f>
        <v>0</v>
      </c>
      <c r="AT1082" s="27">
        <f t="shared" si="127"/>
        <v>0</v>
      </c>
      <c r="BH1082" s="256"/>
    </row>
    <row r="1083" spans="1:60" ht="18" customHeight="1">
      <c r="A1083" s="218">
        <f>SUBTOTAL(3,$AT$7:AT1083)</f>
        <v>1077</v>
      </c>
      <c r="B1083" s="251" t="s">
        <v>13353</v>
      </c>
      <c r="C1083" s="251" t="str">
        <f t="shared" si="135"/>
        <v>009</v>
      </c>
      <c r="D1083" s="260" t="s">
        <v>5002</v>
      </c>
      <c r="E1083" s="258" t="s">
        <v>13354</v>
      </c>
      <c r="F1083" s="251" t="s">
        <v>10639</v>
      </c>
      <c r="G1083" s="251" t="s">
        <v>7106</v>
      </c>
      <c r="H1083" s="251"/>
      <c r="I1083" s="259" t="s">
        <v>7097</v>
      </c>
      <c r="J1083" s="252"/>
      <c r="K1083" s="259" t="s">
        <v>7097</v>
      </c>
      <c r="L1083" s="252"/>
      <c r="M1083" s="251" t="s">
        <v>12950</v>
      </c>
      <c r="N1083" s="251"/>
      <c r="O1083" s="251"/>
      <c r="P1083" s="251"/>
      <c r="Q1083" s="288">
        <v>6600000</v>
      </c>
      <c r="R1083" s="288"/>
      <c r="S1083" s="288"/>
      <c r="T1083" s="288"/>
      <c r="U1083" s="253">
        <v>6600000</v>
      </c>
      <c r="V1083" s="253"/>
      <c r="W1083" s="253"/>
      <c r="X1083" s="253"/>
      <c r="Y1083" s="253"/>
      <c r="Z1083" s="253"/>
      <c r="AA1083" s="253"/>
      <c r="AB1083" s="253"/>
      <c r="AC1083" s="253"/>
      <c r="AD1083" s="253"/>
      <c r="AE1083" s="253"/>
      <c r="AF1083" s="253"/>
      <c r="AG1083" s="253"/>
      <c r="AH1083" s="253"/>
      <c r="AI1083" s="253">
        <v>0</v>
      </c>
      <c r="AJ1083" s="253"/>
      <c r="AK1083" s="253">
        <v>7950000</v>
      </c>
      <c r="AL1083" s="253"/>
      <c r="AM1083" s="253">
        <v>7950000</v>
      </c>
      <c r="AN1083" s="253"/>
      <c r="AO1083" s="253"/>
      <c r="AP1083" s="253"/>
      <c r="AQ1083" s="253"/>
      <c r="AR1083" s="253"/>
      <c r="AS1083" s="253">
        <f t="shared" si="134"/>
        <v>0</v>
      </c>
      <c r="AT1083" s="27">
        <f t="shared" si="127"/>
        <v>0</v>
      </c>
      <c r="BH1083" s="256"/>
    </row>
    <row r="1084" spans="1:60" ht="18" customHeight="1">
      <c r="A1084" s="218">
        <f>SUBTOTAL(3,$AT$7:AT1084)</f>
        <v>1078</v>
      </c>
      <c r="B1084" s="251" t="s">
        <v>13342</v>
      </c>
      <c r="C1084" s="251" t="str">
        <f t="shared" si="135"/>
        <v>009</v>
      </c>
      <c r="D1084" s="260" t="s">
        <v>13343</v>
      </c>
      <c r="E1084" s="258" t="s">
        <v>13344</v>
      </c>
      <c r="F1084" s="251" t="s">
        <v>10825</v>
      </c>
      <c r="G1084" s="251" t="s">
        <v>496</v>
      </c>
      <c r="H1084" s="251"/>
      <c r="I1084" s="259" t="s">
        <v>7097</v>
      </c>
      <c r="J1084" s="252"/>
      <c r="K1084" s="259" t="s">
        <v>7097</v>
      </c>
      <c r="L1084" s="252"/>
      <c r="M1084" s="251" t="s">
        <v>12936</v>
      </c>
      <c r="N1084" s="251"/>
      <c r="O1084" s="251"/>
      <c r="P1084" s="251"/>
      <c r="Q1084" s="288">
        <v>6600000</v>
      </c>
      <c r="R1084" s="288"/>
      <c r="S1084" s="288"/>
      <c r="T1084" s="288"/>
      <c r="U1084" s="253"/>
      <c r="V1084" s="253"/>
      <c r="W1084" s="253">
        <v>6600000</v>
      </c>
      <c r="X1084" s="253"/>
      <c r="Y1084" s="253"/>
      <c r="Z1084" s="253"/>
      <c r="AA1084" s="253"/>
      <c r="AB1084" s="253"/>
      <c r="AC1084" s="253"/>
      <c r="AD1084" s="253"/>
      <c r="AE1084" s="253"/>
      <c r="AF1084" s="253"/>
      <c r="AG1084" s="253"/>
      <c r="AH1084" s="253"/>
      <c r="AI1084" s="253">
        <v>0</v>
      </c>
      <c r="AJ1084" s="253"/>
      <c r="AK1084" s="253">
        <v>7950000</v>
      </c>
      <c r="AL1084" s="253"/>
      <c r="AM1084" s="253"/>
      <c r="AN1084" s="253"/>
      <c r="AO1084" s="253">
        <v>7950000</v>
      </c>
      <c r="AP1084" s="253"/>
      <c r="AQ1084" s="253"/>
      <c r="AR1084" s="253"/>
      <c r="AS1084" s="253">
        <f>IF(SUM(AL1084:AO1084)&lt;SUM(AK1084),SUM(AK1084)-SUM(AL1084:AO1084),)</f>
        <v>0</v>
      </c>
      <c r="AT1084" s="27">
        <f t="shared" si="127"/>
        <v>0</v>
      </c>
      <c r="BH1084" s="256"/>
    </row>
    <row r="1085" spans="1:60" ht="18" customHeight="1">
      <c r="A1085" s="218">
        <f>SUBTOTAL(3,$AT$7:AT1085)</f>
        <v>1079</v>
      </c>
      <c r="B1085" s="251" t="s">
        <v>13347</v>
      </c>
      <c r="C1085" s="251" t="str">
        <f t="shared" si="135"/>
        <v>009</v>
      </c>
      <c r="D1085" s="260" t="s">
        <v>13348</v>
      </c>
      <c r="E1085" s="258" t="s">
        <v>13349</v>
      </c>
      <c r="F1085" s="251" t="s">
        <v>11734</v>
      </c>
      <c r="G1085" s="251" t="s">
        <v>7106</v>
      </c>
      <c r="H1085" s="251"/>
      <c r="I1085" s="259" t="s">
        <v>7097</v>
      </c>
      <c r="J1085" s="252"/>
      <c r="K1085" s="259" t="s">
        <v>7097</v>
      </c>
      <c r="L1085" s="252"/>
      <c r="M1085" s="251" t="s">
        <v>12942</v>
      </c>
      <c r="N1085" s="251"/>
      <c r="O1085" s="251"/>
      <c r="P1085" s="251"/>
      <c r="Q1085" s="288">
        <v>6600000</v>
      </c>
      <c r="R1085" s="288"/>
      <c r="S1085" s="288"/>
      <c r="T1085" s="288"/>
      <c r="U1085" s="253"/>
      <c r="V1085" s="253"/>
      <c r="W1085" s="253">
        <v>6600000</v>
      </c>
      <c r="X1085" s="253"/>
      <c r="Y1085" s="253"/>
      <c r="Z1085" s="253"/>
      <c r="AA1085" s="253"/>
      <c r="AB1085" s="253"/>
      <c r="AC1085" s="253"/>
      <c r="AD1085" s="253"/>
      <c r="AE1085" s="253"/>
      <c r="AF1085" s="253"/>
      <c r="AG1085" s="253"/>
      <c r="AH1085" s="253"/>
      <c r="AI1085" s="253">
        <v>0</v>
      </c>
      <c r="AJ1085" s="253"/>
      <c r="AK1085" s="253">
        <v>7950000</v>
      </c>
      <c r="AL1085" s="253"/>
      <c r="AM1085" s="253">
        <v>7950000</v>
      </c>
      <c r="AN1085" s="253"/>
      <c r="AO1085" s="253"/>
      <c r="AP1085" s="253"/>
      <c r="AQ1085" s="253"/>
      <c r="AR1085" s="253"/>
      <c r="AS1085" s="253">
        <f>IF(SUM(AL1085:AM1085)&lt;SUM(AK1085),SUM(AK1085)-SUM(AL1085:AM1085),)</f>
        <v>0</v>
      </c>
      <c r="AT1085" s="27">
        <f t="shared" si="127"/>
        <v>0</v>
      </c>
      <c r="BH1085" s="256"/>
    </row>
    <row r="1086" spans="1:60" ht="18" customHeight="1">
      <c r="A1086" s="218">
        <f>SUBTOTAL(3,$AT$7:AT1086)</f>
        <v>1080</v>
      </c>
      <c r="B1086" s="251" t="s">
        <v>13361</v>
      </c>
      <c r="C1086" s="251" t="str">
        <f t="shared" si="135"/>
        <v>009</v>
      </c>
      <c r="D1086" s="260" t="s">
        <v>5765</v>
      </c>
      <c r="E1086" s="258" t="s">
        <v>13362</v>
      </c>
      <c r="F1086" s="251" t="s">
        <v>12022</v>
      </c>
      <c r="G1086" s="251" t="s">
        <v>496</v>
      </c>
      <c r="H1086" s="251"/>
      <c r="I1086" s="259" t="s">
        <v>7097</v>
      </c>
      <c r="J1086" s="252"/>
      <c r="K1086" s="259" t="s">
        <v>7097</v>
      </c>
      <c r="L1086" s="252"/>
      <c r="M1086" s="251" t="s">
        <v>12933</v>
      </c>
      <c r="N1086" s="251"/>
      <c r="O1086" s="251"/>
      <c r="P1086" s="251"/>
      <c r="Q1086" s="288">
        <v>6600000</v>
      </c>
      <c r="R1086" s="288"/>
      <c r="S1086" s="288"/>
      <c r="T1086" s="288"/>
      <c r="U1086" s="253">
        <v>6600000</v>
      </c>
      <c r="V1086" s="253"/>
      <c r="W1086" s="253"/>
      <c r="X1086" s="253"/>
      <c r="Y1086" s="253"/>
      <c r="Z1086" s="253"/>
      <c r="AA1086" s="253"/>
      <c r="AB1086" s="253"/>
      <c r="AC1086" s="253"/>
      <c r="AD1086" s="253"/>
      <c r="AE1086" s="253"/>
      <c r="AF1086" s="253"/>
      <c r="AG1086" s="253"/>
      <c r="AH1086" s="253"/>
      <c r="AI1086" s="253">
        <v>0</v>
      </c>
      <c r="AJ1086" s="253"/>
      <c r="AK1086" s="253">
        <v>7950000</v>
      </c>
      <c r="AL1086" s="253"/>
      <c r="AM1086" s="253">
        <v>7950000</v>
      </c>
      <c r="AN1086" s="253"/>
      <c r="AO1086" s="253"/>
      <c r="AP1086" s="253"/>
      <c r="AQ1086" s="253"/>
      <c r="AR1086" s="253"/>
      <c r="AS1086" s="253">
        <f>IF(SUM(AL1086:AM1086)&lt;SUM(AK1086),SUM(AK1086)-SUM(AL1086:AM1086),)</f>
        <v>0</v>
      </c>
      <c r="AT1086" s="27">
        <f t="shared" si="127"/>
        <v>0</v>
      </c>
      <c r="BH1086" s="256"/>
    </row>
    <row r="1087" spans="1:60" ht="18" customHeight="1">
      <c r="A1087" s="218">
        <f>SUBTOTAL(3,$AT$7:AT1087)</f>
        <v>1081</v>
      </c>
      <c r="B1087" s="251" t="s">
        <v>13350</v>
      </c>
      <c r="C1087" s="251" t="str">
        <f t="shared" si="135"/>
        <v>009</v>
      </c>
      <c r="D1087" s="260" t="s">
        <v>13351</v>
      </c>
      <c r="E1087" s="258" t="s">
        <v>13352</v>
      </c>
      <c r="F1087" s="251" t="s">
        <v>10560</v>
      </c>
      <c r="G1087" s="251" t="s">
        <v>7106</v>
      </c>
      <c r="H1087" s="251"/>
      <c r="I1087" s="259" t="s">
        <v>7097</v>
      </c>
      <c r="J1087" s="252"/>
      <c r="K1087" s="259" t="s">
        <v>7097</v>
      </c>
      <c r="L1087" s="252"/>
      <c r="M1087" s="251" t="s">
        <v>12946</v>
      </c>
      <c r="N1087" s="251"/>
      <c r="O1087" s="251"/>
      <c r="P1087" s="251"/>
      <c r="Q1087" s="288">
        <v>6600000</v>
      </c>
      <c r="R1087" s="288"/>
      <c r="S1087" s="288"/>
      <c r="T1087" s="288"/>
      <c r="U1087" s="253"/>
      <c r="V1087" s="253"/>
      <c r="W1087" s="253">
        <v>6600000</v>
      </c>
      <c r="X1087" s="253"/>
      <c r="Y1087" s="253"/>
      <c r="Z1087" s="253"/>
      <c r="AA1087" s="253"/>
      <c r="AB1087" s="253"/>
      <c r="AC1087" s="253"/>
      <c r="AD1087" s="253"/>
      <c r="AE1087" s="253"/>
      <c r="AF1087" s="253"/>
      <c r="AG1087" s="253"/>
      <c r="AH1087" s="253"/>
      <c r="AI1087" s="253">
        <v>0</v>
      </c>
      <c r="AJ1087" s="253"/>
      <c r="AK1087" s="253">
        <v>7950000</v>
      </c>
      <c r="AL1087" s="253"/>
      <c r="AM1087" s="253"/>
      <c r="AN1087" s="253"/>
      <c r="AO1087" s="253"/>
      <c r="AP1087" s="253"/>
      <c r="AQ1087" s="253"/>
      <c r="AR1087" s="253"/>
      <c r="AS1087" s="253">
        <f>IF(SUM(AL1087:AM1087)&lt;SUM(AK1087),SUM(AK1087)-SUM(AL1087:AM1087),)</f>
        <v>7950000</v>
      </c>
      <c r="AT1087" s="27">
        <f t="shared" si="127"/>
        <v>7950000</v>
      </c>
      <c r="BH1087" s="256"/>
    </row>
    <row r="1088" spans="1:60" ht="18" customHeight="1">
      <c r="A1088" s="218">
        <f>SUBTOTAL(3,$AT$7:AT1088)</f>
        <v>1082</v>
      </c>
      <c r="B1088" s="251" t="s">
        <v>13366</v>
      </c>
      <c r="C1088" s="251" t="str">
        <f t="shared" si="135"/>
        <v>009</v>
      </c>
      <c r="D1088" s="260" t="s">
        <v>6910</v>
      </c>
      <c r="E1088" s="258" t="s">
        <v>13367</v>
      </c>
      <c r="F1088" s="251" t="s">
        <v>11513</v>
      </c>
      <c r="G1088" s="251" t="s">
        <v>7106</v>
      </c>
      <c r="H1088" s="251"/>
      <c r="I1088" s="259" t="s">
        <v>7097</v>
      </c>
      <c r="J1088" s="252"/>
      <c r="K1088" s="259" t="s">
        <v>7097</v>
      </c>
      <c r="L1088" s="252"/>
      <c r="M1088" s="251" t="s">
        <v>12946</v>
      </c>
      <c r="N1088" s="251"/>
      <c r="O1088" s="251"/>
      <c r="P1088" s="251"/>
      <c r="Q1088" s="288">
        <v>6600000</v>
      </c>
      <c r="R1088" s="288"/>
      <c r="S1088" s="288"/>
      <c r="T1088" s="288"/>
      <c r="U1088" s="253">
        <v>6600000</v>
      </c>
      <c r="V1088" s="253"/>
      <c r="W1088" s="253"/>
      <c r="X1088" s="253"/>
      <c r="Y1088" s="253"/>
      <c r="Z1088" s="253"/>
      <c r="AA1088" s="253"/>
      <c r="AB1088" s="253"/>
      <c r="AC1088" s="253"/>
      <c r="AD1088" s="253"/>
      <c r="AE1088" s="253"/>
      <c r="AF1088" s="253"/>
      <c r="AG1088" s="253"/>
      <c r="AH1088" s="253"/>
      <c r="AI1088" s="253">
        <v>0</v>
      </c>
      <c r="AJ1088" s="253"/>
      <c r="AK1088" s="253">
        <v>7950000</v>
      </c>
      <c r="AL1088" s="253"/>
      <c r="AM1088" s="253"/>
      <c r="AN1088" s="253"/>
      <c r="AO1088" s="253"/>
      <c r="AP1088" s="253"/>
      <c r="AQ1088" s="253"/>
      <c r="AR1088" s="253"/>
      <c r="AS1088" s="253">
        <f>IF(SUM(AL1088:AM1088)&lt;SUM(AK1088),SUM(AK1088)-SUM(AL1088:AM1088),)</f>
        <v>7950000</v>
      </c>
      <c r="AT1088" s="27">
        <f t="shared" si="127"/>
        <v>7950000</v>
      </c>
      <c r="BH1088" s="256"/>
    </row>
    <row r="1089" spans="1:60" ht="18" customHeight="1">
      <c r="A1089" s="218">
        <f>SUBTOTAL(3,$AT$7:AT1089)</f>
        <v>1083</v>
      </c>
      <c r="B1089" s="251" t="s">
        <v>13355</v>
      </c>
      <c r="C1089" s="251" t="str">
        <f t="shared" si="135"/>
        <v>009</v>
      </c>
      <c r="D1089" s="260" t="s">
        <v>13356</v>
      </c>
      <c r="E1089" s="258" t="s">
        <v>13357</v>
      </c>
      <c r="F1089" s="251" t="s">
        <v>11652</v>
      </c>
      <c r="G1089" s="251" t="s">
        <v>7106</v>
      </c>
      <c r="H1089" s="251"/>
      <c r="I1089" s="259" t="s">
        <v>7097</v>
      </c>
      <c r="J1089" s="252"/>
      <c r="K1089" s="259" t="s">
        <v>7097</v>
      </c>
      <c r="L1089" s="252"/>
      <c r="M1089" s="251" t="s">
        <v>12936</v>
      </c>
      <c r="N1089" s="251"/>
      <c r="O1089" s="251"/>
      <c r="P1089" s="251"/>
      <c r="Q1089" s="288">
        <v>6600000</v>
      </c>
      <c r="R1089" s="288"/>
      <c r="S1089" s="288"/>
      <c r="T1089" s="288"/>
      <c r="U1089" s="253"/>
      <c r="V1089" s="253"/>
      <c r="W1089" s="253">
        <v>6600000</v>
      </c>
      <c r="X1089" s="253"/>
      <c r="Y1089" s="253"/>
      <c r="Z1089" s="253"/>
      <c r="AA1089" s="253"/>
      <c r="AB1089" s="253"/>
      <c r="AC1089" s="253"/>
      <c r="AD1089" s="253"/>
      <c r="AE1089" s="253"/>
      <c r="AF1089" s="253"/>
      <c r="AG1089" s="253"/>
      <c r="AH1089" s="253"/>
      <c r="AI1089" s="253">
        <v>0</v>
      </c>
      <c r="AJ1089" s="253"/>
      <c r="AK1089" s="253">
        <v>7950000</v>
      </c>
      <c r="AL1089" s="253"/>
      <c r="AM1089" s="253"/>
      <c r="AN1089" s="253"/>
      <c r="AO1089" s="253"/>
      <c r="AP1089" s="253"/>
      <c r="AQ1089" s="253"/>
      <c r="AR1089" s="253"/>
      <c r="AS1089" s="253">
        <f>IF(SUM(AL1089:AM1089)&lt;SUM(AK1089),SUM(AK1089)-SUM(AL1089:AM1089),)</f>
        <v>7950000</v>
      </c>
      <c r="AT1089" s="27">
        <f t="shared" si="127"/>
        <v>7950000</v>
      </c>
      <c r="BH1089" s="256"/>
    </row>
    <row r="1090" spans="1:60" ht="18" customHeight="1">
      <c r="A1090" s="218">
        <f>SUBTOTAL(3,$AT$7:AT1090)</f>
        <v>1084</v>
      </c>
      <c r="B1090" s="251" t="s">
        <v>13370</v>
      </c>
      <c r="C1090" s="251" t="str">
        <f t="shared" si="135"/>
        <v>009</v>
      </c>
      <c r="D1090" s="260" t="s">
        <v>6759</v>
      </c>
      <c r="E1090" s="258" t="s">
        <v>13371</v>
      </c>
      <c r="F1090" s="251" t="s">
        <v>12895</v>
      </c>
      <c r="G1090" s="251" t="s">
        <v>7106</v>
      </c>
      <c r="H1090" s="251"/>
      <c r="I1090" s="259" t="s">
        <v>7097</v>
      </c>
      <c r="J1090" s="252"/>
      <c r="K1090" s="259" t="s">
        <v>7097</v>
      </c>
      <c r="L1090" s="252"/>
      <c r="M1090" s="251" t="s">
        <v>12936</v>
      </c>
      <c r="N1090" s="251"/>
      <c r="O1090" s="251"/>
      <c r="P1090" s="251"/>
      <c r="Q1090" s="288">
        <v>6600000</v>
      </c>
      <c r="R1090" s="288"/>
      <c r="S1090" s="288"/>
      <c r="T1090" s="288"/>
      <c r="U1090" s="253">
        <v>6600000</v>
      </c>
      <c r="V1090" s="253"/>
      <c r="W1090" s="253"/>
      <c r="X1090" s="253"/>
      <c r="Y1090" s="253"/>
      <c r="Z1090" s="253"/>
      <c r="AA1090" s="253"/>
      <c r="AB1090" s="253"/>
      <c r="AC1090" s="253"/>
      <c r="AD1090" s="253"/>
      <c r="AE1090" s="253"/>
      <c r="AF1090" s="253"/>
      <c r="AG1090" s="253"/>
      <c r="AH1090" s="253"/>
      <c r="AI1090" s="253">
        <v>0</v>
      </c>
      <c r="AJ1090" s="253"/>
      <c r="AK1090" s="253">
        <v>7950000</v>
      </c>
      <c r="AL1090" s="253"/>
      <c r="AM1090" s="253"/>
      <c r="AN1090" s="253"/>
      <c r="AO1090" s="253">
        <v>7950000</v>
      </c>
      <c r="AP1090" s="253"/>
      <c r="AQ1090" s="253"/>
      <c r="AR1090" s="253"/>
      <c r="AS1090" s="253">
        <f>IF(SUM(AL1090:AO1090)&lt;SUM(AK1090),SUM(AK1090)-SUM(AL1090:AO1090),)</f>
        <v>0</v>
      </c>
      <c r="AT1090" s="27">
        <f t="shared" si="127"/>
        <v>0</v>
      </c>
      <c r="BH1090" s="256"/>
    </row>
    <row r="1091" spans="1:60" ht="18" customHeight="1">
      <c r="A1091" s="218">
        <f>SUBTOTAL(3,$AT$7:AT1091)</f>
        <v>1085</v>
      </c>
      <c r="B1091" s="251" t="s">
        <v>13372</v>
      </c>
      <c r="C1091" s="251" t="str">
        <f t="shared" si="135"/>
        <v>009</v>
      </c>
      <c r="D1091" s="260" t="s">
        <v>6395</v>
      </c>
      <c r="E1091" s="258" t="s">
        <v>13373</v>
      </c>
      <c r="F1091" s="251" t="s">
        <v>11281</v>
      </c>
      <c r="G1091" s="251" t="s">
        <v>7106</v>
      </c>
      <c r="H1091" s="251"/>
      <c r="I1091" s="259" t="s">
        <v>7097</v>
      </c>
      <c r="J1091" s="252"/>
      <c r="K1091" s="259" t="s">
        <v>7097</v>
      </c>
      <c r="L1091" s="252"/>
      <c r="M1091" s="251" t="s">
        <v>12930</v>
      </c>
      <c r="N1091" s="251"/>
      <c r="O1091" s="251"/>
      <c r="P1091" s="251"/>
      <c r="Q1091" s="288">
        <v>6600000</v>
      </c>
      <c r="R1091" s="288"/>
      <c r="S1091" s="288"/>
      <c r="T1091" s="288"/>
      <c r="U1091" s="253">
        <v>6600000</v>
      </c>
      <c r="V1091" s="253"/>
      <c r="W1091" s="253"/>
      <c r="X1091" s="253"/>
      <c r="Y1091" s="253"/>
      <c r="Z1091" s="253"/>
      <c r="AA1091" s="253"/>
      <c r="AB1091" s="253"/>
      <c r="AC1091" s="253"/>
      <c r="AD1091" s="253"/>
      <c r="AE1091" s="253"/>
      <c r="AF1091" s="253"/>
      <c r="AG1091" s="253"/>
      <c r="AH1091" s="253"/>
      <c r="AI1091" s="253">
        <v>0</v>
      </c>
      <c r="AJ1091" s="253"/>
      <c r="AK1091" s="253">
        <v>7950000</v>
      </c>
      <c r="AL1091" s="253"/>
      <c r="AM1091" s="253">
        <v>7950000</v>
      </c>
      <c r="AN1091" s="253"/>
      <c r="AO1091" s="253"/>
      <c r="AP1091" s="253"/>
      <c r="AQ1091" s="253"/>
      <c r="AR1091" s="253"/>
      <c r="AS1091" s="253">
        <f t="shared" ref="AS1091:AS1097" si="136">IF(SUM(AL1091:AM1091)&lt;SUM(AK1091),SUM(AK1091)-SUM(AL1091:AM1091),)</f>
        <v>0</v>
      </c>
      <c r="AT1091" s="27">
        <f t="shared" si="127"/>
        <v>0</v>
      </c>
      <c r="BH1091" s="256"/>
    </row>
    <row r="1092" spans="1:60" ht="18" customHeight="1">
      <c r="A1092" s="218">
        <f>SUBTOTAL(3,$AT$7:AT1092)</f>
        <v>1086</v>
      </c>
      <c r="B1092" s="262" t="s">
        <v>13358</v>
      </c>
      <c r="C1092" s="251" t="str">
        <f>MID(D1092:D2784,4,3)</f>
        <v>009</v>
      </c>
      <c r="D1092" s="261" t="s">
        <v>13359</v>
      </c>
      <c r="E1092" s="258" t="s">
        <v>13360</v>
      </c>
      <c r="F1092" s="251" t="s">
        <v>11837</v>
      </c>
      <c r="G1092" s="251" t="s">
        <v>7106</v>
      </c>
      <c r="H1092" s="251"/>
      <c r="I1092" s="259" t="s">
        <v>7097</v>
      </c>
      <c r="J1092" s="252"/>
      <c r="K1092" s="259" t="s">
        <v>7097</v>
      </c>
      <c r="L1092" s="252"/>
      <c r="M1092" s="251" t="s">
        <v>12930</v>
      </c>
      <c r="N1092" s="251"/>
      <c r="O1092" s="251"/>
      <c r="P1092" s="251"/>
      <c r="Q1092" s="288">
        <v>6600000</v>
      </c>
      <c r="R1092" s="288"/>
      <c r="S1092" s="288"/>
      <c r="T1092" s="288"/>
      <c r="U1092" s="253"/>
      <c r="V1092" s="253"/>
      <c r="W1092" s="253"/>
      <c r="X1092" s="253"/>
      <c r="Y1092" s="253"/>
      <c r="Z1092" s="253"/>
      <c r="AA1092" s="253"/>
      <c r="AB1092" s="253"/>
      <c r="AC1092" s="253"/>
      <c r="AD1092" s="253"/>
      <c r="AE1092" s="253"/>
      <c r="AF1092" s="253"/>
      <c r="AG1092" s="253"/>
      <c r="AH1092" s="253"/>
      <c r="AI1092" s="253">
        <v>6600000</v>
      </c>
      <c r="AJ1092" s="253"/>
      <c r="AK1092" s="253">
        <v>7950000</v>
      </c>
      <c r="AL1092" s="253"/>
      <c r="AM1092" s="253"/>
      <c r="AN1092" s="253"/>
      <c r="AO1092" s="253"/>
      <c r="AP1092" s="253"/>
      <c r="AQ1092" s="253"/>
      <c r="AR1092" s="253"/>
      <c r="AS1092" s="253">
        <f t="shared" si="136"/>
        <v>7950000</v>
      </c>
      <c r="AT1092" s="27">
        <f t="shared" si="127"/>
        <v>14550000</v>
      </c>
      <c r="BH1092" s="256"/>
    </row>
    <row r="1093" spans="1:60" ht="18" customHeight="1">
      <c r="A1093" s="218">
        <f>SUBTOTAL(3,$AT$7:AT1093)</f>
        <v>1087</v>
      </c>
      <c r="B1093" s="251" t="s">
        <v>13377</v>
      </c>
      <c r="C1093" s="251" t="str">
        <f t="shared" ref="C1093:C1139" si="137">MID(D1093:D2791,4,3)</f>
        <v>009</v>
      </c>
      <c r="D1093" s="260" t="s">
        <v>6457</v>
      </c>
      <c r="E1093" s="258" t="s">
        <v>13378</v>
      </c>
      <c r="F1093" s="251" t="s">
        <v>11411</v>
      </c>
      <c r="G1093" s="251" t="s">
        <v>496</v>
      </c>
      <c r="H1093" s="251"/>
      <c r="I1093" s="259" t="s">
        <v>7097</v>
      </c>
      <c r="J1093" s="252"/>
      <c r="K1093" s="259" t="s">
        <v>7097</v>
      </c>
      <c r="L1093" s="252"/>
      <c r="M1093" s="251" t="s">
        <v>12942</v>
      </c>
      <c r="N1093" s="251"/>
      <c r="O1093" s="251"/>
      <c r="P1093" s="251"/>
      <c r="Q1093" s="288">
        <v>6600000</v>
      </c>
      <c r="R1093" s="288"/>
      <c r="S1093" s="288"/>
      <c r="T1093" s="288"/>
      <c r="U1093" s="253">
        <v>6600000</v>
      </c>
      <c r="V1093" s="253"/>
      <c r="W1093" s="253"/>
      <c r="X1093" s="253"/>
      <c r="Y1093" s="253"/>
      <c r="Z1093" s="253"/>
      <c r="AA1093" s="253"/>
      <c r="AB1093" s="253"/>
      <c r="AC1093" s="253"/>
      <c r="AD1093" s="253"/>
      <c r="AE1093" s="253"/>
      <c r="AF1093" s="253"/>
      <c r="AG1093" s="253"/>
      <c r="AH1093" s="253"/>
      <c r="AI1093" s="253">
        <v>0</v>
      </c>
      <c r="AJ1093" s="253"/>
      <c r="AK1093" s="253">
        <v>7950000</v>
      </c>
      <c r="AL1093" s="253"/>
      <c r="AM1093" s="253">
        <v>7950000</v>
      </c>
      <c r="AN1093" s="253"/>
      <c r="AO1093" s="253"/>
      <c r="AP1093" s="253"/>
      <c r="AQ1093" s="253"/>
      <c r="AR1093" s="253"/>
      <c r="AS1093" s="253">
        <f t="shared" si="136"/>
        <v>0</v>
      </c>
      <c r="AT1093" s="27">
        <f t="shared" si="127"/>
        <v>0</v>
      </c>
      <c r="BH1093" s="256"/>
    </row>
    <row r="1094" spans="1:60" ht="18" customHeight="1">
      <c r="A1094" s="218">
        <f>SUBTOTAL(3,$AT$7:AT1094)</f>
        <v>1088</v>
      </c>
      <c r="B1094" s="251" t="s">
        <v>13363</v>
      </c>
      <c r="C1094" s="251" t="str">
        <f t="shared" si="137"/>
        <v>009</v>
      </c>
      <c r="D1094" s="260" t="s">
        <v>13364</v>
      </c>
      <c r="E1094" s="258" t="s">
        <v>13365</v>
      </c>
      <c r="F1094" s="251" t="s">
        <v>11107</v>
      </c>
      <c r="G1094" s="251" t="s">
        <v>7106</v>
      </c>
      <c r="H1094" s="251"/>
      <c r="I1094" s="259" t="s">
        <v>7097</v>
      </c>
      <c r="J1094" s="252"/>
      <c r="K1094" s="259" t="s">
        <v>7097</v>
      </c>
      <c r="L1094" s="252"/>
      <c r="M1094" s="251" t="s">
        <v>12942</v>
      </c>
      <c r="N1094" s="251"/>
      <c r="O1094" s="251"/>
      <c r="P1094" s="251"/>
      <c r="Q1094" s="288">
        <v>6600000</v>
      </c>
      <c r="R1094" s="288"/>
      <c r="S1094" s="288"/>
      <c r="T1094" s="288"/>
      <c r="U1094" s="253"/>
      <c r="V1094" s="253"/>
      <c r="W1094" s="253">
        <v>6600000</v>
      </c>
      <c r="X1094" s="253"/>
      <c r="Y1094" s="253"/>
      <c r="Z1094" s="253"/>
      <c r="AA1094" s="253"/>
      <c r="AB1094" s="253"/>
      <c r="AC1094" s="253"/>
      <c r="AD1094" s="253"/>
      <c r="AE1094" s="253"/>
      <c r="AF1094" s="253"/>
      <c r="AG1094" s="253"/>
      <c r="AH1094" s="253"/>
      <c r="AI1094" s="253">
        <v>0</v>
      </c>
      <c r="AJ1094" s="253"/>
      <c r="AK1094" s="253">
        <v>7950000</v>
      </c>
      <c r="AL1094" s="253"/>
      <c r="AM1094" s="253">
        <v>7950000</v>
      </c>
      <c r="AN1094" s="253"/>
      <c r="AO1094" s="253"/>
      <c r="AP1094" s="253"/>
      <c r="AQ1094" s="253"/>
      <c r="AR1094" s="253"/>
      <c r="AS1094" s="253">
        <f t="shared" si="136"/>
        <v>0</v>
      </c>
      <c r="AT1094" s="27">
        <f t="shared" si="127"/>
        <v>0</v>
      </c>
      <c r="BH1094" s="256"/>
    </row>
    <row r="1095" spans="1:60" ht="18" customHeight="1">
      <c r="A1095" s="218">
        <f>SUBTOTAL(3,$AT$7:AT1095)</f>
        <v>1089</v>
      </c>
      <c r="B1095" s="251" t="s">
        <v>13382</v>
      </c>
      <c r="C1095" s="251" t="str">
        <f t="shared" si="137"/>
        <v>009</v>
      </c>
      <c r="D1095" s="260" t="s">
        <v>4838</v>
      </c>
      <c r="E1095" s="258" t="s">
        <v>13383</v>
      </c>
      <c r="F1095" s="251" t="s">
        <v>10983</v>
      </c>
      <c r="G1095" s="251" t="s">
        <v>7106</v>
      </c>
      <c r="H1095" s="251"/>
      <c r="I1095" s="259" t="s">
        <v>7097</v>
      </c>
      <c r="J1095" s="252"/>
      <c r="K1095" s="259" t="s">
        <v>7097</v>
      </c>
      <c r="L1095" s="252"/>
      <c r="M1095" s="251" t="s">
        <v>12946</v>
      </c>
      <c r="N1095" s="251"/>
      <c r="O1095" s="251"/>
      <c r="P1095" s="251"/>
      <c r="Q1095" s="288">
        <v>6600000</v>
      </c>
      <c r="R1095" s="288"/>
      <c r="S1095" s="288"/>
      <c r="T1095" s="288"/>
      <c r="U1095" s="253">
        <v>6600000</v>
      </c>
      <c r="V1095" s="253"/>
      <c r="W1095" s="253"/>
      <c r="X1095" s="253"/>
      <c r="Y1095" s="253"/>
      <c r="Z1095" s="253"/>
      <c r="AA1095" s="253"/>
      <c r="AB1095" s="253"/>
      <c r="AC1095" s="253"/>
      <c r="AD1095" s="253"/>
      <c r="AE1095" s="253"/>
      <c r="AF1095" s="253"/>
      <c r="AG1095" s="253"/>
      <c r="AH1095" s="253"/>
      <c r="AI1095" s="253">
        <v>0</v>
      </c>
      <c r="AJ1095" s="253"/>
      <c r="AK1095" s="253">
        <v>7950000</v>
      </c>
      <c r="AL1095" s="253"/>
      <c r="AM1095" s="253">
        <v>7950000</v>
      </c>
      <c r="AN1095" s="253"/>
      <c r="AO1095" s="253"/>
      <c r="AP1095" s="253"/>
      <c r="AQ1095" s="253"/>
      <c r="AR1095" s="253"/>
      <c r="AS1095" s="253">
        <f t="shared" si="136"/>
        <v>0</v>
      </c>
      <c r="AT1095" s="27">
        <f t="shared" si="127"/>
        <v>0</v>
      </c>
      <c r="BH1095" s="256"/>
    </row>
    <row r="1096" spans="1:60" ht="18" customHeight="1">
      <c r="A1096" s="218">
        <f>SUBTOTAL(3,$AT$7:AT1096)</f>
        <v>1090</v>
      </c>
      <c r="B1096" s="251" t="s">
        <v>13368</v>
      </c>
      <c r="C1096" s="251" t="str">
        <f t="shared" si="137"/>
        <v>009</v>
      </c>
      <c r="D1096" s="260" t="s">
        <v>13369</v>
      </c>
      <c r="E1096" s="258" t="s">
        <v>9879</v>
      </c>
      <c r="F1096" s="251" t="s">
        <v>11972</v>
      </c>
      <c r="G1096" s="251" t="s">
        <v>496</v>
      </c>
      <c r="H1096" s="251"/>
      <c r="I1096" s="259" t="s">
        <v>7097</v>
      </c>
      <c r="J1096" s="252"/>
      <c r="K1096" s="259" t="s">
        <v>7097</v>
      </c>
      <c r="L1096" s="252"/>
      <c r="M1096" s="251" t="s">
        <v>12950</v>
      </c>
      <c r="N1096" s="251"/>
      <c r="O1096" s="251"/>
      <c r="P1096" s="251"/>
      <c r="Q1096" s="288">
        <v>6600000</v>
      </c>
      <c r="R1096" s="288"/>
      <c r="S1096" s="288"/>
      <c r="T1096" s="288"/>
      <c r="U1096" s="253"/>
      <c r="V1096" s="253"/>
      <c r="W1096" s="253">
        <v>6600000</v>
      </c>
      <c r="X1096" s="253"/>
      <c r="Y1096" s="253"/>
      <c r="Z1096" s="253"/>
      <c r="AA1096" s="253"/>
      <c r="AB1096" s="253"/>
      <c r="AC1096" s="253"/>
      <c r="AD1096" s="253"/>
      <c r="AE1096" s="253"/>
      <c r="AF1096" s="253"/>
      <c r="AG1096" s="253"/>
      <c r="AH1096" s="253"/>
      <c r="AI1096" s="253">
        <v>0</v>
      </c>
      <c r="AJ1096" s="253"/>
      <c r="AK1096" s="253">
        <v>7950000</v>
      </c>
      <c r="AL1096" s="253"/>
      <c r="AM1096" s="253"/>
      <c r="AN1096" s="253"/>
      <c r="AO1096" s="253"/>
      <c r="AP1096" s="253"/>
      <c r="AQ1096" s="253"/>
      <c r="AR1096" s="253"/>
      <c r="AS1096" s="253">
        <f t="shared" si="136"/>
        <v>7950000</v>
      </c>
      <c r="AT1096" s="27">
        <f t="shared" ref="AT1096:AT1159" si="138">AI1096+AS1096</f>
        <v>7950000</v>
      </c>
      <c r="BH1096" s="256"/>
    </row>
    <row r="1097" spans="1:60" ht="18" customHeight="1">
      <c r="A1097" s="218">
        <f>SUBTOTAL(3,$AT$7:AT1097)</f>
        <v>1091</v>
      </c>
      <c r="B1097" s="251" t="s">
        <v>13374</v>
      </c>
      <c r="C1097" s="251" t="str">
        <f t="shared" si="137"/>
        <v>009</v>
      </c>
      <c r="D1097" s="260" t="s">
        <v>13375</v>
      </c>
      <c r="E1097" s="258" t="s">
        <v>13376</v>
      </c>
      <c r="F1097" s="251" t="s">
        <v>11194</v>
      </c>
      <c r="G1097" s="251" t="s">
        <v>496</v>
      </c>
      <c r="H1097" s="251"/>
      <c r="I1097" s="259" t="s">
        <v>7097</v>
      </c>
      <c r="J1097" s="252"/>
      <c r="K1097" s="259" t="s">
        <v>7097</v>
      </c>
      <c r="L1097" s="252"/>
      <c r="M1097" s="251" t="s">
        <v>12933</v>
      </c>
      <c r="N1097" s="251"/>
      <c r="O1097" s="251"/>
      <c r="P1097" s="251"/>
      <c r="Q1097" s="288">
        <v>6600000</v>
      </c>
      <c r="R1097" s="288"/>
      <c r="S1097" s="288"/>
      <c r="T1097" s="288"/>
      <c r="U1097" s="253"/>
      <c r="V1097" s="253"/>
      <c r="W1097" s="253"/>
      <c r="X1097" s="253"/>
      <c r="Y1097" s="253"/>
      <c r="Z1097" s="253"/>
      <c r="AA1097" s="253"/>
      <c r="AB1097" s="253"/>
      <c r="AC1097" s="253">
        <v>6600000</v>
      </c>
      <c r="AD1097" s="253"/>
      <c r="AE1097" s="253"/>
      <c r="AF1097" s="253"/>
      <c r="AG1097" s="253"/>
      <c r="AH1097" s="253"/>
      <c r="AI1097" s="253">
        <v>0</v>
      </c>
      <c r="AJ1097" s="253"/>
      <c r="AK1097" s="253">
        <v>7950000</v>
      </c>
      <c r="AL1097" s="253"/>
      <c r="AM1097" s="253">
        <v>7950000</v>
      </c>
      <c r="AN1097" s="253"/>
      <c r="AO1097" s="253"/>
      <c r="AP1097" s="253"/>
      <c r="AQ1097" s="253"/>
      <c r="AR1097" s="253"/>
      <c r="AS1097" s="253">
        <f t="shared" si="136"/>
        <v>0</v>
      </c>
      <c r="AT1097" s="27">
        <f t="shared" si="138"/>
        <v>0</v>
      </c>
      <c r="BH1097" s="256"/>
    </row>
    <row r="1098" spans="1:60" ht="18" customHeight="1">
      <c r="A1098" s="218">
        <f>SUBTOTAL(3,$AT$7:AT1098)</f>
        <v>1092</v>
      </c>
      <c r="B1098" s="251" t="s">
        <v>13390</v>
      </c>
      <c r="C1098" s="251" t="str">
        <f t="shared" si="137"/>
        <v>009</v>
      </c>
      <c r="D1098" s="260" t="s">
        <v>5090</v>
      </c>
      <c r="E1098" s="258" t="s">
        <v>13391</v>
      </c>
      <c r="F1098" s="251" t="s">
        <v>10748</v>
      </c>
      <c r="G1098" s="251" t="s">
        <v>7106</v>
      </c>
      <c r="H1098" s="251"/>
      <c r="I1098" s="259" t="s">
        <v>7097</v>
      </c>
      <c r="J1098" s="252"/>
      <c r="K1098" s="259" t="s">
        <v>7097</v>
      </c>
      <c r="L1098" s="252"/>
      <c r="M1098" s="251" t="s">
        <v>12936</v>
      </c>
      <c r="N1098" s="251"/>
      <c r="O1098" s="251"/>
      <c r="P1098" s="251"/>
      <c r="Q1098" s="288">
        <v>6600000</v>
      </c>
      <c r="R1098" s="288"/>
      <c r="S1098" s="288"/>
      <c r="T1098" s="288"/>
      <c r="U1098" s="253">
        <v>6600000</v>
      </c>
      <c r="V1098" s="253"/>
      <c r="W1098" s="253"/>
      <c r="X1098" s="253"/>
      <c r="Y1098" s="253"/>
      <c r="Z1098" s="253"/>
      <c r="AA1098" s="253"/>
      <c r="AB1098" s="253"/>
      <c r="AC1098" s="253"/>
      <c r="AD1098" s="253"/>
      <c r="AE1098" s="253"/>
      <c r="AF1098" s="253"/>
      <c r="AG1098" s="253"/>
      <c r="AH1098" s="253"/>
      <c r="AI1098" s="253">
        <v>0</v>
      </c>
      <c r="AJ1098" s="253"/>
      <c r="AK1098" s="253">
        <v>7950000</v>
      </c>
      <c r="AL1098" s="253"/>
      <c r="AM1098" s="253"/>
      <c r="AN1098" s="253"/>
      <c r="AO1098" s="253">
        <v>7950000</v>
      </c>
      <c r="AP1098" s="253"/>
      <c r="AQ1098" s="253"/>
      <c r="AR1098" s="253"/>
      <c r="AS1098" s="253">
        <f>IF(SUM(AL1098:AO1098)&lt;SUM(AK1098),SUM(AK1098)-SUM(AL1098:AO1098),)</f>
        <v>0</v>
      </c>
      <c r="AT1098" s="27">
        <f t="shared" si="138"/>
        <v>0</v>
      </c>
      <c r="BH1098" s="256"/>
    </row>
    <row r="1099" spans="1:60" ht="18" customHeight="1">
      <c r="A1099" s="218">
        <f>SUBTOTAL(3,$AT$7:AT1099)</f>
        <v>1093</v>
      </c>
      <c r="B1099" s="251" t="s">
        <v>13392</v>
      </c>
      <c r="C1099" s="251" t="str">
        <f t="shared" si="137"/>
        <v>009</v>
      </c>
      <c r="D1099" s="260" t="s">
        <v>6967</v>
      </c>
      <c r="E1099" s="258" t="s">
        <v>13393</v>
      </c>
      <c r="F1099" s="251" t="s">
        <v>10576</v>
      </c>
      <c r="G1099" s="251" t="s">
        <v>7106</v>
      </c>
      <c r="H1099" s="251"/>
      <c r="I1099" s="259" t="s">
        <v>7097</v>
      </c>
      <c r="J1099" s="252"/>
      <c r="K1099" s="259" t="s">
        <v>7097</v>
      </c>
      <c r="L1099" s="252"/>
      <c r="M1099" s="251" t="s">
        <v>12933</v>
      </c>
      <c r="N1099" s="251"/>
      <c r="O1099" s="251"/>
      <c r="P1099" s="251"/>
      <c r="Q1099" s="288">
        <v>6600000</v>
      </c>
      <c r="R1099" s="288"/>
      <c r="S1099" s="288"/>
      <c r="T1099" s="288"/>
      <c r="U1099" s="253">
        <v>6600000</v>
      </c>
      <c r="V1099" s="253"/>
      <c r="W1099" s="253"/>
      <c r="X1099" s="253"/>
      <c r="Y1099" s="253"/>
      <c r="Z1099" s="253"/>
      <c r="AA1099" s="253"/>
      <c r="AB1099" s="253"/>
      <c r="AC1099" s="253"/>
      <c r="AD1099" s="253"/>
      <c r="AE1099" s="253"/>
      <c r="AF1099" s="253"/>
      <c r="AG1099" s="253"/>
      <c r="AH1099" s="253"/>
      <c r="AI1099" s="253">
        <v>0</v>
      </c>
      <c r="AJ1099" s="253"/>
      <c r="AK1099" s="253">
        <v>7950000</v>
      </c>
      <c r="AL1099" s="253"/>
      <c r="AM1099" s="253">
        <v>7950000</v>
      </c>
      <c r="AN1099" s="253"/>
      <c r="AO1099" s="253"/>
      <c r="AP1099" s="253"/>
      <c r="AQ1099" s="253"/>
      <c r="AR1099" s="253"/>
      <c r="AS1099" s="253">
        <f t="shared" ref="AS1099:AS1104" si="139">IF(SUM(AL1099:AM1099)&lt;SUM(AK1099),SUM(AK1099)-SUM(AL1099:AM1099),)</f>
        <v>0</v>
      </c>
      <c r="AT1099" s="27">
        <f t="shared" si="138"/>
        <v>0</v>
      </c>
      <c r="BH1099" s="256"/>
    </row>
    <row r="1100" spans="1:60" ht="18" customHeight="1">
      <c r="A1100" s="218">
        <f>SUBTOTAL(3,$AT$7:AT1100)</f>
        <v>1094</v>
      </c>
      <c r="B1100" s="251" t="s">
        <v>13394</v>
      </c>
      <c r="C1100" s="251" t="str">
        <f t="shared" si="137"/>
        <v>009</v>
      </c>
      <c r="D1100" s="260" t="s">
        <v>5589</v>
      </c>
      <c r="E1100" s="258" t="s">
        <v>13395</v>
      </c>
      <c r="F1100" s="251" t="s">
        <v>11893</v>
      </c>
      <c r="G1100" s="251" t="s">
        <v>7106</v>
      </c>
      <c r="H1100" s="251"/>
      <c r="I1100" s="259" t="s">
        <v>7097</v>
      </c>
      <c r="J1100" s="252"/>
      <c r="K1100" s="259" t="s">
        <v>7097</v>
      </c>
      <c r="L1100" s="252"/>
      <c r="M1100" s="251" t="s">
        <v>12942</v>
      </c>
      <c r="N1100" s="251"/>
      <c r="O1100" s="251"/>
      <c r="P1100" s="251"/>
      <c r="Q1100" s="288">
        <v>6600000</v>
      </c>
      <c r="R1100" s="288"/>
      <c r="S1100" s="288"/>
      <c r="T1100" s="288"/>
      <c r="U1100" s="253">
        <v>6600000</v>
      </c>
      <c r="V1100" s="253"/>
      <c r="W1100" s="253"/>
      <c r="X1100" s="253"/>
      <c r="Y1100" s="253"/>
      <c r="Z1100" s="253"/>
      <c r="AA1100" s="253"/>
      <c r="AB1100" s="253"/>
      <c r="AC1100" s="253"/>
      <c r="AD1100" s="253"/>
      <c r="AE1100" s="253"/>
      <c r="AF1100" s="253"/>
      <c r="AG1100" s="253"/>
      <c r="AH1100" s="253"/>
      <c r="AI1100" s="253">
        <v>0</v>
      </c>
      <c r="AJ1100" s="253"/>
      <c r="AK1100" s="253">
        <v>7950000</v>
      </c>
      <c r="AL1100" s="253"/>
      <c r="AM1100" s="253">
        <v>7950000</v>
      </c>
      <c r="AN1100" s="253"/>
      <c r="AO1100" s="253"/>
      <c r="AP1100" s="253"/>
      <c r="AQ1100" s="253"/>
      <c r="AR1100" s="253"/>
      <c r="AS1100" s="253">
        <f t="shared" si="139"/>
        <v>0</v>
      </c>
      <c r="AT1100" s="27">
        <f t="shared" si="138"/>
        <v>0</v>
      </c>
      <c r="BH1100" s="256"/>
    </row>
    <row r="1101" spans="1:60" ht="18" customHeight="1">
      <c r="A1101" s="218">
        <f>SUBTOTAL(3,$AT$7:AT1101)</f>
        <v>1095</v>
      </c>
      <c r="B1101" s="251" t="s">
        <v>13396</v>
      </c>
      <c r="C1101" s="251" t="str">
        <f t="shared" si="137"/>
        <v>009</v>
      </c>
      <c r="D1101" s="260" t="s">
        <v>6738</v>
      </c>
      <c r="E1101" s="258" t="s">
        <v>13397</v>
      </c>
      <c r="F1101" s="251" t="s">
        <v>11003</v>
      </c>
      <c r="G1101" s="251" t="s">
        <v>7106</v>
      </c>
      <c r="H1101" s="251"/>
      <c r="I1101" s="259" t="s">
        <v>7097</v>
      </c>
      <c r="J1101" s="252"/>
      <c r="K1101" s="259" t="s">
        <v>7097</v>
      </c>
      <c r="L1101" s="252"/>
      <c r="M1101" s="251" t="s">
        <v>12946</v>
      </c>
      <c r="N1101" s="251"/>
      <c r="O1101" s="251"/>
      <c r="P1101" s="251"/>
      <c r="Q1101" s="288">
        <v>6600000</v>
      </c>
      <c r="R1101" s="288"/>
      <c r="S1101" s="288"/>
      <c r="T1101" s="288"/>
      <c r="U1101" s="253">
        <v>6600000</v>
      </c>
      <c r="V1101" s="253"/>
      <c r="W1101" s="253"/>
      <c r="X1101" s="253"/>
      <c r="Y1101" s="253"/>
      <c r="Z1101" s="253"/>
      <c r="AA1101" s="253"/>
      <c r="AB1101" s="253"/>
      <c r="AC1101" s="253"/>
      <c r="AD1101" s="253"/>
      <c r="AE1101" s="253"/>
      <c r="AF1101" s="253"/>
      <c r="AG1101" s="253"/>
      <c r="AH1101" s="253"/>
      <c r="AI1101" s="253">
        <v>0</v>
      </c>
      <c r="AJ1101" s="253"/>
      <c r="AK1101" s="253">
        <v>7950000</v>
      </c>
      <c r="AL1101" s="253"/>
      <c r="AM1101" s="253">
        <v>7950000</v>
      </c>
      <c r="AN1101" s="253"/>
      <c r="AO1101" s="253"/>
      <c r="AP1101" s="253"/>
      <c r="AQ1101" s="253"/>
      <c r="AR1101" s="253"/>
      <c r="AS1101" s="253">
        <f t="shared" si="139"/>
        <v>0</v>
      </c>
      <c r="AT1101" s="27">
        <f t="shared" si="138"/>
        <v>0</v>
      </c>
      <c r="BH1101" s="256"/>
    </row>
    <row r="1102" spans="1:60" ht="18" customHeight="1">
      <c r="A1102" s="218">
        <f>SUBTOTAL(3,$AT$7:AT1102)</f>
        <v>1096</v>
      </c>
      <c r="B1102" s="251" t="s">
        <v>13379</v>
      </c>
      <c r="C1102" s="251" t="str">
        <f t="shared" si="137"/>
        <v>009</v>
      </c>
      <c r="D1102" s="260" t="s">
        <v>13380</v>
      </c>
      <c r="E1102" s="258" t="s">
        <v>13381</v>
      </c>
      <c r="F1102" s="251" t="s">
        <v>7468</v>
      </c>
      <c r="G1102" s="251" t="s">
        <v>496</v>
      </c>
      <c r="H1102" s="251"/>
      <c r="I1102" s="259" t="s">
        <v>7097</v>
      </c>
      <c r="J1102" s="252"/>
      <c r="K1102" s="259" t="s">
        <v>7097</v>
      </c>
      <c r="L1102" s="252"/>
      <c r="M1102" s="251" t="s">
        <v>12950</v>
      </c>
      <c r="N1102" s="251"/>
      <c r="O1102" s="251"/>
      <c r="P1102" s="251"/>
      <c r="Q1102" s="288">
        <v>6600000</v>
      </c>
      <c r="R1102" s="288"/>
      <c r="S1102" s="288"/>
      <c r="T1102" s="288"/>
      <c r="U1102" s="253"/>
      <c r="V1102" s="253"/>
      <c r="W1102" s="253">
        <v>6600000</v>
      </c>
      <c r="X1102" s="253"/>
      <c r="Y1102" s="253"/>
      <c r="Z1102" s="253"/>
      <c r="AA1102" s="253"/>
      <c r="AB1102" s="253"/>
      <c r="AC1102" s="253"/>
      <c r="AD1102" s="253"/>
      <c r="AE1102" s="253"/>
      <c r="AF1102" s="253"/>
      <c r="AG1102" s="253"/>
      <c r="AH1102" s="253"/>
      <c r="AI1102" s="253">
        <v>0</v>
      </c>
      <c r="AJ1102" s="253"/>
      <c r="AK1102" s="253">
        <v>7950000</v>
      </c>
      <c r="AL1102" s="253"/>
      <c r="AM1102" s="253"/>
      <c r="AN1102" s="253"/>
      <c r="AO1102" s="253"/>
      <c r="AP1102" s="253"/>
      <c r="AQ1102" s="253"/>
      <c r="AR1102" s="253"/>
      <c r="AS1102" s="253">
        <f t="shared" si="139"/>
        <v>7950000</v>
      </c>
      <c r="AT1102" s="27">
        <f t="shared" si="138"/>
        <v>7950000</v>
      </c>
      <c r="BH1102" s="256"/>
    </row>
    <row r="1103" spans="1:60" ht="18" customHeight="1">
      <c r="A1103" s="218">
        <f>SUBTOTAL(3,$AT$7:AT1103)</f>
        <v>1097</v>
      </c>
      <c r="B1103" s="251" t="s">
        <v>13401</v>
      </c>
      <c r="C1103" s="251" t="str">
        <f t="shared" si="137"/>
        <v>009</v>
      </c>
      <c r="D1103" s="260" t="s">
        <v>5725</v>
      </c>
      <c r="E1103" s="258" t="s">
        <v>13402</v>
      </c>
      <c r="F1103" s="251" t="s">
        <v>11755</v>
      </c>
      <c r="G1103" s="251" t="s">
        <v>7106</v>
      </c>
      <c r="H1103" s="251"/>
      <c r="I1103" s="259" t="s">
        <v>7097</v>
      </c>
      <c r="J1103" s="252"/>
      <c r="K1103" s="259" t="s">
        <v>7097</v>
      </c>
      <c r="L1103" s="252"/>
      <c r="M1103" s="251" t="s">
        <v>12946</v>
      </c>
      <c r="N1103" s="251"/>
      <c r="O1103" s="251"/>
      <c r="P1103" s="251"/>
      <c r="Q1103" s="288">
        <v>6600000</v>
      </c>
      <c r="R1103" s="288"/>
      <c r="S1103" s="288"/>
      <c r="T1103" s="288"/>
      <c r="U1103" s="253">
        <v>6600000</v>
      </c>
      <c r="V1103" s="253"/>
      <c r="W1103" s="253"/>
      <c r="X1103" s="253"/>
      <c r="Y1103" s="253"/>
      <c r="Z1103" s="253"/>
      <c r="AA1103" s="253"/>
      <c r="AB1103" s="253"/>
      <c r="AC1103" s="253"/>
      <c r="AD1103" s="253"/>
      <c r="AE1103" s="253"/>
      <c r="AF1103" s="253"/>
      <c r="AG1103" s="253"/>
      <c r="AH1103" s="253"/>
      <c r="AI1103" s="253">
        <v>0</v>
      </c>
      <c r="AJ1103" s="253"/>
      <c r="AK1103" s="253">
        <v>7950000</v>
      </c>
      <c r="AL1103" s="253"/>
      <c r="AM1103" s="253">
        <v>7950000</v>
      </c>
      <c r="AN1103" s="253"/>
      <c r="AO1103" s="253"/>
      <c r="AP1103" s="253"/>
      <c r="AQ1103" s="253"/>
      <c r="AR1103" s="253"/>
      <c r="AS1103" s="253">
        <f t="shared" si="139"/>
        <v>0</v>
      </c>
      <c r="AT1103" s="27">
        <f t="shared" si="138"/>
        <v>0</v>
      </c>
      <c r="BH1103" s="256"/>
    </row>
    <row r="1104" spans="1:60" ht="18" customHeight="1">
      <c r="A1104" s="218">
        <f>SUBTOTAL(3,$AT$7:AT1104)</f>
        <v>1098</v>
      </c>
      <c r="B1104" s="251" t="s">
        <v>13403</v>
      </c>
      <c r="C1104" s="251" t="str">
        <f t="shared" si="137"/>
        <v>009</v>
      </c>
      <c r="D1104" s="260" t="s">
        <v>4748</v>
      </c>
      <c r="E1104" s="258" t="s">
        <v>13404</v>
      </c>
      <c r="F1104" s="251" t="s">
        <v>10714</v>
      </c>
      <c r="G1104" s="251" t="s">
        <v>496</v>
      </c>
      <c r="H1104" s="251"/>
      <c r="I1104" s="259" t="s">
        <v>7097</v>
      </c>
      <c r="J1104" s="252"/>
      <c r="K1104" s="259" t="s">
        <v>7097</v>
      </c>
      <c r="L1104" s="252"/>
      <c r="M1104" s="251" t="s">
        <v>12936</v>
      </c>
      <c r="N1104" s="251"/>
      <c r="O1104" s="251"/>
      <c r="P1104" s="251"/>
      <c r="Q1104" s="288">
        <v>6600000</v>
      </c>
      <c r="R1104" s="288"/>
      <c r="S1104" s="288"/>
      <c r="T1104" s="288"/>
      <c r="U1104" s="253">
        <v>6600000</v>
      </c>
      <c r="V1104" s="253"/>
      <c r="W1104" s="253"/>
      <c r="X1104" s="253"/>
      <c r="Y1104" s="253"/>
      <c r="Z1104" s="253"/>
      <c r="AA1104" s="253"/>
      <c r="AB1104" s="253"/>
      <c r="AC1104" s="253"/>
      <c r="AD1104" s="253"/>
      <c r="AE1104" s="253"/>
      <c r="AF1104" s="253"/>
      <c r="AG1104" s="253"/>
      <c r="AH1104" s="253"/>
      <c r="AI1104" s="253">
        <v>0</v>
      </c>
      <c r="AJ1104" s="253"/>
      <c r="AK1104" s="253">
        <v>7950000</v>
      </c>
      <c r="AL1104" s="253"/>
      <c r="AM1104" s="253">
        <v>7950000</v>
      </c>
      <c r="AN1104" s="253"/>
      <c r="AO1104" s="253"/>
      <c r="AP1104" s="253"/>
      <c r="AQ1104" s="253"/>
      <c r="AR1104" s="253"/>
      <c r="AS1104" s="253">
        <f t="shared" si="139"/>
        <v>0</v>
      </c>
      <c r="AT1104" s="27">
        <f t="shared" si="138"/>
        <v>0</v>
      </c>
      <c r="BH1104" s="256"/>
    </row>
    <row r="1105" spans="1:60" ht="18" customHeight="1">
      <c r="A1105" s="218">
        <f>SUBTOTAL(3,$AT$7:AT1105)</f>
        <v>1099</v>
      </c>
      <c r="B1105" s="251" t="s">
        <v>13384</v>
      </c>
      <c r="C1105" s="251" t="str">
        <f t="shared" si="137"/>
        <v>009</v>
      </c>
      <c r="D1105" s="260" t="s">
        <v>13385</v>
      </c>
      <c r="E1105" s="258" t="s">
        <v>13386</v>
      </c>
      <c r="F1105" s="251" t="s">
        <v>11925</v>
      </c>
      <c r="G1105" s="251" t="s">
        <v>496</v>
      </c>
      <c r="H1105" s="251"/>
      <c r="I1105" s="259" t="s">
        <v>7097</v>
      </c>
      <c r="J1105" s="252"/>
      <c r="K1105" s="259" t="s">
        <v>7097</v>
      </c>
      <c r="L1105" s="252"/>
      <c r="M1105" s="251" t="s">
        <v>12936</v>
      </c>
      <c r="N1105" s="251"/>
      <c r="O1105" s="251"/>
      <c r="P1105" s="251"/>
      <c r="Q1105" s="288">
        <v>6600000</v>
      </c>
      <c r="R1105" s="288"/>
      <c r="S1105" s="288"/>
      <c r="T1105" s="288"/>
      <c r="U1105" s="253"/>
      <c r="V1105" s="253"/>
      <c r="W1105" s="253">
        <v>6600000</v>
      </c>
      <c r="X1105" s="253"/>
      <c r="Y1105" s="253"/>
      <c r="Z1105" s="253"/>
      <c r="AA1105" s="253"/>
      <c r="AB1105" s="253"/>
      <c r="AC1105" s="253"/>
      <c r="AD1105" s="253"/>
      <c r="AE1105" s="253"/>
      <c r="AF1105" s="253"/>
      <c r="AG1105" s="253"/>
      <c r="AH1105" s="253"/>
      <c r="AI1105" s="253">
        <v>0</v>
      </c>
      <c r="AJ1105" s="253"/>
      <c r="AK1105" s="253">
        <v>7950000</v>
      </c>
      <c r="AL1105" s="253"/>
      <c r="AM1105" s="253"/>
      <c r="AN1105" s="253"/>
      <c r="AO1105" s="253">
        <v>7950000</v>
      </c>
      <c r="AP1105" s="253"/>
      <c r="AQ1105" s="253"/>
      <c r="AR1105" s="253"/>
      <c r="AS1105" s="253">
        <f>IF(SUM(AL1105:AO1105)&lt;SUM(AK1105),SUM(AK1105)-SUM(AL1105:AO1105),)</f>
        <v>0</v>
      </c>
      <c r="AT1105" s="27">
        <f t="shared" si="138"/>
        <v>0</v>
      </c>
      <c r="BH1105" s="256"/>
    </row>
    <row r="1106" spans="1:60" ht="18" customHeight="1">
      <c r="A1106" s="218">
        <f>SUBTOTAL(3,$AT$7:AT1106)</f>
        <v>1100</v>
      </c>
      <c r="B1106" s="251" t="s">
        <v>13408</v>
      </c>
      <c r="C1106" s="251" t="str">
        <f t="shared" si="137"/>
        <v>009</v>
      </c>
      <c r="D1106" s="260" t="s">
        <v>6984</v>
      </c>
      <c r="E1106" s="258" t="s">
        <v>13409</v>
      </c>
      <c r="F1106" s="251" t="s">
        <v>9016</v>
      </c>
      <c r="G1106" s="251" t="s">
        <v>496</v>
      </c>
      <c r="H1106" s="251"/>
      <c r="I1106" s="259" t="s">
        <v>7097</v>
      </c>
      <c r="J1106" s="252"/>
      <c r="K1106" s="259" t="s">
        <v>7097</v>
      </c>
      <c r="L1106" s="252"/>
      <c r="M1106" s="251" t="s">
        <v>12933</v>
      </c>
      <c r="N1106" s="251"/>
      <c r="O1106" s="251"/>
      <c r="P1106" s="251"/>
      <c r="Q1106" s="288">
        <v>6600000</v>
      </c>
      <c r="R1106" s="288"/>
      <c r="S1106" s="288"/>
      <c r="T1106" s="288"/>
      <c r="U1106" s="253">
        <v>6600000</v>
      </c>
      <c r="V1106" s="253"/>
      <c r="W1106" s="253"/>
      <c r="X1106" s="253"/>
      <c r="Y1106" s="253"/>
      <c r="Z1106" s="253"/>
      <c r="AA1106" s="253"/>
      <c r="AB1106" s="253"/>
      <c r="AC1106" s="253"/>
      <c r="AD1106" s="253"/>
      <c r="AE1106" s="253"/>
      <c r="AF1106" s="253"/>
      <c r="AG1106" s="253"/>
      <c r="AH1106" s="253"/>
      <c r="AI1106" s="253">
        <v>0</v>
      </c>
      <c r="AJ1106" s="253"/>
      <c r="AK1106" s="253">
        <v>7950000</v>
      </c>
      <c r="AL1106" s="253"/>
      <c r="AM1106" s="253">
        <v>7950000</v>
      </c>
      <c r="AN1106" s="253"/>
      <c r="AO1106" s="253"/>
      <c r="AP1106" s="253"/>
      <c r="AQ1106" s="253"/>
      <c r="AR1106" s="253"/>
      <c r="AS1106" s="253">
        <f t="shared" ref="AS1106:AS1112" si="140">IF(SUM(AL1106:AM1106)&lt;SUM(AK1106),SUM(AK1106)-SUM(AL1106:AM1106),)</f>
        <v>0</v>
      </c>
      <c r="AT1106" s="27">
        <f t="shared" si="138"/>
        <v>0</v>
      </c>
      <c r="BH1106" s="256"/>
    </row>
    <row r="1107" spans="1:60" ht="18" customHeight="1">
      <c r="A1107" s="218">
        <f>SUBTOTAL(3,$AT$7:AT1107)</f>
        <v>1101</v>
      </c>
      <c r="B1107" s="251" t="s">
        <v>13410</v>
      </c>
      <c r="C1107" s="251" t="str">
        <f t="shared" si="137"/>
        <v>009</v>
      </c>
      <c r="D1107" s="260" t="s">
        <v>6921</v>
      </c>
      <c r="E1107" s="258" t="s">
        <v>13411</v>
      </c>
      <c r="F1107" s="251" t="s">
        <v>10739</v>
      </c>
      <c r="G1107" s="251" t="s">
        <v>496</v>
      </c>
      <c r="H1107" s="251"/>
      <c r="I1107" s="259" t="s">
        <v>7097</v>
      </c>
      <c r="J1107" s="252"/>
      <c r="K1107" s="259" t="s">
        <v>7097</v>
      </c>
      <c r="L1107" s="252"/>
      <c r="M1107" s="251" t="s">
        <v>12942</v>
      </c>
      <c r="N1107" s="251"/>
      <c r="O1107" s="251"/>
      <c r="P1107" s="251"/>
      <c r="Q1107" s="288">
        <v>6600000</v>
      </c>
      <c r="R1107" s="288"/>
      <c r="S1107" s="288"/>
      <c r="T1107" s="288"/>
      <c r="U1107" s="253">
        <v>6600000</v>
      </c>
      <c r="V1107" s="253"/>
      <c r="W1107" s="253"/>
      <c r="X1107" s="253"/>
      <c r="Y1107" s="253"/>
      <c r="Z1107" s="253"/>
      <c r="AA1107" s="253"/>
      <c r="AB1107" s="253"/>
      <c r="AC1107" s="253"/>
      <c r="AD1107" s="253"/>
      <c r="AE1107" s="253"/>
      <c r="AF1107" s="253"/>
      <c r="AG1107" s="253"/>
      <c r="AH1107" s="253"/>
      <c r="AI1107" s="253">
        <v>0</v>
      </c>
      <c r="AJ1107" s="253"/>
      <c r="AK1107" s="253">
        <v>7950000</v>
      </c>
      <c r="AL1107" s="253"/>
      <c r="AM1107" s="253">
        <v>7950000</v>
      </c>
      <c r="AN1107" s="253"/>
      <c r="AO1107" s="253"/>
      <c r="AP1107" s="253"/>
      <c r="AQ1107" s="253"/>
      <c r="AR1107" s="253"/>
      <c r="AS1107" s="253">
        <f t="shared" si="140"/>
        <v>0</v>
      </c>
      <c r="AT1107" s="27">
        <f t="shared" si="138"/>
        <v>0</v>
      </c>
      <c r="BH1107" s="256"/>
    </row>
    <row r="1108" spans="1:60" ht="18" customHeight="1">
      <c r="A1108" s="218">
        <f>SUBTOTAL(3,$AT$7:AT1108)</f>
        <v>1102</v>
      </c>
      <c r="B1108" s="251" t="s">
        <v>13412</v>
      </c>
      <c r="C1108" s="251" t="str">
        <f t="shared" si="137"/>
        <v>009</v>
      </c>
      <c r="D1108" s="260" t="s">
        <v>6371</v>
      </c>
      <c r="E1108" s="258" t="s">
        <v>13413</v>
      </c>
      <c r="F1108" s="251" t="s">
        <v>11132</v>
      </c>
      <c r="G1108" s="251" t="s">
        <v>496</v>
      </c>
      <c r="H1108" s="251"/>
      <c r="I1108" s="259" t="s">
        <v>7097</v>
      </c>
      <c r="J1108" s="252"/>
      <c r="K1108" s="259" t="s">
        <v>7097</v>
      </c>
      <c r="L1108" s="252"/>
      <c r="M1108" s="251" t="s">
        <v>12930</v>
      </c>
      <c r="N1108" s="251"/>
      <c r="O1108" s="251"/>
      <c r="P1108" s="251"/>
      <c r="Q1108" s="288">
        <v>6600000</v>
      </c>
      <c r="R1108" s="288"/>
      <c r="S1108" s="288"/>
      <c r="T1108" s="288"/>
      <c r="U1108" s="253">
        <v>6600000</v>
      </c>
      <c r="V1108" s="253"/>
      <c r="W1108" s="253"/>
      <c r="X1108" s="253"/>
      <c r="Y1108" s="253"/>
      <c r="Z1108" s="253"/>
      <c r="AA1108" s="253"/>
      <c r="AB1108" s="253"/>
      <c r="AC1108" s="253"/>
      <c r="AD1108" s="253"/>
      <c r="AE1108" s="253"/>
      <c r="AF1108" s="253"/>
      <c r="AG1108" s="253"/>
      <c r="AH1108" s="253"/>
      <c r="AI1108" s="253">
        <v>0</v>
      </c>
      <c r="AJ1108" s="253"/>
      <c r="AK1108" s="253">
        <v>7950000</v>
      </c>
      <c r="AL1108" s="253"/>
      <c r="AM1108" s="253">
        <v>7950000</v>
      </c>
      <c r="AN1108" s="253"/>
      <c r="AO1108" s="253"/>
      <c r="AP1108" s="253"/>
      <c r="AQ1108" s="253"/>
      <c r="AR1108" s="253"/>
      <c r="AS1108" s="253">
        <f t="shared" si="140"/>
        <v>0</v>
      </c>
      <c r="AT1108" s="27">
        <f t="shared" si="138"/>
        <v>0</v>
      </c>
      <c r="BH1108" s="256"/>
    </row>
    <row r="1109" spans="1:60" ht="18" customHeight="1">
      <c r="A1109" s="218">
        <f>SUBTOTAL(3,$AT$7:AT1109)</f>
        <v>1103</v>
      </c>
      <c r="B1109" s="251" t="s">
        <v>13414</v>
      </c>
      <c r="C1109" s="251" t="str">
        <f t="shared" si="137"/>
        <v>009</v>
      </c>
      <c r="D1109" s="260" t="s">
        <v>6991</v>
      </c>
      <c r="E1109" s="258" t="s">
        <v>13415</v>
      </c>
      <c r="F1109" s="251" t="s">
        <v>13162</v>
      </c>
      <c r="G1109" s="251" t="s">
        <v>496</v>
      </c>
      <c r="H1109" s="251"/>
      <c r="I1109" s="259" t="s">
        <v>7097</v>
      </c>
      <c r="J1109" s="252"/>
      <c r="K1109" s="259" t="s">
        <v>7097</v>
      </c>
      <c r="L1109" s="252"/>
      <c r="M1109" s="251" t="s">
        <v>12933</v>
      </c>
      <c r="N1109" s="251"/>
      <c r="O1109" s="251"/>
      <c r="P1109" s="251"/>
      <c r="Q1109" s="288">
        <v>6600000</v>
      </c>
      <c r="R1109" s="288"/>
      <c r="S1109" s="288"/>
      <c r="T1109" s="288"/>
      <c r="U1109" s="253">
        <v>6600000</v>
      </c>
      <c r="V1109" s="253"/>
      <c r="W1109" s="253"/>
      <c r="X1109" s="253"/>
      <c r="Y1109" s="253"/>
      <c r="Z1109" s="253"/>
      <c r="AA1109" s="253"/>
      <c r="AB1109" s="253"/>
      <c r="AC1109" s="253"/>
      <c r="AD1109" s="253"/>
      <c r="AE1109" s="253"/>
      <c r="AF1109" s="253"/>
      <c r="AG1109" s="253"/>
      <c r="AH1109" s="253"/>
      <c r="AI1109" s="253">
        <v>0</v>
      </c>
      <c r="AJ1109" s="253"/>
      <c r="AK1109" s="253">
        <v>7950000</v>
      </c>
      <c r="AL1109" s="253"/>
      <c r="AM1109" s="253">
        <v>7950000</v>
      </c>
      <c r="AN1109" s="253"/>
      <c r="AO1109" s="253"/>
      <c r="AP1109" s="253"/>
      <c r="AQ1109" s="253"/>
      <c r="AR1109" s="253"/>
      <c r="AS1109" s="253">
        <f t="shared" si="140"/>
        <v>0</v>
      </c>
      <c r="AT1109" s="27">
        <f t="shared" si="138"/>
        <v>0</v>
      </c>
      <c r="BH1109" s="256"/>
    </row>
    <row r="1110" spans="1:60" ht="18" customHeight="1">
      <c r="A1110" s="218">
        <f>SUBTOTAL(3,$AT$7:AT1110)</f>
        <v>1104</v>
      </c>
      <c r="B1110" s="251" t="s">
        <v>13416</v>
      </c>
      <c r="C1110" s="251" t="str">
        <f t="shared" si="137"/>
        <v>009</v>
      </c>
      <c r="D1110" s="260" t="s">
        <v>6750</v>
      </c>
      <c r="E1110" s="258" t="s">
        <v>9191</v>
      </c>
      <c r="F1110" s="251" t="s">
        <v>13417</v>
      </c>
      <c r="G1110" s="251" t="s">
        <v>496</v>
      </c>
      <c r="H1110" s="251"/>
      <c r="I1110" s="259" t="s">
        <v>7097</v>
      </c>
      <c r="J1110" s="252"/>
      <c r="K1110" s="259" t="s">
        <v>7097</v>
      </c>
      <c r="L1110" s="252"/>
      <c r="M1110" s="251" t="s">
        <v>12942</v>
      </c>
      <c r="N1110" s="251"/>
      <c r="O1110" s="251"/>
      <c r="P1110" s="251"/>
      <c r="Q1110" s="288">
        <v>6600000</v>
      </c>
      <c r="R1110" s="288"/>
      <c r="S1110" s="288"/>
      <c r="T1110" s="288"/>
      <c r="U1110" s="253">
        <v>6600000</v>
      </c>
      <c r="V1110" s="253"/>
      <c r="W1110" s="253"/>
      <c r="X1110" s="253"/>
      <c r="Y1110" s="253"/>
      <c r="Z1110" s="253"/>
      <c r="AA1110" s="253"/>
      <c r="AB1110" s="253"/>
      <c r="AC1110" s="253"/>
      <c r="AD1110" s="253"/>
      <c r="AE1110" s="253"/>
      <c r="AF1110" s="253"/>
      <c r="AG1110" s="253"/>
      <c r="AH1110" s="253"/>
      <c r="AI1110" s="253">
        <v>0</v>
      </c>
      <c r="AJ1110" s="253"/>
      <c r="AK1110" s="253">
        <v>7950000</v>
      </c>
      <c r="AL1110" s="253"/>
      <c r="AM1110" s="253"/>
      <c r="AN1110" s="253"/>
      <c r="AO1110" s="253"/>
      <c r="AP1110" s="253"/>
      <c r="AQ1110" s="253"/>
      <c r="AR1110" s="253"/>
      <c r="AS1110" s="253">
        <f t="shared" si="140"/>
        <v>7950000</v>
      </c>
      <c r="AT1110" s="27">
        <f t="shared" si="138"/>
        <v>7950000</v>
      </c>
      <c r="BH1110" s="256"/>
    </row>
    <row r="1111" spans="1:60" ht="18" customHeight="1">
      <c r="A1111" s="218">
        <f>SUBTOTAL(3,$AT$7:AT1111)</f>
        <v>1105</v>
      </c>
      <c r="B1111" s="251" t="s">
        <v>13418</v>
      </c>
      <c r="C1111" s="251" t="str">
        <f t="shared" si="137"/>
        <v>009</v>
      </c>
      <c r="D1111" s="260" t="s">
        <v>6398</v>
      </c>
      <c r="E1111" s="258" t="s">
        <v>13419</v>
      </c>
      <c r="F1111" s="251" t="s">
        <v>10736</v>
      </c>
      <c r="G1111" s="251" t="s">
        <v>496</v>
      </c>
      <c r="H1111" s="251"/>
      <c r="I1111" s="259" t="s">
        <v>7097</v>
      </c>
      <c r="J1111" s="252"/>
      <c r="K1111" s="259" t="s">
        <v>7097</v>
      </c>
      <c r="L1111" s="252"/>
      <c r="M1111" s="251" t="s">
        <v>12946</v>
      </c>
      <c r="N1111" s="251"/>
      <c r="O1111" s="251"/>
      <c r="P1111" s="251"/>
      <c r="Q1111" s="288">
        <v>6600000</v>
      </c>
      <c r="R1111" s="288"/>
      <c r="S1111" s="288"/>
      <c r="T1111" s="288"/>
      <c r="U1111" s="253">
        <v>6600000</v>
      </c>
      <c r="V1111" s="253"/>
      <c r="W1111" s="253"/>
      <c r="X1111" s="253"/>
      <c r="Y1111" s="253"/>
      <c r="Z1111" s="253"/>
      <c r="AA1111" s="253"/>
      <c r="AB1111" s="253"/>
      <c r="AC1111" s="253"/>
      <c r="AD1111" s="253"/>
      <c r="AE1111" s="253"/>
      <c r="AF1111" s="253"/>
      <c r="AG1111" s="253"/>
      <c r="AH1111" s="253"/>
      <c r="AI1111" s="253">
        <v>0</v>
      </c>
      <c r="AJ1111" s="253"/>
      <c r="AK1111" s="253">
        <v>7950000</v>
      </c>
      <c r="AL1111" s="253"/>
      <c r="AM1111" s="253">
        <v>7950000</v>
      </c>
      <c r="AN1111" s="253"/>
      <c r="AO1111" s="253"/>
      <c r="AP1111" s="253"/>
      <c r="AQ1111" s="253"/>
      <c r="AR1111" s="253"/>
      <c r="AS1111" s="253">
        <f t="shared" si="140"/>
        <v>0</v>
      </c>
      <c r="AT1111" s="27">
        <f t="shared" si="138"/>
        <v>0</v>
      </c>
      <c r="BH1111" s="256"/>
    </row>
    <row r="1112" spans="1:60" ht="18" customHeight="1">
      <c r="A1112" s="218">
        <f>SUBTOTAL(3,$AT$7:AT1112)</f>
        <v>1106</v>
      </c>
      <c r="B1112" s="251" t="s">
        <v>13420</v>
      </c>
      <c r="C1112" s="251" t="str">
        <f t="shared" si="137"/>
        <v>009</v>
      </c>
      <c r="D1112" s="260" t="s">
        <v>5501</v>
      </c>
      <c r="E1112" s="258" t="s">
        <v>12168</v>
      </c>
      <c r="F1112" s="251" t="s">
        <v>12291</v>
      </c>
      <c r="G1112" s="251" t="s">
        <v>496</v>
      </c>
      <c r="H1112" s="251"/>
      <c r="I1112" s="259" t="s">
        <v>7097</v>
      </c>
      <c r="J1112" s="252"/>
      <c r="K1112" s="259" t="s">
        <v>7097</v>
      </c>
      <c r="L1112" s="252"/>
      <c r="M1112" s="251" t="s">
        <v>12930</v>
      </c>
      <c r="N1112" s="251"/>
      <c r="O1112" s="251"/>
      <c r="P1112" s="251"/>
      <c r="Q1112" s="288">
        <v>6600000</v>
      </c>
      <c r="R1112" s="288"/>
      <c r="S1112" s="288"/>
      <c r="T1112" s="288"/>
      <c r="U1112" s="253">
        <v>6600000</v>
      </c>
      <c r="V1112" s="253"/>
      <c r="W1112" s="253"/>
      <c r="X1112" s="253"/>
      <c r="Y1112" s="253"/>
      <c r="Z1112" s="253"/>
      <c r="AA1112" s="253"/>
      <c r="AB1112" s="253"/>
      <c r="AC1112" s="253"/>
      <c r="AD1112" s="253"/>
      <c r="AE1112" s="253"/>
      <c r="AF1112" s="253"/>
      <c r="AG1112" s="253"/>
      <c r="AH1112" s="253"/>
      <c r="AI1112" s="253">
        <v>0</v>
      </c>
      <c r="AJ1112" s="253"/>
      <c r="AK1112" s="253">
        <v>7950000</v>
      </c>
      <c r="AL1112" s="253"/>
      <c r="AM1112" s="253">
        <v>7950000</v>
      </c>
      <c r="AN1112" s="253"/>
      <c r="AO1112" s="253"/>
      <c r="AP1112" s="253"/>
      <c r="AQ1112" s="253"/>
      <c r="AR1112" s="253"/>
      <c r="AS1112" s="253">
        <f t="shared" si="140"/>
        <v>0</v>
      </c>
      <c r="AT1112" s="27">
        <f t="shared" si="138"/>
        <v>0</v>
      </c>
      <c r="BH1112" s="256"/>
    </row>
    <row r="1113" spans="1:60" ht="18" customHeight="1">
      <c r="A1113" s="218">
        <f>SUBTOTAL(3,$AT$7:AT1113)</f>
        <v>1107</v>
      </c>
      <c r="B1113" s="251" t="s">
        <v>13421</v>
      </c>
      <c r="C1113" s="251" t="str">
        <f t="shared" si="137"/>
        <v>009</v>
      </c>
      <c r="D1113" s="260" t="s">
        <v>6188</v>
      </c>
      <c r="E1113" s="258" t="s">
        <v>13422</v>
      </c>
      <c r="F1113" s="251" t="s">
        <v>13172</v>
      </c>
      <c r="G1113" s="251" t="s">
        <v>7106</v>
      </c>
      <c r="H1113" s="251"/>
      <c r="I1113" s="259" t="s">
        <v>7097</v>
      </c>
      <c r="J1113" s="252"/>
      <c r="K1113" s="259" t="s">
        <v>7097</v>
      </c>
      <c r="L1113" s="252"/>
      <c r="M1113" s="251" t="s">
        <v>12950</v>
      </c>
      <c r="N1113" s="251"/>
      <c r="O1113" s="251"/>
      <c r="P1113" s="251"/>
      <c r="Q1113" s="288">
        <v>6600000</v>
      </c>
      <c r="R1113" s="288"/>
      <c r="S1113" s="288"/>
      <c r="T1113" s="288"/>
      <c r="U1113" s="253">
        <v>6600000</v>
      </c>
      <c r="V1113" s="253"/>
      <c r="W1113" s="253"/>
      <c r="X1113" s="253"/>
      <c r="Y1113" s="253"/>
      <c r="Z1113" s="253"/>
      <c r="AA1113" s="253"/>
      <c r="AB1113" s="253"/>
      <c r="AC1113" s="253"/>
      <c r="AD1113" s="253"/>
      <c r="AE1113" s="253"/>
      <c r="AF1113" s="253"/>
      <c r="AG1113" s="253"/>
      <c r="AH1113" s="253"/>
      <c r="AI1113" s="253">
        <v>0</v>
      </c>
      <c r="AJ1113" s="253"/>
      <c r="AK1113" s="253">
        <v>7950000</v>
      </c>
      <c r="AL1113" s="253"/>
      <c r="AM1113" s="253"/>
      <c r="AN1113" s="253"/>
      <c r="AO1113" s="253">
        <v>7950000</v>
      </c>
      <c r="AP1113" s="253"/>
      <c r="AQ1113" s="253"/>
      <c r="AR1113" s="253"/>
      <c r="AS1113" s="253">
        <f>IF(SUM(AL1113:AO1113)&lt;SUM(AK1113),SUM(AK1113)-SUM(AL1113:AO1113),)</f>
        <v>0</v>
      </c>
      <c r="AT1113" s="27">
        <f t="shared" si="138"/>
        <v>0</v>
      </c>
      <c r="BH1113" s="256"/>
    </row>
    <row r="1114" spans="1:60" ht="18" customHeight="1">
      <c r="A1114" s="218">
        <f>SUBTOTAL(3,$AT$7:AT1114)</f>
        <v>1108</v>
      </c>
      <c r="B1114" s="251" t="s">
        <v>13423</v>
      </c>
      <c r="C1114" s="251" t="str">
        <f t="shared" si="137"/>
        <v>009</v>
      </c>
      <c r="D1114" s="260" t="s">
        <v>5835</v>
      </c>
      <c r="E1114" s="258" t="s">
        <v>13424</v>
      </c>
      <c r="F1114" s="251" t="s">
        <v>10630</v>
      </c>
      <c r="G1114" s="251" t="s">
        <v>496</v>
      </c>
      <c r="H1114" s="251"/>
      <c r="I1114" s="259" t="s">
        <v>7097</v>
      </c>
      <c r="J1114" s="252"/>
      <c r="K1114" s="259" t="s">
        <v>7097</v>
      </c>
      <c r="L1114" s="252"/>
      <c r="M1114" s="251" t="s">
        <v>12936</v>
      </c>
      <c r="N1114" s="251"/>
      <c r="O1114" s="251"/>
      <c r="P1114" s="251"/>
      <c r="Q1114" s="288">
        <v>6600000</v>
      </c>
      <c r="R1114" s="288"/>
      <c r="S1114" s="288"/>
      <c r="T1114" s="288"/>
      <c r="U1114" s="253">
        <v>6600000</v>
      </c>
      <c r="V1114" s="253"/>
      <c r="W1114" s="253"/>
      <c r="X1114" s="253"/>
      <c r="Y1114" s="253"/>
      <c r="Z1114" s="253"/>
      <c r="AA1114" s="253"/>
      <c r="AB1114" s="253"/>
      <c r="AC1114" s="253"/>
      <c r="AD1114" s="253"/>
      <c r="AE1114" s="253"/>
      <c r="AF1114" s="253"/>
      <c r="AG1114" s="253"/>
      <c r="AH1114" s="253"/>
      <c r="AI1114" s="253">
        <v>0</v>
      </c>
      <c r="AJ1114" s="253"/>
      <c r="AK1114" s="253">
        <v>7950000</v>
      </c>
      <c r="AL1114" s="253"/>
      <c r="AM1114" s="253">
        <v>7950000</v>
      </c>
      <c r="AN1114" s="253"/>
      <c r="AO1114" s="253"/>
      <c r="AP1114" s="253"/>
      <c r="AQ1114" s="253"/>
      <c r="AR1114" s="253"/>
      <c r="AS1114" s="253">
        <f t="shared" ref="AS1114:AS1121" si="141">IF(SUM(AL1114:AM1114)&lt;SUM(AK1114),SUM(AK1114)-SUM(AL1114:AM1114),)</f>
        <v>0</v>
      </c>
      <c r="AT1114" s="27">
        <f t="shared" si="138"/>
        <v>0</v>
      </c>
      <c r="BH1114" s="256"/>
    </row>
    <row r="1115" spans="1:60" ht="18" customHeight="1">
      <c r="A1115" s="218">
        <f>SUBTOTAL(3,$AT$7:AT1115)</f>
        <v>1109</v>
      </c>
      <c r="B1115" s="251" t="s">
        <v>13387</v>
      </c>
      <c r="C1115" s="251" t="str">
        <f t="shared" si="137"/>
        <v>009</v>
      </c>
      <c r="D1115" s="260" t="s">
        <v>13388</v>
      </c>
      <c r="E1115" s="258" t="s">
        <v>13389</v>
      </c>
      <c r="F1115" s="251" t="s">
        <v>8988</v>
      </c>
      <c r="G1115" s="251" t="s">
        <v>496</v>
      </c>
      <c r="H1115" s="251"/>
      <c r="I1115" s="259" t="s">
        <v>7097</v>
      </c>
      <c r="J1115" s="252"/>
      <c r="K1115" s="259" t="s">
        <v>7097</v>
      </c>
      <c r="L1115" s="252"/>
      <c r="M1115" s="251" t="s">
        <v>12930</v>
      </c>
      <c r="N1115" s="251"/>
      <c r="O1115" s="251"/>
      <c r="P1115" s="251"/>
      <c r="Q1115" s="288">
        <v>6600000</v>
      </c>
      <c r="R1115" s="288"/>
      <c r="S1115" s="288"/>
      <c r="T1115" s="288"/>
      <c r="U1115" s="253"/>
      <c r="V1115" s="253"/>
      <c r="W1115" s="253">
        <v>6600000</v>
      </c>
      <c r="X1115" s="253"/>
      <c r="Y1115" s="253"/>
      <c r="Z1115" s="253"/>
      <c r="AA1115" s="253"/>
      <c r="AB1115" s="253"/>
      <c r="AC1115" s="253"/>
      <c r="AD1115" s="253"/>
      <c r="AE1115" s="253"/>
      <c r="AF1115" s="253"/>
      <c r="AG1115" s="253"/>
      <c r="AH1115" s="253"/>
      <c r="AI1115" s="253">
        <v>0</v>
      </c>
      <c r="AJ1115" s="253"/>
      <c r="AK1115" s="253">
        <v>7950000</v>
      </c>
      <c r="AL1115" s="253"/>
      <c r="AM1115" s="253"/>
      <c r="AN1115" s="253"/>
      <c r="AO1115" s="253"/>
      <c r="AP1115" s="253"/>
      <c r="AQ1115" s="253"/>
      <c r="AR1115" s="253"/>
      <c r="AS1115" s="253">
        <f t="shared" si="141"/>
        <v>7950000</v>
      </c>
      <c r="AT1115" s="27">
        <f t="shared" si="138"/>
        <v>7950000</v>
      </c>
      <c r="BH1115" s="256"/>
    </row>
    <row r="1116" spans="1:60" ht="18" customHeight="1">
      <c r="A1116" s="218">
        <f>SUBTOTAL(3,$AT$7:AT1116)</f>
        <v>1110</v>
      </c>
      <c r="B1116" s="251" t="s">
        <v>13428</v>
      </c>
      <c r="C1116" s="251" t="str">
        <f t="shared" si="137"/>
        <v>009</v>
      </c>
      <c r="D1116" s="260" t="s">
        <v>5687</v>
      </c>
      <c r="E1116" s="258" t="s">
        <v>13429</v>
      </c>
      <c r="F1116" s="251" t="s">
        <v>11104</v>
      </c>
      <c r="G1116" s="251" t="s">
        <v>7106</v>
      </c>
      <c r="H1116" s="251"/>
      <c r="I1116" s="259" t="s">
        <v>7097</v>
      </c>
      <c r="J1116" s="252"/>
      <c r="K1116" s="259" t="s">
        <v>7097</v>
      </c>
      <c r="L1116" s="252"/>
      <c r="M1116" s="251" t="s">
        <v>12933</v>
      </c>
      <c r="N1116" s="251"/>
      <c r="O1116" s="251"/>
      <c r="P1116" s="251"/>
      <c r="Q1116" s="288">
        <v>6600000</v>
      </c>
      <c r="R1116" s="288"/>
      <c r="S1116" s="288"/>
      <c r="T1116" s="288"/>
      <c r="U1116" s="253">
        <v>6600000</v>
      </c>
      <c r="V1116" s="253"/>
      <c r="W1116" s="253"/>
      <c r="X1116" s="253"/>
      <c r="Y1116" s="253"/>
      <c r="Z1116" s="253"/>
      <c r="AA1116" s="253"/>
      <c r="AB1116" s="253"/>
      <c r="AC1116" s="253"/>
      <c r="AD1116" s="253"/>
      <c r="AE1116" s="253"/>
      <c r="AF1116" s="253"/>
      <c r="AG1116" s="253"/>
      <c r="AH1116" s="253"/>
      <c r="AI1116" s="253">
        <v>0</v>
      </c>
      <c r="AJ1116" s="253"/>
      <c r="AK1116" s="253">
        <v>7950000</v>
      </c>
      <c r="AL1116" s="253"/>
      <c r="AM1116" s="253">
        <v>7950000</v>
      </c>
      <c r="AN1116" s="253"/>
      <c r="AO1116" s="253"/>
      <c r="AP1116" s="253"/>
      <c r="AQ1116" s="253"/>
      <c r="AR1116" s="253"/>
      <c r="AS1116" s="253">
        <f t="shared" si="141"/>
        <v>0</v>
      </c>
      <c r="AT1116" s="27">
        <f t="shared" si="138"/>
        <v>0</v>
      </c>
      <c r="BH1116" s="256"/>
    </row>
    <row r="1117" spans="1:60" ht="18" customHeight="1">
      <c r="A1117" s="218">
        <f>SUBTOTAL(3,$AT$7:AT1117)</f>
        <v>1111</v>
      </c>
      <c r="B1117" s="251" t="s">
        <v>13430</v>
      </c>
      <c r="C1117" s="251" t="str">
        <f t="shared" si="137"/>
        <v>009</v>
      </c>
      <c r="D1117" s="260" t="s">
        <v>5015</v>
      </c>
      <c r="E1117" s="258" t="s">
        <v>13431</v>
      </c>
      <c r="F1117" s="251" t="s">
        <v>11044</v>
      </c>
      <c r="G1117" s="251" t="s">
        <v>7106</v>
      </c>
      <c r="H1117" s="251"/>
      <c r="I1117" s="259" t="s">
        <v>7097</v>
      </c>
      <c r="J1117" s="252"/>
      <c r="K1117" s="259" t="s">
        <v>7097</v>
      </c>
      <c r="L1117" s="252"/>
      <c r="M1117" s="251" t="s">
        <v>12942</v>
      </c>
      <c r="N1117" s="251"/>
      <c r="O1117" s="251"/>
      <c r="P1117" s="251"/>
      <c r="Q1117" s="288">
        <v>6600000</v>
      </c>
      <c r="R1117" s="288"/>
      <c r="S1117" s="288"/>
      <c r="T1117" s="288"/>
      <c r="U1117" s="253">
        <v>6600000</v>
      </c>
      <c r="V1117" s="253"/>
      <c r="W1117" s="253"/>
      <c r="X1117" s="253"/>
      <c r="Y1117" s="253"/>
      <c r="Z1117" s="253"/>
      <c r="AA1117" s="253"/>
      <c r="AB1117" s="253"/>
      <c r="AC1117" s="253"/>
      <c r="AD1117" s="253"/>
      <c r="AE1117" s="253"/>
      <c r="AF1117" s="253"/>
      <c r="AG1117" s="253"/>
      <c r="AH1117" s="253"/>
      <c r="AI1117" s="253">
        <v>0</v>
      </c>
      <c r="AJ1117" s="253"/>
      <c r="AK1117" s="253">
        <v>7950000</v>
      </c>
      <c r="AL1117" s="253"/>
      <c r="AM1117" s="253">
        <v>7950000</v>
      </c>
      <c r="AN1117" s="253"/>
      <c r="AO1117" s="253"/>
      <c r="AP1117" s="253"/>
      <c r="AQ1117" s="253"/>
      <c r="AR1117" s="253"/>
      <c r="AS1117" s="253">
        <f t="shared" si="141"/>
        <v>0</v>
      </c>
      <c r="AT1117" s="27">
        <f t="shared" si="138"/>
        <v>0</v>
      </c>
      <c r="BH1117" s="256"/>
    </row>
    <row r="1118" spans="1:60" ht="18" customHeight="1">
      <c r="A1118" s="218">
        <f>SUBTOTAL(3,$AT$7:AT1118)</f>
        <v>1112</v>
      </c>
      <c r="B1118" s="251" t="s">
        <v>13432</v>
      </c>
      <c r="C1118" s="251" t="str">
        <f t="shared" si="137"/>
        <v>009</v>
      </c>
      <c r="D1118" s="260" t="s">
        <v>4782</v>
      </c>
      <c r="E1118" s="258" t="s">
        <v>13433</v>
      </c>
      <c r="F1118" s="251" t="s">
        <v>11018</v>
      </c>
      <c r="G1118" s="251" t="s">
        <v>7106</v>
      </c>
      <c r="H1118" s="251"/>
      <c r="I1118" s="259" t="s">
        <v>7097</v>
      </c>
      <c r="J1118" s="252"/>
      <c r="K1118" s="259" t="s">
        <v>7097</v>
      </c>
      <c r="L1118" s="252"/>
      <c r="M1118" s="251" t="s">
        <v>12936</v>
      </c>
      <c r="N1118" s="251"/>
      <c r="O1118" s="251"/>
      <c r="P1118" s="251"/>
      <c r="Q1118" s="288">
        <v>6600000</v>
      </c>
      <c r="R1118" s="288"/>
      <c r="S1118" s="288"/>
      <c r="T1118" s="288"/>
      <c r="U1118" s="253">
        <v>6600000</v>
      </c>
      <c r="V1118" s="253"/>
      <c r="W1118" s="253"/>
      <c r="X1118" s="253"/>
      <c r="Y1118" s="253"/>
      <c r="Z1118" s="253"/>
      <c r="AA1118" s="253"/>
      <c r="AB1118" s="253"/>
      <c r="AC1118" s="253"/>
      <c r="AD1118" s="253"/>
      <c r="AE1118" s="253"/>
      <c r="AF1118" s="253"/>
      <c r="AG1118" s="253"/>
      <c r="AH1118" s="253"/>
      <c r="AI1118" s="253">
        <v>0</v>
      </c>
      <c r="AJ1118" s="253"/>
      <c r="AK1118" s="253">
        <v>7950000</v>
      </c>
      <c r="AL1118" s="253"/>
      <c r="AM1118" s="253">
        <v>7950000</v>
      </c>
      <c r="AN1118" s="253"/>
      <c r="AO1118" s="253"/>
      <c r="AP1118" s="253"/>
      <c r="AQ1118" s="253"/>
      <c r="AR1118" s="253"/>
      <c r="AS1118" s="253">
        <f t="shared" si="141"/>
        <v>0</v>
      </c>
      <c r="AT1118" s="27">
        <f t="shared" si="138"/>
        <v>0</v>
      </c>
      <c r="BH1118" s="256"/>
    </row>
    <row r="1119" spans="1:60" ht="18" customHeight="1">
      <c r="A1119" s="218">
        <f>SUBTOTAL(3,$AT$7:AT1119)</f>
        <v>1113</v>
      </c>
      <c r="B1119" s="251" t="s">
        <v>13398</v>
      </c>
      <c r="C1119" s="251" t="str">
        <f t="shared" si="137"/>
        <v>009</v>
      </c>
      <c r="D1119" s="260" t="s">
        <v>13399</v>
      </c>
      <c r="E1119" s="258" t="s">
        <v>13400</v>
      </c>
      <c r="F1119" s="251" t="s">
        <v>10697</v>
      </c>
      <c r="G1119" s="251" t="s">
        <v>7106</v>
      </c>
      <c r="H1119" s="251"/>
      <c r="I1119" s="259" t="s">
        <v>7097</v>
      </c>
      <c r="J1119" s="252"/>
      <c r="K1119" s="259" t="s">
        <v>7097</v>
      </c>
      <c r="L1119" s="252"/>
      <c r="M1119" s="251" t="s">
        <v>12950</v>
      </c>
      <c r="N1119" s="251"/>
      <c r="O1119" s="251"/>
      <c r="P1119" s="251"/>
      <c r="Q1119" s="288">
        <v>6600000</v>
      </c>
      <c r="R1119" s="288"/>
      <c r="S1119" s="288"/>
      <c r="T1119" s="288"/>
      <c r="U1119" s="253"/>
      <c r="V1119" s="253"/>
      <c r="W1119" s="253">
        <v>6600000</v>
      </c>
      <c r="X1119" s="253"/>
      <c r="Y1119" s="253"/>
      <c r="Z1119" s="253"/>
      <c r="AA1119" s="253"/>
      <c r="AB1119" s="253"/>
      <c r="AC1119" s="253"/>
      <c r="AD1119" s="253"/>
      <c r="AE1119" s="253"/>
      <c r="AF1119" s="253"/>
      <c r="AG1119" s="253"/>
      <c r="AH1119" s="253"/>
      <c r="AI1119" s="253">
        <v>0</v>
      </c>
      <c r="AJ1119" s="253"/>
      <c r="AK1119" s="253">
        <v>7950000</v>
      </c>
      <c r="AL1119" s="253"/>
      <c r="AM1119" s="253"/>
      <c r="AN1119" s="253"/>
      <c r="AO1119" s="253"/>
      <c r="AP1119" s="253"/>
      <c r="AQ1119" s="253"/>
      <c r="AR1119" s="253"/>
      <c r="AS1119" s="253">
        <f t="shared" si="141"/>
        <v>7950000</v>
      </c>
      <c r="AT1119" s="27">
        <f t="shared" si="138"/>
        <v>7950000</v>
      </c>
      <c r="BH1119" s="256"/>
    </row>
    <row r="1120" spans="1:60" ht="18" customHeight="1">
      <c r="A1120" s="218">
        <f>SUBTOTAL(3,$AT$7:AT1120)</f>
        <v>1114</v>
      </c>
      <c r="B1120" s="251" t="s">
        <v>13438</v>
      </c>
      <c r="C1120" s="251" t="str">
        <f t="shared" si="137"/>
        <v>009</v>
      </c>
      <c r="D1120" s="260" t="s">
        <v>5701</v>
      </c>
      <c r="E1120" s="258" t="s">
        <v>13439</v>
      </c>
      <c r="F1120" s="251" t="s">
        <v>11071</v>
      </c>
      <c r="G1120" s="251" t="s">
        <v>7106</v>
      </c>
      <c r="H1120" s="251"/>
      <c r="I1120" s="259" t="s">
        <v>7097</v>
      </c>
      <c r="J1120" s="252"/>
      <c r="K1120" s="259" t="s">
        <v>7097</v>
      </c>
      <c r="L1120" s="252"/>
      <c r="M1120" s="251" t="s">
        <v>12950</v>
      </c>
      <c r="N1120" s="251"/>
      <c r="O1120" s="251"/>
      <c r="P1120" s="251"/>
      <c r="Q1120" s="288">
        <v>6600000</v>
      </c>
      <c r="R1120" s="288"/>
      <c r="S1120" s="288"/>
      <c r="T1120" s="288"/>
      <c r="U1120" s="253">
        <v>6600000</v>
      </c>
      <c r="V1120" s="253"/>
      <c r="W1120" s="253"/>
      <c r="X1120" s="253"/>
      <c r="Y1120" s="253"/>
      <c r="Z1120" s="253"/>
      <c r="AA1120" s="253"/>
      <c r="AB1120" s="253"/>
      <c r="AC1120" s="253"/>
      <c r="AD1120" s="253"/>
      <c r="AE1120" s="253"/>
      <c r="AF1120" s="253"/>
      <c r="AG1120" s="253"/>
      <c r="AH1120" s="253"/>
      <c r="AI1120" s="253">
        <v>0</v>
      </c>
      <c r="AJ1120" s="253"/>
      <c r="AK1120" s="253">
        <v>7950000</v>
      </c>
      <c r="AL1120" s="253"/>
      <c r="AM1120" s="253">
        <v>7950000</v>
      </c>
      <c r="AN1120" s="253"/>
      <c r="AO1120" s="253"/>
      <c r="AP1120" s="253"/>
      <c r="AQ1120" s="253"/>
      <c r="AR1120" s="253"/>
      <c r="AS1120" s="253">
        <f t="shared" si="141"/>
        <v>0</v>
      </c>
      <c r="AT1120" s="27">
        <f t="shared" si="138"/>
        <v>0</v>
      </c>
      <c r="BH1120" s="256"/>
    </row>
    <row r="1121" spans="1:60" ht="18" customHeight="1">
      <c r="A1121" s="218">
        <f>SUBTOTAL(3,$AT$7:AT1121)</f>
        <v>1115</v>
      </c>
      <c r="B1121" s="251" t="s">
        <v>13440</v>
      </c>
      <c r="C1121" s="251" t="str">
        <f t="shared" si="137"/>
        <v>009</v>
      </c>
      <c r="D1121" s="260" t="s">
        <v>5226</v>
      </c>
      <c r="E1121" s="258" t="s">
        <v>11740</v>
      </c>
      <c r="F1121" s="251" t="s">
        <v>10732</v>
      </c>
      <c r="G1121" s="251" t="s">
        <v>7106</v>
      </c>
      <c r="H1121" s="251"/>
      <c r="I1121" s="259" t="s">
        <v>7097</v>
      </c>
      <c r="J1121" s="252"/>
      <c r="K1121" s="259" t="s">
        <v>7097</v>
      </c>
      <c r="L1121" s="252"/>
      <c r="M1121" s="251" t="s">
        <v>12950</v>
      </c>
      <c r="N1121" s="251"/>
      <c r="O1121" s="251"/>
      <c r="P1121" s="251"/>
      <c r="Q1121" s="288">
        <v>6600000</v>
      </c>
      <c r="R1121" s="288"/>
      <c r="S1121" s="288"/>
      <c r="T1121" s="288"/>
      <c r="U1121" s="253">
        <v>6600000</v>
      </c>
      <c r="V1121" s="253"/>
      <c r="W1121" s="253"/>
      <c r="X1121" s="253"/>
      <c r="Y1121" s="253"/>
      <c r="Z1121" s="253"/>
      <c r="AA1121" s="253"/>
      <c r="AB1121" s="253"/>
      <c r="AC1121" s="253"/>
      <c r="AD1121" s="253"/>
      <c r="AE1121" s="253"/>
      <c r="AF1121" s="253"/>
      <c r="AG1121" s="253"/>
      <c r="AH1121" s="253"/>
      <c r="AI1121" s="253">
        <v>0</v>
      </c>
      <c r="AJ1121" s="253"/>
      <c r="AK1121" s="253">
        <v>7950000</v>
      </c>
      <c r="AL1121" s="253"/>
      <c r="AM1121" s="253">
        <v>7950000</v>
      </c>
      <c r="AN1121" s="253"/>
      <c r="AO1121" s="253"/>
      <c r="AP1121" s="253"/>
      <c r="AQ1121" s="253"/>
      <c r="AR1121" s="253"/>
      <c r="AS1121" s="253">
        <f t="shared" si="141"/>
        <v>0</v>
      </c>
      <c r="AT1121" s="27">
        <f t="shared" si="138"/>
        <v>0</v>
      </c>
      <c r="BH1121" s="256"/>
    </row>
    <row r="1122" spans="1:60" ht="18" customHeight="1">
      <c r="A1122" s="218">
        <f>SUBTOTAL(3,$AT$7:AT1122)</f>
        <v>1116</v>
      </c>
      <c r="B1122" s="251" t="s">
        <v>13405</v>
      </c>
      <c r="C1122" s="251" t="str">
        <f t="shared" si="137"/>
        <v>009</v>
      </c>
      <c r="D1122" s="260" t="s">
        <v>13406</v>
      </c>
      <c r="E1122" s="258" t="s">
        <v>13407</v>
      </c>
      <c r="F1122" s="251" t="s">
        <v>11065</v>
      </c>
      <c r="G1122" s="251" t="s">
        <v>496</v>
      </c>
      <c r="H1122" s="251"/>
      <c r="I1122" s="259" t="s">
        <v>7097</v>
      </c>
      <c r="J1122" s="252"/>
      <c r="K1122" s="259" t="s">
        <v>7097</v>
      </c>
      <c r="L1122" s="252"/>
      <c r="M1122" s="251" t="s">
        <v>12930</v>
      </c>
      <c r="N1122" s="251"/>
      <c r="O1122" s="251"/>
      <c r="P1122" s="251"/>
      <c r="Q1122" s="288">
        <v>6600000</v>
      </c>
      <c r="R1122" s="288"/>
      <c r="S1122" s="288"/>
      <c r="T1122" s="288"/>
      <c r="U1122" s="253"/>
      <c r="V1122" s="253"/>
      <c r="W1122" s="253">
        <v>6600000</v>
      </c>
      <c r="X1122" s="253"/>
      <c r="Y1122" s="253"/>
      <c r="Z1122" s="253"/>
      <c r="AA1122" s="253"/>
      <c r="AB1122" s="253"/>
      <c r="AC1122" s="253"/>
      <c r="AD1122" s="253"/>
      <c r="AE1122" s="253"/>
      <c r="AF1122" s="253"/>
      <c r="AG1122" s="253"/>
      <c r="AH1122" s="253"/>
      <c r="AI1122" s="253">
        <v>0</v>
      </c>
      <c r="AJ1122" s="253"/>
      <c r="AK1122" s="253">
        <v>7950000</v>
      </c>
      <c r="AL1122" s="253"/>
      <c r="AM1122" s="253"/>
      <c r="AN1122" s="253"/>
      <c r="AO1122" s="253">
        <v>7950000</v>
      </c>
      <c r="AP1122" s="253"/>
      <c r="AQ1122" s="253"/>
      <c r="AR1122" s="253"/>
      <c r="AS1122" s="253">
        <f>IF(SUM(AL1122:AO1122)&lt;SUM(AK1122),SUM(AK1122)-SUM(AL1122:AO1122),)</f>
        <v>0</v>
      </c>
      <c r="AT1122" s="27">
        <f t="shared" si="138"/>
        <v>0</v>
      </c>
      <c r="BH1122" s="256"/>
    </row>
    <row r="1123" spans="1:60" ht="18" customHeight="1">
      <c r="A1123" s="218">
        <f>SUBTOTAL(3,$AT$7:AT1123)</f>
        <v>1117</v>
      </c>
      <c r="B1123" s="251" t="s">
        <v>13443</v>
      </c>
      <c r="C1123" s="251" t="str">
        <f t="shared" si="137"/>
        <v>009</v>
      </c>
      <c r="D1123" s="260" t="s">
        <v>6231</v>
      </c>
      <c r="E1123" s="258" t="s">
        <v>13444</v>
      </c>
      <c r="F1123" s="251" t="s">
        <v>11081</v>
      </c>
      <c r="G1123" s="251" t="s">
        <v>7106</v>
      </c>
      <c r="H1123" s="251"/>
      <c r="I1123" s="259" t="s">
        <v>7097</v>
      </c>
      <c r="J1123" s="252"/>
      <c r="K1123" s="259" t="s">
        <v>7097</v>
      </c>
      <c r="L1123" s="252"/>
      <c r="M1123" s="251" t="s">
        <v>12930</v>
      </c>
      <c r="N1123" s="251"/>
      <c r="O1123" s="251"/>
      <c r="P1123" s="251"/>
      <c r="Q1123" s="288">
        <v>6600000</v>
      </c>
      <c r="R1123" s="288"/>
      <c r="S1123" s="288"/>
      <c r="T1123" s="288"/>
      <c r="U1123" s="253">
        <v>6600000</v>
      </c>
      <c r="V1123" s="253"/>
      <c r="W1123" s="253"/>
      <c r="X1123" s="253"/>
      <c r="Y1123" s="253"/>
      <c r="Z1123" s="253"/>
      <c r="AA1123" s="253"/>
      <c r="AB1123" s="253"/>
      <c r="AC1123" s="253"/>
      <c r="AD1123" s="253"/>
      <c r="AE1123" s="253"/>
      <c r="AF1123" s="253"/>
      <c r="AG1123" s="253"/>
      <c r="AH1123" s="253"/>
      <c r="AI1123" s="253">
        <v>0</v>
      </c>
      <c r="AJ1123" s="253"/>
      <c r="AK1123" s="253">
        <v>7950000</v>
      </c>
      <c r="AL1123" s="253"/>
      <c r="AM1123" s="253"/>
      <c r="AN1123" s="253"/>
      <c r="AO1123" s="253"/>
      <c r="AP1123" s="253"/>
      <c r="AQ1123" s="253"/>
      <c r="AR1123" s="253"/>
      <c r="AS1123" s="253">
        <f t="shared" ref="AS1123:AS1134" si="142">IF(SUM(AL1123:AM1123)&lt;SUM(AK1123),SUM(AK1123)-SUM(AL1123:AM1123),)</f>
        <v>7950000</v>
      </c>
      <c r="AT1123" s="27">
        <f t="shared" si="138"/>
        <v>7950000</v>
      </c>
      <c r="BH1123" s="256"/>
    </row>
    <row r="1124" spans="1:60" ht="18" customHeight="1">
      <c r="A1124" s="218">
        <f>SUBTOTAL(3,$AT$7:AT1124)</f>
        <v>1118</v>
      </c>
      <c r="B1124" s="251" t="s">
        <v>13445</v>
      </c>
      <c r="C1124" s="251" t="str">
        <f t="shared" si="137"/>
        <v>009</v>
      </c>
      <c r="D1124" s="260" t="s">
        <v>6615</v>
      </c>
      <c r="E1124" s="258" t="s">
        <v>13446</v>
      </c>
      <c r="F1124" s="251" t="s">
        <v>13447</v>
      </c>
      <c r="G1124" s="251" t="s">
        <v>7106</v>
      </c>
      <c r="H1124" s="251"/>
      <c r="I1124" s="259" t="s">
        <v>7097</v>
      </c>
      <c r="J1124" s="252"/>
      <c r="K1124" s="259" t="s">
        <v>7097</v>
      </c>
      <c r="L1124" s="252"/>
      <c r="M1124" s="251" t="s">
        <v>12930</v>
      </c>
      <c r="N1124" s="251"/>
      <c r="O1124" s="251"/>
      <c r="P1124" s="251"/>
      <c r="Q1124" s="288">
        <v>6600000</v>
      </c>
      <c r="R1124" s="288"/>
      <c r="S1124" s="288"/>
      <c r="T1124" s="288"/>
      <c r="U1124" s="253">
        <v>6600000</v>
      </c>
      <c r="V1124" s="253"/>
      <c r="W1124" s="253"/>
      <c r="X1124" s="253"/>
      <c r="Y1124" s="253"/>
      <c r="Z1124" s="253"/>
      <c r="AA1124" s="253"/>
      <c r="AB1124" s="253"/>
      <c r="AC1124" s="253"/>
      <c r="AD1124" s="253"/>
      <c r="AE1124" s="253"/>
      <c r="AF1124" s="253"/>
      <c r="AG1124" s="253"/>
      <c r="AH1124" s="253"/>
      <c r="AI1124" s="253">
        <v>0</v>
      </c>
      <c r="AJ1124" s="253"/>
      <c r="AK1124" s="253">
        <v>7950000</v>
      </c>
      <c r="AL1124" s="253"/>
      <c r="AM1124" s="253">
        <v>7950000</v>
      </c>
      <c r="AN1124" s="253"/>
      <c r="AO1124" s="253"/>
      <c r="AP1124" s="253"/>
      <c r="AQ1124" s="253"/>
      <c r="AR1124" s="253"/>
      <c r="AS1124" s="253">
        <f t="shared" si="142"/>
        <v>0</v>
      </c>
      <c r="AT1124" s="27">
        <f t="shared" si="138"/>
        <v>0</v>
      </c>
      <c r="BH1124" s="256"/>
    </row>
    <row r="1125" spans="1:60" ht="18" customHeight="1">
      <c r="A1125" s="218">
        <f>SUBTOTAL(3,$AT$7:AT1125)</f>
        <v>1119</v>
      </c>
      <c r="B1125" s="251" t="s">
        <v>13448</v>
      </c>
      <c r="C1125" s="251" t="str">
        <f t="shared" si="137"/>
        <v>009</v>
      </c>
      <c r="D1125" s="260" t="s">
        <v>6219</v>
      </c>
      <c r="E1125" s="258" t="s">
        <v>13446</v>
      </c>
      <c r="F1125" s="251" t="s">
        <v>11523</v>
      </c>
      <c r="G1125" s="251" t="s">
        <v>7106</v>
      </c>
      <c r="H1125" s="251"/>
      <c r="I1125" s="259" t="s">
        <v>7097</v>
      </c>
      <c r="J1125" s="252"/>
      <c r="K1125" s="259" t="s">
        <v>7097</v>
      </c>
      <c r="L1125" s="252"/>
      <c r="M1125" s="251" t="s">
        <v>12942</v>
      </c>
      <c r="N1125" s="251"/>
      <c r="O1125" s="251"/>
      <c r="P1125" s="251"/>
      <c r="Q1125" s="288">
        <v>6600000</v>
      </c>
      <c r="R1125" s="288"/>
      <c r="S1125" s="288"/>
      <c r="T1125" s="288"/>
      <c r="U1125" s="253">
        <v>6600000</v>
      </c>
      <c r="V1125" s="253"/>
      <c r="W1125" s="253"/>
      <c r="X1125" s="253"/>
      <c r="Y1125" s="253"/>
      <c r="Z1125" s="253"/>
      <c r="AA1125" s="253"/>
      <c r="AB1125" s="253"/>
      <c r="AC1125" s="253"/>
      <c r="AD1125" s="253"/>
      <c r="AE1125" s="253"/>
      <c r="AF1125" s="253"/>
      <c r="AG1125" s="253"/>
      <c r="AH1125" s="253"/>
      <c r="AI1125" s="253">
        <v>0</v>
      </c>
      <c r="AJ1125" s="253"/>
      <c r="AK1125" s="253">
        <v>7950000</v>
      </c>
      <c r="AL1125" s="253"/>
      <c r="AM1125" s="253"/>
      <c r="AN1125" s="253"/>
      <c r="AO1125" s="253"/>
      <c r="AP1125" s="253"/>
      <c r="AQ1125" s="253"/>
      <c r="AR1125" s="253"/>
      <c r="AS1125" s="253">
        <f t="shared" si="142"/>
        <v>7950000</v>
      </c>
      <c r="AT1125" s="27">
        <f t="shared" si="138"/>
        <v>7950000</v>
      </c>
      <c r="BH1125" s="256"/>
    </row>
    <row r="1126" spans="1:60" ht="18" customHeight="1">
      <c r="A1126" s="218">
        <f>SUBTOTAL(3,$AT$7:AT1126)</f>
        <v>1120</v>
      </c>
      <c r="B1126" s="251" t="s">
        <v>13449</v>
      </c>
      <c r="C1126" s="251" t="str">
        <f t="shared" si="137"/>
        <v>009</v>
      </c>
      <c r="D1126" s="260" t="s">
        <v>4797</v>
      </c>
      <c r="E1126" s="258" t="s">
        <v>13446</v>
      </c>
      <c r="F1126" s="251" t="s">
        <v>11508</v>
      </c>
      <c r="G1126" s="251" t="s">
        <v>7106</v>
      </c>
      <c r="H1126" s="251"/>
      <c r="I1126" s="259" t="s">
        <v>7097</v>
      </c>
      <c r="J1126" s="252"/>
      <c r="K1126" s="259" t="s">
        <v>7097</v>
      </c>
      <c r="L1126" s="252"/>
      <c r="M1126" s="251" t="s">
        <v>12936</v>
      </c>
      <c r="N1126" s="251"/>
      <c r="O1126" s="251"/>
      <c r="P1126" s="251"/>
      <c r="Q1126" s="288">
        <v>6600000</v>
      </c>
      <c r="R1126" s="288"/>
      <c r="S1126" s="288"/>
      <c r="T1126" s="288"/>
      <c r="U1126" s="253">
        <v>6600000</v>
      </c>
      <c r="V1126" s="253"/>
      <c r="W1126" s="253"/>
      <c r="X1126" s="253"/>
      <c r="Y1126" s="253"/>
      <c r="Z1126" s="253"/>
      <c r="AA1126" s="253"/>
      <c r="AB1126" s="253"/>
      <c r="AC1126" s="253"/>
      <c r="AD1126" s="253"/>
      <c r="AE1126" s="253"/>
      <c r="AF1126" s="253"/>
      <c r="AG1126" s="253"/>
      <c r="AH1126" s="253"/>
      <c r="AI1126" s="253">
        <v>0</v>
      </c>
      <c r="AJ1126" s="253"/>
      <c r="AK1126" s="253">
        <v>7950000</v>
      </c>
      <c r="AL1126" s="253"/>
      <c r="AM1126" s="253">
        <v>7950000</v>
      </c>
      <c r="AN1126" s="253"/>
      <c r="AO1126" s="253"/>
      <c r="AP1126" s="253"/>
      <c r="AQ1126" s="253"/>
      <c r="AR1126" s="253"/>
      <c r="AS1126" s="253">
        <f t="shared" si="142"/>
        <v>0</v>
      </c>
      <c r="AT1126" s="27">
        <f t="shared" si="138"/>
        <v>0</v>
      </c>
      <c r="BH1126" s="256"/>
    </row>
    <row r="1127" spans="1:60" ht="18" customHeight="1">
      <c r="A1127" s="218">
        <f>SUBTOTAL(3,$AT$7:AT1127)</f>
        <v>1121</v>
      </c>
      <c r="B1127" s="251" t="s">
        <v>13450</v>
      </c>
      <c r="C1127" s="251" t="str">
        <f t="shared" si="137"/>
        <v>009</v>
      </c>
      <c r="D1127" s="260" t="s">
        <v>5579</v>
      </c>
      <c r="E1127" s="258" t="s">
        <v>11751</v>
      </c>
      <c r="F1127" s="251" t="s">
        <v>10979</v>
      </c>
      <c r="G1127" s="251" t="s">
        <v>7106</v>
      </c>
      <c r="H1127" s="251"/>
      <c r="I1127" s="259" t="s">
        <v>7097</v>
      </c>
      <c r="J1127" s="252"/>
      <c r="K1127" s="259" t="s">
        <v>7097</v>
      </c>
      <c r="L1127" s="252"/>
      <c r="M1127" s="251" t="s">
        <v>12950</v>
      </c>
      <c r="N1127" s="251"/>
      <c r="O1127" s="251"/>
      <c r="P1127" s="251"/>
      <c r="Q1127" s="288">
        <v>6600000</v>
      </c>
      <c r="R1127" s="288"/>
      <c r="S1127" s="288"/>
      <c r="T1127" s="288"/>
      <c r="U1127" s="253">
        <v>6600000</v>
      </c>
      <c r="V1127" s="253"/>
      <c r="W1127" s="253"/>
      <c r="X1127" s="253"/>
      <c r="Y1127" s="253"/>
      <c r="Z1127" s="253"/>
      <c r="AA1127" s="253"/>
      <c r="AB1127" s="253"/>
      <c r="AC1127" s="253"/>
      <c r="AD1127" s="253"/>
      <c r="AE1127" s="253"/>
      <c r="AF1127" s="253"/>
      <c r="AG1127" s="253"/>
      <c r="AH1127" s="253"/>
      <c r="AI1127" s="253">
        <v>0</v>
      </c>
      <c r="AJ1127" s="253"/>
      <c r="AK1127" s="253">
        <v>7950000</v>
      </c>
      <c r="AL1127" s="253"/>
      <c r="AM1127" s="253">
        <v>7950000</v>
      </c>
      <c r="AN1127" s="253"/>
      <c r="AO1127" s="253"/>
      <c r="AP1127" s="253"/>
      <c r="AQ1127" s="253"/>
      <c r="AR1127" s="253"/>
      <c r="AS1127" s="253">
        <f t="shared" si="142"/>
        <v>0</v>
      </c>
      <c r="AT1127" s="27">
        <f t="shared" si="138"/>
        <v>0</v>
      </c>
      <c r="BH1127" s="256"/>
    </row>
    <row r="1128" spans="1:60" ht="18" customHeight="1">
      <c r="A1128" s="218">
        <f>SUBTOTAL(3,$AT$7:AT1128)</f>
        <v>1122</v>
      </c>
      <c r="B1128" s="251" t="s">
        <v>13425</v>
      </c>
      <c r="C1128" s="251" t="str">
        <f t="shared" si="137"/>
        <v>009</v>
      </c>
      <c r="D1128" s="260" t="s">
        <v>13426</v>
      </c>
      <c r="E1128" s="258" t="s">
        <v>13427</v>
      </c>
      <c r="F1128" s="262" t="s">
        <v>10751</v>
      </c>
      <c r="G1128" s="251" t="s">
        <v>7106</v>
      </c>
      <c r="H1128" s="251"/>
      <c r="I1128" s="259" t="s">
        <v>7097</v>
      </c>
      <c r="J1128" s="252"/>
      <c r="K1128" s="259" t="s">
        <v>7097</v>
      </c>
      <c r="L1128" s="252"/>
      <c r="M1128" s="251" t="s">
        <v>12946</v>
      </c>
      <c r="N1128" s="251"/>
      <c r="O1128" s="251"/>
      <c r="P1128" s="251"/>
      <c r="Q1128" s="288">
        <v>6600000</v>
      </c>
      <c r="R1128" s="288"/>
      <c r="S1128" s="288"/>
      <c r="T1128" s="288"/>
      <c r="U1128" s="253"/>
      <c r="V1128" s="253"/>
      <c r="W1128" s="253">
        <v>6600000</v>
      </c>
      <c r="X1128" s="253"/>
      <c r="Y1128" s="253"/>
      <c r="Z1128" s="253"/>
      <c r="AA1128" s="253"/>
      <c r="AB1128" s="253"/>
      <c r="AC1128" s="253"/>
      <c r="AD1128" s="253"/>
      <c r="AE1128" s="253"/>
      <c r="AF1128" s="253"/>
      <c r="AG1128" s="253"/>
      <c r="AH1128" s="253"/>
      <c r="AI1128" s="253">
        <v>0</v>
      </c>
      <c r="AJ1128" s="253"/>
      <c r="AK1128" s="253">
        <v>7950000</v>
      </c>
      <c r="AL1128" s="253"/>
      <c r="AM1128" s="253"/>
      <c r="AN1128" s="253"/>
      <c r="AO1128" s="253"/>
      <c r="AP1128" s="253"/>
      <c r="AQ1128" s="253"/>
      <c r="AR1128" s="253"/>
      <c r="AS1128" s="253">
        <f t="shared" si="142"/>
        <v>7950000</v>
      </c>
      <c r="AT1128" s="27">
        <f t="shared" si="138"/>
        <v>7950000</v>
      </c>
      <c r="BH1128" s="256"/>
    </row>
    <row r="1129" spans="1:60" ht="18" customHeight="1">
      <c r="A1129" s="218">
        <f>SUBTOTAL(3,$AT$7:AT1129)</f>
        <v>1123</v>
      </c>
      <c r="B1129" s="251" t="s">
        <v>13434</v>
      </c>
      <c r="C1129" s="251" t="str">
        <f t="shared" si="137"/>
        <v>009</v>
      </c>
      <c r="D1129" s="260" t="s">
        <v>13435</v>
      </c>
      <c r="E1129" s="258" t="s">
        <v>13436</v>
      </c>
      <c r="F1129" s="251" t="s">
        <v>13338</v>
      </c>
      <c r="G1129" s="251" t="s">
        <v>7106</v>
      </c>
      <c r="H1129" s="251"/>
      <c r="I1129" s="259" t="s">
        <v>7097</v>
      </c>
      <c r="J1129" s="252"/>
      <c r="K1129" s="259" t="s">
        <v>7097</v>
      </c>
      <c r="L1129" s="252"/>
      <c r="M1129" s="251" t="s">
        <v>12946</v>
      </c>
      <c r="N1129" s="251"/>
      <c r="O1129" s="251"/>
      <c r="P1129" s="251"/>
      <c r="Q1129" s="288">
        <v>6600000</v>
      </c>
      <c r="R1129" s="288"/>
      <c r="S1129" s="288"/>
      <c r="T1129" s="288"/>
      <c r="U1129" s="253"/>
      <c r="V1129" s="253"/>
      <c r="W1129" s="253"/>
      <c r="X1129" s="253"/>
      <c r="Y1129" s="253"/>
      <c r="Z1129" s="253"/>
      <c r="AA1129" s="253"/>
      <c r="AB1129" s="253"/>
      <c r="AC1129" s="253"/>
      <c r="AD1129" s="253"/>
      <c r="AE1129" s="253"/>
      <c r="AF1129" s="253"/>
      <c r="AG1129" s="253"/>
      <c r="AH1129" s="253"/>
      <c r="AI1129" s="253">
        <v>6600000</v>
      </c>
      <c r="AJ1129" s="253"/>
      <c r="AK1129" s="253">
        <v>7950000</v>
      </c>
      <c r="AL1129" s="253"/>
      <c r="AM1129" s="253"/>
      <c r="AN1129" s="253"/>
      <c r="AO1129" s="253"/>
      <c r="AP1129" s="253"/>
      <c r="AQ1129" s="253"/>
      <c r="AR1129" s="253"/>
      <c r="AS1129" s="253">
        <f t="shared" si="142"/>
        <v>7950000</v>
      </c>
      <c r="AT1129" s="27">
        <f t="shared" si="138"/>
        <v>14550000</v>
      </c>
      <c r="BC1129" s="244" t="s">
        <v>13437</v>
      </c>
      <c r="BH1129" s="256"/>
    </row>
    <row r="1130" spans="1:60" ht="18" customHeight="1">
      <c r="A1130" s="218">
        <f>SUBTOTAL(3,$AT$7:AT1130)</f>
        <v>1124</v>
      </c>
      <c r="B1130" s="251" t="s">
        <v>13457</v>
      </c>
      <c r="C1130" s="251" t="str">
        <f t="shared" si="137"/>
        <v>009</v>
      </c>
      <c r="D1130" s="260" t="s">
        <v>6156</v>
      </c>
      <c r="E1130" s="258" t="s">
        <v>13458</v>
      </c>
      <c r="F1130" s="251" t="s">
        <v>13459</v>
      </c>
      <c r="G1130" s="251" t="s">
        <v>496</v>
      </c>
      <c r="H1130" s="251"/>
      <c r="I1130" s="259" t="s">
        <v>7097</v>
      </c>
      <c r="J1130" s="252"/>
      <c r="K1130" s="259" t="s">
        <v>7097</v>
      </c>
      <c r="L1130" s="252"/>
      <c r="M1130" s="251" t="s">
        <v>12933</v>
      </c>
      <c r="N1130" s="251"/>
      <c r="O1130" s="251"/>
      <c r="P1130" s="251"/>
      <c r="Q1130" s="288">
        <v>6600000</v>
      </c>
      <c r="R1130" s="288"/>
      <c r="S1130" s="288"/>
      <c r="T1130" s="288"/>
      <c r="U1130" s="253">
        <v>6600000</v>
      </c>
      <c r="V1130" s="253"/>
      <c r="W1130" s="253"/>
      <c r="X1130" s="253"/>
      <c r="Y1130" s="253"/>
      <c r="Z1130" s="253"/>
      <c r="AA1130" s="253"/>
      <c r="AB1130" s="253"/>
      <c r="AC1130" s="253"/>
      <c r="AD1130" s="253"/>
      <c r="AE1130" s="253"/>
      <c r="AF1130" s="253"/>
      <c r="AG1130" s="253"/>
      <c r="AH1130" s="253"/>
      <c r="AI1130" s="253">
        <v>0</v>
      </c>
      <c r="AJ1130" s="253"/>
      <c r="AK1130" s="253">
        <v>7950000</v>
      </c>
      <c r="AL1130" s="253"/>
      <c r="AM1130" s="253">
        <v>7950000</v>
      </c>
      <c r="AN1130" s="253"/>
      <c r="AO1130" s="253"/>
      <c r="AP1130" s="253"/>
      <c r="AQ1130" s="253"/>
      <c r="AR1130" s="253"/>
      <c r="AS1130" s="253">
        <f t="shared" si="142"/>
        <v>0</v>
      </c>
      <c r="AT1130" s="27">
        <f t="shared" si="138"/>
        <v>0</v>
      </c>
      <c r="BH1130" s="256"/>
    </row>
    <row r="1131" spans="1:60" ht="18" customHeight="1">
      <c r="A1131" s="218">
        <f>SUBTOTAL(3,$AT$7:AT1131)</f>
        <v>1125</v>
      </c>
      <c r="B1131" s="251" t="s">
        <v>13460</v>
      </c>
      <c r="C1131" s="251" t="str">
        <f t="shared" si="137"/>
        <v>009</v>
      </c>
      <c r="D1131" s="260" t="s">
        <v>6032</v>
      </c>
      <c r="E1131" s="258" t="s">
        <v>13461</v>
      </c>
      <c r="F1131" s="251" t="s">
        <v>13462</v>
      </c>
      <c r="G1131" s="251" t="s">
        <v>7106</v>
      </c>
      <c r="H1131" s="251"/>
      <c r="I1131" s="259" t="s">
        <v>7097</v>
      </c>
      <c r="J1131" s="252"/>
      <c r="K1131" s="259" t="s">
        <v>7097</v>
      </c>
      <c r="L1131" s="252"/>
      <c r="M1131" s="251" t="s">
        <v>12942</v>
      </c>
      <c r="N1131" s="251"/>
      <c r="O1131" s="251"/>
      <c r="P1131" s="251"/>
      <c r="Q1131" s="288">
        <v>6600000</v>
      </c>
      <c r="R1131" s="288"/>
      <c r="S1131" s="288"/>
      <c r="T1131" s="288"/>
      <c r="U1131" s="253">
        <v>6600000</v>
      </c>
      <c r="V1131" s="253"/>
      <c r="W1131" s="253"/>
      <c r="X1131" s="253"/>
      <c r="Y1131" s="253"/>
      <c r="Z1131" s="253"/>
      <c r="AA1131" s="253"/>
      <c r="AB1131" s="253"/>
      <c r="AC1131" s="253"/>
      <c r="AD1131" s="253"/>
      <c r="AE1131" s="253"/>
      <c r="AF1131" s="253"/>
      <c r="AG1131" s="253"/>
      <c r="AH1131" s="253"/>
      <c r="AI1131" s="253">
        <v>0</v>
      </c>
      <c r="AJ1131" s="253"/>
      <c r="AK1131" s="253">
        <v>7950000</v>
      </c>
      <c r="AL1131" s="253"/>
      <c r="AM1131" s="253">
        <v>7950000</v>
      </c>
      <c r="AN1131" s="253"/>
      <c r="AO1131" s="253"/>
      <c r="AP1131" s="253"/>
      <c r="AQ1131" s="253"/>
      <c r="AR1131" s="253"/>
      <c r="AS1131" s="253">
        <f t="shared" si="142"/>
        <v>0</v>
      </c>
      <c r="AT1131" s="27">
        <f t="shared" si="138"/>
        <v>0</v>
      </c>
      <c r="BH1131" s="256"/>
    </row>
    <row r="1132" spans="1:60" ht="18" customHeight="1">
      <c r="A1132" s="218">
        <f>SUBTOTAL(3,$AT$7:AT1132)</f>
        <v>1126</v>
      </c>
      <c r="B1132" s="251" t="s">
        <v>13463</v>
      </c>
      <c r="C1132" s="251" t="str">
        <f t="shared" si="137"/>
        <v>009</v>
      </c>
      <c r="D1132" s="260" t="s">
        <v>4848</v>
      </c>
      <c r="E1132" s="258" t="s">
        <v>13464</v>
      </c>
      <c r="F1132" s="251" t="s">
        <v>10957</v>
      </c>
      <c r="G1132" s="251" t="s">
        <v>7106</v>
      </c>
      <c r="H1132" s="251"/>
      <c r="I1132" s="259" t="s">
        <v>7097</v>
      </c>
      <c r="J1132" s="252"/>
      <c r="K1132" s="259" t="s">
        <v>7097</v>
      </c>
      <c r="L1132" s="252"/>
      <c r="M1132" s="251" t="s">
        <v>12936</v>
      </c>
      <c r="N1132" s="251"/>
      <c r="O1132" s="251"/>
      <c r="P1132" s="251"/>
      <c r="Q1132" s="288">
        <v>6600000</v>
      </c>
      <c r="R1132" s="288"/>
      <c r="S1132" s="288"/>
      <c r="T1132" s="288"/>
      <c r="U1132" s="253">
        <v>6600000</v>
      </c>
      <c r="V1132" s="253"/>
      <c r="W1132" s="253"/>
      <c r="X1132" s="253"/>
      <c r="Y1132" s="253"/>
      <c r="Z1132" s="253"/>
      <c r="AA1132" s="253"/>
      <c r="AB1132" s="253"/>
      <c r="AC1132" s="253"/>
      <c r="AD1132" s="253"/>
      <c r="AE1132" s="253"/>
      <c r="AF1132" s="253"/>
      <c r="AG1132" s="253"/>
      <c r="AH1132" s="253"/>
      <c r="AI1132" s="253">
        <v>0</v>
      </c>
      <c r="AJ1132" s="253"/>
      <c r="AK1132" s="253">
        <v>7950000</v>
      </c>
      <c r="AL1132" s="253"/>
      <c r="AM1132" s="253">
        <v>7950000</v>
      </c>
      <c r="AN1132" s="253"/>
      <c r="AO1132" s="253"/>
      <c r="AP1132" s="253"/>
      <c r="AQ1132" s="253"/>
      <c r="AR1132" s="253"/>
      <c r="AS1132" s="253">
        <f t="shared" si="142"/>
        <v>0</v>
      </c>
      <c r="AT1132" s="27">
        <f t="shared" si="138"/>
        <v>0</v>
      </c>
      <c r="BH1132" s="256"/>
    </row>
    <row r="1133" spans="1:60" ht="18" customHeight="1">
      <c r="A1133" s="218">
        <f>SUBTOTAL(3,$AT$7:AT1133)</f>
        <v>1127</v>
      </c>
      <c r="B1133" s="251" t="s">
        <v>13465</v>
      </c>
      <c r="C1133" s="251" t="str">
        <f t="shared" si="137"/>
        <v>009</v>
      </c>
      <c r="D1133" s="260" t="s">
        <v>5540</v>
      </c>
      <c r="E1133" s="258" t="s">
        <v>13466</v>
      </c>
      <c r="F1133" s="262" t="s">
        <v>10828</v>
      </c>
      <c r="G1133" s="251" t="s">
        <v>7106</v>
      </c>
      <c r="H1133" s="251"/>
      <c r="I1133" s="259" t="s">
        <v>7097</v>
      </c>
      <c r="J1133" s="252"/>
      <c r="K1133" s="259" t="s">
        <v>7097</v>
      </c>
      <c r="L1133" s="252"/>
      <c r="M1133" s="251" t="s">
        <v>12933</v>
      </c>
      <c r="N1133" s="251"/>
      <c r="O1133" s="251"/>
      <c r="P1133" s="251"/>
      <c r="Q1133" s="288">
        <v>6600000</v>
      </c>
      <c r="R1133" s="288"/>
      <c r="S1133" s="288"/>
      <c r="T1133" s="288"/>
      <c r="U1133" s="253">
        <v>6600000</v>
      </c>
      <c r="V1133" s="253"/>
      <c r="W1133" s="253"/>
      <c r="X1133" s="253"/>
      <c r="Y1133" s="253"/>
      <c r="Z1133" s="253"/>
      <c r="AA1133" s="253"/>
      <c r="AB1133" s="253"/>
      <c r="AC1133" s="253"/>
      <c r="AD1133" s="253"/>
      <c r="AE1133" s="253"/>
      <c r="AF1133" s="253"/>
      <c r="AG1133" s="253"/>
      <c r="AH1133" s="253"/>
      <c r="AI1133" s="253">
        <v>0</v>
      </c>
      <c r="AJ1133" s="253"/>
      <c r="AK1133" s="253">
        <v>7950000</v>
      </c>
      <c r="AL1133" s="253"/>
      <c r="AM1133" s="253">
        <v>7950000</v>
      </c>
      <c r="AN1133" s="253"/>
      <c r="AO1133" s="253"/>
      <c r="AP1133" s="253"/>
      <c r="AQ1133" s="253"/>
      <c r="AR1133" s="253"/>
      <c r="AS1133" s="253">
        <f t="shared" si="142"/>
        <v>0</v>
      </c>
      <c r="AT1133" s="27">
        <f t="shared" si="138"/>
        <v>0</v>
      </c>
      <c r="BH1133" s="256"/>
    </row>
    <row r="1134" spans="1:60" ht="18" customHeight="1">
      <c r="A1134" s="218">
        <f>SUBTOTAL(3,$AT$7:AT1134)</f>
        <v>1128</v>
      </c>
      <c r="B1134" s="251" t="s">
        <v>13441</v>
      </c>
      <c r="C1134" s="251" t="str">
        <f t="shared" si="137"/>
        <v>009</v>
      </c>
      <c r="D1134" s="260" t="s">
        <v>13442</v>
      </c>
      <c r="E1134" s="258" t="s">
        <v>9202</v>
      </c>
      <c r="F1134" s="251" t="s">
        <v>11688</v>
      </c>
      <c r="G1134" s="251" t="s">
        <v>7106</v>
      </c>
      <c r="H1134" s="251"/>
      <c r="I1134" s="259" t="s">
        <v>7097</v>
      </c>
      <c r="J1134" s="252"/>
      <c r="K1134" s="259" t="s">
        <v>7097</v>
      </c>
      <c r="L1134" s="252"/>
      <c r="M1134" s="251" t="s">
        <v>12936</v>
      </c>
      <c r="N1134" s="251"/>
      <c r="O1134" s="251"/>
      <c r="P1134" s="251"/>
      <c r="Q1134" s="288">
        <v>6600000</v>
      </c>
      <c r="R1134" s="288"/>
      <c r="S1134" s="288"/>
      <c r="T1134" s="288"/>
      <c r="U1134" s="253"/>
      <c r="V1134" s="253"/>
      <c r="W1134" s="253">
        <v>6600000</v>
      </c>
      <c r="X1134" s="253"/>
      <c r="Y1134" s="253"/>
      <c r="Z1134" s="253"/>
      <c r="AA1134" s="253"/>
      <c r="AB1134" s="253"/>
      <c r="AC1134" s="253"/>
      <c r="AD1134" s="253"/>
      <c r="AE1134" s="253"/>
      <c r="AF1134" s="253"/>
      <c r="AG1134" s="253"/>
      <c r="AH1134" s="253"/>
      <c r="AI1134" s="253">
        <v>0</v>
      </c>
      <c r="AJ1134" s="253"/>
      <c r="AK1134" s="253">
        <v>7950000</v>
      </c>
      <c r="AL1134" s="253"/>
      <c r="AM1134" s="253"/>
      <c r="AN1134" s="253"/>
      <c r="AO1134" s="253"/>
      <c r="AP1134" s="253"/>
      <c r="AQ1134" s="253"/>
      <c r="AR1134" s="253"/>
      <c r="AS1134" s="253">
        <f t="shared" si="142"/>
        <v>7950000</v>
      </c>
      <c r="AT1134" s="27">
        <f t="shared" si="138"/>
        <v>7950000</v>
      </c>
      <c r="BH1134" s="256"/>
    </row>
    <row r="1135" spans="1:60" ht="18" customHeight="1">
      <c r="A1135" s="218">
        <f>SUBTOTAL(3,$AT$7:AT1135)</f>
        <v>1129</v>
      </c>
      <c r="B1135" s="251" t="s">
        <v>13470</v>
      </c>
      <c r="C1135" s="251" t="str">
        <f t="shared" si="137"/>
        <v>009</v>
      </c>
      <c r="D1135" s="260" t="s">
        <v>4885</v>
      </c>
      <c r="E1135" s="258" t="s">
        <v>13471</v>
      </c>
      <c r="F1135" s="251" t="s">
        <v>11762</v>
      </c>
      <c r="G1135" s="251" t="s">
        <v>496</v>
      </c>
      <c r="H1135" s="251"/>
      <c r="I1135" s="259" t="s">
        <v>7097</v>
      </c>
      <c r="J1135" s="252"/>
      <c r="K1135" s="259" t="s">
        <v>7097</v>
      </c>
      <c r="L1135" s="252"/>
      <c r="M1135" s="251" t="s">
        <v>12946</v>
      </c>
      <c r="N1135" s="251"/>
      <c r="O1135" s="251"/>
      <c r="P1135" s="251"/>
      <c r="Q1135" s="288">
        <v>6600000</v>
      </c>
      <c r="R1135" s="288"/>
      <c r="S1135" s="288"/>
      <c r="T1135" s="288"/>
      <c r="U1135" s="253">
        <v>6600000</v>
      </c>
      <c r="V1135" s="253"/>
      <c r="W1135" s="253"/>
      <c r="X1135" s="253"/>
      <c r="Y1135" s="253"/>
      <c r="Z1135" s="253"/>
      <c r="AA1135" s="253"/>
      <c r="AB1135" s="253"/>
      <c r="AC1135" s="253"/>
      <c r="AD1135" s="253"/>
      <c r="AE1135" s="253"/>
      <c r="AF1135" s="253"/>
      <c r="AG1135" s="253"/>
      <c r="AH1135" s="253"/>
      <c r="AI1135" s="253">
        <v>0</v>
      </c>
      <c r="AJ1135" s="253"/>
      <c r="AK1135" s="253">
        <v>7950000</v>
      </c>
      <c r="AL1135" s="253"/>
      <c r="AM1135" s="253"/>
      <c r="AN1135" s="253"/>
      <c r="AO1135" s="253">
        <v>7950000</v>
      </c>
      <c r="AP1135" s="253"/>
      <c r="AQ1135" s="253"/>
      <c r="AR1135" s="253"/>
      <c r="AS1135" s="253">
        <f>IF(SUM(AL1135:AO1135)&lt;SUM(AK1135),SUM(AK1135)-SUM(AL1135:AO1135),)</f>
        <v>0</v>
      </c>
      <c r="AT1135" s="27">
        <f t="shared" si="138"/>
        <v>0</v>
      </c>
      <c r="BH1135" s="256"/>
    </row>
    <row r="1136" spans="1:60" ht="18" customHeight="1">
      <c r="A1136" s="218">
        <f>SUBTOTAL(3,$AT$7:AT1136)</f>
        <v>1130</v>
      </c>
      <c r="B1136" s="251" t="s">
        <v>13472</v>
      </c>
      <c r="C1136" s="251" t="str">
        <f t="shared" si="137"/>
        <v>009</v>
      </c>
      <c r="D1136" s="260" t="s">
        <v>7004</v>
      </c>
      <c r="E1136" s="258" t="s">
        <v>13473</v>
      </c>
      <c r="F1136" s="251" t="s">
        <v>10807</v>
      </c>
      <c r="G1136" s="251" t="s">
        <v>496</v>
      </c>
      <c r="H1136" s="251"/>
      <c r="I1136" s="259" t="s">
        <v>7097</v>
      </c>
      <c r="J1136" s="252"/>
      <c r="K1136" s="259" t="s">
        <v>7097</v>
      </c>
      <c r="L1136" s="252"/>
      <c r="M1136" s="251" t="s">
        <v>12930</v>
      </c>
      <c r="N1136" s="251"/>
      <c r="O1136" s="251"/>
      <c r="P1136" s="251"/>
      <c r="Q1136" s="288">
        <v>6600000</v>
      </c>
      <c r="R1136" s="288"/>
      <c r="S1136" s="288"/>
      <c r="T1136" s="288"/>
      <c r="U1136" s="253">
        <v>6600000</v>
      </c>
      <c r="V1136" s="253"/>
      <c r="W1136" s="253"/>
      <c r="X1136" s="253"/>
      <c r="Y1136" s="253"/>
      <c r="Z1136" s="253"/>
      <c r="AA1136" s="253"/>
      <c r="AB1136" s="253"/>
      <c r="AC1136" s="253"/>
      <c r="AD1136" s="253"/>
      <c r="AE1136" s="253"/>
      <c r="AF1136" s="253"/>
      <c r="AG1136" s="253"/>
      <c r="AH1136" s="253"/>
      <c r="AI1136" s="253">
        <v>0</v>
      </c>
      <c r="AJ1136" s="253"/>
      <c r="AK1136" s="253">
        <v>7950000</v>
      </c>
      <c r="AL1136" s="253"/>
      <c r="AM1136" s="253">
        <v>7950000</v>
      </c>
      <c r="AN1136" s="253"/>
      <c r="AO1136" s="253"/>
      <c r="AP1136" s="253"/>
      <c r="AQ1136" s="253"/>
      <c r="AR1136" s="253"/>
      <c r="AS1136" s="253">
        <f t="shared" ref="AS1136:AS1156" si="143">IF(SUM(AL1136:AM1136)&lt;SUM(AK1136),SUM(AK1136)-SUM(AL1136:AM1136),)</f>
        <v>0</v>
      </c>
      <c r="AT1136" s="27">
        <f t="shared" si="138"/>
        <v>0</v>
      </c>
      <c r="BH1136" s="256"/>
    </row>
    <row r="1137" spans="1:60" ht="18" customHeight="1">
      <c r="A1137" s="218">
        <f>SUBTOTAL(3,$AT$7:AT1137)</f>
        <v>1131</v>
      </c>
      <c r="B1137" s="251" t="s">
        <v>13474</v>
      </c>
      <c r="C1137" s="251" t="str">
        <f t="shared" si="137"/>
        <v>009</v>
      </c>
      <c r="D1137" s="260" t="s">
        <v>5089</v>
      </c>
      <c r="E1137" s="258" t="s">
        <v>13475</v>
      </c>
      <c r="F1137" s="251" t="s">
        <v>10932</v>
      </c>
      <c r="G1137" s="251" t="s">
        <v>496</v>
      </c>
      <c r="H1137" s="251"/>
      <c r="I1137" s="259" t="s">
        <v>7097</v>
      </c>
      <c r="J1137" s="252"/>
      <c r="K1137" s="259" t="s">
        <v>7097</v>
      </c>
      <c r="L1137" s="252"/>
      <c r="M1137" s="251" t="s">
        <v>12950</v>
      </c>
      <c r="N1137" s="251"/>
      <c r="O1137" s="251"/>
      <c r="P1137" s="251"/>
      <c r="Q1137" s="288">
        <v>6600000</v>
      </c>
      <c r="R1137" s="288"/>
      <c r="S1137" s="288"/>
      <c r="T1137" s="288"/>
      <c r="U1137" s="253">
        <v>6600000</v>
      </c>
      <c r="V1137" s="253"/>
      <c r="W1137" s="253"/>
      <c r="X1137" s="253"/>
      <c r="Y1137" s="253"/>
      <c r="Z1137" s="253"/>
      <c r="AA1137" s="253"/>
      <c r="AB1137" s="253"/>
      <c r="AC1137" s="253"/>
      <c r="AD1137" s="253"/>
      <c r="AE1137" s="253"/>
      <c r="AF1137" s="253"/>
      <c r="AG1137" s="253"/>
      <c r="AH1137" s="253"/>
      <c r="AI1137" s="253">
        <v>0</v>
      </c>
      <c r="AJ1137" s="253"/>
      <c r="AK1137" s="253">
        <v>7950000</v>
      </c>
      <c r="AL1137" s="253"/>
      <c r="AM1137" s="253"/>
      <c r="AN1137" s="253"/>
      <c r="AO1137" s="253"/>
      <c r="AP1137" s="253"/>
      <c r="AQ1137" s="253">
        <v>7950000</v>
      </c>
      <c r="AR1137" s="253"/>
      <c r="AS1137" s="253">
        <f>IF(SUM(AL1137:AQ1137)&lt;SUM(AK1137),SUM(AK1137)-SUM(AL1137:AQ1137),)</f>
        <v>0</v>
      </c>
      <c r="AT1137" s="27">
        <f t="shared" si="138"/>
        <v>0</v>
      </c>
      <c r="BH1137" s="256"/>
    </row>
    <row r="1138" spans="1:60" ht="18" customHeight="1">
      <c r="A1138" s="218">
        <f>SUBTOTAL(3,$AT$7:AT1138)</f>
        <v>1132</v>
      </c>
      <c r="B1138" s="251" t="s">
        <v>13476</v>
      </c>
      <c r="C1138" s="251" t="str">
        <f t="shared" si="137"/>
        <v>009</v>
      </c>
      <c r="D1138" s="260" t="s">
        <v>5105</v>
      </c>
      <c r="E1138" s="258" t="s">
        <v>13477</v>
      </c>
      <c r="F1138" s="251" t="s">
        <v>11762</v>
      </c>
      <c r="G1138" s="251" t="s">
        <v>496</v>
      </c>
      <c r="H1138" s="251"/>
      <c r="I1138" s="259" t="s">
        <v>7097</v>
      </c>
      <c r="J1138" s="252"/>
      <c r="K1138" s="259" t="s">
        <v>7097</v>
      </c>
      <c r="L1138" s="252"/>
      <c r="M1138" s="251" t="s">
        <v>12936</v>
      </c>
      <c r="N1138" s="251"/>
      <c r="O1138" s="251"/>
      <c r="P1138" s="251"/>
      <c r="Q1138" s="288">
        <v>6600000</v>
      </c>
      <c r="R1138" s="288"/>
      <c r="S1138" s="288"/>
      <c r="T1138" s="288"/>
      <c r="U1138" s="253">
        <v>6600000</v>
      </c>
      <c r="V1138" s="253"/>
      <c r="W1138" s="253"/>
      <c r="X1138" s="253"/>
      <c r="Y1138" s="253"/>
      <c r="Z1138" s="253"/>
      <c r="AA1138" s="253"/>
      <c r="AB1138" s="253"/>
      <c r="AC1138" s="253"/>
      <c r="AD1138" s="253"/>
      <c r="AE1138" s="253"/>
      <c r="AF1138" s="253"/>
      <c r="AG1138" s="253"/>
      <c r="AH1138" s="253"/>
      <c r="AI1138" s="253">
        <v>0</v>
      </c>
      <c r="AJ1138" s="253"/>
      <c r="AK1138" s="253">
        <v>7950000</v>
      </c>
      <c r="AL1138" s="253"/>
      <c r="AM1138" s="253">
        <v>7950000</v>
      </c>
      <c r="AN1138" s="253"/>
      <c r="AO1138" s="253"/>
      <c r="AP1138" s="253"/>
      <c r="AQ1138" s="253"/>
      <c r="AR1138" s="253"/>
      <c r="AS1138" s="253">
        <f t="shared" si="143"/>
        <v>0</v>
      </c>
      <c r="AT1138" s="27">
        <f t="shared" si="138"/>
        <v>0</v>
      </c>
      <c r="BH1138" s="256"/>
    </row>
    <row r="1139" spans="1:60" ht="18" customHeight="1">
      <c r="A1139" s="218">
        <f>SUBTOTAL(3,$AT$7:AT1139)</f>
        <v>1133</v>
      </c>
      <c r="B1139" s="251" t="s">
        <v>13478</v>
      </c>
      <c r="C1139" s="251" t="str">
        <f t="shared" si="137"/>
        <v>009</v>
      </c>
      <c r="D1139" s="260" t="s">
        <v>5825</v>
      </c>
      <c r="E1139" s="258" t="s">
        <v>13479</v>
      </c>
      <c r="F1139" s="251" t="s">
        <v>10804</v>
      </c>
      <c r="G1139" s="251" t="s">
        <v>7106</v>
      </c>
      <c r="H1139" s="251"/>
      <c r="I1139" s="259" t="s">
        <v>7097</v>
      </c>
      <c r="J1139" s="252"/>
      <c r="K1139" s="259" t="s">
        <v>7097</v>
      </c>
      <c r="L1139" s="252"/>
      <c r="M1139" s="251" t="s">
        <v>12942</v>
      </c>
      <c r="N1139" s="251"/>
      <c r="O1139" s="251"/>
      <c r="P1139" s="251"/>
      <c r="Q1139" s="288">
        <v>6600000</v>
      </c>
      <c r="R1139" s="288"/>
      <c r="S1139" s="288"/>
      <c r="T1139" s="288"/>
      <c r="U1139" s="253">
        <v>6600000</v>
      </c>
      <c r="V1139" s="253"/>
      <c r="W1139" s="253"/>
      <c r="X1139" s="253"/>
      <c r="Y1139" s="253"/>
      <c r="Z1139" s="253"/>
      <c r="AA1139" s="253"/>
      <c r="AB1139" s="253"/>
      <c r="AC1139" s="253"/>
      <c r="AD1139" s="253"/>
      <c r="AE1139" s="253"/>
      <c r="AF1139" s="253"/>
      <c r="AG1139" s="253"/>
      <c r="AH1139" s="253"/>
      <c r="AI1139" s="253">
        <v>0</v>
      </c>
      <c r="AJ1139" s="253"/>
      <c r="AK1139" s="253">
        <v>7950000</v>
      </c>
      <c r="AL1139" s="253"/>
      <c r="AM1139" s="253">
        <v>7950000</v>
      </c>
      <c r="AN1139" s="253"/>
      <c r="AO1139" s="253"/>
      <c r="AP1139" s="253"/>
      <c r="AQ1139" s="253"/>
      <c r="AR1139" s="253"/>
      <c r="AS1139" s="253">
        <f t="shared" si="143"/>
        <v>0</v>
      </c>
      <c r="AT1139" s="27">
        <f t="shared" si="138"/>
        <v>0</v>
      </c>
      <c r="BH1139" s="256"/>
    </row>
    <row r="1140" spans="1:60" ht="18" customHeight="1">
      <c r="A1140" s="218">
        <f>SUBTOTAL(3,$AT$7:AT1140)</f>
        <v>1134</v>
      </c>
      <c r="B1140" s="251" t="s">
        <v>13483</v>
      </c>
      <c r="C1140" s="251" t="str">
        <f t="shared" ref="C1140:C1171" si="144">MID(D1140:D2839,4,3)</f>
        <v>009</v>
      </c>
      <c r="D1140" s="260" t="s">
        <v>5511</v>
      </c>
      <c r="E1140" s="258" t="s">
        <v>13484</v>
      </c>
      <c r="F1140" s="251" t="s">
        <v>10828</v>
      </c>
      <c r="G1140" s="251" t="s">
        <v>7106</v>
      </c>
      <c r="H1140" s="251"/>
      <c r="I1140" s="259" t="s">
        <v>7097</v>
      </c>
      <c r="J1140" s="252"/>
      <c r="K1140" s="259" t="s">
        <v>7097</v>
      </c>
      <c r="L1140" s="252"/>
      <c r="M1140" s="251" t="s">
        <v>12950</v>
      </c>
      <c r="N1140" s="251"/>
      <c r="O1140" s="251"/>
      <c r="P1140" s="251"/>
      <c r="Q1140" s="288">
        <v>6600000</v>
      </c>
      <c r="R1140" s="288"/>
      <c r="S1140" s="288"/>
      <c r="T1140" s="288"/>
      <c r="U1140" s="253">
        <v>6600000</v>
      </c>
      <c r="V1140" s="253"/>
      <c r="W1140" s="253"/>
      <c r="X1140" s="253"/>
      <c r="Y1140" s="253"/>
      <c r="Z1140" s="253"/>
      <c r="AA1140" s="253"/>
      <c r="AB1140" s="253"/>
      <c r="AC1140" s="253"/>
      <c r="AD1140" s="253"/>
      <c r="AE1140" s="253"/>
      <c r="AF1140" s="253"/>
      <c r="AG1140" s="253"/>
      <c r="AH1140" s="253"/>
      <c r="AI1140" s="253">
        <v>0</v>
      </c>
      <c r="AJ1140" s="253"/>
      <c r="AK1140" s="253">
        <v>7950000</v>
      </c>
      <c r="AL1140" s="253"/>
      <c r="AM1140" s="253">
        <v>7950000</v>
      </c>
      <c r="AN1140" s="253"/>
      <c r="AO1140" s="253"/>
      <c r="AP1140" s="253"/>
      <c r="AQ1140" s="253"/>
      <c r="AR1140" s="253"/>
      <c r="AS1140" s="253">
        <f t="shared" si="143"/>
        <v>0</v>
      </c>
      <c r="AT1140" s="27">
        <f t="shared" si="138"/>
        <v>0</v>
      </c>
      <c r="BH1140" s="256"/>
    </row>
    <row r="1141" spans="1:60" ht="18" customHeight="1">
      <c r="A1141" s="218">
        <f>SUBTOTAL(3,$AT$7:AT1141)</f>
        <v>1135</v>
      </c>
      <c r="B1141" s="251" t="s">
        <v>13485</v>
      </c>
      <c r="C1141" s="251" t="str">
        <f t="shared" si="144"/>
        <v>009</v>
      </c>
      <c r="D1141" s="260" t="s">
        <v>5972</v>
      </c>
      <c r="E1141" s="258" t="s">
        <v>13486</v>
      </c>
      <c r="F1141" s="251" t="s">
        <v>11663</v>
      </c>
      <c r="G1141" s="251" t="s">
        <v>7106</v>
      </c>
      <c r="H1141" s="251"/>
      <c r="I1141" s="259" t="s">
        <v>7097</v>
      </c>
      <c r="J1141" s="252"/>
      <c r="K1141" s="259" t="s">
        <v>7097</v>
      </c>
      <c r="L1141" s="252"/>
      <c r="M1141" s="251" t="s">
        <v>12936</v>
      </c>
      <c r="N1141" s="251"/>
      <c r="O1141" s="251"/>
      <c r="P1141" s="251"/>
      <c r="Q1141" s="288">
        <v>6600000</v>
      </c>
      <c r="R1141" s="288"/>
      <c r="S1141" s="288"/>
      <c r="T1141" s="288"/>
      <c r="U1141" s="253">
        <v>6600000</v>
      </c>
      <c r="V1141" s="253"/>
      <c r="W1141" s="253"/>
      <c r="X1141" s="253"/>
      <c r="Y1141" s="253"/>
      <c r="Z1141" s="253"/>
      <c r="AA1141" s="253"/>
      <c r="AB1141" s="253"/>
      <c r="AC1141" s="253"/>
      <c r="AD1141" s="253"/>
      <c r="AE1141" s="253"/>
      <c r="AF1141" s="253"/>
      <c r="AG1141" s="253"/>
      <c r="AH1141" s="253"/>
      <c r="AI1141" s="253">
        <v>0</v>
      </c>
      <c r="AJ1141" s="253"/>
      <c r="AK1141" s="253">
        <v>7950000</v>
      </c>
      <c r="AL1141" s="253"/>
      <c r="AM1141" s="253">
        <v>7950000</v>
      </c>
      <c r="AN1141" s="253"/>
      <c r="AO1141" s="253"/>
      <c r="AP1141" s="253"/>
      <c r="AQ1141" s="253"/>
      <c r="AR1141" s="253"/>
      <c r="AS1141" s="253">
        <f t="shared" si="143"/>
        <v>0</v>
      </c>
      <c r="AT1141" s="27">
        <f t="shared" si="138"/>
        <v>0</v>
      </c>
      <c r="BH1141" s="256"/>
    </row>
    <row r="1142" spans="1:60" ht="18" customHeight="1">
      <c r="A1142" s="218">
        <f>SUBTOTAL(3,$AT$7:AT1142)</f>
        <v>1136</v>
      </c>
      <c r="B1142" s="251" t="s">
        <v>13487</v>
      </c>
      <c r="C1142" s="251" t="str">
        <f t="shared" si="144"/>
        <v>009</v>
      </c>
      <c r="D1142" s="260" t="s">
        <v>5438</v>
      </c>
      <c r="E1142" s="258" t="s">
        <v>13488</v>
      </c>
      <c r="F1142" s="251" t="s">
        <v>13172</v>
      </c>
      <c r="G1142" s="251" t="s">
        <v>7106</v>
      </c>
      <c r="H1142" s="251"/>
      <c r="I1142" s="259" t="s">
        <v>7097</v>
      </c>
      <c r="J1142" s="252"/>
      <c r="K1142" s="259" t="s">
        <v>7097</v>
      </c>
      <c r="L1142" s="252"/>
      <c r="M1142" s="251" t="s">
        <v>12933</v>
      </c>
      <c r="N1142" s="251"/>
      <c r="O1142" s="251"/>
      <c r="P1142" s="251"/>
      <c r="Q1142" s="288">
        <v>6600000</v>
      </c>
      <c r="R1142" s="288"/>
      <c r="S1142" s="288"/>
      <c r="T1142" s="288"/>
      <c r="U1142" s="253">
        <v>6600000</v>
      </c>
      <c r="V1142" s="253"/>
      <c r="W1142" s="253"/>
      <c r="X1142" s="253"/>
      <c r="Y1142" s="253"/>
      <c r="Z1142" s="253"/>
      <c r="AA1142" s="253"/>
      <c r="AB1142" s="253"/>
      <c r="AC1142" s="253"/>
      <c r="AD1142" s="253"/>
      <c r="AE1142" s="253"/>
      <c r="AF1142" s="253"/>
      <c r="AG1142" s="253"/>
      <c r="AH1142" s="253"/>
      <c r="AI1142" s="253">
        <v>0</v>
      </c>
      <c r="AJ1142" s="253"/>
      <c r="AK1142" s="253">
        <v>7950000</v>
      </c>
      <c r="AL1142" s="253"/>
      <c r="AM1142" s="253">
        <v>7950000</v>
      </c>
      <c r="AN1142" s="253"/>
      <c r="AO1142" s="253"/>
      <c r="AP1142" s="253"/>
      <c r="AQ1142" s="253"/>
      <c r="AR1142" s="253"/>
      <c r="AS1142" s="253">
        <f t="shared" si="143"/>
        <v>0</v>
      </c>
      <c r="AT1142" s="27">
        <f t="shared" si="138"/>
        <v>0</v>
      </c>
      <c r="BH1142" s="256"/>
    </row>
    <row r="1143" spans="1:60" ht="18" customHeight="1">
      <c r="A1143" s="218">
        <f>SUBTOTAL(3,$AT$7:AT1143)</f>
        <v>1137</v>
      </c>
      <c r="B1143" s="251" t="s">
        <v>13453</v>
      </c>
      <c r="C1143" s="251" t="str">
        <f t="shared" si="144"/>
        <v>009</v>
      </c>
      <c r="D1143" s="260" t="s">
        <v>13454</v>
      </c>
      <c r="E1143" s="258" t="s">
        <v>13455</v>
      </c>
      <c r="F1143" s="251" t="s">
        <v>13456</v>
      </c>
      <c r="G1143" s="251" t="s">
        <v>7106</v>
      </c>
      <c r="H1143" s="251"/>
      <c r="I1143" s="259" t="s">
        <v>7097</v>
      </c>
      <c r="J1143" s="252"/>
      <c r="K1143" s="259" t="s">
        <v>7097</v>
      </c>
      <c r="L1143" s="252"/>
      <c r="M1143" s="251" t="s">
        <v>12946</v>
      </c>
      <c r="N1143" s="251"/>
      <c r="O1143" s="251"/>
      <c r="P1143" s="251"/>
      <c r="Q1143" s="288">
        <v>6600000</v>
      </c>
      <c r="R1143" s="288"/>
      <c r="S1143" s="288"/>
      <c r="T1143" s="288"/>
      <c r="U1143" s="253"/>
      <c r="V1143" s="253"/>
      <c r="W1143" s="253">
        <v>6600000</v>
      </c>
      <c r="X1143" s="253"/>
      <c r="Y1143" s="253"/>
      <c r="Z1143" s="253"/>
      <c r="AA1143" s="253"/>
      <c r="AB1143" s="253"/>
      <c r="AC1143" s="253"/>
      <c r="AD1143" s="253"/>
      <c r="AE1143" s="253"/>
      <c r="AF1143" s="253"/>
      <c r="AG1143" s="253"/>
      <c r="AH1143" s="253"/>
      <c r="AI1143" s="253">
        <v>0</v>
      </c>
      <c r="AJ1143" s="253"/>
      <c r="AK1143" s="253">
        <v>7950000</v>
      </c>
      <c r="AL1143" s="253"/>
      <c r="AM1143" s="253">
        <v>7950000</v>
      </c>
      <c r="AN1143" s="253"/>
      <c r="AO1143" s="253"/>
      <c r="AP1143" s="253"/>
      <c r="AQ1143" s="253"/>
      <c r="AR1143" s="253"/>
      <c r="AS1143" s="253">
        <f t="shared" si="143"/>
        <v>0</v>
      </c>
      <c r="AT1143" s="27">
        <f t="shared" si="138"/>
        <v>0</v>
      </c>
      <c r="BH1143" s="256"/>
    </row>
    <row r="1144" spans="1:60" ht="18" customHeight="1">
      <c r="A1144" s="218">
        <f>SUBTOTAL(3,$AT$7:AT1144)</f>
        <v>1138</v>
      </c>
      <c r="B1144" s="251" t="s">
        <v>13492</v>
      </c>
      <c r="C1144" s="251" t="str">
        <f t="shared" si="144"/>
        <v>009</v>
      </c>
      <c r="D1144" s="260" t="s">
        <v>6295</v>
      </c>
      <c r="E1144" s="258" t="s">
        <v>13493</v>
      </c>
      <c r="F1144" s="251" t="s">
        <v>3699</v>
      </c>
      <c r="G1144" s="251" t="s">
        <v>7106</v>
      </c>
      <c r="H1144" s="251"/>
      <c r="I1144" s="259" t="s">
        <v>7097</v>
      </c>
      <c r="J1144" s="252"/>
      <c r="K1144" s="259" t="s">
        <v>7097</v>
      </c>
      <c r="L1144" s="252"/>
      <c r="M1144" s="251" t="s">
        <v>12942</v>
      </c>
      <c r="N1144" s="251"/>
      <c r="O1144" s="251"/>
      <c r="P1144" s="251"/>
      <c r="Q1144" s="288">
        <v>6600000</v>
      </c>
      <c r="R1144" s="288"/>
      <c r="S1144" s="288"/>
      <c r="T1144" s="288"/>
      <c r="U1144" s="253">
        <v>6600000</v>
      </c>
      <c r="V1144" s="253"/>
      <c r="W1144" s="253"/>
      <c r="X1144" s="253"/>
      <c r="Y1144" s="253"/>
      <c r="Z1144" s="253"/>
      <c r="AA1144" s="253"/>
      <c r="AB1144" s="253"/>
      <c r="AC1144" s="253"/>
      <c r="AD1144" s="253"/>
      <c r="AE1144" s="253"/>
      <c r="AF1144" s="253"/>
      <c r="AG1144" s="253"/>
      <c r="AH1144" s="253"/>
      <c r="AI1144" s="253">
        <v>0</v>
      </c>
      <c r="AJ1144" s="253"/>
      <c r="AK1144" s="253">
        <v>7950000</v>
      </c>
      <c r="AL1144" s="253"/>
      <c r="AM1144" s="253">
        <v>7950000</v>
      </c>
      <c r="AN1144" s="253"/>
      <c r="AO1144" s="253"/>
      <c r="AP1144" s="253"/>
      <c r="AQ1144" s="253"/>
      <c r="AR1144" s="253"/>
      <c r="AS1144" s="253">
        <f t="shared" si="143"/>
        <v>0</v>
      </c>
      <c r="AT1144" s="27">
        <f t="shared" si="138"/>
        <v>0</v>
      </c>
      <c r="BH1144" s="256"/>
    </row>
    <row r="1145" spans="1:60" ht="18" customHeight="1">
      <c r="A1145" s="218">
        <f>SUBTOTAL(3,$AT$7:AT1145)</f>
        <v>1139</v>
      </c>
      <c r="B1145" s="251" t="s">
        <v>13494</v>
      </c>
      <c r="C1145" s="251" t="str">
        <f t="shared" si="144"/>
        <v>009</v>
      </c>
      <c r="D1145" s="260" t="s">
        <v>5737</v>
      </c>
      <c r="E1145" s="258" t="s">
        <v>9643</v>
      </c>
      <c r="F1145" s="251" t="s">
        <v>12574</v>
      </c>
      <c r="G1145" s="251" t="s">
        <v>7106</v>
      </c>
      <c r="H1145" s="251"/>
      <c r="I1145" s="259" t="s">
        <v>7097</v>
      </c>
      <c r="J1145" s="252"/>
      <c r="K1145" s="259" t="s">
        <v>7097</v>
      </c>
      <c r="L1145" s="252"/>
      <c r="M1145" s="251" t="s">
        <v>12933</v>
      </c>
      <c r="N1145" s="251"/>
      <c r="O1145" s="251"/>
      <c r="P1145" s="251"/>
      <c r="Q1145" s="288">
        <v>6600000</v>
      </c>
      <c r="R1145" s="288"/>
      <c r="S1145" s="288"/>
      <c r="T1145" s="288"/>
      <c r="U1145" s="253">
        <v>6600000</v>
      </c>
      <c r="V1145" s="253"/>
      <c r="W1145" s="253"/>
      <c r="X1145" s="253"/>
      <c r="Y1145" s="253"/>
      <c r="Z1145" s="253"/>
      <c r="AA1145" s="253"/>
      <c r="AB1145" s="253"/>
      <c r="AC1145" s="253"/>
      <c r="AD1145" s="253"/>
      <c r="AE1145" s="253"/>
      <c r="AF1145" s="253"/>
      <c r="AG1145" s="253"/>
      <c r="AH1145" s="253"/>
      <c r="AI1145" s="253">
        <v>0</v>
      </c>
      <c r="AJ1145" s="253"/>
      <c r="AK1145" s="253">
        <v>7950000</v>
      </c>
      <c r="AL1145" s="253"/>
      <c r="AM1145" s="253">
        <v>7950000</v>
      </c>
      <c r="AN1145" s="253"/>
      <c r="AO1145" s="253"/>
      <c r="AP1145" s="253"/>
      <c r="AQ1145" s="253"/>
      <c r="AR1145" s="253"/>
      <c r="AS1145" s="253">
        <f t="shared" si="143"/>
        <v>0</v>
      </c>
      <c r="AT1145" s="27">
        <f t="shared" si="138"/>
        <v>0</v>
      </c>
      <c r="BH1145" s="256"/>
    </row>
    <row r="1146" spans="1:60" ht="18" customHeight="1">
      <c r="A1146" s="218">
        <f>SUBTOTAL(3,$AT$7:AT1146)</f>
        <v>1140</v>
      </c>
      <c r="B1146" s="251" t="s">
        <v>13467</v>
      </c>
      <c r="C1146" s="251" t="str">
        <f t="shared" si="144"/>
        <v>009</v>
      </c>
      <c r="D1146" s="260" t="s">
        <v>13468</v>
      </c>
      <c r="E1146" s="258" t="s">
        <v>13469</v>
      </c>
      <c r="F1146" s="251" t="s">
        <v>7219</v>
      </c>
      <c r="G1146" s="251" t="s">
        <v>496</v>
      </c>
      <c r="H1146" s="251"/>
      <c r="I1146" s="259" t="s">
        <v>7097</v>
      </c>
      <c r="J1146" s="252"/>
      <c r="K1146" s="259" t="s">
        <v>7097</v>
      </c>
      <c r="L1146" s="252"/>
      <c r="M1146" s="251" t="s">
        <v>12942</v>
      </c>
      <c r="N1146" s="251"/>
      <c r="O1146" s="251"/>
      <c r="P1146" s="251"/>
      <c r="Q1146" s="288">
        <v>6600000</v>
      </c>
      <c r="R1146" s="288"/>
      <c r="S1146" s="288"/>
      <c r="T1146" s="288"/>
      <c r="U1146" s="253"/>
      <c r="V1146" s="253"/>
      <c r="W1146" s="253">
        <v>6600000</v>
      </c>
      <c r="X1146" s="253"/>
      <c r="Y1146" s="253"/>
      <c r="Z1146" s="253"/>
      <c r="AA1146" s="253"/>
      <c r="AB1146" s="253"/>
      <c r="AC1146" s="253"/>
      <c r="AD1146" s="253"/>
      <c r="AE1146" s="253"/>
      <c r="AF1146" s="253"/>
      <c r="AG1146" s="253"/>
      <c r="AH1146" s="253"/>
      <c r="AI1146" s="253">
        <v>0</v>
      </c>
      <c r="AJ1146" s="253"/>
      <c r="AK1146" s="253">
        <v>7950000</v>
      </c>
      <c r="AL1146" s="253"/>
      <c r="AM1146" s="253">
        <v>7950000</v>
      </c>
      <c r="AN1146" s="253"/>
      <c r="AO1146" s="253"/>
      <c r="AP1146" s="253"/>
      <c r="AQ1146" s="253"/>
      <c r="AR1146" s="253"/>
      <c r="AS1146" s="253">
        <f t="shared" si="143"/>
        <v>0</v>
      </c>
      <c r="AT1146" s="27">
        <f t="shared" si="138"/>
        <v>0</v>
      </c>
      <c r="BH1146" s="256"/>
    </row>
    <row r="1147" spans="1:60" ht="18" customHeight="1">
      <c r="A1147" s="218">
        <f>SUBTOTAL(3,$AT$7:AT1147)</f>
        <v>1141</v>
      </c>
      <c r="B1147" s="251" t="s">
        <v>13498</v>
      </c>
      <c r="C1147" s="251" t="str">
        <f t="shared" si="144"/>
        <v>009</v>
      </c>
      <c r="D1147" s="260" t="s">
        <v>6430</v>
      </c>
      <c r="E1147" s="258" t="s">
        <v>13499</v>
      </c>
      <c r="F1147" s="251" t="s">
        <v>11158</v>
      </c>
      <c r="G1147" s="251" t="s">
        <v>7106</v>
      </c>
      <c r="H1147" s="251"/>
      <c r="I1147" s="259" t="s">
        <v>7097</v>
      </c>
      <c r="J1147" s="252"/>
      <c r="K1147" s="259" t="s">
        <v>7097</v>
      </c>
      <c r="L1147" s="252"/>
      <c r="M1147" s="251" t="s">
        <v>12946</v>
      </c>
      <c r="N1147" s="251"/>
      <c r="O1147" s="251"/>
      <c r="P1147" s="251"/>
      <c r="Q1147" s="288">
        <v>6600000</v>
      </c>
      <c r="R1147" s="288"/>
      <c r="S1147" s="288"/>
      <c r="T1147" s="288"/>
      <c r="U1147" s="253">
        <v>6600000</v>
      </c>
      <c r="V1147" s="253"/>
      <c r="W1147" s="253"/>
      <c r="X1147" s="253"/>
      <c r="Y1147" s="253"/>
      <c r="Z1147" s="253"/>
      <c r="AA1147" s="253"/>
      <c r="AB1147" s="253"/>
      <c r="AC1147" s="253"/>
      <c r="AD1147" s="253"/>
      <c r="AE1147" s="253"/>
      <c r="AF1147" s="253"/>
      <c r="AG1147" s="253"/>
      <c r="AH1147" s="253"/>
      <c r="AI1147" s="253">
        <v>0</v>
      </c>
      <c r="AJ1147" s="253"/>
      <c r="AK1147" s="253">
        <v>7950000</v>
      </c>
      <c r="AL1147" s="253"/>
      <c r="AM1147" s="253">
        <v>7950000</v>
      </c>
      <c r="AN1147" s="253"/>
      <c r="AO1147" s="253"/>
      <c r="AP1147" s="253"/>
      <c r="AQ1147" s="253"/>
      <c r="AR1147" s="253"/>
      <c r="AS1147" s="253">
        <f t="shared" si="143"/>
        <v>0</v>
      </c>
      <c r="AT1147" s="27">
        <f t="shared" si="138"/>
        <v>0</v>
      </c>
      <c r="BH1147" s="256"/>
    </row>
    <row r="1148" spans="1:60" ht="18" customHeight="1">
      <c r="A1148" s="218">
        <f>SUBTOTAL(3,$AT$7:AT1148)</f>
        <v>1142</v>
      </c>
      <c r="B1148" s="251" t="s">
        <v>13480</v>
      </c>
      <c r="C1148" s="251" t="str">
        <f t="shared" si="144"/>
        <v>009</v>
      </c>
      <c r="D1148" s="260" t="s">
        <v>13481</v>
      </c>
      <c r="E1148" s="258" t="s">
        <v>13482</v>
      </c>
      <c r="F1148" s="251" t="s">
        <v>11528</v>
      </c>
      <c r="G1148" s="251" t="s">
        <v>7106</v>
      </c>
      <c r="H1148" s="251"/>
      <c r="I1148" s="259" t="s">
        <v>7097</v>
      </c>
      <c r="J1148" s="252"/>
      <c r="K1148" s="259" t="s">
        <v>7097</v>
      </c>
      <c r="L1148" s="252"/>
      <c r="M1148" s="251" t="s">
        <v>12946</v>
      </c>
      <c r="N1148" s="251"/>
      <c r="O1148" s="251"/>
      <c r="P1148" s="251"/>
      <c r="Q1148" s="288">
        <v>6600000</v>
      </c>
      <c r="R1148" s="288"/>
      <c r="S1148" s="288"/>
      <c r="T1148" s="288"/>
      <c r="U1148" s="253"/>
      <c r="V1148" s="253"/>
      <c r="W1148" s="253">
        <v>6600000</v>
      </c>
      <c r="X1148" s="253"/>
      <c r="Y1148" s="253"/>
      <c r="Z1148" s="253"/>
      <c r="AA1148" s="253"/>
      <c r="AB1148" s="253"/>
      <c r="AC1148" s="253"/>
      <c r="AD1148" s="253"/>
      <c r="AE1148" s="253"/>
      <c r="AF1148" s="253"/>
      <c r="AG1148" s="253"/>
      <c r="AH1148" s="253"/>
      <c r="AI1148" s="253">
        <v>0</v>
      </c>
      <c r="AJ1148" s="253"/>
      <c r="AK1148" s="253">
        <v>7950000</v>
      </c>
      <c r="AL1148" s="253"/>
      <c r="AM1148" s="253"/>
      <c r="AN1148" s="253"/>
      <c r="AO1148" s="253"/>
      <c r="AP1148" s="253"/>
      <c r="AQ1148" s="253"/>
      <c r="AR1148" s="253"/>
      <c r="AS1148" s="253">
        <f t="shared" si="143"/>
        <v>7950000</v>
      </c>
      <c r="AT1148" s="27">
        <f t="shared" si="138"/>
        <v>7950000</v>
      </c>
      <c r="BH1148" s="256"/>
    </row>
    <row r="1149" spans="1:60" ht="18" customHeight="1">
      <c r="A1149" s="218">
        <f>SUBTOTAL(3,$AT$7:AT1149)</f>
        <v>1143</v>
      </c>
      <c r="B1149" s="251" t="s">
        <v>13503</v>
      </c>
      <c r="C1149" s="251" t="str">
        <f t="shared" si="144"/>
        <v>009</v>
      </c>
      <c r="D1149" s="260" t="s">
        <v>4878</v>
      </c>
      <c r="E1149" s="258" t="s">
        <v>13504</v>
      </c>
      <c r="F1149" s="251" t="s">
        <v>11610</v>
      </c>
      <c r="G1149" s="251" t="s">
        <v>7106</v>
      </c>
      <c r="H1149" s="251"/>
      <c r="I1149" s="259" t="s">
        <v>7097</v>
      </c>
      <c r="J1149" s="252"/>
      <c r="K1149" s="259" t="s">
        <v>7097</v>
      </c>
      <c r="L1149" s="252"/>
      <c r="M1149" s="251" t="s">
        <v>12942</v>
      </c>
      <c r="N1149" s="251"/>
      <c r="O1149" s="251"/>
      <c r="P1149" s="251"/>
      <c r="Q1149" s="288">
        <v>6600000</v>
      </c>
      <c r="R1149" s="288"/>
      <c r="S1149" s="288"/>
      <c r="T1149" s="288"/>
      <c r="U1149" s="253">
        <v>6600000</v>
      </c>
      <c r="V1149" s="253"/>
      <c r="W1149" s="253"/>
      <c r="X1149" s="253"/>
      <c r="Y1149" s="253"/>
      <c r="Z1149" s="253"/>
      <c r="AA1149" s="253"/>
      <c r="AB1149" s="253"/>
      <c r="AC1149" s="253"/>
      <c r="AD1149" s="253"/>
      <c r="AE1149" s="253"/>
      <c r="AF1149" s="253"/>
      <c r="AG1149" s="253"/>
      <c r="AH1149" s="253"/>
      <c r="AI1149" s="253">
        <v>0</v>
      </c>
      <c r="AJ1149" s="253"/>
      <c r="AK1149" s="253">
        <v>7950000</v>
      </c>
      <c r="AL1149" s="253"/>
      <c r="AM1149" s="253">
        <v>7950000</v>
      </c>
      <c r="AN1149" s="253"/>
      <c r="AO1149" s="253"/>
      <c r="AP1149" s="253"/>
      <c r="AQ1149" s="253"/>
      <c r="AR1149" s="253"/>
      <c r="AS1149" s="253">
        <f t="shared" si="143"/>
        <v>0</v>
      </c>
      <c r="AT1149" s="27">
        <f t="shared" si="138"/>
        <v>0</v>
      </c>
      <c r="BH1149" s="256"/>
    </row>
    <row r="1150" spans="1:60" ht="18" customHeight="1">
      <c r="A1150" s="218">
        <f>SUBTOTAL(3,$AT$7:AT1150)</f>
        <v>1144</v>
      </c>
      <c r="B1150" s="251" t="s">
        <v>13489</v>
      </c>
      <c r="C1150" s="251" t="str">
        <f t="shared" si="144"/>
        <v>009</v>
      </c>
      <c r="D1150" s="260" t="s">
        <v>13490</v>
      </c>
      <c r="E1150" s="258" t="s">
        <v>13491</v>
      </c>
      <c r="F1150" s="251" t="s">
        <v>11435</v>
      </c>
      <c r="G1150" s="251" t="s">
        <v>7106</v>
      </c>
      <c r="H1150" s="251"/>
      <c r="I1150" s="259" t="s">
        <v>7097</v>
      </c>
      <c r="J1150" s="252"/>
      <c r="K1150" s="259" t="s">
        <v>7097</v>
      </c>
      <c r="L1150" s="252"/>
      <c r="M1150" s="251" t="s">
        <v>12930</v>
      </c>
      <c r="N1150" s="251"/>
      <c r="O1150" s="251"/>
      <c r="P1150" s="251"/>
      <c r="Q1150" s="288">
        <v>6600000</v>
      </c>
      <c r="R1150" s="288"/>
      <c r="S1150" s="288"/>
      <c r="T1150" s="288"/>
      <c r="U1150" s="253"/>
      <c r="V1150" s="253"/>
      <c r="W1150" s="253"/>
      <c r="X1150" s="253"/>
      <c r="Y1150" s="253"/>
      <c r="Z1150" s="253"/>
      <c r="AA1150" s="253"/>
      <c r="AB1150" s="253"/>
      <c r="AC1150" s="253"/>
      <c r="AD1150" s="253"/>
      <c r="AE1150" s="253"/>
      <c r="AF1150" s="253"/>
      <c r="AG1150" s="253"/>
      <c r="AH1150" s="253"/>
      <c r="AI1150" s="253">
        <v>6600000</v>
      </c>
      <c r="AJ1150" s="253"/>
      <c r="AK1150" s="253">
        <v>7950000</v>
      </c>
      <c r="AL1150" s="253"/>
      <c r="AM1150" s="253"/>
      <c r="AN1150" s="253"/>
      <c r="AO1150" s="253"/>
      <c r="AP1150" s="253"/>
      <c r="AQ1150" s="253"/>
      <c r="AR1150" s="253"/>
      <c r="AS1150" s="253">
        <f t="shared" si="143"/>
        <v>7950000</v>
      </c>
      <c r="AT1150" s="27">
        <f t="shared" si="138"/>
        <v>14550000</v>
      </c>
      <c r="BH1150" s="256"/>
    </row>
    <row r="1151" spans="1:60" ht="18" customHeight="1">
      <c r="A1151" s="218">
        <f>SUBTOTAL(3,$AT$7:AT1151)</f>
        <v>1145</v>
      </c>
      <c r="B1151" s="251" t="s">
        <v>13508</v>
      </c>
      <c r="C1151" s="251" t="str">
        <f t="shared" si="144"/>
        <v>009</v>
      </c>
      <c r="D1151" s="260" t="s">
        <v>6252</v>
      </c>
      <c r="E1151" s="258" t="s">
        <v>13509</v>
      </c>
      <c r="F1151" s="262" t="s">
        <v>11865</v>
      </c>
      <c r="G1151" s="251" t="s">
        <v>7106</v>
      </c>
      <c r="H1151" s="251"/>
      <c r="I1151" s="259" t="s">
        <v>7097</v>
      </c>
      <c r="J1151" s="252"/>
      <c r="K1151" s="259" t="s">
        <v>7097</v>
      </c>
      <c r="L1151" s="252"/>
      <c r="M1151" s="251" t="s">
        <v>12933</v>
      </c>
      <c r="N1151" s="251"/>
      <c r="O1151" s="251"/>
      <c r="P1151" s="251"/>
      <c r="Q1151" s="288">
        <v>6600000</v>
      </c>
      <c r="R1151" s="288"/>
      <c r="S1151" s="288"/>
      <c r="T1151" s="288"/>
      <c r="U1151" s="253">
        <v>6600000</v>
      </c>
      <c r="V1151" s="253"/>
      <c r="W1151" s="253"/>
      <c r="X1151" s="253"/>
      <c r="Y1151" s="253"/>
      <c r="Z1151" s="253"/>
      <c r="AA1151" s="253"/>
      <c r="AB1151" s="253"/>
      <c r="AC1151" s="253"/>
      <c r="AD1151" s="253"/>
      <c r="AE1151" s="253"/>
      <c r="AF1151" s="253"/>
      <c r="AG1151" s="253"/>
      <c r="AH1151" s="253"/>
      <c r="AI1151" s="253">
        <v>0</v>
      </c>
      <c r="AJ1151" s="253"/>
      <c r="AK1151" s="253">
        <v>7950000</v>
      </c>
      <c r="AL1151" s="253"/>
      <c r="AM1151" s="253">
        <v>7950000</v>
      </c>
      <c r="AN1151" s="253"/>
      <c r="AO1151" s="253"/>
      <c r="AP1151" s="253"/>
      <c r="AQ1151" s="253"/>
      <c r="AR1151" s="253"/>
      <c r="AS1151" s="253">
        <f t="shared" si="143"/>
        <v>0</v>
      </c>
      <c r="AT1151" s="27">
        <f t="shared" si="138"/>
        <v>0</v>
      </c>
      <c r="BH1151" s="256"/>
    </row>
    <row r="1152" spans="1:60" ht="18" customHeight="1">
      <c r="A1152" s="218">
        <f>SUBTOTAL(3,$AT$7:AT1152)</f>
        <v>1146</v>
      </c>
      <c r="B1152" s="251" t="s">
        <v>13510</v>
      </c>
      <c r="C1152" s="251" t="str">
        <f t="shared" si="144"/>
        <v>009</v>
      </c>
      <c r="D1152" s="260" t="s">
        <v>5040</v>
      </c>
      <c r="E1152" s="258" t="s">
        <v>13511</v>
      </c>
      <c r="F1152" s="251" t="s">
        <v>10736</v>
      </c>
      <c r="G1152" s="251" t="s">
        <v>7106</v>
      </c>
      <c r="H1152" s="251"/>
      <c r="I1152" s="259" t="s">
        <v>7097</v>
      </c>
      <c r="J1152" s="252"/>
      <c r="K1152" s="259" t="s">
        <v>7097</v>
      </c>
      <c r="L1152" s="252"/>
      <c r="M1152" s="251" t="s">
        <v>12942</v>
      </c>
      <c r="N1152" s="251"/>
      <c r="O1152" s="251"/>
      <c r="P1152" s="251"/>
      <c r="Q1152" s="288">
        <v>6600000</v>
      </c>
      <c r="R1152" s="288"/>
      <c r="S1152" s="288"/>
      <c r="T1152" s="288"/>
      <c r="U1152" s="253">
        <v>6600000</v>
      </c>
      <c r="V1152" s="253"/>
      <c r="W1152" s="253"/>
      <c r="X1152" s="253"/>
      <c r="Y1152" s="253"/>
      <c r="Z1152" s="253"/>
      <c r="AA1152" s="253"/>
      <c r="AB1152" s="253"/>
      <c r="AC1152" s="253"/>
      <c r="AD1152" s="253"/>
      <c r="AE1152" s="253"/>
      <c r="AF1152" s="253"/>
      <c r="AG1152" s="253"/>
      <c r="AH1152" s="253"/>
      <c r="AI1152" s="253">
        <v>0</v>
      </c>
      <c r="AJ1152" s="253"/>
      <c r="AK1152" s="253">
        <v>7950000</v>
      </c>
      <c r="AL1152" s="253"/>
      <c r="AM1152" s="253">
        <v>7950000</v>
      </c>
      <c r="AN1152" s="253"/>
      <c r="AO1152" s="253"/>
      <c r="AP1152" s="253"/>
      <c r="AQ1152" s="253"/>
      <c r="AR1152" s="253"/>
      <c r="AS1152" s="253">
        <f t="shared" si="143"/>
        <v>0</v>
      </c>
      <c r="AT1152" s="27">
        <f t="shared" si="138"/>
        <v>0</v>
      </c>
      <c r="BH1152" s="256"/>
    </row>
    <row r="1153" spans="1:60" ht="18" customHeight="1">
      <c r="A1153" s="218">
        <f>SUBTOTAL(3,$AT$7:AT1153)</f>
        <v>1147</v>
      </c>
      <c r="B1153" s="251" t="s">
        <v>13495</v>
      </c>
      <c r="C1153" s="251" t="str">
        <f t="shared" si="144"/>
        <v>009</v>
      </c>
      <c r="D1153" s="260" t="s">
        <v>13496</v>
      </c>
      <c r="E1153" s="258" t="s">
        <v>13497</v>
      </c>
      <c r="F1153" s="251" t="s">
        <v>11721</v>
      </c>
      <c r="G1153" s="251" t="s">
        <v>7106</v>
      </c>
      <c r="H1153" s="251"/>
      <c r="I1153" s="259" t="s">
        <v>7097</v>
      </c>
      <c r="J1153" s="252"/>
      <c r="K1153" s="259" t="s">
        <v>7097</v>
      </c>
      <c r="L1153" s="252"/>
      <c r="M1153" s="251" t="s">
        <v>12936</v>
      </c>
      <c r="N1153" s="251"/>
      <c r="O1153" s="251"/>
      <c r="P1153" s="251"/>
      <c r="Q1153" s="288">
        <v>6600000</v>
      </c>
      <c r="R1153" s="288"/>
      <c r="S1153" s="288"/>
      <c r="T1153" s="288"/>
      <c r="U1153" s="253"/>
      <c r="V1153" s="253"/>
      <c r="W1153" s="253">
        <v>6600000</v>
      </c>
      <c r="X1153" s="253"/>
      <c r="Y1153" s="253"/>
      <c r="Z1153" s="253"/>
      <c r="AA1153" s="253"/>
      <c r="AB1153" s="253"/>
      <c r="AC1153" s="253"/>
      <c r="AD1153" s="253"/>
      <c r="AE1153" s="253"/>
      <c r="AF1153" s="253"/>
      <c r="AG1153" s="253"/>
      <c r="AH1153" s="253"/>
      <c r="AI1153" s="253">
        <v>0</v>
      </c>
      <c r="AJ1153" s="253"/>
      <c r="AK1153" s="253">
        <v>7950000</v>
      </c>
      <c r="AL1153" s="253"/>
      <c r="AM1153" s="253"/>
      <c r="AN1153" s="253"/>
      <c r="AO1153" s="253"/>
      <c r="AP1153" s="253"/>
      <c r="AQ1153" s="253"/>
      <c r="AR1153" s="253"/>
      <c r="AS1153" s="253">
        <f t="shared" si="143"/>
        <v>7950000</v>
      </c>
      <c r="AT1153" s="27">
        <f t="shared" si="138"/>
        <v>7950000</v>
      </c>
      <c r="BH1153" s="256"/>
    </row>
    <row r="1154" spans="1:60" ht="18" customHeight="1">
      <c r="A1154" s="218">
        <f>SUBTOTAL(3,$AT$7:AT1154)</f>
        <v>1148</v>
      </c>
      <c r="B1154" s="251" t="s">
        <v>13515</v>
      </c>
      <c r="C1154" s="251" t="str">
        <f t="shared" si="144"/>
        <v>009</v>
      </c>
      <c r="D1154" s="260" t="s">
        <v>6323</v>
      </c>
      <c r="E1154" s="258" t="s">
        <v>13516</v>
      </c>
      <c r="F1154" s="251" t="s">
        <v>12423</v>
      </c>
      <c r="G1154" s="251" t="s">
        <v>7106</v>
      </c>
      <c r="H1154" s="251"/>
      <c r="I1154" s="259" t="s">
        <v>7097</v>
      </c>
      <c r="J1154" s="252"/>
      <c r="K1154" s="259" t="s">
        <v>7097</v>
      </c>
      <c r="L1154" s="252"/>
      <c r="M1154" s="251" t="s">
        <v>12950</v>
      </c>
      <c r="N1154" s="251"/>
      <c r="O1154" s="251"/>
      <c r="P1154" s="251"/>
      <c r="Q1154" s="288">
        <v>6600000</v>
      </c>
      <c r="R1154" s="288"/>
      <c r="S1154" s="288"/>
      <c r="T1154" s="288"/>
      <c r="U1154" s="253">
        <v>6600000</v>
      </c>
      <c r="V1154" s="253"/>
      <c r="W1154" s="253"/>
      <c r="X1154" s="253"/>
      <c r="Y1154" s="253"/>
      <c r="Z1154" s="253"/>
      <c r="AA1154" s="253"/>
      <c r="AB1154" s="253"/>
      <c r="AC1154" s="253"/>
      <c r="AD1154" s="253"/>
      <c r="AE1154" s="253"/>
      <c r="AF1154" s="253"/>
      <c r="AG1154" s="253"/>
      <c r="AH1154" s="253"/>
      <c r="AI1154" s="253">
        <v>0</v>
      </c>
      <c r="AJ1154" s="253"/>
      <c r="AK1154" s="253">
        <v>7950000</v>
      </c>
      <c r="AL1154" s="253"/>
      <c r="AM1154" s="253">
        <v>7950000</v>
      </c>
      <c r="AN1154" s="253"/>
      <c r="AO1154" s="253"/>
      <c r="AP1154" s="253"/>
      <c r="AQ1154" s="253"/>
      <c r="AR1154" s="253"/>
      <c r="AS1154" s="253">
        <f t="shared" si="143"/>
        <v>0</v>
      </c>
      <c r="AT1154" s="27">
        <f t="shared" si="138"/>
        <v>0</v>
      </c>
      <c r="BH1154" s="256"/>
    </row>
    <row r="1155" spans="1:60" ht="18" customHeight="1">
      <c r="A1155" s="218">
        <f>SUBTOTAL(3,$AT$7:AT1155)</f>
        <v>1149</v>
      </c>
      <c r="B1155" s="251" t="s">
        <v>13517</v>
      </c>
      <c r="C1155" s="251" t="str">
        <f t="shared" si="144"/>
        <v>009</v>
      </c>
      <c r="D1155" s="260" t="s">
        <v>6601</v>
      </c>
      <c r="E1155" s="258" t="s">
        <v>13518</v>
      </c>
      <c r="F1155" s="251" t="s">
        <v>10807</v>
      </c>
      <c r="G1155" s="251" t="s">
        <v>7106</v>
      </c>
      <c r="H1155" s="251"/>
      <c r="I1155" s="259" t="s">
        <v>7097</v>
      </c>
      <c r="J1155" s="252"/>
      <c r="K1155" s="259" t="s">
        <v>7097</v>
      </c>
      <c r="L1155" s="252"/>
      <c r="M1155" s="251" t="s">
        <v>12936</v>
      </c>
      <c r="N1155" s="251"/>
      <c r="O1155" s="251"/>
      <c r="P1155" s="251"/>
      <c r="Q1155" s="288">
        <v>6600000</v>
      </c>
      <c r="R1155" s="288"/>
      <c r="S1155" s="288"/>
      <c r="T1155" s="288"/>
      <c r="U1155" s="253">
        <v>6600000</v>
      </c>
      <c r="V1155" s="253"/>
      <c r="W1155" s="253"/>
      <c r="X1155" s="253"/>
      <c r="Y1155" s="253"/>
      <c r="Z1155" s="253"/>
      <c r="AA1155" s="253"/>
      <c r="AB1155" s="253"/>
      <c r="AC1155" s="253"/>
      <c r="AD1155" s="253"/>
      <c r="AE1155" s="253"/>
      <c r="AF1155" s="253"/>
      <c r="AG1155" s="253"/>
      <c r="AH1155" s="253"/>
      <c r="AI1155" s="253">
        <v>0</v>
      </c>
      <c r="AJ1155" s="253"/>
      <c r="AK1155" s="253">
        <v>7950000</v>
      </c>
      <c r="AL1155" s="253"/>
      <c r="AM1155" s="253">
        <v>7950000</v>
      </c>
      <c r="AN1155" s="253"/>
      <c r="AO1155" s="253"/>
      <c r="AP1155" s="253"/>
      <c r="AQ1155" s="253"/>
      <c r="AR1155" s="253"/>
      <c r="AS1155" s="253">
        <f t="shared" si="143"/>
        <v>0</v>
      </c>
      <c r="AT1155" s="27">
        <f t="shared" si="138"/>
        <v>0</v>
      </c>
      <c r="BH1155" s="256"/>
    </row>
    <row r="1156" spans="1:60" ht="18" customHeight="1">
      <c r="A1156" s="218">
        <f>SUBTOTAL(3,$AT$7:AT1156)</f>
        <v>1150</v>
      </c>
      <c r="B1156" s="251" t="s">
        <v>13519</v>
      </c>
      <c r="C1156" s="251" t="str">
        <f t="shared" si="144"/>
        <v>009</v>
      </c>
      <c r="D1156" s="260" t="s">
        <v>6933</v>
      </c>
      <c r="E1156" s="258" t="s">
        <v>13520</v>
      </c>
      <c r="F1156" s="251" t="s">
        <v>11762</v>
      </c>
      <c r="G1156" s="251" t="s">
        <v>7106</v>
      </c>
      <c r="H1156" s="251"/>
      <c r="I1156" s="259" t="s">
        <v>7097</v>
      </c>
      <c r="J1156" s="252"/>
      <c r="K1156" s="259" t="s">
        <v>7097</v>
      </c>
      <c r="L1156" s="252"/>
      <c r="M1156" s="251" t="s">
        <v>12930</v>
      </c>
      <c r="N1156" s="251"/>
      <c r="O1156" s="251"/>
      <c r="P1156" s="251"/>
      <c r="Q1156" s="288">
        <v>6600000</v>
      </c>
      <c r="R1156" s="288"/>
      <c r="S1156" s="288"/>
      <c r="T1156" s="288"/>
      <c r="U1156" s="253">
        <v>6600000</v>
      </c>
      <c r="V1156" s="253"/>
      <c r="W1156" s="253"/>
      <c r="X1156" s="253"/>
      <c r="Y1156" s="253"/>
      <c r="Z1156" s="253"/>
      <c r="AA1156" s="253"/>
      <c r="AB1156" s="253"/>
      <c r="AC1156" s="253"/>
      <c r="AD1156" s="253"/>
      <c r="AE1156" s="253"/>
      <c r="AF1156" s="253"/>
      <c r="AG1156" s="253"/>
      <c r="AH1156" s="253"/>
      <c r="AI1156" s="253">
        <v>0</v>
      </c>
      <c r="AJ1156" s="253"/>
      <c r="AK1156" s="253">
        <v>7950000</v>
      </c>
      <c r="AL1156" s="253"/>
      <c r="AM1156" s="253"/>
      <c r="AN1156" s="253"/>
      <c r="AO1156" s="253"/>
      <c r="AP1156" s="253"/>
      <c r="AQ1156" s="253"/>
      <c r="AR1156" s="253"/>
      <c r="AS1156" s="253">
        <f t="shared" si="143"/>
        <v>7950000</v>
      </c>
      <c r="AT1156" s="27">
        <f t="shared" si="138"/>
        <v>7950000</v>
      </c>
      <c r="BH1156" s="256"/>
    </row>
    <row r="1157" spans="1:60" ht="18" customHeight="1">
      <c r="A1157" s="218">
        <f>SUBTOTAL(3,$AT$7:AT1157)</f>
        <v>1151</v>
      </c>
      <c r="B1157" s="251" t="s">
        <v>13521</v>
      </c>
      <c r="C1157" s="251" t="str">
        <f t="shared" si="144"/>
        <v>009</v>
      </c>
      <c r="D1157" s="260" t="s">
        <v>6557</v>
      </c>
      <c r="E1157" s="258" t="s">
        <v>13522</v>
      </c>
      <c r="F1157" s="251" t="s">
        <v>11470</v>
      </c>
      <c r="G1157" s="251" t="s">
        <v>7106</v>
      </c>
      <c r="H1157" s="251"/>
      <c r="I1157" s="259" t="s">
        <v>7097</v>
      </c>
      <c r="J1157" s="252"/>
      <c r="K1157" s="259" t="s">
        <v>7097</v>
      </c>
      <c r="L1157" s="252"/>
      <c r="M1157" s="251" t="s">
        <v>12942</v>
      </c>
      <c r="N1157" s="251"/>
      <c r="O1157" s="251"/>
      <c r="P1157" s="251"/>
      <c r="Q1157" s="288">
        <v>6600000</v>
      </c>
      <c r="R1157" s="288"/>
      <c r="S1157" s="288"/>
      <c r="T1157" s="288"/>
      <c r="U1157" s="253">
        <v>6600000</v>
      </c>
      <c r="V1157" s="253"/>
      <c r="W1157" s="253"/>
      <c r="X1157" s="253"/>
      <c r="Y1157" s="253"/>
      <c r="Z1157" s="253"/>
      <c r="AA1157" s="253"/>
      <c r="AB1157" s="253"/>
      <c r="AC1157" s="253"/>
      <c r="AD1157" s="253"/>
      <c r="AE1157" s="253"/>
      <c r="AF1157" s="253"/>
      <c r="AG1157" s="253"/>
      <c r="AH1157" s="253"/>
      <c r="AI1157" s="253">
        <v>0</v>
      </c>
      <c r="AJ1157" s="253"/>
      <c r="AK1157" s="253">
        <v>7950000</v>
      </c>
      <c r="AL1157" s="253"/>
      <c r="AM1157" s="253"/>
      <c r="AN1157" s="253"/>
      <c r="AO1157" s="253">
        <v>7950000</v>
      </c>
      <c r="AP1157" s="253"/>
      <c r="AQ1157" s="253"/>
      <c r="AR1157" s="253"/>
      <c r="AS1157" s="253">
        <f>IF(SUM(AL1157:AO1157)&lt;SUM(AK1157),SUM(AK1157)-SUM(AL1157:AO1157),)</f>
        <v>0</v>
      </c>
      <c r="AT1157" s="27">
        <f t="shared" si="138"/>
        <v>0</v>
      </c>
      <c r="BH1157" s="256"/>
    </row>
    <row r="1158" spans="1:60" ht="18" customHeight="1">
      <c r="A1158" s="218">
        <f>SUBTOTAL(3,$AT$7:AT1158)</f>
        <v>1152</v>
      </c>
      <c r="B1158" s="251" t="s">
        <v>13500</v>
      </c>
      <c r="C1158" s="251" t="str">
        <f t="shared" si="144"/>
        <v>009</v>
      </c>
      <c r="D1158" s="260" t="s">
        <v>13501</v>
      </c>
      <c r="E1158" s="258" t="s">
        <v>13502</v>
      </c>
      <c r="F1158" s="251" t="s">
        <v>10942</v>
      </c>
      <c r="G1158" s="251" t="s">
        <v>7106</v>
      </c>
      <c r="H1158" s="251"/>
      <c r="I1158" s="259" t="s">
        <v>7097</v>
      </c>
      <c r="J1158" s="252"/>
      <c r="K1158" s="259" t="s">
        <v>7097</v>
      </c>
      <c r="L1158" s="252"/>
      <c r="M1158" s="251" t="s">
        <v>12950</v>
      </c>
      <c r="N1158" s="251"/>
      <c r="O1158" s="251"/>
      <c r="P1158" s="251"/>
      <c r="Q1158" s="288">
        <v>6600000</v>
      </c>
      <c r="R1158" s="288"/>
      <c r="S1158" s="288"/>
      <c r="T1158" s="288"/>
      <c r="U1158" s="253"/>
      <c r="V1158" s="253"/>
      <c r="W1158" s="253">
        <v>6600000</v>
      </c>
      <c r="X1158" s="253"/>
      <c r="Y1158" s="253"/>
      <c r="Z1158" s="253"/>
      <c r="AA1158" s="253"/>
      <c r="AB1158" s="253"/>
      <c r="AC1158" s="253"/>
      <c r="AD1158" s="253"/>
      <c r="AE1158" s="253"/>
      <c r="AF1158" s="253"/>
      <c r="AG1158" s="253"/>
      <c r="AH1158" s="253"/>
      <c r="AI1158" s="253">
        <v>0</v>
      </c>
      <c r="AJ1158" s="253"/>
      <c r="AK1158" s="253">
        <v>7950000</v>
      </c>
      <c r="AL1158" s="253"/>
      <c r="AM1158" s="253">
        <v>7950000</v>
      </c>
      <c r="AN1158" s="253"/>
      <c r="AO1158" s="253"/>
      <c r="AP1158" s="253"/>
      <c r="AQ1158" s="253"/>
      <c r="AR1158" s="253"/>
      <c r="AS1158" s="253">
        <f t="shared" ref="AS1158:AS1185" si="145">IF(SUM(AL1158:AM1158)&lt;SUM(AK1158),SUM(AK1158)-SUM(AL1158:AM1158),)</f>
        <v>0</v>
      </c>
      <c r="AT1158" s="27">
        <f t="shared" si="138"/>
        <v>0</v>
      </c>
      <c r="BH1158" s="256"/>
    </row>
    <row r="1159" spans="1:60" ht="18" customHeight="1">
      <c r="A1159" s="218">
        <f>SUBTOTAL(3,$AT$7:AT1159)</f>
        <v>1153</v>
      </c>
      <c r="B1159" s="251" t="s">
        <v>13526</v>
      </c>
      <c r="C1159" s="251" t="str">
        <f t="shared" si="144"/>
        <v>009</v>
      </c>
      <c r="D1159" s="260" t="s">
        <v>5150</v>
      </c>
      <c r="E1159" s="258" t="s">
        <v>13527</v>
      </c>
      <c r="F1159" s="251" t="s">
        <v>11523</v>
      </c>
      <c r="G1159" s="251" t="s">
        <v>7106</v>
      </c>
      <c r="H1159" s="251"/>
      <c r="I1159" s="259" t="s">
        <v>7097</v>
      </c>
      <c r="J1159" s="252"/>
      <c r="K1159" s="259" t="s">
        <v>7097</v>
      </c>
      <c r="L1159" s="252"/>
      <c r="M1159" s="251" t="s">
        <v>12933</v>
      </c>
      <c r="N1159" s="251"/>
      <c r="O1159" s="251"/>
      <c r="P1159" s="251"/>
      <c r="Q1159" s="288">
        <v>6600000</v>
      </c>
      <c r="R1159" s="288"/>
      <c r="S1159" s="288"/>
      <c r="T1159" s="288"/>
      <c r="U1159" s="253">
        <v>6600000</v>
      </c>
      <c r="V1159" s="253"/>
      <c r="W1159" s="253"/>
      <c r="X1159" s="253"/>
      <c r="Y1159" s="253"/>
      <c r="Z1159" s="253"/>
      <c r="AA1159" s="253"/>
      <c r="AB1159" s="253"/>
      <c r="AC1159" s="253"/>
      <c r="AD1159" s="253"/>
      <c r="AE1159" s="253"/>
      <c r="AF1159" s="253"/>
      <c r="AG1159" s="253"/>
      <c r="AH1159" s="253"/>
      <c r="AI1159" s="253">
        <v>0</v>
      </c>
      <c r="AJ1159" s="253"/>
      <c r="AK1159" s="253">
        <v>7950000</v>
      </c>
      <c r="AL1159" s="253"/>
      <c r="AM1159" s="253"/>
      <c r="AN1159" s="253"/>
      <c r="AO1159" s="253"/>
      <c r="AP1159" s="253"/>
      <c r="AQ1159" s="253"/>
      <c r="AR1159" s="253"/>
      <c r="AS1159" s="253">
        <f t="shared" si="145"/>
        <v>7950000</v>
      </c>
      <c r="AT1159" s="27">
        <f t="shared" si="138"/>
        <v>7950000</v>
      </c>
      <c r="BH1159" s="256"/>
    </row>
    <row r="1160" spans="1:60" ht="18" customHeight="1">
      <c r="A1160" s="218">
        <f>SUBTOTAL(3,$AT$7:AT1160)</f>
        <v>1154</v>
      </c>
      <c r="B1160" s="251" t="s">
        <v>13505</v>
      </c>
      <c r="C1160" s="251" t="str">
        <f t="shared" si="144"/>
        <v>009</v>
      </c>
      <c r="D1160" s="260" t="s">
        <v>13506</v>
      </c>
      <c r="E1160" s="258" t="s">
        <v>13507</v>
      </c>
      <c r="F1160" s="262" t="s">
        <v>13261</v>
      </c>
      <c r="G1160" s="251" t="s">
        <v>7106</v>
      </c>
      <c r="H1160" s="251"/>
      <c r="I1160" s="259" t="s">
        <v>7097</v>
      </c>
      <c r="J1160" s="252"/>
      <c r="K1160" s="259" t="s">
        <v>7097</v>
      </c>
      <c r="L1160" s="252"/>
      <c r="M1160" s="251" t="s">
        <v>12930</v>
      </c>
      <c r="N1160" s="251"/>
      <c r="O1160" s="251"/>
      <c r="P1160" s="251"/>
      <c r="Q1160" s="288">
        <v>6600000</v>
      </c>
      <c r="R1160" s="288"/>
      <c r="S1160" s="288"/>
      <c r="T1160" s="288"/>
      <c r="U1160" s="253"/>
      <c r="V1160" s="253"/>
      <c r="W1160" s="253">
        <v>6600000</v>
      </c>
      <c r="X1160" s="253"/>
      <c r="Y1160" s="253"/>
      <c r="Z1160" s="253"/>
      <c r="AA1160" s="253"/>
      <c r="AB1160" s="253"/>
      <c r="AC1160" s="253"/>
      <c r="AD1160" s="253"/>
      <c r="AE1160" s="253"/>
      <c r="AF1160" s="253"/>
      <c r="AG1160" s="253"/>
      <c r="AH1160" s="253"/>
      <c r="AI1160" s="253">
        <v>0</v>
      </c>
      <c r="AJ1160" s="253"/>
      <c r="AK1160" s="253">
        <v>7950000</v>
      </c>
      <c r="AL1160" s="253"/>
      <c r="AM1160" s="253">
        <v>7950000</v>
      </c>
      <c r="AN1160" s="253"/>
      <c r="AO1160" s="253"/>
      <c r="AP1160" s="253"/>
      <c r="AQ1160" s="253"/>
      <c r="AR1160" s="253"/>
      <c r="AS1160" s="253">
        <f t="shared" si="145"/>
        <v>0</v>
      </c>
      <c r="AT1160" s="27">
        <f t="shared" ref="AT1160:AT1223" si="146">AI1160+AS1160</f>
        <v>0</v>
      </c>
      <c r="BH1160" s="256"/>
    </row>
    <row r="1161" spans="1:60" ht="18" customHeight="1">
      <c r="A1161" s="218">
        <f>SUBTOTAL(3,$AT$7:AT1161)</f>
        <v>1155</v>
      </c>
      <c r="B1161" s="251" t="s">
        <v>13512</v>
      </c>
      <c r="C1161" s="251" t="str">
        <f t="shared" si="144"/>
        <v>009</v>
      </c>
      <c r="D1161" s="260" t="s">
        <v>13513</v>
      </c>
      <c r="E1161" s="258" t="s">
        <v>13514</v>
      </c>
      <c r="F1161" s="251" t="s">
        <v>11414</v>
      </c>
      <c r="G1161" s="251" t="s">
        <v>7106</v>
      </c>
      <c r="H1161" s="251"/>
      <c r="I1161" s="259" t="s">
        <v>7097</v>
      </c>
      <c r="J1161" s="252"/>
      <c r="K1161" s="259" t="s">
        <v>7097</v>
      </c>
      <c r="L1161" s="252"/>
      <c r="M1161" s="251" t="s">
        <v>12946</v>
      </c>
      <c r="N1161" s="251"/>
      <c r="O1161" s="251"/>
      <c r="P1161" s="251"/>
      <c r="Q1161" s="288">
        <v>6600000</v>
      </c>
      <c r="R1161" s="288"/>
      <c r="S1161" s="288"/>
      <c r="T1161" s="288"/>
      <c r="U1161" s="253"/>
      <c r="V1161" s="253"/>
      <c r="W1161" s="253">
        <v>6600000</v>
      </c>
      <c r="X1161" s="253"/>
      <c r="Y1161" s="253"/>
      <c r="Z1161" s="253"/>
      <c r="AA1161" s="253"/>
      <c r="AB1161" s="253"/>
      <c r="AC1161" s="253"/>
      <c r="AD1161" s="253"/>
      <c r="AE1161" s="253"/>
      <c r="AF1161" s="253"/>
      <c r="AG1161" s="253"/>
      <c r="AH1161" s="253"/>
      <c r="AI1161" s="253">
        <v>0</v>
      </c>
      <c r="AJ1161" s="253"/>
      <c r="AK1161" s="253">
        <v>7950000</v>
      </c>
      <c r="AL1161" s="253"/>
      <c r="AM1161" s="253"/>
      <c r="AN1161" s="253"/>
      <c r="AO1161" s="253"/>
      <c r="AP1161" s="253"/>
      <c r="AQ1161" s="253"/>
      <c r="AR1161" s="253"/>
      <c r="AS1161" s="253">
        <f t="shared" si="145"/>
        <v>7950000</v>
      </c>
      <c r="AT1161" s="27">
        <f t="shared" si="146"/>
        <v>7950000</v>
      </c>
      <c r="BH1161" s="256"/>
    </row>
    <row r="1162" spans="1:60" ht="18" customHeight="1">
      <c r="A1162" s="218">
        <f>SUBTOTAL(3,$AT$7:AT1162)</f>
        <v>1156</v>
      </c>
      <c r="B1162" s="251" t="s">
        <v>13534</v>
      </c>
      <c r="C1162" s="251" t="str">
        <f t="shared" si="144"/>
        <v>009</v>
      </c>
      <c r="D1162" s="260" t="s">
        <v>7022</v>
      </c>
      <c r="E1162" s="258" t="s">
        <v>13535</v>
      </c>
      <c r="F1162" s="251" t="s">
        <v>13459</v>
      </c>
      <c r="G1162" s="251" t="s">
        <v>7106</v>
      </c>
      <c r="H1162" s="251"/>
      <c r="I1162" s="259" t="s">
        <v>7097</v>
      </c>
      <c r="J1162" s="252"/>
      <c r="K1162" s="259" t="s">
        <v>7097</v>
      </c>
      <c r="L1162" s="252"/>
      <c r="M1162" s="251" t="s">
        <v>12930</v>
      </c>
      <c r="N1162" s="251"/>
      <c r="O1162" s="251"/>
      <c r="P1162" s="251"/>
      <c r="Q1162" s="288">
        <v>6600000</v>
      </c>
      <c r="R1162" s="288"/>
      <c r="S1162" s="288"/>
      <c r="T1162" s="288"/>
      <c r="U1162" s="253">
        <v>6600000</v>
      </c>
      <c r="V1162" s="253"/>
      <c r="W1162" s="253"/>
      <c r="X1162" s="253"/>
      <c r="Y1162" s="253"/>
      <c r="Z1162" s="253"/>
      <c r="AA1162" s="253"/>
      <c r="AB1162" s="253"/>
      <c r="AC1162" s="253"/>
      <c r="AD1162" s="253"/>
      <c r="AE1162" s="253"/>
      <c r="AF1162" s="253"/>
      <c r="AG1162" s="253"/>
      <c r="AH1162" s="253"/>
      <c r="AI1162" s="253">
        <v>0</v>
      </c>
      <c r="AJ1162" s="253"/>
      <c r="AK1162" s="253">
        <v>7950000</v>
      </c>
      <c r="AL1162" s="253"/>
      <c r="AM1162" s="253"/>
      <c r="AN1162" s="253"/>
      <c r="AO1162" s="253"/>
      <c r="AP1162" s="253"/>
      <c r="AQ1162" s="253"/>
      <c r="AR1162" s="253"/>
      <c r="AS1162" s="253">
        <f t="shared" si="145"/>
        <v>7950000</v>
      </c>
      <c r="AT1162" s="27">
        <f t="shared" si="146"/>
        <v>7950000</v>
      </c>
      <c r="BH1162" s="256"/>
    </row>
    <row r="1163" spans="1:60" ht="18" customHeight="1">
      <c r="A1163" s="218">
        <f>SUBTOTAL(3,$AT$7:AT1163)</f>
        <v>1157</v>
      </c>
      <c r="B1163" s="251" t="s">
        <v>13536</v>
      </c>
      <c r="C1163" s="251" t="str">
        <f t="shared" si="144"/>
        <v>009</v>
      </c>
      <c r="D1163" s="260" t="s">
        <v>6506</v>
      </c>
      <c r="E1163" s="258" t="s">
        <v>13537</v>
      </c>
      <c r="F1163" s="251" t="s">
        <v>11197</v>
      </c>
      <c r="G1163" s="251" t="s">
        <v>7106</v>
      </c>
      <c r="H1163" s="251"/>
      <c r="I1163" s="259" t="s">
        <v>7097</v>
      </c>
      <c r="J1163" s="252"/>
      <c r="K1163" s="259" t="s">
        <v>7097</v>
      </c>
      <c r="L1163" s="252"/>
      <c r="M1163" s="251" t="s">
        <v>12933</v>
      </c>
      <c r="N1163" s="251"/>
      <c r="O1163" s="251"/>
      <c r="P1163" s="251"/>
      <c r="Q1163" s="288">
        <v>6600000</v>
      </c>
      <c r="R1163" s="288"/>
      <c r="S1163" s="288"/>
      <c r="T1163" s="288"/>
      <c r="U1163" s="253">
        <v>6600000</v>
      </c>
      <c r="V1163" s="253"/>
      <c r="W1163" s="253"/>
      <c r="X1163" s="253"/>
      <c r="Y1163" s="253"/>
      <c r="Z1163" s="253"/>
      <c r="AA1163" s="253"/>
      <c r="AB1163" s="253"/>
      <c r="AC1163" s="253"/>
      <c r="AD1163" s="253"/>
      <c r="AE1163" s="253"/>
      <c r="AF1163" s="253"/>
      <c r="AG1163" s="253"/>
      <c r="AH1163" s="253"/>
      <c r="AI1163" s="253">
        <v>0</v>
      </c>
      <c r="AJ1163" s="253"/>
      <c r="AK1163" s="253">
        <v>7950000</v>
      </c>
      <c r="AL1163" s="253"/>
      <c r="AM1163" s="253">
        <v>7950000</v>
      </c>
      <c r="AN1163" s="253"/>
      <c r="AO1163" s="253"/>
      <c r="AP1163" s="253"/>
      <c r="AQ1163" s="253"/>
      <c r="AR1163" s="253"/>
      <c r="AS1163" s="253">
        <f t="shared" si="145"/>
        <v>0</v>
      </c>
      <c r="AT1163" s="27">
        <f t="shared" si="146"/>
        <v>0</v>
      </c>
      <c r="BH1163" s="256"/>
    </row>
    <row r="1164" spans="1:60" ht="18" customHeight="1">
      <c r="A1164" s="218">
        <f>SUBTOTAL(3,$AT$7:AT1164)</f>
        <v>1158</v>
      </c>
      <c r="B1164" s="251" t="s">
        <v>13523</v>
      </c>
      <c r="C1164" s="251" t="str">
        <f t="shared" si="144"/>
        <v>009</v>
      </c>
      <c r="D1164" s="260" t="s">
        <v>13524</v>
      </c>
      <c r="E1164" s="258" t="s">
        <v>13525</v>
      </c>
      <c r="F1164" s="268" t="s">
        <v>12156</v>
      </c>
      <c r="G1164" s="251" t="s">
        <v>7106</v>
      </c>
      <c r="H1164" s="251"/>
      <c r="I1164" s="259" t="s">
        <v>7097</v>
      </c>
      <c r="J1164" s="252"/>
      <c r="K1164" s="259" t="s">
        <v>7097</v>
      </c>
      <c r="L1164" s="252"/>
      <c r="M1164" s="251" t="s">
        <v>12946</v>
      </c>
      <c r="N1164" s="251"/>
      <c r="O1164" s="251"/>
      <c r="P1164" s="251"/>
      <c r="Q1164" s="288">
        <v>6600000</v>
      </c>
      <c r="R1164" s="288"/>
      <c r="S1164" s="288"/>
      <c r="T1164" s="288"/>
      <c r="U1164" s="253"/>
      <c r="V1164" s="253"/>
      <c r="W1164" s="253"/>
      <c r="X1164" s="253"/>
      <c r="Y1164" s="253">
        <v>6600000</v>
      </c>
      <c r="Z1164" s="253"/>
      <c r="AA1164" s="253"/>
      <c r="AB1164" s="253"/>
      <c r="AC1164" s="253"/>
      <c r="AD1164" s="253"/>
      <c r="AE1164" s="253"/>
      <c r="AF1164" s="253"/>
      <c r="AG1164" s="253"/>
      <c r="AH1164" s="253"/>
      <c r="AI1164" s="253">
        <v>0</v>
      </c>
      <c r="AJ1164" s="253"/>
      <c r="AK1164" s="253">
        <v>7950000</v>
      </c>
      <c r="AL1164" s="253"/>
      <c r="AM1164" s="253"/>
      <c r="AN1164" s="253"/>
      <c r="AO1164" s="253"/>
      <c r="AP1164" s="253"/>
      <c r="AQ1164" s="253">
        <v>7950000</v>
      </c>
      <c r="AR1164" s="253"/>
      <c r="AS1164" s="253">
        <f>IF(SUM(AL1164:AQ1164)&lt;SUM(AK1164),SUM(AK1164)-SUM(AL1164:AQ1164),)</f>
        <v>0</v>
      </c>
      <c r="AT1164" s="27">
        <f t="shared" si="146"/>
        <v>0</v>
      </c>
      <c r="BH1164" s="256"/>
    </row>
    <row r="1165" spans="1:60" ht="18" customHeight="1">
      <c r="A1165" s="218">
        <f>SUBTOTAL(3,$AT$7:AT1165)</f>
        <v>1159</v>
      </c>
      <c r="B1165" s="251" t="s">
        <v>13541</v>
      </c>
      <c r="C1165" s="251" t="str">
        <f t="shared" si="144"/>
        <v>009</v>
      </c>
      <c r="D1165" s="260" t="s">
        <v>6107</v>
      </c>
      <c r="E1165" s="258" t="s">
        <v>13542</v>
      </c>
      <c r="F1165" s="251" t="s">
        <v>10794</v>
      </c>
      <c r="G1165" s="251" t="s">
        <v>7106</v>
      </c>
      <c r="H1165" s="251"/>
      <c r="I1165" s="259" t="s">
        <v>7097</v>
      </c>
      <c r="J1165" s="252"/>
      <c r="K1165" s="259" t="s">
        <v>7097</v>
      </c>
      <c r="L1165" s="252"/>
      <c r="M1165" s="251" t="s">
        <v>12950</v>
      </c>
      <c r="N1165" s="251"/>
      <c r="O1165" s="251"/>
      <c r="P1165" s="251"/>
      <c r="Q1165" s="288">
        <v>6600000</v>
      </c>
      <c r="R1165" s="288"/>
      <c r="S1165" s="288"/>
      <c r="T1165" s="288"/>
      <c r="U1165" s="253">
        <v>6600000</v>
      </c>
      <c r="V1165" s="253"/>
      <c r="W1165" s="253"/>
      <c r="X1165" s="253"/>
      <c r="Y1165" s="253"/>
      <c r="Z1165" s="253"/>
      <c r="AA1165" s="253"/>
      <c r="AB1165" s="253"/>
      <c r="AC1165" s="253"/>
      <c r="AD1165" s="253"/>
      <c r="AE1165" s="253"/>
      <c r="AF1165" s="253"/>
      <c r="AG1165" s="253"/>
      <c r="AH1165" s="253"/>
      <c r="AI1165" s="253">
        <v>0</v>
      </c>
      <c r="AJ1165" s="253"/>
      <c r="AK1165" s="253">
        <v>7950000</v>
      </c>
      <c r="AL1165" s="253"/>
      <c r="AM1165" s="253">
        <v>7950000</v>
      </c>
      <c r="AN1165" s="253"/>
      <c r="AO1165" s="253"/>
      <c r="AP1165" s="253"/>
      <c r="AQ1165" s="253"/>
      <c r="AR1165" s="253"/>
      <c r="AS1165" s="253">
        <f t="shared" si="145"/>
        <v>0</v>
      </c>
      <c r="AT1165" s="27">
        <f t="shared" si="146"/>
        <v>0</v>
      </c>
      <c r="BH1165" s="256"/>
    </row>
    <row r="1166" spans="1:60" ht="18" customHeight="1">
      <c r="A1166" s="218">
        <f>SUBTOTAL(3,$AT$7:AT1166)</f>
        <v>1160</v>
      </c>
      <c r="B1166" s="251" t="s">
        <v>13528</v>
      </c>
      <c r="C1166" s="251" t="str">
        <f t="shared" si="144"/>
        <v>009</v>
      </c>
      <c r="D1166" s="260" t="s">
        <v>13529</v>
      </c>
      <c r="E1166" s="258" t="s">
        <v>13530</v>
      </c>
      <c r="F1166" s="251" t="s">
        <v>11144</v>
      </c>
      <c r="G1166" s="251" t="s">
        <v>7106</v>
      </c>
      <c r="H1166" s="251"/>
      <c r="I1166" s="259" t="s">
        <v>7097</v>
      </c>
      <c r="J1166" s="252"/>
      <c r="K1166" s="259" t="s">
        <v>7097</v>
      </c>
      <c r="L1166" s="252"/>
      <c r="M1166" s="251" t="s">
        <v>12950</v>
      </c>
      <c r="N1166" s="251"/>
      <c r="O1166" s="251"/>
      <c r="P1166" s="251"/>
      <c r="Q1166" s="288">
        <v>6600000</v>
      </c>
      <c r="R1166" s="288"/>
      <c r="S1166" s="288"/>
      <c r="T1166" s="288"/>
      <c r="U1166" s="253"/>
      <c r="V1166" s="253"/>
      <c r="W1166" s="253">
        <v>6600000</v>
      </c>
      <c r="X1166" s="253"/>
      <c r="Y1166" s="253"/>
      <c r="Z1166" s="253"/>
      <c r="AA1166" s="253"/>
      <c r="AB1166" s="253"/>
      <c r="AC1166" s="253"/>
      <c r="AD1166" s="253"/>
      <c r="AE1166" s="253"/>
      <c r="AF1166" s="253"/>
      <c r="AG1166" s="253"/>
      <c r="AH1166" s="253"/>
      <c r="AI1166" s="253">
        <v>0</v>
      </c>
      <c r="AJ1166" s="253"/>
      <c r="AK1166" s="253">
        <v>7950000</v>
      </c>
      <c r="AL1166" s="253"/>
      <c r="AM1166" s="253"/>
      <c r="AN1166" s="253"/>
      <c r="AO1166" s="253"/>
      <c r="AP1166" s="253"/>
      <c r="AQ1166" s="253"/>
      <c r="AR1166" s="253"/>
      <c r="AS1166" s="253">
        <f t="shared" si="145"/>
        <v>7950000</v>
      </c>
      <c r="AT1166" s="27">
        <f t="shared" si="146"/>
        <v>7950000</v>
      </c>
      <c r="BH1166" s="256"/>
    </row>
    <row r="1167" spans="1:60" ht="18" customHeight="1">
      <c r="A1167" s="218">
        <f>SUBTOTAL(3,$AT$7:AT1167)</f>
        <v>1161</v>
      </c>
      <c r="B1167" s="251" t="s">
        <v>13546</v>
      </c>
      <c r="C1167" s="251" t="str">
        <f t="shared" si="144"/>
        <v>009</v>
      </c>
      <c r="D1167" s="260" t="s">
        <v>5409</v>
      </c>
      <c r="E1167" s="258" t="s">
        <v>13547</v>
      </c>
      <c r="F1167" s="251" t="s">
        <v>11028</v>
      </c>
      <c r="G1167" s="251" t="s">
        <v>496</v>
      </c>
      <c r="H1167" s="251"/>
      <c r="I1167" s="259" t="s">
        <v>7097</v>
      </c>
      <c r="J1167" s="252"/>
      <c r="K1167" s="259" t="s">
        <v>7097</v>
      </c>
      <c r="L1167" s="252"/>
      <c r="M1167" s="251" t="s">
        <v>12930</v>
      </c>
      <c r="N1167" s="251"/>
      <c r="O1167" s="251"/>
      <c r="P1167" s="251"/>
      <c r="Q1167" s="288">
        <v>6600000</v>
      </c>
      <c r="R1167" s="288"/>
      <c r="S1167" s="288"/>
      <c r="T1167" s="288"/>
      <c r="U1167" s="253">
        <v>6600000</v>
      </c>
      <c r="V1167" s="253"/>
      <c r="W1167" s="253"/>
      <c r="X1167" s="253"/>
      <c r="Y1167" s="253"/>
      <c r="Z1167" s="253"/>
      <c r="AA1167" s="253"/>
      <c r="AB1167" s="253"/>
      <c r="AC1167" s="253"/>
      <c r="AD1167" s="253"/>
      <c r="AE1167" s="253"/>
      <c r="AF1167" s="253"/>
      <c r="AG1167" s="253"/>
      <c r="AH1167" s="253"/>
      <c r="AI1167" s="253">
        <v>0</v>
      </c>
      <c r="AJ1167" s="253"/>
      <c r="AK1167" s="253">
        <v>7950000</v>
      </c>
      <c r="AL1167" s="253"/>
      <c r="AM1167" s="253">
        <v>7950000</v>
      </c>
      <c r="AN1167" s="253"/>
      <c r="AO1167" s="253"/>
      <c r="AP1167" s="253"/>
      <c r="AQ1167" s="253"/>
      <c r="AR1167" s="253"/>
      <c r="AS1167" s="253">
        <f t="shared" si="145"/>
        <v>0</v>
      </c>
      <c r="AT1167" s="27">
        <f t="shared" si="146"/>
        <v>0</v>
      </c>
      <c r="BH1167" s="256"/>
    </row>
    <row r="1168" spans="1:60" ht="18" customHeight="1">
      <c r="A1168" s="218">
        <f>SUBTOTAL(3,$AT$7:AT1168)</f>
        <v>1162</v>
      </c>
      <c r="B1168" s="251" t="s">
        <v>13531</v>
      </c>
      <c r="C1168" s="251" t="str">
        <f t="shared" si="144"/>
        <v>009</v>
      </c>
      <c r="D1168" s="260" t="s">
        <v>13532</v>
      </c>
      <c r="E1168" s="258" t="s">
        <v>13533</v>
      </c>
      <c r="F1168" s="251" t="s">
        <v>13060</v>
      </c>
      <c r="G1168" s="251" t="s">
        <v>7106</v>
      </c>
      <c r="H1168" s="251"/>
      <c r="I1168" s="259" t="s">
        <v>7097</v>
      </c>
      <c r="J1168" s="252"/>
      <c r="K1168" s="259" t="s">
        <v>7097</v>
      </c>
      <c r="L1168" s="252"/>
      <c r="M1168" s="251" t="s">
        <v>12936</v>
      </c>
      <c r="N1168" s="251"/>
      <c r="O1168" s="251"/>
      <c r="P1168" s="251"/>
      <c r="Q1168" s="288">
        <v>6600000</v>
      </c>
      <c r="R1168" s="288"/>
      <c r="S1168" s="288"/>
      <c r="T1168" s="288"/>
      <c r="U1168" s="253"/>
      <c r="V1168" s="253"/>
      <c r="W1168" s="253"/>
      <c r="X1168" s="253"/>
      <c r="Y1168" s="253">
        <v>6600000</v>
      </c>
      <c r="Z1168" s="253"/>
      <c r="AA1168" s="253"/>
      <c r="AB1168" s="253"/>
      <c r="AC1168" s="253"/>
      <c r="AD1168" s="253"/>
      <c r="AE1168" s="253"/>
      <c r="AF1168" s="253"/>
      <c r="AG1168" s="253"/>
      <c r="AH1168" s="253"/>
      <c r="AI1168" s="253">
        <v>0</v>
      </c>
      <c r="AJ1168" s="253"/>
      <c r="AK1168" s="253">
        <v>7950000</v>
      </c>
      <c r="AL1168" s="253"/>
      <c r="AM1168" s="253"/>
      <c r="AN1168" s="253"/>
      <c r="AO1168" s="253"/>
      <c r="AP1168" s="253"/>
      <c r="AQ1168" s="253">
        <v>7950000</v>
      </c>
      <c r="AR1168" s="253"/>
      <c r="AS1168" s="253">
        <f>IF(SUM(AL1168:AQ1168)&lt;SUM(AK1168),SUM(AK1168)-SUM(AL1168:AQ1168),)</f>
        <v>0</v>
      </c>
      <c r="AT1168" s="27">
        <f t="shared" si="146"/>
        <v>0</v>
      </c>
      <c r="BH1168" s="256"/>
    </row>
    <row r="1169" spans="1:60" ht="18" customHeight="1">
      <c r="A1169" s="218">
        <f>SUBTOTAL(3,$AT$7:AT1169)</f>
        <v>1163</v>
      </c>
      <c r="B1169" s="251" t="s">
        <v>13551</v>
      </c>
      <c r="C1169" s="251" t="str">
        <f t="shared" si="144"/>
        <v>009</v>
      </c>
      <c r="D1169" s="260" t="s">
        <v>5437</v>
      </c>
      <c r="E1169" s="258" t="s">
        <v>13552</v>
      </c>
      <c r="F1169" s="251" t="s">
        <v>10593</v>
      </c>
      <c r="G1169" s="251" t="s">
        <v>496</v>
      </c>
      <c r="H1169" s="251"/>
      <c r="I1169" s="259" t="s">
        <v>7097</v>
      </c>
      <c r="J1169" s="252"/>
      <c r="K1169" s="259" t="s">
        <v>7097</v>
      </c>
      <c r="L1169" s="252"/>
      <c r="M1169" s="251" t="s">
        <v>12942</v>
      </c>
      <c r="N1169" s="251"/>
      <c r="O1169" s="251"/>
      <c r="P1169" s="251"/>
      <c r="Q1169" s="288">
        <v>6600000</v>
      </c>
      <c r="R1169" s="288"/>
      <c r="S1169" s="288"/>
      <c r="T1169" s="288"/>
      <c r="U1169" s="253">
        <v>6600000</v>
      </c>
      <c r="V1169" s="253"/>
      <c r="W1169" s="253"/>
      <c r="X1169" s="253"/>
      <c r="Y1169" s="253"/>
      <c r="Z1169" s="253"/>
      <c r="AA1169" s="253"/>
      <c r="AB1169" s="253"/>
      <c r="AC1169" s="253"/>
      <c r="AD1169" s="253"/>
      <c r="AE1169" s="253"/>
      <c r="AF1169" s="253"/>
      <c r="AG1169" s="253"/>
      <c r="AH1169" s="253"/>
      <c r="AI1169" s="253">
        <v>0</v>
      </c>
      <c r="AJ1169" s="253"/>
      <c r="AK1169" s="253">
        <v>7950000</v>
      </c>
      <c r="AL1169" s="253"/>
      <c r="AM1169" s="253">
        <v>7950000</v>
      </c>
      <c r="AN1169" s="253"/>
      <c r="AO1169" s="253"/>
      <c r="AP1169" s="253"/>
      <c r="AQ1169" s="253"/>
      <c r="AR1169" s="253"/>
      <c r="AS1169" s="253">
        <f t="shared" si="145"/>
        <v>0</v>
      </c>
      <c r="AT1169" s="27">
        <f t="shared" si="146"/>
        <v>0</v>
      </c>
      <c r="BH1169" s="256"/>
    </row>
    <row r="1170" spans="1:60" ht="18" customHeight="1">
      <c r="A1170" s="218">
        <f>SUBTOTAL(3,$AT$7:AT1170)</f>
        <v>1164</v>
      </c>
      <c r="B1170" s="251" t="s">
        <v>13553</v>
      </c>
      <c r="C1170" s="251" t="str">
        <f t="shared" si="144"/>
        <v>009</v>
      </c>
      <c r="D1170" s="260" t="s">
        <v>5989</v>
      </c>
      <c r="E1170" s="258" t="s">
        <v>13554</v>
      </c>
      <c r="F1170" s="251" t="s">
        <v>11386</v>
      </c>
      <c r="G1170" s="251" t="s">
        <v>7106</v>
      </c>
      <c r="H1170" s="251"/>
      <c r="I1170" s="259" t="s">
        <v>7097</v>
      </c>
      <c r="J1170" s="252"/>
      <c r="K1170" s="259" t="s">
        <v>7097</v>
      </c>
      <c r="L1170" s="252"/>
      <c r="M1170" s="251" t="s">
        <v>12950</v>
      </c>
      <c r="N1170" s="251"/>
      <c r="O1170" s="251"/>
      <c r="P1170" s="251"/>
      <c r="Q1170" s="288">
        <v>6600000</v>
      </c>
      <c r="R1170" s="288"/>
      <c r="S1170" s="288"/>
      <c r="T1170" s="288"/>
      <c r="U1170" s="253">
        <v>6600000</v>
      </c>
      <c r="V1170" s="253"/>
      <c r="W1170" s="253"/>
      <c r="X1170" s="253"/>
      <c r="Y1170" s="253"/>
      <c r="Z1170" s="253"/>
      <c r="AA1170" s="253"/>
      <c r="AB1170" s="253"/>
      <c r="AC1170" s="253"/>
      <c r="AD1170" s="253"/>
      <c r="AE1170" s="253"/>
      <c r="AF1170" s="253"/>
      <c r="AG1170" s="253"/>
      <c r="AH1170" s="253"/>
      <c r="AI1170" s="253">
        <v>0</v>
      </c>
      <c r="AJ1170" s="253"/>
      <c r="AK1170" s="253">
        <v>7950000</v>
      </c>
      <c r="AL1170" s="253"/>
      <c r="AM1170" s="253"/>
      <c r="AN1170" s="253"/>
      <c r="AO1170" s="253"/>
      <c r="AP1170" s="253"/>
      <c r="AQ1170" s="253"/>
      <c r="AR1170" s="253"/>
      <c r="AS1170" s="253">
        <f t="shared" si="145"/>
        <v>7950000</v>
      </c>
      <c r="AT1170" s="27">
        <f t="shared" si="146"/>
        <v>7950000</v>
      </c>
      <c r="BH1170" s="256"/>
    </row>
    <row r="1171" spans="1:60" ht="18" customHeight="1">
      <c r="A1171" s="218">
        <f>SUBTOTAL(3,$AT$7:AT1171)</f>
        <v>1165</v>
      </c>
      <c r="B1171" s="251" t="s">
        <v>13555</v>
      </c>
      <c r="C1171" s="251" t="str">
        <f t="shared" si="144"/>
        <v>009</v>
      </c>
      <c r="D1171" s="260" t="s">
        <v>5240</v>
      </c>
      <c r="E1171" s="258" t="s">
        <v>13556</v>
      </c>
      <c r="F1171" s="251" t="s">
        <v>11925</v>
      </c>
      <c r="G1171" s="251" t="s">
        <v>7106</v>
      </c>
      <c r="H1171" s="251"/>
      <c r="I1171" s="259" t="s">
        <v>7097</v>
      </c>
      <c r="J1171" s="252"/>
      <c r="K1171" s="259" t="s">
        <v>7097</v>
      </c>
      <c r="L1171" s="252"/>
      <c r="M1171" s="251" t="s">
        <v>12936</v>
      </c>
      <c r="N1171" s="251"/>
      <c r="O1171" s="251"/>
      <c r="P1171" s="251"/>
      <c r="Q1171" s="288">
        <v>6600000</v>
      </c>
      <c r="R1171" s="288"/>
      <c r="S1171" s="288"/>
      <c r="T1171" s="288"/>
      <c r="U1171" s="253">
        <v>6600000</v>
      </c>
      <c r="V1171" s="253"/>
      <c r="W1171" s="253"/>
      <c r="X1171" s="253"/>
      <c r="Y1171" s="253"/>
      <c r="Z1171" s="253"/>
      <c r="AA1171" s="253"/>
      <c r="AB1171" s="253"/>
      <c r="AC1171" s="253"/>
      <c r="AD1171" s="253"/>
      <c r="AE1171" s="253"/>
      <c r="AF1171" s="253"/>
      <c r="AG1171" s="253"/>
      <c r="AH1171" s="253"/>
      <c r="AI1171" s="253">
        <v>0</v>
      </c>
      <c r="AJ1171" s="253"/>
      <c r="AK1171" s="253">
        <v>7950000</v>
      </c>
      <c r="AL1171" s="253"/>
      <c r="AM1171" s="253">
        <v>7950000</v>
      </c>
      <c r="AN1171" s="253"/>
      <c r="AO1171" s="253"/>
      <c r="AP1171" s="253"/>
      <c r="AQ1171" s="253"/>
      <c r="AR1171" s="253"/>
      <c r="AS1171" s="253">
        <f t="shared" si="145"/>
        <v>0</v>
      </c>
      <c r="AT1171" s="27">
        <f t="shared" si="146"/>
        <v>0</v>
      </c>
      <c r="BH1171" s="256"/>
    </row>
    <row r="1172" spans="1:60" ht="18" customHeight="1">
      <c r="A1172" s="218">
        <f>SUBTOTAL(3,$AT$7:AT1172)</f>
        <v>1166</v>
      </c>
      <c r="B1172" s="251" t="s">
        <v>13557</v>
      </c>
      <c r="C1172" s="251" t="str">
        <f t="shared" ref="C1172:C1203" si="147">MID(D1172:D2871,4,3)</f>
        <v>009</v>
      </c>
      <c r="D1172" s="260" t="s">
        <v>6661</v>
      </c>
      <c r="E1172" s="258" t="s">
        <v>13558</v>
      </c>
      <c r="F1172" s="251" t="s">
        <v>13417</v>
      </c>
      <c r="G1172" s="251" t="s">
        <v>7106</v>
      </c>
      <c r="H1172" s="251"/>
      <c r="I1172" s="259" t="s">
        <v>7097</v>
      </c>
      <c r="J1172" s="252"/>
      <c r="K1172" s="259" t="s">
        <v>7097</v>
      </c>
      <c r="L1172" s="252"/>
      <c r="M1172" s="251" t="s">
        <v>12946</v>
      </c>
      <c r="N1172" s="251"/>
      <c r="O1172" s="251"/>
      <c r="P1172" s="251"/>
      <c r="Q1172" s="288">
        <v>6600000</v>
      </c>
      <c r="R1172" s="288"/>
      <c r="S1172" s="288"/>
      <c r="T1172" s="288"/>
      <c r="U1172" s="253">
        <v>6600000</v>
      </c>
      <c r="V1172" s="253"/>
      <c r="W1172" s="253"/>
      <c r="X1172" s="253"/>
      <c r="Y1172" s="253"/>
      <c r="Z1172" s="253"/>
      <c r="AA1172" s="253"/>
      <c r="AB1172" s="253"/>
      <c r="AC1172" s="253"/>
      <c r="AD1172" s="253"/>
      <c r="AE1172" s="253"/>
      <c r="AF1172" s="253"/>
      <c r="AG1172" s="253"/>
      <c r="AH1172" s="253"/>
      <c r="AI1172" s="253">
        <v>0</v>
      </c>
      <c r="AJ1172" s="253"/>
      <c r="AK1172" s="253">
        <v>7950000</v>
      </c>
      <c r="AL1172" s="253"/>
      <c r="AM1172" s="253">
        <v>7950000</v>
      </c>
      <c r="AN1172" s="253"/>
      <c r="AO1172" s="253"/>
      <c r="AP1172" s="253"/>
      <c r="AQ1172" s="253"/>
      <c r="AR1172" s="253"/>
      <c r="AS1172" s="253">
        <f t="shared" si="145"/>
        <v>0</v>
      </c>
      <c r="AT1172" s="27">
        <f t="shared" si="146"/>
        <v>0</v>
      </c>
      <c r="BH1172" s="256"/>
    </row>
    <row r="1173" spans="1:60" ht="18" customHeight="1">
      <c r="A1173" s="218">
        <f>SUBTOTAL(3,$AT$7:AT1173)</f>
        <v>1167</v>
      </c>
      <c r="B1173" s="251" t="s">
        <v>13538</v>
      </c>
      <c r="C1173" s="251" t="str">
        <f t="shared" si="147"/>
        <v>009</v>
      </c>
      <c r="D1173" s="260" t="s">
        <v>13539</v>
      </c>
      <c r="E1173" s="258" t="s">
        <v>13540</v>
      </c>
      <c r="F1173" s="251" t="s">
        <v>11579</v>
      </c>
      <c r="G1173" s="251" t="s">
        <v>496</v>
      </c>
      <c r="H1173" s="251"/>
      <c r="I1173" s="259" t="s">
        <v>7097</v>
      </c>
      <c r="J1173" s="252"/>
      <c r="K1173" s="259" t="s">
        <v>7097</v>
      </c>
      <c r="L1173" s="252"/>
      <c r="M1173" s="251" t="s">
        <v>12946</v>
      </c>
      <c r="N1173" s="251"/>
      <c r="O1173" s="251"/>
      <c r="P1173" s="251"/>
      <c r="Q1173" s="288">
        <v>6600000</v>
      </c>
      <c r="R1173" s="288"/>
      <c r="S1173" s="288"/>
      <c r="T1173" s="288"/>
      <c r="U1173" s="253"/>
      <c r="V1173" s="253"/>
      <c r="W1173" s="253">
        <v>6600000</v>
      </c>
      <c r="X1173" s="253"/>
      <c r="Y1173" s="253"/>
      <c r="Z1173" s="253"/>
      <c r="AA1173" s="253"/>
      <c r="AB1173" s="253"/>
      <c r="AC1173" s="253"/>
      <c r="AD1173" s="253"/>
      <c r="AE1173" s="253"/>
      <c r="AF1173" s="253"/>
      <c r="AG1173" s="253"/>
      <c r="AH1173" s="253"/>
      <c r="AI1173" s="253">
        <v>0</v>
      </c>
      <c r="AJ1173" s="253"/>
      <c r="AK1173" s="253">
        <v>7950000</v>
      </c>
      <c r="AL1173" s="253"/>
      <c r="AM1173" s="253">
        <v>7950000</v>
      </c>
      <c r="AN1173" s="253"/>
      <c r="AO1173" s="253"/>
      <c r="AP1173" s="253"/>
      <c r="AQ1173" s="253"/>
      <c r="AR1173" s="253"/>
      <c r="AS1173" s="253">
        <f t="shared" si="145"/>
        <v>0</v>
      </c>
      <c r="AT1173" s="27">
        <f t="shared" si="146"/>
        <v>0</v>
      </c>
      <c r="BH1173" s="256"/>
    </row>
    <row r="1174" spans="1:60" ht="18" customHeight="1">
      <c r="A1174" s="218">
        <f>SUBTOTAL(3,$AT$7:AT1174)</f>
        <v>1168</v>
      </c>
      <c r="B1174" s="251" t="s">
        <v>13543</v>
      </c>
      <c r="C1174" s="251" t="str">
        <f t="shared" si="147"/>
        <v>009</v>
      </c>
      <c r="D1174" s="260" t="s">
        <v>13544</v>
      </c>
      <c r="E1174" s="258" t="s">
        <v>13545</v>
      </c>
      <c r="F1174" s="262" t="s">
        <v>12853</v>
      </c>
      <c r="G1174" s="251" t="s">
        <v>7106</v>
      </c>
      <c r="H1174" s="251"/>
      <c r="I1174" s="259" t="s">
        <v>7097</v>
      </c>
      <c r="J1174" s="252"/>
      <c r="K1174" s="259" t="s">
        <v>7097</v>
      </c>
      <c r="L1174" s="252"/>
      <c r="M1174" s="251" t="s">
        <v>12936</v>
      </c>
      <c r="N1174" s="251"/>
      <c r="O1174" s="251"/>
      <c r="P1174" s="251"/>
      <c r="Q1174" s="288">
        <v>6600000</v>
      </c>
      <c r="R1174" s="288"/>
      <c r="S1174" s="288"/>
      <c r="T1174" s="288"/>
      <c r="U1174" s="253"/>
      <c r="V1174" s="253"/>
      <c r="W1174" s="253">
        <v>6600000</v>
      </c>
      <c r="X1174" s="253"/>
      <c r="Y1174" s="253"/>
      <c r="Z1174" s="253"/>
      <c r="AA1174" s="253"/>
      <c r="AB1174" s="253"/>
      <c r="AC1174" s="253"/>
      <c r="AD1174" s="253"/>
      <c r="AE1174" s="253"/>
      <c r="AF1174" s="253"/>
      <c r="AG1174" s="253"/>
      <c r="AH1174" s="253"/>
      <c r="AI1174" s="253">
        <v>0</v>
      </c>
      <c r="AJ1174" s="253"/>
      <c r="AK1174" s="253">
        <v>7950000</v>
      </c>
      <c r="AL1174" s="253"/>
      <c r="AM1174" s="253"/>
      <c r="AN1174" s="253"/>
      <c r="AO1174" s="253"/>
      <c r="AP1174" s="253"/>
      <c r="AQ1174" s="253">
        <v>7950000</v>
      </c>
      <c r="AR1174" s="253"/>
      <c r="AS1174" s="253">
        <f>IF(SUM(AL1174:AQ1174)&lt;SUM(AK1174),SUM(AK1174)-SUM(AL1174:AQ1174),)</f>
        <v>0</v>
      </c>
      <c r="AT1174" s="27">
        <f t="shared" si="146"/>
        <v>0</v>
      </c>
      <c r="BH1174" s="256"/>
    </row>
    <row r="1175" spans="1:60" ht="18" customHeight="1">
      <c r="A1175" s="218">
        <f>SUBTOTAL(3,$AT$7:AT1175)</f>
        <v>1169</v>
      </c>
      <c r="B1175" s="251" t="s">
        <v>13565</v>
      </c>
      <c r="C1175" s="251" t="str">
        <f t="shared" si="147"/>
        <v>009</v>
      </c>
      <c r="D1175" s="260" t="s">
        <v>5127</v>
      </c>
      <c r="E1175" s="258" t="s">
        <v>13566</v>
      </c>
      <c r="F1175" s="251" t="s">
        <v>12305</v>
      </c>
      <c r="G1175" s="251" t="s">
        <v>496</v>
      </c>
      <c r="H1175" s="251"/>
      <c r="I1175" s="259" t="s">
        <v>7097</v>
      </c>
      <c r="J1175" s="252"/>
      <c r="K1175" s="259" t="s">
        <v>7097</v>
      </c>
      <c r="L1175" s="252"/>
      <c r="M1175" s="251" t="s">
        <v>12942</v>
      </c>
      <c r="N1175" s="251"/>
      <c r="O1175" s="251"/>
      <c r="P1175" s="251"/>
      <c r="Q1175" s="288">
        <v>6600000</v>
      </c>
      <c r="R1175" s="288"/>
      <c r="S1175" s="288"/>
      <c r="T1175" s="288"/>
      <c r="U1175" s="253">
        <v>6600000</v>
      </c>
      <c r="V1175" s="253"/>
      <c r="W1175" s="253"/>
      <c r="X1175" s="253"/>
      <c r="Y1175" s="253"/>
      <c r="Z1175" s="253"/>
      <c r="AA1175" s="253"/>
      <c r="AB1175" s="253"/>
      <c r="AC1175" s="253"/>
      <c r="AD1175" s="253"/>
      <c r="AE1175" s="253"/>
      <c r="AF1175" s="253"/>
      <c r="AG1175" s="253"/>
      <c r="AH1175" s="253"/>
      <c r="AI1175" s="253">
        <v>0</v>
      </c>
      <c r="AJ1175" s="253"/>
      <c r="AK1175" s="253">
        <v>7950000</v>
      </c>
      <c r="AL1175" s="253"/>
      <c r="AM1175" s="253">
        <v>7950000</v>
      </c>
      <c r="AN1175" s="253"/>
      <c r="AO1175" s="253"/>
      <c r="AP1175" s="253"/>
      <c r="AQ1175" s="253"/>
      <c r="AR1175" s="253"/>
      <c r="AS1175" s="253">
        <f t="shared" si="145"/>
        <v>0</v>
      </c>
      <c r="AT1175" s="27">
        <f t="shared" si="146"/>
        <v>0</v>
      </c>
      <c r="BH1175" s="256"/>
    </row>
    <row r="1176" spans="1:60" ht="18" customHeight="1">
      <c r="A1176" s="218">
        <f>SUBTOTAL(3,$AT$7:AT1176)</f>
        <v>1170</v>
      </c>
      <c r="B1176" s="251" t="s">
        <v>13548</v>
      </c>
      <c r="C1176" s="251" t="str">
        <f t="shared" si="147"/>
        <v>009</v>
      </c>
      <c r="D1176" s="260" t="s">
        <v>13549</v>
      </c>
      <c r="E1176" s="258" t="s">
        <v>13550</v>
      </c>
      <c r="F1176" s="251" t="s">
        <v>11212</v>
      </c>
      <c r="G1176" s="251" t="s">
        <v>496</v>
      </c>
      <c r="H1176" s="251"/>
      <c r="I1176" s="259" t="s">
        <v>7097</v>
      </c>
      <c r="J1176" s="252"/>
      <c r="K1176" s="259" t="s">
        <v>7097</v>
      </c>
      <c r="L1176" s="252"/>
      <c r="M1176" s="251" t="s">
        <v>12933</v>
      </c>
      <c r="N1176" s="251"/>
      <c r="O1176" s="251"/>
      <c r="P1176" s="251"/>
      <c r="Q1176" s="288">
        <v>6600000</v>
      </c>
      <c r="R1176" s="288"/>
      <c r="S1176" s="288"/>
      <c r="T1176" s="288"/>
      <c r="U1176" s="253"/>
      <c r="V1176" s="253"/>
      <c r="W1176" s="253"/>
      <c r="X1176" s="253"/>
      <c r="Y1176" s="253"/>
      <c r="Z1176" s="253"/>
      <c r="AA1176" s="253"/>
      <c r="AB1176" s="253"/>
      <c r="AC1176" s="253"/>
      <c r="AD1176" s="253"/>
      <c r="AE1176" s="253"/>
      <c r="AF1176" s="253"/>
      <c r="AG1176" s="253"/>
      <c r="AH1176" s="253"/>
      <c r="AI1176" s="253">
        <v>6600000</v>
      </c>
      <c r="AJ1176" s="253"/>
      <c r="AK1176" s="253">
        <v>7950000</v>
      </c>
      <c r="AL1176" s="253"/>
      <c r="AM1176" s="253"/>
      <c r="AN1176" s="253"/>
      <c r="AO1176" s="253"/>
      <c r="AP1176" s="253"/>
      <c r="AQ1176" s="253"/>
      <c r="AR1176" s="253"/>
      <c r="AS1176" s="253">
        <f t="shared" si="145"/>
        <v>7950000</v>
      </c>
      <c r="AT1176" s="27">
        <f t="shared" si="146"/>
        <v>14550000</v>
      </c>
      <c r="BH1176" s="256"/>
    </row>
    <row r="1177" spans="1:60" ht="18" customHeight="1">
      <c r="A1177" s="218">
        <f>SUBTOTAL(3,$AT$7:AT1177)</f>
        <v>1171</v>
      </c>
      <c r="B1177" s="251" t="s">
        <v>13570</v>
      </c>
      <c r="C1177" s="251" t="str">
        <f t="shared" si="147"/>
        <v>009</v>
      </c>
      <c r="D1177" s="260" t="s">
        <v>6126</v>
      </c>
      <c r="E1177" s="258" t="s">
        <v>12855</v>
      </c>
      <c r="F1177" s="251" t="s">
        <v>10639</v>
      </c>
      <c r="G1177" s="251" t="s">
        <v>496</v>
      </c>
      <c r="H1177" s="251"/>
      <c r="I1177" s="259" t="s">
        <v>7097</v>
      </c>
      <c r="J1177" s="252"/>
      <c r="K1177" s="259" t="s">
        <v>7097</v>
      </c>
      <c r="L1177" s="252"/>
      <c r="M1177" s="251" t="s">
        <v>12950</v>
      </c>
      <c r="N1177" s="251"/>
      <c r="O1177" s="251"/>
      <c r="P1177" s="251"/>
      <c r="Q1177" s="288">
        <v>6600000</v>
      </c>
      <c r="R1177" s="288"/>
      <c r="S1177" s="288"/>
      <c r="T1177" s="288"/>
      <c r="U1177" s="253">
        <v>6600000</v>
      </c>
      <c r="V1177" s="253"/>
      <c r="W1177" s="253"/>
      <c r="X1177" s="253"/>
      <c r="Y1177" s="253"/>
      <c r="Z1177" s="253"/>
      <c r="AA1177" s="253"/>
      <c r="AB1177" s="253"/>
      <c r="AC1177" s="253"/>
      <c r="AD1177" s="253"/>
      <c r="AE1177" s="253"/>
      <c r="AF1177" s="253"/>
      <c r="AG1177" s="253"/>
      <c r="AH1177" s="253"/>
      <c r="AI1177" s="253">
        <v>0</v>
      </c>
      <c r="AJ1177" s="253"/>
      <c r="AK1177" s="253">
        <v>7950000</v>
      </c>
      <c r="AL1177" s="253"/>
      <c r="AM1177" s="253"/>
      <c r="AN1177" s="253"/>
      <c r="AO1177" s="253"/>
      <c r="AP1177" s="253">
        <v>7950000</v>
      </c>
      <c r="AQ1177" s="253"/>
      <c r="AR1177" s="253"/>
      <c r="AS1177" s="253">
        <f>IF(SUM(AL1177:AQ1177)&lt;SUM(AK1177),SUM(AK1177)-SUM(AL1177:AQ1177),)</f>
        <v>0</v>
      </c>
      <c r="AT1177" s="27">
        <f t="shared" si="146"/>
        <v>0</v>
      </c>
      <c r="BH1177" s="256"/>
    </row>
    <row r="1178" spans="1:60" ht="18" customHeight="1">
      <c r="A1178" s="218">
        <f>SUBTOTAL(3,$AT$7:AT1178)</f>
        <v>1172</v>
      </c>
      <c r="B1178" s="251" t="s">
        <v>13559</v>
      </c>
      <c r="C1178" s="251" t="str">
        <f t="shared" si="147"/>
        <v>009</v>
      </c>
      <c r="D1178" s="260" t="s">
        <v>13560</v>
      </c>
      <c r="E1178" s="258" t="s">
        <v>13561</v>
      </c>
      <c r="F1178" s="251" t="s">
        <v>10822</v>
      </c>
      <c r="G1178" s="251" t="s">
        <v>7106</v>
      </c>
      <c r="H1178" s="251"/>
      <c r="I1178" s="259" t="s">
        <v>7097</v>
      </c>
      <c r="J1178" s="252"/>
      <c r="K1178" s="259" t="s">
        <v>7097</v>
      </c>
      <c r="L1178" s="252"/>
      <c r="M1178" s="251" t="s">
        <v>12930</v>
      </c>
      <c r="N1178" s="251"/>
      <c r="O1178" s="251"/>
      <c r="P1178" s="251"/>
      <c r="Q1178" s="288">
        <v>6600000</v>
      </c>
      <c r="R1178" s="288"/>
      <c r="S1178" s="288"/>
      <c r="T1178" s="288"/>
      <c r="U1178" s="253"/>
      <c r="V1178" s="253"/>
      <c r="W1178" s="253">
        <v>6600000</v>
      </c>
      <c r="X1178" s="253"/>
      <c r="Y1178" s="253"/>
      <c r="Z1178" s="253"/>
      <c r="AA1178" s="253"/>
      <c r="AB1178" s="253"/>
      <c r="AC1178" s="253"/>
      <c r="AD1178" s="253"/>
      <c r="AE1178" s="253"/>
      <c r="AF1178" s="253"/>
      <c r="AG1178" s="253"/>
      <c r="AH1178" s="253"/>
      <c r="AI1178" s="253">
        <v>0</v>
      </c>
      <c r="AJ1178" s="253"/>
      <c r="AK1178" s="253">
        <v>7950000</v>
      </c>
      <c r="AL1178" s="253"/>
      <c r="AM1178" s="253">
        <v>7950000</v>
      </c>
      <c r="AN1178" s="253"/>
      <c r="AO1178" s="253"/>
      <c r="AP1178" s="253"/>
      <c r="AQ1178" s="253"/>
      <c r="AR1178" s="253"/>
      <c r="AS1178" s="253">
        <f t="shared" si="145"/>
        <v>0</v>
      </c>
      <c r="AT1178" s="27">
        <f t="shared" si="146"/>
        <v>0</v>
      </c>
      <c r="BH1178" s="256"/>
    </row>
    <row r="1179" spans="1:60" ht="18" customHeight="1">
      <c r="A1179" s="218">
        <f>SUBTOTAL(3,$AT$7:AT1179)</f>
        <v>1173</v>
      </c>
      <c r="B1179" s="251" t="s">
        <v>13574</v>
      </c>
      <c r="C1179" s="251" t="str">
        <f t="shared" si="147"/>
        <v>009</v>
      </c>
      <c r="D1179" s="260" t="s">
        <v>6056</v>
      </c>
      <c r="E1179" s="258" t="s">
        <v>13575</v>
      </c>
      <c r="F1179" s="251" t="s">
        <v>10844</v>
      </c>
      <c r="G1179" s="251" t="s">
        <v>7106</v>
      </c>
      <c r="H1179" s="251"/>
      <c r="I1179" s="259" t="s">
        <v>7097</v>
      </c>
      <c r="J1179" s="252"/>
      <c r="K1179" s="259" t="s">
        <v>7097</v>
      </c>
      <c r="L1179" s="252"/>
      <c r="M1179" s="251" t="s">
        <v>12930</v>
      </c>
      <c r="N1179" s="251"/>
      <c r="O1179" s="251"/>
      <c r="P1179" s="251"/>
      <c r="Q1179" s="288">
        <v>6600000</v>
      </c>
      <c r="R1179" s="288"/>
      <c r="S1179" s="288"/>
      <c r="T1179" s="288"/>
      <c r="U1179" s="253">
        <v>6600000</v>
      </c>
      <c r="V1179" s="253"/>
      <c r="W1179" s="253"/>
      <c r="X1179" s="253"/>
      <c r="Y1179" s="253"/>
      <c r="Z1179" s="253"/>
      <c r="AA1179" s="253"/>
      <c r="AB1179" s="253"/>
      <c r="AC1179" s="253"/>
      <c r="AD1179" s="253"/>
      <c r="AE1179" s="253"/>
      <c r="AF1179" s="253"/>
      <c r="AG1179" s="253"/>
      <c r="AH1179" s="253"/>
      <c r="AI1179" s="253">
        <v>0</v>
      </c>
      <c r="AJ1179" s="253"/>
      <c r="AK1179" s="253">
        <v>7950000</v>
      </c>
      <c r="AL1179" s="253"/>
      <c r="AM1179" s="253">
        <v>7950000</v>
      </c>
      <c r="AN1179" s="253"/>
      <c r="AO1179" s="253"/>
      <c r="AP1179" s="253"/>
      <c r="AQ1179" s="253"/>
      <c r="AR1179" s="253"/>
      <c r="AS1179" s="253">
        <f t="shared" si="145"/>
        <v>0</v>
      </c>
      <c r="AT1179" s="27">
        <f t="shared" si="146"/>
        <v>0</v>
      </c>
      <c r="BH1179" s="256"/>
    </row>
    <row r="1180" spans="1:60" ht="18" customHeight="1">
      <c r="A1180" s="218">
        <f>SUBTOTAL(3,$AT$7:AT1180)</f>
        <v>1174</v>
      </c>
      <c r="B1180" s="251" t="s">
        <v>13576</v>
      </c>
      <c r="C1180" s="251" t="str">
        <f t="shared" si="147"/>
        <v>009</v>
      </c>
      <c r="D1180" s="260" t="s">
        <v>4913</v>
      </c>
      <c r="E1180" s="258" t="s">
        <v>13577</v>
      </c>
      <c r="F1180" s="251" t="s">
        <v>13338</v>
      </c>
      <c r="G1180" s="251" t="s">
        <v>7106</v>
      </c>
      <c r="H1180" s="251"/>
      <c r="I1180" s="259" t="s">
        <v>7097</v>
      </c>
      <c r="J1180" s="252"/>
      <c r="K1180" s="259" t="s">
        <v>7097</v>
      </c>
      <c r="L1180" s="252"/>
      <c r="M1180" s="251" t="s">
        <v>12946</v>
      </c>
      <c r="N1180" s="251"/>
      <c r="O1180" s="251"/>
      <c r="P1180" s="251"/>
      <c r="Q1180" s="288">
        <v>6600000</v>
      </c>
      <c r="R1180" s="288"/>
      <c r="S1180" s="288"/>
      <c r="T1180" s="288"/>
      <c r="U1180" s="253">
        <v>6600000</v>
      </c>
      <c r="V1180" s="253"/>
      <c r="W1180" s="253"/>
      <c r="X1180" s="253"/>
      <c r="Y1180" s="253"/>
      <c r="Z1180" s="253"/>
      <c r="AA1180" s="253"/>
      <c r="AB1180" s="253"/>
      <c r="AC1180" s="253"/>
      <c r="AD1180" s="253"/>
      <c r="AE1180" s="253"/>
      <c r="AF1180" s="253"/>
      <c r="AG1180" s="253"/>
      <c r="AH1180" s="253"/>
      <c r="AI1180" s="253">
        <v>0</v>
      </c>
      <c r="AJ1180" s="253"/>
      <c r="AK1180" s="253">
        <v>7950000</v>
      </c>
      <c r="AL1180" s="253"/>
      <c r="AM1180" s="253">
        <v>7950000</v>
      </c>
      <c r="AN1180" s="253"/>
      <c r="AO1180" s="253"/>
      <c r="AP1180" s="253"/>
      <c r="AQ1180" s="253"/>
      <c r="AR1180" s="253"/>
      <c r="AS1180" s="253">
        <f t="shared" si="145"/>
        <v>0</v>
      </c>
      <c r="AT1180" s="27">
        <f t="shared" si="146"/>
        <v>0</v>
      </c>
      <c r="BH1180" s="256"/>
    </row>
    <row r="1181" spans="1:60" ht="18" customHeight="1">
      <c r="A1181" s="218">
        <f>SUBTOTAL(3,$AT$7:AT1181)</f>
        <v>1175</v>
      </c>
      <c r="B1181" s="251" t="s">
        <v>13562</v>
      </c>
      <c r="C1181" s="251" t="str">
        <f t="shared" si="147"/>
        <v>009</v>
      </c>
      <c r="D1181" s="260" t="s">
        <v>13563</v>
      </c>
      <c r="E1181" s="258" t="s">
        <v>13564</v>
      </c>
      <c r="F1181" s="251" t="s">
        <v>11793</v>
      </c>
      <c r="G1181" s="251" t="s">
        <v>496</v>
      </c>
      <c r="H1181" s="251"/>
      <c r="I1181" s="259" t="s">
        <v>7097</v>
      </c>
      <c r="J1181" s="252"/>
      <c r="K1181" s="259" t="s">
        <v>7097</v>
      </c>
      <c r="L1181" s="252"/>
      <c r="M1181" s="251" t="s">
        <v>12933</v>
      </c>
      <c r="N1181" s="251"/>
      <c r="O1181" s="251"/>
      <c r="P1181" s="251"/>
      <c r="Q1181" s="288">
        <v>6600000</v>
      </c>
      <c r="R1181" s="288"/>
      <c r="S1181" s="288"/>
      <c r="T1181" s="288"/>
      <c r="U1181" s="253"/>
      <c r="V1181" s="253"/>
      <c r="W1181" s="253">
        <v>6600000</v>
      </c>
      <c r="X1181" s="253"/>
      <c r="Y1181" s="253"/>
      <c r="Z1181" s="253"/>
      <c r="AA1181" s="253"/>
      <c r="AB1181" s="253"/>
      <c r="AC1181" s="253"/>
      <c r="AD1181" s="253"/>
      <c r="AE1181" s="253"/>
      <c r="AF1181" s="253"/>
      <c r="AG1181" s="253"/>
      <c r="AH1181" s="253"/>
      <c r="AI1181" s="253">
        <v>0</v>
      </c>
      <c r="AJ1181" s="253"/>
      <c r="AK1181" s="253">
        <v>7950000</v>
      </c>
      <c r="AL1181" s="253"/>
      <c r="AM1181" s="253">
        <v>7950000</v>
      </c>
      <c r="AN1181" s="253"/>
      <c r="AO1181" s="253"/>
      <c r="AP1181" s="253"/>
      <c r="AQ1181" s="253"/>
      <c r="AR1181" s="253"/>
      <c r="AS1181" s="253">
        <f t="shared" si="145"/>
        <v>0</v>
      </c>
      <c r="AT1181" s="27">
        <f t="shared" si="146"/>
        <v>0</v>
      </c>
      <c r="BH1181" s="256"/>
    </row>
    <row r="1182" spans="1:60" ht="18" customHeight="1">
      <c r="A1182" s="218">
        <f>SUBTOTAL(3,$AT$7:AT1182)</f>
        <v>1176</v>
      </c>
      <c r="B1182" s="251" t="s">
        <v>13581</v>
      </c>
      <c r="C1182" s="251" t="str">
        <f t="shared" si="147"/>
        <v>009</v>
      </c>
      <c r="D1182" s="260" t="s">
        <v>6688</v>
      </c>
      <c r="E1182" s="258" t="s">
        <v>12866</v>
      </c>
      <c r="F1182" s="251" t="s">
        <v>11523</v>
      </c>
      <c r="G1182" s="251" t="s">
        <v>7106</v>
      </c>
      <c r="H1182" s="251"/>
      <c r="I1182" s="259" t="s">
        <v>7097</v>
      </c>
      <c r="J1182" s="252"/>
      <c r="K1182" s="259" t="s">
        <v>7097</v>
      </c>
      <c r="L1182" s="252"/>
      <c r="M1182" s="251" t="s">
        <v>12942</v>
      </c>
      <c r="N1182" s="251"/>
      <c r="O1182" s="251"/>
      <c r="P1182" s="251"/>
      <c r="Q1182" s="288">
        <v>6600000</v>
      </c>
      <c r="R1182" s="288"/>
      <c r="S1182" s="288"/>
      <c r="T1182" s="288"/>
      <c r="U1182" s="253">
        <v>6600000</v>
      </c>
      <c r="V1182" s="253"/>
      <c r="W1182" s="253"/>
      <c r="X1182" s="253"/>
      <c r="Y1182" s="253"/>
      <c r="Z1182" s="253"/>
      <c r="AA1182" s="253"/>
      <c r="AB1182" s="253"/>
      <c r="AC1182" s="253"/>
      <c r="AD1182" s="253"/>
      <c r="AE1182" s="253"/>
      <c r="AF1182" s="253"/>
      <c r="AG1182" s="253"/>
      <c r="AH1182" s="253"/>
      <c r="AI1182" s="253">
        <v>0</v>
      </c>
      <c r="AJ1182" s="253"/>
      <c r="AK1182" s="253">
        <v>7950000</v>
      </c>
      <c r="AL1182" s="253"/>
      <c r="AM1182" s="253">
        <v>7950000</v>
      </c>
      <c r="AN1182" s="253"/>
      <c r="AO1182" s="253"/>
      <c r="AP1182" s="253"/>
      <c r="AQ1182" s="253"/>
      <c r="AR1182" s="253"/>
      <c r="AS1182" s="253">
        <f t="shared" si="145"/>
        <v>0</v>
      </c>
      <c r="AT1182" s="27">
        <f t="shared" si="146"/>
        <v>0</v>
      </c>
      <c r="BH1182" s="256"/>
    </row>
    <row r="1183" spans="1:60" ht="18" customHeight="1">
      <c r="A1183" s="218">
        <f>SUBTOTAL(3,$AT$7:AT1183)</f>
        <v>1177</v>
      </c>
      <c r="B1183" s="251" t="s">
        <v>13567</v>
      </c>
      <c r="C1183" s="251" t="str">
        <f t="shared" si="147"/>
        <v>009</v>
      </c>
      <c r="D1183" s="260" t="s">
        <v>13568</v>
      </c>
      <c r="E1183" s="258" t="s">
        <v>13569</v>
      </c>
      <c r="F1183" s="251" t="s">
        <v>10627</v>
      </c>
      <c r="G1183" s="251" t="s">
        <v>496</v>
      </c>
      <c r="H1183" s="251"/>
      <c r="I1183" s="259" t="s">
        <v>7097</v>
      </c>
      <c r="J1183" s="252"/>
      <c r="K1183" s="259" t="s">
        <v>7097</v>
      </c>
      <c r="L1183" s="252"/>
      <c r="M1183" s="251" t="s">
        <v>12946</v>
      </c>
      <c r="N1183" s="251"/>
      <c r="O1183" s="251"/>
      <c r="P1183" s="251"/>
      <c r="Q1183" s="288">
        <v>6600000</v>
      </c>
      <c r="R1183" s="288"/>
      <c r="S1183" s="288"/>
      <c r="T1183" s="288"/>
      <c r="U1183" s="253"/>
      <c r="V1183" s="253"/>
      <c r="W1183" s="253">
        <v>6600000</v>
      </c>
      <c r="X1183" s="253"/>
      <c r="Y1183" s="253"/>
      <c r="Z1183" s="253"/>
      <c r="AA1183" s="253"/>
      <c r="AB1183" s="253"/>
      <c r="AC1183" s="253"/>
      <c r="AD1183" s="253"/>
      <c r="AE1183" s="253"/>
      <c r="AF1183" s="253"/>
      <c r="AG1183" s="253"/>
      <c r="AH1183" s="253"/>
      <c r="AI1183" s="253">
        <v>0</v>
      </c>
      <c r="AJ1183" s="253"/>
      <c r="AK1183" s="253">
        <v>7950000</v>
      </c>
      <c r="AL1183" s="253"/>
      <c r="AM1183" s="253"/>
      <c r="AN1183" s="253"/>
      <c r="AO1183" s="253"/>
      <c r="AP1183" s="253"/>
      <c r="AQ1183" s="253"/>
      <c r="AR1183" s="253"/>
      <c r="AS1183" s="253">
        <f t="shared" si="145"/>
        <v>7950000</v>
      </c>
      <c r="AT1183" s="27">
        <f t="shared" si="146"/>
        <v>7950000</v>
      </c>
      <c r="BH1183" s="256"/>
    </row>
    <row r="1184" spans="1:60" ht="18" customHeight="1">
      <c r="A1184" s="218">
        <f>SUBTOTAL(3,$AT$7:AT1184)</f>
        <v>1178</v>
      </c>
      <c r="B1184" s="251" t="s">
        <v>13571</v>
      </c>
      <c r="C1184" s="251" t="str">
        <f t="shared" si="147"/>
        <v>009</v>
      </c>
      <c r="D1184" s="260" t="s">
        <v>13572</v>
      </c>
      <c r="E1184" s="258" t="s">
        <v>13573</v>
      </c>
      <c r="F1184" s="251" t="s">
        <v>10546</v>
      </c>
      <c r="G1184" s="251" t="s">
        <v>496</v>
      </c>
      <c r="H1184" s="251"/>
      <c r="I1184" s="259" t="s">
        <v>7097</v>
      </c>
      <c r="J1184" s="252"/>
      <c r="K1184" s="259" t="s">
        <v>7097</v>
      </c>
      <c r="L1184" s="252"/>
      <c r="M1184" s="251" t="s">
        <v>12936</v>
      </c>
      <c r="N1184" s="251"/>
      <c r="O1184" s="251"/>
      <c r="P1184" s="251"/>
      <c r="Q1184" s="288">
        <v>6600000</v>
      </c>
      <c r="R1184" s="288"/>
      <c r="S1184" s="288"/>
      <c r="T1184" s="288"/>
      <c r="U1184" s="253"/>
      <c r="V1184" s="253"/>
      <c r="W1184" s="253">
        <v>6600000</v>
      </c>
      <c r="X1184" s="253"/>
      <c r="Y1184" s="253"/>
      <c r="Z1184" s="253"/>
      <c r="AA1184" s="253"/>
      <c r="AB1184" s="253"/>
      <c r="AC1184" s="253"/>
      <c r="AD1184" s="253"/>
      <c r="AE1184" s="253"/>
      <c r="AF1184" s="253"/>
      <c r="AG1184" s="253"/>
      <c r="AH1184" s="253"/>
      <c r="AI1184" s="253">
        <v>0</v>
      </c>
      <c r="AJ1184" s="253"/>
      <c r="AK1184" s="253">
        <v>7950000</v>
      </c>
      <c r="AL1184" s="253"/>
      <c r="AM1184" s="253"/>
      <c r="AN1184" s="253"/>
      <c r="AO1184" s="253"/>
      <c r="AP1184" s="253"/>
      <c r="AQ1184" s="253">
        <v>7950000</v>
      </c>
      <c r="AR1184" s="253"/>
      <c r="AS1184" s="253">
        <f>IF(SUM(AL1184:AQ1184)&lt;SUM(AK1184),SUM(AK1184)-SUM(AL1184:AQ1184),)</f>
        <v>0</v>
      </c>
      <c r="AT1184" s="27">
        <f t="shared" si="146"/>
        <v>0</v>
      </c>
      <c r="BH1184" s="256"/>
    </row>
    <row r="1185" spans="1:60" ht="18" customHeight="1">
      <c r="A1185" s="218">
        <f>SUBTOTAL(3,$AT$7:AT1185)</f>
        <v>1179</v>
      </c>
      <c r="B1185" s="251" t="s">
        <v>13587</v>
      </c>
      <c r="C1185" s="251" t="str">
        <f t="shared" si="147"/>
        <v>009</v>
      </c>
      <c r="D1185" s="260" t="s">
        <v>5833</v>
      </c>
      <c r="E1185" s="258" t="s">
        <v>13588</v>
      </c>
      <c r="F1185" s="251" t="s">
        <v>10850</v>
      </c>
      <c r="G1185" s="251" t="s">
        <v>496</v>
      </c>
      <c r="H1185" s="251"/>
      <c r="I1185" s="259" t="s">
        <v>7097</v>
      </c>
      <c r="J1185" s="252"/>
      <c r="K1185" s="259" t="s">
        <v>7097</v>
      </c>
      <c r="L1185" s="252"/>
      <c r="M1185" s="251" t="s">
        <v>12936</v>
      </c>
      <c r="N1185" s="251"/>
      <c r="O1185" s="251"/>
      <c r="P1185" s="251"/>
      <c r="Q1185" s="288">
        <v>6600000</v>
      </c>
      <c r="R1185" s="288"/>
      <c r="S1185" s="288"/>
      <c r="T1185" s="288"/>
      <c r="U1185" s="253">
        <v>6600000</v>
      </c>
      <c r="V1185" s="253"/>
      <c r="W1185" s="253"/>
      <c r="X1185" s="253"/>
      <c r="Y1185" s="253"/>
      <c r="Z1185" s="253"/>
      <c r="AA1185" s="253"/>
      <c r="AB1185" s="253"/>
      <c r="AC1185" s="253"/>
      <c r="AD1185" s="253"/>
      <c r="AE1185" s="253"/>
      <c r="AF1185" s="253"/>
      <c r="AG1185" s="253"/>
      <c r="AH1185" s="253"/>
      <c r="AI1185" s="253">
        <v>0</v>
      </c>
      <c r="AJ1185" s="253"/>
      <c r="AK1185" s="253">
        <v>7950000</v>
      </c>
      <c r="AL1185" s="253"/>
      <c r="AM1185" s="253">
        <v>7950000</v>
      </c>
      <c r="AN1185" s="253"/>
      <c r="AO1185" s="253"/>
      <c r="AP1185" s="253"/>
      <c r="AQ1185" s="253"/>
      <c r="AR1185" s="253"/>
      <c r="AS1185" s="253">
        <f t="shared" si="145"/>
        <v>0</v>
      </c>
      <c r="AT1185" s="27">
        <f t="shared" si="146"/>
        <v>0</v>
      </c>
      <c r="BH1185" s="256"/>
    </row>
    <row r="1186" spans="1:60" ht="18" customHeight="1">
      <c r="A1186" s="218">
        <f>SUBTOTAL(3,$AT$7:AT1186)</f>
        <v>1180</v>
      </c>
      <c r="B1186" s="251" t="s">
        <v>13578</v>
      </c>
      <c r="C1186" s="251" t="str">
        <f t="shared" si="147"/>
        <v>009</v>
      </c>
      <c r="D1186" s="260" t="s">
        <v>13579</v>
      </c>
      <c r="E1186" s="258" t="s">
        <v>13580</v>
      </c>
      <c r="F1186" s="251" t="s">
        <v>11738</v>
      </c>
      <c r="G1186" s="251" t="s">
        <v>496</v>
      </c>
      <c r="H1186" s="251"/>
      <c r="I1186" s="259" t="s">
        <v>7097</v>
      </c>
      <c r="J1186" s="252"/>
      <c r="K1186" s="259" t="s">
        <v>7097</v>
      </c>
      <c r="L1186" s="252"/>
      <c r="M1186" s="251" t="s">
        <v>12933</v>
      </c>
      <c r="N1186" s="251"/>
      <c r="O1186" s="251"/>
      <c r="P1186" s="251"/>
      <c r="Q1186" s="288">
        <v>6600000</v>
      </c>
      <c r="R1186" s="288"/>
      <c r="S1186" s="288"/>
      <c r="T1186" s="288"/>
      <c r="U1186" s="253"/>
      <c r="V1186" s="253"/>
      <c r="W1186" s="253">
        <v>6600000</v>
      </c>
      <c r="X1186" s="253"/>
      <c r="Y1186" s="253"/>
      <c r="Z1186" s="253"/>
      <c r="AA1186" s="253"/>
      <c r="AB1186" s="253"/>
      <c r="AC1186" s="253"/>
      <c r="AD1186" s="253"/>
      <c r="AE1186" s="253"/>
      <c r="AF1186" s="253"/>
      <c r="AG1186" s="253"/>
      <c r="AH1186" s="253"/>
      <c r="AI1186" s="253">
        <v>0</v>
      </c>
      <c r="AJ1186" s="253"/>
      <c r="AK1186" s="253">
        <v>7950000</v>
      </c>
      <c r="AL1186" s="253"/>
      <c r="AM1186" s="253"/>
      <c r="AN1186" s="253"/>
      <c r="AO1186" s="253">
        <v>7950000</v>
      </c>
      <c r="AP1186" s="253"/>
      <c r="AQ1186" s="253"/>
      <c r="AR1186" s="253"/>
      <c r="AS1186" s="253">
        <f>IF(SUM(AL1186:AO1186)&lt;SUM(AK1186),SUM(AK1186)-SUM(AL1186:AO1186),)</f>
        <v>0</v>
      </c>
      <c r="AT1186" s="27">
        <f t="shared" si="146"/>
        <v>0</v>
      </c>
      <c r="BH1186" s="256"/>
    </row>
    <row r="1187" spans="1:60" ht="18" customHeight="1">
      <c r="A1187" s="218">
        <f>SUBTOTAL(3,$AT$7:AT1187)</f>
        <v>1181</v>
      </c>
      <c r="B1187" s="251" t="s">
        <v>13592</v>
      </c>
      <c r="C1187" s="251" t="str">
        <f t="shared" si="147"/>
        <v>009</v>
      </c>
      <c r="D1187" s="260" t="s">
        <v>5471</v>
      </c>
      <c r="E1187" s="258" t="s">
        <v>13593</v>
      </c>
      <c r="F1187" s="251" t="s">
        <v>10514</v>
      </c>
      <c r="G1187" s="251" t="s">
        <v>7106</v>
      </c>
      <c r="H1187" s="251"/>
      <c r="I1187" s="259" t="s">
        <v>7097</v>
      </c>
      <c r="J1187" s="252"/>
      <c r="K1187" s="259" t="s">
        <v>7097</v>
      </c>
      <c r="L1187" s="252"/>
      <c r="M1187" s="251" t="s">
        <v>12942</v>
      </c>
      <c r="N1187" s="251"/>
      <c r="O1187" s="251"/>
      <c r="P1187" s="251"/>
      <c r="Q1187" s="288">
        <v>6600000</v>
      </c>
      <c r="R1187" s="288"/>
      <c r="S1187" s="288"/>
      <c r="T1187" s="288"/>
      <c r="U1187" s="253">
        <v>6600000</v>
      </c>
      <c r="V1187" s="253"/>
      <c r="W1187" s="253"/>
      <c r="X1187" s="253"/>
      <c r="Y1187" s="253"/>
      <c r="Z1187" s="253"/>
      <c r="AA1187" s="253"/>
      <c r="AB1187" s="253"/>
      <c r="AC1187" s="253"/>
      <c r="AD1187" s="253"/>
      <c r="AE1187" s="253"/>
      <c r="AF1187" s="253"/>
      <c r="AG1187" s="253"/>
      <c r="AH1187" s="253"/>
      <c r="AI1187" s="253">
        <v>0</v>
      </c>
      <c r="AJ1187" s="253"/>
      <c r="AK1187" s="253">
        <v>7950000</v>
      </c>
      <c r="AL1187" s="253"/>
      <c r="AM1187" s="253"/>
      <c r="AN1187" s="253"/>
      <c r="AO1187" s="253"/>
      <c r="AP1187" s="253"/>
      <c r="AQ1187" s="253"/>
      <c r="AR1187" s="253"/>
      <c r="AS1187" s="253">
        <f>IF(SUM(AL1187:AM1187)&lt;SUM(AK1187),SUM(AK1187)-SUM(AL1187:AM1187),)</f>
        <v>7950000</v>
      </c>
      <c r="AT1187" s="27">
        <f t="shared" si="146"/>
        <v>7950000</v>
      </c>
      <c r="BH1187" s="256"/>
    </row>
    <row r="1188" spans="1:60" ht="18" customHeight="1">
      <c r="A1188" s="218">
        <f>SUBTOTAL(3,$AT$7:AT1188)</f>
        <v>1182</v>
      </c>
      <c r="B1188" s="251" t="s">
        <v>13594</v>
      </c>
      <c r="C1188" s="251" t="str">
        <f t="shared" si="147"/>
        <v>009</v>
      </c>
      <c r="D1188" s="260" t="s">
        <v>5116</v>
      </c>
      <c r="E1188" s="258" t="s">
        <v>13595</v>
      </c>
      <c r="F1188" s="262" t="s">
        <v>11508</v>
      </c>
      <c r="G1188" s="251" t="s">
        <v>7106</v>
      </c>
      <c r="H1188" s="251"/>
      <c r="I1188" s="259" t="s">
        <v>7097</v>
      </c>
      <c r="J1188" s="252"/>
      <c r="K1188" s="259" t="s">
        <v>7097</v>
      </c>
      <c r="L1188" s="252"/>
      <c r="M1188" s="251" t="s">
        <v>12946</v>
      </c>
      <c r="N1188" s="251"/>
      <c r="O1188" s="251"/>
      <c r="P1188" s="251"/>
      <c r="Q1188" s="288">
        <v>6600000</v>
      </c>
      <c r="R1188" s="288"/>
      <c r="S1188" s="288"/>
      <c r="T1188" s="288"/>
      <c r="U1188" s="253">
        <v>6600000</v>
      </c>
      <c r="V1188" s="253"/>
      <c r="W1188" s="253"/>
      <c r="X1188" s="253"/>
      <c r="Y1188" s="253"/>
      <c r="Z1188" s="253"/>
      <c r="AA1188" s="253"/>
      <c r="AB1188" s="253"/>
      <c r="AC1188" s="253"/>
      <c r="AD1188" s="253"/>
      <c r="AE1188" s="253"/>
      <c r="AF1188" s="253"/>
      <c r="AG1188" s="253"/>
      <c r="AH1188" s="253"/>
      <c r="AI1188" s="253">
        <v>0</v>
      </c>
      <c r="AJ1188" s="253"/>
      <c r="AK1188" s="253">
        <v>7950000</v>
      </c>
      <c r="AL1188" s="253"/>
      <c r="AM1188" s="253">
        <v>7950000</v>
      </c>
      <c r="AN1188" s="253"/>
      <c r="AO1188" s="253"/>
      <c r="AP1188" s="253"/>
      <c r="AQ1188" s="253"/>
      <c r="AR1188" s="253"/>
      <c r="AS1188" s="253">
        <f>IF(SUM(AL1188:AM1188)&lt;SUM(AK1188),SUM(AK1188)-SUM(AL1188:AM1188),)</f>
        <v>0</v>
      </c>
      <c r="AT1188" s="27">
        <f t="shared" si="146"/>
        <v>0</v>
      </c>
      <c r="BH1188" s="256"/>
    </row>
    <row r="1189" spans="1:60" ht="18" customHeight="1">
      <c r="A1189" s="218">
        <f>SUBTOTAL(3,$AT$7:AT1189)</f>
        <v>1183</v>
      </c>
      <c r="B1189" s="251" t="s">
        <v>13596</v>
      </c>
      <c r="C1189" s="251" t="str">
        <f t="shared" si="147"/>
        <v>009</v>
      </c>
      <c r="D1189" s="260" t="s">
        <v>5992</v>
      </c>
      <c r="E1189" s="258" t="s">
        <v>13597</v>
      </c>
      <c r="F1189" s="251" t="s">
        <v>11024</v>
      </c>
      <c r="G1189" s="251" t="s">
        <v>7106</v>
      </c>
      <c r="H1189" s="251"/>
      <c r="I1189" s="259" t="s">
        <v>7097</v>
      </c>
      <c r="J1189" s="252"/>
      <c r="K1189" s="259" t="s">
        <v>7097</v>
      </c>
      <c r="L1189" s="252"/>
      <c r="M1189" s="251" t="s">
        <v>12936</v>
      </c>
      <c r="N1189" s="251"/>
      <c r="O1189" s="251"/>
      <c r="P1189" s="251"/>
      <c r="Q1189" s="288">
        <v>6600000</v>
      </c>
      <c r="R1189" s="288"/>
      <c r="S1189" s="288"/>
      <c r="T1189" s="288"/>
      <c r="U1189" s="253">
        <v>6600000</v>
      </c>
      <c r="V1189" s="253"/>
      <c r="W1189" s="253"/>
      <c r="X1189" s="253"/>
      <c r="Y1189" s="253"/>
      <c r="Z1189" s="253"/>
      <c r="AA1189" s="253"/>
      <c r="AB1189" s="253"/>
      <c r="AC1189" s="253"/>
      <c r="AD1189" s="253"/>
      <c r="AE1189" s="253"/>
      <c r="AF1189" s="253"/>
      <c r="AG1189" s="253"/>
      <c r="AH1189" s="253"/>
      <c r="AI1189" s="253">
        <v>0</v>
      </c>
      <c r="AJ1189" s="253"/>
      <c r="AK1189" s="253">
        <v>7950000</v>
      </c>
      <c r="AL1189" s="253"/>
      <c r="AM1189" s="253">
        <v>7950000</v>
      </c>
      <c r="AN1189" s="253"/>
      <c r="AO1189" s="253"/>
      <c r="AP1189" s="253"/>
      <c r="AQ1189" s="253"/>
      <c r="AR1189" s="253"/>
      <c r="AS1189" s="253">
        <f>IF(SUM(AL1189:AM1189)&lt;SUM(AK1189),SUM(AK1189)-SUM(AL1189:AM1189),)</f>
        <v>0</v>
      </c>
      <c r="AT1189" s="27">
        <f t="shared" si="146"/>
        <v>0</v>
      </c>
      <c r="BH1189" s="256"/>
    </row>
    <row r="1190" spans="1:60" ht="18" customHeight="1">
      <c r="A1190" s="218">
        <f>SUBTOTAL(3,$AT$7:AT1190)</f>
        <v>1184</v>
      </c>
      <c r="B1190" s="251" t="s">
        <v>13598</v>
      </c>
      <c r="C1190" s="251" t="str">
        <f t="shared" si="147"/>
        <v>009</v>
      </c>
      <c r="D1190" s="260" t="s">
        <v>5463</v>
      </c>
      <c r="E1190" s="258" t="s">
        <v>13599</v>
      </c>
      <c r="F1190" s="251" t="s">
        <v>11158</v>
      </c>
      <c r="G1190" s="251" t="s">
        <v>7106</v>
      </c>
      <c r="H1190" s="251"/>
      <c r="I1190" s="259" t="s">
        <v>7097</v>
      </c>
      <c r="J1190" s="252"/>
      <c r="K1190" s="259" t="s">
        <v>7097</v>
      </c>
      <c r="L1190" s="252"/>
      <c r="M1190" s="251" t="s">
        <v>12950</v>
      </c>
      <c r="N1190" s="251"/>
      <c r="O1190" s="251"/>
      <c r="P1190" s="251"/>
      <c r="Q1190" s="288">
        <v>6600000</v>
      </c>
      <c r="R1190" s="288"/>
      <c r="S1190" s="288"/>
      <c r="T1190" s="288"/>
      <c r="U1190" s="253">
        <v>6600000</v>
      </c>
      <c r="V1190" s="253"/>
      <c r="W1190" s="253"/>
      <c r="X1190" s="253"/>
      <c r="Y1190" s="253"/>
      <c r="Z1190" s="253"/>
      <c r="AA1190" s="253"/>
      <c r="AB1190" s="253"/>
      <c r="AC1190" s="253"/>
      <c r="AD1190" s="253"/>
      <c r="AE1190" s="253"/>
      <c r="AF1190" s="253"/>
      <c r="AG1190" s="253"/>
      <c r="AH1190" s="253"/>
      <c r="AI1190" s="253">
        <v>0</v>
      </c>
      <c r="AJ1190" s="253"/>
      <c r="AK1190" s="253">
        <v>7950000</v>
      </c>
      <c r="AL1190" s="253"/>
      <c r="AM1190" s="253">
        <v>7950000</v>
      </c>
      <c r="AN1190" s="253"/>
      <c r="AO1190" s="253"/>
      <c r="AP1190" s="253"/>
      <c r="AQ1190" s="253"/>
      <c r="AR1190" s="253"/>
      <c r="AS1190" s="253">
        <f>IF(SUM(AL1190:AM1190)&lt;SUM(AK1190),SUM(AK1190)-SUM(AL1190:AM1190),)</f>
        <v>0</v>
      </c>
      <c r="AT1190" s="27">
        <f t="shared" si="146"/>
        <v>0</v>
      </c>
      <c r="BH1190" s="256"/>
    </row>
    <row r="1191" spans="1:60" ht="18" customHeight="1">
      <c r="A1191" s="218">
        <f>SUBTOTAL(3,$AT$7:AT1191)</f>
        <v>1185</v>
      </c>
      <c r="B1191" s="251" t="s">
        <v>13582</v>
      </c>
      <c r="C1191" s="251" t="str">
        <f t="shared" si="147"/>
        <v>009</v>
      </c>
      <c r="D1191" s="260" t="s">
        <v>13583</v>
      </c>
      <c r="E1191" s="258" t="s">
        <v>13584</v>
      </c>
      <c r="F1191" s="251" t="s">
        <v>11645</v>
      </c>
      <c r="G1191" s="251" t="s">
        <v>7106</v>
      </c>
      <c r="H1191" s="251"/>
      <c r="I1191" s="259" t="s">
        <v>7097</v>
      </c>
      <c r="J1191" s="252"/>
      <c r="K1191" s="259" t="s">
        <v>7097</v>
      </c>
      <c r="L1191" s="252"/>
      <c r="M1191" s="251" t="s">
        <v>12950</v>
      </c>
      <c r="N1191" s="251"/>
      <c r="O1191" s="251"/>
      <c r="P1191" s="251"/>
      <c r="Q1191" s="288">
        <v>6600000</v>
      </c>
      <c r="R1191" s="288"/>
      <c r="S1191" s="288"/>
      <c r="T1191" s="288"/>
      <c r="U1191" s="253"/>
      <c r="V1191" s="253"/>
      <c r="W1191" s="253">
        <v>6600000</v>
      </c>
      <c r="X1191" s="253"/>
      <c r="Y1191" s="253"/>
      <c r="Z1191" s="253"/>
      <c r="AA1191" s="253"/>
      <c r="AB1191" s="253"/>
      <c r="AC1191" s="253"/>
      <c r="AD1191" s="253"/>
      <c r="AE1191" s="253"/>
      <c r="AF1191" s="253"/>
      <c r="AG1191" s="253"/>
      <c r="AH1191" s="253"/>
      <c r="AI1191" s="253">
        <v>0</v>
      </c>
      <c r="AJ1191" s="253"/>
      <c r="AK1191" s="253">
        <v>7950000</v>
      </c>
      <c r="AL1191" s="253"/>
      <c r="AM1191" s="253">
        <v>7950000</v>
      </c>
      <c r="AN1191" s="253"/>
      <c r="AO1191" s="253"/>
      <c r="AP1191" s="253"/>
      <c r="AQ1191" s="253"/>
      <c r="AR1191" s="253"/>
      <c r="AS1191" s="253">
        <f>IF(SUM(AL1191:AM1191)&lt;SUM(AK1191),SUM(AK1191)-SUM(AL1191:AM1191),)</f>
        <v>0</v>
      </c>
      <c r="AT1191" s="27">
        <f t="shared" si="146"/>
        <v>0</v>
      </c>
      <c r="BH1191" s="256"/>
    </row>
    <row r="1192" spans="1:60" ht="18" customHeight="1">
      <c r="A1192" s="218">
        <f>SUBTOTAL(3,$AT$7:AT1192)</f>
        <v>1186</v>
      </c>
      <c r="B1192" s="251" t="s">
        <v>13603</v>
      </c>
      <c r="C1192" s="251" t="str">
        <f t="shared" si="147"/>
        <v>009</v>
      </c>
      <c r="D1192" s="260" t="s">
        <v>4840</v>
      </c>
      <c r="E1192" s="258" t="s">
        <v>13604</v>
      </c>
      <c r="F1192" s="251" t="s">
        <v>10780</v>
      </c>
      <c r="G1192" s="251" t="s">
        <v>7106</v>
      </c>
      <c r="H1192" s="251"/>
      <c r="I1192" s="259" t="s">
        <v>7097</v>
      </c>
      <c r="J1192" s="252"/>
      <c r="K1192" s="259" t="s">
        <v>7097</v>
      </c>
      <c r="L1192" s="252"/>
      <c r="M1192" s="251" t="s">
        <v>12933</v>
      </c>
      <c r="N1192" s="251"/>
      <c r="O1192" s="251"/>
      <c r="P1192" s="251"/>
      <c r="Q1192" s="288">
        <v>6600000</v>
      </c>
      <c r="R1192" s="288"/>
      <c r="S1192" s="288"/>
      <c r="T1192" s="288"/>
      <c r="U1192" s="253">
        <v>6600000</v>
      </c>
      <c r="V1192" s="253"/>
      <c r="W1192" s="253"/>
      <c r="X1192" s="253"/>
      <c r="Y1192" s="253"/>
      <c r="Z1192" s="253"/>
      <c r="AA1192" s="253"/>
      <c r="AB1192" s="253"/>
      <c r="AC1192" s="253"/>
      <c r="AD1192" s="253"/>
      <c r="AE1192" s="253"/>
      <c r="AF1192" s="253"/>
      <c r="AG1192" s="253"/>
      <c r="AH1192" s="253"/>
      <c r="AI1192" s="253">
        <v>0</v>
      </c>
      <c r="AJ1192" s="253"/>
      <c r="AK1192" s="253">
        <v>7950000</v>
      </c>
      <c r="AL1192" s="253"/>
      <c r="AM1192" s="253"/>
      <c r="AN1192" s="253"/>
      <c r="AO1192" s="253">
        <v>7950000</v>
      </c>
      <c r="AP1192" s="253"/>
      <c r="AQ1192" s="253"/>
      <c r="AR1192" s="253"/>
      <c r="AS1192" s="253">
        <f>IF(SUM(AL1192:AO1192)&lt;SUM(AK1192),SUM(AK1192)-SUM(AL1192:AO1192),)</f>
        <v>0</v>
      </c>
      <c r="AT1192" s="27">
        <f t="shared" si="146"/>
        <v>0</v>
      </c>
      <c r="BH1192" s="256"/>
    </row>
    <row r="1193" spans="1:60" ht="18" customHeight="1">
      <c r="A1193" s="218">
        <f>SUBTOTAL(3,$AT$7:AT1193)</f>
        <v>1187</v>
      </c>
      <c r="B1193" s="251" t="s">
        <v>13605</v>
      </c>
      <c r="C1193" s="251" t="str">
        <f t="shared" si="147"/>
        <v>009</v>
      </c>
      <c r="D1193" s="260" t="s">
        <v>6780</v>
      </c>
      <c r="E1193" s="258" t="s">
        <v>13606</v>
      </c>
      <c r="F1193" s="251" t="s">
        <v>10844</v>
      </c>
      <c r="G1193" s="251" t="s">
        <v>7106</v>
      </c>
      <c r="H1193" s="251"/>
      <c r="I1193" s="259" t="s">
        <v>7097</v>
      </c>
      <c r="J1193" s="252"/>
      <c r="K1193" s="259" t="s">
        <v>7097</v>
      </c>
      <c r="L1193" s="252"/>
      <c r="M1193" s="251" t="s">
        <v>12942</v>
      </c>
      <c r="N1193" s="251"/>
      <c r="O1193" s="251"/>
      <c r="P1193" s="251"/>
      <c r="Q1193" s="288">
        <v>6600000</v>
      </c>
      <c r="R1193" s="288"/>
      <c r="S1193" s="288"/>
      <c r="T1193" s="288"/>
      <c r="U1193" s="253">
        <v>6600000</v>
      </c>
      <c r="V1193" s="253"/>
      <c r="W1193" s="253"/>
      <c r="X1193" s="253"/>
      <c r="Y1193" s="253"/>
      <c r="Z1193" s="253"/>
      <c r="AA1193" s="253"/>
      <c r="AB1193" s="253"/>
      <c r="AC1193" s="253"/>
      <c r="AD1193" s="253"/>
      <c r="AE1193" s="253"/>
      <c r="AF1193" s="253"/>
      <c r="AG1193" s="253"/>
      <c r="AH1193" s="253"/>
      <c r="AI1193" s="253">
        <v>0</v>
      </c>
      <c r="AJ1193" s="253"/>
      <c r="AK1193" s="253">
        <v>7950000</v>
      </c>
      <c r="AL1193" s="253"/>
      <c r="AM1193" s="253">
        <v>7950000</v>
      </c>
      <c r="AN1193" s="253"/>
      <c r="AO1193" s="253"/>
      <c r="AP1193" s="253"/>
      <c r="AQ1193" s="253"/>
      <c r="AR1193" s="253"/>
      <c r="AS1193" s="253">
        <f>IF(SUM(AL1193:AM1193)&lt;SUM(AK1193),SUM(AK1193)-SUM(AL1193:AM1193),)</f>
        <v>0</v>
      </c>
      <c r="AT1193" s="27">
        <f t="shared" si="146"/>
        <v>0</v>
      </c>
      <c r="BH1193" s="256"/>
    </row>
    <row r="1194" spans="1:60" ht="18" customHeight="1">
      <c r="A1194" s="218">
        <f>SUBTOTAL(3,$AT$7:AT1194)</f>
        <v>1188</v>
      </c>
      <c r="B1194" s="251" t="s">
        <v>13607</v>
      </c>
      <c r="C1194" s="251" t="str">
        <f t="shared" si="147"/>
        <v>009</v>
      </c>
      <c r="D1194" s="260" t="s">
        <v>6663</v>
      </c>
      <c r="E1194" s="258" t="s">
        <v>13608</v>
      </c>
      <c r="F1194" s="251" t="s">
        <v>13609</v>
      </c>
      <c r="G1194" s="251" t="s">
        <v>496</v>
      </c>
      <c r="H1194" s="251"/>
      <c r="I1194" s="259" t="s">
        <v>7097</v>
      </c>
      <c r="J1194" s="252"/>
      <c r="K1194" s="259" t="s">
        <v>7097</v>
      </c>
      <c r="L1194" s="252"/>
      <c r="M1194" s="251" t="s">
        <v>12946</v>
      </c>
      <c r="N1194" s="251"/>
      <c r="O1194" s="251"/>
      <c r="P1194" s="251"/>
      <c r="Q1194" s="288">
        <v>6600000</v>
      </c>
      <c r="R1194" s="288"/>
      <c r="S1194" s="288"/>
      <c r="T1194" s="288"/>
      <c r="U1194" s="253">
        <v>6600000</v>
      </c>
      <c r="V1194" s="253"/>
      <c r="W1194" s="253"/>
      <c r="X1194" s="253"/>
      <c r="Y1194" s="253"/>
      <c r="Z1194" s="253"/>
      <c r="AA1194" s="253"/>
      <c r="AB1194" s="253"/>
      <c r="AC1194" s="253"/>
      <c r="AD1194" s="253"/>
      <c r="AE1194" s="253"/>
      <c r="AF1194" s="253"/>
      <c r="AG1194" s="253"/>
      <c r="AH1194" s="253"/>
      <c r="AI1194" s="253">
        <v>0</v>
      </c>
      <c r="AJ1194" s="253"/>
      <c r="AK1194" s="253">
        <v>7950000</v>
      </c>
      <c r="AL1194" s="253"/>
      <c r="AM1194" s="253">
        <v>7950000</v>
      </c>
      <c r="AN1194" s="253"/>
      <c r="AO1194" s="253"/>
      <c r="AP1194" s="253"/>
      <c r="AQ1194" s="253"/>
      <c r="AR1194" s="253"/>
      <c r="AS1194" s="253">
        <f>IF(SUM(AL1194:AM1194)&lt;SUM(AK1194),SUM(AK1194)-SUM(AL1194:AM1194),)</f>
        <v>0</v>
      </c>
      <c r="AT1194" s="27">
        <f t="shared" si="146"/>
        <v>0</v>
      </c>
      <c r="BH1194" s="256"/>
    </row>
    <row r="1195" spans="1:60" ht="18" customHeight="1">
      <c r="A1195" s="218">
        <f>SUBTOTAL(3,$AT$7:AT1195)</f>
        <v>1189</v>
      </c>
      <c r="B1195" s="251" t="s">
        <v>13610</v>
      </c>
      <c r="C1195" s="251" t="str">
        <f t="shared" si="147"/>
        <v>009</v>
      </c>
      <c r="D1195" s="260" t="s">
        <v>5202</v>
      </c>
      <c r="E1195" s="258" t="s">
        <v>13611</v>
      </c>
      <c r="F1195" s="251" t="s">
        <v>11885</v>
      </c>
      <c r="G1195" s="251" t="s">
        <v>496</v>
      </c>
      <c r="H1195" s="251"/>
      <c r="I1195" s="259" t="s">
        <v>7097</v>
      </c>
      <c r="J1195" s="252"/>
      <c r="K1195" s="259" t="s">
        <v>7097</v>
      </c>
      <c r="L1195" s="252"/>
      <c r="M1195" s="251" t="s">
        <v>12950</v>
      </c>
      <c r="N1195" s="251"/>
      <c r="O1195" s="251"/>
      <c r="P1195" s="251"/>
      <c r="Q1195" s="288">
        <v>6600000</v>
      </c>
      <c r="R1195" s="288"/>
      <c r="S1195" s="288"/>
      <c r="T1195" s="288"/>
      <c r="U1195" s="253">
        <v>6600000</v>
      </c>
      <c r="V1195" s="253"/>
      <c r="W1195" s="253"/>
      <c r="X1195" s="253"/>
      <c r="Y1195" s="253"/>
      <c r="Z1195" s="253"/>
      <c r="AA1195" s="253"/>
      <c r="AB1195" s="253"/>
      <c r="AC1195" s="253"/>
      <c r="AD1195" s="253"/>
      <c r="AE1195" s="253"/>
      <c r="AF1195" s="253"/>
      <c r="AG1195" s="253"/>
      <c r="AH1195" s="253"/>
      <c r="AI1195" s="253">
        <v>0</v>
      </c>
      <c r="AJ1195" s="253"/>
      <c r="AK1195" s="253">
        <v>7950000</v>
      </c>
      <c r="AL1195" s="253"/>
      <c r="AM1195" s="253">
        <v>7950000</v>
      </c>
      <c r="AN1195" s="253"/>
      <c r="AO1195" s="253"/>
      <c r="AP1195" s="253"/>
      <c r="AQ1195" s="253"/>
      <c r="AR1195" s="253"/>
      <c r="AS1195" s="253">
        <f>IF(SUM(AL1195:AM1195)&lt;SUM(AK1195),SUM(AK1195)-SUM(AL1195:AM1195),)</f>
        <v>0</v>
      </c>
      <c r="AT1195" s="27">
        <f t="shared" si="146"/>
        <v>0</v>
      </c>
      <c r="BH1195" s="256"/>
    </row>
    <row r="1196" spans="1:60" ht="18" customHeight="1">
      <c r="A1196" s="218">
        <f>SUBTOTAL(3,$AT$7:AT1196)</f>
        <v>1190</v>
      </c>
      <c r="B1196" s="251" t="s">
        <v>13612</v>
      </c>
      <c r="C1196" s="251" t="str">
        <f t="shared" si="147"/>
        <v>009</v>
      </c>
      <c r="D1196" s="260" t="s">
        <v>5834</v>
      </c>
      <c r="E1196" s="258" t="s">
        <v>13613</v>
      </c>
      <c r="F1196" s="251" t="s">
        <v>12586</v>
      </c>
      <c r="G1196" s="251" t="s">
        <v>7106</v>
      </c>
      <c r="H1196" s="251"/>
      <c r="I1196" s="259" t="s">
        <v>7097</v>
      </c>
      <c r="J1196" s="252"/>
      <c r="K1196" s="259" t="s">
        <v>7097</v>
      </c>
      <c r="L1196" s="252"/>
      <c r="M1196" s="251" t="s">
        <v>12936</v>
      </c>
      <c r="N1196" s="251"/>
      <c r="O1196" s="251"/>
      <c r="P1196" s="251"/>
      <c r="Q1196" s="288">
        <v>6600000</v>
      </c>
      <c r="R1196" s="288"/>
      <c r="S1196" s="288"/>
      <c r="T1196" s="288"/>
      <c r="U1196" s="253">
        <v>6600000</v>
      </c>
      <c r="V1196" s="253"/>
      <c r="W1196" s="253"/>
      <c r="X1196" s="253"/>
      <c r="Y1196" s="253"/>
      <c r="Z1196" s="253"/>
      <c r="AA1196" s="253"/>
      <c r="AB1196" s="253"/>
      <c r="AC1196" s="253"/>
      <c r="AD1196" s="253"/>
      <c r="AE1196" s="253"/>
      <c r="AF1196" s="253"/>
      <c r="AG1196" s="253"/>
      <c r="AH1196" s="253"/>
      <c r="AI1196" s="253">
        <v>0</v>
      </c>
      <c r="AJ1196" s="253"/>
      <c r="AK1196" s="253">
        <v>7950000</v>
      </c>
      <c r="AL1196" s="253"/>
      <c r="AM1196" s="253">
        <v>7950000</v>
      </c>
      <c r="AN1196" s="253"/>
      <c r="AO1196" s="253"/>
      <c r="AP1196" s="253"/>
      <c r="AQ1196" s="253"/>
      <c r="AR1196" s="253"/>
      <c r="AS1196" s="253">
        <f>IF(SUM(AL1196:AM1196)&lt;SUM(AK1196),SUM(AK1196)-SUM(AL1196:AM1196),)</f>
        <v>0</v>
      </c>
      <c r="AT1196" s="27">
        <f t="shared" si="146"/>
        <v>0</v>
      </c>
      <c r="BH1196" s="256"/>
    </row>
    <row r="1197" spans="1:60" ht="18" customHeight="1">
      <c r="A1197" s="218">
        <f>SUBTOTAL(3,$AT$7:AT1197)</f>
        <v>1191</v>
      </c>
      <c r="B1197" s="251" t="s">
        <v>13585</v>
      </c>
      <c r="C1197" s="251" t="str">
        <f t="shared" si="147"/>
        <v>009</v>
      </c>
      <c r="D1197" s="260" t="s">
        <v>13586</v>
      </c>
      <c r="E1197" s="258" t="s">
        <v>10581</v>
      </c>
      <c r="F1197" s="251" t="s">
        <v>10813</v>
      </c>
      <c r="G1197" s="251" t="s">
        <v>496</v>
      </c>
      <c r="H1197" s="251"/>
      <c r="I1197" s="259" t="s">
        <v>7097</v>
      </c>
      <c r="J1197" s="252"/>
      <c r="K1197" s="259" t="s">
        <v>7097</v>
      </c>
      <c r="L1197" s="252"/>
      <c r="M1197" s="251" t="s">
        <v>12930</v>
      </c>
      <c r="N1197" s="251"/>
      <c r="O1197" s="251"/>
      <c r="P1197" s="251"/>
      <c r="Q1197" s="288">
        <v>6600000</v>
      </c>
      <c r="R1197" s="288"/>
      <c r="S1197" s="288"/>
      <c r="T1197" s="288"/>
      <c r="U1197" s="253"/>
      <c r="V1197" s="253"/>
      <c r="W1197" s="253"/>
      <c r="X1197" s="253"/>
      <c r="Y1197" s="253"/>
      <c r="Z1197" s="253"/>
      <c r="AA1197" s="253">
        <v>6600000</v>
      </c>
      <c r="AB1197" s="253"/>
      <c r="AC1197" s="253"/>
      <c r="AD1197" s="253"/>
      <c r="AE1197" s="253"/>
      <c r="AF1197" s="253"/>
      <c r="AG1197" s="253"/>
      <c r="AH1197" s="253"/>
      <c r="AI1197" s="253">
        <v>0</v>
      </c>
      <c r="AJ1197" s="253"/>
      <c r="AK1197" s="253">
        <v>7950000</v>
      </c>
      <c r="AL1197" s="253"/>
      <c r="AM1197" s="253"/>
      <c r="AN1197" s="253"/>
      <c r="AO1197" s="253"/>
      <c r="AP1197" s="253"/>
      <c r="AQ1197" s="253">
        <v>7950000</v>
      </c>
      <c r="AR1197" s="253"/>
      <c r="AS1197" s="253">
        <f>IF(SUM(AL1197:AQ1197)&lt;SUM(AK1197),SUM(AK1197)-SUM(AL1197:AQ1197),)</f>
        <v>0</v>
      </c>
      <c r="AT1197" s="27">
        <f t="shared" si="146"/>
        <v>0</v>
      </c>
      <c r="BH1197" s="256"/>
    </row>
    <row r="1198" spans="1:60" ht="18" customHeight="1">
      <c r="A1198" s="218">
        <f>SUBTOTAL(3,$AT$7:AT1198)</f>
        <v>1192</v>
      </c>
      <c r="B1198" s="251" t="s">
        <v>13589</v>
      </c>
      <c r="C1198" s="251" t="str">
        <f t="shared" si="147"/>
        <v>009</v>
      </c>
      <c r="D1198" s="260" t="s">
        <v>13590</v>
      </c>
      <c r="E1198" s="258" t="s">
        <v>13591</v>
      </c>
      <c r="F1198" s="251" t="s">
        <v>10645</v>
      </c>
      <c r="G1198" s="251" t="s">
        <v>7106</v>
      </c>
      <c r="H1198" s="251"/>
      <c r="I1198" s="259" t="s">
        <v>7097</v>
      </c>
      <c r="J1198" s="252"/>
      <c r="K1198" s="259" t="s">
        <v>7097</v>
      </c>
      <c r="L1198" s="252"/>
      <c r="M1198" s="251" t="s">
        <v>12933</v>
      </c>
      <c r="N1198" s="251"/>
      <c r="O1198" s="251"/>
      <c r="P1198" s="251"/>
      <c r="Q1198" s="288">
        <v>6600000</v>
      </c>
      <c r="R1198" s="288"/>
      <c r="S1198" s="288"/>
      <c r="T1198" s="288"/>
      <c r="U1198" s="253"/>
      <c r="V1198" s="253"/>
      <c r="W1198" s="253">
        <v>6600000</v>
      </c>
      <c r="X1198" s="253"/>
      <c r="Y1198" s="253"/>
      <c r="Z1198" s="253"/>
      <c r="AA1198" s="253"/>
      <c r="AB1198" s="253"/>
      <c r="AC1198" s="253"/>
      <c r="AD1198" s="253"/>
      <c r="AE1198" s="253"/>
      <c r="AF1198" s="253"/>
      <c r="AG1198" s="253"/>
      <c r="AH1198" s="253"/>
      <c r="AI1198" s="253">
        <v>0</v>
      </c>
      <c r="AJ1198" s="253"/>
      <c r="AK1198" s="253">
        <v>7950000</v>
      </c>
      <c r="AL1198" s="253"/>
      <c r="AM1198" s="253"/>
      <c r="AN1198" s="253"/>
      <c r="AO1198" s="253">
        <v>7950000</v>
      </c>
      <c r="AP1198" s="253"/>
      <c r="AQ1198" s="253"/>
      <c r="AR1198" s="253"/>
      <c r="AS1198" s="253">
        <f>IF(SUM(AL1198:AO1198)&lt;SUM(AK1198),SUM(AK1198)-SUM(AL1198:AO1198),)</f>
        <v>0</v>
      </c>
      <c r="AT1198" s="27">
        <f t="shared" si="146"/>
        <v>0</v>
      </c>
      <c r="BH1198" s="256"/>
    </row>
    <row r="1199" spans="1:60" ht="18" customHeight="1">
      <c r="A1199" s="218">
        <f>SUBTOTAL(3,$AT$7:AT1199)</f>
        <v>1193</v>
      </c>
      <c r="B1199" s="251" t="s">
        <v>13620</v>
      </c>
      <c r="C1199" s="251" t="str">
        <f t="shared" si="147"/>
        <v>009</v>
      </c>
      <c r="D1199" s="260" t="s">
        <v>6501</v>
      </c>
      <c r="E1199" s="258" t="s">
        <v>13621</v>
      </c>
      <c r="F1199" s="251" t="s">
        <v>12099</v>
      </c>
      <c r="G1199" s="251" t="s">
        <v>7106</v>
      </c>
      <c r="H1199" s="251"/>
      <c r="I1199" s="259" t="s">
        <v>7097</v>
      </c>
      <c r="J1199" s="252"/>
      <c r="K1199" s="259" t="s">
        <v>7097</v>
      </c>
      <c r="L1199" s="252"/>
      <c r="M1199" s="251" t="s">
        <v>12942</v>
      </c>
      <c r="N1199" s="251"/>
      <c r="O1199" s="251"/>
      <c r="P1199" s="251"/>
      <c r="Q1199" s="288">
        <v>6600000</v>
      </c>
      <c r="R1199" s="288"/>
      <c r="S1199" s="288"/>
      <c r="T1199" s="288"/>
      <c r="U1199" s="253">
        <v>6600000</v>
      </c>
      <c r="V1199" s="253"/>
      <c r="W1199" s="253"/>
      <c r="X1199" s="253"/>
      <c r="Y1199" s="253"/>
      <c r="Z1199" s="253"/>
      <c r="AA1199" s="253"/>
      <c r="AB1199" s="253"/>
      <c r="AC1199" s="253"/>
      <c r="AD1199" s="253"/>
      <c r="AE1199" s="253"/>
      <c r="AF1199" s="253"/>
      <c r="AG1199" s="253"/>
      <c r="AH1199" s="253"/>
      <c r="AI1199" s="253">
        <v>0</v>
      </c>
      <c r="AJ1199" s="253"/>
      <c r="AK1199" s="253">
        <v>7950000</v>
      </c>
      <c r="AL1199" s="253"/>
      <c r="AM1199" s="253">
        <v>7950000</v>
      </c>
      <c r="AN1199" s="253"/>
      <c r="AO1199" s="253"/>
      <c r="AP1199" s="253"/>
      <c r="AQ1199" s="253"/>
      <c r="AR1199" s="253"/>
      <c r="AS1199" s="253">
        <f t="shared" ref="AS1199:AS1205" si="148">IF(SUM(AL1199:AM1199)&lt;SUM(AK1199),SUM(AK1199)-SUM(AL1199:AM1199),)</f>
        <v>0</v>
      </c>
      <c r="AT1199" s="27">
        <f t="shared" si="146"/>
        <v>0</v>
      </c>
      <c r="BH1199" s="256"/>
    </row>
    <row r="1200" spans="1:60" ht="18" customHeight="1">
      <c r="A1200" s="218">
        <f>SUBTOTAL(3,$AT$7:AT1200)</f>
        <v>1194</v>
      </c>
      <c r="B1200" s="251" t="s">
        <v>13622</v>
      </c>
      <c r="C1200" s="251" t="str">
        <f t="shared" si="147"/>
        <v>009</v>
      </c>
      <c r="D1200" s="260" t="s">
        <v>13623</v>
      </c>
      <c r="E1200" s="258" t="s">
        <v>13624</v>
      </c>
      <c r="F1200" s="251" t="s">
        <v>12188</v>
      </c>
      <c r="G1200" s="251" t="s">
        <v>7106</v>
      </c>
      <c r="H1200" s="251"/>
      <c r="I1200" s="259" t="s">
        <v>7097</v>
      </c>
      <c r="J1200" s="252"/>
      <c r="K1200" s="259" t="s">
        <v>7097</v>
      </c>
      <c r="L1200" s="252"/>
      <c r="M1200" s="251" t="s">
        <v>12930</v>
      </c>
      <c r="N1200" s="251"/>
      <c r="O1200" s="251"/>
      <c r="P1200" s="251"/>
      <c r="Q1200" s="288">
        <v>0</v>
      </c>
      <c r="R1200" s="288"/>
      <c r="S1200" s="288"/>
      <c r="T1200" s="288"/>
      <c r="U1200" s="253"/>
      <c r="V1200" s="253"/>
      <c r="W1200" s="253"/>
      <c r="X1200" s="253"/>
      <c r="Y1200" s="253"/>
      <c r="Z1200" s="253"/>
      <c r="AA1200" s="253"/>
      <c r="AB1200" s="253"/>
      <c r="AC1200" s="253"/>
      <c r="AD1200" s="253"/>
      <c r="AE1200" s="253"/>
      <c r="AF1200" s="253"/>
      <c r="AG1200" s="253"/>
      <c r="AH1200" s="253"/>
      <c r="AI1200" s="253">
        <v>0</v>
      </c>
      <c r="AJ1200" s="253"/>
      <c r="AK1200" s="253">
        <v>0</v>
      </c>
      <c r="AL1200" s="253"/>
      <c r="AM1200" s="253"/>
      <c r="AN1200" s="253"/>
      <c r="AO1200" s="253"/>
      <c r="AP1200" s="253"/>
      <c r="AQ1200" s="253"/>
      <c r="AR1200" s="253"/>
      <c r="AS1200" s="253">
        <f t="shared" si="148"/>
        <v>0</v>
      </c>
      <c r="AT1200" s="27">
        <f t="shared" si="146"/>
        <v>0</v>
      </c>
      <c r="AV1200" s="264">
        <v>1</v>
      </c>
      <c r="AW1200" s="264"/>
      <c r="AX1200" s="264"/>
      <c r="AY1200" s="264"/>
      <c r="BH1200" s="256"/>
    </row>
    <row r="1201" spans="1:60" ht="18" customHeight="1">
      <c r="A1201" s="218">
        <f>SUBTOTAL(3,$AT$7:AT1201)</f>
        <v>1195</v>
      </c>
      <c r="B1201" s="251" t="s">
        <v>13625</v>
      </c>
      <c r="C1201" s="251" t="str">
        <f t="shared" si="147"/>
        <v>009</v>
      </c>
      <c r="D1201" s="260" t="s">
        <v>6974</v>
      </c>
      <c r="E1201" s="258" t="s">
        <v>13626</v>
      </c>
      <c r="F1201" s="251" t="s">
        <v>12574</v>
      </c>
      <c r="G1201" s="251" t="s">
        <v>7106</v>
      </c>
      <c r="H1201" s="251"/>
      <c r="I1201" s="259" t="s">
        <v>7097</v>
      </c>
      <c r="J1201" s="252"/>
      <c r="K1201" s="259" t="s">
        <v>7097</v>
      </c>
      <c r="L1201" s="252"/>
      <c r="M1201" s="251" t="s">
        <v>12933</v>
      </c>
      <c r="N1201" s="251"/>
      <c r="O1201" s="251"/>
      <c r="P1201" s="251"/>
      <c r="Q1201" s="288">
        <v>6600000</v>
      </c>
      <c r="R1201" s="288"/>
      <c r="S1201" s="288"/>
      <c r="T1201" s="288"/>
      <c r="U1201" s="253">
        <v>6600000</v>
      </c>
      <c r="V1201" s="253"/>
      <c r="W1201" s="253"/>
      <c r="X1201" s="253"/>
      <c r="Y1201" s="253"/>
      <c r="Z1201" s="253"/>
      <c r="AA1201" s="253"/>
      <c r="AB1201" s="253"/>
      <c r="AC1201" s="253"/>
      <c r="AD1201" s="253"/>
      <c r="AE1201" s="253"/>
      <c r="AF1201" s="253"/>
      <c r="AG1201" s="253"/>
      <c r="AH1201" s="253"/>
      <c r="AI1201" s="253">
        <v>0</v>
      </c>
      <c r="AJ1201" s="253"/>
      <c r="AK1201" s="253">
        <v>7950000</v>
      </c>
      <c r="AL1201" s="253"/>
      <c r="AM1201" s="253">
        <v>7950000</v>
      </c>
      <c r="AN1201" s="253"/>
      <c r="AO1201" s="253"/>
      <c r="AP1201" s="253"/>
      <c r="AQ1201" s="253"/>
      <c r="AR1201" s="253"/>
      <c r="AS1201" s="253">
        <f t="shared" si="148"/>
        <v>0</v>
      </c>
      <c r="AT1201" s="27">
        <f t="shared" si="146"/>
        <v>0</v>
      </c>
      <c r="BH1201" s="256"/>
    </row>
    <row r="1202" spans="1:60" ht="18" customHeight="1">
      <c r="A1202" s="218">
        <f>SUBTOTAL(3,$AT$7:AT1202)</f>
        <v>1196</v>
      </c>
      <c r="B1202" s="251" t="s">
        <v>13627</v>
      </c>
      <c r="C1202" s="251" t="str">
        <f t="shared" si="147"/>
        <v>009</v>
      </c>
      <c r="D1202" s="260" t="s">
        <v>5591</v>
      </c>
      <c r="E1202" s="258" t="s">
        <v>13628</v>
      </c>
      <c r="F1202" s="251" t="s">
        <v>10748</v>
      </c>
      <c r="G1202" s="251" t="s">
        <v>7106</v>
      </c>
      <c r="H1202" s="251"/>
      <c r="I1202" s="259" t="s">
        <v>7097</v>
      </c>
      <c r="J1202" s="252"/>
      <c r="K1202" s="259" t="s">
        <v>7097</v>
      </c>
      <c r="L1202" s="252"/>
      <c r="M1202" s="251" t="s">
        <v>12946</v>
      </c>
      <c r="N1202" s="251"/>
      <c r="O1202" s="251"/>
      <c r="P1202" s="251"/>
      <c r="Q1202" s="288">
        <v>6600000</v>
      </c>
      <c r="R1202" s="288"/>
      <c r="S1202" s="288"/>
      <c r="T1202" s="288"/>
      <c r="U1202" s="253">
        <v>6600000</v>
      </c>
      <c r="V1202" s="253"/>
      <c r="W1202" s="253"/>
      <c r="X1202" s="253"/>
      <c r="Y1202" s="253"/>
      <c r="Z1202" s="253"/>
      <c r="AA1202" s="253"/>
      <c r="AB1202" s="253"/>
      <c r="AC1202" s="253"/>
      <c r="AD1202" s="253"/>
      <c r="AE1202" s="253"/>
      <c r="AF1202" s="253"/>
      <c r="AG1202" s="253"/>
      <c r="AH1202" s="253"/>
      <c r="AI1202" s="253">
        <v>0</v>
      </c>
      <c r="AJ1202" s="253"/>
      <c r="AK1202" s="253">
        <v>7950000</v>
      </c>
      <c r="AL1202" s="253"/>
      <c r="AM1202" s="253">
        <v>7950000</v>
      </c>
      <c r="AN1202" s="253"/>
      <c r="AO1202" s="253"/>
      <c r="AP1202" s="253"/>
      <c r="AQ1202" s="253"/>
      <c r="AR1202" s="253"/>
      <c r="AS1202" s="253">
        <f t="shared" si="148"/>
        <v>0</v>
      </c>
      <c r="AT1202" s="27">
        <f t="shared" si="146"/>
        <v>0</v>
      </c>
      <c r="BH1202" s="256"/>
    </row>
    <row r="1203" spans="1:60" ht="18" customHeight="1">
      <c r="A1203" s="218">
        <f>SUBTOTAL(3,$AT$7:AT1203)</f>
        <v>1197</v>
      </c>
      <c r="B1203" s="251" t="s">
        <v>13629</v>
      </c>
      <c r="C1203" s="251" t="str">
        <f t="shared" si="147"/>
        <v>009</v>
      </c>
      <c r="D1203" s="260" t="s">
        <v>6444</v>
      </c>
      <c r="E1203" s="258" t="s">
        <v>13630</v>
      </c>
      <c r="F1203" s="251" t="s">
        <v>11852</v>
      </c>
      <c r="G1203" s="251" t="s">
        <v>7106</v>
      </c>
      <c r="H1203" s="251"/>
      <c r="I1203" s="259" t="s">
        <v>7097</v>
      </c>
      <c r="J1203" s="252"/>
      <c r="K1203" s="259" t="s">
        <v>7097</v>
      </c>
      <c r="L1203" s="252"/>
      <c r="M1203" s="251" t="s">
        <v>12950</v>
      </c>
      <c r="N1203" s="251"/>
      <c r="O1203" s="251"/>
      <c r="P1203" s="251"/>
      <c r="Q1203" s="288">
        <v>6600000</v>
      </c>
      <c r="R1203" s="288"/>
      <c r="S1203" s="288"/>
      <c r="T1203" s="288"/>
      <c r="U1203" s="253">
        <v>6600000</v>
      </c>
      <c r="V1203" s="253"/>
      <c r="W1203" s="253"/>
      <c r="X1203" s="253"/>
      <c r="Y1203" s="253"/>
      <c r="Z1203" s="253"/>
      <c r="AA1203" s="253"/>
      <c r="AB1203" s="253"/>
      <c r="AC1203" s="253"/>
      <c r="AD1203" s="253"/>
      <c r="AE1203" s="253"/>
      <c r="AF1203" s="253"/>
      <c r="AG1203" s="253"/>
      <c r="AH1203" s="253"/>
      <c r="AI1203" s="253">
        <v>0</v>
      </c>
      <c r="AJ1203" s="253"/>
      <c r="AK1203" s="253">
        <v>7950000</v>
      </c>
      <c r="AL1203" s="253"/>
      <c r="AM1203" s="253">
        <v>7950000</v>
      </c>
      <c r="AN1203" s="253"/>
      <c r="AO1203" s="253"/>
      <c r="AP1203" s="253"/>
      <c r="AQ1203" s="253"/>
      <c r="AR1203" s="253"/>
      <c r="AS1203" s="253">
        <f t="shared" si="148"/>
        <v>0</v>
      </c>
      <c r="AT1203" s="27">
        <f t="shared" si="146"/>
        <v>0</v>
      </c>
      <c r="BH1203" s="256"/>
    </row>
    <row r="1204" spans="1:60" ht="18" customHeight="1">
      <c r="A1204" s="218">
        <f>SUBTOTAL(3,$AT$7:AT1204)</f>
        <v>1198</v>
      </c>
      <c r="B1204" s="251" t="s">
        <v>13631</v>
      </c>
      <c r="C1204" s="251" t="str">
        <f t="shared" ref="C1204:C1235" si="149">MID(D1204:D2903,4,3)</f>
        <v>009</v>
      </c>
      <c r="D1204" s="260" t="s">
        <v>5141</v>
      </c>
      <c r="E1204" s="258" t="s">
        <v>13632</v>
      </c>
      <c r="F1204" s="262" t="s">
        <v>10639</v>
      </c>
      <c r="G1204" s="251" t="s">
        <v>7106</v>
      </c>
      <c r="H1204" s="251"/>
      <c r="I1204" s="259" t="s">
        <v>7097</v>
      </c>
      <c r="J1204" s="252"/>
      <c r="K1204" s="259" t="s">
        <v>7097</v>
      </c>
      <c r="L1204" s="252"/>
      <c r="M1204" s="251" t="s">
        <v>12936</v>
      </c>
      <c r="N1204" s="251"/>
      <c r="O1204" s="251"/>
      <c r="P1204" s="251"/>
      <c r="Q1204" s="288">
        <v>6600000</v>
      </c>
      <c r="R1204" s="288"/>
      <c r="S1204" s="288"/>
      <c r="T1204" s="288"/>
      <c r="U1204" s="253">
        <v>6600000</v>
      </c>
      <c r="V1204" s="253"/>
      <c r="W1204" s="253"/>
      <c r="X1204" s="253"/>
      <c r="Y1204" s="253"/>
      <c r="Z1204" s="253"/>
      <c r="AA1204" s="253"/>
      <c r="AB1204" s="253"/>
      <c r="AC1204" s="253"/>
      <c r="AD1204" s="253"/>
      <c r="AE1204" s="253"/>
      <c r="AF1204" s="253"/>
      <c r="AG1204" s="253"/>
      <c r="AH1204" s="253"/>
      <c r="AI1204" s="253">
        <v>0</v>
      </c>
      <c r="AJ1204" s="253"/>
      <c r="AK1204" s="253">
        <v>7950000</v>
      </c>
      <c r="AL1204" s="253"/>
      <c r="AM1204" s="253">
        <v>7950000</v>
      </c>
      <c r="AN1204" s="253"/>
      <c r="AO1204" s="253"/>
      <c r="AP1204" s="253"/>
      <c r="AQ1204" s="253"/>
      <c r="AR1204" s="253"/>
      <c r="AS1204" s="253">
        <f t="shared" si="148"/>
        <v>0</v>
      </c>
      <c r="AT1204" s="27">
        <f t="shared" si="146"/>
        <v>0</v>
      </c>
      <c r="BH1204" s="256"/>
    </row>
    <row r="1205" spans="1:60" ht="18" customHeight="1">
      <c r="A1205" s="218">
        <f>SUBTOTAL(3,$AT$7:AT1205)</f>
        <v>1199</v>
      </c>
      <c r="B1205" s="251" t="s">
        <v>13633</v>
      </c>
      <c r="C1205" s="251" t="str">
        <f t="shared" si="149"/>
        <v>009</v>
      </c>
      <c r="D1205" s="260" t="s">
        <v>6707</v>
      </c>
      <c r="E1205" s="258" t="s">
        <v>13634</v>
      </c>
      <c r="F1205" s="251" t="s">
        <v>10892</v>
      </c>
      <c r="G1205" s="251" t="s">
        <v>7106</v>
      </c>
      <c r="H1205" s="251"/>
      <c r="I1205" s="259" t="s">
        <v>7097</v>
      </c>
      <c r="J1205" s="252"/>
      <c r="K1205" s="259" t="s">
        <v>7097</v>
      </c>
      <c r="L1205" s="252"/>
      <c r="M1205" s="251" t="s">
        <v>12942</v>
      </c>
      <c r="N1205" s="251"/>
      <c r="O1205" s="251"/>
      <c r="P1205" s="251"/>
      <c r="Q1205" s="288">
        <v>6600000</v>
      </c>
      <c r="R1205" s="288"/>
      <c r="S1205" s="288"/>
      <c r="T1205" s="288"/>
      <c r="U1205" s="253">
        <v>6600000</v>
      </c>
      <c r="V1205" s="253"/>
      <c r="W1205" s="253"/>
      <c r="X1205" s="253"/>
      <c r="Y1205" s="253"/>
      <c r="Z1205" s="253"/>
      <c r="AA1205" s="253"/>
      <c r="AB1205" s="253"/>
      <c r="AC1205" s="253"/>
      <c r="AD1205" s="253"/>
      <c r="AE1205" s="253"/>
      <c r="AF1205" s="253"/>
      <c r="AG1205" s="253"/>
      <c r="AH1205" s="253"/>
      <c r="AI1205" s="253">
        <v>0</v>
      </c>
      <c r="AJ1205" s="253"/>
      <c r="AK1205" s="253">
        <v>7950000</v>
      </c>
      <c r="AL1205" s="253"/>
      <c r="AM1205" s="253">
        <v>7950000</v>
      </c>
      <c r="AN1205" s="253"/>
      <c r="AO1205" s="253"/>
      <c r="AP1205" s="253"/>
      <c r="AQ1205" s="253"/>
      <c r="AR1205" s="253"/>
      <c r="AS1205" s="253">
        <f t="shared" si="148"/>
        <v>0</v>
      </c>
      <c r="AT1205" s="27">
        <f t="shared" si="146"/>
        <v>0</v>
      </c>
      <c r="BH1205" s="256"/>
    </row>
    <row r="1206" spans="1:60" ht="18" customHeight="1">
      <c r="A1206" s="218">
        <f>SUBTOTAL(3,$AT$7:AT1206)</f>
        <v>1200</v>
      </c>
      <c r="B1206" s="251" t="s">
        <v>13635</v>
      </c>
      <c r="C1206" s="251" t="str">
        <f t="shared" si="149"/>
        <v>009</v>
      </c>
      <c r="D1206" s="260" t="s">
        <v>5981</v>
      </c>
      <c r="E1206" s="258" t="s">
        <v>13636</v>
      </c>
      <c r="F1206" s="251" t="s">
        <v>11144</v>
      </c>
      <c r="G1206" s="251" t="s">
        <v>7106</v>
      </c>
      <c r="H1206" s="251"/>
      <c r="I1206" s="259" t="s">
        <v>7097</v>
      </c>
      <c r="J1206" s="252"/>
      <c r="K1206" s="259" t="s">
        <v>7097</v>
      </c>
      <c r="L1206" s="252"/>
      <c r="M1206" s="251" t="s">
        <v>12946</v>
      </c>
      <c r="N1206" s="251"/>
      <c r="O1206" s="251"/>
      <c r="P1206" s="251"/>
      <c r="Q1206" s="288">
        <v>6600000</v>
      </c>
      <c r="R1206" s="288"/>
      <c r="S1206" s="288"/>
      <c r="T1206" s="288"/>
      <c r="U1206" s="253">
        <v>6600000</v>
      </c>
      <c r="V1206" s="253"/>
      <c r="W1206" s="253"/>
      <c r="X1206" s="253"/>
      <c r="Y1206" s="253"/>
      <c r="Z1206" s="253"/>
      <c r="AA1206" s="253"/>
      <c r="AB1206" s="253"/>
      <c r="AC1206" s="253"/>
      <c r="AD1206" s="253"/>
      <c r="AE1206" s="253"/>
      <c r="AF1206" s="253"/>
      <c r="AG1206" s="253"/>
      <c r="AH1206" s="253"/>
      <c r="AI1206" s="253">
        <v>0</v>
      </c>
      <c r="AJ1206" s="253"/>
      <c r="AK1206" s="253">
        <v>7950000</v>
      </c>
      <c r="AL1206" s="253"/>
      <c r="AM1206" s="253"/>
      <c r="AN1206" s="253"/>
      <c r="AO1206" s="253">
        <v>7950000</v>
      </c>
      <c r="AP1206" s="253"/>
      <c r="AQ1206" s="253"/>
      <c r="AR1206" s="253"/>
      <c r="AS1206" s="253">
        <f>IF(SUM(AL1206:AO1206)&lt;SUM(AK1206),SUM(AK1206)-SUM(AL1206:AO1206),)</f>
        <v>0</v>
      </c>
      <c r="AT1206" s="27">
        <f t="shared" si="146"/>
        <v>0</v>
      </c>
      <c r="BH1206" s="256"/>
    </row>
    <row r="1207" spans="1:60" ht="18" customHeight="1">
      <c r="A1207" s="218">
        <f>SUBTOTAL(3,$AT$7:AT1207)</f>
        <v>1201</v>
      </c>
      <c r="B1207" s="251" t="s">
        <v>13637</v>
      </c>
      <c r="C1207" s="251" t="str">
        <f t="shared" si="149"/>
        <v>009</v>
      </c>
      <c r="D1207" s="260" t="s">
        <v>5042</v>
      </c>
      <c r="E1207" s="258" t="s">
        <v>13638</v>
      </c>
      <c r="F1207" s="251" t="s">
        <v>11721</v>
      </c>
      <c r="G1207" s="251" t="s">
        <v>7106</v>
      </c>
      <c r="H1207" s="251"/>
      <c r="I1207" s="259" t="s">
        <v>7097</v>
      </c>
      <c r="J1207" s="252"/>
      <c r="K1207" s="259" t="s">
        <v>7097</v>
      </c>
      <c r="L1207" s="252"/>
      <c r="M1207" s="251" t="s">
        <v>12936</v>
      </c>
      <c r="N1207" s="251"/>
      <c r="O1207" s="251"/>
      <c r="P1207" s="251"/>
      <c r="Q1207" s="288">
        <v>6600000</v>
      </c>
      <c r="R1207" s="288"/>
      <c r="S1207" s="288"/>
      <c r="T1207" s="288"/>
      <c r="U1207" s="253">
        <v>6600000</v>
      </c>
      <c r="V1207" s="253"/>
      <c r="W1207" s="253"/>
      <c r="X1207" s="253"/>
      <c r="Y1207" s="253"/>
      <c r="Z1207" s="253"/>
      <c r="AA1207" s="253"/>
      <c r="AB1207" s="253"/>
      <c r="AC1207" s="253"/>
      <c r="AD1207" s="253"/>
      <c r="AE1207" s="253"/>
      <c r="AF1207" s="253"/>
      <c r="AG1207" s="253"/>
      <c r="AH1207" s="253"/>
      <c r="AI1207" s="253">
        <v>0</v>
      </c>
      <c r="AJ1207" s="253"/>
      <c r="AK1207" s="253">
        <v>7950000</v>
      </c>
      <c r="AL1207" s="253"/>
      <c r="AM1207" s="253">
        <v>7950000</v>
      </c>
      <c r="AN1207" s="253"/>
      <c r="AO1207" s="253"/>
      <c r="AP1207" s="253"/>
      <c r="AQ1207" s="253"/>
      <c r="AR1207" s="253"/>
      <c r="AS1207" s="253">
        <f>IF(SUM(AL1207:AM1207)&lt;SUM(AK1207),SUM(AK1207)-SUM(AL1207:AM1207),)</f>
        <v>0</v>
      </c>
      <c r="AT1207" s="27">
        <f t="shared" si="146"/>
        <v>0</v>
      </c>
      <c r="BH1207" s="256"/>
    </row>
    <row r="1208" spans="1:60" ht="18" customHeight="1">
      <c r="A1208" s="218">
        <f>SUBTOTAL(3,$AT$7:AT1208)</f>
        <v>1202</v>
      </c>
      <c r="B1208" s="251" t="s">
        <v>13639</v>
      </c>
      <c r="C1208" s="251" t="str">
        <f t="shared" si="149"/>
        <v>009</v>
      </c>
      <c r="D1208" s="260" t="s">
        <v>6499</v>
      </c>
      <c r="E1208" s="258" t="s">
        <v>13640</v>
      </c>
      <c r="F1208" s="251" t="s">
        <v>12211</v>
      </c>
      <c r="G1208" s="251" t="s">
        <v>7106</v>
      </c>
      <c r="H1208" s="251"/>
      <c r="I1208" s="259" t="s">
        <v>7097</v>
      </c>
      <c r="J1208" s="252"/>
      <c r="K1208" s="259" t="s">
        <v>7097</v>
      </c>
      <c r="L1208" s="252"/>
      <c r="M1208" s="251" t="s">
        <v>12950</v>
      </c>
      <c r="N1208" s="251"/>
      <c r="O1208" s="251"/>
      <c r="P1208" s="251"/>
      <c r="Q1208" s="288">
        <v>6600000</v>
      </c>
      <c r="R1208" s="288"/>
      <c r="S1208" s="288"/>
      <c r="T1208" s="288"/>
      <c r="U1208" s="253">
        <v>6600000</v>
      </c>
      <c r="V1208" s="253"/>
      <c r="W1208" s="253"/>
      <c r="X1208" s="253"/>
      <c r="Y1208" s="253"/>
      <c r="Z1208" s="253"/>
      <c r="AA1208" s="253"/>
      <c r="AB1208" s="253"/>
      <c r="AC1208" s="253"/>
      <c r="AD1208" s="253"/>
      <c r="AE1208" s="253"/>
      <c r="AF1208" s="253"/>
      <c r="AG1208" s="253"/>
      <c r="AH1208" s="253"/>
      <c r="AI1208" s="253">
        <v>0</v>
      </c>
      <c r="AJ1208" s="253"/>
      <c r="AK1208" s="253">
        <v>7950000</v>
      </c>
      <c r="AL1208" s="253"/>
      <c r="AM1208" s="253">
        <v>7950000</v>
      </c>
      <c r="AN1208" s="253"/>
      <c r="AO1208" s="253"/>
      <c r="AP1208" s="253"/>
      <c r="AQ1208" s="253"/>
      <c r="AR1208" s="253"/>
      <c r="AS1208" s="253">
        <f>IF(SUM(AL1208:AM1208)&lt;SUM(AK1208),SUM(AK1208)-SUM(AL1208:AM1208),)</f>
        <v>0</v>
      </c>
      <c r="AT1208" s="27">
        <f t="shared" si="146"/>
        <v>0</v>
      </c>
      <c r="BH1208" s="256"/>
    </row>
    <row r="1209" spans="1:60" ht="18" customHeight="1">
      <c r="A1209" s="218">
        <f>SUBTOTAL(3,$AT$7:AT1209)</f>
        <v>1203</v>
      </c>
      <c r="B1209" s="251" t="s">
        <v>13641</v>
      </c>
      <c r="C1209" s="251" t="str">
        <f t="shared" si="149"/>
        <v>009</v>
      </c>
      <c r="D1209" s="260" t="s">
        <v>5493</v>
      </c>
      <c r="E1209" s="258" t="s">
        <v>13642</v>
      </c>
      <c r="F1209" s="251" t="s">
        <v>12436</v>
      </c>
      <c r="G1209" s="251" t="s">
        <v>7106</v>
      </c>
      <c r="H1209" s="251"/>
      <c r="I1209" s="259" t="s">
        <v>7097</v>
      </c>
      <c r="J1209" s="252"/>
      <c r="K1209" s="259" t="s">
        <v>7097</v>
      </c>
      <c r="L1209" s="252"/>
      <c r="M1209" s="251" t="s">
        <v>12930</v>
      </c>
      <c r="N1209" s="251"/>
      <c r="O1209" s="251"/>
      <c r="P1209" s="251"/>
      <c r="Q1209" s="288">
        <v>6600000</v>
      </c>
      <c r="R1209" s="288"/>
      <c r="S1209" s="288"/>
      <c r="T1209" s="288"/>
      <c r="U1209" s="253">
        <v>6600000</v>
      </c>
      <c r="V1209" s="253"/>
      <c r="W1209" s="253"/>
      <c r="X1209" s="253"/>
      <c r="Y1209" s="253"/>
      <c r="Z1209" s="253"/>
      <c r="AA1209" s="253"/>
      <c r="AB1209" s="253"/>
      <c r="AC1209" s="253"/>
      <c r="AD1209" s="253"/>
      <c r="AE1209" s="253"/>
      <c r="AF1209" s="253"/>
      <c r="AG1209" s="253"/>
      <c r="AH1209" s="253"/>
      <c r="AI1209" s="253">
        <v>0</v>
      </c>
      <c r="AJ1209" s="253"/>
      <c r="AK1209" s="253">
        <v>7950000</v>
      </c>
      <c r="AL1209" s="253"/>
      <c r="AM1209" s="253"/>
      <c r="AN1209" s="253"/>
      <c r="AO1209" s="253">
        <v>7950000</v>
      </c>
      <c r="AP1209" s="253"/>
      <c r="AQ1209" s="253"/>
      <c r="AR1209" s="253"/>
      <c r="AS1209" s="253">
        <f>IF(SUM(AL1209:AO1209)&lt;SUM(AK1209),SUM(AK1209)-SUM(AL1209:AO1209),)</f>
        <v>0</v>
      </c>
      <c r="AT1209" s="27">
        <f t="shared" si="146"/>
        <v>0</v>
      </c>
      <c r="BH1209" s="256"/>
    </row>
    <row r="1210" spans="1:60" ht="18" customHeight="1">
      <c r="A1210" s="218">
        <f>SUBTOTAL(3,$AT$7:AT1210)</f>
        <v>1204</v>
      </c>
      <c r="B1210" s="251" t="s">
        <v>13643</v>
      </c>
      <c r="C1210" s="251" t="str">
        <f t="shared" si="149"/>
        <v>009</v>
      </c>
      <c r="D1210" s="260" t="s">
        <v>6158</v>
      </c>
      <c r="E1210" s="258" t="s">
        <v>13644</v>
      </c>
      <c r="F1210" s="251" t="s">
        <v>11470</v>
      </c>
      <c r="G1210" s="251" t="s">
        <v>7106</v>
      </c>
      <c r="H1210" s="251"/>
      <c r="I1210" s="259" t="s">
        <v>7097</v>
      </c>
      <c r="J1210" s="252"/>
      <c r="K1210" s="259" t="s">
        <v>7097</v>
      </c>
      <c r="L1210" s="252"/>
      <c r="M1210" s="251" t="s">
        <v>12933</v>
      </c>
      <c r="N1210" s="251"/>
      <c r="O1210" s="251"/>
      <c r="P1210" s="251"/>
      <c r="Q1210" s="288">
        <v>6600000</v>
      </c>
      <c r="R1210" s="288"/>
      <c r="S1210" s="288"/>
      <c r="T1210" s="288"/>
      <c r="U1210" s="253">
        <v>6600000</v>
      </c>
      <c r="V1210" s="253"/>
      <c r="W1210" s="253"/>
      <c r="X1210" s="253"/>
      <c r="Y1210" s="253"/>
      <c r="Z1210" s="253"/>
      <c r="AA1210" s="253"/>
      <c r="AB1210" s="253"/>
      <c r="AC1210" s="253"/>
      <c r="AD1210" s="253"/>
      <c r="AE1210" s="253"/>
      <c r="AF1210" s="253"/>
      <c r="AG1210" s="253"/>
      <c r="AH1210" s="253"/>
      <c r="AI1210" s="253">
        <v>0</v>
      </c>
      <c r="AJ1210" s="253"/>
      <c r="AK1210" s="253">
        <v>7950000</v>
      </c>
      <c r="AL1210" s="253"/>
      <c r="AM1210" s="253">
        <v>7950000</v>
      </c>
      <c r="AN1210" s="253"/>
      <c r="AO1210" s="253"/>
      <c r="AP1210" s="253"/>
      <c r="AQ1210" s="253"/>
      <c r="AR1210" s="253"/>
      <c r="AS1210" s="253">
        <f t="shared" ref="AS1210:AS1216" si="150">IF(SUM(AL1210:AM1210)&lt;SUM(AK1210),SUM(AK1210)-SUM(AL1210:AM1210),)</f>
        <v>0</v>
      </c>
      <c r="AT1210" s="27">
        <f t="shared" si="146"/>
        <v>0</v>
      </c>
      <c r="BH1210" s="256"/>
    </row>
    <row r="1211" spans="1:60" ht="18" customHeight="1">
      <c r="A1211" s="218">
        <f>SUBTOTAL(3,$AT$7:AT1211)</f>
        <v>1205</v>
      </c>
      <c r="B1211" s="251" t="s">
        <v>13645</v>
      </c>
      <c r="C1211" s="251" t="str">
        <f t="shared" si="149"/>
        <v>009</v>
      </c>
      <c r="D1211" s="260" t="s">
        <v>6979</v>
      </c>
      <c r="E1211" s="258" t="s">
        <v>13646</v>
      </c>
      <c r="F1211" s="251" t="s">
        <v>11865</v>
      </c>
      <c r="G1211" s="251" t="s">
        <v>7106</v>
      </c>
      <c r="H1211" s="251"/>
      <c r="I1211" s="259" t="s">
        <v>7097</v>
      </c>
      <c r="J1211" s="252"/>
      <c r="K1211" s="259" t="s">
        <v>7097</v>
      </c>
      <c r="L1211" s="252"/>
      <c r="M1211" s="251" t="s">
        <v>12946</v>
      </c>
      <c r="N1211" s="251"/>
      <c r="O1211" s="251"/>
      <c r="P1211" s="251"/>
      <c r="Q1211" s="288">
        <v>6600000</v>
      </c>
      <c r="R1211" s="288"/>
      <c r="S1211" s="288"/>
      <c r="T1211" s="288"/>
      <c r="U1211" s="253">
        <v>6600000</v>
      </c>
      <c r="V1211" s="253"/>
      <c r="W1211" s="253"/>
      <c r="X1211" s="253"/>
      <c r="Y1211" s="253"/>
      <c r="Z1211" s="253"/>
      <c r="AA1211" s="253"/>
      <c r="AB1211" s="253"/>
      <c r="AC1211" s="253"/>
      <c r="AD1211" s="253"/>
      <c r="AE1211" s="253"/>
      <c r="AF1211" s="253"/>
      <c r="AG1211" s="253"/>
      <c r="AH1211" s="253"/>
      <c r="AI1211" s="253">
        <v>0</v>
      </c>
      <c r="AJ1211" s="253"/>
      <c r="AK1211" s="253">
        <v>7950000</v>
      </c>
      <c r="AL1211" s="253"/>
      <c r="AM1211" s="253">
        <v>7950000</v>
      </c>
      <c r="AN1211" s="253"/>
      <c r="AO1211" s="253"/>
      <c r="AP1211" s="253"/>
      <c r="AQ1211" s="253"/>
      <c r="AR1211" s="253"/>
      <c r="AS1211" s="253">
        <f t="shared" si="150"/>
        <v>0</v>
      </c>
      <c r="AT1211" s="27">
        <f t="shared" si="146"/>
        <v>0</v>
      </c>
      <c r="BH1211" s="256"/>
    </row>
    <row r="1212" spans="1:60" ht="18" customHeight="1">
      <c r="A1212" s="218">
        <f>SUBTOTAL(3,$AT$7:AT1212)</f>
        <v>1206</v>
      </c>
      <c r="B1212" s="251" t="s">
        <v>13600</v>
      </c>
      <c r="C1212" s="251" t="str">
        <f t="shared" si="149"/>
        <v>009</v>
      </c>
      <c r="D1212" s="260" t="s">
        <v>13601</v>
      </c>
      <c r="E1212" s="258" t="s">
        <v>13602</v>
      </c>
      <c r="F1212" s="251" t="s">
        <v>10671</v>
      </c>
      <c r="G1212" s="251" t="s">
        <v>7106</v>
      </c>
      <c r="H1212" s="251"/>
      <c r="I1212" s="259" t="s">
        <v>7097</v>
      </c>
      <c r="J1212" s="252"/>
      <c r="K1212" s="259" t="s">
        <v>7097</v>
      </c>
      <c r="L1212" s="252"/>
      <c r="M1212" s="251" t="s">
        <v>12930</v>
      </c>
      <c r="N1212" s="251"/>
      <c r="O1212" s="251"/>
      <c r="P1212" s="251"/>
      <c r="Q1212" s="288">
        <v>6600000</v>
      </c>
      <c r="R1212" s="288"/>
      <c r="S1212" s="288"/>
      <c r="T1212" s="288"/>
      <c r="U1212" s="253"/>
      <c r="V1212" s="253"/>
      <c r="W1212" s="253">
        <v>6600000</v>
      </c>
      <c r="X1212" s="253"/>
      <c r="Y1212" s="253"/>
      <c r="Z1212" s="253"/>
      <c r="AA1212" s="253"/>
      <c r="AB1212" s="253"/>
      <c r="AC1212" s="253"/>
      <c r="AD1212" s="253"/>
      <c r="AE1212" s="253"/>
      <c r="AF1212" s="253"/>
      <c r="AG1212" s="253"/>
      <c r="AH1212" s="253"/>
      <c r="AI1212" s="253">
        <v>0</v>
      </c>
      <c r="AJ1212" s="253"/>
      <c r="AK1212" s="253">
        <v>7950000</v>
      </c>
      <c r="AL1212" s="253"/>
      <c r="AM1212" s="253">
        <v>7950000</v>
      </c>
      <c r="AN1212" s="253"/>
      <c r="AO1212" s="253"/>
      <c r="AP1212" s="253"/>
      <c r="AQ1212" s="253"/>
      <c r="AR1212" s="253"/>
      <c r="AS1212" s="253">
        <f t="shared" si="150"/>
        <v>0</v>
      </c>
      <c r="AT1212" s="27">
        <f t="shared" si="146"/>
        <v>0</v>
      </c>
      <c r="BH1212" s="256"/>
    </row>
    <row r="1213" spans="1:60" ht="18" customHeight="1">
      <c r="A1213" s="218">
        <f>SUBTOTAL(3,$AT$7:AT1213)</f>
        <v>1207</v>
      </c>
      <c r="B1213" s="251" t="s">
        <v>13614</v>
      </c>
      <c r="C1213" s="251" t="str">
        <f t="shared" si="149"/>
        <v>009</v>
      </c>
      <c r="D1213" s="260" t="s">
        <v>13615</v>
      </c>
      <c r="E1213" s="258" t="s">
        <v>13616</v>
      </c>
      <c r="F1213" s="251" t="s">
        <v>13338</v>
      </c>
      <c r="G1213" s="251" t="s">
        <v>7106</v>
      </c>
      <c r="H1213" s="251"/>
      <c r="I1213" s="259" t="s">
        <v>7097</v>
      </c>
      <c r="J1213" s="252"/>
      <c r="K1213" s="259" t="s">
        <v>7097</v>
      </c>
      <c r="L1213" s="252"/>
      <c r="M1213" s="251" t="s">
        <v>12930</v>
      </c>
      <c r="N1213" s="251"/>
      <c r="O1213" s="251"/>
      <c r="P1213" s="251"/>
      <c r="Q1213" s="288">
        <v>6600000</v>
      </c>
      <c r="R1213" s="288"/>
      <c r="S1213" s="288"/>
      <c r="T1213" s="288"/>
      <c r="U1213" s="253"/>
      <c r="V1213" s="253"/>
      <c r="W1213" s="253"/>
      <c r="X1213" s="253"/>
      <c r="Y1213" s="253">
        <v>6600000</v>
      </c>
      <c r="Z1213" s="253"/>
      <c r="AA1213" s="253"/>
      <c r="AB1213" s="253"/>
      <c r="AC1213" s="253"/>
      <c r="AD1213" s="253"/>
      <c r="AE1213" s="253"/>
      <c r="AF1213" s="253"/>
      <c r="AG1213" s="253"/>
      <c r="AH1213" s="253"/>
      <c r="AI1213" s="253">
        <v>0</v>
      </c>
      <c r="AJ1213" s="253"/>
      <c r="AK1213" s="253">
        <v>7950000</v>
      </c>
      <c r="AL1213" s="253"/>
      <c r="AM1213" s="253">
        <v>7950000</v>
      </c>
      <c r="AN1213" s="253"/>
      <c r="AO1213" s="253"/>
      <c r="AP1213" s="253"/>
      <c r="AQ1213" s="253"/>
      <c r="AR1213" s="253"/>
      <c r="AS1213" s="253">
        <f t="shared" si="150"/>
        <v>0</v>
      </c>
      <c r="AT1213" s="27">
        <f t="shared" si="146"/>
        <v>0</v>
      </c>
      <c r="BH1213" s="256"/>
    </row>
    <row r="1214" spans="1:60" ht="18" customHeight="1">
      <c r="A1214" s="218">
        <f>SUBTOTAL(3,$AT$7:AT1214)</f>
        <v>1208</v>
      </c>
      <c r="B1214" s="251" t="s">
        <v>13653</v>
      </c>
      <c r="C1214" s="251" t="str">
        <f t="shared" si="149"/>
        <v>010</v>
      </c>
      <c r="D1214" s="260" t="s">
        <v>5206</v>
      </c>
      <c r="E1214" s="258" t="s">
        <v>13654</v>
      </c>
      <c r="F1214" s="251" t="s">
        <v>12358</v>
      </c>
      <c r="G1214" s="251" t="s">
        <v>496</v>
      </c>
      <c r="H1214" s="251"/>
      <c r="I1214" s="259" t="s">
        <v>8336</v>
      </c>
      <c r="J1214" s="252"/>
      <c r="K1214" s="259" t="s">
        <v>8336</v>
      </c>
      <c r="L1214" s="252"/>
      <c r="M1214" s="251" t="s">
        <v>13655</v>
      </c>
      <c r="N1214" s="251"/>
      <c r="O1214" s="251"/>
      <c r="P1214" s="251"/>
      <c r="Q1214" s="288">
        <v>7700000</v>
      </c>
      <c r="R1214" s="288"/>
      <c r="S1214" s="288"/>
      <c r="T1214" s="288"/>
      <c r="U1214" s="253">
        <v>7700000</v>
      </c>
      <c r="V1214" s="253"/>
      <c r="W1214" s="253"/>
      <c r="X1214" s="253"/>
      <c r="Y1214" s="253"/>
      <c r="Z1214" s="253"/>
      <c r="AA1214" s="253"/>
      <c r="AB1214" s="253"/>
      <c r="AC1214" s="253"/>
      <c r="AD1214" s="253"/>
      <c r="AE1214" s="253"/>
      <c r="AF1214" s="253"/>
      <c r="AG1214" s="253"/>
      <c r="AH1214" s="253"/>
      <c r="AI1214" s="253">
        <v>0</v>
      </c>
      <c r="AJ1214" s="253"/>
      <c r="AK1214" s="253">
        <v>8550000</v>
      </c>
      <c r="AL1214" s="253"/>
      <c r="AM1214" s="253">
        <v>8550000</v>
      </c>
      <c r="AN1214" s="253"/>
      <c r="AO1214" s="253"/>
      <c r="AP1214" s="253"/>
      <c r="AQ1214" s="253"/>
      <c r="AR1214" s="253"/>
      <c r="AS1214" s="253">
        <f t="shared" si="150"/>
        <v>0</v>
      </c>
      <c r="AT1214" s="27">
        <f t="shared" si="146"/>
        <v>0</v>
      </c>
      <c r="BH1214" s="256"/>
    </row>
    <row r="1215" spans="1:60" ht="18" customHeight="1">
      <c r="A1215" s="218">
        <f>SUBTOTAL(3,$AT$7:AT1215)</f>
        <v>1209</v>
      </c>
      <c r="B1215" s="251" t="s">
        <v>13656</v>
      </c>
      <c r="C1215" s="251" t="str">
        <f t="shared" si="149"/>
        <v>010</v>
      </c>
      <c r="D1215" s="260" t="s">
        <v>5917</v>
      </c>
      <c r="E1215" s="258" t="s">
        <v>13657</v>
      </c>
      <c r="F1215" s="251" t="s">
        <v>11237</v>
      </c>
      <c r="G1215" s="251" t="s">
        <v>496</v>
      </c>
      <c r="H1215" s="251"/>
      <c r="I1215" s="259" t="s">
        <v>8336</v>
      </c>
      <c r="J1215" s="252"/>
      <c r="K1215" s="259" t="s">
        <v>8336</v>
      </c>
      <c r="L1215" s="252"/>
      <c r="M1215" s="251" t="s">
        <v>13655</v>
      </c>
      <c r="N1215" s="251"/>
      <c r="O1215" s="251"/>
      <c r="P1215" s="251"/>
      <c r="Q1215" s="288">
        <v>7700000</v>
      </c>
      <c r="R1215" s="288"/>
      <c r="S1215" s="288"/>
      <c r="T1215" s="288"/>
      <c r="U1215" s="253">
        <v>7700000</v>
      </c>
      <c r="V1215" s="253"/>
      <c r="W1215" s="253"/>
      <c r="X1215" s="253"/>
      <c r="Y1215" s="253"/>
      <c r="Z1215" s="253"/>
      <c r="AA1215" s="253"/>
      <c r="AB1215" s="253"/>
      <c r="AC1215" s="253"/>
      <c r="AD1215" s="253"/>
      <c r="AE1215" s="253"/>
      <c r="AF1215" s="253"/>
      <c r="AG1215" s="253"/>
      <c r="AH1215" s="253"/>
      <c r="AI1215" s="253">
        <v>0</v>
      </c>
      <c r="AJ1215" s="253"/>
      <c r="AK1215" s="253">
        <v>8550000</v>
      </c>
      <c r="AL1215" s="253"/>
      <c r="AM1215" s="253">
        <v>8550000</v>
      </c>
      <c r="AN1215" s="253"/>
      <c r="AO1215" s="253"/>
      <c r="AP1215" s="253"/>
      <c r="AQ1215" s="253"/>
      <c r="AR1215" s="253"/>
      <c r="AS1215" s="253">
        <f t="shared" si="150"/>
        <v>0</v>
      </c>
      <c r="AT1215" s="27">
        <f t="shared" si="146"/>
        <v>0</v>
      </c>
      <c r="BH1215" s="256"/>
    </row>
    <row r="1216" spans="1:60" ht="18" customHeight="1">
      <c r="A1216" s="218">
        <f>SUBTOTAL(3,$AT$7:AT1216)</f>
        <v>1210</v>
      </c>
      <c r="B1216" s="251" t="s">
        <v>13617</v>
      </c>
      <c r="C1216" s="251" t="str">
        <f t="shared" si="149"/>
        <v>009</v>
      </c>
      <c r="D1216" s="260" t="s">
        <v>13618</v>
      </c>
      <c r="E1216" s="258" t="s">
        <v>13619</v>
      </c>
      <c r="F1216" s="251" t="s">
        <v>11721</v>
      </c>
      <c r="G1216" s="251" t="s">
        <v>7106</v>
      </c>
      <c r="H1216" s="251"/>
      <c r="I1216" s="259" t="s">
        <v>7097</v>
      </c>
      <c r="J1216" s="252"/>
      <c r="K1216" s="259" t="s">
        <v>7097</v>
      </c>
      <c r="L1216" s="252"/>
      <c r="M1216" s="251" t="s">
        <v>12933</v>
      </c>
      <c r="N1216" s="251"/>
      <c r="O1216" s="251"/>
      <c r="P1216" s="251"/>
      <c r="Q1216" s="288">
        <v>6600000</v>
      </c>
      <c r="R1216" s="288"/>
      <c r="S1216" s="288"/>
      <c r="T1216" s="288"/>
      <c r="U1216" s="253"/>
      <c r="V1216" s="253"/>
      <c r="W1216" s="253"/>
      <c r="X1216" s="253"/>
      <c r="Y1216" s="253"/>
      <c r="Z1216" s="253"/>
      <c r="AA1216" s="253"/>
      <c r="AB1216" s="253"/>
      <c r="AC1216" s="253"/>
      <c r="AD1216" s="253"/>
      <c r="AE1216" s="253"/>
      <c r="AF1216" s="253"/>
      <c r="AG1216" s="253"/>
      <c r="AH1216" s="253"/>
      <c r="AI1216" s="253">
        <v>6600000</v>
      </c>
      <c r="AJ1216" s="253"/>
      <c r="AK1216" s="253">
        <v>7950000</v>
      </c>
      <c r="AL1216" s="253"/>
      <c r="AM1216" s="253"/>
      <c r="AN1216" s="253"/>
      <c r="AO1216" s="253"/>
      <c r="AP1216" s="253"/>
      <c r="AQ1216" s="253"/>
      <c r="AR1216" s="253"/>
      <c r="AS1216" s="253">
        <f t="shared" si="150"/>
        <v>7950000</v>
      </c>
      <c r="AT1216" s="27">
        <f t="shared" si="146"/>
        <v>14550000</v>
      </c>
      <c r="BH1216" s="256"/>
    </row>
    <row r="1217" spans="1:60" ht="18" customHeight="1">
      <c r="A1217" s="218">
        <f>SUBTOTAL(3,$AT$7:AT1217)</f>
        <v>1211</v>
      </c>
      <c r="B1217" s="251" t="s">
        <v>13659</v>
      </c>
      <c r="C1217" s="251" t="str">
        <f t="shared" si="149"/>
        <v>010</v>
      </c>
      <c r="D1217" s="260" t="s">
        <v>6641</v>
      </c>
      <c r="E1217" s="258" t="s">
        <v>13660</v>
      </c>
      <c r="F1217" s="251" t="s">
        <v>10828</v>
      </c>
      <c r="G1217" s="251" t="s">
        <v>496</v>
      </c>
      <c r="H1217" s="251"/>
      <c r="I1217" s="259" t="s">
        <v>8336</v>
      </c>
      <c r="J1217" s="252"/>
      <c r="K1217" s="259" t="s">
        <v>8336</v>
      </c>
      <c r="L1217" s="252"/>
      <c r="M1217" s="251" t="s">
        <v>13655</v>
      </c>
      <c r="N1217" s="251"/>
      <c r="O1217" s="251"/>
      <c r="P1217" s="251"/>
      <c r="Q1217" s="288">
        <v>7700000</v>
      </c>
      <c r="R1217" s="288"/>
      <c r="S1217" s="288"/>
      <c r="T1217" s="288"/>
      <c r="U1217" s="253">
        <v>7700000</v>
      </c>
      <c r="V1217" s="253"/>
      <c r="W1217" s="253"/>
      <c r="X1217" s="253"/>
      <c r="Y1217" s="253"/>
      <c r="Z1217" s="253"/>
      <c r="AA1217" s="253"/>
      <c r="AB1217" s="253"/>
      <c r="AC1217" s="253"/>
      <c r="AD1217" s="253"/>
      <c r="AE1217" s="253"/>
      <c r="AF1217" s="253"/>
      <c r="AG1217" s="253"/>
      <c r="AH1217" s="253"/>
      <c r="AI1217" s="253">
        <v>0</v>
      </c>
      <c r="AJ1217" s="253"/>
      <c r="AK1217" s="253">
        <v>8550000</v>
      </c>
      <c r="AL1217" s="253"/>
      <c r="AM1217" s="253"/>
      <c r="AN1217" s="253"/>
      <c r="AO1217" s="253">
        <v>8550000</v>
      </c>
      <c r="AP1217" s="253"/>
      <c r="AQ1217" s="253"/>
      <c r="AR1217" s="253"/>
      <c r="AS1217" s="253">
        <f>IF(SUM(AL1217:AO1217)&lt;SUM(AK1217),SUM(AK1217)-SUM(AL1217:AO1217),)</f>
        <v>0</v>
      </c>
      <c r="AT1217" s="27">
        <f t="shared" si="146"/>
        <v>0</v>
      </c>
      <c r="BH1217" s="256"/>
    </row>
    <row r="1218" spans="1:60" ht="18" customHeight="1">
      <c r="A1218" s="218">
        <f>SUBTOTAL(3,$AT$7:AT1218)</f>
        <v>1212</v>
      </c>
      <c r="B1218" s="251" t="s">
        <v>13661</v>
      </c>
      <c r="C1218" s="251" t="str">
        <f t="shared" si="149"/>
        <v>010</v>
      </c>
      <c r="D1218" s="260" t="s">
        <v>6788</v>
      </c>
      <c r="E1218" s="258" t="s">
        <v>13662</v>
      </c>
      <c r="F1218" s="251" t="s">
        <v>12305</v>
      </c>
      <c r="G1218" s="251" t="s">
        <v>496</v>
      </c>
      <c r="H1218" s="251"/>
      <c r="I1218" s="259" t="s">
        <v>8336</v>
      </c>
      <c r="J1218" s="252"/>
      <c r="K1218" s="259" t="s">
        <v>8336</v>
      </c>
      <c r="L1218" s="252"/>
      <c r="M1218" s="251" t="s">
        <v>13655</v>
      </c>
      <c r="N1218" s="251"/>
      <c r="O1218" s="251"/>
      <c r="P1218" s="251"/>
      <c r="Q1218" s="288">
        <v>7700000</v>
      </c>
      <c r="R1218" s="288"/>
      <c r="S1218" s="288"/>
      <c r="T1218" s="288"/>
      <c r="U1218" s="253">
        <v>7700000</v>
      </c>
      <c r="V1218" s="253"/>
      <c r="W1218" s="253"/>
      <c r="X1218" s="253"/>
      <c r="Y1218" s="253"/>
      <c r="Z1218" s="253"/>
      <c r="AA1218" s="253"/>
      <c r="AB1218" s="253"/>
      <c r="AC1218" s="253"/>
      <c r="AD1218" s="253"/>
      <c r="AE1218" s="253"/>
      <c r="AF1218" s="253"/>
      <c r="AG1218" s="253"/>
      <c r="AH1218" s="253"/>
      <c r="AI1218" s="253">
        <v>0</v>
      </c>
      <c r="AJ1218" s="253"/>
      <c r="AK1218" s="253">
        <v>8550000</v>
      </c>
      <c r="AL1218" s="253"/>
      <c r="AM1218" s="253">
        <v>8550000</v>
      </c>
      <c r="AN1218" s="253"/>
      <c r="AO1218" s="253"/>
      <c r="AP1218" s="253"/>
      <c r="AQ1218" s="253"/>
      <c r="AR1218" s="253"/>
      <c r="AS1218" s="253">
        <f>IF(SUM(AL1218:AM1218)&lt;SUM(AK1218),SUM(AK1218)-SUM(AL1218:AM1218),)</f>
        <v>0</v>
      </c>
      <c r="AT1218" s="27">
        <f t="shared" si="146"/>
        <v>0</v>
      </c>
      <c r="BH1218" s="256"/>
    </row>
    <row r="1219" spans="1:60" ht="18" customHeight="1">
      <c r="A1219" s="218">
        <f>SUBTOTAL(3,$AT$7:AT1219)</f>
        <v>1213</v>
      </c>
      <c r="B1219" s="251" t="s">
        <v>13647</v>
      </c>
      <c r="C1219" s="251" t="str">
        <f t="shared" si="149"/>
        <v>009</v>
      </c>
      <c r="D1219" s="260" t="s">
        <v>13648</v>
      </c>
      <c r="E1219" s="258" t="s">
        <v>13649</v>
      </c>
      <c r="F1219" s="251" t="s">
        <v>10593</v>
      </c>
      <c r="G1219" s="251" t="s">
        <v>7106</v>
      </c>
      <c r="H1219" s="251"/>
      <c r="I1219" s="259" t="s">
        <v>7097</v>
      </c>
      <c r="J1219" s="252"/>
      <c r="K1219" s="259" t="s">
        <v>7097</v>
      </c>
      <c r="L1219" s="252"/>
      <c r="M1219" s="251" t="s">
        <v>12942</v>
      </c>
      <c r="N1219" s="251"/>
      <c r="O1219" s="251"/>
      <c r="P1219" s="251"/>
      <c r="Q1219" s="288">
        <v>6600000</v>
      </c>
      <c r="R1219" s="288"/>
      <c r="S1219" s="288"/>
      <c r="T1219" s="288"/>
      <c r="U1219" s="253"/>
      <c r="V1219" s="253"/>
      <c r="W1219" s="253"/>
      <c r="X1219" s="253"/>
      <c r="Y1219" s="253"/>
      <c r="Z1219" s="253"/>
      <c r="AA1219" s="253"/>
      <c r="AB1219" s="253"/>
      <c r="AC1219" s="253"/>
      <c r="AD1219" s="253"/>
      <c r="AE1219" s="253"/>
      <c r="AF1219" s="253"/>
      <c r="AG1219" s="253"/>
      <c r="AH1219" s="253"/>
      <c r="AI1219" s="253">
        <v>6600000</v>
      </c>
      <c r="AJ1219" s="253"/>
      <c r="AK1219" s="253">
        <v>7950000</v>
      </c>
      <c r="AL1219" s="253"/>
      <c r="AM1219" s="253"/>
      <c r="AN1219" s="253"/>
      <c r="AO1219" s="253"/>
      <c r="AP1219" s="253"/>
      <c r="AQ1219" s="253"/>
      <c r="AR1219" s="253"/>
      <c r="AS1219" s="253">
        <f>IF(SUM(AL1219:AM1219)&lt;SUM(AK1219),SUM(AK1219)-SUM(AL1219:AM1219),)</f>
        <v>7950000</v>
      </c>
      <c r="AT1219" s="27">
        <f t="shared" si="146"/>
        <v>14550000</v>
      </c>
      <c r="BH1219" s="256"/>
    </row>
    <row r="1220" spans="1:60" ht="18" customHeight="1">
      <c r="A1220" s="218">
        <f>SUBTOTAL(3,$AT$7:AT1220)</f>
        <v>1214</v>
      </c>
      <c r="B1220" s="251" t="s">
        <v>13666</v>
      </c>
      <c r="C1220" s="251" t="str">
        <f t="shared" si="149"/>
        <v>010</v>
      </c>
      <c r="D1220" s="260" t="s">
        <v>6888</v>
      </c>
      <c r="E1220" s="258" t="s">
        <v>13667</v>
      </c>
      <c r="F1220" s="251" t="s">
        <v>11969</v>
      </c>
      <c r="G1220" s="251" t="s">
        <v>496</v>
      </c>
      <c r="H1220" s="251"/>
      <c r="I1220" s="259" t="s">
        <v>8336</v>
      </c>
      <c r="J1220" s="252"/>
      <c r="K1220" s="259" t="s">
        <v>8336</v>
      </c>
      <c r="L1220" s="252"/>
      <c r="M1220" s="251" t="s">
        <v>13655</v>
      </c>
      <c r="N1220" s="251"/>
      <c r="O1220" s="251"/>
      <c r="P1220" s="251"/>
      <c r="Q1220" s="288">
        <v>7700000</v>
      </c>
      <c r="R1220" s="288"/>
      <c r="S1220" s="288"/>
      <c r="T1220" s="288"/>
      <c r="U1220" s="253">
        <v>7700000</v>
      </c>
      <c r="V1220" s="253"/>
      <c r="W1220" s="253"/>
      <c r="X1220" s="253"/>
      <c r="Y1220" s="253"/>
      <c r="Z1220" s="253"/>
      <c r="AA1220" s="253"/>
      <c r="AB1220" s="253"/>
      <c r="AC1220" s="253"/>
      <c r="AD1220" s="253"/>
      <c r="AE1220" s="253"/>
      <c r="AF1220" s="253"/>
      <c r="AG1220" s="253"/>
      <c r="AH1220" s="253"/>
      <c r="AI1220" s="253">
        <v>0</v>
      </c>
      <c r="AJ1220" s="253"/>
      <c r="AK1220" s="253">
        <v>8550000</v>
      </c>
      <c r="AL1220" s="253"/>
      <c r="AM1220" s="253"/>
      <c r="AN1220" s="253"/>
      <c r="AO1220" s="253"/>
      <c r="AP1220" s="253"/>
      <c r="AQ1220" s="253">
        <v>8550000</v>
      </c>
      <c r="AR1220" s="253"/>
      <c r="AS1220" s="253">
        <f>IF(SUM(AL1220:AQ1220)&lt;SUM(AK1220),SUM(AK1220)-SUM(AL1220:AQ1220),)</f>
        <v>0</v>
      </c>
      <c r="AT1220" s="27">
        <f t="shared" si="146"/>
        <v>0</v>
      </c>
      <c r="BH1220" s="256"/>
    </row>
    <row r="1221" spans="1:60" ht="18" customHeight="1">
      <c r="A1221" s="218">
        <f>SUBTOTAL(3,$AT$7:AT1221)</f>
        <v>1215</v>
      </c>
      <c r="B1221" s="251" t="s">
        <v>13650</v>
      </c>
      <c r="C1221" s="251" t="str">
        <f t="shared" si="149"/>
        <v>009</v>
      </c>
      <c r="D1221" s="260" t="s">
        <v>13651</v>
      </c>
      <c r="E1221" s="258" t="s">
        <v>13652</v>
      </c>
      <c r="F1221" s="251" t="s">
        <v>10892</v>
      </c>
      <c r="G1221" s="251" t="s">
        <v>7106</v>
      </c>
      <c r="H1221" s="251"/>
      <c r="I1221" s="259" t="s">
        <v>7097</v>
      </c>
      <c r="J1221" s="252"/>
      <c r="K1221" s="259" t="s">
        <v>7097</v>
      </c>
      <c r="L1221" s="252"/>
      <c r="M1221" s="251" t="s">
        <v>12950</v>
      </c>
      <c r="N1221" s="251"/>
      <c r="O1221" s="251"/>
      <c r="P1221" s="251"/>
      <c r="Q1221" s="288">
        <v>6600000</v>
      </c>
      <c r="R1221" s="288"/>
      <c r="S1221" s="288"/>
      <c r="T1221" s="288"/>
      <c r="U1221" s="253"/>
      <c r="V1221" s="253"/>
      <c r="W1221" s="253">
        <v>6600000</v>
      </c>
      <c r="X1221" s="253"/>
      <c r="Y1221" s="253"/>
      <c r="Z1221" s="253"/>
      <c r="AA1221" s="253"/>
      <c r="AB1221" s="253"/>
      <c r="AC1221" s="253"/>
      <c r="AD1221" s="253"/>
      <c r="AE1221" s="253"/>
      <c r="AF1221" s="253"/>
      <c r="AG1221" s="253"/>
      <c r="AH1221" s="253"/>
      <c r="AI1221" s="253">
        <v>0</v>
      </c>
      <c r="AJ1221" s="253"/>
      <c r="AK1221" s="253">
        <v>7950000</v>
      </c>
      <c r="AL1221" s="253"/>
      <c r="AM1221" s="253"/>
      <c r="AN1221" s="253"/>
      <c r="AO1221" s="253"/>
      <c r="AP1221" s="253"/>
      <c r="AQ1221" s="253"/>
      <c r="AR1221" s="253"/>
      <c r="AS1221" s="253">
        <f>IF(SUM(AL1221:AM1221)&lt;SUM(AK1221),SUM(AK1221)-SUM(AL1221:AM1221),)</f>
        <v>7950000</v>
      </c>
      <c r="AT1221" s="27">
        <f t="shared" si="146"/>
        <v>7950000</v>
      </c>
      <c r="BH1221" s="256"/>
    </row>
    <row r="1222" spans="1:60" ht="18" customHeight="1">
      <c r="A1222" s="218">
        <f>SUBTOTAL(3,$AT$7:AT1222)</f>
        <v>1216</v>
      </c>
      <c r="B1222" s="251" t="s">
        <v>13671</v>
      </c>
      <c r="C1222" s="251" t="str">
        <f t="shared" si="149"/>
        <v>011</v>
      </c>
      <c r="D1222" s="260" t="s">
        <v>6863</v>
      </c>
      <c r="E1222" s="258" t="s">
        <v>13672</v>
      </c>
      <c r="F1222" s="251" t="s">
        <v>11087</v>
      </c>
      <c r="G1222" s="251" t="s">
        <v>7106</v>
      </c>
      <c r="H1222" s="251"/>
      <c r="I1222" s="259" t="s">
        <v>10053</v>
      </c>
      <c r="J1222" s="252"/>
      <c r="K1222" s="259" t="s">
        <v>10053</v>
      </c>
      <c r="L1222" s="252"/>
      <c r="M1222" s="251" t="s">
        <v>10510</v>
      </c>
      <c r="N1222" s="251"/>
      <c r="O1222" s="251"/>
      <c r="P1222" s="251"/>
      <c r="Q1222" s="288">
        <v>7500000</v>
      </c>
      <c r="R1222" s="288"/>
      <c r="S1222" s="288"/>
      <c r="T1222" s="288"/>
      <c r="U1222" s="253">
        <v>7500000</v>
      </c>
      <c r="V1222" s="253"/>
      <c r="W1222" s="253"/>
      <c r="X1222" s="253"/>
      <c r="Y1222" s="253"/>
      <c r="Z1222" s="253"/>
      <c r="AA1222" s="253"/>
      <c r="AB1222" s="253"/>
      <c r="AC1222" s="253"/>
      <c r="AD1222" s="253"/>
      <c r="AE1222" s="253"/>
      <c r="AF1222" s="253"/>
      <c r="AG1222" s="253"/>
      <c r="AH1222" s="253"/>
      <c r="AI1222" s="253">
        <v>0</v>
      </c>
      <c r="AJ1222" s="253"/>
      <c r="AK1222" s="253">
        <v>8450000</v>
      </c>
      <c r="AL1222" s="253"/>
      <c r="AM1222" s="253">
        <v>8450000</v>
      </c>
      <c r="AN1222" s="253"/>
      <c r="AO1222" s="253"/>
      <c r="AP1222" s="253"/>
      <c r="AQ1222" s="253"/>
      <c r="AR1222" s="253"/>
      <c r="AS1222" s="253">
        <f>IF(SUM(AL1222:AM1222)&lt;SUM(AK1222),SUM(AK1222)-SUM(AL1222:AM1222),)</f>
        <v>0</v>
      </c>
      <c r="AT1222" s="27">
        <f t="shared" si="146"/>
        <v>0</v>
      </c>
      <c r="BH1222" s="256"/>
    </row>
    <row r="1223" spans="1:60" ht="18" customHeight="1">
      <c r="A1223" s="218">
        <f>SUBTOTAL(3,$AT$7:AT1223)</f>
        <v>1217</v>
      </c>
      <c r="B1223" s="251" t="s">
        <v>13673</v>
      </c>
      <c r="C1223" s="251" t="str">
        <f t="shared" si="149"/>
        <v>011</v>
      </c>
      <c r="D1223" s="260" t="s">
        <v>5951</v>
      </c>
      <c r="E1223" s="258" t="s">
        <v>13674</v>
      </c>
      <c r="F1223" s="251" t="s">
        <v>10948</v>
      </c>
      <c r="G1223" s="251" t="s">
        <v>496</v>
      </c>
      <c r="H1223" s="251"/>
      <c r="I1223" s="259" t="s">
        <v>10053</v>
      </c>
      <c r="J1223" s="252"/>
      <c r="K1223" s="259" t="s">
        <v>10053</v>
      </c>
      <c r="L1223" s="252"/>
      <c r="M1223" s="251" t="s">
        <v>10510</v>
      </c>
      <c r="N1223" s="251"/>
      <c r="O1223" s="251"/>
      <c r="P1223" s="251"/>
      <c r="Q1223" s="288">
        <v>7500000</v>
      </c>
      <c r="R1223" s="288"/>
      <c r="S1223" s="288"/>
      <c r="T1223" s="288"/>
      <c r="U1223" s="253">
        <v>7500000</v>
      </c>
      <c r="V1223" s="253"/>
      <c r="W1223" s="253"/>
      <c r="X1223" s="253"/>
      <c r="Y1223" s="253"/>
      <c r="Z1223" s="253"/>
      <c r="AA1223" s="253"/>
      <c r="AB1223" s="253"/>
      <c r="AC1223" s="253"/>
      <c r="AD1223" s="253"/>
      <c r="AE1223" s="253"/>
      <c r="AF1223" s="253"/>
      <c r="AG1223" s="253"/>
      <c r="AH1223" s="253"/>
      <c r="AI1223" s="253">
        <v>0</v>
      </c>
      <c r="AJ1223" s="253"/>
      <c r="AK1223" s="253">
        <v>8450000</v>
      </c>
      <c r="AL1223" s="253"/>
      <c r="AM1223" s="253"/>
      <c r="AN1223" s="253"/>
      <c r="AO1223" s="253">
        <v>8450000</v>
      </c>
      <c r="AP1223" s="253"/>
      <c r="AQ1223" s="253"/>
      <c r="AR1223" s="253"/>
      <c r="AS1223" s="253">
        <f>IF(SUM(AL1223:AO1223)&lt;SUM(AK1223),SUM(AK1223)-SUM(AL1223:AO1223),)</f>
        <v>0</v>
      </c>
      <c r="AT1223" s="27">
        <f t="shared" si="146"/>
        <v>0</v>
      </c>
      <c r="BH1223" s="256"/>
    </row>
    <row r="1224" spans="1:60" ht="18" customHeight="1">
      <c r="A1224" s="218">
        <f>SUBTOTAL(3,$AT$7:AT1224)</f>
        <v>1218</v>
      </c>
      <c r="B1224" s="251" t="s">
        <v>13675</v>
      </c>
      <c r="C1224" s="251" t="str">
        <f t="shared" si="149"/>
        <v>011</v>
      </c>
      <c r="D1224" s="260" t="s">
        <v>6683</v>
      </c>
      <c r="E1224" s="258" t="s">
        <v>13676</v>
      </c>
      <c r="F1224" s="251" t="s">
        <v>10979</v>
      </c>
      <c r="G1224" s="251" t="s">
        <v>7106</v>
      </c>
      <c r="H1224" s="251"/>
      <c r="I1224" s="259" t="s">
        <v>10053</v>
      </c>
      <c r="J1224" s="252"/>
      <c r="K1224" s="259" t="s">
        <v>10053</v>
      </c>
      <c r="L1224" s="252"/>
      <c r="M1224" s="251" t="s">
        <v>10510</v>
      </c>
      <c r="N1224" s="251"/>
      <c r="O1224" s="251"/>
      <c r="P1224" s="251"/>
      <c r="Q1224" s="288">
        <v>7500000</v>
      </c>
      <c r="R1224" s="288"/>
      <c r="S1224" s="288"/>
      <c r="T1224" s="288"/>
      <c r="U1224" s="253">
        <v>7500000</v>
      </c>
      <c r="V1224" s="253"/>
      <c r="W1224" s="253"/>
      <c r="X1224" s="253"/>
      <c r="Y1224" s="253"/>
      <c r="Z1224" s="253"/>
      <c r="AA1224" s="253"/>
      <c r="AB1224" s="253"/>
      <c r="AC1224" s="253"/>
      <c r="AD1224" s="253"/>
      <c r="AE1224" s="253"/>
      <c r="AF1224" s="253"/>
      <c r="AG1224" s="253"/>
      <c r="AH1224" s="253"/>
      <c r="AI1224" s="253">
        <v>0</v>
      </c>
      <c r="AJ1224" s="253"/>
      <c r="AK1224" s="253">
        <v>8450000</v>
      </c>
      <c r="AL1224" s="253"/>
      <c r="AM1224" s="253"/>
      <c r="AN1224" s="253"/>
      <c r="AO1224" s="253"/>
      <c r="AP1224" s="253"/>
      <c r="AQ1224" s="253"/>
      <c r="AR1224" s="253"/>
      <c r="AS1224" s="253">
        <f>IF(SUM(AL1224:AM1224)&lt;SUM(AK1224),SUM(AK1224)-SUM(AL1224:AM1224),)</f>
        <v>8450000</v>
      </c>
      <c r="AT1224" s="27">
        <f t="shared" ref="AT1224:AT1287" si="151">AI1224+AS1224</f>
        <v>8450000</v>
      </c>
      <c r="BH1224" s="256"/>
    </row>
    <row r="1225" spans="1:60" ht="18" customHeight="1">
      <c r="A1225" s="218">
        <f>SUBTOTAL(3,$AT$7:AT1225)</f>
        <v>1219</v>
      </c>
      <c r="B1225" s="251" t="s">
        <v>13677</v>
      </c>
      <c r="C1225" s="251" t="str">
        <f t="shared" si="149"/>
        <v>011</v>
      </c>
      <c r="D1225" s="260" t="s">
        <v>5577</v>
      </c>
      <c r="E1225" s="258" t="s">
        <v>13678</v>
      </c>
      <c r="F1225" s="251" t="s">
        <v>12174</v>
      </c>
      <c r="G1225" s="251" t="s">
        <v>496</v>
      </c>
      <c r="H1225" s="251"/>
      <c r="I1225" s="259" t="s">
        <v>10053</v>
      </c>
      <c r="J1225" s="252"/>
      <c r="K1225" s="259" t="s">
        <v>10053</v>
      </c>
      <c r="L1225" s="252"/>
      <c r="M1225" s="251" t="s">
        <v>10510</v>
      </c>
      <c r="N1225" s="251"/>
      <c r="O1225" s="251"/>
      <c r="P1225" s="251"/>
      <c r="Q1225" s="288">
        <v>7500000</v>
      </c>
      <c r="R1225" s="288"/>
      <c r="S1225" s="288"/>
      <c r="T1225" s="288"/>
      <c r="U1225" s="253">
        <v>7500000</v>
      </c>
      <c r="V1225" s="253"/>
      <c r="W1225" s="253"/>
      <c r="X1225" s="253"/>
      <c r="Y1225" s="253"/>
      <c r="Z1225" s="253"/>
      <c r="AA1225" s="253"/>
      <c r="AB1225" s="253"/>
      <c r="AC1225" s="253"/>
      <c r="AD1225" s="253"/>
      <c r="AE1225" s="253"/>
      <c r="AF1225" s="253"/>
      <c r="AG1225" s="253"/>
      <c r="AH1225" s="253"/>
      <c r="AI1225" s="253">
        <v>0</v>
      </c>
      <c r="AJ1225" s="253"/>
      <c r="AK1225" s="253">
        <v>8450000</v>
      </c>
      <c r="AL1225" s="253"/>
      <c r="AM1225" s="253"/>
      <c r="AN1225" s="253"/>
      <c r="AO1225" s="253">
        <v>8450000</v>
      </c>
      <c r="AP1225" s="253"/>
      <c r="AQ1225" s="253"/>
      <c r="AR1225" s="253"/>
      <c r="AS1225" s="253">
        <f t="shared" ref="AS1225:AS1226" si="152">IF(SUM(AL1225:AO1225)&lt;SUM(AK1225),SUM(AK1225)-SUM(AL1225:AO1225),)</f>
        <v>0</v>
      </c>
      <c r="AT1225" s="27">
        <f t="shared" si="151"/>
        <v>0</v>
      </c>
      <c r="BH1225" s="256"/>
    </row>
    <row r="1226" spans="1:60" ht="18" customHeight="1">
      <c r="A1226" s="218">
        <f>SUBTOTAL(3,$AT$7:AT1226)</f>
        <v>1220</v>
      </c>
      <c r="B1226" s="251" t="s">
        <v>13679</v>
      </c>
      <c r="C1226" s="251" t="str">
        <f t="shared" si="149"/>
        <v>011</v>
      </c>
      <c r="D1226" s="260" t="s">
        <v>5627</v>
      </c>
      <c r="E1226" s="258" t="s">
        <v>13680</v>
      </c>
      <c r="F1226" s="251" t="s">
        <v>12878</v>
      </c>
      <c r="G1226" s="251" t="s">
        <v>7106</v>
      </c>
      <c r="H1226" s="251"/>
      <c r="I1226" s="259" t="s">
        <v>10053</v>
      </c>
      <c r="J1226" s="252"/>
      <c r="K1226" s="259" t="s">
        <v>10053</v>
      </c>
      <c r="L1226" s="252"/>
      <c r="M1226" s="251" t="s">
        <v>10510</v>
      </c>
      <c r="N1226" s="251"/>
      <c r="O1226" s="251"/>
      <c r="P1226" s="251"/>
      <c r="Q1226" s="288">
        <v>7500000</v>
      </c>
      <c r="R1226" s="288"/>
      <c r="S1226" s="288"/>
      <c r="T1226" s="288"/>
      <c r="U1226" s="253">
        <v>7500000</v>
      </c>
      <c r="V1226" s="253"/>
      <c r="W1226" s="253"/>
      <c r="X1226" s="253"/>
      <c r="Y1226" s="253"/>
      <c r="Z1226" s="253"/>
      <c r="AA1226" s="253"/>
      <c r="AB1226" s="253"/>
      <c r="AC1226" s="253"/>
      <c r="AD1226" s="253"/>
      <c r="AE1226" s="253"/>
      <c r="AF1226" s="253"/>
      <c r="AG1226" s="253"/>
      <c r="AH1226" s="253"/>
      <c r="AI1226" s="253">
        <v>0</v>
      </c>
      <c r="AJ1226" s="253"/>
      <c r="AK1226" s="253">
        <v>8450000</v>
      </c>
      <c r="AL1226" s="253"/>
      <c r="AM1226" s="253"/>
      <c r="AN1226" s="253"/>
      <c r="AO1226" s="253">
        <v>8450000</v>
      </c>
      <c r="AP1226" s="253"/>
      <c r="AQ1226" s="253"/>
      <c r="AR1226" s="253"/>
      <c r="AS1226" s="253">
        <f t="shared" si="152"/>
        <v>0</v>
      </c>
      <c r="AT1226" s="27">
        <f t="shared" si="151"/>
        <v>0</v>
      </c>
      <c r="BH1226" s="256"/>
    </row>
    <row r="1227" spans="1:60" ht="18" customHeight="1">
      <c r="A1227" s="218">
        <f>SUBTOTAL(3,$AT$7:AT1227)</f>
        <v>1221</v>
      </c>
      <c r="B1227" s="251" t="s">
        <v>13681</v>
      </c>
      <c r="C1227" s="251" t="str">
        <f t="shared" si="149"/>
        <v>011</v>
      </c>
      <c r="D1227" s="260" t="s">
        <v>5648</v>
      </c>
      <c r="E1227" s="258" t="s">
        <v>13682</v>
      </c>
      <c r="F1227" s="251" t="s">
        <v>11245</v>
      </c>
      <c r="G1227" s="251" t="s">
        <v>7106</v>
      </c>
      <c r="H1227" s="251"/>
      <c r="I1227" s="259" t="s">
        <v>10053</v>
      </c>
      <c r="J1227" s="252"/>
      <c r="K1227" s="259" t="s">
        <v>10053</v>
      </c>
      <c r="L1227" s="252"/>
      <c r="M1227" s="251" t="s">
        <v>10510</v>
      </c>
      <c r="N1227" s="251"/>
      <c r="O1227" s="251"/>
      <c r="P1227" s="251"/>
      <c r="Q1227" s="288">
        <v>7500000</v>
      </c>
      <c r="R1227" s="288"/>
      <c r="S1227" s="288"/>
      <c r="T1227" s="288"/>
      <c r="U1227" s="253">
        <v>7500000</v>
      </c>
      <c r="V1227" s="253"/>
      <c r="W1227" s="253"/>
      <c r="X1227" s="253"/>
      <c r="Y1227" s="253"/>
      <c r="Z1227" s="253"/>
      <c r="AA1227" s="253"/>
      <c r="AB1227" s="253"/>
      <c r="AC1227" s="253"/>
      <c r="AD1227" s="253"/>
      <c r="AE1227" s="253"/>
      <c r="AF1227" s="253"/>
      <c r="AG1227" s="253"/>
      <c r="AH1227" s="253"/>
      <c r="AI1227" s="253">
        <v>0</v>
      </c>
      <c r="AJ1227" s="253"/>
      <c r="AK1227" s="253">
        <v>8450000</v>
      </c>
      <c r="AL1227" s="253"/>
      <c r="AM1227" s="253">
        <v>8450000</v>
      </c>
      <c r="AN1227" s="253"/>
      <c r="AO1227" s="253"/>
      <c r="AP1227" s="253"/>
      <c r="AQ1227" s="253"/>
      <c r="AR1227" s="253"/>
      <c r="AS1227" s="253">
        <f>IF(SUM(AL1227:AM1227)&lt;SUM(AK1227),SUM(AK1227)-SUM(AL1227:AM1227),)</f>
        <v>0</v>
      </c>
      <c r="AT1227" s="27">
        <f t="shared" si="151"/>
        <v>0</v>
      </c>
      <c r="BH1227" s="256"/>
    </row>
    <row r="1228" spans="1:60" ht="18" customHeight="1">
      <c r="A1228" s="218">
        <f>SUBTOTAL(3,$AT$7:AT1228)</f>
        <v>1222</v>
      </c>
      <c r="B1228" s="251" t="s">
        <v>13683</v>
      </c>
      <c r="C1228" s="251" t="str">
        <f t="shared" si="149"/>
        <v>011</v>
      </c>
      <c r="D1228" s="260" t="s">
        <v>5868</v>
      </c>
      <c r="E1228" s="258" t="s">
        <v>13684</v>
      </c>
      <c r="F1228" s="251" t="s">
        <v>11003</v>
      </c>
      <c r="G1228" s="251" t="s">
        <v>496</v>
      </c>
      <c r="H1228" s="251"/>
      <c r="I1228" s="259" t="s">
        <v>10053</v>
      </c>
      <c r="J1228" s="252"/>
      <c r="K1228" s="259" t="s">
        <v>10053</v>
      </c>
      <c r="L1228" s="252"/>
      <c r="M1228" s="251" t="s">
        <v>10510</v>
      </c>
      <c r="N1228" s="251"/>
      <c r="O1228" s="251"/>
      <c r="P1228" s="251"/>
      <c r="Q1228" s="288">
        <v>7500000</v>
      </c>
      <c r="R1228" s="288"/>
      <c r="S1228" s="288"/>
      <c r="T1228" s="288"/>
      <c r="U1228" s="253">
        <v>7500000</v>
      </c>
      <c r="V1228" s="253"/>
      <c r="W1228" s="253"/>
      <c r="X1228" s="253"/>
      <c r="Y1228" s="253"/>
      <c r="Z1228" s="253"/>
      <c r="AA1228" s="253"/>
      <c r="AB1228" s="253"/>
      <c r="AC1228" s="253"/>
      <c r="AD1228" s="253"/>
      <c r="AE1228" s="253"/>
      <c r="AF1228" s="253"/>
      <c r="AG1228" s="253"/>
      <c r="AH1228" s="253"/>
      <c r="AI1228" s="253">
        <v>0</v>
      </c>
      <c r="AJ1228" s="253"/>
      <c r="AK1228" s="253">
        <v>8450000</v>
      </c>
      <c r="AL1228" s="253"/>
      <c r="AM1228" s="253"/>
      <c r="AN1228" s="253"/>
      <c r="AO1228" s="253">
        <v>8450000</v>
      </c>
      <c r="AP1228" s="253"/>
      <c r="AQ1228" s="253"/>
      <c r="AR1228" s="253"/>
      <c r="AS1228" s="253">
        <f>IF(SUM(AL1228:AO1228)&lt;SUM(AK1228),SUM(AK1228)-SUM(AL1228:AO1228),)</f>
        <v>0</v>
      </c>
      <c r="AT1228" s="27">
        <f t="shared" si="151"/>
        <v>0</v>
      </c>
      <c r="BH1228" s="256"/>
    </row>
    <row r="1229" spans="1:60" ht="18" customHeight="1">
      <c r="A1229" s="218">
        <f>SUBTOTAL(3,$AT$7:AT1229)</f>
        <v>1223</v>
      </c>
      <c r="B1229" s="251" t="s">
        <v>10471</v>
      </c>
      <c r="C1229" s="251" t="str">
        <f t="shared" si="149"/>
        <v>010</v>
      </c>
      <c r="D1229" s="260" t="s">
        <v>13658</v>
      </c>
      <c r="E1229" s="258" t="s">
        <v>10473</v>
      </c>
      <c r="F1229" s="251" t="s">
        <v>9276</v>
      </c>
      <c r="G1229" s="251" t="s">
        <v>496</v>
      </c>
      <c r="H1229" s="251"/>
      <c r="I1229" s="259" t="s">
        <v>8336</v>
      </c>
      <c r="J1229" s="252"/>
      <c r="K1229" s="259" t="s">
        <v>8336</v>
      </c>
      <c r="L1229" s="252"/>
      <c r="M1229" s="251" t="s">
        <v>13655</v>
      </c>
      <c r="N1229" s="251"/>
      <c r="O1229" s="251"/>
      <c r="P1229" s="251"/>
      <c r="Q1229" s="288">
        <v>7700000</v>
      </c>
      <c r="R1229" s="288"/>
      <c r="S1229" s="288"/>
      <c r="T1229" s="288"/>
      <c r="U1229" s="253"/>
      <c r="V1229" s="253"/>
      <c r="W1229" s="253"/>
      <c r="X1229" s="253"/>
      <c r="Y1229" s="253"/>
      <c r="Z1229" s="253"/>
      <c r="AA1229" s="253"/>
      <c r="AB1229" s="253"/>
      <c r="AC1229" s="253"/>
      <c r="AD1229" s="253"/>
      <c r="AE1229" s="253"/>
      <c r="AF1229" s="253"/>
      <c r="AG1229" s="253"/>
      <c r="AH1229" s="253"/>
      <c r="AI1229" s="253">
        <v>7700000</v>
      </c>
      <c r="AJ1229" s="253"/>
      <c r="AK1229" s="253">
        <v>8550000</v>
      </c>
      <c r="AL1229" s="253"/>
      <c r="AM1229" s="253"/>
      <c r="AN1229" s="253"/>
      <c r="AO1229" s="253"/>
      <c r="AP1229" s="253"/>
      <c r="AQ1229" s="253"/>
      <c r="AR1229" s="253"/>
      <c r="AS1229" s="253">
        <f>IF(SUM(AL1229:AM1229)&lt;SUM(AK1229),SUM(AK1229)-SUM(AL1229:AM1229),)</f>
        <v>8550000</v>
      </c>
      <c r="AT1229" s="27">
        <f t="shared" si="151"/>
        <v>16250000</v>
      </c>
      <c r="BH1229" s="256"/>
    </row>
    <row r="1230" spans="1:60" ht="18" customHeight="1">
      <c r="A1230" s="218">
        <f>SUBTOTAL(3,$AT$7:AT1230)</f>
        <v>1224</v>
      </c>
      <c r="B1230" s="251" t="s">
        <v>13688</v>
      </c>
      <c r="C1230" s="251" t="str">
        <f t="shared" si="149"/>
        <v>011</v>
      </c>
      <c r="D1230" s="260" t="s">
        <v>6413</v>
      </c>
      <c r="E1230" s="258" t="s">
        <v>13689</v>
      </c>
      <c r="F1230" s="251" t="s">
        <v>11028</v>
      </c>
      <c r="G1230" s="251" t="s">
        <v>7106</v>
      </c>
      <c r="H1230" s="251"/>
      <c r="I1230" s="259" t="s">
        <v>10053</v>
      </c>
      <c r="J1230" s="252"/>
      <c r="K1230" s="259" t="s">
        <v>10053</v>
      </c>
      <c r="L1230" s="252"/>
      <c r="M1230" s="251" t="s">
        <v>10510</v>
      </c>
      <c r="N1230" s="251"/>
      <c r="O1230" s="251"/>
      <c r="P1230" s="251"/>
      <c r="Q1230" s="288">
        <v>7500000</v>
      </c>
      <c r="R1230" s="288"/>
      <c r="S1230" s="288"/>
      <c r="T1230" s="288"/>
      <c r="U1230" s="253">
        <v>7500000</v>
      </c>
      <c r="V1230" s="253"/>
      <c r="W1230" s="253"/>
      <c r="X1230" s="253"/>
      <c r="Y1230" s="253"/>
      <c r="Z1230" s="253"/>
      <c r="AA1230" s="253"/>
      <c r="AB1230" s="253"/>
      <c r="AC1230" s="253"/>
      <c r="AD1230" s="253"/>
      <c r="AE1230" s="253"/>
      <c r="AF1230" s="253"/>
      <c r="AG1230" s="253"/>
      <c r="AH1230" s="253"/>
      <c r="AI1230" s="253">
        <v>0</v>
      </c>
      <c r="AJ1230" s="253"/>
      <c r="AK1230" s="253">
        <v>8450000</v>
      </c>
      <c r="AL1230" s="253"/>
      <c r="AM1230" s="253">
        <v>8450000</v>
      </c>
      <c r="AN1230" s="253"/>
      <c r="AO1230" s="253"/>
      <c r="AP1230" s="253"/>
      <c r="AQ1230" s="253"/>
      <c r="AR1230" s="253"/>
      <c r="AS1230" s="253">
        <f>IF(SUM(AL1230:AM1230)&lt;SUM(AK1230),SUM(AK1230)-SUM(AL1230:AM1230),)</f>
        <v>0</v>
      </c>
      <c r="AT1230" s="27">
        <f t="shared" si="151"/>
        <v>0</v>
      </c>
      <c r="BH1230" s="256"/>
    </row>
    <row r="1231" spans="1:60" ht="18" customHeight="1">
      <c r="A1231" s="218">
        <f>SUBTOTAL(3,$AT$7:AT1231)</f>
        <v>1225</v>
      </c>
      <c r="B1231" s="251" t="s">
        <v>13690</v>
      </c>
      <c r="C1231" s="251" t="str">
        <f t="shared" si="149"/>
        <v>011</v>
      </c>
      <c r="D1231" s="260" t="s">
        <v>6876</v>
      </c>
      <c r="E1231" s="258" t="s">
        <v>13691</v>
      </c>
      <c r="F1231" s="251" t="s">
        <v>10639</v>
      </c>
      <c r="G1231" s="251" t="s">
        <v>496</v>
      </c>
      <c r="H1231" s="251"/>
      <c r="I1231" s="259" t="s">
        <v>10053</v>
      </c>
      <c r="J1231" s="252"/>
      <c r="K1231" s="259" t="s">
        <v>10053</v>
      </c>
      <c r="L1231" s="252"/>
      <c r="M1231" s="251" t="s">
        <v>10510</v>
      </c>
      <c r="N1231" s="251"/>
      <c r="O1231" s="251"/>
      <c r="P1231" s="251"/>
      <c r="Q1231" s="288">
        <v>7500000</v>
      </c>
      <c r="R1231" s="288"/>
      <c r="S1231" s="288"/>
      <c r="T1231" s="288"/>
      <c r="U1231" s="253">
        <v>7500000</v>
      </c>
      <c r="V1231" s="253"/>
      <c r="W1231" s="253"/>
      <c r="X1231" s="253"/>
      <c r="Y1231" s="253"/>
      <c r="Z1231" s="253"/>
      <c r="AA1231" s="253"/>
      <c r="AB1231" s="253"/>
      <c r="AC1231" s="253"/>
      <c r="AD1231" s="253"/>
      <c r="AE1231" s="253"/>
      <c r="AF1231" s="253"/>
      <c r="AG1231" s="253"/>
      <c r="AH1231" s="253"/>
      <c r="AI1231" s="253">
        <v>0</v>
      </c>
      <c r="AJ1231" s="253"/>
      <c r="AK1231" s="253">
        <v>8450000</v>
      </c>
      <c r="AL1231" s="253"/>
      <c r="AM1231" s="253">
        <v>8450000</v>
      </c>
      <c r="AN1231" s="253"/>
      <c r="AO1231" s="253"/>
      <c r="AP1231" s="253"/>
      <c r="AQ1231" s="253"/>
      <c r="AR1231" s="253"/>
      <c r="AS1231" s="253">
        <f>IF(SUM(AL1231:AM1231)&lt;SUM(AK1231),SUM(AK1231)-SUM(AL1231:AM1231),)</f>
        <v>0</v>
      </c>
      <c r="AT1231" s="27">
        <f t="shared" si="151"/>
        <v>0</v>
      </c>
      <c r="BH1231" s="256"/>
    </row>
    <row r="1232" spans="1:60" ht="18" customHeight="1">
      <c r="A1232" s="218">
        <f>SUBTOTAL(3,$AT$7:AT1232)</f>
        <v>1226</v>
      </c>
      <c r="B1232" s="251" t="s">
        <v>13663</v>
      </c>
      <c r="C1232" s="251" t="str">
        <f t="shared" si="149"/>
        <v>010</v>
      </c>
      <c r="D1232" s="260" t="s">
        <v>13664</v>
      </c>
      <c r="E1232" s="258" t="s">
        <v>13665</v>
      </c>
      <c r="F1232" s="251" t="s">
        <v>13009</v>
      </c>
      <c r="G1232" s="251" t="s">
        <v>496</v>
      </c>
      <c r="H1232" s="251"/>
      <c r="I1232" s="259" t="s">
        <v>8336</v>
      </c>
      <c r="J1232" s="252"/>
      <c r="K1232" s="259" t="s">
        <v>8336</v>
      </c>
      <c r="L1232" s="252"/>
      <c r="M1232" s="251" t="s">
        <v>13655</v>
      </c>
      <c r="N1232" s="251"/>
      <c r="O1232" s="251"/>
      <c r="P1232" s="251"/>
      <c r="Q1232" s="288">
        <v>7700000</v>
      </c>
      <c r="R1232" s="288"/>
      <c r="S1232" s="288"/>
      <c r="T1232" s="288"/>
      <c r="U1232" s="253"/>
      <c r="V1232" s="253"/>
      <c r="W1232" s="253">
        <v>7700000</v>
      </c>
      <c r="X1232" s="253"/>
      <c r="Y1232" s="253"/>
      <c r="Z1232" s="253"/>
      <c r="AA1232" s="253"/>
      <c r="AB1232" s="253"/>
      <c r="AC1232" s="253"/>
      <c r="AD1232" s="253"/>
      <c r="AE1232" s="253"/>
      <c r="AF1232" s="253"/>
      <c r="AG1232" s="253"/>
      <c r="AH1232" s="253"/>
      <c r="AI1232" s="253">
        <v>0</v>
      </c>
      <c r="AJ1232" s="253"/>
      <c r="AK1232" s="253">
        <v>8550000</v>
      </c>
      <c r="AL1232" s="253"/>
      <c r="AM1232" s="253"/>
      <c r="AN1232" s="253"/>
      <c r="AO1232" s="253">
        <v>8550000</v>
      </c>
      <c r="AP1232" s="253"/>
      <c r="AQ1232" s="253"/>
      <c r="AR1232" s="253"/>
      <c r="AS1232" s="253">
        <f>IF(SUM(AL1232:AO1232)&lt;SUM(AK1232),SUM(AK1232)-SUM(AL1232:AO1232),)</f>
        <v>0</v>
      </c>
      <c r="AT1232" s="27">
        <f t="shared" si="151"/>
        <v>0</v>
      </c>
      <c r="BH1232" s="256"/>
    </row>
    <row r="1233" spans="1:60" ht="18" customHeight="1">
      <c r="A1233" s="218">
        <f>SUBTOTAL(3,$AT$7:AT1233)</f>
        <v>1227</v>
      </c>
      <c r="B1233" s="251" t="s">
        <v>13668</v>
      </c>
      <c r="C1233" s="251" t="str">
        <f t="shared" si="149"/>
        <v>010</v>
      </c>
      <c r="D1233" s="260" t="s">
        <v>13669</v>
      </c>
      <c r="E1233" s="258" t="s">
        <v>13670</v>
      </c>
      <c r="F1233" s="251" t="s">
        <v>13459</v>
      </c>
      <c r="G1233" s="251" t="s">
        <v>7106</v>
      </c>
      <c r="H1233" s="251"/>
      <c r="I1233" s="259" t="s">
        <v>8336</v>
      </c>
      <c r="J1233" s="252"/>
      <c r="K1233" s="259" t="s">
        <v>8336</v>
      </c>
      <c r="L1233" s="252"/>
      <c r="M1233" s="251" t="s">
        <v>13655</v>
      </c>
      <c r="N1233" s="251"/>
      <c r="O1233" s="251"/>
      <c r="P1233" s="251"/>
      <c r="Q1233" s="288">
        <v>7700000</v>
      </c>
      <c r="R1233" s="288"/>
      <c r="S1233" s="288"/>
      <c r="T1233" s="288"/>
      <c r="U1233" s="253"/>
      <c r="V1233" s="253"/>
      <c r="W1233" s="253">
        <v>7700000</v>
      </c>
      <c r="X1233" s="253"/>
      <c r="Y1233" s="253"/>
      <c r="Z1233" s="253"/>
      <c r="AA1233" s="253"/>
      <c r="AB1233" s="253"/>
      <c r="AC1233" s="253"/>
      <c r="AD1233" s="253"/>
      <c r="AE1233" s="253"/>
      <c r="AF1233" s="253"/>
      <c r="AG1233" s="253"/>
      <c r="AH1233" s="253"/>
      <c r="AI1233" s="253">
        <v>0</v>
      </c>
      <c r="AJ1233" s="253"/>
      <c r="AK1233" s="253">
        <v>8550000</v>
      </c>
      <c r="AL1233" s="253"/>
      <c r="AM1233" s="253">
        <v>8550000</v>
      </c>
      <c r="AN1233" s="253"/>
      <c r="AO1233" s="253"/>
      <c r="AP1233" s="253"/>
      <c r="AQ1233" s="253"/>
      <c r="AR1233" s="253"/>
      <c r="AS1233" s="253">
        <f t="shared" ref="AS1233:AS1238" si="153">IF(SUM(AL1233:AM1233)&lt;SUM(AK1233),SUM(AK1233)-SUM(AL1233:AM1233),)</f>
        <v>0</v>
      </c>
      <c r="AT1233" s="27">
        <f t="shared" si="151"/>
        <v>0</v>
      </c>
      <c r="BH1233" s="256"/>
    </row>
    <row r="1234" spans="1:60" ht="18" customHeight="1">
      <c r="A1234" s="218">
        <f>SUBTOTAL(3,$AT$7:AT1234)</f>
        <v>1228</v>
      </c>
      <c r="B1234" s="251" t="s">
        <v>13698</v>
      </c>
      <c r="C1234" s="251" t="str">
        <f t="shared" si="149"/>
        <v>011</v>
      </c>
      <c r="D1234" s="260" t="s">
        <v>6076</v>
      </c>
      <c r="E1234" s="258" t="s">
        <v>13699</v>
      </c>
      <c r="F1234" s="251" t="s">
        <v>11781</v>
      </c>
      <c r="G1234" s="251" t="s">
        <v>7106</v>
      </c>
      <c r="H1234" s="251"/>
      <c r="I1234" s="259" t="s">
        <v>10053</v>
      </c>
      <c r="J1234" s="252"/>
      <c r="K1234" s="259" t="s">
        <v>10053</v>
      </c>
      <c r="L1234" s="252"/>
      <c r="M1234" s="251" t="s">
        <v>10510</v>
      </c>
      <c r="N1234" s="251"/>
      <c r="O1234" s="251"/>
      <c r="P1234" s="251"/>
      <c r="Q1234" s="288">
        <v>7500000</v>
      </c>
      <c r="R1234" s="288"/>
      <c r="S1234" s="288"/>
      <c r="T1234" s="288"/>
      <c r="U1234" s="253">
        <v>7500000</v>
      </c>
      <c r="V1234" s="253"/>
      <c r="W1234" s="253"/>
      <c r="X1234" s="253"/>
      <c r="Y1234" s="253"/>
      <c r="Z1234" s="253"/>
      <c r="AA1234" s="253"/>
      <c r="AB1234" s="253"/>
      <c r="AC1234" s="253"/>
      <c r="AD1234" s="253"/>
      <c r="AE1234" s="253"/>
      <c r="AF1234" s="253"/>
      <c r="AG1234" s="253"/>
      <c r="AH1234" s="253"/>
      <c r="AI1234" s="253">
        <v>0</v>
      </c>
      <c r="AJ1234" s="253"/>
      <c r="AK1234" s="253">
        <v>8450000</v>
      </c>
      <c r="AL1234" s="253"/>
      <c r="AM1234" s="253">
        <v>8450000</v>
      </c>
      <c r="AN1234" s="253"/>
      <c r="AO1234" s="253"/>
      <c r="AP1234" s="253"/>
      <c r="AQ1234" s="253"/>
      <c r="AR1234" s="253"/>
      <c r="AS1234" s="253">
        <f t="shared" si="153"/>
        <v>0</v>
      </c>
      <c r="AT1234" s="27">
        <f t="shared" si="151"/>
        <v>0</v>
      </c>
      <c r="BH1234" s="256"/>
    </row>
    <row r="1235" spans="1:60" ht="18" customHeight="1">
      <c r="A1235" s="218">
        <f>SUBTOTAL(3,$AT$7:AT1235)</f>
        <v>1229</v>
      </c>
      <c r="B1235" s="251" t="s">
        <v>13700</v>
      </c>
      <c r="C1235" s="251" t="str">
        <f t="shared" si="149"/>
        <v>011</v>
      </c>
      <c r="D1235" s="260" t="s">
        <v>6472</v>
      </c>
      <c r="E1235" s="258" t="s">
        <v>13701</v>
      </c>
      <c r="F1235" s="251" t="s">
        <v>10620</v>
      </c>
      <c r="G1235" s="251" t="s">
        <v>496</v>
      </c>
      <c r="H1235" s="251"/>
      <c r="I1235" s="259" t="s">
        <v>10053</v>
      </c>
      <c r="J1235" s="252"/>
      <c r="K1235" s="259" t="s">
        <v>10053</v>
      </c>
      <c r="L1235" s="252"/>
      <c r="M1235" s="251" t="s">
        <v>10510</v>
      </c>
      <c r="N1235" s="251"/>
      <c r="O1235" s="251"/>
      <c r="P1235" s="251"/>
      <c r="Q1235" s="288">
        <v>7500000</v>
      </c>
      <c r="R1235" s="288"/>
      <c r="S1235" s="288"/>
      <c r="T1235" s="288"/>
      <c r="U1235" s="253">
        <v>7500000</v>
      </c>
      <c r="V1235" s="253"/>
      <c r="W1235" s="253"/>
      <c r="X1235" s="253"/>
      <c r="Y1235" s="253"/>
      <c r="Z1235" s="253"/>
      <c r="AA1235" s="253"/>
      <c r="AB1235" s="253"/>
      <c r="AC1235" s="253"/>
      <c r="AD1235" s="253"/>
      <c r="AE1235" s="253"/>
      <c r="AF1235" s="253"/>
      <c r="AG1235" s="253"/>
      <c r="AH1235" s="253"/>
      <c r="AI1235" s="253">
        <v>0</v>
      </c>
      <c r="AJ1235" s="253">
        <v>1726000</v>
      </c>
      <c r="AK1235" s="253">
        <f>8450000-AJ1235</f>
        <v>6724000</v>
      </c>
      <c r="AL1235" s="253"/>
      <c r="AM1235" s="253">
        <v>6724000</v>
      </c>
      <c r="AN1235" s="253"/>
      <c r="AO1235" s="253"/>
      <c r="AP1235" s="253"/>
      <c r="AQ1235" s="253"/>
      <c r="AR1235" s="253"/>
      <c r="AS1235" s="253">
        <f t="shared" si="153"/>
        <v>0</v>
      </c>
      <c r="AT1235" s="27">
        <f t="shared" si="151"/>
        <v>0</v>
      </c>
      <c r="BH1235" s="256"/>
    </row>
    <row r="1236" spans="1:60" ht="18" customHeight="1">
      <c r="A1236" s="218">
        <f>SUBTOTAL(3,$AT$7:AT1236)</f>
        <v>1230</v>
      </c>
      <c r="B1236" s="251" t="s">
        <v>13685</v>
      </c>
      <c r="C1236" s="251" t="str">
        <f t="shared" ref="C1236:C1267" si="154">MID(D1236:D2935,4,3)</f>
        <v>011</v>
      </c>
      <c r="D1236" s="260" t="s">
        <v>13686</v>
      </c>
      <c r="E1236" s="258" t="s">
        <v>13687</v>
      </c>
      <c r="F1236" s="251" t="s">
        <v>13261</v>
      </c>
      <c r="G1236" s="251" t="s">
        <v>496</v>
      </c>
      <c r="H1236" s="251"/>
      <c r="I1236" s="259" t="s">
        <v>10053</v>
      </c>
      <c r="J1236" s="252"/>
      <c r="K1236" s="259" t="s">
        <v>10053</v>
      </c>
      <c r="L1236" s="252"/>
      <c r="M1236" s="251" t="s">
        <v>10510</v>
      </c>
      <c r="N1236" s="251"/>
      <c r="O1236" s="251"/>
      <c r="P1236" s="251"/>
      <c r="Q1236" s="288">
        <v>7500000</v>
      </c>
      <c r="R1236" s="288"/>
      <c r="S1236" s="288"/>
      <c r="T1236" s="288"/>
      <c r="U1236" s="253"/>
      <c r="V1236" s="253"/>
      <c r="W1236" s="253"/>
      <c r="X1236" s="253"/>
      <c r="Y1236" s="253"/>
      <c r="Z1236" s="253"/>
      <c r="AA1236" s="253"/>
      <c r="AB1236" s="253"/>
      <c r="AC1236" s="253"/>
      <c r="AD1236" s="253"/>
      <c r="AE1236" s="253"/>
      <c r="AF1236" s="253"/>
      <c r="AG1236" s="253"/>
      <c r="AH1236" s="253"/>
      <c r="AI1236" s="253">
        <v>7500000</v>
      </c>
      <c r="AJ1236" s="253"/>
      <c r="AK1236" s="253">
        <v>8450000</v>
      </c>
      <c r="AL1236" s="253"/>
      <c r="AM1236" s="253"/>
      <c r="AN1236" s="253"/>
      <c r="AO1236" s="253"/>
      <c r="AP1236" s="253"/>
      <c r="AQ1236" s="253"/>
      <c r="AR1236" s="253"/>
      <c r="AS1236" s="253">
        <f t="shared" si="153"/>
        <v>8450000</v>
      </c>
      <c r="AT1236" s="27">
        <f t="shared" si="151"/>
        <v>15950000</v>
      </c>
      <c r="BH1236" s="256"/>
    </row>
    <row r="1237" spans="1:60" ht="18" customHeight="1">
      <c r="A1237" s="218">
        <f>SUBTOTAL(3,$AT$7:AT1237)</f>
        <v>1231</v>
      </c>
      <c r="B1237" s="251" t="s">
        <v>13705</v>
      </c>
      <c r="C1237" s="251" t="str">
        <f t="shared" si="154"/>
        <v>011</v>
      </c>
      <c r="D1237" s="260" t="s">
        <v>6733</v>
      </c>
      <c r="E1237" s="258" t="s">
        <v>13706</v>
      </c>
      <c r="F1237" s="251" t="s">
        <v>12882</v>
      </c>
      <c r="G1237" s="251" t="s">
        <v>7106</v>
      </c>
      <c r="H1237" s="251"/>
      <c r="I1237" s="259" t="s">
        <v>10053</v>
      </c>
      <c r="J1237" s="252"/>
      <c r="K1237" s="259" t="s">
        <v>10053</v>
      </c>
      <c r="L1237" s="252"/>
      <c r="M1237" s="251" t="s">
        <v>10510</v>
      </c>
      <c r="N1237" s="251"/>
      <c r="O1237" s="251"/>
      <c r="P1237" s="251"/>
      <c r="Q1237" s="288">
        <v>7500000</v>
      </c>
      <c r="R1237" s="288"/>
      <c r="S1237" s="288"/>
      <c r="T1237" s="288"/>
      <c r="U1237" s="253">
        <v>7500000</v>
      </c>
      <c r="V1237" s="253"/>
      <c r="W1237" s="253"/>
      <c r="X1237" s="253"/>
      <c r="Y1237" s="253"/>
      <c r="Z1237" s="253"/>
      <c r="AA1237" s="253"/>
      <c r="AB1237" s="253"/>
      <c r="AC1237" s="253"/>
      <c r="AD1237" s="253"/>
      <c r="AE1237" s="253"/>
      <c r="AF1237" s="253"/>
      <c r="AG1237" s="253"/>
      <c r="AH1237" s="253"/>
      <c r="AI1237" s="253">
        <v>0</v>
      </c>
      <c r="AJ1237" s="253"/>
      <c r="AK1237" s="253">
        <v>8450000</v>
      </c>
      <c r="AL1237" s="253"/>
      <c r="AM1237" s="253">
        <v>8450000</v>
      </c>
      <c r="AN1237" s="253"/>
      <c r="AO1237" s="253"/>
      <c r="AP1237" s="253"/>
      <c r="AQ1237" s="253"/>
      <c r="AR1237" s="253"/>
      <c r="AS1237" s="253">
        <f t="shared" si="153"/>
        <v>0</v>
      </c>
      <c r="AT1237" s="27">
        <f t="shared" si="151"/>
        <v>0</v>
      </c>
      <c r="BH1237" s="256"/>
    </row>
    <row r="1238" spans="1:60" ht="18" customHeight="1">
      <c r="A1238" s="218">
        <f>SUBTOTAL(3,$AT$7:AT1238)</f>
        <v>1232</v>
      </c>
      <c r="B1238" s="251" t="s">
        <v>13707</v>
      </c>
      <c r="C1238" s="251" t="str">
        <f t="shared" si="154"/>
        <v>011</v>
      </c>
      <c r="D1238" s="260" t="s">
        <v>5790</v>
      </c>
      <c r="E1238" s="258" t="s">
        <v>13708</v>
      </c>
      <c r="F1238" s="251" t="s">
        <v>11626</v>
      </c>
      <c r="G1238" s="251" t="s">
        <v>7106</v>
      </c>
      <c r="H1238" s="251"/>
      <c r="I1238" s="259" t="s">
        <v>10053</v>
      </c>
      <c r="J1238" s="252"/>
      <c r="K1238" s="259" t="s">
        <v>10053</v>
      </c>
      <c r="L1238" s="252"/>
      <c r="M1238" s="251" t="s">
        <v>10510</v>
      </c>
      <c r="N1238" s="251"/>
      <c r="O1238" s="251"/>
      <c r="P1238" s="251"/>
      <c r="Q1238" s="288">
        <v>7500000</v>
      </c>
      <c r="R1238" s="288"/>
      <c r="S1238" s="288"/>
      <c r="T1238" s="288"/>
      <c r="U1238" s="253">
        <v>7500000</v>
      </c>
      <c r="V1238" s="253"/>
      <c r="W1238" s="253"/>
      <c r="X1238" s="253"/>
      <c r="Y1238" s="253"/>
      <c r="Z1238" s="253"/>
      <c r="AA1238" s="253"/>
      <c r="AB1238" s="253"/>
      <c r="AC1238" s="253"/>
      <c r="AD1238" s="253"/>
      <c r="AE1238" s="253"/>
      <c r="AF1238" s="253"/>
      <c r="AG1238" s="253"/>
      <c r="AH1238" s="253"/>
      <c r="AI1238" s="253">
        <v>0</v>
      </c>
      <c r="AJ1238" s="253"/>
      <c r="AK1238" s="253">
        <v>8450000</v>
      </c>
      <c r="AL1238" s="253"/>
      <c r="AM1238" s="253">
        <v>8450000</v>
      </c>
      <c r="AN1238" s="253"/>
      <c r="AO1238" s="253"/>
      <c r="AP1238" s="253"/>
      <c r="AQ1238" s="253"/>
      <c r="AR1238" s="253"/>
      <c r="AS1238" s="253">
        <f t="shared" si="153"/>
        <v>0</v>
      </c>
      <c r="AT1238" s="27">
        <f t="shared" si="151"/>
        <v>0</v>
      </c>
      <c r="BH1238" s="256"/>
    </row>
    <row r="1239" spans="1:60" ht="18" customHeight="1">
      <c r="A1239" s="218">
        <f>SUBTOTAL(3,$AT$7:AT1239)</f>
        <v>1233</v>
      </c>
      <c r="B1239" s="251" t="s">
        <v>13709</v>
      </c>
      <c r="C1239" s="251" t="str">
        <f t="shared" si="154"/>
        <v>011</v>
      </c>
      <c r="D1239" s="260" t="s">
        <v>6425</v>
      </c>
      <c r="E1239" s="258" t="s">
        <v>13710</v>
      </c>
      <c r="F1239" s="251" t="s">
        <v>11508</v>
      </c>
      <c r="G1239" s="251" t="s">
        <v>7106</v>
      </c>
      <c r="H1239" s="251"/>
      <c r="I1239" s="259" t="s">
        <v>10053</v>
      </c>
      <c r="J1239" s="252"/>
      <c r="K1239" s="259" t="s">
        <v>10053</v>
      </c>
      <c r="L1239" s="252"/>
      <c r="M1239" s="251" t="s">
        <v>10510</v>
      </c>
      <c r="N1239" s="251"/>
      <c r="O1239" s="251"/>
      <c r="P1239" s="251"/>
      <c r="Q1239" s="288">
        <v>7500000</v>
      </c>
      <c r="R1239" s="288"/>
      <c r="S1239" s="288"/>
      <c r="T1239" s="288"/>
      <c r="U1239" s="253">
        <v>7500000</v>
      </c>
      <c r="V1239" s="253"/>
      <c r="W1239" s="253"/>
      <c r="X1239" s="253"/>
      <c r="Y1239" s="253"/>
      <c r="Z1239" s="253"/>
      <c r="AA1239" s="253"/>
      <c r="AB1239" s="253"/>
      <c r="AC1239" s="253"/>
      <c r="AD1239" s="253"/>
      <c r="AE1239" s="253"/>
      <c r="AF1239" s="253"/>
      <c r="AG1239" s="253"/>
      <c r="AH1239" s="253"/>
      <c r="AI1239" s="253">
        <v>0</v>
      </c>
      <c r="AJ1239" s="253"/>
      <c r="AK1239" s="253">
        <v>8450000</v>
      </c>
      <c r="AL1239" s="253"/>
      <c r="AM1239" s="253"/>
      <c r="AN1239" s="253"/>
      <c r="AO1239" s="253">
        <v>8450000</v>
      </c>
      <c r="AP1239" s="253"/>
      <c r="AQ1239" s="253"/>
      <c r="AR1239" s="253"/>
      <c r="AS1239" s="253">
        <f>IF(SUM(AL1239:AO1239)&lt;SUM(AK1239),SUM(AK1239)-SUM(AL1239:AO1239),)</f>
        <v>0</v>
      </c>
      <c r="AT1239" s="27">
        <f t="shared" si="151"/>
        <v>0</v>
      </c>
      <c r="BH1239" s="256"/>
    </row>
    <row r="1240" spans="1:60" ht="18" customHeight="1">
      <c r="A1240" s="218">
        <f>SUBTOTAL(3,$AT$7:AT1240)</f>
        <v>1234</v>
      </c>
      <c r="B1240" s="251" t="s">
        <v>13692</v>
      </c>
      <c r="C1240" s="251" t="str">
        <f t="shared" si="154"/>
        <v>011</v>
      </c>
      <c r="D1240" s="260" t="s">
        <v>13693</v>
      </c>
      <c r="E1240" s="258" t="s">
        <v>13694</v>
      </c>
      <c r="F1240" s="251" t="s">
        <v>11121</v>
      </c>
      <c r="G1240" s="251" t="s">
        <v>496</v>
      </c>
      <c r="H1240" s="251"/>
      <c r="I1240" s="259" t="s">
        <v>10053</v>
      </c>
      <c r="J1240" s="252"/>
      <c r="K1240" s="259" t="s">
        <v>10053</v>
      </c>
      <c r="L1240" s="252"/>
      <c r="M1240" s="251" t="s">
        <v>10510</v>
      </c>
      <c r="N1240" s="251"/>
      <c r="O1240" s="251"/>
      <c r="P1240" s="251"/>
      <c r="Q1240" s="288">
        <v>7500000</v>
      </c>
      <c r="R1240" s="288"/>
      <c r="S1240" s="288"/>
      <c r="T1240" s="288"/>
      <c r="U1240" s="253"/>
      <c r="V1240" s="253"/>
      <c r="W1240" s="253">
        <v>7500000</v>
      </c>
      <c r="X1240" s="253"/>
      <c r="Y1240" s="253"/>
      <c r="Z1240" s="253"/>
      <c r="AA1240" s="253"/>
      <c r="AB1240" s="253"/>
      <c r="AC1240" s="253"/>
      <c r="AD1240" s="253"/>
      <c r="AE1240" s="253"/>
      <c r="AF1240" s="253"/>
      <c r="AG1240" s="253"/>
      <c r="AH1240" s="253"/>
      <c r="AI1240" s="253">
        <v>0</v>
      </c>
      <c r="AJ1240" s="253"/>
      <c r="AK1240" s="253">
        <v>8450000</v>
      </c>
      <c r="AL1240" s="253"/>
      <c r="AM1240" s="253">
        <v>8450000</v>
      </c>
      <c r="AN1240" s="253"/>
      <c r="AO1240" s="253"/>
      <c r="AP1240" s="253"/>
      <c r="AQ1240" s="253"/>
      <c r="AR1240" s="253"/>
      <c r="AS1240" s="253">
        <f>IF(SUM(AL1240:AM1240)&lt;SUM(AK1240),SUM(AK1240)-SUM(AL1240:AM1240),)</f>
        <v>0</v>
      </c>
      <c r="AT1240" s="27">
        <f t="shared" si="151"/>
        <v>0</v>
      </c>
      <c r="BH1240" s="256"/>
    </row>
    <row r="1241" spans="1:60" ht="18" customHeight="1">
      <c r="A1241" s="218">
        <f>SUBTOTAL(3,$AT$7:AT1241)</f>
        <v>1235</v>
      </c>
      <c r="B1241" s="251" t="s">
        <v>13714</v>
      </c>
      <c r="C1241" s="251" t="str">
        <f t="shared" si="154"/>
        <v>011</v>
      </c>
      <c r="D1241" s="260" t="s">
        <v>6353</v>
      </c>
      <c r="E1241" s="258" t="s">
        <v>13715</v>
      </c>
      <c r="F1241" s="251" t="s">
        <v>10780</v>
      </c>
      <c r="G1241" s="251" t="s">
        <v>7106</v>
      </c>
      <c r="H1241" s="251"/>
      <c r="I1241" s="259" t="s">
        <v>10053</v>
      </c>
      <c r="J1241" s="252"/>
      <c r="K1241" s="259" t="s">
        <v>10053</v>
      </c>
      <c r="L1241" s="252"/>
      <c r="M1241" s="251" t="s">
        <v>10510</v>
      </c>
      <c r="N1241" s="251"/>
      <c r="O1241" s="251"/>
      <c r="P1241" s="251"/>
      <c r="Q1241" s="288">
        <v>7500000</v>
      </c>
      <c r="R1241" s="288"/>
      <c r="S1241" s="288"/>
      <c r="T1241" s="288"/>
      <c r="U1241" s="253">
        <v>7500000</v>
      </c>
      <c r="V1241" s="253"/>
      <c r="W1241" s="253"/>
      <c r="X1241" s="253"/>
      <c r="Y1241" s="253"/>
      <c r="Z1241" s="253"/>
      <c r="AA1241" s="253"/>
      <c r="AB1241" s="253"/>
      <c r="AC1241" s="253"/>
      <c r="AD1241" s="253"/>
      <c r="AE1241" s="253"/>
      <c r="AF1241" s="253"/>
      <c r="AG1241" s="253"/>
      <c r="AH1241" s="253"/>
      <c r="AI1241" s="253">
        <v>0</v>
      </c>
      <c r="AJ1241" s="253"/>
      <c r="AK1241" s="253">
        <v>8450000</v>
      </c>
      <c r="AL1241" s="253"/>
      <c r="AM1241" s="253">
        <v>8450000</v>
      </c>
      <c r="AN1241" s="253"/>
      <c r="AO1241" s="253"/>
      <c r="AP1241" s="253"/>
      <c r="AQ1241" s="253"/>
      <c r="AR1241" s="253"/>
      <c r="AS1241" s="253">
        <f>IF(SUM(AL1241:AM1241)&lt;SUM(AK1241),SUM(AK1241)-SUM(AL1241:AM1241),)</f>
        <v>0</v>
      </c>
      <c r="AT1241" s="27">
        <f t="shared" si="151"/>
        <v>0</v>
      </c>
      <c r="BH1241" s="256"/>
    </row>
    <row r="1242" spans="1:60" ht="18" customHeight="1">
      <c r="A1242" s="218">
        <f>SUBTOTAL(3,$AT$7:AT1242)</f>
        <v>1236</v>
      </c>
      <c r="B1242" s="251" t="s">
        <v>13695</v>
      </c>
      <c r="C1242" s="251" t="str">
        <f t="shared" si="154"/>
        <v>011</v>
      </c>
      <c r="D1242" s="260" t="s">
        <v>13696</v>
      </c>
      <c r="E1242" s="258" t="s">
        <v>13697</v>
      </c>
      <c r="F1242" s="251" t="s">
        <v>10979</v>
      </c>
      <c r="G1242" s="251" t="s">
        <v>7106</v>
      </c>
      <c r="H1242" s="251"/>
      <c r="I1242" s="259" t="s">
        <v>10053</v>
      </c>
      <c r="J1242" s="252"/>
      <c r="K1242" s="259" t="s">
        <v>10053</v>
      </c>
      <c r="L1242" s="252"/>
      <c r="M1242" s="251" t="s">
        <v>10510</v>
      </c>
      <c r="N1242" s="251"/>
      <c r="O1242" s="251"/>
      <c r="P1242" s="251"/>
      <c r="Q1242" s="288">
        <v>7500000</v>
      </c>
      <c r="R1242" s="288"/>
      <c r="S1242" s="288"/>
      <c r="T1242" s="288"/>
      <c r="U1242" s="253"/>
      <c r="V1242" s="253"/>
      <c r="W1242" s="253">
        <v>7500000</v>
      </c>
      <c r="X1242" s="253"/>
      <c r="Y1242" s="253"/>
      <c r="Z1242" s="253"/>
      <c r="AA1242" s="253"/>
      <c r="AB1242" s="253"/>
      <c r="AC1242" s="253"/>
      <c r="AD1242" s="253"/>
      <c r="AE1242" s="253"/>
      <c r="AF1242" s="253"/>
      <c r="AG1242" s="253"/>
      <c r="AH1242" s="253"/>
      <c r="AI1242" s="253">
        <v>0</v>
      </c>
      <c r="AJ1242" s="253"/>
      <c r="AK1242" s="253">
        <v>8450000</v>
      </c>
      <c r="AL1242" s="253"/>
      <c r="AM1242" s="253"/>
      <c r="AN1242" s="253"/>
      <c r="AO1242" s="253">
        <v>8450000</v>
      </c>
      <c r="AP1242" s="253"/>
      <c r="AQ1242" s="253"/>
      <c r="AR1242" s="253"/>
      <c r="AS1242" s="253">
        <f>IF(SUM(AL1242:AO1242)&lt;SUM(AK1242),SUM(AK1242)-SUM(AL1242:AO1242),)</f>
        <v>0</v>
      </c>
      <c r="AT1242" s="27">
        <f t="shared" si="151"/>
        <v>0</v>
      </c>
      <c r="BH1242" s="256"/>
    </row>
    <row r="1243" spans="1:60" ht="18" customHeight="1">
      <c r="A1243" s="218">
        <f>SUBTOTAL(3,$AT$7:AT1243)</f>
        <v>1237</v>
      </c>
      <c r="B1243" s="251" t="s">
        <v>13719</v>
      </c>
      <c r="C1243" s="251" t="str">
        <f t="shared" si="154"/>
        <v>011</v>
      </c>
      <c r="D1243" s="260" t="s">
        <v>6830</v>
      </c>
      <c r="E1243" s="258" t="s">
        <v>13720</v>
      </c>
      <c r="F1243" s="251" t="s">
        <v>8972</v>
      </c>
      <c r="G1243" s="251" t="s">
        <v>7106</v>
      </c>
      <c r="H1243" s="251"/>
      <c r="I1243" s="259" t="s">
        <v>10053</v>
      </c>
      <c r="J1243" s="252"/>
      <c r="K1243" s="259" t="s">
        <v>10053</v>
      </c>
      <c r="L1243" s="252"/>
      <c r="M1243" s="251" t="s">
        <v>10510</v>
      </c>
      <c r="N1243" s="251"/>
      <c r="O1243" s="251"/>
      <c r="P1243" s="251"/>
      <c r="Q1243" s="288">
        <v>7500000</v>
      </c>
      <c r="R1243" s="288"/>
      <c r="S1243" s="288"/>
      <c r="T1243" s="288"/>
      <c r="U1243" s="253">
        <v>7500000</v>
      </c>
      <c r="V1243" s="253"/>
      <c r="W1243" s="253"/>
      <c r="X1243" s="253"/>
      <c r="Y1243" s="253"/>
      <c r="Z1243" s="253"/>
      <c r="AA1243" s="253"/>
      <c r="AB1243" s="253"/>
      <c r="AC1243" s="253"/>
      <c r="AD1243" s="253"/>
      <c r="AE1243" s="253"/>
      <c r="AF1243" s="253"/>
      <c r="AG1243" s="253"/>
      <c r="AH1243" s="253"/>
      <c r="AI1243" s="253">
        <v>0</v>
      </c>
      <c r="AJ1243" s="253"/>
      <c r="AK1243" s="253">
        <v>8450000</v>
      </c>
      <c r="AL1243" s="253"/>
      <c r="AM1243" s="253">
        <v>8450000</v>
      </c>
      <c r="AN1243" s="253"/>
      <c r="AO1243" s="253"/>
      <c r="AP1243" s="253"/>
      <c r="AQ1243" s="253"/>
      <c r="AR1243" s="253"/>
      <c r="AS1243" s="253">
        <f>IF(SUM(AL1243:AM1243)&lt;SUM(AK1243),SUM(AK1243)-SUM(AL1243:AM1243),)</f>
        <v>0</v>
      </c>
      <c r="AT1243" s="27">
        <f t="shared" si="151"/>
        <v>0</v>
      </c>
      <c r="BH1243" s="256"/>
    </row>
    <row r="1244" spans="1:60" ht="18" customHeight="1">
      <c r="A1244" s="218">
        <f>SUBTOTAL(3,$AT$7:AT1244)</f>
        <v>1238</v>
      </c>
      <c r="B1244" s="251" t="s">
        <v>13702</v>
      </c>
      <c r="C1244" s="251" t="str">
        <f t="shared" si="154"/>
        <v>011</v>
      </c>
      <c r="D1244" s="260" t="s">
        <v>13703</v>
      </c>
      <c r="E1244" s="258" t="s">
        <v>13704</v>
      </c>
      <c r="F1244" s="251" t="s">
        <v>11356</v>
      </c>
      <c r="G1244" s="251" t="s">
        <v>496</v>
      </c>
      <c r="H1244" s="251"/>
      <c r="I1244" s="259" t="s">
        <v>10053</v>
      </c>
      <c r="J1244" s="252"/>
      <c r="K1244" s="259" t="s">
        <v>10053</v>
      </c>
      <c r="L1244" s="252"/>
      <c r="M1244" s="251" t="s">
        <v>10510</v>
      </c>
      <c r="N1244" s="251"/>
      <c r="O1244" s="251"/>
      <c r="P1244" s="251"/>
      <c r="Q1244" s="288">
        <v>7500000</v>
      </c>
      <c r="R1244" s="288"/>
      <c r="S1244" s="288"/>
      <c r="T1244" s="288"/>
      <c r="U1244" s="253"/>
      <c r="V1244" s="253"/>
      <c r="W1244" s="253"/>
      <c r="X1244" s="253"/>
      <c r="Y1244" s="253"/>
      <c r="Z1244" s="253"/>
      <c r="AA1244" s="253"/>
      <c r="AB1244" s="253"/>
      <c r="AC1244" s="253">
        <v>7500000</v>
      </c>
      <c r="AD1244" s="253"/>
      <c r="AE1244" s="253"/>
      <c r="AF1244" s="253"/>
      <c r="AG1244" s="253"/>
      <c r="AH1244" s="253"/>
      <c r="AI1244" s="253">
        <v>0</v>
      </c>
      <c r="AJ1244" s="253"/>
      <c r="AK1244" s="253">
        <v>8450000</v>
      </c>
      <c r="AL1244" s="253"/>
      <c r="AM1244" s="253">
        <v>8450000</v>
      </c>
      <c r="AN1244" s="253"/>
      <c r="AO1244" s="253"/>
      <c r="AP1244" s="253"/>
      <c r="AQ1244" s="253"/>
      <c r="AR1244" s="253"/>
      <c r="AS1244" s="253">
        <f>IF(SUM(AL1244:AM1244)&lt;SUM(AK1244),SUM(AK1244)-SUM(AL1244:AM1244),)</f>
        <v>0</v>
      </c>
      <c r="AT1244" s="27">
        <f t="shared" si="151"/>
        <v>0</v>
      </c>
      <c r="BH1244" s="256"/>
    </row>
    <row r="1245" spans="1:60" ht="18" customHeight="1">
      <c r="A1245" s="218">
        <f>SUBTOTAL(3,$AT$7:AT1245)</f>
        <v>1239</v>
      </c>
      <c r="B1245" s="251" t="s">
        <v>13724</v>
      </c>
      <c r="C1245" s="251" t="str">
        <f t="shared" si="154"/>
        <v>011</v>
      </c>
      <c r="D1245" s="260" t="s">
        <v>6948</v>
      </c>
      <c r="E1245" s="258" t="s">
        <v>13725</v>
      </c>
      <c r="F1245" s="251" t="s">
        <v>11296</v>
      </c>
      <c r="G1245" s="251" t="s">
        <v>496</v>
      </c>
      <c r="H1245" s="251"/>
      <c r="I1245" s="259" t="s">
        <v>10053</v>
      </c>
      <c r="J1245" s="252"/>
      <c r="K1245" s="259" t="s">
        <v>10053</v>
      </c>
      <c r="L1245" s="252"/>
      <c r="M1245" s="251" t="s">
        <v>10510</v>
      </c>
      <c r="N1245" s="251"/>
      <c r="O1245" s="251"/>
      <c r="P1245" s="251"/>
      <c r="Q1245" s="288">
        <v>7500000</v>
      </c>
      <c r="R1245" s="288"/>
      <c r="S1245" s="288"/>
      <c r="T1245" s="288"/>
      <c r="U1245" s="253">
        <v>7500000</v>
      </c>
      <c r="V1245" s="253"/>
      <c r="W1245" s="253"/>
      <c r="X1245" s="253"/>
      <c r="Y1245" s="253"/>
      <c r="Z1245" s="253"/>
      <c r="AA1245" s="253"/>
      <c r="AB1245" s="253"/>
      <c r="AC1245" s="253"/>
      <c r="AD1245" s="253"/>
      <c r="AE1245" s="253"/>
      <c r="AF1245" s="253"/>
      <c r="AG1245" s="253"/>
      <c r="AH1245" s="253"/>
      <c r="AI1245" s="253">
        <v>0</v>
      </c>
      <c r="AJ1245" s="253">
        <v>2517000</v>
      </c>
      <c r="AK1245" s="253">
        <f>8450000-AJ1245</f>
        <v>5933000</v>
      </c>
      <c r="AL1245" s="253"/>
      <c r="AM1245" s="253">
        <v>5933000</v>
      </c>
      <c r="AN1245" s="253"/>
      <c r="AO1245" s="253"/>
      <c r="AP1245" s="253"/>
      <c r="AQ1245" s="253"/>
      <c r="AR1245" s="253"/>
      <c r="AS1245" s="253">
        <f>IF(SUM(AL1245:AM1245)&lt;SUM(AK1245),SUM(AK1245)-SUM(AL1245:AM1245),)</f>
        <v>0</v>
      </c>
      <c r="AT1245" s="27">
        <f t="shared" si="151"/>
        <v>0</v>
      </c>
      <c r="BH1245" s="256"/>
    </row>
    <row r="1246" spans="1:60" ht="18" customHeight="1">
      <c r="A1246" s="218">
        <f>SUBTOTAL(3,$AT$7:AT1246)</f>
        <v>1240</v>
      </c>
      <c r="B1246" s="251" t="s">
        <v>13711</v>
      </c>
      <c r="C1246" s="251" t="str">
        <f t="shared" si="154"/>
        <v>011</v>
      </c>
      <c r="D1246" s="260" t="s">
        <v>13712</v>
      </c>
      <c r="E1246" s="258" t="s">
        <v>13713</v>
      </c>
      <c r="F1246" s="251" t="s">
        <v>12707</v>
      </c>
      <c r="G1246" s="251" t="s">
        <v>496</v>
      </c>
      <c r="H1246" s="251"/>
      <c r="I1246" s="259" t="s">
        <v>10053</v>
      </c>
      <c r="J1246" s="252"/>
      <c r="K1246" s="259" t="s">
        <v>10053</v>
      </c>
      <c r="L1246" s="252"/>
      <c r="M1246" s="251" t="s">
        <v>10510</v>
      </c>
      <c r="N1246" s="251"/>
      <c r="O1246" s="251"/>
      <c r="P1246" s="251"/>
      <c r="Q1246" s="288">
        <v>7500000</v>
      </c>
      <c r="R1246" s="288"/>
      <c r="S1246" s="288"/>
      <c r="T1246" s="288"/>
      <c r="U1246" s="253"/>
      <c r="V1246" s="253"/>
      <c r="W1246" s="253">
        <v>7500000</v>
      </c>
      <c r="X1246" s="253"/>
      <c r="Y1246" s="253"/>
      <c r="Z1246" s="253"/>
      <c r="AA1246" s="253"/>
      <c r="AB1246" s="253"/>
      <c r="AC1246" s="253"/>
      <c r="AD1246" s="253"/>
      <c r="AE1246" s="253"/>
      <c r="AF1246" s="253"/>
      <c r="AG1246" s="253"/>
      <c r="AH1246" s="253"/>
      <c r="AI1246" s="253">
        <v>0</v>
      </c>
      <c r="AJ1246" s="253"/>
      <c r="AK1246" s="253">
        <v>8450000</v>
      </c>
      <c r="AL1246" s="253"/>
      <c r="AM1246" s="253">
        <v>8450000</v>
      </c>
      <c r="AN1246" s="253"/>
      <c r="AO1246" s="253"/>
      <c r="AP1246" s="253"/>
      <c r="AQ1246" s="253"/>
      <c r="AR1246" s="253"/>
      <c r="AS1246" s="253">
        <f>IF(SUM(AL1246:AM1246)&lt;SUM(AK1246),SUM(AK1246)-SUM(AL1246:AM1246),)</f>
        <v>0</v>
      </c>
      <c r="AT1246" s="27">
        <f t="shared" si="151"/>
        <v>0</v>
      </c>
      <c r="BH1246" s="256"/>
    </row>
    <row r="1247" spans="1:60" ht="18" customHeight="1">
      <c r="A1247" s="218">
        <f>SUBTOTAL(3,$AT$7:AT1247)</f>
        <v>1241</v>
      </c>
      <c r="B1247" s="251" t="s">
        <v>13729</v>
      </c>
      <c r="C1247" s="251" t="str">
        <f t="shared" si="154"/>
        <v>011</v>
      </c>
      <c r="D1247" s="260" t="s">
        <v>6061</v>
      </c>
      <c r="E1247" s="258" t="s">
        <v>13730</v>
      </c>
      <c r="F1247" s="251" t="s">
        <v>13731</v>
      </c>
      <c r="G1247" s="251" t="s">
        <v>7106</v>
      </c>
      <c r="H1247" s="251"/>
      <c r="I1247" s="259" t="s">
        <v>10053</v>
      </c>
      <c r="J1247" s="252"/>
      <c r="K1247" s="259" t="s">
        <v>10053</v>
      </c>
      <c r="L1247" s="252"/>
      <c r="M1247" s="251" t="s">
        <v>10510</v>
      </c>
      <c r="N1247" s="251"/>
      <c r="O1247" s="251"/>
      <c r="P1247" s="251"/>
      <c r="Q1247" s="288">
        <v>7500000</v>
      </c>
      <c r="R1247" s="288"/>
      <c r="S1247" s="288"/>
      <c r="T1247" s="288"/>
      <c r="U1247" s="253">
        <v>7500000</v>
      </c>
      <c r="V1247" s="253"/>
      <c r="W1247" s="253"/>
      <c r="X1247" s="253"/>
      <c r="Y1247" s="253"/>
      <c r="Z1247" s="253"/>
      <c r="AA1247" s="253"/>
      <c r="AB1247" s="253"/>
      <c r="AC1247" s="253"/>
      <c r="AD1247" s="253"/>
      <c r="AE1247" s="253"/>
      <c r="AF1247" s="253"/>
      <c r="AG1247" s="253"/>
      <c r="AH1247" s="253"/>
      <c r="AI1247" s="253">
        <v>0</v>
      </c>
      <c r="AJ1247" s="253"/>
      <c r="AK1247" s="253">
        <v>8450000</v>
      </c>
      <c r="AL1247" s="253"/>
      <c r="AM1247" s="253"/>
      <c r="AN1247" s="253"/>
      <c r="AO1247" s="253">
        <v>8450000</v>
      </c>
      <c r="AP1247" s="253"/>
      <c r="AQ1247" s="253"/>
      <c r="AR1247" s="253"/>
      <c r="AS1247" s="253">
        <f t="shared" ref="AS1247:AS1251" si="155">IF(SUM(AL1247:AO1247)&lt;SUM(AK1247),SUM(AK1247)-SUM(AL1247:AO1247),)</f>
        <v>0</v>
      </c>
      <c r="AT1247" s="27">
        <f t="shared" si="151"/>
        <v>0</v>
      </c>
      <c r="BH1247" s="256"/>
    </row>
    <row r="1248" spans="1:60" ht="18" customHeight="1">
      <c r="A1248" s="218">
        <f>SUBTOTAL(3,$AT$7:AT1248)</f>
        <v>1242</v>
      </c>
      <c r="B1248" s="251" t="s">
        <v>13716</v>
      </c>
      <c r="C1248" s="251" t="str">
        <f t="shared" si="154"/>
        <v>011</v>
      </c>
      <c r="D1248" s="260" t="s">
        <v>13717</v>
      </c>
      <c r="E1248" s="258" t="s">
        <v>13718</v>
      </c>
      <c r="F1248" s="251" t="s">
        <v>10780</v>
      </c>
      <c r="G1248" s="251" t="s">
        <v>7106</v>
      </c>
      <c r="H1248" s="251"/>
      <c r="I1248" s="259" t="s">
        <v>10053</v>
      </c>
      <c r="J1248" s="252"/>
      <c r="K1248" s="259" t="s">
        <v>10053</v>
      </c>
      <c r="L1248" s="252"/>
      <c r="M1248" s="251" t="s">
        <v>10510</v>
      </c>
      <c r="N1248" s="251"/>
      <c r="O1248" s="251"/>
      <c r="P1248" s="251"/>
      <c r="Q1248" s="288">
        <v>7500000</v>
      </c>
      <c r="R1248" s="288"/>
      <c r="S1248" s="288"/>
      <c r="T1248" s="288"/>
      <c r="U1248" s="253"/>
      <c r="V1248" s="253"/>
      <c r="W1248" s="253">
        <v>7500000</v>
      </c>
      <c r="X1248" s="253"/>
      <c r="Y1248" s="253"/>
      <c r="Z1248" s="253"/>
      <c r="AA1248" s="253"/>
      <c r="AB1248" s="253"/>
      <c r="AC1248" s="253"/>
      <c r="AD1248" s="253"/>
      <c r="AE1248" s="253"/>
      <c r="AF1248" s="253"/>
      <c r="AG1248" s="253"/>
      <c r="AH1248" s="253"/>
      <c r="AI1248" s="253">
        <v>0</v>
      </c>
      <c r="AJ1248" s="253"/>
      <c r="AK1248" s="253">
        <v>8450000</v>
      </c>
      <c r="AL1248" s="253"/>
      <c r="AM1248" s="253"/>
      <c r="AN1248" s="253"/>
      <c r="AO1248" s="253">
        <v>8450000</v>
      </c>
      <c r="AP1248" s="253"/>
      <c r="AQ1248" s="253"/>
      <c r="AR1248" s="253"/>
      <c r="AS1248" s="253">
        <f t="shared" si="155"/>
        <v>0</v>
      </c>
      <c r="AT1248" s="27">
        <f t="shared" si="151"/>
        <v>0</v>
      </c>
      <c r="BH1248" s="256"/>
    </row>
    <row r="1249" spans="1:60" ht="18" customHeight="1">
      <c r="A1249" s="218">
        <f>SUBTOTAL(3,$AT$7:AT1249)</f>
        <v>1243</v>
      </c>
      <c r="B1249" s="251" t="s">
        <v>13735</v>
      </c>
      <c r="C1249" s="251" t="str">
        <f t="shared" si="154"/>
        <v>011</v>
      </c>
      <c r="D1249" s="260" t="s">
        <v>6971</v>
      </c>
      <c r="E1249" s="258" t="s">
        <v>9912</v>
      </c>
      <c r="F1249" s="251" t="s">
        <v>10942</v>
      </c>
      <c r="G1249" s="251" t="s">
        <v>7106</v>
      </c>
      <c r="H1249" s="251"/>
      <c r="I1249" s="259" t="s">
        <v>10053</v>
      </c>
      <c r="J1249" s="252"/>
      <c r="K1249" s="259" t="s">
        <v>10053</v>
      </c>
      <c r="L1249" s="252"/>
      <c r="M1249" s="251" t="s">
        <v>10510</v>
      </c>
      <c r="N1249" s="251"/>
      <c r="O1249" s="251"/>
      <c r="P1249" s="251"/>
      <c r="Q1249" s="288">
        <v>7500000</v>
      </c>
      <c r="R1249" s="288"/>
      <c r="S1249" s="288"/>
      <c r="T1249" s="288"/>
      <c r="U1249" s="253">
        <v>7500000</v>
      </c>
      <c r="V1249" s="253"/>
      <c r="W1249" s="253"/>
      <c r="X1249" s="253"/>
      <c r="Y1249" s="253"/>
      <c r="Z1249" s="253"/>
      <c r="AA1249" s="253"/>
      <c r="AB1249" s="253"/>
      <c r="AC1249" s="253"/>
      <c r="AD1249" s="253"/>
      <c r="AE1249" s="253"/>
      <c r="AF1249" s="253"/>
      <c r="AG1249" s="253"/>
      <c r="AH1249" s="253"/>
      <c r="AI1249" s="253">
        <v>0</v>
      </c>
      <c r="AJ1249" s="253"/>
      <c r="AK1249" s="253">
        <v>8450000</v>
      </c>
      <c r="AL1249" s="253"/>
      <c r="AM1249" s="253"/>
      <c r="AN1249" s="253"/>
      <c r="AO1249" s="253">
        <v>8450000</v>
      </c>
      <c r="AP1249" s="253"/>
      <c r="AQ1249" s="253"/>
      <c r="AR1249" s="253"/>
      <c r="AS1249" s="253">
        <f t="shared" si="155"/>
        <v>0</v>
      </c>
      <c r="AT1249" s="27">
        <f t="shared" si="151"/>
        <v>0</v>
      </c>
      <c r="BH1249" s="256"/>
    </row>
    <row r="1250" spans="1:60" ht="18" customHeight="1">
      <c r="A1250" s="218">
        <f>SUBTOTAL(3,$AT$7:AT1250)</f>
        <v>1244</v>
      </c>
      <c r="B1250" s="251" t="s">
        <v>13726</v>
      </c>
      <c r="C1250" s="251" t="str">
        <f>MID(D1250:D2950,4,3)</f>
        <v>011</v>
      </c>
      <c r="D1250" s="260" t="s">
        <v>13727</v>
      </c>
      <c r="E1250" s="258" t="s">
        <v>13728</v>
      </c>
      <c r="F1250" s="251" t="s">
        <v>8840</v>
      </c>
      <c r="G1250" s="251" t="s">
        <v>496</v>
      </c>
      <c r="H1250" s="251"/>
      <c r="I1250" s="259" t="s">
        <v>10053</v>
      </c>
      <c r="J1250" s="252"/>
      <c r="K1250" s="259" t="s">
        <v>10053</v>
      </c>
      <c r="L1250" s="252"/>
      <c r="M1250" s="251" t="s">
        <v>10510</v>
      </c>
      <c r="N1250" s="251"/>
      <c r="O1250" s="251"/>
      <c r="P1250" s="251"/>
      <c r="Q1250" s="288">
        <v>7500000</v>
      </c>
      <c r="R1250" s="288"/>
      <c r="S1250" s="288"/>
      <c r="T1250" s="288"/>
      <c r="U1250" s="253"/>
      <c r="V1250" s="253"/>
      <c r="W1250" s="253">
        <v>7500000</v>
      </c>
      <c r="X1250" s="253"/>
      <c r="Y1250" s="253"/>
      <c r="Z1250" s="253"/>
      <c r="AA1250" s="253"/>
      <c r="AB1250" s="253"/>
      <c r="AC1250" s="253"/>
      <c r="AD1250" s="253"/>
      <c r="AE1250" s="253"/>
      <c r="AF1250" s="253"/>
      <c r="AG1250" s="253"/>
      <c r="AH1250" s="253"/>
      <c r="AI1250" s="253">
        <v>0</v>
      </c>
      <c r="AJ1250" s="253"/>
      <c r="AK1250" s="253">
        <v>8450000</v>
      </c>
      <c r="AL1250" s="253"/>
      <c r="AM1250" s="253"/>
      <c r="AN1250" s="253"/>
      <c r="AO1250" s="253">
        <v>8450000</v>
      </c>
      <c r="AP1250" s="253"/>
      <c r="AQ1250" s="253"/>
      <c r="AR1250" s="253"/>
      <c r="AS1250" s="253">
        <f t="shared" si="155"/>
        <v>0</v>
      </c>
      <c r="AT1250" s="27">
        <f t="shared" si="151"/>
        <v>0</v>
      </c>
      <c r="BH1250" s="256"/>
    </row>
    <row r="1251" spans="1:60" ht="18" customHeight="1">
      <c r="A1251" s="218">
        <f>SUBTOTAL(3,$AT$7:AT1251)</f>
        <v>1245</v>
      </c>
      <c r="B1251" s="251" t="s">
        <v>13742</v>
      </c>
      <c r="C1251" s="251" t="str">
        <f>MID(D1251:D2951,4,3)</f>
        <v>011</v>
      </c>
      <c r="D1251" s="260" t="s">
        <v>6598</v>
      </c>
      <c r="E1251" s="258" t="s">
        <v>13743</v>
      </c>
      <c r="F1251" s="251" t="s">
        <v>10797</v>
      </c>
      <c r="G1251" s="251" t="s">
        <v>7106</v>
      </c>
      <c r="H1251" s="251"/>
      <c r="I1251" s="259" t="s">
        <v>10053</v>
      </c>
      <c r="J1251" s="252"/>
      <c r="K1251" s="259" t="s">
        <v>10053</v>
      </c>
      <c r="L1251" s="252"/>
      <c r="M1251" s="251" t="s">
        <v>10510</v>
      </c>
      <c r="N1251" s="251"/>
      <c r="O1251" s="251"/>
      <c r="P1251" s="251"/>
      <c r="Q1251" s="288">
        <v>7500000</v>
      </c>
      <c r="R1251" s="288"/>
      <c r="S1251" s="288"/>
      <c r="T1251" s="288"/>
      <c r="U1251" s="253">
        <v>7500000</v>
      </c>
      <c r="V1251" s="253"/>
      <c r="W1251" s="253"/>
      <c r="X1251" s="253"/>
      <c r="Y1251" s="253"/>
      <c r="Z1251" s="253"/>
      <c r="AA1251" s="253"/>
      <c r="AB1251" s="253"/>
      <c r="AC1251" s="253"/>
      <c r="AD1251" s="253"/>
      <c r="AE1251" s="253"/>
      <c r="AF1251" s="253"/>
      <c r="AG1251" s="253"/>
      <c r="AH1251" s="253"/>
      <c r="AI1251" s="253">
        <v>0</v>
      </c>
      <c r="AJ1251" s="253"/>
      <c r="AK1251" s="253">
        <v>8450000</v>
      </c>
      <c r="AL1251" s="253"/>
      <c r="AM1251" s="253"/>
      <c r="AN1251" s="253"/>
      <c r="AO1251" s="253">
        <v>8450000</v>
      </c>
      <c r="AP1251" s="253"/>
      <c r="AQ1251" s="253"/>
      <c r="AR1251" s="253"/>
      <c r="AS1251" s="253">
        <f t="shared" si="155"/>
        <v>0</v>
      </c>
      <c r="AT1251" s="27">
        <f t="shared" si="151"/>
        <v>0</v>
      </c>
      <c r="BH1251" s="256"/>
    </row>
    <row r="1252" spans="1:60" ht="18" customHeight="1">
      <c r="A1252" s="218">
        <f>SUBTOTAL(3,$AT$7:AT1252)</f>
        <v>1246</v>
      </c>
      <c r="B1252" s="251" t="s">
        <v>13744</v>
      </c>
      <c r="C1252" s="251" t="str">
        <f>MID(D1252:D2952,4,3)</f>
        <v>011</v>
      </c>
      <c r="D1252" s="260" t="s">
        <v>6873</v>
      </c>
      <c r="E1252" s="258" t="s">
        <v>13745</v>
      </c>
      <c r="F1252" s="251" t="s">
        <v>10942</v>
      </c>
      <c r="G1252" s="251" t="s">
        <v>7106</v>
      </c>
      <c r="H1252" s="251"/>
      <c r="I1252" s="259" t="s">
        <v>10053</v>
      </c>
      <c r="J1252" s="252"/>
      <c r="K1252" s="259" t="s">
        <v>10053</v>
      </c>
      <c r="L1252" s="252"/>
      <c r="M1252" s="251" t="s">
        <v>10510</v>
      </c>
      <c r="N1252" s="251"/>
      <c r="O1252" s="251"/>
      <c r="P1252" s="251"/>
      <c r="Q1252" s="288">
        <v>7500000</v>
      </c>
      <c r="R1252" s="288"/>
      <c r="S1252" s="288"/>
      <c r="T1252" s="288"/>
      <c r="U1252" s="253">
        <v>7500000</v>
      </c>
      <c r="V1252" s="253"/>
      <c r="W1252" s="253"/>
      <c r="X1252" s="253"/>
      <c r="Y1252" s="253"/>
      <c r="Z1252" s="253"/>
      <c r="AA1252" s="253"/>
      <c r="AB1252" s="253"/>
      <c r="AC1252" s="253"/>
      <c r="AD1252" s="253"/>
      <c r="AE1252" s="253"/>
      <c r="AF1252" s="253"/>
      <c r="AG1252" s="253"/>
      <c r="AH1252" s="253"/>
      <c r="AI1252" s="253">
        <v>0</v>
      </c>
      <c r="AJ1252" s="253">
        <v>2442000</v>
      </c>
      <c r="AK1252" s="253">
        <f>8450000-AJ1252</f>
        <v>6008000</v>
      </c>
      <c r="AL1252" s="253"/>
      <c r="AM1252" s="253">
        <v>6008000</v>
      </c>
      <c r="AN1252" s="253"/>
      <c r="AO1252" s="253"/>
      <c r="AP1252" s="253"/>
      <c r="AQ1252" s="253"/>
      <c r="AR1252" s="253"/>
      <c r="AS1252" s="253">
        <f>IF(SUM(AL1252:AM1252)&lt;SUM(AK1252),SUM(AK1252)-SUM(AL1252:AM1252),)</f>
        <v>0</v>
      </c>
      <c r="AT1252" s="27">
        <f t="shared" si="151"/>
        <v>0</v>
      </c>
      <c r="BH1252" s="256"/>
    </row>
    <row r="1253" spans="1:60" ht="18" customHeight="1">
      <c r="A1253" s="218">
        <f>SUBTOTAL(3,$AT$7:AT1253)</f>
        <v>1247</v>
      </c>
      <c r="B1253" s="251" t="s">
        <v>13746</v>
      </c>
      <c r="C1253" s="251" t="str">
        <f>MID(D1253:D2953,4,3)</f>
        <v>011</v>
      </c>
      <c r="D1253" s="260" t="s">
        <v>5249</v>
      </c>
      <c r="E1253" s="258" t="s">
        <v>13747</v>
      </c>
      <c r="F1253" s="251" t="s">
        <v>12427</v>
      </c>
      <c r="G1253" s="251" t="s">
        <v>7106</v>
      </c>
      <c r="H1253" s="251"/>
      <c r="I1253" s="259" t="s">
        <v>10053</v>
      </c>
      <c r="J1253" s="252"/>
      <c r="K1253" s="259" t="s">
        <v>10053</v>
      </c>
      <c r="L1253" s="252"/>
      <c r="M1253" s="251" t="s">
        <v>10510</v>
      </c>
      <c r="N1253" s="251"/>
      <c r="O1253" s="251"/>
      <c r="P1253" s="251"/>
      <c r="Q1253" s="288">
        <v>7500000</v>
      </c>
      <c r="R1253" s="288"/>
      <c r="S1253" s="288"/>
      <c r="T1253" s="288"/>
      <c r="U1253" s="253">
        <v>7500000</v>
      </c>
      <c r="V1253" s="253"/>
      <c r="W1253" s="253"/>
      <c r="X1253" s="253"/>
      <c r="Y1253" s="253"/>
      <c r="Z1253" s="253"/>
      <c r="AA1253" s="253"/>
      <c r="AB1253" s="253"/>
      <c r="AC1253" s="253"/>
      <c r="AD1253" s="253"/>
      <c r="AE1253" s="253"/>
      <c r="AF1253" s="253"/>
      <c r="AG1253" s="253"/>
      <c r="AH1253" s="253"/>
      <c r="AI1253" s="253">
        <v>0</v>
      </c>
      <c r="AJ1253" s="253"/>
      <c r="AK1253" s="253">
        <v>8450000</v>
      </c>
      <c r="AL1253" s="253"/>
      <c r="AM1253" s="253">
        <v>8450000</v>
      </c>
      <c r="AN1253" s="253"/>
      <c r="AO1253" s="253"/>
      <c r="AP1253" s="253"/>
      <c r="AQ1253" s="253"/>
      <c r="AR1253" s="253"/>
      <c r="AS1253" s="253">
        <f>IF(SUM(AL1253:AM1253)&lt;SUM(AK1253),SUM(AK1253)-SUM(AL1253:AM1253),)</f>
        <v>0</v>
      </c>
      <c r="AT1253" s="27">
        <f t="shared" si="151"/>
        <v>0</v>
      </c>
      <c r="BH1253" s="256"/>
    </row>
    <row r="1254" spans="1:60" ht="18" customHeight="1">
      <c r="A1254" s="218">
        <f>SUBTOTAL(3,$AT$7:AT1254)</f>
        <v>1248</v>
      </c>
      <c r="B1254" s="251" t="s">
        <v>13732</v>
      </c>
      <c r="C1254" s="251" t="str">
        <f>MID(D1254:D2953,4,3)</f>
        <v>011</v>
      </c>
      <c r="D1254" s="260" t="s">
        <v>13733</v>
      </c>
      <c r="E1254" s="258" t="s">
        <v>13734</v>
      </c>
      <c r="F1254" s="251" t="s">
        <v>12211</v>
      </c>
      <c r="G1254" s="251" t="s">
        <v>7106</v>
      </c>
      <c r="H1254" s="251"/>
      <c r="I1254" s="259" t="s">
        <v>10053</v>
      </c>
      <c r="J1254" s="252"/>
      <c r="K1254" s="259" t="s">
        <v>10053</v>
      </c>
      <c r="L1254" s="252"/>
      <c r="M1254" s="251" t="s">
        <v>10510</v>
      </c>
      <c r="N1254" s="251"/>
      <c r="O1254" s="251"/>
      <c r="P1254" s="251"/>
      <c r="Q1254" s="288">
        <v>7500000</v>
      </c>
      <c r="R1254" s="288"/>
      <c r="S1254" s="288"/>
      <c r="T1254" s="288"/>
      <c r="U1254" s="253"/>
      <c r="V1254" s="253"/>
      <c r="W1254" s="253">
        <v>7500000</v>
      </c>
      <c r="X1254" s="253"/>
      <c r="Y1254" s="253"/>
      <c r="Z1254" s="253"/>
      <c r="AA1254" s="253"/>
      <c r="AB1254" s="253"/>
      <c r="AC1254" s="253"/>
      <c r="AD1254" s="253"/>
      <c r="AE1254" s="253"/>
      <c r="AF1254" s="253"/>
      <c r="AG1254" s="253"/>
      <c r="AH1254" s="253"/>
      <c r="AI1254" s="253">
        <v>0</v>
      </c>
      <c r="AJ1254" s="253"/>
      <c r="AK1254" s="253">
        <v>8450000</v>
      </c>
      <c r="AL1254" s="253"/>
      <c r="AM1254" s="253"/>
      <c r="AN1254" s="253"/>
      <c r="AO1254" s="253"/>
      <c r="AP1254" s="253"/>
      <c r="AQ1254" s="253"/>
      <c r="AR1254" s="253"/>
      <c r="AS1254" s="253">
        <f>IF(SUM(AL1254:AM1254)&lt;SUM(AK1254),SUM(AK1254)-SUM(AL1254:AM1254),)</f>
        <v>8450000</v>
      </c>
      <c r="AT1254" s="27">
        <f t="shared" si="151"/>
        <v>8450000</v>
      </c>
      <c r="BH1254" s="256"/>
    </row>
    <row r="1255" spans="1:60" ht="18" customHeight="1">
      <c r="A1255" s="218">
        <f>SUBTOTAL(3,$AT$7:AT1255)</f>
        <v>1249</v>
      </c>
      <c r="B1255" s="251" t="s">
        <v>13736</v>
      </c>
      <c r="C1255" s="251" t="str">
        <f t="shared" ref="C1255:C1285" si="156">MID(D1255:D2955,4,3)</f>
        <v>011</v>
      </c>
      <c r="D1255" s="260" t="s">
        <v>13737</v>
      </c>
      <c r="E1255" s="258" t="s">
        <v>13738</v>
      </c>
      <c r="F1255" s="251" t="s">
        <v>11158</v>
      </c>
      <c r="G1255" s="251" t="s">
        <v>7106</v>
      </c>
      <c r="H1255" s="251"/>
      <c r="I1255" s="259" t="s">
        <v>10053</v>
      </c>
      <c r="J1255" s="252"/>
      <c r="K1255" s="259" t="s">
        <v>10053</v>
      </c>
      <c r="L1255" s="252"/>
      <c r="M1255" s="251" t="s">
        <v>10510</v>
      </c>
      <c r="N1255" s="251"/>
      <c r="O1255" s="251"/>
      <c r="P1255" s="251"/>
      <c r="Q1255" s="288">
        <v>7500000</v>
      </c>
      <c r="R1255" s="288"/>
      <c r="S1255" s="288"/>
      <c r="T1255" s="288"/>
      <c r="U1255" s="253"/>
      <c r="V1255" s="253"/>
      <c r="W1255" s="253"/>
      <c r="X1255" s="253"/>
      <c r="Y1255" s="253"/>
      <c r="Z1255" s="253"/>
      <c r="AA1255" s="253"/>
      <c r="AB1255" s="253"/>
      <c r="AC1255" s="253"/>
      <c r="AD1255" s="253"/>
      <c r="AE1255" s="253"/>
      <c r="AF1255" s="253"/>
      <c r="AG1255" s="253"/>
      <c r="AH1255" s="253"/>
      <c r="AI1255" s="253">
        <v>7500000</v>
      </c>
      <c r="AJ1255" s="253"/>
      <c r="AK1255" s="253">
        <v>8450000</v>
      </c>
      <c r="AL1255" s="253"/>
      <c r="AM1255" s="253"/>
      <c r="AN1255" s="253"/>
      <c r="AO1255" s="253"/>
      <c r="AP1255" s="253"/>
      <c r="AQ1255" s="253"/>
      <c r="AR1255" s="253"/>
      <c r="AS1255" s="253">
        <f>IF(SUM(AL1255:AM1255)&lt;SUM(AK1255),SUM(AK1255)-SUM(AL1255:AM1255),)</f>
        <v>8450000</v>
      </c>
      <c r="AT1255" s="27">
        <f t="shared" si="151"/>
        <v>15950000</v>
      </c>
      <c r="BH1255" s="256"/>
    </row>
    <row r="1256" spans="1:60" ht="18" customHeight="1">
      <c r="A1256" s="218">
        <f>SUBTOTAL(3,$AT$7:AT1256)</f>
        <v>1250</v>
      </c>
      <c r="B1256" s="251" t="s">
        <v>13739</v>
      </c>
      <c r="C1256" s="251" t="str">
        <f t="shared" si="156"/>
        <v>011</v>
      </c>
      <c r="D1256" s="260" t="s">
        <v>13740</v>
      </c>
      <c r="E1256" s="258" t="s">
        <v>13741</v>
      </c>
      <c r="F1256" s="251" t="s">
        <v>10877</v>
      </c>
      <c r="G1256" s="251" t="s">
        <v>7106</v>
      </c>
      <c r="H1256" s="251"/>
      <c r="I1256" s="259" t="s">
        <v>10053</v>
      </c>
      <c r="J1256" s="252"/>
      <c r="K1256" s="259" t="s">
        <v>10053</v>
      </c>
      <c r="L1256" s="252"/>
      <c r="M1256" s="251" t="s">
        <v>10510</v>
      </c>
      <c r="N1256" s="251"/>
      <c r="O1256" s="251"/>
      <c r="P1256" s="251"/>
      <c r="Q1256" s="288">
        <v>7500000</v>
      </c>
      <c r="R1256" s="288"/>
      <c r="S1256" s="288"/>
      <c r="T1256" s="288"/>
      <c r="U1256" s="253"/>
      <c r="V1256" s="253"/>
      <c r="W1256" s="253">
        <v>7500000</v>
      </c>
      <c r="X1256" s="253"/>
      <c r="Y1256" s="253"/>
      <c r="Z1256" s="253"/>
      <c r="AA1256" s="253"/>
      <c r="AB1256" s="253"/>
      <c r="AC1256" s="253"/>
      <c r="AD1256" s="253"/>
      <c r="AE1256" s="253"/>
      <c r="AF1256" s="253"/>
      <c r="AG1256" s="253"/>
      <c r="AH1256" s="253"/>
      <c r="AI1256" s="253">
        <v>0</v>
      </c>
      <c r="AJ1256" s="253"/>
      <c r="AK1256" s="253">
        <v>8450000</v>
      </c>
      <c r="AL1256" s="253"/>
      <c r="AM1256" s="253"/>
      <c r="AN1256" s="253"/>
      <c r="AO1256" s="253">
        <v>8450000</v>
      </c>
      <c r="AP1256" s="253"/>
      <c r="AQ1256" s="253"/>
      <c r="AR1256" s="253"/>
      <c r="AS1256" s="253">
        <f>IF(SUM(AL1256:AO1256)&lt;SUM(AK1256),SUM(AK1256)-SUM(AL1256:AO1256),)</f>
        <v>0</v>
      </c>
      <c r="AT1256" s="27">
        <f t="shared" si="151"/>
        <v>0</v>
      </c>
      <c r="BH1256" s="256"/>
    </row>
    <row r="1257" spans="1:60" ht="18" customHeight="1">
      <c r="A1257" s="218">
        <f>SUBTOTAL(3,$AT$7:AT1257)</f>
        <v>1251</v>
      </c>
      <c r="B1257" s="251" t="s">
        <v>13755</v>
      </c>
      <c r="C1257" s="251" t="str">
        <f t="shared" si="156"/>
        <v>011</v>
      </c>
      <c r="D1257" s="260" t="s">
        <v>4767</v>
      </c>
      <c r="E1257" s="258" t="s">
        <v>13756</v>
      </c>
      <c r="F1257" s="251" t="s">
        <v>12264</v>
      </c>
      <c r="G1257" s="251" t="s">
        <v>7106</v>
      </c>
      <c r="H1257" s="251"/>
      <c r="I1257" s="259" t="s">
        <v>10053</v>
      </c>
      <c r="J1257" s="252"/>
      <c r="K1257" s="259" t="s">
        <v>10053</v>
      </c>
      <c r="L1257" s="252"/>
      <c r="M1257" s="251" t="s">
        <v>10510</v>
      </c>
      <c r="N1257" s="251"/>
      <c r="O1257" s="251"/>
      <c r="P1257" s="251"/>
      <c r="Q1257" s="288">
        <v>7500000</v>
      </c>
      <c r="R1257" s="288"/>
      <c r="S1257" s="288"/>
      <c r="T1257" s="288"/>
      <c r="U1257" s="253">
        <v>7500000</v>
      </c>
      <c r="V1257" s="253"/>
      <c r="W1257" s="253"/>
      <c r="X1257" s="253"/>
      <c r="Y1257" s="253"/>
      <c r="Z1257" s="253"/>
      <c r="AA1257" s="253"/>
      <c r="AB1257" s="253"/>
      <c r="AC1257" s="253"/>
      <c r="AD1257" s="253"/>
      <c r="AE1257" s="253"/>
      <c r="AF1257" s="253"/>
      <c r="AG1257" s="253"/>
      <c r="AH1257" s="253"/>
      <c r="AI1257" s="253">
        <v>0</v>
      </c>
      <c r="AJ1257" s="253"/>
      <c r="AK1257" s="253">
        <v>8450000</v>
      </c>
      <c r="AL1257" s="253"/>
      <c r="AM1257" s="253">
        <v>8450000</v>
      </c>
      <c r="AN1257" s="253"/>
      <c r="AO1257" s="253"/>
      <c r="AP1257" s="253"/>
      <c r="AQ1257" s="253"/>
      <c r="AR1257" s="253"/>
      <c r="AS1257" s="253">
        <f>IF(SUM(AL1257:AM1257)&lt;SUM(AK1257),SUM(AK1257)-SUM(AL1257:AM1257),)</f>
        <v>0</v>
      </c>
      <c r="AT1257" s="27">
        <f t="shared" si="151"/>
        <v>0</v>
      </c>
      <c r="BH1257" s="256"/>
    </row>
    <row r="1258" spans="1:60" ht="18" customHeight="1">
      <c r="A1258" s="218">
        <f>SUBTOTAL(3,$AT$7:AT1258)</f>
        <v>1252</v>
      </c>
      <c r="B1258" s="251" t="s">
        <v>13757</v>
      </c>
      <c r="C1258" s="251" t="str">
        <f t="shared" si="156"/>
        <v>011</v>
      </c>
      <c r="D1258" s="260" t="s">
        <v>5671</v>
      </c>
      <c r="E1258" s="258" t="s">
        <v>13758</v>
      </c>
      <c r="F1258" s="251" t="s">
        <v>12305</v>
      </c>
      <c r="G1258" s="251" t="s">
        <v>496</v>
      </c>
      <c r="H1258" s="251"/>
      <c r="I1258" s="259" t="s">
        <v>10053</v>
      </c>
      <c r="J1258" s="252"/>
      <c r="K1258" s="259" t="s">
        <v>10053</v>
      </c>
      <c r="L1258" s="252"/>
      <c r="M1258" s="251" t="s">
        <v>10510</v>
      </c>
      <c r="N1258" s="251"/>
      <c r="O1258" s="251"/>
      <c r="P1258" s="251"/>
      <c r="Q1258" s="288">
        <v>7500000</v>
      </c>
      <c r="R1258" s="288"/>
      <c r="S1258" s="288"/>
      <c r="T1258" s="288"/>
      <c r="U1258" s="253">
        <v>7500000</v>
      </c>
      <c r="V1258" s="253"/>
      <c r="W1258" s="253"/>
      <c r="X1258" s="253"/>
      <c r="Y1258" s="253"/>
      <c r="Z1258" s="253"/>
      <c r="AA1258" s="253"/>
      <c r="AB1258" s="253"/>
      <c r="AC1258" s="253"/>
      <c r="AD1258" s="253"/>
      <c r="AE1258" s="253"/>
      <c r="AF1258" s="253"/>
      <c r="AG1258" s="253"/>
      <c r="AH1258" s="253"/>
      <c r="AI1258" s="253">
        <v>0</v>
      </c>
      <c r="AJ1258" s="253"/>
      <c r="AK1258" s="253">
        <v>8450000</v>
      </c>
      <c r="AL1258" s="253"/>
      <c r="AM1258" s="253"/>
      <c r="AN1258" s="253"/>
      <c r="AO1258" s="253">
        <v>8450000</v>
      </c>
      <c r="AP1258" s="253"/>
      <c r="AQ1258" s="253"/>
      <c r="AR1258" s="253"/>
      <c r="AS1258" s="253">
        <f>IF(SUM(AL1258:AO1258)&lt;SUM(AK1258),SUM(AK1258)-SUM(AL1258:AO1258),)</f>
        <v>0</v>
      </c>
      <c r="AT1258" s="27">
        <f t="shared" si="151"/>
        <v>0</v>
      </c>
      <c r="BH1258" s="256"/>
    </row>
    <row r="1259" spans="1:60" ht="18" customHeight="1">
      <c r="A1259" s="218">
        <f>SUBTOTAL(3,$AT$7:AT1259)</f>
        <v>1253</v>
      </c>
      <c r="B1259" s="251" t="s">
        <v>13748</v>
      </c>
      <c r="C1259" s="251" t="str">
        <f t="shared" si="156"/>
        <v>011</v>
      </c>
      <c r="D1259" s="260" t="s">
        <v>13749</v>
      </c>
      <c r="E1259" s="258" t="s">
        <v>13750</v>
      </c>
      <c r="F1259" s="251" t="s">
        <v>9865</v>
      </c>
      <c r="G1259" s="251" t="s">
        <v>7106</v>
      </c>
      <c r="H1259" s="251"/>
      <c r="I1259" s="259" t="s">
        <v>10053</v>
      </c>
      <c r="J1259" s="252"/>
      <c r="K1259" s="259" t="s">
        <v>10053</v>
      </c>
      <c r="L1259" s="252"/>
      <c r="M1259" s="251" t="s">
        <v>10510</v>
      </c>
      <c r="N1259" s="251"/>
      <c r="O1259" s="251"/>
      <c r="P1259" s="251"/>
      <c r="Q1259" s="288">
        <v>7500000</v>
      </c>
      <c r="R1259" s="288"/>
      <c r="S1259" s="288"/>
      <c r="T1259" s="288"/>
      <c r="U1259" s="253"/>
      <c r="V1259" s="253"/>
      <c r="W1259" s="253">
        <v>7500000</v>
      </c>
      <c r="X1259" s="253"/>
      <c r="Y1259" s="253"/>
      <c r="Z1259" s="253"/>
      <c r="AA1259" s="253"/>
      <c r="AB1259" s="253"/>
      <c r="AC1259" s="253"/>
      <c r="AD1259" s="253"/>
      <c r="AE1259" s="253"/>
      <c r="AF1259" s="253"/>
      <c r="AG1259" s="253"/>
      <c r="AH1259" s="253"/>
      <c r="AI1259" s="253">
        <v>0</v>
      </c>
      <c r="AJ1259" s="253"/>
      <c r="AK1259" s="253">
        <v>8450000</v>
      </c>
      <c r="AL1259" s="253"/>
      <c r="AM1259" s="253">
        <v>8450000</v>
      </c>
      <c r="AN1259" s="253"/>
      <c r="AO1259" s="253"/>
      <c r="AP1259" s="253"/>
      <c r="AQ1259" s="253"/>
      <c r="AR1259" s="253"/>
      <c r="AS1259" s="253">
        <f t="shared" ref="AS1259:AS1275" si="157">IF(SUM(AL1259:AM1259)&lt;SUM(AK1259),SUM(AK1259)-SUM(AL1259:AM1259),)</f>
        <v>0</v>
      </c>
      <c r="AT1259" s="27">
        <f t="shared" si="151"/>
        <v>0</v>
      </c>
      <c r="BH1259" s="256"/>
    </row>
    <row r="1260" spans="1:60" ht="18" customHeight="1">
      <c r="A1260" s="218">
        <f>SUBTOTAL(3,$AT$7:AT1260)</f>
        <v>1254</v>
      </c>
      <c r="B1260" s="251" t="s">
        <v>13751</v>
      </c>
      <c r="C1260" s="251" t="str">
        <f t="shared" si="156"/>
        <v>011</v>
      </c>
      <c r="D1260" s="260" t="s">
        <v>13752</v>
      </c>
      <c r="E1260" s="258" t="s">
        <v>8994</v>
      </c>
      <c r="F1260" s="251" t="s">
        <v>11107</v>
      </c>
      <c r="G1260" s="251" t="s">
        <v>496</v>
      </c>
      <c r="H1260" s="251"/>
      <c r="I1260" s="259" t="s">
        <v>10053</v>
      </c>
      <c r="J1260" s="252"/>
      <c r="K1260" s="259" t="s">
        <v>10053</v>
      </c>
      <c r="L1260" s="252"/>
      <c r="M1260" s="251" t="s">
        <v>10510</v>
      </c>
      <c r="N1260" s="251"/>
      <c r="O1260" s="251"/>
      <c r="P1260" s="251"/>
      <c r="Q1260" s="288">
        <v>7500000</v>
      </c>
      <c r="R1260" s="288"/>
      <c r="S1260" s="288"/>
      <c r="T1260" s="288"/>
      <c r="U1260" s="253"/>
      <c r="V1260" s="253"/>
      <c r="W1260" s="253"/>
      <c r="X1260" s="253"/>
      <c r="Y1260" s="253"/>
      <c r="Z1260" s="253"/>
      <c r="AA1260" s="253"/>
      <c r="AB1260" s="253"/>
      <c r="AC1260" s="253"/>
      <c r="AD1260" s="253"/>
      <c r="AE1260" s="253"/>
      <c r="AF1260" s="253"/>
      <c r="AG1260" s="253"/>
      <c r="AH1260" s="253"/>
      <c r="AI1260" s="253">
        <v>7500000</v>
      </c>
      <c r="AJ1260" s="253"/>
      <c r="AK1260" s="253">
        <v>8450000</v>
      </c>
      <c r="AL1260" s="253"/>
      <c r="AM1260" s="253"/>
      <c r="AN1260" s="253"/>
      <c r="AO1260" s="253"/>
      <c r="AP1260" s="253"/>
      <c r="AQ1260" s="253"/>
      <c r="AR1260" s="253"/>
      <c r="AS1260" s="253">
        <f t="shared" si="157"/>
        <v>8450000</v>
      </c>
      <c r="AT1260" s="27">
        <f t="shared" si="151"/>
        <v>15950000</v>
      </c>
      <c r="BH1260" s="256"/>
    </row>
    <row r="1261" spans="1:60" ht="18" customHeight="1">
      <c r="A1261" s="218">
        <f>SUBTOTAL(3,$AT$7:AT1261)</f>
        <v>1255</v>
      </c>
      <c r="B1261" s="251" t="s">
        <v>13765</v>
      </c>
      <c r="C1261" s="251" t="str">
        <f t="shared" si="156"/>
        <v>011</v>
      </c>
      <c r="D1261" s="260" t="s">
        <v>6898</v>
      </c>
      <c r="E1261" s="258" t="s">
        <v>13766</v>
      </c>
      <c r="F1261" s="251" t="s">
        <v>11943</v>
      </c>
      <c r="G1261" s="251" t="s">
        <v>7106</v>
      </c>
      <c r="H1261" s="251"/>
      <c r="I1261" s="259" t="s">
        <v>10053</v>
      </c>
      <c r="J1261" s="252"/>
      <c r="K1261" s="259" t="s">
        <v>10053</v>
      </c>
      <c r="L1261" s="252"/>
      <c r="M1261" s="251" t="s">
        <v>10510</v>
      </c>
      <c r="N1261" s="251"/>
      <c r="O1261" s="251"/>
      <c r="P1261" s="251"/>
      <c r="Q1261" s="288">
        <v>7500000</v>
      </c>
      <c r="R1261" s="288"/>
      <c r="S1261" s="288"/>
      <c r="T1261" s="288"/>
      <c r="U1261" s="253">
        <v>7500000</v>
      </c>
      <c r="V1261" s="253"/>
      <c r="W1261" s="253"/>
      <c r="X1261" s="253"/>
      <c r="Y1261" s="253"/>
      <c r="Z1261" s="253"/>
      <c r="AA1261" s="253"/>
      <c r="AB1261" s="253"/>
      <c r="AC1261" s="253"/>
      <c r="AD1261" s="253"/>
      <c r="AE1261" s="253"/>
      <c r="AF1261" s="253"/>
      <c r="AG1261" s="253"/>
      <c r="AH1261" s="253"/>
      <c r="AI1261" s="253">
        <v>0</v>
      </c>
      <c r="AJ1261" s="253"/>
      <c r="AK1261" s="253">
        <v>8450000</v>
      </c>
      <c r="AL1261" s="253"/>
      <c r="AM1261" s="253">
        <v>8450000</v>
      </c>
      <c r="AN1261" s="253"/>
      <c r="AO1261" s="253"/>
      <c r="AP1261" s="253"/>
      <c r="AQ1261" s="253"/>
      <c r="AR1261" s="253"/>
      <c r="AS1261" s="253">
        <f t="shared" si="157"/>
        <v>0</v>
      </c>
      <c r="AT1261" s="27">
        <f t="shared" si="151"/>
        <v>0</v>
      </c>
      <c r="BH1261" s="256"/>
    </row>
    <row r="1262" spans="1:60" ht="18" customHeight="1">
      <c r="A1262" s="218">
        <f>SUBTOTAL(3,$AT$7:AT1262)</f>
        <v>1256</v>
      </c>
      <c r="B1262" s="251" t="s">
        <v>13767</v>
      </c>
      <c r="C1262" s="251" t="str">
        <f t="shared" si="156"/>
        <v>011</v>
      </c>
      <c r="D1262" s="260" t="s">
        <v>6885</v>
      </c>
      <c r="E1262" s="258" t="s">
        <v>13768</v>
      </c>
      <c r="F1262" s="251" t="s">
        <v>11536</v>
      </c>
      <c r="G1262" s="251" t="s">
        <v>7106</v>
      </c>
      <c r="H1262" s="251"/>
      <c r="I1262" s="259" t="s">
        <v>10053</v>
      </c>
      <c r="J1262" s="252"/>
      <c r="K1262" s="259" t="s">
        <v>10053</v>
      </c>
      <c r="L1262" s="252"/>
      <c r="M1262" s="251" t="s">
        <v>10510</v>
      </c>
      <c r="N1262" s="251"/>
      <c r="O1262" s="251"/>
      <c r="P1262" s="251"/>
      <c r="Q1262" s="288">
        <v>7500000</v>
      </c>
      <c r="R1262" s="288"/>
      <c r="S1262" s="288"/>
      <c r="T1262" s="288"/>
      <c r="U1262" s="253">
        <v>7500000</v>
      </c>
      <c r="V1262" s="253"/>
      <c r="W1262" s="253"/>
      <c r="X1262" s="253"/>
      <c r="Y1262" s="253"/>
      <c r="Z1262" s="253"/>
      <c r="AA1262" s="253"/>
      <c r="AB1262" s="253"/>
      <c r="AC1262" s="253"/>
      <c r="AD1262" s="253"/>
      <c r="AE1262" s="253"/>
      <c r="AF1262" s="253"/>
      <c r="AG1262" s="253"/>
      <c r="AH1262" s="253"/>
      <c r="AI1262" s="253">
        <v>0</v>
      </c>
      <c r="AJ1262" s="253"/>
      <c r="AK1262" s="253">
        <v>8450000</v>
      </c>
      <c r="AL1262" s="253"/>
      <c r="AM1262" s="253">
        <v>8450000</v>
      </c>
      <c r="AN1262" s="253"/>
      <c r="AO1262" s="253"/>
      <c r="AP1262" s="253"/>
      <c r="AQ1262" s="253"/>
      <c r="AR1262" s="253"/>
      <c r="AS1262" s="253">
        <f t="shared" si="157"/>
        <v>0</v>
      </c>
      <c r="AT1262" s="27">
        <f t="shared" si="151"/>
        <v>0</v>
      </c>
      <c r="BH1262" s="256"/>
    </row>
    <row r="1263" spans="1:60" ht="18" customHeight="1">
      <c r="A1263" s="218">
        <f>SUBTOTAL(3,$AT$7:AT1263)</f>
        <v>1257</v>
      </c>
      <c r="B1263" s="251" t="s">
        <v>13769</v>
      </c>
      <c r="C1263" s="251" t="str">
        <f t="shared" si="156"/>
        <v>011</v>
      </c>
      <c r="D1263" s="260" t="s">
        <v>6714</v>
      </c>
      <c r="E1263" s="258" t="s">
        <v>13770</v>
      </c>
      <c r="F1263" s="251" t="s">
        <v>10557</v>
      </c>
      <c r="G1263" s="251" t="s">
        <v>7106</v>
      </c>
      <c r="H1263" s="251"/>
      <c r="I1263" s="259" t="s">
        <v>10053</v>
      </c>
      <c r="J1263" s="252"/>
      <c r="K1263" s="259" t="s">
        <v>10053</v>
      </c>
      <c r="L1263" s="252"/>
      <c r="M1263" s="251" t="s">
        <v>10510</v>
      </c>
      <c r="N1263" s="251"/>
      <c r="O1263" s="251"/>
      <c r="P1263" s="251"/>
      <c r="Q1263" s="288">
        <v>7500000</v>
      </c>
      <c r="R1263" s="288"/>
      <c r="S1263" s="288"/>
      <c r="T1263" s="288"/>
      <c r="U1263" s="253">
        <v>7500000</v>
      </c>
      <c r="V1263" s="253"/>
      <c r="W1263" s="253"/>
      <c r="X1263" s="253"/>
      <c r="Y1263" s="253"/>
      <c r="Z1263" s="253"/>
      <c r="AA1263" s="253"/>
      <c r="AB1263" s="253"/>
      <c r="AC1263" s="253"/>
      <c r="AD1263" s="253"/>
      <c r="AE1263" s="253"/>
      <c r="AF1263" s="253"/>
      <c r="AG1263" s="253"/>
      <c r="AH1263" s="253"/>
      <c r="AI1263" s="253">
        <v>0</v>
      </c>
      <c r="AJ1263" s="253"/>
      <c r="AK1263" s="253">
        <v>8450000</v>
      </c>
      <c r="AL1263" s="253"/>
      <c r="AM1263" s="253"/>
      <c r="AN1263" s="253"/>
      <c r="AO1263" s="253"/>
      <c r="AP1263" s="253"/>
      <c r="AQ1263" s="253"/>
      <c r="AR1263" s="253"/>
      <c r="AS1263" s="253">
        <f t="shared" si="157"/>
        <v>8450000</v>
      </c>
      <c r="AT1263" s="27">
        <f t="shared" si="151"/>
        <v>8450000</v>
      </c>
      <c r="BH1263" s="256"/>
    </row>
    <row r="1264" spans="1:60" ht="18" customHeight="1">
      <c r="A1264" s="218">
        <f>SUBTOTAL(3,$AT$7:AT1264)</f>
        <v>1258</v>
      </c>
      <c r="B1264" s="251" t="s">
        <v>13771</v>
      </c>
      <c r="C1264" s="251" t="str">
        <f t="shared" si="156"/>
        <v>011</v>
      </c>
      <c r="D1264" s="260" t="s">
        <v>5401</v>
      </c>
      <c r="E1264" s="258" t="s">
        <v>13772</v>
      </c>
      <c r="F1264" s="251" t="s">
        <v>11432</v>
      </c>
      <c r="G1264" s="251" t="s">
        <v>7106</v>
      </c>
      <c r="H1264" s="251"/>
      <c r="I1264" s="259" t="s">
        <v>10053</v>
      </c>
      <c r="J1264" s="252"/>
      <c r="K1264" s="259" t="s">
        <v>10053</v>
      </c>
      <c r="L1264" s="252"/>
      <c r="M1264" s="251" t="s">
        <v>10510</v>
      </c>
      <c r="N1264" s="251"/>
      <c r="O1264" s="251"/>
      <c r="P1264" s="251"/>
      <c r="Q1264" s="288">
        <v>7500000</v>
      </c>
      <c r="R1264" s="288"/>
      <c r="S1264" s="288"/>
      <c r="T1264" s="288"/>
      <c r="U1264" s="253">
        <v>7500000</v>
      </c>
      <c r="V1264" s="253"/>
      <c r="W1264" s="253"/>
      <c r="X1264" s="253"/>
      <c r="Y1264" s="253"/>
      <c r="Z1264" s="253"/>
      <c r="AA1264" s="253"/>
      <c r="AB1264" s="253"/>
      <c r="AC1264" s="253"/>
      <c r="AD1264" s="253"/>
      <c r="AE1264" s="253"/>
      <c r="AF1264" s="253"/>
      <c r="AG1264" s="253"/>
      <c r="AH1264" s="253"/>
      <c r="AI1264" s="253">
        <v>0</v>
      </c>
      <c r="AJ1264" s="253"/>
      <c r="AK1264" s="253">
        <v>8450000</v>
      </c>
      <c r="AL1264" s="253"/>
      <c r="AM1264" s="253">
        <v>8450000</v>
      </c>
      <c r="AN1264" s="253"/>
      <c r="AO1264" s="253"/>
      <c r="AP1264" s="253"/>
      <c r="AQ1264" s="253"/>
      <c r="AR1264" s="253"/>
      <c r="AS1264" s="253">
        <f t="shared" si="157"/>
        <v>0</v>
      </c>
      <c r="AT1264" s="27">
        <f t="shared" si="151"/>
        <v>0</v>
      </c>
      <c r="BH1264" s="256"/>
    </row>
    <row r="1265" spans="1:60" ht="18" customHeight="1">
      <c r="A1265" s="218">
        <f>SUBTOTAL(3,$AT$7:AT1265)</f>
        <v>1259</v>
      </c>
      <c r="B1265" s="251" t="s">
        <v>13773</v>
      </c>
      <c r="C1265" s="251" t="str">
        <f t="shared" si="156"/>
        <v>011</v>
      </c>
      <c r="D1265" s="260" t="s">
        <v>6293</v>
      </c>
      <c r="E1265" s="258" t="s">
        <v>13774</v>
      </c>
      <c r="F1265" s="251" t="s">
        <v>13775</v>
      </c>
      <c r="G1265" s="251" t="s">
        <v>496</v>
      </c>
      <c r="H1265" s="251"/>
      <c r="I1265" s="259" t="s">
        <v>10053</v>
      </c>
      <c r="J1265" s="252"/>
      <c r="K1265" s="259" t="s">
        <v>10053</v>
      </c>
      <c r="L1265" s="252"/>
      <c r="M1265" s="251" t="s">
        <v>10510</v>
      </c>
      <c r="N1265" s="251"/>
      <c r="O1265" s="251"/>
      <c r="P1265" s="251"/>
      <c r="Q1265" s="288">
        <v>7500000</v>
      </c>
      <c r="R1265" s="288"/>
      <c r="S1265" s="288"/>
      <c r="T1265" s="288"/>
      <c r="U1265" s="253">
        <v>7500000</v>
      </c>
      <c r="V1265" s="253"/>
      <c r="W1265" s="253"/>
      <c r="X1265" s="253"/>
      <c r="Y1265" s="253"/>
      <c r="Z1265" s="253"/>
      <c r="AA1265" s="253"/>
      <c r="AB1265" s="253"/>
      <c r="AC1265" s="253"/>
      <c r="AD1265" s="253"/>
      <c r="AE1265" s="253"/>
      <c r="AF1265" s="253"/>
      <c r="AG1265" s="253"/>
      <c r="AH1265" s="253"/>
      <c r="AI1265" s="253">
        <v>0</v>
      </c>
      <c r="AJ1265" s="253"/>
      <c r="AK1265" s="253">
        <v>8450000</v>
      </c>
      <c r="AL1265" s="253"/>
      <c r="AM1265" s="253">
        <v>8450000</v>
      </c>
      <c r="AN1265" s="253"/>
      <c r="AO1265" s="253"/>
      <c r="AP1265" s="253"/>
      <c r="AQ1265" s="253"/>
      <c r="AR1265" s="253"/>
      <c r="AS1265" s="253">
        <f t="shared" si="157"/>
        <v>0</v>
      </c>
      <c r="AT1265" s="27">
        <f t="shared" si="151"/>
        <v>0</v>
      </c>
      <c r="BH1265" s="256"/>
    </row>
    <row r="1266" spans="1:60" ht="18" customHeight="1">
      <c r="A1266" s="218">
        <f>SUBTOTAL(3,$AT$7:AT1266)</f>
        <v>1260</v>
      </c>
      <c r="B1266" s="251" t="s">
        <v>13776</v>
      </c>
      <c r="C1266" s="251" t="str">
        <f t="shared" si="156"/>
        <v>011</v>
      </c>
      <c r="D1266" s="260" t="s">
        <v>6929</v>
      </c>
      <c r="E1266" s="258" t="s">
        <v>13777</v>
      </c>
      <c r="F1266" s="251" t="s">
        <v>10993</v>
      </c>
      <c r="G1266" s="251" t="s">
        <v>496</v>
      </c>
      <c r="H1266" s="251"/>
      <c r="I1266" s="259" t="s">
        <v>10053</v>
      </c>
      <c r="J1266" s="252"/>
      <c r="K1266" s="259" t="s">
        <v>10053</v>
      </c>
      <c r="L1266" s="252"/>
      <c r="M1266" s="251" t="s">
        <v>10510</v>
      </c>
      <c r="N1266" s="251"/>
      <c r="O1266" s="251"/>
      <c r="P1266" s="251"/>
      <c r="Q1266" s="288">
        <v>7500000</v>
      </c>
      <c r="R1266" s="288"/>
      <c r="S1266" s="288"/>
      <c r="T1266" s="288"/>
      <c r="U1266" s="253">
        <v>7500000</v>
      </c>
      <c r="V1266" s="253"/>
      <c r="W1266" s="253"/>
      <c r="X1266" s="253"/>
      <c r="Y1266" s="253"/>
      <c r="Z1266" s="253"/>
      <c r="AA1266" s="253"/>
      <c r="AB1266" s="253"/>
      <c r="AC1266" s="253"/>
      <c r="AD1266" s="253"/>
      <c r="AE1266" s="253"/>
      <c r="AF1266" s="253"/>
      <c r="AG1266" s="253"/>
      <c r="AH1266" s="253"/>
      <c r="AI1266" s="253">
        <v>0</v>
      </c>
      <c r="AJ1266" s="253"/>
      <c r="AK1266" s="253">
        <v>8450000</v>
      </c>
      <c r="AL1266" s="253"/>
      <c r="AM1266" s="253">
        <v>8450000</v>
      </c>
      <c r="AN1266" s="253"/>
      <c r="AO1266" s="253"/>
      <c r="AP1266" s="253"/>
      <c r="AQ1266" s="253"/>
      <c r="AR1266" s="253"/>
      <c r="AS1266" s="253">
        <f t="shared" si="157"/>
        <v>0</v>
      </c>
      <c r="AT1266" s="27">
        <f t="shared" si="151"/>
        <v>0</v>
      </c>
      <c r="BH1266" s="256"/>
    </row>
    <row r="1267" spans="1:60" ht="18" customHeight="1">
      <c r="A1267" s="218">
        <f>SUBTOTAL(3,$AT$7:AT1267)</f>
        <v>1261</v>
      </c>
      <c r="B1267" s="251" t="s">
        <v>13753</v>
      </c>
      <c r="C1267" s="251" t="str">
        <f t="shared" si="156"/>
        <v>011</v>
      </c>
      <c r="D1267" s="260" t="s">
        <v>13754</v>
      </c>
      <c r="E1267" s="258" t="s">
        <v>11242</v>
      </c>
      <c r="F1267" s="251" t="s">
        <v>10989</v>
      </c>
      <c r="G1267" s="251" t="s">
        <v>496</v>
      </c>
      <c r="H1267" s="251"/>
      <c r="I1267" s="259" t="s">
        <v>10053</v>
      </c>
      <c r="J1267" s="252"/>
      <c r="K1267" s="259" t="s">
        <v>10053</v>
      </c>
      <c r="L1267" s="252"/>
      <c r="M1267" s="251" t="s">
        <v>10510</v>
      </c>
      <c r="N1267" s="251"/>
      <c r="O1267" s="251"/>
      <c r="P1267" s="251"/>
      <c r="Q1267" s="288">
        <v>7500000</v>
      </c>
      <c r="R1267" s="288"/>
      <c r="S1267" s="288"/>
      <c r="T1267" s="288"/>
      <c r="U1267" s="253"/>
      <c r="V1267" s="253"/>
      <c r="W1267" s="253"/>
      <c r="X1267" s="253"/>
      <c r="Y1267" s="253"/>
      <c r="Z1267" s="253"/>
      <c r="AA1267" s="253"/>
      <c r="AB1267" s="253"/>
      <c r="AC1267" s="253"/>
      <c r="AD1267" s="253"/>
      <c r="AE1267" s="253"/>
      <c r="AF1267" s="253"/>
      <c r="AG1267" s="253"/>
      <c r="AH1267" s="253"/>
      <c r="AI1267" s="253">
        <v>7500000</v>
      </c>
      <c r="AJ1267" s="253"/>
      <c r="AK1267" s="253">
        <v>8450000</v>
      </c>
      <c r="AL1267" s="253"/>
      <c r="AM1267" s="253"/>
      <c r="AN1267" s="253"/>
      <c r="AO1267" s="253"/>
      <c r="AP1267" s="253"/>
      <c r="AQ1267" s="253"/>
      <c r="AR1267" s="253"/>
      <c r="AS1267" s="253">
        <f t="shared" si="157"/>
        <v>8450000</v>
      </c>
      <c r="AT1267" s="27">
        <f t="shared" si="151"/>
        <v>15950000</v>
      </c>
      <c r="BH1267" s="256"/>
    </row>
    <row r="1268" spans="1:60" ht="18" customHeight="1">
      <c r="A1268" s="218">
        <f>SUBTOTAL(3,$AT$7:AT1268)</f>
        <v>1262</v>
      </c>
      <c r="B1268" s="251" t="s">
        <v>13781</v>
      </c>
      <c r="C1268" s="251" t="str">
        <f t="shared" si="156"/>
        <v>011</v>
      </c>
      <c r="D1268" s="260" t="s">
        <v>6234</v>
      </c>
      <c r="E1268" s="258" t="s">
        <v>13782</v>
      </c>
      <c r="F1268" s="251" t="s">
        <v>11061</v>
      </c>
      <c r="G1268" s="251" t="s">
        <v>7106</v>
      </c>
      <c r="H1268" s="251"/>
      <c r="I1268" s="259" t="s">
        <v>10053</v>
      </c>
      <c r="J1268" s="252"/>
      <c r="K1268" s="259" t="s">
        <v>10053</v>
      </c>
      <c r="L1268" s="252"/>
      <c r="M1268" s="251" t="s">
        <v>10510</v>
      </c>
      <c r="N1268" s="251"/>
      <c r="O1268" s="251"/>
      <c r="P1268" s="251"/>
      <c r="Q1268" s="288">
        <v>7500000</v>
      </c>
      <c r="R1268" s="288"/>
      <c r="S1268" s="288"/>
      <c r="T1268" s="288"/>
      <c r="U1268" s="253">
        <v>7500000</v>
      </c>
      <c r="V1268" s="253"/>
      <c r="W1268" s="253"/>
      <c r="X1268" s="253"/>
      <c r="Y1268" s="253"/>
      <c r="Z1268" s="253"/>
      <c r="AA1268" s="253"/>
      <c r="AB1268" s="253"/>
      <c r="AC1268" s="253"/>
      <c r="AD1268" s="253"/>
      <c r="AE1268" s="253"/>
      <c r="AF1268" s="253"/>
      <c r="AG1268" s="253"/>
      <c r="AH1268" s="253"/>
      <c r="AI1268" s="253">
        <v>0</v>
      </c>
      <c r="AJ1268" s="253"/>
      <c r="AK1268" s="253">
        <v>8450000</v>
      </c>
      <c r="AL1268" s="253"/>
      <c r="AM1268" s="253">
        <v>8450000</v>
      </c>
      <c r="AN1268" s="253"/>
      <c r="AO1268" s="253"/>
      <c r="AP1268" s="253"/>
      <c r="AQ1268" s="253"/>
      <c r="AR1268" s="253"/>
      <c r="AS1268" s="253">
        <f t="shared" si="157"/>
        <v>0</v>
      </c>
      <c r="AT1268" s="27">
        <f t="shared" si="151"/>
        <v>0</v>
      </c>
      <c r="BH1268" s="256"/>
    </row>
    <row r="1269" spans="1:60" ht="18" customHeight="1">
      <c r="A1269" s="218">
        <f>SUBTOTAL(3,$AT$7:AT1269)</f>
        <v>1263</v>
      </c>
      <c r="B1269" s="251" t="s">
        <v>13759</v>
      </c>
      <c r="C1269" s="251" t="str">
        <f t="shared" si="156"/>
        <v>011</v>
      </c>
      <c r="D1269" s="260" t="s">
        <v>13760</v>
      </c>
      <c r="E1269" s="258" t="s">
        <v>13761</v>
      </c>
      <c r="F1269" s="251" t="s">
        <v>11811</v>
      </c>
      <c r="G1269" s="251" t="s">
        <v>496</v>
      </c>
      <c r="H1269" s="251"/>
      <c r="I1269" s="259" t="s">
        <v>10053</v>
      </c>
      <c r="J1269" s="252"/>
      <c r="K1269" s="259" t="s">
        <v>10053</v>
      </c>
      <c r="L1269" s="252"/>
      <c r="M1269" s="251" t="s">
        <v>10510</v>
      </c>
      <c r="N1269" s="251"/>
      <c r="O1269" s="251"/>
      <c r="P1269" s="251"/>
      <c r="Q1269" s="288">
        <v>7500000</v>
      </c>
      <c r="R1269" s="288"/>
      <c r="S1269" s="288"/>
      <c r="T1269" s="288"/>
      <c r="U1269" s="253"/>
      <c r="V1269" s="253"/>
      <c r="W1269" s="253">
        <v>7500000</v>
      </c>
      <c r="X1269" s="253"/>
      <c r="Y1269" s="253"/>
      <c r="Z1269" s="253"/>
      <c r="AA1269" s="253"/>
      <c r="AB1269" s="253"/>
      <c r="AC1269" s="253"/>
      <c r="AD1269" s="253"/>
      <c r="AE1269" s="253"/>
      <c r="AF1269" s="253"/>
      <c r="AG1269" s="253"/>
      <c r="AH1269" s="253"/>
      <c r="AI1269" s="253">
        <v>0</v>
      </c>
      <c r="AJ1269" s="253"/>
      <c r="AK1269" s="253">
        <v>8450000</v>
      </c>
      <c r="AL1269" s="253"/>
      <c r="AM1269" s="253"/>
      <c r="AN1269" s="253"/>
      <c r="AO1269" s="253"/>
      <c r="AP1269" s="253"/>
      <c r="AQ1269" s="253"/>
      <c r="AR1269" s="253"/>
      <c r="AS1269" s="253">
        <f t="shared" si="157"/>
        <v>8450000</v>
      </c>
      <c r="AT1269" s="27">
        <f t="shared" si="151"/>
        <v>8450000</v>
      </c>
      <c r="BH1269" s="256"/>
    </row>
    <row r="1270" spans="1:60" ht="18" customHeight="1">
      <c r="A1270" s="218">
        <f>SUBTOTAL(3,$AT$7:AT1270)</f>
        <v>1264</v>
      </c>
      <c r="B1270" s="251" t="s">
        <v>13762</v>
      </c>
      <c r="C1270" s="251" t="str">
        <f t="shared" si="156"/>
        <v>011</v>
      </c>
      <c r="D1270" s="260" t="s">
        <v>13763</v>
      </c>
      <c r="E1270" s="258" t="s">
        <v>13764</v>
      </c>
      <c r="F1270" s="251" t="s">
        <v>12156</v>
      </c>
      <c r="G1270" s="251" t="s">
        <v>496</v>
      </c>
      <c r="H1270" s="251"/>
      <c r="I1270" s="259" t="s">
        <v>10053</v>
      </c>
      <c r="J1270" s="252"/>
      <c r="K1270" s="259" t="s">
        <v>10053</v>
      </c>
      <c r="L1270" s="252"/>
      <c r="M1270" s="251" t="s">
        <v>10510</v>
      </c>
      <c r="N1270" s="251"/>
      <c r="O1270" s="251"/>
      <c r="P1270" s="251"/>
      <c r="Q1270" s="288">
        <v>7500000</v>
      </c>
      <c r="R1270" s="288"/>
      <c r="S1270" s="288"/>
      <c r="T1270" s="288"/>
      <c r="U1270" s="253"/>
      <c r="V1270" s="253"/>
      <c r="W1270" s="253"/>
      <c r="X1270" s="253"/>
      <c r="Y1270" s="253"/>
      <c r="Z1270" s="253"/>
      <c r="AA1270" s="253"/>
      <c r="AB1270" s="253"/>
      <c r="AC1270" s="253">
        <v>7500000</v>
      </c>
      <c r="AD1270" s="253"/>
      <c r="AE1270" s="253"/>
      <c r="AF1270" s="253"/>
      <c r="AG1270" s="253"/>
      <c r="AH1270" s="253"/>
      <c r="AI1270" s="253">
        <v>0</v>
      </c>
      <c r="AJ1270" s="253"/>
      <c r="AK1270" s="253">
        <v>8450000</v>
      </c>
      <c r="AL1270" s="253"/>
      <c r="AM1270" s="253"/>
      <c r="AN1270" s="253"/>
      <c r="AO1270" s="253"/>
      <c r="AP1270" s="253"/>
      <c r="AQ1270" s="253"/>
      <c r="AR1270" s="253"/>
      <c r="AS1270" s="253">
        <f t="shared" si="157"/>
        <v>8450000</v>
      </c>
      <c r="AT1270" s="27">
        <f t="shared" si="151"/>
        <v>8450000</v>
      </c>
      <c r="BH1270" s="256"/>
    </row>
    <row r="1271" spans="1:60" ht="18" customHeight="1">
      <c r="A1271" s="218">
        <f>SUBTOTAL(3,$AT$7:AT1271)</f>
        <v>1265</v>
      </c>
      <c r="B1271" s="251" t="s">
        <v>13778</v>
      </c>
      <c r="C1271" s="251" t="str">
        <f t="shared" si="156"/>
        <v>011</v>
      </c>
      <c r="D1271" s="260" t="s">
        <v>13779</v>
      </c>
      <c r="E1271" s="258" t="s">
        <v>13780</v>
      </c>
      <c r="F1271" s="251" t="s">
        <v>8089</v>
      </c>
      <c r="G1271" s="251" t="s">
        <v>7106</v>
      </c>
      <c r="H1271" s="251"/>
      <c r="I1271" s="259" t="s">
        <v>10053</v>
      </c>
      <c r="J1271" s="252"/>
      <c r="K1271" s="259" t="s">
        <v>10053</v>
      </c>
      <c r="L1271" s="252"/>
      <c r="M1271" s="251" t="s">
        <v>10510</v>
      </c>
      <c r="N1271" s="251"/>
      <c r="O1271" s="251"/>
      <c r="P1271" s="251"/>
      <c r="Q1271" s="288">
        <v>7500000</v>
      </c>
      <c r="R1271" s="288"/>
      <c r="S1271" s="288"/>
      <c r="T1271" s="288"/>
      <c r="U1271" s="253"/>
      <c r="V1271" s="253"/>
      <c r="W1271" s="253"/>
      <c r="X1271" s="253"/>
      <c r="Y1271" s="253">
        <v>7500000</v>
      </c>
      <c r="Z1271" s="253"/>
      <c r="AA1271" s="253"/>
      <c r="AB1271" s="253"/>
      <c r="AC1271" s="253"/>
      <c r="AD1271" s="253"/>
      <c r="AE1271" s="253"/>
      <c r="AF1271" s="253"/>
      <c r="AG1271" s="253"/>
      <c r="AH1271" s="253"/>
      <c r="AI1271" s="253">
        <v>0</v>
      </c>
      <c r="AJ1271" s="253"/>
      <c r="AK1271" s="253">
        <v>8450000</v>
      </c>
      <c r="AL1271" s="253"/>
      <c r="AM1271" s="253"/>
      <c r="AN1271" s="253"/>
      <c r="AO1271" s="253"/>
      <c r="AP1271" s="253"/>
      <c r="AQ1271" s="253"/>
      <c r="AR1271" s="253"/>
      <c r="AS1271" s="253">
        <f t="shared" si="157"/>
        <v>8450000</v>
      </c>
      <c r="AT1271" s="27">
        <f t="shared" si="151"/>
        <v>8450000</v>
      </c>
      <c r="BH1271" s="256"/>
    </row>
    <row r="1272" spans="1:60" ht="18" customHeight="1">
      <c r="A1272" s="218">
        <f>SUBTOTAL(3,$AT$7:AT1272)</f>
        <v>1266</v>
      </c>
      <c r="B1272" s="251" t="s">
        <v>13792</v>
      </c>
      <c r="C1272" s="251" t="str">
        <f t="shared" si="156"/>
        <v>011</v>
      </c>
      <c r="D1272" s="260" t="s">
        <v>6617</v>
      </c>
      <c r="E1272" s="258" t="s">
        <v>13793</v>
      </c>
      <c r="F1272" s="251" t="s">
        <v>11347</v>
      </c>
      <c r="G1272" s="251" t="s">
        <v>7106</v>
      </c>
      <c r="H1272" s="251"/>
      <c r="I1272" s="259" t="s">
        <v>10053</v>
      </c>
      <c r="J1272" s="252"/>
      <c r="K1272" s="259" t="s">
        <v>10053</v>
      </c>
      <c r="L1272" s="252"/>
      <c r="M1272" s="251" t="s">
        <v>10510</v>
      </c>
      <c r="N1272" s="251"/>
      <c r="O1272" s="251"/>
      <c r="P1272" s="251"/>
      <c r="Q1272" s="288">
        <v>7500000</v>
      </c>
      <c r="R1272" s="288"/>
      <c r="S1272" s="288"/>
      <c r="T1272" s="288"/>
      <c r="U1272" s="253">
        <v>7500000</v>
      </c>
      <c r="V1272" s="253"/>
      <c r="W1272" s="253"/>
      <c r="X1272" s="253"/>
      <c r="Y1272" s="253"/>
      <c r="Z1272" s="253"/>
      <c r="AA1272" s="253"/>
      <c r="AB1272" s="253"/>
      <c r="AC1272" s="253"/>
      <c r="AD1272" s="253"/>
      <c r="AE1272" s="253"/>
      <c r="AF1272" s="253"/>
      <c r="AG1272" s="253"/>
      <c r="AH1272" s="253"/>
      <c r="AI1272" s="253">
        <v>0</v>
      </c>
      <c r="AJ1272" s="253"/>
      <c r="AK1272" s="253">
        <v>8450000</v>
      </c>
      <c r="AL1272" s="253"/>
      <c r="AM1272" s="253"/>
      <c r="AN1272" s="253"/>
      <c r="AO1272" s="253"/>
      <c r="AP1272" s="253"/>
      <c r="AQ1272" s="253"/>
      <c r="AR1272" s="253"/>
      <c r="AS1272" s="253">
        <f t="shared" si="157"/>
        <v>8450000</v>
      </c>
      <c r="AT1272" s="27">
        <f t="shared" si="151"/>
        <v>8450000</v>
      </c>
      <c r="BH1272" s="256"/>
    </row>
    <row r="1273" spans="1:60" ht="18" customHeight="1">
      <c r="A1273" s="218">
        <f>SUBTOTAL(3,$AT$7:AT1273)</f>
        <v>1267</v>
      </c>
      <c r="B1273" s="251" t="s">
        <v>13794</v>
      </c>
      <c r="C1273" s="251" t="str">
        <f t="shared" si="156"/>
        <v>011</v>
      </c>
      <c r="D1273" s="260" t="s">
        <v>5549</v>
      </c>
      <c r="E1273" s="258" t="s">
        <v>13795</v>
      </c>
      <c r="F1273" s="251" t="s">
        <v>12156</v>
      </c>
      <c r="G1273" s="251" t="s">
        <v>496</v>
      </c>
      <c r="H1273" s="251"/>
      <c r="I1273" s="259" t="s">
        <v>10053</v>
      </c>
      <c r="J1273" s="252"/>
      <c r="K1273" s="259" t="s">
        <v>10053</v>
      </c>
      <c r="L1273" s="252"/>
      <c r="M1273" s="251" t="s">
        <v>10510</v>
      </c>
      <c r="N1273" s="251"/>
      <c r="O1273" s="251"/>
      <c r="P1273" s="251"/>
      <c r="Q1273" s="288">
        <v>7500000</v>
      </c>
      <c r="R1273" s="288"/>
      <c r="S1273" s="288"/>
      <c r="T1273" s="288"/>
      <c r="U1273" s="253">
        <v>7500000</v>
      </c>
      <c r="V1273" s="253"/>
      <c r="W1273" s="253"/>
      <c r="X1273" s="253"/>
      <c r="Y1273" s="253"/>
      <c r="Z1273" s="253"/>
      <c r="AA1273" s="253"/>
      <c r="AB1273" s="253"/>
      <c r="AC1273" s="253"/>
      <c r="AD1273" s="253"/>
      <c r="AE1273" s="253"/>
      <c r="AF1273" s="253"/>
      <c r="AG1273" s="253"/>
      <c r="AH1273" s="253"/>
      <c r="AI1273" s="253">
        <v>0</v>
      </c>
      <c r="AJ1273" s="253"/>
      <c r="AK1273" s="253">
        <v>8450000</v>
      </c>
      <c r="AL1273" s="253"/>
      <c r="AM1273" s="253"/>
      <c r="AN1273" s="253"/>
      <c r="AO1273" s="253"/>
      <c r="AP1273" s="253"/>
      <c r="AQ1273" s="253"/>
      <c r="AR1273" s="253"/>
      <c r="AS1273" s="253">
        <f t="shared" si="157"/>
        <v>8450000</v>
      </c>
      <c r="AT1273" s="27">
        <f t="shared" si="151"/>
        <v>8450000</v>
      </c>
      <c r="BH1273" s="256"/>
    </row>
    <row r="1274" spans="1:60" ht="18" customHeight="1">
      <c r="A1274" s="218">
        <f>SUBTOTAL(3,$AT$7:AT1274)</f>
        <v>1268</v>
      </c>
      <c r="B1274" s="251" t="s">
        <v>13796</v>
      </c>
      <c r="C1274" s="251" t="str">
        <f t="shared" si="156"/>
        <v>011</v>
      </c>
      <c r="D1274" s="260" t="s">
        <v>6992</v>
      </c>
      <c r="E1274" s="258" t="s">
        <v>13797</v>
      </c>
      <c r="F1274" s="251" t="s">
        <v>11561</v>
      </c>
      <c r="G1274" s="251" t="s">
        <v>7106</v>
      </c>
      <c r="H1274" s="251"/>
      <c r="I1274" s="259" t="s">
        <v>10053</v>
      </c>
      <c r="J1274" s="252"/>
      <c r="K1274" s="259" t="s">
        <v>10053</v>
      </c>
      <c r="L1274" s="252"/>
      <c r="M1274" s="251" t="s">
        <v>10510</v>
      </c>
      <c r="N1274" s="251"/>
      <c r="O1274" s="251"/>
      <c r="P1274" s="251"/>
      <c r="Q1274" s="288">
        <v>7500000</v>
      </c>
      <c r="R1274" s="288"/>
      <c r="S1274" s="288"/>
      <c r="T1274" s="288"/>
      <c r="U1274" s="253">
        <v>7500000</v>
      </c>
      <c r="V1274" s="253"/>
      <c r="W1274" s="253"/>
      <c r="X1274" s="253"/>
      <c r="Y1274" s="253"/>
      <c r="Z1274" s="253"/>
      <c r="AA1274" s="253"/>
      <c r="AB1274" s="253"/>
      <c r="AC1274" s="253"/>
      <c r="AD1274" s="253"/>
      <c r="AE1274" s="253"/>
      <c r="AF1274" s="253"/>
      <c r="AG1274" s="253"/>
      <c r="AH1274" s="253"/>
      <c r="AI1274" s="253">
        <v>0</v>
      </c>
      <c r="AJ1274" s="253"/>
      <c r="AK1274" s="253">
        <v>8450000</v>
      </c>
      <c r="AL1274" s="253"/>
      <c r="AM1274" s="253"/>
      <c r="AN1274" s="253"/>
      <c r="AO1274" s="253"/>
      <c r="AP1274" s="253"/>
      <c r="AQ1274" s="253"/>
      <c r="AR1274" s="253"/>
      <c r="AS1274" s="253">
        <f t="shared" si="157"/>
        <v>8450000</v>
      </c>
      <c r="AT1274" s="27">
        <f t="shared" si="151"/>
        <v>8450000</v>
      </c>
      <c r="BH1274" s="256"/>
    </row>
    <row r="1275" spans="1:60" ht="18" customHeight="1">
      <c r="A1275" s="218">
        <f>SUBTOTAL(3,$AT$7:AT1275)</f>
        <v>1269</v>
      </c>
      <c r="B1275" s="251" t="s">
        <v>13783</v>
      </c>
      <c r="C1275" s="251" t="str">
        <f t="shared" si="156"/>
        <v>011</v>
      </c>
      <c r="D1275" s="260" t="s">
        <v>13784</v>
      </c>
      <c r="E1275" s="258" t="s">
        <v>13785</v>
      </c>
      <c r="F1275" s="251" t="s">
        <v>10539</v>
      </c>
      <c r="G1275" s="251" t="s">
        <v>7106</v>
      </c>
      <c r="H1275" s="251"/>
      <c r="I1275" s="259" t="s">
        <v>10053</v>
      </c>
      <c r="J1275" s="252"/>
      <c r="K1275" s="259" t="s">
        <v>10053</v>
      </c>
      <c r="L1275" s="252"/>
      <c r="M1275" s="251" t="s">
        <v>10510</v>
      </c>
      <c r="N1275" s="251"/>
      <c r="O1275" s="251"/>
      <c r="P1275" s="251"/>
      <c r="Q1275" s="288">
        <v>7500000</v>
      </c>
      <c r="R1275" s="288"/>
      <c r="S1275" s="288"/>
      <c r="T1275" s="288"/>
      <c r="U1275" s="253"/>
      <c r="V1275" s="253"/>
      <c r="W1275" s="253"/>
      <c r="X1275" s="253"/>
      <c r="Y1275" s="253">
        <v>7500000</v>
      </c>
      <c r="Z1275" s="253"/>
      <c r="AA1275" s="253"/>
      <c r="AB1275" s="253"/>
      <c r="AC1275" s="253"/>
      <c r="AD1275" s="253"/>
      <c r="AE1275" s="253"/>
      <c r="AF1275" s="253"/>
      <c r="AG1275" s="253"/>
      <c r="AH1275" s="253"/>
      <c r="AI1275" s="253">
        <v>0</v>
      </c>
      <c r="AJ1275" s="253"/>
      <c r="AK1275" s="253">
        <v>8450000</v>
      </c>
      <c r="AL1275" s="253"/>
      <c r="AM1275" s="253"/>
      <c r="AN1275" s="253"/>
      <c r="AO1275" s="253"/>
      <c r="AP1275" s="253"/>
      <c r="AQ1275" s="253"/>
      <c r="AR1275" s="253"/>
      <c r="AS1275" s="253">
        <f t="shared" si="157"/>
        <v>8450000</v>
      </c>
      <c r="AT1275" s="27">
        <f t="shared" si="151"/>
        <v>8450000</v>
      </c>
      <c r="BH1275" s="256"/>
    </row>
    <row r="1276" spans="1:60" ht="18" customHeight="1">
      <c r="A1276" s="218">
        <f>SUBTOTAL(3,$AT$7:AT1276)</f>
        <v>1270</v>
      </c>
      <c r="B1276" s="251" t="s">
        <v>13786</v>
      </c>
      <c r="C1276" s="251" t="str">
        <f t="shared" si="156"/>
        <v>011</v>
      </c>
      <c r="D1276" s="260" t="s">
        <v>13787</v>
      </c>
      <c r="E1276" s="258" t="s">
        <v>13788</v>
      </c>
      <c r="F1276" s="251" t="s">
        <v>11470</v>
      </c>
      <c r="G1276" s="251" t="s">
        <v>496</v>
      </c>
      <c r="H1276" s="251"/>
      <c r="I1276" s="259" t="s">
        <v>10053</v>
      </c>
      <c r="J1276" s="252"/>
      <c r="K1276" s="259" t="s">
        <v>10053</v>
      </c>
      <c r="L1276" s="252"/>
      <c r="M1276" s="251" t="s">
        <v>10510</v>
      </c>
      <c r="N1276" s="251"/>
      <c r="O1276" s="251"/>
      <c r="P1276" s="251"/>
      <c r="Q1276" s="288">
        <v>7500000</v>
      </c>
      <c r="R1276" s="288"/>
      <c r="S1276" s="288"/>
      <c r="T1276" s="288"/>
      <c r="U1276" s="253"/>
      <c r="V1276" s="253"/>
      <c r="W1276" s="253">
        <v>7500000</v>
      </c>
      <c r="X1276" s="253"/>
      <c r="Y1276" s="253"/>
      <c r="Z1276" s="253"/>
      <c r="AA1276" s="253"/>
      <c r="AB1276" s="253"/>
      <c r="AC1276" s="253"/>
      <c r="AD1276" s="253"/>
      <c r="AE1276" s="253"/>
      <c r="AF1276" s="253"/>
      <c r="AG1276" s="253"/>
      <c r="AH1276" s="253"/>
      <c r="AI1276" s="253">
        <v>0</v>
      </c>
      <c r="AJ1276" s="253"/>
      <c r="AK1276" s="253">
        <v>8450000</v>
      </c>
      <c r="AL1276" s="253"/>
      <c r="AM1276" s="253"/>
      <c r="AN1276" s="253"/>
      <c r="AO1276" s="253">
        <v>8450000</v>
      </c>
      <c r="AP1276" s="253"/>
      <c r="AQ1276" s="253"/>
      <c r="AR1276" s="253"/>
      <c r="AS1276" s="253">
        <f>IF(SUM(AL1276:AO1276)&lt;SUM(AK1276),SUM(AK1276)-SUM(AL1276:AO1276),)</f>
        <v>0</v>
      </c>
      <c r="AT1276" s="27">
        <f t="shared" si="151"/>
        <v>0</v>
      </c>
      <c r="BH1276" s="256"/>
    </row>
    <row r="1277" spans="1:60" ht="18" customHeight="1">
      <c r="A1277" s="218">
        <f>SUBTOTAL(3,$AT$7:AT1277)</f>
        <v>1271</v>
      </c>
      <c r="B1277" s="251" t="s">
        <v>13789</v>
      </c>
      <c r="C1277" s="251" t="str">
        <f t="shared" si="156"/>
        <v>011</v>
      </c>
      <c r="D1277" s="260" t="s">
        <v>13790</v>
      </c>
      <c r="E1277" s="258" t="s">
        <v>13791</v>
      </c>
      <c r="F1277" s="251" t="s">
        <v>10869</v>
      </c>
      <c r="G1277" s="251" t="s">
        <v>496</v>
      </c>
      <c r="H1277" s="251"/>
      <c r="I1277" s="259" t="s">
        <v>10053</v>
      </c>
      <c r="J1277" s="252"/>
      <c r="K1277" s="259" t="s">
        <v>10053</v>
      </c>
      <c r="L1277" s="252"/>
      <c r="M1277" s="251" t="s">
        <v>10510</v>
      </c>
      <c r="N1277" s="251"/>
      <c r="O1277" s="251"/>
      <c r="P1277" s="251"/>
      <c r="Q1277" s="288">
        <v>7500000</v>
      </c>
      <c r="R1277" s="288"/>
      <c r="S1277" s="288"/>
      <c r="T1277" s="288"/>
      <c r="U1277" s="253"/>
      <c r="V1277" s="253"/>
      <c r="W1277" s="253"/>
      <c r="X1277" s="253"/>
      <c r="Y1277" s="253">
        <v>7500000</v>
      </c>
      <c r="Z1277" s="253"/>
      <c r="AA1277" s="253"/>
      <c r="AB1277" s="253"/>
      <c r="AC1277" s="253"/>
      <c r="AD1277" s="253"/>
      <c r="AE1277" s="253"/>
      <c r="AF1277" s="253"/>
      <c r="AG1277" s="253"/>
      <c r="AH1277" s="253"/>
      <c r="AI1277" s="253">
        <v>0</v>
      </c>
      <c r="AJ1277" s="253"/>
      <c r="AK1277" s="253">
        <v>8450000</v>
      </c>
      <c r="AL1277" s="253"/>
      <c r="AM1277" s="253"/>
      <c r="AN1277" s="253"/>
      <c r="AO1277" s="253"/>
      <c r="AP1277" s="253"/>
      <c r="AQ1277" s="253"/>
      <c r="AR1277" s="253"/>
      <c r="AS1277" s="253">
        <f t="shared" ref="AS1277:AS1282" si="158">IF(SUM(AL1277:AM1277)&lt;SUM(AK1277),SUM(AK1277)-SUM(AL1277:AM1277),)</f>
        <v>8450000</v>
      </c>
      <c r="AT1277" s="27">
        <f t="shared" si="151"/>
        <v>8450000</v>
      </c>
      <c r="BH1277" s="256"/>
    </row>
    <row r="1278" spans="1:60" ht="18" customHeight="1">
      <c r="A1278" s="218">
        <f>SUBTOTAL(3,$AT$7:AT1278)</f>
        <v>1272</v>
      </c>
      <c r="B1278" s="251" t="s">
        <v>13808</v>
      </c>
      <c r="C1278" s="251" t="str">
        <f t="shared" si="156"/>
        <v>012</v>
      </c>
      <c r="D1278" s="260" t="s">
        <v>5715</v>
      </c>
      <c r="E1278" s="258" t="s">
        <v>13809</v>
      </c>
      <c r="F1278" s="251" t="s">
        <v>11875</v>
      </c>
      <c r="G1278" s="251" t="s">
        <v>7106</v>
      </c>
      <c r="H1278" s="251"/>
      <c r="I1278" s="259" t="s">
        <v>10223</v>
      </c>
      <c r="J1278" s="252"/>
      <c r="K1278" s="259" t="s">
        <v>10223</v>
      </c>
      <c r="L1278" s="252"/>
      <c r="M1278" s="251" t="s">
        <v>13810</v>
      </c>
      <c r="N1278" s="251"/>
      <c r="O1278" s="251"/>
      <c r="P1278" s="251"/>
      <c r="Q1278" s="288">
        <v>7500000</v>
      </c>
      <c r="R1278" s="288"/>
      <c r="S1278" s="288"/>
      <c r="T1278" s="288"/>
      <c r="U1278" s="253">
        <v>7500000</v>
      </c>
      <c r="V1278" s="253"/>
      <c r="W1278" s="253"/>
      <c r="X1278" s="253"/>
      <c r="Y1278" s="253"/>
      <c r="Z1278" s="253"/>
      <c r="AA1278" s="253"/>
      <c r="AB1278" s="253"/>
      <c r="AC1278" s="253"/>
      <c r="AD1278" s="253"/>
      <c r="AE1278" s="253"/>
      <c r="AF1278" s="253"/>
      <c r="AG1278" s="253"/>
      <c r="AH1278" s="253"/>
      <c r="AI1278" s="253">
        <v>0</v>
      </c>
      <c r="AJ1278" s="253"/>
      <c r="AK1278" s="253">
        <v>8450000</v>
      </c>
      <c r="AL1278" s="253"/>
      <c r="AM1278" s="253">
        <v>8450000</v>
      </c>
      <c r="AN1278" s="253"/>
      <c r="AO1278" s="253"/>
      <c r="AP1278" s="253"/>
      <c r="AQ1278" s="253"/>
      <c r="AR1278" s="253"/>
      <c r="AS1278" s="253">
        <f t="shared" si="158"/>
        <v>0</v>
      </c>
      <c r="AT1278" s="27">
        <f t="shared" si="151"/>
        <v>0</v>
      </c>
      <c r="BH1278" s="256"/>
    </row>
    <row r="1279" spans="1:60" ht="18" customHeight="1">
      <c r="A1279" s="218">
        <f>SUBTOTAL(3,$AT$7:AT1279)</f>
        <v>1273</v>
      </c>
      <c r="B1279" s="251" t="s">
        <v>13811</v>
      </c>
      <c r="C1279" s="251" t="str">
        <f t="shared" si="156"/>
        <v>012</v>
      </c>
      <c r="D1279" s="260" t="s">
        <v>5890</v>
      </c>
      <c r="E1279" s="258" t="s">
        <v>13812</v>
      </c>
      <c r="F1279" s="251" t="s">
        <v>13063</v>
      </c>
      <c r="G1279" s="251" t="s">
        <v>7106</v>
      </c>
      <c r="H1279" s="251"/>
      <c r="I1279" s="259" t="s">
        <v>10223</v>
      </c>
      <c r="J1279" s="252"/>
      <c r="K1279" s="259" t="s">
        <v>10223</v>
      </c>
      <c r="L1279" s="252"/>
      <c r="M1279" s="251" t="s">
        <v>13813</v>
      </c>
      <c r="N1279" s="251"/>
      <c r="O1279" s="251"/>
      <c r="P1279" s="251"/>
      <c r="Q1279" s="288">
        <v>7500000</v>
      </c>
      <c r="R1279" s="288"/>
      <c r="S1279" s="288"/>
      <c r="T1279" s="288"/>
      <c r="U1279" s="253">
        <v>7500000</v>
      </c>
      <c r="V1279" s="253"/>
      <c r="W1279" s="253"/>
      <c r="X1279" s="253"/>
      <c r="Y1279" s="253"/>
      <c r="Z1279" s="253"/>
      <c r="AA1279" s="253"/>
      <c r="AB1279" s="253"/>
      <c r="AC1279" s="253"/>
      <c r="AD1279" s="253"/>
      <c r="AE1279" s="253"/>
      <c r="AF1279" s="253"/>
      <c r="AG1279" s="253"/>
      <c r="AH1279" s="253"/>
      <c r="AI1279" s="253">
        <v>0</v>
      </c>
      <c r="AJ1279" s="253"/>
      <c r="AK1279" s="253">
        <v>8450000</v>
      </c>
      <c r="AL1279" s="253"/>
      <c r="AM1279" s="253"/>
      <c r="AN1279" s="253"/>
      <c r="AO1279" s="253"/>
      <c r="AP1279" s="253"/>
      <c r="AQ1279" s="253"/>
      <c r="AR1279" s="253"/>
      <c r="AS1279" s="253">
        <f t="shared" si="158"/>
        <v>8450000</v>
      </c>
      <c r="AT1279" s="27">
        <f t="shared" si="151"/>
        <v>8450000</v>
      </c>
      <c r="BH1279" s="256"/>
    </row>
    <row r="1280" spans="1:60" s="270" customFormat="1" ht="18" customHeight="1">
      <c r="A1280" s="218">
        <f>SUBTOTAL(3,$AT$7:AT1280)</f>
        <v>1274</v>
      </c>
      <c r="B1280" s="251" t="s">
        <v>13814</v>
      </c>
      <c r="C1280" s="251" t="str">
        <f t="shared" si="156"/>
        <v>012</v>
      </c>
      <c r="D1280" s="260" t="s">
        <v>6484</v>
      </c>
      <c r="E1280" s="258" t="s">
        <v>13815</v>
      </c>
      <c r="F1280" s="251" t="s">
        <v>12878</v>
      </c>
      <c r="G1280" s="251" t="s">
        <v>7106</v>
      </c>
      <c r="H1280" s="251"/>
      <c r="I1280" s="259" t="s">
        <v>10223</v>
      </c>
      <c r="J1280" s="252"/>
      <c r="K1280" s="259" t="s">
        <v>10223</v>
      </c>
      <c r="L1280" s="252"/>
      <c r="M1280" s="251" t="s">
        <v>13816</v>
      </c>
      <c r="N1280" s="251"/>
      <c r="O1280" s="251"/>
      <c r="P1280" s="251"/>
      <c r="Q1280" s="288">
        <v>7500000</v>
      </c>
      <c r="R1280" s="288"/>
      <c r="S1280" s="288"/>
      <c r="T1280" s="288"/>
      <c r="U1280" s="253">
        <v>7500000</v>
      </c>
      <c r="V1280" s="253"/>
      <c r="W1280" s="253"/>
      <c r="X1280" s="253"/>
      <c r="Y1280" s="253"/>
      <c r="Z1280" s="253"/>
      <c r="AA1280" s="253"/>
      <c r="AB1280" s="253"/>
      <c r="AC1280" s="253"/>
      <c r="AD1280" s="253"/>
      <c r="AE1280" s="253"/>
      <c r="AF1280" s="253"/>
      <c r="AG1280" s="253"/>
      <c r="AH1280" s="253"/>
      <c r="AI1280" s="253">
        <v>0</v>
      </c>
      <c r="AJ1280" s="253"/>
      <c r="AK1280" s="253">
        <v>8450000</v>
      </c>
      <c r="AL1280" s="253"/>
      <c r="AM1280" s="253">
        <v>8450000</v>
      </c>
      <c r="AN1280" s="253"/>
      <c r="AO1280" s="253"/>
      <c r="AP1280" s="253"/>
      <c r="AQ1280" s="253"/>
      <c r="AR1280" s="253"/>
      <c r="AS1280" s="253">
        <f t="shared" si="158"/>
        <v>0</v>
      </c>
      <c r="AT1280" s="27">
        <f t="shared" si="151"/>
        <v>0</v>
      </c>
      <c r="AU1280" s="244"/>
      <c r="AV1280" s="244"/>
      <c r="AW1280" s="244"/>
      <c r="AX1280" s="244"/>
      <c r="AY1280" s="244"/>
      <c r="AZ1280" s="244"/>
      <c r="BA1280" s="244"/>
      <c r="BB1280" s="244"/>
      <c r="BC1280" s="244"/>
      <c r="BD1280" s="244"/>
      <c r="BE1280" s="244"/>
      <c r="BF1280" s="244"/>
      <c r="BH1280" s="256"/>
    </row>
    <row r="1281" spans="1:60" ht="18" customHeight="1">
      <c r="A1281" s="218">
        <f>SUBTOTAL(3,$AT$7:AT1281)</f>
        <v>1275</v>
      </c>
      <c r="B1281" s="251" t="s">
        <v>13798</v>
      </c>
      <c r="C1281" s="251" t="str">
        <f t="shared" si="156"/>
        <v>011</v>
      </c>
      <c r="D1281" s="260" t="s">
        <v>13799</v>
      </c>
      <c r="E1281" s="258" t="s">
        <v>13800</v>
      </c>
      <c r="F1281" s="251" t="s">
        <v>8905</v>
      </c>
      <c r="G1281" s="251" t="s">
        <v>7106</v>
      </c>
      <c r="H1281" s="251"/>
      <c r="I1281" s="259" t="s">
        <v>10053</v>
      </c>
      <c r="J1281" s="252"/>
      <c r="K1281" s="259" t="s">
        <v>10053</v>
      </c>
      <c r="L1281" s="252"/>
      <c r="M1281" s="251" t="s">
        <v>10510</v>
      </c>
      <c r="N1281" s="251"/>
      <c r="O1281" s="251"/>
      <c r="P1281" s="251"/>
      <c r="Q1281" s="288">
        <v>7500000</v>
      </c>
      <c r="R1281" s="288"/>
      <c r="S1281" s="288"/>
      <c r="T1281" s="288"/>
      <c r="U1281" s="253"/>
      <c r="V1281" s="253"/>
      <c r="W1281" s="253"/>
      <c r="X1281" s="253"/>
      <c r="Y1281" s="253"/>
      <c r="Z1281" s="253"/>
      <c r="AA1281" s="253"/>
      <c r="AB1281" s="253"/>
      <c r="AC1281" s="253"/>
      <c r="AD1281" s="253"/>
      <c r="AE1281" s="253"/>
      <c r="AF1281" s="253"/>
      <c r="AG1281" s="253"/>
      <c r="AH1281" s="253"/>
      <c r="AI1281" s="253">
        <v>7500000</v>
      </c>
      <c r="AJ1281" s="253"/>
      <c r="AK1281" s="253">
        <v>8450000</v>
      </c>
      <c r="AL1281" s="253"/>
      <c r="AM1281" s="253"/>
      <c r="AN1281" s="253"/>
      <c r="AO1281" s="253"/>
      <c r="AP1281" s="253"/>
      <c r="AQ1281" s="253"/>
      <c r="AR1281" s="253"/>
      <c r="AS1281" s="253">
        <f t="shared" si="158"/>
        <v>8450000</v>
      </c>
      <c r="AT1281" s="27">
        <f t="shared" si="151"/>
        <v>15950000</v>
      </c>
      <c r="BH1281" s="256"/>
    </row>
    <row r="1282" spans="1:60" ht="18" customHeight="1">
      <c r="A1282" s="218">
        <f>SUBTOTAL(3,$AT$7:AT1282)</f>
        <v>1276</v>
      </c>
      <c r="B1282" s="251" t="s">
        <v>13801</v>
      </c>
      <c r="C1282" s="251" t="str">
        <f t="shared" si="156"/>
        <v>011</v>
      </c>
      <c r="D1282" s="260" t="s">
        <v>13802</v>
      </c>
      <c r="E1282" s="258" t="s">
        <v>13803</v>
      </c>
      <c r="F1282" s="251" t="s">
        <v>11209</v>
      </c>
      <c r="G1282" s="251" t="s">
        <v>7106</v>
      </c>
      <c r="H1282" s="251"/>
      <c r="I1282" s="259" t="s">
        <v>10053</v>
      </c>
      <c r="J1282" s="252"/>
      <c r="K1282" s="259" t="s">
        <v>10053</v>
      </c>
      <c r="L1282" s="252"/>
      <c r="M1282" s="251" t="s">
        <v>10510</v>
      </c>
      <c r="N1282" s="251"/>
      <c r="O1282" s="251"/>
      <c r="P1282" s="251"/>
      <c r="Q1282" s="288">
        <v>7500000</v>
      </c>
      <c r="R1282" s="288"/>
      <c r="S1282" s="288"/>
      <c r="T1282" s="288"/>
      <c r="U1282" s="253"/>
      <c r="V1282" s="253"/>
      <c r="W1282" s="253"/>
      <c r="X1282" s="253"/>
      <c r="Y1282" s="253"/>
      <c r="Z1282" s="253"/>
      <c r="AA1282" s="253"/>
      <c r="AB1282" s="253"/>
      <c r="AC1282" s="253"/>
      <c r="AD1282" s="253"/>
      <c r="AE1282" s="253"/>
      <c r="AF1282" s="253"/>
      <c r="AG1282" s="253"/>
      <c r="AH1282" s="253"/>
      <c r="AI1282" s="253">
        <v>7500000</v>
      </c>
      <c r="AJ1282" s="253"/>
      <c r="AK1282" s="253">
        <v>8450000</v>
      </c>
      <c r="AL1282" s="253"/>
      <c r="AM1282" s="253"/>
      <c r="AN1282" s="253"/>
      <c r="AO1282" s="253"/>
      <c r="AP1282" s="253"/>
      <c r="AQ1282" s="253"/>
      <c r="AR1282" s="253"/>
      <c r="AS1282" s="253">
        <f t="shared" si="158"/>
        <v>8450000</v>
      </c>
      <c r="AT1282" s="27">
        <f t="shared" si="151"/>
        <v>15950000</v>
      </c>
      <c r="BH1282" s="256"/>
    </row>
    <row r="1283" spans="1:60" ht="18" customHeight="1">
      <c r="A1283" s="218">
        <f>SUBTOTAL(3,$AT$7:AT1283)</f>
        <v>1277</v>
      </c>
      <c r="B1283" s="251" t="s">
        <v>13804</v>
      </c>
      <c r="C1283" s="251" t="str">
        <f t="shared" si="156"/>
        <v>011</v>
      </c>
      <c r="D1283" s="260" t="s">
        <v>13805</v>
      </c>
      <c r="E1283" s="258" t="s">
        <v>13806</v>
      </c>
      <c r="F1283" s="251" t="s">
        <v>13807</v>
      </c>
      <c r="G1283" s="251" t="s">
        <v>496</v>
      </c>
      <c r="H1283" s="252"/>
      <c r="I1283" s="259"/>
      <c r="J1283" s="252"/>
      <c r="K1283" s="259"/>
      <c r="L1283" s="252"/>
      <c r="M1283" s="251" t="s">
        <v>10510</v>
      </c>
      <c r="N1283" s="251"/>
      <c r="O1283" s="251"/>
      <c r="P1283" s="251"/>
      <c r="Q1283" s="288">
        <v>7500000</v>
      </c>
      <c r="R1283" s="288"/>
      <c r="S1283" s="288"/>
      <c r="T1283" s="288"/>
      <c r="U1283" s="253"/>
      <c r="V1283" s="253"/>
      <c r="W1283" s="253">
        <v>7500000</v>
      </c>
      <c r="X1283" s="253"/>
      <c r="Y1283" s="253"/>
      <c r="Z1283" s="253"/>
      <c r="AA1283" s="253"/>
      <c r="AB1283" s="253"/>
      <c r="AC1283" s="253"/>
      <c r="AD1283" s="253"/>
      <c r="AE1283" s="253"/>
      <c r="AF1283" s="253"/>
      <c r="AG1283" s="253"/>
      <c r="AH1283" s="253"/>
      <c r="AI1283" s="253">
        <v>0</v>
      </c>
      <c r="AJ1283" s="253"/>
      <c r="AK1283" s="253">
        <v>8450000</v>
      </c>
      <c r="AL1283" s="253"/>
      <c r="AM1283" s="253"/>
      <c r="AN1283" s="253"/>
      <c r="AO1283" s="253">
        <v>8450000</v>
      </c>
      <c r="AP1283" s="253"/>
      <c r="AQ1283" s="253"/>
      <c r="AR1283" s="253"/>
      <c r="AS1283" s="253">
        <f>IF(SUM(AL1283:AO1283)&lt;SUM(AK1283),SUM(AK1283)-SUM(AL1283:AO1283),)</f>
        <v>0</v>
      </c>
      <c r="AT1283" s="27">
        <f t="shared" si="151"/>
        <v>0</v>
      </c>
      <c r="BH1283" s="256"/>
    </row>
    <row r="1284" spans="1:60" ht="18" customHeight="1">
      <c r="A1284" s="218">
        <f>SUBTOTAL(3,$AT$7:AT1284)</f>
        <v>1278</v>
      </c>
      <c r="B1284" s="251" t="s">
        <v>13827</v>
      </c>
      <c r="C1284" s="251" t="str">
        <f t="shared" si="156"/>
        <v>012</v>
      </c>
      <c r="D1284" s="260" t="s">
        <v>6242</v>
      </c>
      <c r="E1284" s="258" t="s">
        <v>13828</v>
      </c>
      <c r="F1284" s="251" t="s">
        <v>11342</v>
      </c>
      <c r="G1284" s="251" t="s">
        <v>7106</v>
      </c>
      <c r="H1284" s="251"/>
      <c r="I1284" s="259" t="s">
        <v>10223</v>
      </c>
      <c r="J1284" s="252"/>
      <c r="K1284" s="259" t="s">
        <v>10223</v>
      </c>
      <c r="L1284" s="252"/>
      <c r="M1284" s="251" t="s">
        <v>13810</v>
      </c>
      <c r="N1284" s="251"/>
      <c r="O1284" s="251"/>
      <c r="P1284" s="251"/>
      <c r="Q1284" s="288">
        <v>7500000</v>
      </c>
      <c r="R1284" s="288"/>
      <c r="S1284" s="288"/>
      <c r="T1284" s="288"/>
      <c r="U1284" s="253">
        <v>7500000</v>
      </c>
      <c r="V1284" s="253"/>
      <c r="W1284" s="253"/>
      <c r="X1284" s="253"/>
      <c r="Y1284" s="253"/>
      <c r="Z1284" s="253"/>
      <c r="AA1284" s="253"/>
      <c r="AB1284" s="253"/>
      <c r="AC1284" s="253"/>
      <c r="AD1284" s="253"/>
      <c r="AE1284" s="253"/>
      <c r="AF1284" s="253"/>
      <c r="AG1284" s="253"/>
      <c r="AH1284" s="253"/>
      <c r="AI1284" s="253">
        <v>0</v>
      </c>
      <c r="AJ1284" s="253"/>
      <c r="AK1284" s="253">
        <v>8450000</v>
      </c>
      <c r="AL1284" s="253"/>
      <c r="AM1284" s="253">
        <v>8450000</v>
      </c>
      <c r="AN1284" s="253"/>
      <c r="AO1284" s="253"/>
      <c r="AP1284" s="253"/>
      <c r="AQ1284" s="253"/>
      <c r="AR1284" s="253"/>
      <c r="AS1284" s="253">
        <f>IF(SUM(AL1284:AM1284)&lt;SUM(AK1284),SUM(AK1284)-SUM(AL1284:AM1284),)</f>
        <v>0</v>
      </c>
      <c r="AT1284" s="27">
        <f t="shared" si="151"/>
        <v>0</v>
      </c>
      <c r="BH1284" s="256"/>
    </row>
    <row r="1285" spans="1:60" ht="18" customHeight="1">
      <c r="A1285" s="218">
        <f>SUBTOTAL(3,$AT$7:AT1285)</f>
        <v>1279</v>
      </c>
      <c r="B1285" s="251" t="s">
        <v>13829</v>
      </c>
      <c r="C1285" s="251" t="str">
        <f t="shared" si="156"/>
        <v>012</v>
      </c>
      <c r="D1285" s="260" t="s">
        <v>6772</v>
      </c>
      <c r="E1285" s="258" t="s">
        <v>12949</v>
      </c>
      <c r="F1285" s="251" t="s">
        <v>11264</v>
      </c>
      <c r="G1285" s="251" t="s">
        <v>496</v>
      </c>
      <c r="H1285" s="251"/>
      <c r="I1285" s="259" t="s">
        <v>10223</v>
      </c>
      <c r="J1285" s="252"/>
      <c r="K1285" s="259" t="s">
        <v>10223</v>
      </c>
      <c r="L1285" s="252"/>
      <c r="M1285" s="251" t="s">
        <v>13813</v>
      </c>
      <c r="N1285" s="251"/>
      <c r="O1285" s="251"/>
      <c r="P1285" s="251"/>
      <c r="Q1285" s="288">
        <v>7500000</v>
      </c>
      <c r="R1285" s="288"/>
      <c r="S1285" s="288"/>
      <c r="T1285" s="288"/>
      <c r="U1285" s="253">
        <v>7500000</v>
      </c>
      <c r="V1285" s="253"/>
      <c r="W1285" s="253"/>
      <c r="X1285" s="253"/>
      <c r="Y1285" s="253"/>
      <c r="Z1285" s="253"/>
      <c r="AA1285" s="253"/>
      <c r="AB1285" s="253"/>
      <c r="AC1285" s="253"/>
      <c r="AD1285" s="253"/>
      <c r="AE1285" s="253"/>
      <c r="AF1285" s="253"/>
      <c r="AG1285" s="253"/>
      <c r="AH1285" s="253"/>
      <c r="AI1285" s="253">
        <v>0</v>
      </c>
      <c r="AJ1285" s="253"/>
      <c r="AK1285" s="253">
        <v>8450000</v>
      </c>
      <c r="AL1285" s="253"/>
      <c r="AM1285" s="253"/>
      <c r="AN1285" s="253"/>
      <c r="AO1285" s="253"/>
      <c r="AP1285" s="253"/>
      <c r="AQ1285" s="253"/>
      <c r="AR1285" s="253"/>
      <c r="AS1285" s="253">
        <f>IF(SUM(AL1285:AM1285)&lt;SUM(AK1285),SUM(AK1285)-SUM(AL1285:AM1285),)</f>
        <v>8450000</v>
      </c>
      <c r="AT1285" s="27">
        <f t="shared" si="151"/>
        <v>8450000</v>
      </c>
      <c r="BH1285" s="256"/>
    </row>
    <row r="1286" spans="1:60" ht="18" customHeight="1">
      <c r="A1286" s="218">
        <f>SUBTOTAL(3,$AT$7:AT1286)</f>
        <v>1280</v>
      </c>
      <c r="B1286" s="251" t="s">
        <v>13830</v>
      </c>
      <c r="C1286" s="251" t="str">
        <f t="shared" ref="C1286:C1291" si="159">MID(D1286:D2987,4,3)</f>
        <v>012</v>
      </c>
      <c r="D1286" s="260" t="s">
        <v>5634</v>
      </c>
      <c r="E1286" s="258" t="s">
        <v>13831</v>
      </c>
      <c r="F1286" s="251" t="s">
        <v>11700</v>
      </c>
      <c r="G1286" s="251" t="s">
        <v>496</v>
      </c>
      <c r="H1286" s="251"/>
      <c r="I1286" s="259" t="s">
        <v>10223</v>
      </c>
      <c r="J1286" s="252"/>
      <c r="K1286" s="259" t="s">
        <v>10223</v>
      </c>
      <c r="L1286" s="252"/>
      <c r="M1286" s="251" t="s">
        <v>13826</v>
      </c>
      <c r="N1286" s="251"/>
      <c r="O1286" s="251"/>
      <c r="P1286" s="251"/>
      <c r="Q1286" s="288">
        <v>7500000</v>
      </c>
      <c r="R1286" s="288"/>
      <c r="S1286" s="288"/>
      <c r="T1286" s="288"/>
      <c r="U1286" s="253">
        <v>7500000</v>
      </c>
      <c r="V1286" s="253"/>
      <c r="W1286" s="253"/>
      <c r="X1286" s="253"/>
      <c r="Y1286" s="253"/>
      <c r="Z1286" s="253"/>
      <c r="AA1286" s="253"/>
      <c r="AB1286" s="253"/>
      <c r="AC1286" s="253"/>
      <c r="AD1286" s="253"/>
      <c r="AE1286" s="253"/>
      <c r="AF1286" s="253"/>
      <c r="AG1286" s="253"/>
      <c r="AH1286" s="253"/>
      <c r="AI1286" s="253">
        <v>0</v>
      </c>
      <c r="AJ1286" s="253"/>
      <c r="AK1286" s="253">
        <v>8450000</v>
      </c>
      <c r="AL1286" s="253"/>
      <c r="AM1286" s="253">
        <v>8450000</v>
      </c>
      <c r="AN1286" s="253"/>
      <c r="AO1286" s="253"/>
      <c r="AP1286" s="253"/>
      <c r="AQ1286" s="253"/>
      <c r="AR1286" s="253"/>
      <c r="AS1286" s="253">
        <f>IF(SUM(AL1286:AM1286)&lt;SUM(AK1286),SUM(AK1286)-SUM(AL1286:AM1286),)</f>
        <v>0</v>
      </c>
      <c r="AT1286" s="27">
        <f t="shared" si="151"/>
        <v>0</v>
      </c>
      <c r="BH1286" s="256"/>
    </row>
    <row r="1287" spans="1:60" ht="18" customHeight="1">
      <c r="A1287" s="218">
        <f>SUBTOTAL(3,$AT$7:AT1287)</f>
        <v>1281</v>
      </c>
      <c r="B1287" s="251" t="s">
        <v>13832</v>
      </c>
      <c r="C1287" s="251" t="str">
        <f t="shared" si="159"/>
        <v>012</v>
      </c>
      <c r="D1287" s="260" t="s">
        <v>6960</v>
      </c>
      <c r="E1287" s="258" t="s">
        <v>13833</v>
      </c>
      <c r="F1287" s="251" t="s">
        <v>13162</v>
      </c>
      <c r="G1287" s="251" t="s">
        <v>496</v>
      </c>
      <c r="H1287" s="251"/>
      <c r="I1287" s="259" t="s">
        <v>10223</v>
      </c>
      <c r="J1287" s="252"/>
      <c r="K1287" s="259" t="s">
        <v>10223</v>
      </c>
      <c r="L1287" s="252"/>
      <c r="M1287" s="251" t="s">
        <v>13813</v>
      </c>
      <c r="N1287" s="251"/>
      <c r="O1287" s="251"/>
      <c r="P1287" s="251"/>
      <c r="Q1287" s="288">
        <v>7500000</v>
      </c>
      <c r="R1287" s="288"/>
      <c r="S1287" s="288"/>
      <c r="T1287" s="288"/>
      <c r="U1287" s="253">
        <v>7500000</v>
      </c>
      <c r="V1287" s="253"/>
      <c r="W1287" s="253"/>
      <c r="X1287" s="253"/>
      <c r="Y1287" s="253"/>
      <c r="Z1287" s="253"/>
      <c r="AA1287" s="253"/>
      <c r="AB1287" s="253"/>
      <c r="AC1287" s="253"/>
      <c r="AD1287" s="253"/>
      <c r="AE1287" s="253"/>
      <c r="AF1287" s="253"/>
      <c r="AG1287" s="253"/>
      <c r="AH1287" s="253"/>
      <c r="AI1287" s="253">
        <v>0</v>
      </c>
      <c r="AJ1287" s="253"/>
      <c r="AK1287" s="253">
        <v>8450000</v>
      </c>
      <c r="AL1287" s="253"/>
      <c r="AM1287" s="253">
        <v>8450000</v>
      </c>
      <c r="AN1287" s="253"/>
      <c r="AO1287" s="253"/>
      <c r="AP1287" s="253"/>
      <c r="AQ1287" s="253"/>
      <c r="AR1287" s="253"/>
      <c r="AS1287" s="253">
        <f>IF(SUM(AL1287:AM1287)&lt;SUM(AK1287),SUM(AK1287)-SUM(AL1287:AM1287),)</f>
        <v>0</v>
      </c>
      <c r="AT1287" s="27">
        <f t="shared" si="151"/>
        <v>0</v>
      </c>
      <c r="BH1287" s="256"/>
    </row>
    <row r="1288" spans="1:60" ht="18" customHeight="1">
      <c r="A1288" s="218">
        <f>SUBTOTAL(3,$AT$7:AT1288)</f>
        <v>1282</v>
      </c>
      <c r="B1288" s="251" t="s">
        <v>13834</v>
      </c>
      <c r="C1288" s="251" t="str">
        <f t="shared" si="159"/>
        <v>012</v>
      </c>
      <c r="D1288" s="260" t="s">
        <v>6903</v>
      </c>
      <c r="E1288" s="258" t="s">
        <v>13835</v>
      </c>
      <c r="F1288" s="251" t="s">
        <v>10771</v>
      </c>
      <c r="G1288" s="251" t="s">
        <v>496</v>
      </c>
      <c r="H1288" s="251"/>
      <c r="I1288" s="259" t="s">
        <v>10223</v>
      </c>
      <c r="J1288" s="252"/>
      <c r="K1288" s="259" t="s">
        <v>10223</v>
      </c>
      <c r="L1288" s="252"/>
      <c r="M1288" s="251" t="s">
        <v>13810</v>
      </c>
      <c r="N1288" s="251"/>
      <c r="O1288" s="251"/>
      <c r="P1288" s="251"/>
      <c r="Q1288" s="288">
        <v>7500000</v>
      </c>
      <c r="R1288" s="288"/>
      <c r="S1288" s="288"/>
      <c r="T1288" s="288"/>
      <c r="U1288" s="253">
        <v>7500000</v>
      </c>
      <c r="V1288" s="253"/>
      <c r="W1288" s="253"/>
      <c r="X1288" s="253"/>
      <c r="Y1288" s="253"/>
      <c r="Z1288" s="253"/>
      <c r="AA1288" s="253"/>
      <c r="AB1288" s="253"/>
      <c r="AC1288" s="253"/>
      <c r="AD1288" s="253"/>
      <c r="AE1288" s="253"/>
      <c r="AF1288" s="253"/>
      <c r="AG1288" s="253"/>
      <c r="AH1288" s="253"/>
      <c r="AI1288" s="253">
        <v>0</v>
      </c>
      <c r="AJ1288" s="253"/>
      <c r="AK1288" s="253">
        <v>8450000</v>
      </c>
      <c r="AL1288" s="253"/>
      <c r="AM1288" s="253">
        <v>8450000</v>
      </c>
      <c r="AN1288" s="253"/>
      <c r="AO1288" s="253"/>
      <c r="AP1288" s="253"/>
      <c r="AQ1288" s="253"/>
      <c r="AR1288" s="253"/>
      <c r="AS1288" s="253">
        <f>IF(SUM(AL1288:AM1288)&lt;SUM(AK1288),SUM(AK1288)-SUM(AL1288:AM1288),)</f>
        <v>0</v>
      </c>
      <c r="AT1288" s="27">
        <f t="shared" ref="AT1288:AT1351" si="160">AI1288+AS1288</f>
        <v>0</v>
      </c>
      <c r="BH1288" s="256"/>
    </row>
    <row r="1289" spans="1:60" ht="18" customHeight="1">
      <c r="A1289" s="218">
        <f>SUBTOTAL(3,$AT$7:AT1289)</f>
        <v>1283</v>
      </c>
      <c r="B1289" s="251" t="s">
        <v>13836</v>
      </c>
      <c r="C1289" s="251" t="str">
        <f t="shared" si="159"/>
        <v>012</v>
      </c>
      <c r="D1289" s="260" t="s">
        <v>6464</v>
      </c>
      <c r="E1289" s="258" t="s">
        <v>13837</v>
      </c>
      <c r="F1289" s="251" t="s">
        <v>10813</v>
      </c>
      <c r="G1289" s="251" t="s">
        <v>496</v>
      </c>
      <c r="H1289" s="251"/>
      <c r="I1289" s="259" t="s">
        <v>10223</v>
      </c>
      <c r="J1289" s="252"/>
      <c r="K1289" s="259" t="s">
        <v>10223</v>
      </c>
      <c r="L1289" s="252"/>
      <c r="M1289" s="251" t="s">
        <v>13816</v>
      </c>
      <c r="N1289" s="251"/>
      <c r="O1289" s="251"/>
      <c r="P1289" s="251"/>
      <c r="Q1289" s="288">
        <v>7500000</v>
      </c>
      <c r="R1289" s="288"/>
      <c r="S1289" s="288"/>
      <c r="T1289" s="288"/>
      <c r="U1289" s="253">
        <v>7500000</v>
      </c>
      <c r="V1289" s="253"/>
      <c r="W1289" s="253"/>
      <c r="X1289" s="253"/>
      <c r="Y1289" s="253"/>
      <c r="Z1289" s="253"/>
      <c r="AA1289" s="253"/>
      <c r="AB1289" s="253"/>
      <c r="AC1289" s="253"/>
      <c r="AD1289" s="253"/>
      <c r="AE1289" s="253"/>
      <c r="AF1289" s="253"/>
      <c r="AG1289" s="253"/>
      <c r="AH1289" s="253"/>
      <c r="AI1289" s="253">
        <v>0</v>
      </c>
      <c r="AJ1289" s="253"/>
      <c r="AK1289" s="253">
        <v>8450000</v>
      </c>
      <c r="AL1289" s="253"/>
      <c r="AM1289" s="253"/>
      <c r="AN1289" s="253"/>
      <c r="AO1289" s="253">
        <v>8450000</v>
      </c>
      <c r="AP1289" s="253"/>
      <c r="AQ1289" s="253"/>
      <c r="AR1289" s="253"/>
      <c r="AS1289" s="253">
        <f>IF(SUM(AL1289:AO1289)&lt;SUM(AK1289),SUM(AK1289)-SUM(AL1289:AO1289),)</f>
        <v>0</v>
      </c>
      <c r="AT1289" s="27">
        <f t="shared" si="160"/>
        <v>0</v>
      </c>
      <c r="BH1289" s="256"/>
    </row>
    <row r="1290" spans="1:60" ht="18" customHeight="1">
      <c r="A1290" s="218">
        <f>SUBTOTAL(3,$AT$7:AT1290)</f>
        <v>1284</v>
      </c>
      <c r="B1290" s="251" t="s">
        <v>13838</v>
      </c>
      <c r="C1290" s="251" t="str">
        <f t="shared" si="159"/>
        <v>012</v>
      </c>
      <c r="D1290" s="260" t="s">
        <v>5456</v>
      </c>
      <c r="E1290" s="258" t="s">
        <v>13839</v>
      </c>
      <c r="F1290" s="251" t="s">
        <v>11328</v>
      </c>
      <c r="G1290" s="251" t="s">
        <v>7106</v>
      </c>
      <c r="H1290" s="251"/>
      <c r="I1290" s="259" t="s">
        <v>10223</v>
      </c>
      <c r="J1290" s="252"/>
      <c r="K1290" s="259" t="s">
        <v>10223</v>
      </c>
      <c r="L1290" s="252"/>
      <c r="M1290" s="251" t="s">
        <v>13826</v>
      </c>
      <c r="N1290" s="251"/>
      <c r="O1290" s="251"/>
      <c r="P1290" s="251"/>
      <c r="Q1290" s="288">
        <v>7500000</v>
      </c>
      <c r="R1290" s="288"/>
      <c r="S1290" s="288"/>
      <c r="T1290" s="288"/>
      <c r="U1290" s="253">
        <v>7500000</v>
      </c>
      <c r="V1290" s="253"/>
      <c r="W1290" s="253"/>
      <c r="X1290" s="253"/>
      <c r="Y1290" s="253"/>
      <c r="Z1290" s="253"/>
      <c r="AA1290" s="253"/>
      <c r="AB1290" s="253"/>
      <c r="AC1290" s="253"/>
      <c r="AD1290" s="253"/>
      <c r="AE1290" s="253"/>
      <c r="AF1290" s="253"/>
      <c r="AG1290" s="253"/>
      <c r="AH1290" s="253"/>
      <c r="AI1290" s="253">
        <v>0</v>
      </c>
      <c r="AJ1290" s="253"/>
      <c r="AK1290" s="253">
        <v>8450000</v>
      </c>
      <c r="AL1290" s="253"/>
      <c r="AM1290" s="253">
        <v>8450000</v>
      </c>
      <c r="AN1290" s="253"/>
      <c r="AO1290" s="253"/>
      <c r="AP1290" s="253"/>
      <c r="AQ1290" s="253"/>
      <c r="AR1290" s="253"/>
      <c r="AS1290" s="253">
        <f>IF(SUM(AL1290:AM1290)&lt;SUM(AK1290),SUM(AK1290)-SUM(AL1290:AM1290),)</f>
        <v>0</v>
      </c>
      <c r="AT1290" s="27">
        <f t="shared" si="160"/>
        <v>0</v>
      </c>
      <c r="BH1290" s="256"/>
    </row>
    <row r="1291" spans="1:60" ht="18" customHeight="1">
      <c r="A1291" s="218">
        <f>SUBTOTAL(3,$AT$7:AT1291)</f>
        <v>1285</v>
      </c>
      <c r="B1291" s="251" t="s">
        <v>13840</v>
      </c>
      <c r="C1291" s="251" t="str">
        <f t="shared" si="159"/>
        <v>012</v>
      </c>
      <c r="D1291" s="260" t="s">
        <v>5512</v>
      </c>
      <c r="E1291" s="258" t="s">
        <v>13841</v>
      </c>
      <c r="F1291" s="251" t="s">
        <v>11107</v>
      </c>
      <c r="G1291" s="251" t="s">
        <v>7106</v>
      </c>
      <c r="H1291" s="251"/>
      <c r="I1291" s="259" t="s">
        <v>10223</v>
      </c>
      <c r="J1291" s="252"/>
      <c r="K1291" s="259" t="s">
        <v>10223</v>
      </c>
      <c r="L1291" s="252"/>
      <c r="M1291" s="251" t="s">
        <v>13813</v>
      </c>
      <c r="N1291" s="251"/>
      <c r="O1291" s="251"/>
      <c r="P1291" s="251"/>
      <c r="Q1291" s="288">
        <v>7500000</v>
      </c>
      <c r="R1291" s="288"/>
      <c r="S1291" s="288"/>
      <c r="T1291" s="288"/>
      <c r="U1291" s="253">
        <v>7500000</v>
      </c>
      <c r="V1291" s="253"/>
      <c r="W1291" s="253"/>
      <c r="X1291" s="253"/>
      <c r="Y1291" s="253"/>
      <c r="Z1291" s="253"/>
      <c r="AA1291" s="253"/>
      <c r="AB1291" s="253"/>
      <c r="AC1291" s="253"/>
      <c r="AD1291" s="253"/>
      <c r="AE1291" s="253"/>
      <c r="AF1291" s="253"/>
      <c r="AG1291" s="253"/>
      <c r="AH1291" s="253"/>
      <c r="AI1291" s="253">
        <v>0</v>
      </c>
      <c r="AJ1291" s="253"/>
      <c r="AK1291" s="253">
        <v>8450000</v>
      </c>
      <c r="AL1291" s="253"/>
      <c r="AM1291" s="253">
        <v>8450000</v>
      </c>
      <c r="AN1291" s="253"/>
      <c r="AO1291" s="253"/>
      <c r="AP1291" s="253"/>
      <c r="AQ1291" s="253"/>
      <c r="AR1291" s="253"/>
      <c r="AS1291" s="253">
        <f>IF(SUM(AL1291:AM1291)&lt;SUM(AK1291),SUM(AK1291)-SUM(AL1291:AM1291),)</f>
        <v>0</v>
      </c>
      <c r="AT1291" s="27">
        <f t="shared" si="160"/>
        <v>0</v>
      </c>
      <c r="BH1291" s="256"/>
    </row>
    <row r="1292" spans="1:60" ht="18" customHeight="1">
      <c r="A1292" s="218">
        <f>SUBTOTAL(3,$AT$7:AT1292)</f>
        <v>1286</v>
      </c>
      <c r="B1292" s="251" t="s">
        <v>13817</v>
      </c>
      <c r="C1292" s="251" t="str">
        <f>MID(D1292:D2992,4,3)</f>
        <v>012</v>
      </c>
      <c r="D1292" s="260" t="s">
        <v>13818</v>
      </c>
      <c r="E1292" s="258" t="s">
        <v>13819</v>
      </c>
      <c r="F1292" s="251" t="s">
        <v>10848</v>
      </c>
      <c r="G1292" s="251" t="s">
        <v>7106</v>
      </c>
      <c r="H1292" s="251"/>
      <c r="I1292" s="259" t="s">
        <v>10223</v>
      </c>
      <c r="J1292" s="252"/>
      <c r="K1292" s="259" t="s">
        <v>10223</v>
      </c>
      <c r="L1292" s="252"/>
      <c r="M1292" s="251" t="s">
        <v>13813</v>
      </c>
      <c r="N1292" s="251"/>
      <c r="O1292" s="251"/>
      <c r="P1292" s="251"/>
      <c r="Q1292" s="288">
        <v>7500000</v>
      </c>
      <c r="R1292" s="288"/>
      <c r="S1292" s="288"/>
      <c r="T1292" s="288"/>
      <c r="U1292" s="253"/>
      <c r="V1292" s="253"/>
      <c r="W1292" s="253">
        <v>7500000</v>
      </c>
      <c r="X1292" s="253"/>
      <c r="Y1292" s="253"/>
      <c r="Z1292" s="253"/>
      <c r="AA1292" s="253"/>
      <c r="AB1292" s="253"/>
      <c r="AC1292" s="253"/>
      <c r="AD1292" s="253"/>
      <c r="AE1292" s="253"/>
      <c r="AF1292" s="253"/>
      <c r="AG1292" s="253"/>
      <c r="AH1292" s="253"/>
      <c r="AI1292" s="253">
        <v>0</v>
      </c>
      <c r="AJ1292" s="253"/>
      <c r="AK1292" s="253">
        <v>8450000</v>
      </c>
      <c r="AL1292" s="253"/>
      <c r="AM1292" s="253"/>
      <c r="AN1292" s="253"/>
      <c r="AO1292" s="253">
        <v>8450000</v>
      </c>
      <c r="AP1292" s="253"/>
      <c r="AQ1292" s="253"/>
      <c r="AR1292" s="253"/>
      <c r="AS1292" s="253">
        <f>IF(SUM(AL1292:AO1292)&lt;SUM(AK1292),SUM(AK1292)-SUM(AL1292:AO1292),)</f>
        <v>0</v>
      </c>
      <c r="AT1292" s="27">
        <f t="shared" si="160"/>
        <v>0</v>
      </c>
      <c r="BH1292" s="256"/>
    </row>
    <row r="1293" spans="1:60" ht="18" customHeight="1">
      <c r="A1293" s="218">
        <f>SUBTOTAL(3,$AT$7:AT1293)</f>
        <v>1287</v>
      </c>
      <c r="B1293" s="251" t="s">
        <v>13845</v>
      </c>
      <c r="C1293" s="251" t="str">
        <f>MID(D1293:D2994,4,3)</f>
        <v>012</v>
      </c>
      <c r="D1293" s="260" t="s">
        <v>5626</v>
      </c>
      <c r="E1293" s="258" t="s">
        <v>13846</v>
      </c>
      <c r="F1293" s="251" t="s">
        <v>11443</v>
      </c>
      <c r="G1293" s="251" t="s">
        <v>496</v>
      </c>
      <c r="H1293" s="251"/>
      <c r="I1293" s="259" t="s">
        <v>10223</v>
      </c>
      <c r="J1293" s="252"/>
      <c r="K1293" s="259" t="s">
        <v>10223</v>
      </c>
      <c r="L1293" s="252"/>
      <c r="M1293" s="251" t="s">
        <v>13813</v>
      </c>
      <c r="N1293" s="251"/>
      <c r="O1293" s="251"/>
      <c r="P1293" s="251"/>
      <c r="Q1293" s="288">
        <v>7500000</v>
      </c>
      <c r="R1293" s="288"/>
      <c r="S1293" s="288"/>
      <c r="T1293" s="288"/>
      <c r="U1293" s="253">
        <v>7500000</v>
      </c>
      <c r="V1293" s="253"/>
      <c r="W1293" s="253"/>
      <c r="X1293" s="253"/>
      <c r="Y1293" s="253"/>
      <c r="Z1293" s="253"/>
      <c r="AA1293" s="253"/>
      <c r="AB1293" s="253"/>
      <c r="AC1293" s="253"/>
      <c r="AD1293" s="253"/>
      <c r="AE1293" s="253"/>
      <c r="AF1293" s="253"/>
      <c r="AG1293" s="253"/>
      <c r="AH1293" s="253"/>
      <c r="AI1293" s="253">
        <v>0</v>
      </c>
      <c r="AJ1293" s="253"/>
      <c r="AK1293" s="253">
        <v>8450000</v>
      </c>
      <c r="AL1293" s="253"/>
      <c r="AM1293" s="253">
        <v>8450000</v>
      </c>
      <c r="AN1293" s="253"/>
      <c r="AO1293" s="253"/>
      <c r="AP1293" s="253"/>
      <c r="AQ1293" s="253"/>
      <c r="AR1293" s="253"/>
      <c r="AS1293" s="253">
        <f>IF(SUM(AL1293:AM1293)&lt;SUM(AK1293),SUM(AK1293)-SUM(AL1293:AM1293),)</f>
        <v>0</v>
      </c>
      <c r="AT1293" s="27">
        <f t="shared" si="160"/>
        <v>0</v>
      </c>
      <c r="BH1293" s="256"/>
    </row>
    <row r="1294" spans="1:60" ht="18" customHeight="1">
      <c r="A1294" s="218">
        <f>SUBTOTAL(3,$AT$7:AT1294)</f>
        <v>1288</v>
      </c>
      <c r="B1294" s="251" t="s">
        <v>13847</v>
      </c>
      <c r="C1294" s="251" t="str">
        <f>MID(D1294:D2995,4,3)</f>
        <v>012</v>
      </c>
      <c r="D1294" s="260" t="s">
        <v>6220</v>
      </c>
      <c r="E1294" s="258" t="s">
        <v>13848</v>
      </c>
      <c r="F1294" s="251" t="s">
        <v>11197</v>
      </c>
      <c r="G1294" s="251" t="s">
        <v>496</v>
      </c>
      <c r="H1294" s="251"/>
      <c r="I1294" s="259" t="s">
        <v>10223</v>
      </c>
      <c r="J1294" s="252"/>
      <c r="K1294" s="259" t="s">
        <v>10223</v>
      </c>
      <c r="L1294" s="252"/>
      <c r="M1294" s="251" t="s">
        <v>13826</v>
      </c>
      <c r="N1294" s="251"/>
      <c r="O1294" s="251"/>
      <c r="P1294" s="251"/>
      <c r="Q1294" s="288">
        <v>7500000</v>
      </c>
      <c r="R1294" s="288"/>
      <c r="S1294" s="288"/>
      <c r="T1294" s="288"/>
      <c r="U1294" s="253">
        <v>7500000</v>
      </c>
      <c r="V1294" s="253"/>
      <c r="W1294" s="253"/>
      <c r="X1294" s="253"/>
      <c r="Y1294" s="253"/>
      <c r="Z1294" s="253"/>
      <c r="AA1294" s="253"/>
      <c r="AB1294" s="253"/>
      <c r="AC1294" s="253"/>
      <c r="AD1294" s="253"/>
      <c r="AE1294" s="253"/>
      <c r="AF1294" s="253"/>
      <c r="AG1294" s="253"/>
      <c r="AH1294" s="253"/>
      <c r="AI1294" s="253">
        <v>0</v>
      </c>
      <c r="AJ1294" s="253"/>
      <c r="AK1294" s="253">
        <v>8450000</v>
      </c>
      <c r="AL1294" s="253"/>
      <c r="AM1294" s="253">
        <v>8450000</v>
      </c>
      <c r="AN1294" s="253"/>
      <c r="AO1294" s="253"/>
      <c r="AP1294" s="253"/>
      <c r="AQ1294" s="253"/>
      <c r="AR1294" s="253"/>
      <c r="AS1294" s="253">
        <f>IF(SUM(AL1294:AM1294)&lt;SUM(AK1294),SUM(AK1294)-SUM(AL1294:AM1294),)</f>
        <v>0</v>
      </c>
      <c r="AT1294" s="27">
        <f t="shared" si="160"/>
        <v>0</v>
      </c>
      <c r="BH1294" s="256"/>
    </row>
    <row r="1295" spans="1:60" ht="18" customHeight="1">
      <c r="A1295" s="218">
        <f>SUBTOTAL(3,$AT$7:AT1295)</f>
        <v>1289</v>
      </c>
      <c r="B1295" s="251" t="s">
        <v>13820</v>
      </c>
      <c r="C1295" s="251" t="str">
        <f>MID(D1295:D2995,4,3)</f>
        <v>012</v>
      </c>
      <c r="D1295" s="260" t="s">
        <v>13821</v>
      </c>
      <c r="E1295" s="258" t="s">
        <v>13822</v>
      </c>
      <c r="F1295" s="251" t="s">
        <v>11032</v>
      </c>
      <c r="G1295" s="251" t="s">
        <v>7106</v>
      </c>
      <c r="H1295" s="251"/>
      <c r="I1295" s="259" t="s">
        <v>10223</v>
      </c>
      <c r="J1295" s="252"/>
      <c r="K1295" s="259" t="s">
        <v>10223</v>
      </c>
      <c r="L1295" s="252"/>
      <c r="M1295" s="251" t="s">
        <v>13810</v>
      </c>
      <c r="N1295" s="251"/>
      <c r="O1295" s="251"/>
      <c r="P1295" s="251"/>
      <c r="Q1295" s="288">
        <v>7500000</v>
      </c>
      <c r="R1295" s="288"/>
      <c r="S1295" s="288"/>
      <c r="T1295" s="288"/>
      <c r="U1295" s="253"/>
      <c r="V1295" s="253"/>
      <c r="W1295" s="253">
        <v>7500000</v>
      </c>
      <c r="X1295" s="253"/>
      <c r="Y1295" s="253"/>
      <c r="Z1295" s="253"/>
      <c r="AA1295" s="253"/>
      <c r="AB1295" s="253"/>
      <c r="AC1295" s="253"/>
      <c r="AD1295" s="253"/>
      <c r="AE1295" s="253"/>
      <c r="AF1295" s="253"/>
      <c r="AG1295" s="253"/>
      <c r="AH1295" s="253"/>
      <c r="AI1295" s="253">
        <v>0</v>
      </c>
      <c r="AJ1295" s="253"/>
      <c r="AK1295" s="253">
        <v>8450000</v>
      </c>
      <c r="AL1295" s="253"/>
      <c r="AM1295" s="253">
        <v>8450000</v>
      </c>
      <c r="AN1295" s="253"/>
      <c r="AO1295" s="253"/>
      <c r="AP1295" s="253"/>
      <c r="AQ1295" s="253"/>
      <c r="AR1295" s="253"/>
      <c r="AS1295" s="253">
        <f>IF(SUM(AL1295:AM1295)&lt;SUM(AK1295),SUM(AK1295)-SUM(AL1295:AM1295),)</f>
        <v>0</v>
      </c>
      <c r="AT1295" s="27">
        <f t="shared" si="160"/>
        <v>0</v>
      </c>
      <c r="BH1295" s="256"/>
    </row>
    <row r="1296" spans="1:60" ht="18" customHeight="1">
      <c r="A1296" s="218">
        <f>SUBTOTAL(3,$AT$7:AT1296)</f>
        <v>1290</v>
      </c>
      <c r="B1296" s="251" t="s">
        <v>13852</v>
      </c>
      <c r="C1296" s="251" t="str">
        <f t="shared" ref="C1296:C1303" si="161">MID(D1296:D2997,4,3)</f>
        <v>012</v>
      </c>
      <c r="D1296" s="260" t="s">
        <v>5507</v>
      </c>
      <c r="E1296" s="258" t="s">
        <v>11128</v>
      </c>
      <c r="F1296" s="251" t="s">
        <v>13853</v>
      </c>
      <c r="G1296" s="251" t="s">
        <v>496</v>
      </c>
      <c r="H1296" s="251"/>
      <c r="I1296" s="259" t="s">
        <v>10223</v>
      </c>
      <c r="J1296" s="252"/>
      <c r="K1296" s="259" t="s">
        <v>10223</v>
      </c>
      <c r="L1296" s="252"/>
      <c r="M1296" s="251" t="s">
        <v>13826</v>
      </c>
      <c r="N1296" s="251"/>
      <c r="O1296" s="251"/>
      <c r="P1296" s="251"/>
      <c r="Q1296" s="288">
        <v>7500000</v>
      </c>
      <c r="R1296" s="288"/>
      <c r="S1296" s="288"/>
      <c r="T1296" s="288"/>
      <c r="U1296" s="253">
        <v>7500000</v>
      </c>
      <c r="V1296" s="253"/>
      <c r="W1296" s="253"/>
      <c r="X1296" s="253"/>
      <c r="Y1296" s="253"/>
      <c r="Z1296" s="253"/>
      <c r="AA1296" s="253"/>
      <c r="AB1296" s="253"/>
      <c r="AC1296" s="253"/>
      <c r="AD1296" s="253"/>
      <c r="AE1296" s="253"/>
      <c r="AF1296" s="253"/>
      <c r="AG1296" s="253"/>
      <c r="AH1296" s="253"/>
      <c r="AI1296" s="253">
        <v>0</v>
      </c>
      <c r="AJ1296" s="253"/>
      <c r="AK1296" s="253">
        <v>8450000</v>
      </c>
      <c r="AL1296" s="253"/>
      <c r="AM1296" s="253">
        <v>8450000</v>
      </c>
      <c r="AN1296" s="253"/>
      <c r="AO1296" s="253"/>
      <c r="AP1296" s="253"/>
      <c r="AQ1296" s="253"/>
      <c r="AR1296" s="253"/>
      <c r="AS1296" s="253">
        <f>IF(SUM(AL1296:AM1296)&lt;SUM(AK1296),SUM(AK1296)-SUM(AL1296:AM1296),)</f>
        <v>0</v>
      </c>
      <c r="AT1296" s="27">
        <f t="shared" si="160"/>
        <v>0</v>
      </c>
      <c r="BH1296" s="256"/>
    </row>
    <row r="1297" spans="1:60" ht="18" customHeight="1">
      <c r="A1297" s="218">
        <f>SUBTOTAL(3,$AT$7:AT1297)</f>
        <v>1291</v>
      </c>
      <c r="B1297" s="251" t="s">
        <v>13854</v>
      </c>
      <c r="C1297" s="251" t="str">
        <f t="shared" si="161"/>
        <v>012</v>
      </c>
      <c r="D1297" s="260" t="s">
        <v>6672</v>
      </c>
      <c r="E1297" s="258" t="s">
        <v>13855</v>
      </c>
      <c r="F1297" s="251" t="s">
        <v>11800</v>
      </c>
      <c r="G1297" s="251" t="s">
        <v>496</v>
      </c>
      <c r="H1297" s="251"/>
      <c r="I1297" s="259" t="s">
        <v>10223</v>
      </c>
      <c r="J1297" s="252"/>
      <c r="K1297" s="259" t="s">
        <v>10223</v>
      </c>
      <c r="L1297" s="252"/>
      <c r="M1297" s="251" t="s">
        <v>13810</v>
      </c>
      <c r="N1297" s="251"/>
      <c r="O1297" s="251"/>
      <c r="P1297" s="251"/>
      <c r="Q1297" s="288">
        <v>7500000</v>
      </c>
      <c r="R1297" s="288"/>
      <c r="S1297" s="288"/>
      <c r="T1297" s="288"/>
      <c r="U1297" s="253">
        <v>7500000</v>
      </c>
      <c r="V1297" s="253"/>
      <c r="W1297" s="253"/>
      <c r="X1297" s="253"/>
      <c r="Y1297" s="253"/>
      <c r="Z1297" s="253"/>
      <c r="AA1297" s="253"/>
      <c r="AB1297" s="253"/>
      <c r="AC1297" s="253"/>
      <c r="AD1297" s="253"/>
      <c r="AE1297" s="253"/>
      <c r="AF1297" s="253"/>
      <c r="AG1297" s="253"/>
      <c r="AH1297" s="253"/>
      <c r="AI1297" s="253">
        <v>0</v>
      </c>
      <c r="AJ1297" s="253"/>
      <c r="AK1297" s="253">
        <v>8450000</v>
      </c>
      <c r="AL1297" s="253"/>
      <c r="AM1297" s="253"/>
      <c r="AN1297" s="253"/>
      <c r="AO1297" s="253">
        <v>8450000</v>
      </c>
      <c r="AP1297" s="253"/>
      <c r="AQ1297" s="253"/>
      <c r="AR1297" s="253"/>
      <c r="AS1297" s="253">
        <f>IF(SUM(AL1297:AO1297)&lt;SUM(AK1297),SUM(AK1297)-SUM(AL1297:AO1297),)</f>
        <v>0</v>
      </c>
      <c r="AT1297" s="27">
        <f t="shared" si="160"/>
        <v>0</v>
      </c>
      <c r="BH1297" s="256"/>
    </row>
    <row r="1298" spans="1:60" ht="18" customHeight="1">
      <c r="A1298" s="218">
        <f>SUBTOTAL(3,$AT$7:AT1298)</f>
        <v>1292</v>
      </c>
      <c r="B1298" s="251" t="s">
        <v>13856</v>
      </c>
      <c r="C1298" s="251" t="str">
        <f t="shared" si="161"/>
        <v>012</v>
      </c>
      <c r="D1298" s="260" t="s">
        <v>4974</v>
      </c>
      <c r="E1298" s="258" t="s">
        <v>13857</v>
      </c>
      <c r="F1298" s="251" t="s">
        <v>11749</v>
      </c>
      <c r="G1298" s="251" t="s">
        <v>496</v>
      </c>
      <c r="H1298" s="251"/>
      <c r="I1298" s="259" t="s">
        <v>10223</v>
      </c>
      <c r="J1298" s="252"/>
      <c r="K1298" s="259" t="s">
        <v>10223</v>
      </c>
      <c r="L1298" s="252"/>
      <c r="M1298" s="251" t="s">
        <v>13813</v>
      </c>
      <c r="N1298" s="251"/>
      <c r="O1298" s="251"/>
      <c r="P1298" s="251"/>
      <c r="Q1298" s="288">
        <v>7500000</v>
      </c>
      <c r="R1298" s="288"/>
      <c r="S1298" s="288"/>
      <c r="T1298" s="288"/>
      <c r="U1298" s="253">
        <v>7500000</v>
      </c>
      <c r="V1298" s="253"/>
      <c r="W1298" s="253"/>
      <c r="X1298" s="253"/>
      <c r="Y1298" s="253"/>
      <c r="Z1298" s="253"/>
      <c r="AA1298" s="253"/>
      <c r="AB1298" s="253"/>
      <c r="AC1298" s="253"/>
      <c r="AD1298" s="253"/>
      <c r="AE1298" s="253"/>
      <c r="AF1298" s="253"/>
      <c r="AG1298" s="253"/>
      <c r="AH1298" s="253"/>
      <c r="AI1298" s="253">
        <v>0</v>
      </c>
      <c r="AJ1298" s="253"/>
      <c r="AK1298" s="253">
        <v>8450000</v>
      </c>
      <c r="AL1298" s="253"/>
      <c r="AM1298" s="253">
        <v>8450000</v>
      </c>
      <c r="AN1298" s="253"/>
      <c r="AO1298" s="253"/>
      <c r="AP1298" s="253"/>
      <c r="AQ1298" s="253"/>
      <c r="AR1298" s="253"/>
      <c r="AS1298" s="253">
        <f t="shared" ref="AS1298:AS1314" si="162">IF(SUM(AL1298:AM1298)&lt;SUM(AK1298),SUM(AK1298)-SUM(AL1298:AM1298),)</f>
        <v>0</v>
      </c>
      <c r="AT1298" s="27">
        <f t="shared" si="160"/>
        <v>0</v>
      </c>
      <c r="BH1298" s="256"/>
    </row>
    <row r="1299" spans="1:60" ht="18" customHeight="1">
      <c r="A1299" s="218">
        <f>SUBTOTAL(3,$AT$7:AT1299)</f>
        <v>1293</v>
      </c>
      <c r="B1299" s="251" t="s">
        <v>13858</v>
      </c>
      <c r="C1299" s="251" t="str">
        <f t="shared" si="161"/>
        <v>012</v>
      </c>
      <c r="D1299" s="260" t="s">
        <v>6330</v>
      </c>
      <c r="E1299" s="258" t="s">
        <v>13859</v>
      </c>
      <c r="F1299" s="251" t="s">
        <v>10790</v>
      </c>
      <c r="G1299" s="251" t="s">
        <v>7106</v>
      </c>
      <c r="H1299" s="251"/>
      <c r="I1299" s="259" t="s">
        <v>10223</v>
      </c>
      <c r="J1299" s="252"/>
      <c r="K1299" s="259" t="s">
        <v>10223</v>
      </c>
      <c r="L1299" s="252"/>
      <c r="M1299" s="251" t="s">
        <v>13826</v>
      </c>
      <c r="N1299" s="251"/>
      <c r="O1299" s="251"/>
      <c r="P1299" s="251"/>
      <c r="Q1299" s="288">
        <v>7500000</v>
      </c>
      <c r="R1299" s="288"/>
      <c r="S1299" s="288"/>
      <c r="T1299" s="288"/>
      <c r="U1299" s="253">
        <v>7500000</v>
      </c>
      <c r="V1299" s="253"/>
      <c r="W1299" s="253"/>
      <c r="X1299" s="253"/>
      <c r="Y1299" s="253"/>
      <c r="Z1299" s="253"/>
      <c r="AA1299" s="253"/>
      <c r="AB1299" s="253"/>
      <c r="AC1299" s="253"/>
      <c r="AD1299" s="253"/>
      <c r="AE1299" s="253"/>
      <c r="AF1299" s="253"/>
      <c r="AG1299" s="253"/>
      <c r="AH1299" s="253"/>
      <c r="AI1299" s="253">
        <v>0</v>
      </c>
      <c r="AJ1299" s="253"/>
      <c r="AK1299" s="253">
        <v>8450000</v>
      </c>
      <c r="AL1299" s="253"/>
      <c r="AM1299" s="253">
        <v>8450000</v>
      </c>
      <c r="AN1299" s="253"/>
      <c r="AO1299" s="253"/>
      <c r="AP1299" s="253"/>
      <c r="AQ1299" s="253"/>
      <c r="AR1299" s="253"/>
      <c r="AS1299" s="253">
        <f t="shared" si="162"/>
        <v>0</v>
      </c>
      <c r="AT1299" s="27">
        <f t="shared" si="160"/>
        <v>0</v>
      </c>
      <c r="BH1299" s="256"/>
    </row>
    <row r="1300" spans="1:60" ht="18" customHeight="1">
      <c r="A1300" s="218">
        <f>SUBTOTAL(3,$AT$7:AT1300)</f>
        <v>1294</v>
      </c>
      <c r="B1300" s="251" t="s">
        <v>13860</v>
      </c>
      <c r="C1300" s="251" t="str">
        <f t="shared" si="161"/>
        <v>012</v>
      </c>
      <c r="D1300" s="260" t="s">
        <v>6175</v>
      </c>
      <c r="E1300" s="258" t="s">
        <v>13861</v>
      </c>
      <c r="F1300" s="251" t="s">
        <v>11920</v>
      </c>
      <c r="G1300" s="251" t="s">
        <v>7106</v>
      </c>
      <c r="H1300" s="251"/>
      <c r="I1300" s="259" t="s">
        <v>10223</v>
      </c>
      <c r="J1300" s="252"/>
      <c r="K1300" s="259" t="s">
        <v>10223</v>
      </c>
      <c r="L1300" s="252"/>
      <c r="M1300" s="251" t="s">
        <v>13816</v>
      </c>
      <c r="N1300" s="251"/>
      <c r="O1300" s="251"/>
      <c r="P1300" s="251"/>
      <c r="Q1300" s="288">
        <v>7500000</v>
      </c>
      <c r="R1300" s="288"/>
      <c r="S1300" s="288"/>
      <c r="T1300" s="288"/>
      <c r="U1300" s="253">
        <v>7500000</v>
      </c>
      <c r="V1300" s="253"/>
      <c r="W1300" s="253"/>
      <c r="X1300" s="253"/>
      <c r="Y1300" s="253"/>
      <c r="Z1300" s="253"/>
      <c r="AA1300" s="253"/>
      <c r="AB1300" s="253"/>
      <c r="AC1300" s="253"/>
      <c r="AD1300" s="253"/>
      <c r="AE1300" s="253"/>
      <c r="AF1300" s="253"/>
      <c r="AG1300" s="253"/>
      <c r="AH1300" s="253"/>
      <c r="AI1300" s="253">
        <v>0</v>
      </c>
      <c r="AJ1300" s="253"/>
      <c r="AK1300" s="253">
        <v>8450000</v>
      </c>
      <c r="AL1300" s="253"/>
      <c r="AM1300" s="253">
        <v>8450000</v>
      </c>
      <c r="AN1300" s="253"/>
      <c r="AO1300" s="253"/>
      <c r="AP1300" s="253"/>
      <c r="AQ1300" s="253"/>
      <c r="AR1300" s="253"/>
      <c r="AS1300" s="253">
        <f t="shared" si="162"/>
        <v>0</v>
      </c>
      <c r="AT1300" s="27">
        <f t="shared" si="160"/>
        <v>0</v>
      </c>
      <c r="BH1300" s="256"/>
    </row>
    <row r="1301" spans="1:60" ht="18" customHeight="1">
      <c r="A1301" s="218">
        <f>SUBTOTAL(3,$AT$7:AT1301)</f>
        <v>1295</v>
      </c>
      <c r="B1301" s="251" t="s">
        <v>13862</v>
      </c>
      <c r="C1301" s="251" t="str">
        <f t="shared" si="161"/>
        <v>012</v>
      </c>
      <c r="D1301" s="260" t="s">
        <v>5250</v>
      </c>
      <c r="E1301" s="258" t="s">
        <v>13863</v>
      </c>
      <c r="F1301" s="251" t="s">
        <v>4481</v>
      </c>
      <c r="G1301" s="251" t="s">
        <v>7106</v>
      </c>
      <c r="H1301" s="251"/>
      <c r="I1301" s="259" t="s">
        <v>10223</v>
      </c>
      <c r="J1301" s="252"/>
      <c r="K1301" s="259" t="s">
        <v>10223</v>
      </c>
      <c r="L1301" s="252"/>
      <c r="M1301" s="251" t="s">
        <v>13813</v>
      </c>
      <c r="N1301" s="251"/>
      <c r="O1301" s="251"/>
      <c r="P1301" s="251"/>
      <c r="Q1301" s="288">
        <v>7500000</v>
      </c>
      <c r="R1301" s="288"/>
      <c r="S1301" s="288"/>
      <c r="T1301" s="288"/>
      <c r="U1301" s="253">
        <v>7500000</v>
      </c>
      <c r="V1301" s="253"/>
      <c r="W1301" s="253"/>
      <c r="X1301" s="253"/>
      <c r="Y1301" s="253"/>
      <c r="Z1301" s="253"/>
      <c r="AA1301" s="253"/>
      <c r="AB1301" s="253"/>
      <c r="AC1301" s="253"/>
      <c r="AD1301" s="253"/>
      <c r="AE1301" s="253"/>
      <c r="AF1301" s="253"/>
      <c r="AG1301" s="253"/>
      <c r="AH1301" s="253"/>
      <c r="AI1301" s="253">
        <v>0</v>
      </c>
      <c r="AJ1301" s="253"/>
      <c r="AK1301" s="253">
        <v>8450000</v>
      </c>
      <c r="AL1301" s="253"/>
      <c r="AM1301" s="253">
        <v>8450000</v>
      </c>
      <c r="AN1301" s="253"/>
      <c r="AO1301" s="253"/>
      <c r="AP1301" s="253"/>
      <c r="AQ1301" s="253"/>
      <c r="AR1301" s="253"/>
      <c r="AS1301" s="253">
        <f t="shared" si="162"/>
        <v>0</v>
      </c>
      <c r="AT1301" s="27">
        <f t="shared" si="160"/>
        <v>0</v>
      </c>
      <c r="BH1301" s="256"/>
    </row>
    <row r="1302" spans="1:60" ht="18" customHeight="1">
      <c r="A1302" s="218">
        <f>SUBTOTAL(3,$AT$7:AT1302)</f>
        <v>1296</v>
      </c>
      <c r="B1302" s="251" t="s">
        <v>13864</v>
      </c>
      <c r="C1302" s="251" t="str">
        <f t="shared" si="161"/>
        <v>012</v>
      </c>
      <c r="D1302" s="260" t="s">
        <v>6185</v>
      </c>
      <c r="E1302" s="258" t="s">
        <v>13865</v>
      </c>
      <c r="F1302" s="251" t="s">
        <v>12882</v>
      </c>
      <c r="G1302" s="251" t="s">
        <v>496</v>
      </c>
      <c r="H1302" s="251"/>
      <c r="I1302" s="259" t="s">
        <v>10223</v>
      </c>
      <c r="J1302" s="252"/>
      <c r="K1302" s="259" t="s">
        <v>10223</v>
      </c>
      <c r="L1302" s="252"/>
      <c r="M1302" s="251" t="s">
        <v>13813</v>
      </c>
      <c r="N1302" s="251"/>
      <c r="O1302" s="251"/>
      <c r="P1302" s="251"/>
      <c r="Q1302" s="288">
        <v>7500000</v>
      </c>
      <c r="R1302" s="288"/>
      <c r="S1302" s="288"/>
      <c r="T1302" s="288"/>
      <c r="U1302" s="253">
        <v>7500000</v>
      </c>
      <c r="V1302" s="253"/>
      <c r="W1302" s="253"/>
      <c r="X1302" s="253"/>
      <c r="Y1302" s="253"/>
      <c r="Z1302" s="253"/>
      <c r="AA1302" s="253"/>
      <c r="AB1302" s="253"/>
      <c r="AC1302" s="253"/>
      <c r="AD1302" s="253"/>
      <c r="AE1302" s="253"/>
      <c r="AF1302" s="253"/>
      <c r="AG1302" s="253"/>
      <c r="AH1302" s="253"/>
      <c r="AI1302" s="253">
        <v>0</v>
      </c>
      <c r="AJ1302" s="253"/>
      <c r="AK1302" s="253">
        <v>8450000</v>
      </c>
      <c r="AL1302" s="253"/>
      <c r="AM1302" s="253">
        <v>8450000</v>
      </c>
      <c r="AN1302" s="253"/>
      <c r="AO1302" s="253"/>
      <c r="AP1302" s="253"/>
      <c r="AQ1302" s="253"/>
      <c r="AR1302" s="253"/>
      <c r="AS1302" s="253">
        <f t="shared" si="162"/>
        <v>0</v>
      </c>
      <c r="AT1302" s="27">
        <f t="shared" si="160"/>
        <v>0</v>
      </c>
      <c r="BH1302" s="256"/>
    </row>
    <row r="1303" spans="1:60" ht="18" customHeight="1">
      <c r="A1303" s="218">
        <f>SUBTOTAL(3,$AT$7:AT1303)</f>
        <v>1297</v>
      </c>
      <c r="B1303" s="251" t="s">
        <v>13866</v>
      </c>
      <c r="C1303" s="251" t="str">
        <f t="shared" si="161"/>
        <v>012</v>
      </c>
      <c r="D1303" s="260" t="s">
        <v>4950</v>
      </c>
      <c r="E1303" s="258" t="s">
        <v>13867</v>
      </c>
      <c r="F1303" s="251" t="s">
        <v>11571</v>
      </c>
      <c r="G1303" s="251" t="s">
        <v>7106</v>
      </c>
      <c r="H1303" s="251"/>
      <c r="I1303" s="259" t="s">
        <v>10223</v>
      </c>
      <c r="J1303" s="252"/>
      <c r="K1303" s="259" t="s">
        <v>10223</v>
      </c>
      <c r="L1303" s="252"/>
      <c r="M1303" s="251" t="s">
        <v>13816</v>
      </c>
      <c r="N1303" s="251"/>
      <c r="O1303" s="251"/>
      <c r="P1303" s="251"/>
      <c r="Q1303" s="288">
        <v>7500000</v>
      </c>
      <c r="R1303" s="288"/>
      <c r="S1303" s="288"/>
      <c r="T1303" s="288"/>
      <c r="U1303" s="253">
        <v>7500000</v>
      </c>
      <c r="V1303" s="253"/>
      <c r="W1303" s="253"/>
      <c r="X1303" s="253"/>
      <c r="Y1303" s="253"/>
      <c r="Z1303" s="253"/>
      <c r="AA1303" s="253"/>
      <c r="AB1303" s="253"/>
      <c r="AC1303" s="253"/>
      <c r="AD1303" s="253"/>
      <c r="AE1303" s="253"/>
      <c r="AF1303" s="253"/>
      <c r="AG1303" s="253"/>
      <c r="AH1303" s="253"/>
      <c r="AI1303" s="253">
        <v>0</v>
      </c>
      <c r="AJ1303" s="253"/>
      <c r="AK1303" s="253">
        <v>8450000</v>
      </c>
      <c r="AL1303" s="253"/>
      <c r="AM1303" s="253">
        <v>8450000</v>
      </c>
      <c r="AN1303" s="253"/>
      <c r="AO1303" s="253"/>
      <c r="AP1303" s="253"/>
      <c r="AQ1303" s="253"/>
      <c r="AR1303" s="253"/>
      <c r="AS1303" s="253">
        <f t="shared" si="162"/>
        <v>0</v>
      </c>
      <c r="AT1303" s="27">
        <f t="shared" si="160"/>
        <v>0</v>
      </c>
      <c r="BH1303" s="256"/>
    </row>
    <row r="1304" spans="1:60" ht="18" customHeight="1">
      <c r="A1304" s="218">
        <f>SUBTOTAL(3,$AT$7:AT1304)</f>
        <v>1298</v>
      </c>
      <c r="B1304" s="251" t="s">
        <v>13823</v>
      </c>
      <c r="C1304" s="251" t="str">
        <f>MID(D1304:D3004,4,3)</f>
        <v>012</v>
      </c>
      <c r="D1304" s="260" t="s">
        <v>13824</v>
      </c>
      <c r="E1304" s="258" t="s">
        <v>13825</v>
      </c>
      <c r="F1304" s="251" t="s">
        <v>11218</v>
      </c>
      <c r="G1304" s="251" t="s">
        <v>7106</v>
      </c>
      <c r="H1304" s="251"/>
      <c r="I1304" s="259" t="s">
        <v>10223</v>
      </c>
      <c r="J1304" s="252"/>
      <c r="K1304" s="259" t="s">
        <v>10223</v>
      </c>
      <c r="L1304" s="252"/>
      <c r="M1304" s="251" t="s">
        <v>13826</v>
      </c>
      <c r="N1304" s="251"/>
      <c r="O1304" s="251"/>
      <c r="P1304" s="251"/>
      <c r="Q1304" s="288">
        <v>7500000</v>
      </c>
      <c r="R1304" s="288"/>
      <c r="S1304" s="288"/>
      <c r="T1304" s="288"/>
      <c r="U1304" s="253"/>
      <c r="V1304" s="253"/>
      <c r="W1304" s="253">
        <v>7500000</v>
      </c>
      <c r="X1304" s="253"/>
      <c r="Y1304" s="253"/>
      <c r="Z1304" s="253"/>
      <c r="AA1304" s="253"/>
      <c r="AB1304" s="253"/>
      <c r="AC1304" s="253"/>
      <c r="AD1304" s="253"/>
      <c r="AE1304" s="253"/>
      <c r="AF1304" s="253"/>
      <c r="AG1304" s="253"/>
      <c r="AH1304" s="253"/>
      <c r="AI1304" s="253">
        <v>0</v>
      </c>
      <c r="AJ1304" s="253"/>
      <c r="AK1304" s="253">
        <v>8450000</v>
      </c>
      <c r="AL1304" s="253"/>
      <c r="AM1304" s="253">
        <v>8450000</v>
      </c>
      <c r="AN1304" s="253"/>
      <c r="AO1304" s="253"/>
      <c r="AP1304" s="253"/>
      <c r="AQ1304" s="253"/>
      <c r="AR1304" s="253"/>
      <c r="AS1304" s="253">
        <f t="shared" si="162"/>
        <v>0</v>
      </c>
      <c r="AT1304" s="27">
        <f t="shared" si="160"/>
        <v>0</v>
      </c>
      <c r="BH1304" s="256"/>
    </row>
    <row r="1305" spans="1:60" ht="18" customHeight="1">
      <c r="A1305" s="218">
        <f>SUBTOTAL(3,$AT$7:AT1305)</f>
        <v>1299</v>
      </c>
      <c r="B1305" s="251" t="s">
        <v>13842</v>
      </c>
      <c r="C1305" s="251" t="str">
        <f t="shared" ref="C1305:C1336" si="163">MID(D1305:D3006,4,3)</f>
        <v>012</v>
      </c>
      <c r="D1305" s="260" t="s">
        <v>13843</v>
      </c>
      <c r="E1305" s="258" t="s">
        <v>13844</v>
      </c>
      <c r="F1305" s="251" t="s">
        <v>11755</v>
      </c>
      <c r="G1305" s="251" t="s">
        <v>496</v>
      </c>
      <c r="H1305" s="251"/>
      <c r="I1305" s="259" t="s">
        <v>10223</v>
      </c>
      <c r="J1305" s="252"/>
      <c r="K1305" s="259" t="s">
        <v>10223</v>
      </c>
      <c r="L1305" s="252"/>
      <c r="M1305" s="251" t="s">
        <v>13816</v>
      </c>
      <c r="N1305" s="251"/>
      <c r="O1305" s="251"/>
      <c r="P1305" s="251"/>
      <c r="Q1305" s="288">
        <v>7500000</v>
      </c>
      <c r="R1305" s="288"/>
      <c r="S1305" s="288"/>
      <c r="T1305" s="288"/>
      <c r="U1305" s="253"/>
      <c r="V1305" s="253"/>
      <c r="W1305" s="253"/>
      <c r="X1305" s="253"/>
      <c r="Y1305" s="253"/>
      <c r="Z1305" s="253"/>
      <c r="AA1305" s="253"/>
      <c r="AB1305" s="253"/>
      <c r="AC1305" s="253"/>
      <c r="AD1305" s="253"/>
      <c r="AE1305" s="253"/>
      <c r="AF1305" s="253"/>
      <c r="AG1305" s="253"/>
      <c r="AH1305" s="253"/>
      <c r="AI1305" s="253">
        <v>7500000</v>
      </c>
      <c r="AJ1305" s="253"/>
      <c r="AK1305" s="253">
        <v>8450000</v>
      </c>
      <c r="AL1305" s="253"/>
      <c r="AM1305" s="253"/>
      <c r="AN1305" s="253"/>
      <c r="AO1305" s="253"/>
      <c r="AP1305" s="253"/>
      <c r="AQ1305" s="253"/>
      <c r="AR1305" s="253"/>
      <c r="AS1305" s="253">
        <f t="shared" si="162"/>
        <v>8450000</v>
      </c>
      <c r="AT1305" s="27">
        <f t="shared" si="160"/>
        <v>15950000</v>
      </c>
      <c r="BH1305" s="256"/>
    </row>
    <row r="1306" spans="1:60" ht="18" customHeight="1">
      <c r="A1306" s="218">
        <f>SUBTOTAL(3,$AT$7:AT1306)</f>
        <v>1300</v>
      </c>
      <c r="B1306" s="251" t="s">
        <v>13873</v>
      </c>
      <c r="C1306" s="251" t="str">
        <f t="shared" si="163"/>
        <v>012</v>
      </c>
      <c r="D1306" s="260" t="s">
        <v>4961</v>
      </c>
      <c r="E1306" s="258" t="s">
        <v>13874</v>
      </c>
      <c r="F1306" s="251" t="s">
        <v>11652</v>
      </c>
      <c r="G1306" s="251" t="s">
        <v>496</v>
      </c>
      <c r="H1306" s="251"/>
      <c r="I1306" s="259" t="s">
        <v>10223</v>
      </c>
      <c r="J1306" s="252"/>
      <c r="K1306" s="259" t="s">
        <v>10223</v>
      </c>
      <c r="L1306" s="252"/>
      <c r="M1306" s="251" t="s">
        <v>13813</v>
      </c>
      <c r="N1306" s="251"/>
      <c r="O1306" s="251"/>
      <c r="P1306" s="251"/>
      <c r="Q1306" s="288">
        <v>7500000</v>
      </c>
      <c r="R1306" s="288"/>
      <c r="S1306" s="288"/>
      <c r="T1306" s="288"/>
      <c r="U1306" s="253">
        <v>7500000</v>
      </c>
      <c r="V1306" s="253"/>
      <c r="W1306" s="253"/>
      <c r="X1306" s="253"/>
      <c r="Y1306" s="253"/>
      <c r="Z1306" s="253"/>
      <c r="AA1306" s="253"/>
      <c r="AB1306" s="253"/>
      <c r="AC1306" s="253"/>
      <c r="AD1306" s="253"/>
      <c r="AE1306" s="253"/>
      <c r="AF1306" s="253"/>
      <c r="AG1306" s="253"/>
      <c r="AH1306" s="253"/>
      <c r="AI1306" s="253">
        <v>0</v>
      </c>
      <c r="AJ1306" s="253"/>
      <c r="AK1306" s="253">
        <v>8450000</v>
      </c>
      <c r="AL1306" s="253"/>
      <c r="AM1306" s="253">
        <v>8450000</v>
      </c>
      <c r="AN1306" s="253"/>
      <c r="AO1306" s="253"/>
      <c r="AP1306" s="253"/>
      <c r="AQ1306" s="253"/>
      <c r="AR1306" s="253"/>
      <c r="AS1306" s="253">
        <f t="shared" si="162"/>
        <v>0</v>
      </c>
      <c r="AT1306" s="27">
        <f t="shared" si="160"/>
        <v>0</v>
      </c>
      <c r="BH1306" s="256"/>
    </row>
    <row r="1307" spans="1:60" ht="18" customHeight="1">
      <c r="A1307" s="218">
        <f>SUBTOTAL(3,$AT$7:AT1307)</f>
        <v>1301</v>
      </c>
      <c r="B1307" s="251" t="s">
        <v>13875</v>
      </c>
      <c r="C1307" s="251" t="str">
        <f t="shared" si="163"/>
        <v>012</v>
      </c>
      <c r="D1307" s="260" t="s">
        <v>6651</v>
      </c>
      <c r="E1307" s="258" t="s">
        <v>13876</v>
      </c>
      <c r="F1307" s="251" t="s">
        <v>11065</v>
      </c>
      <c r="G1307" s="251" t="s">
        <v>7106</v>
      </c>
      <c r="H1307" s="251"/>
      <c r="I1307" s="259" t="s">
        <v>10223</v>
      </c>
      <c r="J1307" s="252"/>
      <c r="K1307" s="259" t="s">
        <v>10223</v>
      </c>
      <c r="L1307" s="252"/>
      <c r="M1307" s="251" t="s">
        <v>13816</v>
      </c>
      <c r="N1307" s="251"/>
      <c r="O1307" s="251"/>
      <c r="P1307" s="251"/>
      <c r="Q1307" s="288">
        <v>7500000</v>
      </c>
      <c r="R1307" s="288"/>
      <c r="S1307" s="288"/>
      <c r="T1307" s="288"/>
      <c r="U1307" s="253">
        <v>7500000</v>
      </c>
      <c r="V1307" s="253"/>
      <c r="W1307" s="253"/>
      <c r="X1307" s="253"/>
      <c r="Y1307" s="253"/>
      <c r="Z1307" s="253"/>
      <c r="AA1307" s="253"/>
      <c r="AB1307" s="253"/>
      <c r="AC1307" s="253"/>
      <c r="AD1307" s="253"/>
      <c r="AE1307" s="253"/>
      <c r="AF1307" s="253"/>
      <c r="AG1307" s="253"/>
      <c r="AH1307" s="253"/>
      <c r="AI1307" s="253">
        <v>0</v>
      </c>
      <c r="AJ1307" s="253"/>
      <c r="AK1307" s="253">
        <v>8450000</v>
      </c>
      <c r="AL1307" s="253"/>
      <c r="AM1307" s="253">
        <v>8450000</v>
      </c>
      <c r="AN1307" s="253"/>
      <c r="AO1307" s="253"/>
      <c r="AP1307" s="253"/>
      <c r="AQ1307" s="253"/>
      <c r="AR1307" s="253"/>
      <c r="AS1307" s="253">
        <f t="shared" si="162"/>
        <v>0</v>
      </c>
      <c r="AT1307" s="27">
        <f t="shared" si="160"/>
        <v>0</v>
      </c>
      <c r="BH1307" s="256"/>
    </row>
    <row r="1308" spans="1:60" ht="18" customHeight="1">
      <c r="A1308" s="218">
        <f>SUBTOTAL(3,$AT$7:AT1308)</f>
        <v>1302</v>
      </c>
      <c r="B1308" s="251" t="s">
        <v>13849</v>
      </c>
      <c r="C1308" s="251" t="str">
        <f t="shared" si="163"/>
        <v>012</v>
      </c>
      <c r="D1308" s="260" t="s">
        <v>13850</v>
      </c>
      <c r="E1308" s="258" t="s">
        <v>13851</v>
      </c>
      <c r="F1308" s="251" t="s">
        <v>11930</v>
      </c>
      <c r="G1308" s="251" t="s">
        <v>496</v>
      </c>
      <c r="H1308" s="251"/>
      <c r="I1308" s="259" t="s">
        <v>10223</v>
      </c>
      <c r="J1308" s="252"/>
      <c r="K1308" s="259" t="s">
        <v>10223</v>
      </c>
      <c r="L1308" s="252"/>
      <c r="M1308" s="251" t="s">
        <v>13810</v>
      </c>
      <c r="N1308" s="251"/>
      <c r="O1308" s="251"/>
      <c r="P1308" s="251"/>
      <c r="Q1308" s="288">
        <v>7500000</v>
      </c>
      <c r="R1308" s="288"/>
      <c r="S1308" s="288"/>
      <c r="T1308" s="288"/>
      <c r="U1308" s="253"/>
      <c r="V1308" s="253"/>
      <c r="W1308" s="253">
        <v>7500000</v>
      </c>
      <c r="X1308" s="253"/>
      <c r="Y1308" s="253"/>
      <c r="Z1308" s="253"/>
      <c r="AA1308" s="253"/>
      <c r="AB1308" s="253"/>
      <c r="AC1308" s="253"/>
      <c r="AD1308" s="253"/>
      <c r="AE1308" s="253"/>
      <c r="AF1308" s="253"/>
      <c r="AG1308" s="253"/>
      <c r="AH1308" s="253"/>
      <c r="AI1308" s="253">
        <v>0</v>
      </c>
      <c r="AJ1308" s="253"/>
      <c r="AK1308" s="253">
        <v>8450000</v>
      </c>
      <c r="AL1308" s="253"/>
      <c r="AM1308" s="253">
        <v>8450000</v>
      </c>
      <c r="AN1308" s="253"/>
      <c r="AO1308" s="253"/>
      <c r="AP1308" s="253"/>
      <c r="AQ1308" s="253"/>
      <c r="AR1308" s="253"/>
      <c r="AS1308" s="253">
        <f t="shared" si="162"/>
        <v>0</v>
      </c>
      <c r="AT1308" s="27">
        <f t="shared" si="160"/>
        <v>0</v>
      </c>
      <c r="BH1308" s="256"/>
    </row>
    <row r="1309" spans="1:60" ht="18" customHeight="1">
      <c r="A1309" s="218">
        <f>SUBTOTAL(3,$AT$7:AT1309)</f>
        <v>1303</v>
      </c>
      <c r="B1309" s="251" t="s">
        <v>13868</v>
      </c>
      <c r="C1309" s="251" t="str">
        <f t="shared" si="163"/>
        <v>012</v>
      </c>
      <c r="D1309" s="260" t="s">
        <v>13869</v>
      </c>
      <c r="E1309" s="258" t="s">
        <v>13870</v>
      </c>
      <c r="F1309" s="251" t="s">
        <v>10993</v>
      </c>
      <c r="G1309" s="251" t="s">
        <v>496</v>
      </c>
      <c r="H1309" s="251"/>
      <c r="I1309" s="259" t="s">
        <v>10223</v>
      </c>
      <c r="J1309" s="252"/>
      <c r="K1309" s="259" t="s">
        <v>10223</v>
      </c>
      <c r="L1309" s="252"/>
      <c r="M1309" s="251" t="s">
        <v>13810</v>
      </c>
      <c r="N1309" s="251"/>
      <c r="O1309" s="251"/>
      <c r="P1309" s="251"/>
      <c r="Q1309" s="288">
        <v>7500000</v>
      </c>
      <c r="R1309" s="288"/>
      <c r="S1309" s="288"/>
      <c r="T1309" s="288"/>
      <c r="U1309" s="253"/>
      <c r="V1309" s="253"/>
      <c r="W1309" s="253"/>
      <c r="X1309" s="253"/>
      <c r="Y1309" s="253">
        <v>7500000</v>
      </c>
      <c r="Z1309" s="253"/>
      <c r="AA1309" s="253"/>
      <c r="AB1309" s="253"/>
      <c r="AC1309" s="253"/>
      <c r="AD1309" s="253"/>
      <c r="AE1309" s="253"/>
      <c r="AF1309" s="253"/>
      <c r="AG1309" s="253"/>
      <c r="AH1309" s="253"/>
      <c r="AI1309" s="253">
        <v>0</v>
      </c>
      <c r="AJ1309" s="253"/>
      <c r="AK1309" s="253">
        <v>8450000</v>
      </c>
      <c r="AL1309" s="253"/>
      <c r="AM1309" s="253">
        <v>8450000</v>
      </c>
      <c r="AN1309" s="253"/>
      <c r="AO1309" s="253"/>
      <c r="AP1309" s="253"/>
      <c r="AQ1309" s="253"/>
      <c r="AR1309" s="253"/>
      <c r="AS1309" s="253">
        <f t="shared" si="162"/>
        <v>0</v>
      </c>
      <c r="AT1309" s="27">
        <f t="shared" si="160"/>
        <v>0</v>
      </c>
      <c r="BH1309" s="256"/>
    </row>
    <row r="1310" spans="1:60" ht="18" customHeight="1">
      <c r="A1310" s="218">
        <f>SUBTOTAL(3,$AT$7:AT1310)</f>
        <v>1304</v>
      </c>
      <c r="B1310" s="251" t="s">
        <v>13883</v>
      </c>
      <c r="C1310" s="251" t="str">
        <f t="shared" si="163"/>
        <v>012</v>
      </c>
      <c r="D1310" s="260" t="s">
        <v>5101</v>
      </c>
      <c r="E1310" s="258" t="s">
        <v>13884</v>
      </c>
      <c r="F1310" s="251" t="s">
        <v>12395</v>
      </c>
      <c r="G1310" s="251" t="s">
        <v>496</v>
      </c>
      <c r="H1310" s="251"/>
      <c r="I1310" s="259" t="s">
        <v>10223</v>
      </c>
      <c r="J1310" s="252"/>
      <c r="K1310" s="259" t="s">
        <v>10223</v>
      </c>
      <c r="L1310" s="252"/>
      <c r="M1310" s="251" t="s">
        <v>13826</v>
      </c>
      <c r="N1310" s="251"/>
      <c r="O1310" s="251"/>
      <c r="P1310" s="251"/>
      <c r="Q1310" s="288">
        <v>7500000</v>
      </c>
      <c r="R1310" s="288"/>
      <c r="S1310" s="288"/>
      <c r="T1310" s="288"/>
      <c r="U1310" s="253">
        <v>7500000</v>
      </c>
      <c r="V1310" s="253"/>
      <c r="W1310" s="253"/>
      <c r="X1310" s="253"/>
      <c r="Y1310" s="253"/>
      <c r="Z1310" s="253"/>
      <c r="AA1310" s="253"/>
      <c r="AB1310" s="253"/>
      <c r="AC1310" s="253"/>
      <c r="AD1310" s="253"/>
      <c r="AE1310" s="253"/>
      <c r="AF1310" s="253"/>
      <c r="AG1310" s="253"/>
      <c r="AH1310" s="253"/>
      <c r="AI1310" s="253">
        <v>0</v>
      </c>
      <c r="AJ1310" s="253"/>
      <c r="AK1310" s="253">
        <v>8450000</v>
      </c>
      <c r="AL1310" s="253"/>
      <c r="AM1310" s="253">
        <v>8450000</v>
      </c>
      <c r="AN1310" s="253"/>
      <c r="AO1310" s="253"/>
      <c r="AP1310" s="253"/>
      <c r="AQ1310" s="253"/>
      <c r="AR1310" s="253"/>
      <c r="AS1310" s="253">
        <f t="shared" si="162"/>
        <v>0</v>
      </c>
      <c r="AT1310" s="27">
        <f t="shared" si="160"/>
        <v>0</v>
      </c>
      <c r="BH1310" s="256"/>
    </row>
    <row r="1311" spans="1:60" ht="18" customHeight="1">
      <c r="A1311" s="218">
        <f>SUBTOTAL(3,$AT$7:AT1311)</f>
        <v>1305</v>
      </c>
      <c r="B1311" s="251" t="s">
        <v>13871</v>
      </c>
      <c r="C1311" s="251" t="str">
        <f t="shared" si="163"/>
        <v>012</v>
      </c>
      <c r="D1311" s="260" t="s">
        <v>13872</v>
      </c>
      <c r="E1311" s="258" t="s">
        <v>13068</v>
      </c>
      <c r="F1311" s="251" t="s">
        <v>12882</v>
      </c>
      <c r="G1311" s="251" t="s">
        <v>7106</v>
      </c>
      <c r="H1311" s="251"/>
      <c r="I1311" s="259" t="s">
        <v>10223</v>
      </c>
      <c r="J1311" s="252"/>
      <c r="K1311" s="259" t="s">
        <v>10223</v>
      </c>
      <c r="L1311" s="252"/>
      <c r="M1311" s="251" t="s">
        <v>13826</v>
      </c>
      <c r="N1311" s="251"/>
      <c r="O1311" s="251"/>
      <c r="P1311" s="251"/>
      <c r="Q1311" s="288">
        <v>7500000</v>
      </c>
      <c r="R1311" s="288"/>
      <c r="S1311" s="288"/>
      <c r="T1311" s="288"/>
      <c r="U1311" s="253"/>
      <c r="V1311" s="253"/>
      <c r="W1311" s="253"/>
      <c r="X1311" s="253"/>
      <c r="Y1311" s="253"/>
      <c r="Z1311" s="253"/>
      <c r="AA1311" s="253"/>
      <c r="AB1311" s="253"/>
      <c r="AC1311" s="253"/>
      <c r="AD1311" s="253"/>
      <c r="AE1311" s="253"/>
      <c r="AF1311" s="253"/>
      <c r="AG1311" s="253"/>
      <c r="AH1311" s="253"/>
      <c r="AI1311" s="253">
        <v>7500000</v>
      </c>
      <c r="AJ1311" s="253"/>
      <c r="AK1311" s="253">
        <v>8450000</v>
      </c>
      <c r="AL1311" s="253"/>
      <c r="AM1311" s="253"/>
      <c r="AN1311" s="253"/>
      <c r="AO1311" s="253"/>
      <c r="AP1311" s="253"/>
      <c r="AQ1311" s="253"/>
      <c r="AR1311" s="253"/>
      <c r="AS1311" s="253">
        <f t="shared" si="162"/>
        <v>8450000</v>
      </c>
      <c r="AT1311" s="27">
        <f>AI1311+AS1311</f>
        <v>15950000</v>
      </c>
      <c r="BH1311" s="256"/>
    </row>
    <row r="1312" spans="1:60" ht="18" customHeight="1">
      <c r="A1312" s="218">
        <f>SUBTOTAL(3,$AT$7:AT1312)</f>
        <v>1306</v>
      </c>
      <c r="B1312" s="251" t="s">
        <v>13888</v>
      </c>
      <c r="C1312" s="251" t="str">
        <f t="shared" si="163"/>
        <v>012</v>
      </c>
      <c r="D1312" s="260" t="s">
        <v>6621</v>
      </c>
      <c r="E1312" s="258" t="s">
        <v>13889</v>
      </c>
      <c r="F1312" s="251" t="s">
        <v>12395</v>
      </c>
      <c r="G1312" s="251" t="s">
        <v>7106</v>
      </c>
      <c r="H1312" s="251"/>
      <c r="I1312" s="259" t="s">
        <v>10223</v>
      </c>
      <c r="J1312" s="252"/>
      <c r="K1312" s="259" t="s">
        <v>10223</v>
      </c>
      <c r="L1312" s="252"/>
      <c r="M1312" s="251" t="s">
        <v>13810</v>
      </c>
      <c r="N1312" s="251"/>
      <c r="O1312" s="251"/>
      <c r="P1312" s="251"/>
      <c r="Q1312" s="288">
        <v>7500000</v>
      </c>
      <c r="R1312" s="288"/>
      <c r="S1312" s="288"/>
      <c r="T1312" s="288"/>
      <c r="U1312" s="253">
        <v>7500000</v>
      </c>
      <c r="V1312" s="253"/>
      <c r="W1312" s="253"/>
      <c r="X1312" s="253"/>
      <c r="Y1312" s="253"/>
      <c r="Z1312" s="253"/>
      <c r="AA1312" s="253"/>
      <c r="AB1312" s="253"/>
      <c r="AC1312" s="253"/>
      <c r="AD1312" s="253"/>
      <c r="AE1312" s="253"/>
      <c r="AF1312" s="253"/>
      <c r="AG1312" s="253"/>
      <c r="AH1312" s="253"/>
      <c r="AI1312" s="253">
        <v>0</v>
      </c>
      <c r="AJ1312" s="253"/>
      <c r="AK1312" s="253">
        <v>8450000</v>
      </c>
      <c r="AL1312" s="253"/>
      <c r="AM1312" s="253">
        <v>8450000</v>
      </c>
      <c r="AN1312" s="253"/>
      <c r="AO1312" s="253"/>
      <c r="AP1312" s="253"/>
      <c r="AQ1312" s="253"/>
      <c r="AR1312" s="253"/>
      <c r="AS1312" s="253">
        <f t="shared" si="162"/>
        <v>0</v>
      </c>
      <c r="AT1312" s="27">
        <f t="shared" si="160"/>
        <v>0</v>
      </c>
      <c r="BH1312" s="256"/>
    </row>
    <row r="1313" spans="1:60" ht="18" customHeight="1">
      <c r="A1313" s="218">
        <f>SUBTOTAL(3,$AT$7:AT1313)</f>
        <v>1307</v>
      </c>
      <c r="B1313" s="251" t="s">
        <v>13890</v>
      </c>
      <c r="C1313" s="251" t="str">
        <f t="shared" si="163"/>
        <v>012</v>
      </c>
      <c r="D1313" s="260" t="s">
        <v>6121</v>
      </c>
      <c r="E1313" s="258" t="s">
        <v>13891</v>
      </c>
      <c r="F1313" s="251" t="s">
        <v>11696</v>
      </c>
      <c r="G1313" s="251" t="s">
        <v>7106</v>
      </c>
      <c r="H1313" s="251"/>
      <c r="I1313" s="259" t="s">
        <v>10223</v>
      </c>
      <c r="J1313" s="252"/>
      <c r="K1313" s="259" t="s">
        <v>10223</v>
      </c>
      <c r="L1313" s="252"/>
      <c r="M1313" s="251" t="s">
        <v>13816</v>
      </c>
      <c r="N1313" s="251"/>
      <c r="O1313" s="251"/>
      <c r="P1313" s="251"/>
      <c r="Q1313" s="288">
        <v>7500000</v>
      </c>
      <c r="R1313" s="288"/>
      <c r="S1313" s="288"/>
      <c r="T1313" s="288"/>
      <c r="U1313" s="253">
        <v>7500000</v>
      </c>
      <c r="V1313" s="253"/>
      <c r="W1313" s="253"/>
      <c r="X1313" s="253"/>
      <c r="Y1313" s="253"/>
      <c r="Z1313" s="253"/>
      <c r="AA1313" s="253"/>
      <c r="AB1313" s="253"/>
      <c r="AC1313" s="253"/>
      <c r="AD1313" s="253"/>
      <c r="AE1313" s="253"/>
      <c r="AF1313" s="253"/>
      <c r="AG1313" s="253"/>
      <c r="AH1313" s="253"/>
      <c r="AI1313" s="253">
        <v>0</v>
      </c>
      <c r="AJ1313" s="253"/>
      <c r="AK1313" s="253">
        <v>8450000</v>
      </c>
      <c r="AL1313" s="253"/>
      <c r="AM1313" s="253">
        <v>8450000</v>
      </c>
      <c r="AN1313" s="253"/>
      <c r="AO1313" s="253"/>
      <c r="AP1313" s="253"/>
      <c r="AQ1313" s="253"/>
      <c r="AR1313" s="253"/>
      <c r="AS1313" s="253">
        <f t="shared" si="162"/>
        <v>0</v>
      </c>
      <c r="AT1313" s="27">
        <f t="shared" si="160"/>
        <v>0</v>
      </c>
      <c r="BH1313" s="256"/>
    </row>
    <row r="1314" spans="1:60" ht="18" customHeight="1">
      <c r="A1314" s="218">
        <f>SUBTOTAL(3,$AT$7:AT1314)</f>
        <v>1308</v>
      </c>
      <c r="B1314" s="251" t="s">
        <v>13877</v>
      </c>
      <c r="C1314" s="251" t="str">
        <f t="shared" si="163"/>
        <v>012</v>
      </c>
      <c r="D1314" s="260" t="s">
        <v>13878</v>
      </c>
      <c r="E1314" s="258" t="s">
        <v>13879</v>
      </c>
      <c r="F1314" s="251" t="s">
        <v>11878</v>
      </c>
      <c r="G1314" s="251" t="s">
        <v>496</v>
      </c>
      <c r="H1314" s="251"/>
      <c r="I1314" s="259" t="s">
        <v>10223</v>
      </c>
      <c r="J1314" s="252"/>
      <c r="K1314" s="259" t="s">
        <v>10223</v>
      </c>
      <c r="L1314" s="252"/>
      <c r="M1314" s="251" t="s">
        <v>13826</v>
      </c>
      <c r="N1314" s="251"/>
      <c r="O1314" s="251"/>
      <c r="P1314" s="251"/>
      <c r="Q1314" s="288">
        <v>7500000</v>
      </c>
      <c r="R1314" s="288"/>
      <c r="S1314" s="288"/>
      <c r="T1314" s="288"/>
      <c r="U1314" s="253"/>
      <c r="V1314" s="253"/>
      <c r="W1314" s="253">
        <v>7500000</v>
      </c>
      <c r="X1314" s="253"/>
      <c r="Y1314" s="253"/>
      <c r="Z1314" s="253"/>
      <c r="AA1314" s="253"/>
      <c r="AB1314" s="253"/>
      <c r="AC1314" s="253"/>
      <c r="AD1314" s="253"/>
      <c r="AE1314" s="253"/>
      <c r="AF1314" s="253"/>
      <c r="AG1314" s="253"/>
      <c r="AH1314" s="253"/>
      <c r="AI1314" s="253">
        <v>0</v>
      </c>
      <c r="AJ1314" s="253"/>
      <c r="AK1314" s="253">
        <v>8450000</v>
      </c>
      <c r="AL1314" s="253"/>
      <c r="AM1314" s="253">
        <v>8450000</v>
      </c>
      <c r="AN1314" s="253"/>
      <c r="AO1314" s="253"/>
      <c r="AP1314" s="253"/>
      <c r="AQ1314" s="253"/>
      <c r="AR1314" s="253"/>
      <c r="AS1314" s="253">
        <f t="shared" si="162"/>
        <v>0</v>
      </c>
      <c r="AT1314" s="27">
        <f t="shared" si="160"/>
        <v>0</v>
      </c>
      <c r="BH1314" s="256"/>
    </row>
    <row r="1315" spans="1:60" ht="18" customHeight="1">
      <c r="A1315" s="218">
        <f>SUBTOTAL(3,$AT$7:AT1315)</f>
        <v>1309</v>
      </c>
      <c r="B1315" s="251" t="s">
        <v>13880</v>
      </c>
      <c r="C1315" s="251" t="str">
        <f t="shared" si="163"/>
        <v>012</v>
      </c>
      <c r="D1315" s="260" t="s">
        <v>13881</v>
      </c>
      <c r="E1315" s="258" t="s">
        <v>13882</v>
      </c>
      <c r="F1315" s="251" t="s">
        <v>11024</v>
      </c>
      <c r="G1315" s="251" t="s">
        <v>496</v>
      </c>
      <c r="H1315" s="251"/>
      <c r="I1315" s="259" t="s">
        <v>10223</v>
      </c>
      <c r="J1315" s="252"/>
      <c r="K1315" s="259" t="s">
        <v>10223</v>
      </c>
      <c r="L1315" s="252"/>
      <c r="M1315" s="251" t="s">
        <v>13810</v>
      </c>
      <c r="N1315" s="251"/>
      <c r="O1315" s="251"/>
      <c r="P1315" s="251"/>
      <c r="Q1315" s="288">
        <v>7500000</v>
      </c>
      <c r="R1315" s="288"/>
      <c r="S1315" s="288"/>
      <c r="T1315" s="288"/>
      <c r="U1315" s="253"/>
      <c r="V1315" s="253"/>
      <c r="W1315" s="253">
        <v>7500000</v>
      </c>
      <c r="X1315" s="253"/>
      <c r="Y1315" s="253"/>
      <c r="Z1315" s="253"/>
      <c r="AA1315" s="253"/>
      <c r="AB1315" s="253"/>
      <c r="AC1315" s="253"/>
      <c r="AD1315" s="253"/>
      <c r="AE1315" s="253"/>
      <c r="AF1315" s="253"/>
      <c r="AG1315" s="253"/>
      <c r="AH1315" s="253"/>
      <c r="AI1315" s="253">
        <v>0</v>
      </c>
      <c r="AJ1315" s="253"/>
      <c r="AK1315" s="253">
        <v>8450000</v>
      </c>
      <c r="AL1315" s="253"/>
      <c r="AM1315" s="253"/>
      <c r="AN1315" s="253"/>
      <c r="AO1315" s="253">
        <v>8450000</v>
      </c>
      <c r="AP1315" s="253"/>
      <c r="AQ1315" s="253"/>
      <c r="AR1315" s="253"/>
      <c r="AS1315" s="253">
        <f>IF(SUM(AL1315:AO1315)&lt;SUM(AK1315),SUM(AK1315)-SUM(AL1315:AO1315),)</f>
        <v>0</v>
      </c>
      <c r="AT1315" s="27">
        <f t="shared" si="160"/>
        <v>0</v>
      </c>
      <c r="BH1315" s="256"/>
    </row>
    <row r="1316" spans="1:60" ht="18" customHeight="1">
      <c r="A1316" s="218">
        <f>SUBTOTAL(3,$AT$7:AT1316)</f>
        <v>1310</v>
      </c>
      <c r="B1316" s="251" t="s">
        <v>13898</v>
      </c>
      <c r="C1316" s="251" t="str">
        <f t="shared" si="163"/>
        <v>012</v>
      </c>
      <c r="D1316" s="260" t="s">
        <v>6400</v>
      </c>
      <c r="E1316" s="258" t="s">
        <v>13899</v>
      </c>
      <c r="F1316" s="251" t="s">
        <v>11170</v>
      </c>
      <c r="G1316" s="251" t="s">
        <v>7106</v>
      </c>
      <c r="H1316" s="251"/>
      <c r="I1316" s="259" t="s">
        <v>10223</v>
      </c>
      <c r="J1316" s="252"/>
      <c r="K1316" s="259" t="s">
        <v>10223</v>
      </c>
      <c r="L1316" s="252"/>
      <c r="M1316" s="251" t="s">
        <v>13816</v>
      </c>
      <c r="N1316" s="251"/>
      <c r="O1316" s="251"/>
      <c r="P1316" s="251"/>
      <c r="Q1316" s="288">
        <v>7500000</v>
      </c>
      <c r="R1316" s="288"/>
      <c r="S1316" s="288"/>
      <c r="T1316" s="288"/>
      <c r="U1316" s="253">
        <v>7500000</v>
      </c>
      <c r="V1316" s="253"/>
      <c r="W1316" s="253"/>
      <c r="X1316" s="253"/>
      <c r="Y1316" s="253"/>
      <c r="Z1316" s="253"/>
      <c r="AA1316" s="253"/>
      <c r="AB1316" s="253"/>
      <c r="AC1316" s="253"/>
      <c r="AD1316" s="253"/>
      <c r="AE1316" s="253"/>
      <c r="AF1316" s="253"/>
      <c r="AG1316" s="253"/>
      <c r="AH1316" s="253"/>
      <c r="AI1316" s="253">
        <v>0</v>
      </c>
      <c r="AJ1316" s="253"/>
      <c r="AK1316" s="253">
        <v>8450000</v>
      </c>
      <c r="AL1316" s="253"/>
      <c r="AM1316" s="253">
        <v>8450000</v>
      </c>
      <c r="AN1316" s="253"/>
      <c r="AO1316" s="253"/>
      <c r="AP1316" s="253"/>
      <c r="AQ1316" s="253"/>
      <c r="AR1316" s="253"/>
      <c r="AS1316" s="253">
        <f t="shared" ref="AS1316:AS1323" si="164">IF(SUM(AL1316:AM1316)&lt;SUM(AK1316),SUM(AK1316)-SUM(AL1316:AM1316),)</f>
        <v>0</v>
      </c>
      <c r="AT1316" s="27">
        <f t="shared" si="160"/>
        <v>0</v>
      </c>
      <c r="BH1316" s="256"/>
    </row>
    <row r="1317" spans="1:60" ht="18" customHeight="1">
      <c r="A1317" s="218">
        <f>SUBTOTAL(3,$AT$7:AT1317)</f>
        <v>1311</v>
      </c>
      <c r="B1317" s="251" t="s">
        <v>13900</v>
      </c>
      <c r="C1317" s="251" t="str">
        <f t="shared" si="163"/>
        <v>012</v>
      </c>
      <c r="D1317" s="260" t="s">
        <v>5315</v>
      </c>
      <c r="E1317" s="258" t="s">
        <v>13901</v>
      </c>
      <c r="F1317" s="251" t="s">
        <v>11331</v>
      </c>
      <c r="G1317" s="251" t="s">
        <v>496</v>
      </c>
      <c r="H1317" s="251"/>
      <c r="I1317" s="259" t="s">
        <v>10223</v>
      </c>
      <c r="J1317" s="252"/>
      <c r="K1317" s="259" t="s">
        <v>10223</v>
      </c>
      <c r="L1317" s="252"/>
      <c r="M1317" s="251" t="s">
        <v>13813</v>
      </c>
      <c r="N1317" s="251"/>
      <c r="O1317" s="251"/>
      <c r="P1317" s="251"/>
      <c r="Q1317" s="288">
        <v>7500000</v>
      </c>
      <c r="R1317" s="288"/>
      <c r="S1317" s="288"/>
      <c r="T1317" s="288"/>
      <c r="U1317" s="253">
        <v>7500000</v>
      </c>
      <c r="V1317" s="253"/>
      <c r="W1317" s="253"/>
      <c r="X1317" s="253"/>
      <c r="Y1317" s="253"/>
      <c r="Z1317" s="253"/>
      <c r="AA1317" s="253"/>
      <c r="AB1317" s="253"/>
      <c r="AC1317" s="253"/>
      <c r="AD1317" s="253"/>
      <c r="AE1317" s="253"/>
      <c r="AF1317" s="253"/>
      <c r="AG1317" s="253"/>
      <c r="AH1317" s="253"/>
      <c r="AI1317" s="253">
        <v>0</v>
      </c>
      <c r="AJ1317" s="253"/>
      <c r="AK1317" s="253">
        <v>8450000</v>
      </c>
      <c r="AL1317" s="253"/>
      <c r="AM1317" s="253">
        <v>8450000</v>
      </c>
      <c r="AN1317" s="253"/>
      <c r="AO1317" s="253"/>
      <c r="AP1317" s="253"/>
      <c r="AQ1317" s="253"/>
      <c r="AR1317" s="253"/>
      <c r="AS1317" s="253">
        <f t="shared" si="164"/>
        <v>0</v>
      </c>
      <c r="AT1317" s="27">
        <f t="shared" si="160"/>
        <v>0</v>
      </c>
      <c r="BH1317" s="256"/>
    </row>
    <row r="1318" spans="1:60" ht="18" customHeight="1">
      <c r="A1318" s="218">
        <f>SUBTOTAL(3,$AT$7:AT1318)</f>
        <v>1312</v>
      </c>
      <c r="B1318" s="251" t="s">
        <v>13885</v>
      </c>
      <c r="C1318" s="251" t="str">
        <f t="shared" si="163"/>
        <v>012</v>
      </c>
      <c r="D1318" s="260" t="s">
        <v>13886</v>
      </c>
      <c r="E1318" s="258" t="s">
        <v>13887</v>
      </c>
      <c r="F1318" s="251" t="s">
        <v>11286</v>
      </c>
      <c r="G1318" s="251" t="s">
        <v>496</v>
      </c>
      <c r="H1318" s="251"/>
      <c r="I1318" s="259" t="s">
        <v>10223</v>
      </c>
      <c r="J1318" s="252"/>
      <c r="K1318" s="259" t="s">
        <v>10223</v>
      </c>
      <c r="L1318" s="252"/>
      <c r="M1318" s="251" t="s">
        <v>13813</v>
      </c>
      <c r="N1318" s="251"/>
      <c r="O1318" s="251"/>
      <c r="P1318" s="251"/>
      <c r="Q1318" s="288">
        <v>7500000</v>
      </c>
      <c r="R1318" s="288"/>
      <c r="S1318" s="288"/>
      <c r="T1318" s="288"/>
      <c r="U1318" s="253"/>
      <c r="V1318" s="253"/>
      <c r="W1318" s="253"/>
      <c r="X1318" s="253"/>
      <c r="Y1318" s="253"/>
      <c r="Z1318" s="253"/>
      <c r="AA1318" s="253"/>
      <c r="AB1318" s="253"/>
      <c r="AC1318" s="253"/>
      <c r="AD1318" s="253"/>
      <c r="AE1318" s="253"/>
      <c r="AF1318" s="253"/>
      <c r="AG1318" s="253"/>
      <c r="AH1318" s="253"/>
      <c r="AI1318" s="253">
        <v>7500000</v>
      </c>
      <c r="AJ1318" s="253"/>
      <c r="AK1318" s="253">
        <v>8450000</v>
      </c>
      <c r="AL1318" s="253"/>
      <c r="AM1318" s="253"/>
      <c r="AN1318" s="253"/>
      <c r="AO1318" s="253"/>
      <c r="AP1318" s="253"/>
      <c r="AQ1318" s="253"/>
      <c r="AR1318" s="253"/>
      <c r="AS1318" s="253">
        <f t="shared" si="164"/>
        <v>8450000</v>
      </c>
      <c r="AT1318" s="27">
        <f t="shared" si="160"/>
        <v>15950000</v>
      </c>
      <c r="BH1318" s="256"/>
    </row>
    <row r="1319" spans="1:60" ht="18" customHeight="1">
      <c r="A1319" s="218">
        <f>SUBTOTAL(3,$AT$7:AT1319)</f>
        <v>1313</v>
      </c>
      <c r="B1319" s="251" t="s">
        <v>13905</v>
      </c>
      <c r="C1319" s="251" t="str">
        <f t="shared" si="163"/>
        <v>012</v>
      </c>
      <c r="D1319" s="260" t="s">
        <v>6811</v>
      </c>
      <c r="E1319" s="258" t="s">
        <v>13906</v>
      </c>
      <c r="F1319" s="262" t="s">
        <v>10902</v>
      </c>
      <c r="G1319" s="251" t="s">
        <v>7106</v>
      </c>
      <c r="H1319" s="251"/>
      <c r="I1319" s="259" t="s">
        <v>10223</v>
      </c>
      <c r="J1319" s="252"/>
      <c r="K1319" s="259" t="s">
        <v>10223</v>
      </c>
      <c r="L1319" s="252"/>
      <c r="M1319" s="251" t="s">
        <v>13810</v>
      </c>
      <c r="N1319" s="251"/>
      <c r="O1319" s="251"/>
      <c r="P1319" s="251"/>
      <c r="Q1319" s="288">
        <v>7500000</v>
      </c>
      <c r="R1319" s="288"/>
      <c r="S1319" s="288"/>
      <c r="T1319" s="288"/>
      <c r="U1319" s="253">
        <v>7500000</v>
      </c>
      <c r="V1319" s="253"/>
      <c r="W1319" s="253"/>
      <c r="X1319" s="253"/>
      <c r="Y1319" s="253"/>
      <c r="Z1319" s="253"/>
      <c r="AA1319" s="253"/>
      <c r="AB1319" s="253"/>
      <c r="AC1319" s="253"/>
      <c r="AD1319" s="253"/>
      <c r="AE1319" s="253"/>
      <c r="AF1319" s="253"/>
      <c r="AG1319" s="253"/>
      <c r="AH1319" s="253"/>
      <c r="AI1319" s="253">
        <v>0</v>
      </c>
      <c r="AJ1319" s="253"/>
      <c r="AK1319" s="253">
        <v>8450000</v>
      </c>
      <c r="AL1319" s="253"/>
      <c r="AM1319" s="253">
        <v>8450000</v>
      </c>
      <c r="AN1319" s="253"/>
      <c r="AO1319" s="253"/>
      <c r="AP1319" s="253"/>
      <c r="AQ1319" s="253"/>
      <c r="AR1319" s="253"/>
      <c r="AS1319" s="253">
        <f t="shared" si="164"/>
        <v>0</v>
      </c>
      <c r="AT1319" s="27">
        <f t="shared" si="160"/>
        <v>0</v>
      </c>
      <c r="BH1319" s="256"/>
    </row>
    <row r="1320" spans="1:60" ht="18" customHeight="1">
      <c r="A1320" s="218">
        <f>SUBTOTAL(3,$AT$7:AT1320)</f>
        <v>1314</v>
      </c>
      <c r="B1320" s="251" t="s">
        <v>13907</v>
      </c>
      <c r="C1320" s="251" t="str">
        <f t="shared" si="163"/>
        <v>012</v>
      </c>
      <c r="D1320" s="260" t="s">
        <v>5482</v>
      </c>
      <c r="E1320" s="258" t="s">
        <v>13908</v>
      </c>
      <c r="F1320" s="251" t="s">
        <v>12401</v>
      </c>
      <c r="G1320" s="251" t="s">
        <v>496</v>
      </c>
      <c r="H1320" s="251"/>
      <c r="I1320" s="259" t="s">
        <v>10223</v>
      </c>
      <c r="J1320" s="252"/>
      <c r="K1320" s="259" t="s">
        <v>10223</v>
      </c>
      <c r="L1320" s="252"/>
      <c r="M1320" s="251" t="s">
        <v>13813</v>
      </c>
      <c r="N1320" s="251"/>
      <c r="O1320" s="251"/>
      <c r="P1320" s="251"/>
      <c r="Q1320" s="288">
        <v>7500000</v>
      </c>
      <c r="R1320" s="288"/>
      <c r="S1320" s="288"/>
      <c r="T1320" s="288"/>
      <c r="U1320" s="253">
        <v>7500000</v>
      </c>
      <c r="V1320" s="253"/>
      <c r="W1320" s="253"/>
      <c r="X1320" s="253"/>
      <c r="Y1320" s="253"/>
      <c r="Z1320" s="253"/>
      <c r="AA1320" s="253"/>
      <c r="AB1320" s="253"/>
      <c r="AC1320" s="253"/>
      <c r="AD1320" s="253"/>
      <c r="AE1320" s="253"/>
      <c r="AF1320" s="253"/>
      <c r="AG1320" s="253"/>
      <c r="AH1320" s="253"/>
      <c r="AI1320" s="253">
        <v>0</v>
      </c>
      <c r="AJ1320" s="253"/>
      <c r="AK1320" s="253">
        <v>8450000</v>
      </c>
      <c r="AL1320" s="253"/>
      <c r="AM1320" s="253">
        <v>8450000</v>
      </c>
      <c r="AN1320" s="253"/>
      <c r="AO1320" s="253"/>
      <c r="AP1320" s="253"/>
      <c r="AQ1320" s="253"/>
      <c r="AR1320" s="253"/>
      <c r="AS1320" s="253">
        <f t="shared" si="164"/>
        <v>0</v>
      </c>
      <c r="AT1320" s="27">
        <f t="shared" si="160"/>
        <v>0</v>
      </c>
      <c r="BH1320" s="256"/>
    </row>
    <row r="1321" spans="1:60" ht="18" customHeight="1">
      <c r="A1321" s="218">
        <f>SUBTOTAL(3,$AT$7:AT1321)</f>
        <v>1315</v>
      </c>
      <c r="B1321" s="251" t="s">
        <v>13909</v>
      </c>
      <c r="C1321" s="251" t="str">
        <f t="shared" si="163"/>
        <v>012</v>
      </c>
      <c r="D1321" s="260" t="s">
        <v>6235</v>
      </c>
      <c r="E1321" s="258" t="s">
        <v>13910</v>
      </c>
      <c r="F1321" s="251" t="s">
        <v>10611</v>
      </c>
      <c r="G1321" s="251" t="s">
        <v>496</v>
      </c>
      <c r="H1321" s="251"/>
      <c r="I1321" s="259" t="s">
        <v>10223</v>
      </c>
      <c r="J1321" s="252"/>
      <c r="K1321" s="259" t="s">
        <v>10223</v>
      </c>
      <c r="L1321" s="252"/>
      <c r="M1321" s="251" t="s">
        <v>13826</v>
      </c>
      <c r="N1321" s="251"/>
      <c r="O1321" s="251"/>
      <c r="P1321" s="251"/>
      <c r="Q1321" s="288">
        <v>7500000</v>
      </c>
      <c r="R1321" s="288"/>
      <c r="S1321" s="288"/>
      <c r="T1321" s="288"/>
      <c r="U1321" s="253">
        <v>7500000</v>
      </c>
      <c r="V1321" s="253"/>
      <c r="W1321" s="253"/>
      <c r="X1321" s="253"/>
      <c r="Y1321" s="253"/>
      <c r="Z1321" s="253"/>
      <c r="AA1321" s="253"/>
      <c r="AB1321" s="253"/>
      <c r="AC1321" s="253"/>
      <c r="AD1321" s="253"/>
      <c r="AE1321" s="253"/>
      <c r="AF1321" s="253"/>
      <c r="AG1321" s="253"/>
      <c r="AH1321" s="253"/>
      <c r="AI1321" s="253">
        <v>0</v>
      </c>
      <c r="AJ1321" s="253"/>
      <c r="AK1321" s="253">
        <v>8450000</v>
      </c>
      <c r="AL1321" s="253"/>
      <c r="AM1321" s="253">
        <v>8450000</v>
      </c>
      <c r="AN1321" s="253"/>
      <c r="AO1321" s="253"/>
      <c r="AP1321" s="253"/>
      <c r="AQ1321" s="253"/>
      <c r="AR1321" s="253"/>
      <c r="AS1321" s="253">
        <f t="shared" si="164"/>
        <v>0</v>
      </c>
      <c r="AT1321" s="27">
        <f t="shared" si="160"/>
        <v>0</v>
      </c>
      <c r="BH1321" s="256"/>
    </row>
    <row r="1322" spans="1:60" ht="18" customHeight="1">
      <c r="A1322" s="218">
        <f>SUBTOTAL(3,$AT$7:AT1322)</f>
        <v>1316</v>
      </c>
      <c r="B1322" s="251" t="s">
        <v>13911</v>
      </c>
      <c r="C1322" s="251" t="str">
        <f t="shared" si="163"/>
        <v>012</v>
      </c>
      <c r="D1322" s="260" t="s">
        <v>6201</v>
      </c>
      <c r="E1322" s="258" t="s">
        <v>13912</v>
      </c>
      <c r="F1322" s="251" t="s">
        <v>10800</v>
      </c>
      <c r="G1322" s="251" t="s">
        <v>496</v>
      </c>
      <c r="H1322" s="251"/>
      <c r="I1322" s="259" t="s">
        <v>10223</v>
      </c>
      <c r="J1322" s="252"/>
      <c r="K1322" s="259" t="s">
        <v>10223</v>
      </c>
      <c r="L1322" s="252"/>
      <c r="M1322" s="251" t="s">
        <v>13810</v>
      </c>
      <c r="N1322" s="251"/>
      <c r="O1322" s="251"/>
      <c r="P1322" s="251"/>
      <c r="Q1322" s="288">
        <v>7500000</v>
      </c>
      <c r="R1322" s="288"/>
      <c r="S1322" s="288"/>
      <c r="T1322" s="288"/>
      <c r="U1322" s="253">
        <v>7500000</v>
      </c>
      <c r="V1322" s="253"/>
      <c r="W1322" s="253"/>
      <c r="X1322" s="253"/>
      <c r="Y1322" s="253"/>
      <c r="Z1322" s="253"/>
      <c r="AA1322" s="253"/>
      <c r="AB1322" s="253"/>
      <c r="AC1322" s="253"/>
      <c r="AD1322" s="253"/>
      <c r="AE1322" s="253"/>
      <c r="AF1322" s="253"/>
      <c r="AG1322" s="253"/>
      <c r="AH1322" s="253"/>
      <c r="AI1322" s="253">
        <v>0</v>
      </c>
      <c r="AJ1322" s="253"/>
      <c r="AK1322" s="253">
        <v>8450000</v>
      </c>
      <c r="AL1322" s="253"/>
      <c r="AM1322" s="253">
        <v>8450000</v>
      </c>
      <c r="AN1322" s="253"/>
      <c r="AO1322" s="253"/>
      <c r="AP1322" s="253"/>
      <c r="AQ1322" s="253"/>
      <c r="AR1322" s="253"/>
      <c r="AS1322" s="253">
        <f t="shared" si="164"/>
        <v>0</v>
      </c>
      <c r="AT1322" s="27">
        <f t="shared" si="160"/>
        <v>0</v>
      </c>
      <c r="BH1322" s="256"/>
    </row>
    <row r="1323" spans="1:60" ht="18" customHeight="1">
      <c r="A1323" s="218">
        <f>SUBTOTAL(3,$AT$7:AT1323)</f>
        <v>1317</v>
      </c>
      <c r="B1323" s="251" t="s">
        <v>13913</v>
      </c>
      <c r="C1323" s="251" t="str">
        <f t="shared" si="163"/>
        <v>012</v>
      </c>
      <c r="D1323" s="260" t="s">
        <v>6494</v>
      </c>
      <c r="E1323" s="258" t="s">
        <v>13914</v>
      </c>
      <c r="F1323" s="251" t="s">
        <v>13915</v>
      </c>
      <c r="G1323" s="251" t="s">
        <v>7106</v>
      </c>
      <c r="H1323" s="251"/>
      <c r="I1323" s="259" t="s">
        <v>10223</v>
      </c>
      <c r="J1323" s="252"/>
      <c r="K1323" s="259" t="s">
        <v>10223</v>
      </c>
      <c r="L1323" s="252"/>
      <c r="M1323" s="251" t="s">
        <v>13816</v>
      </c>
      <c r="N1323" s="251"/>
      <c r="O1323" s="251"/>
      <c r="P1323" s="251"/>
      <c r="Q1323" s="288">
        <v>7500000</v>
      </c>
      <c r="R1323" s="288"/>
      <c r="S1323" s="288"/>
      <c r="T1323" s="288"/>
      <c r="U1323" s="253">
        <v>7500000</v>
      </c>
      <c r="V1323" s="253"/>
      <c r="W1323" s="253"/>
      <c r="X1323" s="253"/>
      <c r="Y1323" s="253"/>
      <c r="Z1323" s="253"/>
      <c r="AA1323" s="253"/>
      <c r="AB1323" s="253"/>
      <c r="AC1323" s="253"/>
      <c r="AD1323" s="253"/>
      <c r="AE1323" s="253"/>
      <c r="AF1323" s="253"/>
      <c r="AG1323" s="253"/>
      <c r="AH1323" s="253"/>
      <c r="AI1323" s="253">
        <v>0</v>
      </c>
      <c r="AJ1323" s="253"/>
      <c r="AK1323" s="253">
        <v>8450000</v>
      </c>
      <c r="AL1323" s="253"/>
      <c r="AM1323" s="253">
        <v>8450000</v>
      </c>
      <c r="AN1323" s="253"/>
      <c r="AO1323" s="253"/>
      <c r="AP1323" s="253"/>
      <c r="AQ1323" s="253"/>
      <c r="AR1323" s="253"/>
      <c r="AS1323" s="253">
        <f t="shared" si="164"/>
        <v>0</v>
      </c>
      <c r="AT1323" s="27">
        <f t="shared" si="160"/>
        <v>0</v>
      </c>
      <c r="BH1323" s="256"/>
    </row>
    <row r="1324" spans="1:60" ht="18" customHeight="1">
      <c r="A1324" s="218">
        <f>SUBTOTAL(3,$AT$7:AT1324)</f>
        <v>1318</v>
      </c>
      <c r="B1324" s="251" t="s">
        <v>13916</v>
      </c>
      <c r="C1324" s="251" t="str">
        <f t="shared" si="163"/>
        <v>012</v>
      </c>
      <c r="D1324" s="260" t="s">
        <v>6554</v>
      </c>
      <c r="E1324" s="258" t="s">
        <v>13917</v>
      </c>
      <c r="F1324" s="251" t="s">
        <v>12882</v>
      </c>
      <c r="G1324" s="251" t="s">
        <v>496</v>
      </c>
      <c r="H1324" s="251"/>
      <c r="I1324" s="259" t="s">
        <v>10223</v>
      </c>
      <c r="J1324" s="252"/>
      <c r="K1324" s="259" t="s">
        <v>10223</v>
      </c>
      <c r="L1324" s="252"/>
      <c r="M1324" s="251" t="s">
        <v>13826</v>
      </c>
      <c r="N1324" s="251"/>
      <c r="O1324" s="251"/>
      <c r="P1324" s="251"/>
      <c r="Q1324" s="288">
        <v>7500000</v>
      </c>
      <c r="R1324" s="288"/>
      <c r="S1324" s="288"/>
      <c r="T1324" s="288"/>
      <c r="U1324" s="253">
        <v>7500000</v>
      </c>
      <c r="V1324" s="253"/>
      <c r="W1324" s="253"/>
      <c r="X1324" s="253"/>
      <c r="Y1324" s="253"/>
      <c r="Z1324" s="253"/>
      <c r="AA1324" s="253"/>
      <c r="AB1324" s="253"/>
      <c r="AC1324" s="253"/>
      <c r="AD1324" s="253"/>
      <c r="AE1324" s="253"/>
      <c r="AF1324" s="253"/>
      <c r="AG1324" s="253"/>
      <c r="AH1324" s="253"/>
      <c r="AI1324" s="253">
        <v>0</v>
      </c>
      <c r="AJ1324" s="253"/>
      <c r="AK1324" s="253">
        <v>8450000</v>
      </c>
      <c r="AL1324" s="253"/>
      <c r="AM1324" s="253"/>
      <c r="AN1324" s="253"/>
      <c r="AO1324" s="253">
        <v>8450000</v>
      </c>
      <c r="AP1324" s="253"/>
      <c r="AQ1324" s="253"/>
      <c r="AR1324" s="253"/>
      <c r="AS1324" s="253">
        <f>IF(SUM(AL1324:AO1324)&lt;SUM(AK1324),SUM(AK1324)-SUM(AL1324:AO1324),)</f>
        <v>0</v>
      </c>
      <c r="AT1324" s="27">
        <f t="shared" si="160"/>
        <v>0</v>
      </c>
      <c r="BH1324" s="256"/>
    </row>
    <row r="1325" spans="1:60" ht="18" customHeight="1">
      <c r="A1325" s="218">
        <f>SUBTOTAL(3,$AT$7:AT1325)</f>
        <v>1319</v>
      </c>
      <c r="B1325" s="251" t="s">
        <v>13918</v>
      </c>
      <c r="C1325" s="251" t="str">
        <f t="shared" si="163"/>
        <v>012</v>
      </c>
      <c r="D1325" s="260" t="s">
        <v>5695</v>
      </c>
      <c r="E1325" s="258" t="s">
        <v>13919</v>
      </c>
      <c r="F1325" s="251" t="s">
        <v>10857</v>
      </c>
      <c r="G1325" s="251" t="s">
        <v>496</v>
      </c>
      <c r="H1325" s="251"/>
      <c r="I1325" s="259" t="s">
        <v>10223</v>
      </c>
      <c r="J1325" s="252"/>
      <c r="K1325" s="259" t="s">
        <v>10223</v>
      </c>
      <c r="L1325" s="252"/>
      <c r="M1325" s="251" t="s">
        <v>13813</v>
      </c>
      <c r="N1325" s="251"/>
      <c r="O1325" s="251"/>
      <c r="P1325" s="251"/>
      <c r="Q1325" s="288">
        <v>7500000</v>
      </c>
      <c r="R1325" s="288"/>
      <c r="S1325" s="288"/>
      <c r="T1325" s="288"/>
      <c r="U1325" s="253">
        <v>7500000</v>
      </c>
      <c r="V1325" s="253"/>
      <c r="W1325" s="253"/>
      <c r="X1325" s="253"/>
      <c r="Y1325" s="253"/>
      <c r="Z1325" s="253"/>
      <c r="AA1325" s="253"/>
      <c r="AB1325" s="253"/>
      <c r="AC1325" s="253"/>
      <c r="AD1325" s="253"/>
      <c r="AE1325" s="253"/>
      <c r="AF1325" s="253"/>
      <c r="AG1325" s="253"/>
      <c r="AH1325" s="253"/>
      <c r="AI1325" s="253">
        <v>0</v>
      </c>
      <c r="AJ1325" s="253"/>
      <c r="AK1325" s="253">
        <v>8450000</v>
      </c>
      <c r="AL1325" s="253"/>
      <c r="AM1325" s="253">
        <v>8450000</v>
      </c>
      <c r="AN1325" s="253"/>
      <c r="AO1325" s="253"/>
      <c r="AP1325" s="253"/>
      <c r="AQ1325" s="253"/>
      <c r="AR1325" s="253"/>
      <c r="AS1325" s="253">
        <f>IF(SUM(AL1325:AM1325)&lt;SUM(AK1325),SUM(AK1325)-SUM(AL1325:AM1325),)</f>
        <v>0</v>
      </c>
      <c r="AT1325" s="27">
        <f t="shared" si="160"/>
        <v>0</v>
      </c>
      <c r="BH1325" s="256"/>
    </row>
    <row r="1326" spans="1:60" ht="18" customHeight="1">
      <c r="A1326" s="218">
        <f>SUBTOTAL(3,$AT$7:AT1326)</f>
        <v>1320</v>
      </c>
      <c r="B1326" s="251" t="s">
        <v>13892</v>
      </c>
      <c r="C1326" s="251" t="str">
        <f t="shared" si="163"/>
        <v>012</v>
      </c>
      <c r="D1326" s="260" t="s">
        <v>13893</v>
      </c>
      <c r="E1326" s="258" t="s">
        <v>13894</v>
      </c>
      <c r="F1326" s="251" t="s">
        <v>11249</v>
      </c>
      <c r="G1326" s="251" t="s">
        <v>7106</v>
      </c>
      <c r="H1326" s="251"/>
      <c r="I1326" s="259" t="s">
        <v>10223</v>
      </c>
      <c r="J1326" s="252"/>
      <c r="K1326" s="259" t="s">
        <v>10223</v>
      </c>
      <c r="L1326" s="252"/>
      <c r="M1326" s="251" t="s">
        <v>13813</v>
      </c>
      <c r="N1326" s="251"/>
      <c r="O1326" s="251"/>
      <c r="P1326" s="251"/>
      <c r="Q1326" s="288">
        <v>7500000</v>
      </c>
      <c r="R1326" s="288"/>
      <c r="S1326" s="288"/>
      <c r="T1326" s="288"/>
      <c r="U1326" s="253"/>
      <c r="V1326" s="253"/>
      <c r="W1326" s="253">
        <v>7500000</v>
      </c>
      <c r="X1326" s="253"/>
      <c r="Y1326" s="253"/>
      <c r="Z1326" s="253"/>
      <c r="AA1326" s="253"/>
      <c r="AB1326" s="253"/>
      <c r="AC1326" s="253"/>
      <c r="AD1326" s="253"/>
      <c r="AE1326" s="253"/>
      <c r="AF1326" s="253"/>
      <c r="AG1326" s="253"/>
      <c r="AH1326" s="253"/>
      <c r="AI1326" s="253">
        <v>0</v>
      </c>
      <c r="AJ1326" s="253"/>
      <c r="AK1326" s="253">
        <v>8450000</v>
      </c>
      <c r="AL1326" s="253"/>
      <c r="AM1326" s="253"/>
      <c r="AN1326" s="253"/>
      <c r="AO1326" s="253"/>
      <c r="AP1326" s="253"/>
      <c r="AQ1326" s="253"/>
      <c r="AR1326" s="253"/>
      <c r="AS1326" s="253">
        <f>IF(SUM(AL1326:AM1326)&lt;SUM(AK1326),SUM(AK1326)-SUM(AL1326:AM1326),)</f>
        <v>8450000</v>
      </c>
      <c r="AT1326" s="27">
        <f t="shared" si="160"/>
        <v>8450000</v>
      </c>
      <c r="BH1326" s="256"/>
    </row>
    <row r="1327" spans="1:60" ht="18" customHeight="1">
      <c r="A1327" s="218">
        <f>SUBTOTAL(3,$AT$7:AT1327)</f>
        <v>1321</v>
      </c>
      <c r="B1327" s="251" t="s">
        <v>13923</v>
      </c>
      <c r="C1327" s="251" t="str">
        <f t="shared" si="163"/>
        <v>012</v>
      </c>
      <c r="D1327" s="260" t="s">
        <v>5351</v>
      </c>
      <c r="E1327" s="258" t="s">
        <v>12498</v>
      </c>
      <c r="F1327" s="251" t="s">
        <v>11878</v>
      </c>
      <c r="G1327" s="251" t="s">
        <v>496</v>
      </c>
      <c r="H1327" s="251"/>
      <c r="I1327" s="259" t="s">
        <v>10223</v>
      </c>
      <c r="J1327" s="252"/>
      <c r="K1327" s="259" t="s">
        <v>10223</v>
      </c>
      <c r="L1327" s="252"/>
      <c r="M1327" s="251" t="s">
        <v>13813</v>
      </c>
      <c r="N1327" s="251"/>
      <c r="O1327" s="251"/>
      <c r="P1327" s="251"/>
      <c r="Q1327" s="288">
        <v>7500000</v>
      </c>
      <c r="R1327" s="288"/>
      <c r="S1327" s="288"/>
      <c r="T1327" s="288"/>
      <c r="U1327" s="253">
        <v>7500000</v>
      </c>
      <c r="V1327" s="253"/>
      <c r="W1327" s="253"/>
      <c r="X1327" s="253"/>
      <c r="Y1327" s="253"/>
      <c r="Z1327" s="253"/>
      <c r="AA1327" s="253"/>
      <c r="AB1327" s="253"/>
      <c r="AC1327" s="253"/>
      <c r="AD1327" s="253"/>
      <c r="AE1327" s="253"/>
      <c r="AF1327" s="253"/>
      <c r="AG1327" s="253"/>
      <c r="AH1327" s="253"/>
      <c r="AI1327" s="253">
        <v>0</v>
      </c>
      <c r="AJ1327" s="253"/>
      <c r="AK1327" s="253">
        <v>8450000</v>
      </c>
      <c r="AL1327" s="253"/>
      <c r="AM1327" s="253"/>
      <c r="AN1327" s="253"/>
      <c r="AO1327" s="253">
        <v>8450000</v>
      </c>
      <c r="AP1327" s="253"/>
      <c r="AQ1327" s="253"/>
      <c r="AR1327" s="253"/>
      <c r="AS1327" s="253">
        <f>IF(SUM(AL1327:AO1327)&lt;SUM(AK1327),SUM(AK1327)-SUM(AL1327:AO1327),)</f>
        <v>0</v>
      </c>
      <c r="AT1327" s="27">
        <f t="shared" si="160"/>
        <v>0</v>
      </c>
      <c r="BH1327" s="256"/>
    </row>
    <row r="1328" spans="1:60" ht="18" customHeight="1">
      <c r="A1328" s="218">
        <f>SUBTOTAL(3,$AT$7:AT1328)</f>
        <v>1322</v>
      </c>
      <c r="B1328" s="251" t="s">
        <v>13924</v>
      </c>
      <c r="C1328" s="251" t="str">
        <f t="shared" si="163"/>
        <v>012</v>
      </c>
      <c r="D1328" s="260" t="s">
        <v>4846</v>
      </c>
      <c r="E1328" s="258" t="s">
        <v>13925</v>
      </c>
      <c r="F1328" s="251" t="s">
        <v>11260</v>
      </c>
      <c r="G1328" s="251" t="s">
        <v>496</v>
      </c>
      <c r="H1328" s="251"/>
      <c r="I1328" s="259" t="s">
        <v>10223</v>
      </c>
      <c r="J1328" s="252"/>
      <c r="K1328" s="259" t="s">
        <v>10223</v>
      </c>
      <c r="L1328" s="252"/>
      <c r="M1328" s="251" t="s">
        <v>13816</v>
      </c>
      <c r="N1328" s="251"/>
      <c r="O1328" s="251"/>
      <c r="P1328" s="251"/>
      <c r="Q1328" s="288">
        <v>7500000</v>
      </c>
      <c r="R1328" s="288"/>
      <c r="S1328" s="288"/>
      <c r="T1328" s="288"/>
      <c r="U1328" s="253">
        <v>7500000</v>
      </c>
      <c r="V1328" s="253"/>
      <c r="W1328" s="253"/>
      <c r="X1328" s="253"/>
      <c r="Y1328" s="253"/>
      <c r="Z1328" s="253"/>
      <c r="AA1328" s="253"/>
      <c r="AB1328" s="253"/>
      <c r="AC1328" s="253"/>
      <c r="AD1328" s="253"/>
      <c r="AE1328" s="253"/>
      <c r="AF1328" s="253"/>
      <c r="AG1328" s="253"/>
      <c r="AH1328" s="253"/>
      <c r="AI1328" s="253">
        <v>0</v>
      </c>
      <c r="AJ1328" s="253"/>
      <c r="AK1328" s="253">
        <v>8450000</v>
      </c>
      <c r="AL1328" s="253"/>
      <c r="AM1328" s="253">
        <v>8450000</v>
      </c>
      <c r="AN1328" s="253"/>
      <c r="AO1328" s="253"/>
      <c r="AP1328" s="253"/>
      <c r="AQ1328" s="253"/>
      <c r="AR1328" s="253"/>
      <c r="AS1328" s="253">
        <f t="shared" ref="AS1328:AS1333" si="165">IF(SUM(AL1328:AM1328)&lt;SUM(AK1328),SUM(AK1328)-SUM(AL1328:AM1328),)</f>
        <v>0</v>
      </c>
      <c r="AT1328" s="27">
        <f t="shared" si="160"/>
        <v>0</v>
      </c>
      <c r="BH1328" s="256"/>
    </row>
    <row r="1329" spans="1:60" ht="18" customHeight="1">
      <c r="A1329" s="218">
        <f>SUBTOTAL(3,$AT$7:AT1329)</f>
        <v>1323</v>
      </c>
      <c r="B1329" s="251" t="s">
        <v>13895</v>
      </c>
      <c r="C1329" s="251" t="str">
        <f t="shared" si="163"/>
        <v>012</v>
      </c>
      <c r="D1329" s="260" t="s">
        <v>13896</v>
      </c>
      <c r="E1329" s="258" t="s">
        <v>13897</v>
      </c>
      <c r="F1329" s="251" t="s">
        <v>11194</v>
      </c>
      <c r="G1329" s="251" t="s">
        <v>7106</v>
      </c>
      <c r="H1329" s="251"/>
      <c r="I1329" s="259" t="s">
        <v>10223</v>
      </c>
      <c r="J1329" s="252"/>
      <c r="K1329" s="259" t="s">
        <v>10223</v>
      </c>
      <c r="L1329" s="252"/>
      <c r="M1329" s="251" t="s">
        <v>13826</v>
      </c>
      <c r="N1329" s="251"/>
      <c r="O1329" s="251"/>
      <c r="P1329" s="251"/>
      <c r="Q1329" s="288">
        <v>7500000</v>
      </c>
      <c r="R1329" s="288"/>
      <c r="S1329" s="288"/>
      <c r="T1329" s="288"/>
      <c r="U1329" s="253"/>
      <c r="V1329" s="253"/>
      <c r="W1329" s="253"/>
      <c r="X1329" s="253"/>
      <c r="Y1329" s="253"/>
      <c r="Z1329" s="253"/>
      <c r="AA1329" s="253">
        <v>7500000</v>
      </c>
      <c r="AB1329" s="253"/>
      <c r="AC1329" s="253"/>
      <c r="AD1329" s="253"/>
      <c r="AE1329" s="253"/>
      <c r="AF1329" s="253"/>
      <c r="AG1329" s="253"/>
      <c r="AH1329" s="253"/>
      <c r="AI1329" s="253">
        <v>0</v>
      </c>
      <c r="AJ1329" s="253"/>
      <c r="AK1329" s="253">
        <v>8450000</v>
      </c>
      <c r="AL1329" s="253"/>
      <c r="AM1329" s="253">
        <v>8450000</v>
      </c>
      <c r="AN1329" s="253"/>
      <c r="AO1329" s="253"/>
      <c r="AP1329" s="253"/>
      <c r="AQ1329" s="253"/>
      <c r="AR1329" s="253"/>
      <c r="AS1329" s="253">
        <f t="shared" si="165"/>
        <v>0</v>
      </c>
      <c r="AT1329" s="27">
        <f t="shared" si="160"/>
        <v>0</v>
      </c>
      <c r="BH1329" s="256"/>
    </row>
    <row r="1330" spans="1:60" ht="18" customHeight="1">
      <c r="A1330" s="218">
        <f>SUBTOTAL(3,$AT$7:AT1330)</f>
        <v>1324</v>
      </c>
      <c r="B1330" s="251" t="s">
        <v>13929</v>
      </c>
      <c r="C1330" s="251" t="str">
        <f t="shared" si="163"/>
        <v>012</v>
      </c>
      <c r="D1330" s="260" t="s">
        <v>5473</v>
      </c>
      <c r="E1330" s="258" t="s">
        <v>13930</v>
      </c>
      <c r="F1330" s="251" t="s">
        <v>12809</v>
      </c>
      <c r="G1330" s="251" t="s">
        <v>7106</v>
      </c>
      <c r="H1330" s="251"/>
      <c r="I1330" s="259" t="s">
        <v>10223</v>
      </c>
      <c r="J1330" s="252"/>
      <c r="K1330" s="259" t="s">
        <v>10223</v>
      </c>
      <c r="L1330" s="252"/>
      <c r="M1330" s="251" t="s">
        <v>13810</v>
      </c>
      <c r="N1330" s="251"/>
      <c r="O1330" s="251"/>
      <c r="P1330" s="251"/>
      <c r="Q1330" s="288">
        <v>7500000</v>
      </c>
      <c r="R1330" s="288"/>
      <c r="S1330" s="288"/>
      <c r="T1330" s="288"/>
      <c r="U1330" s="253">
        <v>7500000</v>
      </c>
      <c r="V1330" s="253"/>
      <c r="W1330" s="253"/>
      <c r="X1330" s="253"/>
      <c r="Y1330" s="253"/>
      <c r="Z1330" s="253"/>
      <c r="AA1330" s="253"/>
      <c r="AB1330" s="253"/>
      <c r="AC1330" s="253"/>
      <c r="AD1330" s="253"/>
      <c r="AE1330" s="253"/>
      <c r="AF1330" s="253"/>
      <c r="AG1330" s="253"/>
      <c r="AH1330" s="253"/>
      <c r="AI1330" s="253">
        <v>0</v>
      </c>
      <c r="AJ1330" s="253"/>
      <c r="AK1330" s="253">
        <v>8450000</v>
      </c>
      <c r="AL1330" s="253"/>
      <c r="AM1330" s="253">
        <v>8450000</v>
      </c>
      <c r="AN1330" s="253"/>
      <c r="AO1330" s="253"/>
      <c r="AP1330" s="253"/>
      <c r="AQ1330" s="253"/>
      <c r="AR1330" s="253"/>
      <c r="AS1330" s="253">
        <f t="shared" si="165"/>
        <v>0</v>
      </c>
      <c r="AT1330" s="27">
        <f t="shared" si="160"/>
        <v>0</v>
      </c>
      <c r="BH1330" s="256"/>
    </row>
    <row r="1331" spans="1:60" ht="18" customHeight="1">
      <c r="A1331" s="218">
        <f>SUBTOTAL(3,$AT$7:AT1331)</f>
        <v>1325</v>
      </c>
      <c r="B1331" s="251" t="s">
        <v>13902</v>
      </c>
      <c r="C1331" s="251" t="str">
        <f t="shared" si="163"/>
        <v>012</v>
      </c>
      <c r="D1331" s="260" t="s">
        <v>13903</v>
      </c>
      <c r="E1331" s="258" t="s">
        <v>13904</v>
      </c>
      <c r="F1331" s="251" t="s">
        <v>11274</v>
      </c>
      <c r="G1331" s="251" t="s">
        <v>7106</v>
      </c>
      <c r="H1331" s="251"/>
      <c r="I1331" s="259" t="s">
        <v>10223</v>
      </c>
      <c r="J1331" s="252"/>
      <c r="K1331" s="259" t="s">
        <v>10223</v>
      </c>
      <c r="L1331" s="252"/>
      <c r="M1331" s="251" t="s">
        <v>13816</v>
      </c>
      <c r="N1331" s="251"/>
      <c r="O1331" s="251"/>
      <c r="P1331" s="251"/>
      <c r="Q1331" s="288">
        <v>7500000</v>
      </c>
      <c r="R1331" s="288"/>
      <c r="S1331" s="288"/>
      <c r="T1331" s="288"/>
      <c r="U1331" s="253"/>
      <c r="V1331" s="253"/>
      <c r="W1331" s="253"/>
      <c r="X1331" s="253"/>
      <c r="Y1331" s="253"/>
      <c r="Z1331" s="253"/>
      <c r="AA1331" s="253"/>
      <c r="AB1331" s="253"/>
      <c r="AC1331" s="253"/>
      <c r="AD1331" s="253"/>
      <c r="AE1331" s="253"/>
      <c r="AF1331" s="253"/>
      <c r="AG1331" s="253"/>
      <c r="AH1331" s="253"/>
      <c r="AI1331" s="253">
        <v>7500000</v>
      </c>
      <c r="AJ1331" s="253"/>
      <c r="AK1331" s="253">
        <v>8450000</v>
      </c>
      <c r="AL1331" s="253"/>
      <c r="AM1331" s="253"/>
      <c r="AN1331" s="253"/>
      <c r="AO1331" s="253"/>
      <c r="AP1331" s="253"/>
      <c r="AQ1331" s="253"/>
      <c r="AR1331" s="253"/>
      <c r="AS1331" s="253">
        <f t="shared" si="165"/>
        <v>8450000</v>
      </c>
      <c r="AT1331" s="27">
        <f t="shared" si="160"/>
        <v>15950000</v>
      </c>
      <c r="BH1331" s="256"/>
    </row>
    <row r="1332" spans="1:60" ht="18" customHeight="1">
      <c r="A1332" s="218">
        <f>SUBTOTAL(3,$AT$7:AT1332)</f>
        <v>1326</v>
      </c>
      <c r="B1332" s="251" t="s">
        <v>13920</v>
      </c>
      <c r="C1332" s="251" t="str">
        <f t="shared" si="163"/>
        <v>012</v>
      </c>
      <c r="D1332" s="260" t="s">
        <v>13921</v>
      </c>
      <c r="E1332" s="258" t="s">
        <v>13922</v>
      </c>
      <c r="F1332" s="251" t="s">
        <v>10896</v>
      </c>
      <c r="G1332" s="251" t="s">
        <v>496</v>
      </c>
      <c r="H1332" s="251"/>
      <c r="I1332" s="259" t="s">
        <v>10223</v>
      </c>
      <c r="J1332" s="252"/>
      <c r="K1332" s="259" t="s">
        <v>10223</v>
      </c>
      <c r="L1332" s="252"/>
      <c r="M1332" s="251" t="s">
        <v>13826</v>
      </c>
      <c r="N1332" s="251"/>
      <c r="O1332" s="251"/>
      <c r="P1332" s="251"/>
      <c r="Q1332" s="288">
        <v>7500000</v>
      </c>
      <c r="R1332" s="288"/>
      <c r="S1332" s="288"/>
      <c r="T1332" s="288"/>
      <c r="U1332" s="253"/>
      <c r="V1332" s="253"/>
      <c r="W1332" s="253"/>
      <c r="X1332" s="253"/>
      <c r="Y1332" s="253"/>
      <c r="Z1332" s="253"/>
      <c r="AA1332" s="253">
        <v>7500000</v>
      </c>
      <c r="AB1332" s="253"/>
      <c r="AC1332" s="253"/>
      <c r="AD1332" s="253"/>
      <c r="AE1332" s="253"/>
      <c r="AF1332" s="253"/>
      <c r="AG1332" s="253"/>
      <c r="AH1332" s="253"/>
      <c r="AI1332" s="253">
        <v>0</v>
      </c>
      <c r="AJ1332" s="253"/>
      <c r="AK1332" s="253">
        <v>8450000</v>
      </c>
      <c r="AL1332" s="253"/>
      <c r="AM1332" s="253"/>
      <c r="AN1332" s="253"/>
      <c r="AO1332" s="253"/>
      <c r="AP1332" s="253"/>
      <c r="AQ1332" s="253"/>
      <c r="AR1332" s="253"/>
      <c r="AS1332" s="253">
        <f t="shared" si="165"/>
        <v>8450000</v>
      </c>
      <c r="AT1332" s="27">
        <f t="shared" si="160"/>
        <v>8450000</v>
      </c>
      <c r="BH1332" s="256"/>
    </row>
    <row r="1333" spans="1:60" ht="18" customHeight="1">
      <c r="A1333" s="218">
        <f>SUBTOTAL(3,$AT$7:AT1333)</f>
        <v>1327</v>
      </c>
      <c r="B1333" s="251" t="s">
        <v>13937</v>
      </c>
      <c r="C1333" s="251" t="str">
        <f t="shared" si="163"/>
        <v>012</v>
      </c>
      <c r="D1333" s="260" t="s">
        <v>7003</v>
      </c>
      <c r="E1333" s="258" t="s">
        <v>9812</v>
      </c>
      <c r="F1333" s="251" t="s">
        <v>10797</v>
      </c>
      <c r="G1333" s="251" t="s">
        <v>7106</v>
      </c>
      <c r="H1333" s="251"/>
      <c r="I1333" s="259" t="s">
        <v>10223</v>
      </c>
      <c r="J1333" s="252"/>
      <c r="K1333" s="259" t="s">
        <v>10223</v>
      </c>
      <c r="L1333" s="252"/>
      <c r="M1333" s="251" t="s">
        <v>13826</v>
      </c>
      <c r="N1333" s="251"/>
      <c r="O1333" s="251"/>
      <c r="P1333" s="251"/>
      <c r="Q1333" s="288">
        <v>7500000</v>
      </c>
      <c r="R1333" s="288"/>
      <c r="S1333" s="288"/>
      <c r="T1333" s="288"/>
      <c r="U1333" s="253">
        <v>7500000</v>
      </c>
      <c r="V1333" s="253"/>
      <c r="W1333" s="253"/>
      <c r="X1333" s="253"/>
      <c r="Y1333" s="253"/>
      <c r="Z1333" s="253"/>
      <c r="AA1333" s="253"/>
      <c r="AB1333" s="253"/>
      <c r="AC1333" s="253"/>
      <c r="AD1333" s="253"/>
      <c r="AE1333" s="253"/>
      <c r="AF1333" s="253"/>
      <c r="AG1333" s="253"/>
      <c r="AH1333" s="253"/>
      <c r="AI1333" s="253">
        <v>0</v>
      </c>
      <c r="AJ1333" s="253"/>
      <c r="AK1333" s="253">
        <v>8450000</v>
      </c>
      <c r="AL1333" s="253"/>
      <c r="AM1333" s="253">
        <v>8450000</v>
      </c>
      <c r="AN1333" s="253"/>
      <c r="AO1333" s="253"/>
      <c r="AP1333" s="253"/>
      <c r="AQ1333" s="253"/>
      <c r="AR1333" s="253"/>
      <c r="AS1333" s="253">
        <f t="shared" si="165"/>
        <v>0</v>
      </c>
      <c r="AT1333" s="27">
        <f t="shared" si="160"/>
        <v>0</v>
      </c>
      <c r="BH1333" s="256"/>
    </row>
    <row r="1334" spans="1:60" ht="18" customHeight="1">
      <c r="A1334" s="218">
        <f>SUBTOTAL(3,$AT$7:AT1334)</f>
        <v>1328</v>
      </c>
      <c r="B1334" s="251" t="s">
        <v>13926</v>
      </c>
      <c r="C1334" s="251" t="str">
        <f t="shared" si="163"/>
        <v>012</v>
      </c>
      <c r="D1334" s="260" t="s">
        <v>13927</v>
      </c>
      <c r="E1334" s="258" t="s">
        <v>13928</v>
      </c>
      <c r="F1334" s="251" t="s">
        <v>11138</v>
      </c>
      <c r="G1334" s="251" t="s">
        <v>496</v>
      </c>
      <c r="H1334" s="251"/>
      <c r="I1334" s="259" t="s">
        <v>10223</v>
      </c>
      <c r="J1334" s="252"/>
      <c r="K1334" s="259" t="s">
        <v>10223</v>
      </c>
      <c r="L1334" s="252"/>
      <c r="M1334" s="251" t="s">
        <v>13810</v>
      </c>
      <c r="N1334" s="251"/>
      <c r="O1334" s="251"/>
      <c r="P1334" s="251"/>
      <c r="Q1334" s="288">
        <v>7500000</v>
      </c>
      <c r="R1334" s="288"/>
      <c r="S1334" s="288"/>
      <c r="T1334" s="288"/>
      <c r="U1334" s="253"/>
      <c r="V1334" s="253"/>
      <c r="W1334" s="253">
        <v>7500000</v>
      </c>
      <c r="X1334" s="253"/>
      <c r="Y1334" s="253"/>
      <c r="Z1334" s="253"/>
      <c r="AA1334" s="253"/>
      <c r="AB1334" s="253"/>
      <c r="AC1334" s="253"/>
      <c r="AD1334" s="253"/>
      <c r="AE1334" s="253"/>
      <c r="AF1334" s="253"/>
      <c r="AG1334" s="253"/>
      <c r="AH1334" s="253"/>
      <c r="AI1334" s="253">
        <v>0</v>
      </c>
      <c r="AJ1334" s="253"/>
      <c r="AK1334" s="253">
        <v>8450000</v>
      </c>
      <c r="AL1334" s="253"/>
      <c r="AM1334" s="253"/>
      <c r="AN1334" s="253"/>
      <c r="AO1334" s="253">
        <v>8450000</v>
      </c>
      <c r="AP1334" s="253"/>
      <c r="AQ1334" s="253"/>
      <c r="AR1334" s="253"/>
      <c r="AS1334" s="253">
        <f>IF(SUM(AL1334:AO1334)&lt;SUM(AK1334),SUM(AK1334)-SUM(AL1334:AO1334),)</f>
        <v>0</v>
      </c>
      <c r="AT1334" s="27">
        <f t="shared" si="160"/>
        <v>0</v>
      </c>
      <c r="BH1334" s="256"/>
    </row>
    <row r="1335" spans="1:60" ht="18" customHeight="1">
      <c r="A1335" s="218">
        <f>SUBTOTAL(3,$AT$7:AT1335)</f>
        <v>1329</v>
      </c>
      <c r="B1335" s="251" t="s">
        <v>13940</v>
      </c>
      <c r="C1335" s="251" t="str">
        <f t="shared" si="163"/>
        <v>012</v>
      </c>
      <c r="D1335" s="260" t="s">
        <v>5404</v>
      </c>
      <c r="E1335" s="258" t="s">
        <v>13941</v>
      </c>
      <c r="F1335" s="251" t="s">
        <v>10807</v>
      </c>
      <c r="G1335" s="251" t="s">
        <v>496</v>
      </c>
      <c r="H1335" s="251"/>
      <c r="I1335" s="259" t="s">
        <v>10223</v>
      </c>
      <c r="J1335" s="252"/>
      <c r="K1335" s="259" t="s">
        <v>10223</v>
      </c>
      <c r="L1335" s="252"/>
      <c r="M1335" s="251" t="s">
        <v>13826</v>
      </c>
      <c r="N1335" s="251"/>
      <c r="O1335" s="251"/>
      <c r="P1335" s="251"/>
      <c r="Q1335" s="288">
        <v>7500000</v>
      </c>
      <c r="R1335" s="288"/>
      <c r="S1335" s="288"/>
      <c r="T1335" s="288"/>
      <c r="U1335" s="253">
        <v>7500000</v>
      </c>
      <c r="V1335" s="253"/>
      <c r="W1335" s="253"/>
      <c r="X1335" s="253"/>
      <c r="Y1335" s="253"/>
      <c r="Z1335" s="253"/>
      <c r="AA1335" s="253"/>
      <c r="AB1335" s="253"/>
      <c r="AC1335" s="253"/>
      <c r="AD1335" s="253"/>
      <c r="AE1335" s="253"/>
      <c r="AF1335" s="253"/>
      <c r="AG1335" s="253"/>
      <c r="AH1335" s="253"/>
      <c r="AI1335" s="253">
        <v>0</v>
      </c>
      <c r="AJ1335" s="253"/>
      <c r="AK1335" s="253">
        <v>8450000</v>
      </c>
      <c r="AL1335" s="253"/>
      <c r="AM1335" s="253">
        <v>8450000</v>
      </c>
      <c r="AN1335" s="253"/>
      <c r="AO1335" s="253"/>
      <c r="AP1335" s="253"/>
      <c r="AQ1335" s="253"/>
      <c r="AR1335" s="253"/>
      <c r="AS1335" s="253">
        <f t="shared" ref="AS1335:AS1352" si="166">IF(SUM(AL1335:AM1335)&lt;SUM(AK1335),SUM(AK1335)-SUM(AL1335:AM1335),)</f>
        <v>0</v>
      </c>
      <c r="AT1335" s="27">
        <f t="shared" si="160"/>
        <v>0</v>
      </c>
      <c r="BH1335" s="256"/>
    </row>
    <row r="1336" spans="1:60" ht="18" customHeight="1">
      <c r="A1336" s="218">
        <f>SUBTOTAL(3,$AT$7:AT1336)</f>
        <v>1330</v>
      </c>
      <c r="B1336" s="251" t="s">
        <v>13942</v>
      </c>
      <c r="C1336" s="251" t="str">
        <f t="shared" si="163"/>
        <v>012</v>
      </c>
      <c r="D1336" s="260" t="s">
        <v>5529</v>
      </c>
      <c r="E1336" s="258" t="s">
        <v>13943</v>
      </c>
      <c r="F1336" s="251" t="s">
        <v>10539</v>
      </c>
      <c r="G1336" s="251" t="s">
        <v>7106</v>
      </c>
      <c r="H1336" s="251"/>
      <c r="I1336" s="259" t="s">
        <v>10223</v>
      </c>
      <c r="J1336" s="252"/>
      <c r="K1336" s="259" t="s">
        <v>10223</v>
      </c>
      <c r="L1336" s="252"/>
      <c r="M1336" s="251" t="s">
        <v>13813</v>
      </c>
      <c r="N1336" s="251"/>
      <c r="O1336" s="251"/>
      <c r="P1336" s="251"/>
      <c r="Q1336" s="288">
        <v>7500000</v>
      </c>
      <c r="R1336" s="288"/>
      <c r="S1336" s="288"/>
      <c r="T1336" s="288"/>
      <c r="U1336" s="253">
        <v>7500000</v>
      </c>
      <c r="V1336" s="253"/>
      <c r="W1336" s="253"/>
      <c r="X1336" s="253"/>
      <c r="Y1336" s="253"/>
      <c r="Z1336" s="253"/>
      <c r="AA1336" s="253"/>
      <c r="AB1336" s="253"/>
      <c r="AC1336" s="253"/>
      <c r="AD1336" s="253"/>
      <c r="AE1336" s="253"/>
      <c r="AF1336" s="253"/>
      <c r="AG1336" s="253"/>
      <c r="AH1336" s="253"/>
      <c r="AI1336" s="253">
        <v>0</v>
      </c>
      <c r="AJ1336" s="253"/>
      <c r="AK1336" s="253">
        <v>8450000</v>
      </c>
      <c r="AL1336" s="253"/>
      <c r="AM1336" s="253">
        <v>8450000</v>
      </c>
      <c r="AN1336" s="253"/>
      <c r="AO1336" s="253"/>
      <c r="AP1336" s="253"/>
      <c r="AQ1336" s="253"/>
      <c r="AR1336" s="253"/>
      <c r="AS1336" s="253">
        <f t="shared" si="166"/>
        <v>0</v>
      </c>
      <c r="AT1336" s="27">
        <f t="shared" si="160"/>
        <v>0</v>
      </c>
      <c r="BH1336" s="256"/>
    </row>
    <row r="1337" spans="1:60" ht="18" customHeight="1">
      <c r="A1337" s="218">
        <f>SUBTOTAL(3,$AT$7:AT1337)</f>
        <v>1331</v>
      </c>
      <c r="B1337" s="251" t="s">
        <v>13944</v>
      </c>
      <c r="C1337" s="251" t="str">
        <f t="shared" ref="C1337:C1368" si="167">MID(D1337:D3038,4,3)</f>
        <v>012</v>
      </c>
      <c r="D1337" s="260" t="s">
        <v>5327</v>
      </c>
      <c r="E1337" s="258" t="s">
        <v>13945</v>
      </c>
      <c r="F1337" s="251" t="s">
        <v>10850</v>
      </c>
      <c r="G1337" s="251" t="s">
        <v>496</v>
      </c>
      <c r="H1337" s="251"/>
      <c r="I1337" s="259" t="s">
        <v>10223</v>
      </c>
      <c r="J1337" s="252"/>
      <c r="K1337" s="259" t="s">
        <v>10223</v>
      </c>
      <c r="L1337" s="252"/>
      <c r="M1337" s="251" t="s">
        <v>13810</v>
      </c>
      <c r="N1337" s="251"/>
      <c r="O1337" s="251"/>
      <c r="P1337" s="251"/>
      <c r="Q1337" s="288">
        <v>7500000</v>
      </c>
      <c r="R1337" s="288"/>
      <c r="S1337" s="288"/>
      <c r="T1337" s="288"/>
      <c r="U1337" s="253">
        <v>7500000</v>
      </c>
      <c r="V1337" s="253"/>
      <c r="W1337" s="253"/>
      <c r="X1337" s="253"/>
      <c r="Y1337" s="253"/>
      <c r="Z1337" s="253"/>
      <c r="AA1337" s="253"/>
      <c r="AB1337" s="253"/>
      <c r="AC1337" s="253"/>
      <c r="AD1337" s="253"/>
      <c r="AE1337" s="253"/>
      <c r="AF1337" s="253"/>
      <c r="AG1337" s="253"/>
      <c r="AH1337" s="253"/>
      <c r="AI1337" s="253">
        <v>0</v>
      </c>
      <c r="AJ1337" s="253"/>
      <c r="AK1337" s="253">
        <v>8450000</v>
      </c>
      <c r="AL1337" s="253"/>
      <c r="AM1337" s="253">
        <v>8450000</v>
      </c>
      <c r="AN1337" s="253"/>
      <c r="AO1337" s="253"/>
      <c r="AP1337" s="253"/>
      <c r="AQ1337" s="253"/>
      <c r="AR1337" s="253"/>
      <c r="AS1337" s="253">
        <f t="shared" si="166"/>
        <v>0</v>
      </c>
      <c r="AT1337" s="27">
        <f t="shared" si="160"/>
        <v>0</v>
      </c>
      <c r="BH1337" s="256"/>
    </row>
    <row r="1338" spans="1:60" ht="18" customHeight="1">
      <c r="A1338" s="218">
        <f>SUBTOTAL(3,$AT$7:AT1338)</f>
        <v>1332</v>
      </c>
      <c r="B1338" s="251" t="s">
        <v>13946</v>
      </c>
      <c r="C1338" s="251" t="str">
        <f t="shared" si="167"/>
        <v>012</v>
      </c>
      <c r="D1338" s="260" t="s">
        <v>5629</v>
      </c>
      <c r="E1338" s="258" t="s">
        <v>13947</v>
      </c>
      <c r="F1338" s="251" t="s">
        <v>11652</v>
      </c>
      <c r="G1338" s="251" t="s">
        <v>7106</v>
      </c>
      <c r="H1338" s="251"/>
      <c r="I1338" s="259" t="s">
        <v>10223</v>
      </c>
      <c r="J1338" s="252"/>
      <c r="K1338" s="259" t="s">
        <v>10223</v>
      </c>
      <c r="L1338" s="252"/>
      <c r="M1338" s="251" t="s">
        <v>13816</v>
      </c>
      <c r="N1338" s="251"/>
      <c r="O1338" s="251"/>
      <c r="P1338" s="251"/>
      <c r="Q1338" s="288">
        <v>7500000</v>
      </c>
      <c r="R1338" s="288"/>
      <c r="S1338" s="288"/>
      <c r="T1338" s="288"/>
      <c r="U1338" s="253">
        <v>7500000</v>
      </c>
      <c r="V1338" s="253"/>
      <c r="W1338" s="253"/>
      <c r="X1338" s="253"/>
      <c r="Y1338" s="253"/>
      <c r="Z1338" s="253"/>
      <c r="AA1338" s="253"/>
      <c r="AB1338" s="253"/>
      <c r="AC1338" s="253"/>
      <c r="AD1338" s="253"/>
      <c r="AE1338" s="253"/>
      <c r="AF1338" s="253"/>
      <c r="AG1338" s="253"/>
      <c r="AH1338" s="253"/>
      <c r="AI1338" s="253">
        <v>0</v>
      </c>
      <c r="AJ1338" s="253"/>
      <c r="AK1338" s="253">
        <v>8450000</v>
      </c>
      <c r="AL1338" s="253"/>
      <c r="AM1338" s="253">
        <v>8450000</v>
      </c>
      <c r="AN1338" s="253"/>
      <c r="AO1338" s="253"/>
      <c r="AP1338" s="253"/>
      <c r="AQ1338" s="253"/>
      <c r="AR1338" s="253"/>
      <c r="AS1338" s="253">
        <f t="shared" si="166"/>
        <v>0</v>
      </c>
      <c r="AT1338" s="27">
        <f t="shared" si="160"/>
        <v>0</v>
      </c>
      <c r="BH1338" s="256"/>
    </row>
    <row r="1339" spans="1:60" ht="18" customHeight="1">
      <c r="A1339" s="218">
        <f>SUBTOTAL(3,$AT$7:AT1339)</f>
        <v>1333</v>
      </c>
      <c r="B1339" s="251" t="s">
        <v>13948</v>
      </c>
      <c r="C1339" s="251" t="str">
        <f t="shared" si="167"/>
        <v>012</v>
      </c>
      <c r="D1339" s="260" t="s">
        <v>4955</v>
      </c>
      <c r="E1339" s="258" t="s">
        <v>13949</v>
      </c>
      <c r="F1339" s="251" t="s">
        <v>10763</v>
      </c>
      <c r="G1339" s="251" t="s">
        <v>7106</v>
      </c>
      <c r="H1339" s="251"/>
      <c r="I1339" s="259" t="s">
        <v>10223</v>
      </c>
      <c r="J1339" s="252"/>
      <c r="K1339" s="259" t="s">
        <v>10223</v>
      </c>
      <c r="L1339" s="252"/>
      <c r="M1339" s="251" t="s">
        <v>13813</v>
      </c>
      <c r="N1339" s="251"/>
      <c r="O1339" s="251"/>
      <c r="P1339" s="251"/>
      <c r="Q1339" s="288">
        <v>7500000</v>
      </c>
      <c r="R1339" s="288"/>
      <c r="S1339" s="288"/>
      <c r="T1339" s="288"/>
      <c r="U1339" s="253">
        <v>7500000</v>
      </c>
      <c r="V1339" s="253"/>
      <c r="W1339" s="253"/>
      <c r="X1339" s="253"/>
      <c r="Y1339" s="253"/>
      <c r="Z1339" s="253"/>
      <c r="AA1339" s="253"/>
      <c r="AB1339" s="253"/>
      <c r="AC1339" s="253"/>
      <c r="AD1339" s="253"/>
      <c r="AE1339" s="253"/>
      <c r="AF1339" s="253"/>
      <c r="AG1339" s="253"/>
      <c r="AH1339" s="253"/>
      <c r="AI1339" s="253">
        <v>0</v>
      </c>
      <c r="AJ1339" s="253"/>
      <c r="AK1339" s="253">
        <v>8450000</v>
      </c>
      <c r="AL1339" s="253"/>
      <c r="AM1339" s="253">
        <v>8450000</v>
      </c>
      <c r="AN1339" s="253"/>
      <c r="AO1339" s="253"/>
      <c r="AP1339" s="253"/>
      <c r="AQ1339" s="253"/>
      <c r="AR1339" s="253"/>
      <c r="AS1339" s="253">
        <f t="shared" si="166"/>
        <v>0</v>
      </c>
      <c r="AT1339" s="27">
        <f t="shared" si="160"/>
        <v>0</v>
      </c>
      <c r="BH1339" s="256"/>
    </row>
    <row r="1340" spans="1:60" ht="18" customHeight="1">
      <c r="A1340" s="218">
        <f>SUBTOTAL(3,$AT$7:AT1340)</f>
        <v>1334</v>
      </c>
      <c r="B1340" s="251" t="s">
        <v>13950</v>
      </c>
      <c r="C1340" s="251" t="str">
        <f t="shared" si="167"/>
        <v>012</v>
      </c>
      <c r="D1340" s="260" t="s">
        <v>6735</v>
      </c>
      <c r="E1340" s="258" t="s">
        <v>13951</v>
      </c>
      <c r="F1340" s="251" t="s">
        <v>10697</v>
      </c>
      <c r="G1340" s="251" t="s">
        <v>496</v>
      </c>
      <c r="H1340" s="251"/>
      <c r="I1340" s="259" t="s">
        <v>10223</v>
      </c>
      <c r="J1340" s="252"/>
      <c r="K1340" s="259" t="s">
        <v>10223</v>
      </c>
      <c r="L1340" s="252"/>
      <c r="M1340" s="251" t="s">
        <v>13816</v>
      </c>
      <c r="N1340" s="251"/>
      <c r="O1340" s="251"/>
      <c r="P1340" s="251"/>
      <c r="Q1340" s="288">
        <v>7500000</v>
      </c>
      <c r="R1340" s="288"/>
      <c r="S1340" s="288"/>
      <c r="T1340" s="288"/>
      <c r="U1340" s="253">
        <v>7500000</v>
      </c>
      <c r="V1340" s="253"/>
      <c r="W1340" s="253"/>
      <c r="X1340" s="253"/>
      <c r="Y1340" s="253"/>
      <c r="Z1340" s="253"/>
      <c r="AA1340" s="253"/>
      <c r="AB1340" s="253"/>
      <c r="AC1340" s="253"/>
      <c r="AD1340" s="253"/>
      <c r="AE1340" s="253"/>
      <c r="AF1340" s="253"/>
      <c r="AG1340" s="253"/>
      <c r="AH1340" s="253"/>
      <c r="AI1340" s="253">
        <v>0</v>
      </c>
      <c r="AJ1340" s="253"/>
      <c r="AK1340" s="253">
        <v>8450000</v>
      </c>
      <c r="AL1340" s="253"/>
      <c r="AM1340" s="253">
        <v>8450000</v>
      </c>
      <c r="AN1340" s="253"/>
      <c r="AO1340" s="253"/>
      <c r="AP1340" s="253"/>
      <c r="AQ1340" s="253"/>
      <c r="AR1340" s="253"/>
      <c r="AS1340" s="253">
        <f t="shared" si="166"/>
        <v>0</v>
      </c>
      <c r="AT1340" s="27">
        <f t="shared" si="160"/>
        <v>0</v>
      </c>
      <c r="BH1340" s="256"/>
    </row>
    <row r="1341" spans="1:60" ht="18" customHeight="1">
      <c r="A1341" s="218">
        <f>SUBTOTAL(3,$AT$7:AT1341)</f>
        <v>1335</v>
      </c>
      <c r="B1341" s="251" t="s">
        <v>13931</v>
      </c>
      <c r="C1341" s="251" t="str">
        <f t="shared" si="167"/>
        <v>012</v>
      </c>
      <c r="D1341" s="260" t="s">
        <v>13932</v>
      </c>
      <c r="E1341" s="258" t="s">
        <v>13933</v>
      </c>
      <c r="F1341" s="251" t="s">
        <v>13036</v>
      </c>
      <c r="G1341" s="251" t="s">
        <v>496</v>
      </c>
      <c r="H1341" s="251"/>
      <c r="I1341" s="259" t="s">
        <v>10223</v>
      </c>
      <c r="J1341" s="252"/>
      <c r="K1341" s="259" t="s">
        <v>10223</v>
      </c>
      <c r="L1341" s="252"/>
      <c r="M1341" s="251" t="s">
        <v>13816</v>
      </c>
      <c r="N1341" s="251"/>
      <c r="O1341" s="251"/>
      <c r="P1341" s="251"/>
      <c r="Q1341" s="288">
        <v>7500000</v>
      </c>
      <c r="R1341" s="288"/>
      <c r="S1341" s="288"/>
      <c r="T1341" s="288"/>
      <c r="U1341" s="253"/>
      <c r="V1341" s="253"/>
      <c r="W1341" s="253">
        <v>7500000</v>
      </c>
      <c r="X1341" s="253"/>
      <c r="Y1341" s="253"/>
      <c r="Z1341" s="253"/>
      <c r="AA1341" s="253"/>
      <c r="AB1341" s="253"/>
      <c r="AC1341" s="253"/>
      <c r="AD1341" s="253"/>
      <c r="AE1341" s="253"/>
      <c r="AF1341" s="253"/>
      <c r="AG1341" s="253"/>
      <c r="AH1341" s="253"/>
      <c r="AI1341" s="253">
        <v>0</v>
      </c>
      <c r="AJ1341" s="253"/>
      <c r="AK1341" s="253">
        <v>8450000</v>
      </c>
      <c r="AL1341" s="253"/>
      <c r="AM1341" s="253">
        <v>8450000</v>
      </c>
      <c r="AN1341" s="253"/>
      <c r="AO1341" s="253"/>
      <c r="AP1341" s="253"/>
      <c r="AQ1341" s="253"/>
      <c r="AR1341" s="253"/>
      <c r="AS1341" s="253">
        <f t="shared" si="166"/>
        <v>0</v>
      </c>
      <c r="AT1341" s="27">
        <f t="shared" si="160"/>
        <v>0</v>
      </c>
      <c r="BH1341" s="256"/>
    </row>
    <row r="1342" spans="1:60" ht="18" customHeight="1">
      <c r="A1342" s="218">
        <f>SUBTOTAL(3,$AT$7:AT1342)</f>
        <v>1336</v>
      </c>
      <c r="B1342" s="251" t="s">
        <v>13954</v>
      </c>
      <c r="C1342" s="251" t="str">
        <f t="shared" si="167"/>
        <v>012</v>
      </c>
      <c r="D1342" s="260" t="s">
        <v>5898</v>
      </c>
      <c r="E1342" s="258" t="s">
        <v>13955</v>
      </c>
      <c r="F1342" s="251" t="s">
        <v>8833</v>
      </c>
      <c r="G1342" s="251" t="s">
        <v>496</v>
      </c>
      <c r="H1342" s="251"/>
      <c r="I1342" s="259" t="s">
        <v>10223</v>
      </c>
      <c r="J1342" s="252"/>
      <c r="K1342" s="259" t="s">
        <v>10223</v>
      </c>
      <c r="L1342" s="252"/>
      <c r="M1342" s="251" t="s">
        <v>13826</v>
      </c>
      <c r="N1342" s="251"/>
      <c r="O1342" s="251"/>
      <c r="P1342" s="251"/>
      <c r="Q1342" s="288">
        <v>7500000</v>
      </c>
      <c r="R1342" s="288"/>
      <c r="S1342" s="288"/>
      <c r="T1342" s="288"/>
      <c r="U1342" s="253">
        <v>7500000</v>
      </c>
      <c r="V1342" s="253"/>
      <c r="W1342" s="253"/>
      <c r="X1342" s="253"/>
      <c r="Y1342" s="253"/>
      <c r="Z1342" s="253"/>
      <c r="AA1342" s="253"/>
      <c r="AB1342" s="253"/>
      <c r="AC1342" s="253"/>
      <c r="AD1342" s="253"/>
      <c r="AE1342" s="253"/>
      <c r="AF1342" s="253"/>
      <c r="AG1342" s="253"/>
      <c r="AH1342" s="253"/>
      <c r="AI1342" s="253">
        <v>0</v>
      </c>
      <c r="AJ1342" s="253"/>
      <c r="AK1342" s="253">
        <v>8450000</v>
      </c>
      <c r="AL1342" s="253"/>
      <c r="AM1342" s="253">
        <v>8450000</v>
      </c>
      <c r="AN1342" s="253"/>
      <c r="AO1342" s="253"/>
      <c r="AP1342" s="253"/>
      <c r="AQ1342" s="253"/>
      <c r="AR1342" s="253"/>
      <c r="AS1342" s="253">
        <f t="shared" si="166"/>
        <v>0</v>
      </c>
      <c r="AT1342" s="27">
        <f t="shared" si="160"/>
        <v>0</v>
      </c>
      <c r="BH1342" s="256"/>
    </row>
    <row r="1343" spans="1:60" ht="18" customHeight="1">
      <c r="A1343" s="218">
        <f>SUBTOTAL(3,$AT$7:AT1343)</f>
        <v>1337</v>
      </c>
      <c r="B1343" s="251" t="s">
        <v>13956</v>
      </c>
      <c r="C1343" s="251" t="str">
        <f t="shared" si="167"/>
        <v>012</v>
      </c>
      <c r="D1343" s="260" t="s">
        <v>4858</v>
      </c>
      <c r="E1343" s="258" t="s">
        <v>13957</v>
      </c>
      <c r="F1343" s="251" t="s">
        <v>11523</v>
      </c>
      <c r="G1343" s="251" t="s">
        <v>7106</v>
      </c>
      <c r="H1343" s="251"/>
      <c r="I1343" s="259" t="s">
        <v>10223</v>
      </c>
      <c r="J1343" s="252"/>
      <c r="K1343" s="259" t="s">
        <v>10223</v>
      </c>
      <c r="L1343" s="252"/>
      <c r="M1343" s="251" t="s">
        <v>13813</v>
      </c>
      <c r="N1343" s="251"/>
      <c r="O1343" s="251"/>
      <c r="P1343" s="251"/>
      <c r="Q1343" s="288">
        <v>7500000</v>
      </c>
      <c r="R1343" s="288"/>
      <c r="S1343" s="288"/>
      <c r="T1343" s="288"/>
      <c r="U1343" s="253">
        <v>7500000</v>
      </c>
      <c r="V1343" s="253"/>
      <c r="W1343" s="253"/>
      <c r="X1343" s="253"/>
      <c r="Y1343" s="253"/>
      <c r="Z1343" s="253"/>
      <c r="AA1343" s="253"/>
      <c r="AB1343" s="253"/>
      <c r="AC1343" s="253"/>
      <c r="AD1343" s="253"/>
      <c r="AE1343" s="253"/>
      <c r="AF1343" s="253"/>
      <c r="AG1343" s="253"/>
      <c r="AH1343" s="253"/>
      <c r="AI1343" s="253">
        <v>0</v>
      </c>
      <c r="AJ1343" s="253"/>
      <c r="AK1343" s="253">
        <v>8450000</v>
      </c>
      <c r="AL1343" s="253"/>
      <c r="AM1343" s="253">
        <v>8450000</v>
      </c>
      <c r="AN1343" s="253"/>
      <c r="AO1343" s="253"/>
      <c r="AP1343" s="253"/>
      <c r="AQ1343" s="253"/>
      <c r="AR1343" s="253"/>
      <c r="AS1343" s="253">
        <f t="shared" si="166"/>
        <v>0</v>
      </c>
      <c r="AT1343" s="27">
        <f t="shared" si="160"/>
        <v>0</v>
      </c>
      <c r="BH1343" s="256"/>
    </row>
    <row r="1344" spans="1:60" ht="18" customHeight="1">
      <c r="A1344" s="218">
        <f>SUBTOTAL(3,$AT$7:AT1344)</f>
        <v>1338</v>
      </c>
      <c r="B1344" s="251" t="s">
        <v>13958</v>
      </c>
      <c r="C1344" s="251" t="str">
        <f t="shared" si="167"/>
        <v>012</v>
      </c>
      <c r="D1344" s="260" t="s">
        <v>6631</v>
      </c>
      <c r="E1344" s="258" t="s">
        <v>13959</v>
      </c>
      <c r="F1344" s="262" t="s">
        <v>11837</v>
      </c>
      <c r="G1344" s="251" t="s">
        <v>7106</v>
      </c>
      <c r="H1344" s="251"/>
      <c r="I1344" s="259" t="s">
        <v>10223</v>
      </c>
      <c r="J1344" s="252"/>
      <c r="K1344" s="259" t="s">
        <v>10223</v>
      </c>
      <c r="L1344" s="252"/>
      <c r="M1344" s="251" t="s">
        <v>13810</v>
      </c>
      <c r="N1344" s="251"/>
      <c r="O1344" s="251"/>
      <c r="P1344" s="251"/>
      <c r="Q1344" s="288">
        <v>7500000</v>
      </c>
      <c r="R1344" s="288"/>
      <c r="S1344" s="288"/>
      <c r="T1344" s="288"/>
      <c r="U1344" s="253">
        <v>7500000</v>
      </c>
      <c r="V1344" s="253"/>
      <c r="W1344" s="253"/>
      <c r="X1344" s="253"/>
      <c r="Y1344" s="253"/>
      <c r="Z1344" s="253"/>
      <c r="AA1344" s="253"/>
      <c r="AB1344" s="253"/>
      <c r="AC1344" s="253"/>
      <c r="AD1344" s="253"/>
      <c r="AE1344" s="253"/>
      <c r="AF1344" s="253"/>
      <c r="AG1344" s="253"/>
      <c r="AH1344" s="253"/>
      <c r="AI1344" s="253">
        <v>0</v>
      </c>
      <c r="AJ1344" s="253"/>
      <c r="AK1344" s="253">
        <v>8450000</v>
      </c>
      <c r="AL1344" s="253"/>
      <c r="AM1344" s="253">
        <v>8450000</v>
      </c>
      <c r="AN1344" s="253"/>
      <c r="AO1344" s="253"/>
      <c r="AP1344" s="253"/>
      <c r="AQ1344" s="253"/>
      <c r="AR1344" s="253"/>
      <c r="AS1344" s="253">
        <f t="shared" si="166"/>
        <v>0</v>
      </c>
      <c r="AT1344" s="27">
        <f t="shared" si="160"/>
        <v>0</v>
      </c>
      <c r="BH1344" s="256"/>
    </row>
    <row r="1345" spans="1:60" ht="18" customHeight="1">
      <c r="A1345" s="218">
        <f>SUBTOTAL(3,$AT$7:AT1345)</f>
        <v>1339</v>
      </c>
      <c r="B1345" s="251" t="s">
        <v>13960</v>
      </c>
      <c r="C1345" s="251" t="str">
        <f t="shared" si="167"/>
        <v>012</v>
      </c>
      <c r="D1345" s="260" t="s">
        <v>5172</v>
      </c>
      <c r="E1345" s="258" t="s">
        <v>13961</v>
      </c>
      <c r="F1345" s="251" t="s">
        <v>12291</v>
      </c>
      <c r="G1345" s="251" t="s">
        <v>496</v>
      </c>
      <c r="H1345" s="251"/>
      <c r="I1345" s="259" t="s">
        <v>10223</v>
      </c>
      <c r="J1345" s="252"/>
      <c r="K1345" s="259" t="s">
        <v>10223</v>
      </c>
      <c r="L1345" s="252"/>
      <c r="M1345" s="251" t="s">
        <v>13816</v>
      </c>
      <c r="N1345" s="251"/>
      <c r="O1345" s="251"/>
      <c r="P1345" s="251"/>
      <c r="Q1345" s="288">
        <v>7500000</v>
      </c>
      <c r="R1345" s="288"/>
      <c r="S1345" s="288"/>
      <c r="T1345" s="288"/>
      <c r="U1345" s="253">
        <v>7500000</v>
      </c>
      <c r="V1345" s="253"/>
      <c r="W1345" s="253"/>
      <c r="X1345" s="253"/>
      <c r="Y1345" s="253"/>
      <c r="Z1345" s="253"/>
      <c r="AA1345" s="253"/>
      <c r="AB1345" s="253"/>
      <c r="AC1345" s="253"/>
      <c r="AD1345" s="253"/>
      <c r="AE1345" s="253"/>
      <c r="AF1345" s="253"/>
      <c r="AG1345" s="253"/>
      <c r="AH1345" s="253"/>
      <c r="AI1345" s="253">
        <v>0</v>
      </c>
      <c r="AJ1345" s="253"/>
      <c r="AK1345" s="253">
        <v>8450000</v>
      </c>
      <c r="AL1345" s="253"/>
      <c r="AM1345" s="253">
        <v>8450000</v>
      </c>
      <c r="AN1345" s="253"/>
      <c r="AO1345" s="253"/>
      <c r="AP1345" s="253"/>
      <c r="AQ1345" s="253"/>
      <c r="AR1345" s="253"/>
      <c r="AS1345" s="253">
        <f t="shared" si="166"/>
        <v>0</v>
      </c>
      <c r="AT1345" s="27">
        <f t="shared" si="160"/>
        <v>0</v>
      </c>
      <c r="BH1345" s="256"/>
    </row>
    <row r="1346" spans="1:60" ht="18" customHeight="1">
      <c r="A1346" s="218">
        <f>SUBTOTAL(3,$AT$7:AT1346)</f>
        <v>1340</v>
      </c>
      <c r="B1346" s="251" t="s">
        <v>13962</v>
      </c>
      <c r="C1346" s="251" t="str">
        <f t="shared" si="167"/>
        <v>012</v>
      </c>
      <c r="D1346" s="260" t="s">
        <v>6301</v>
      </c>
      <c r="E1346" s="258" t="s">
        <v>13963</v>
      </c>
      <c r="F1346" s="251" t="s">
        <v>10539</v>
      </c>
      <c r="G1346" s="251" t="s">
        <v>7106</v>
      </c>
      <c r="H1346" s="251"/>
      <c r="I1346" s="259" t="s">
        <v>10223</v>
      </c>
      <c r="J1346" s="252"/>
      <c r="K1346" s="259" t="s">
        <v>10223</v>
      </c>
      <c r="L1346" s="252"/>
      <c r="M1346" s="251" t="s">
        <v>13813</v>
      </c>
      <c r="N1346" s="251"/>
      <c r="O1346" s="251"/>
      <c r="P1346" s="251"/>
      <c r="Q1346" s="288">
        <v>7500000</v>
      </c>
      <c r="R1346" s="288"/>
      <c r="S1346" s="288"/>
      <c r="T1346" s="288"/>
      <c r="U1346" s="253">
        <v>7500000</v>
      </c>
      <c r="V1346" s="253"/>
      <c r="W1346" s="253"/>
      <c r="X1346" s="253"/>
      <c r="Y1346" s="253"/>
      <c r="Z1346" s="253"/>
      <c r="AA1346" s="253"/>
      <c r="AB1346" s="253"/>
      <c r="AC1346" s="253"/>
      <c r="AD1346" s="253"/>
      <c r="AE1346" s="253"/>
      <c r="AF1346" s="253"/>
      <c r="AG1346" s="253"/>
      <c r="AH1346" s="253"/>
      <c r="AI1346" s="253">
        <v>0</v>
      </c>
      <c r="AJ1346" s="253"/>
      <c r="AK1346" s="253">
        <v>8450000</v>
      </c>
      <c r="AL1346" s="253"/>
      <c r="AM1346" s="253">
        <v>8450000</v>
      </c>
      <c r="AN1346" s="253"/>
      <c r="AO1346" s="253"/>
      <c r="AP1346" s="253"/>
      <c r="AQ1346" s="253"/>
      <c r="AR1346" s="253"/>
      <c r="AS1346" s="253">
        <f t="shared" si="166"/>
        <v>0</v>
      </c>
      <c r="AT1346" s="27">
        <f t="shared" si="160"/>
        <v>0</v>
      </c>
      <c r="BH1346" s="256"/>
    </row>
    <row r="1347" spans="1:60" ht="18" customHeight="1">
      <c r="A1347" s="218">
        <f>SUBTOTAL(3,$AT$7:AT1347)</f>
        <v>1341</v>
      </c>
      <c r="B1347" s="251" t="s">
        <v>13964</v>
      </c>
      <c r="C1347" s="251" t="str">
        <f t="shared" si="167"/>
        <v>012</v>
      </c>
      <c r="D1347" s="260" t="s">
        <v>5535</v>
      </c>
      <c r="E1347" s="258" t="s">
        <v>13965</v>
      </c>
      <c r="F1347" s="251" t="s">
        <v>12945</v>
      </c>
      <c r="G1347" s="251" t="s">
        <v>7106</v>
      </c>
      <c r="H1347" s="251"/>
      <c r="I1347" s="259" t="s">
        <v>10223</v>
      </c>
      <c r="J1347" s="252"/>
      <c r="K1347" s="259" t="s">
        <v>10223</v>
      </c>
      <c r="L1347" s="252"/>
      <c r="M1347" s="251" t="s">
        <v>13810</v>
      </c>
      <c r="N1347" s="251"/>
      <c r="O1347" s="251"/>
      <c r="P1347" s="251"/>
      <c r="Q1347" s="288">
        <v>7500000</v>
      </c>
      <c r="R1347" s="288"/>
      <c r="S1347" s="288"/>
      <c r="T1347" s="288"/>
      <c r="U1347" s="253">
        <v>7500000</v>
      </c>
      <c r="V1347" s="253"/>
      <c r="W1347" s="253"/>
      <c r="X1347" s="253"/>
      <c r="Y1347" s="253"/>
      <c r="Z1347" s="253"/>
      <c r="AA1347" s="253"/>
      <c r="AB1347" s="253"/>
      <c r="AC1347" s="253"/>
      <c r="AD1347" s="253"/>
      <c r="AE1347" s="253"/>
      <c r="AF1347" s="253"/>
      <c r="AG1347" s="253"/>
      <c r="AH1347" s="253"/>
      <c r="AI1347" s="253">
        <v>0</v>
      </c>
      <c r="AJ1347" s="253"/>
      <c r="AK1347" s="253">
        <v>8450000</v>
      </c>
      <c r="AL1347" s="253"/>
      <c r="AM1347" s="253">
        <v>8450000</v>
      </c>
      <c r="AN1347" s="253"/>
      <c r="AO1347" s="253"/>
      <c r="AP1347" s="253"/>
      <c r="AQ1347" s="253"/>
      <c r="AR1347" s="253"/>
      <c r="AS1347" s="253">
        <f t="shared" si="166"/>
        <v>0</v>
      </c>
      <c r="AT1347" s="27">
        <f t="shared" si="160"/>
        <v>0</v>
      </c>
      <c r="BH1347" s="256"/>
    </row>
    <row r="1348" spans="1:60" ht="18" customHeight="1">
      <c r="A1348" s="218">
        <f>SUBTOTAL(3,$AT$7:AT1348)</f>
        <v>1342</v>
      </c>
      <c r="B1348" s="251" t="s">
        <v>13934</v>
      </c>
      <c r="C1348" s="251" t="str">
        <f t="shared" si="167"/>
        <v>012</v>
      </c>
      <c r="D1348" s="260" t="s">
        <v>13935</v>
      </c>
      <c r="E1348" s="258" t="s">
        <v>13936</v>
      </c>
      <c r="F1348" s="251" t="s">
        <v>10671</v>
      </c>
      <c r="G1348" s="251" t="s">
        <v>7106</v>
      </c>
      <c r="H1348" s="251"/>
      <c r="I1348" s="259" t="s">
        <v>10223</v>
      </c>
      <c r="J1348" s="252"/>
      <c r="K1348" s="259" t="s">
        <v>10223</v>
      </c>
      <c r="L1348" s="252"/>
      <c r="M1348" s="251" t="s">
        <v>13813</v>
      </c>
      <c r="N1348" s="251"/>
      <c r="O1348" s="251"/>
      <c r="P1348" s="251"/>
      <c r="Q1348" s="288">
        <v>7500000</v>
      </c>
      <c r="R1348" s="288"/>
      <c r="S1348" s="288"/>
      <c r="T1348" s="288"/>
      <c r="U1348" s="253"/>
      <c r="V1348" s="253"/>
      <c r="W1348" s="253">
        <v>7500000</v>
      </c>
      <c r="X1348" s="253"/>
      <c r="Y1348" s="253"/>
      <c r="Z1348" s="253"/>
      <c r="AA1348" s="253"/>
      <c r="AB1348" s="253"/>
      <c r="AC1348" s="253"/>
      <c r="AD1348" s="253"/>
      <c r="AE1348" s="253"/>
      <c r="AF1348" s="253"/>
      <c r="AG1348" s="253"/>
      <c r="AH1348" s="253"/>
      <c r="AI1348" s="253">
        <v>0</v>
      </c>
      <c r="AJ1348" s="253"/>
      <c r="AK1348" s="253">
        <v>8450000</v>
      </c>
      <c r="AL1348" s="253"/>
      <c r="AM1348" s="253"/>
      <c r="AN1348" s="253"/>
      <c r="AO1348" s="253"/>
      <c r="AP1348" s="253"/>
      <c r="AQ1348" s="253"/>
      <c r="AR1348" s="253"/>
      <c r="AS1348" s="253">
        <f t="shared" si="166"/>
        <v>8450000</v>
      </c>
      <c r="AT1348" s="27">
        <f t="shared" si="160"/>
        <v>8450000</v>
      </c>
      <c r="BH1348" s="256"/>
    </row>
    <row r="1349" spans="1:60" ht="18" customHeight="1">
      <c r="A1349" s="218">
        <f>SUBTOTAL(3,$AT$7:AT1349)</f>
        <v>1343</v>
      </c>
      <c r="B1349" s="251" t="s">
        <v>13969</v>
      </c>
      <c r="C1349" s="251" t="str">
        <f t="shared" si="167"/>
        <v>012</v>
      </c>
      <c r="D1349" s="260" t="s">
        <v>5193</v>
      </c>
      <c r="E1349" s="258" t="s">
        <v>13970</v>
      </c>
      <c r="F1349" s="251" t="s">
        <v>11852</v>
      </c>
      <c r="G1349" s="251" t="s">
        <v>7106</v>
      </c>
      <c r="H1349" s="251"/>
      <c r="I1349" s="259" t="s">
        <v>10223</v>
      </c>
      <c r="J1349" s="252"/>
      <c r="K1349" s="259" t="s">
        <v>10223</v>
      </c>
      <c r="L1349" s="252"/>
      <c r="M1349" s="251" t="s">
        <v>13826</v>
      </c>
      <c r="N1349" s="251"/>
      <c r="O1349" s="251"/>
      <c r="P1349" s="251"/>
      <c r="Q1349" s="288">
        <v>7500000</v>
      </c>
      <c r="R1349" s="288"/>
      <c r="S1349" s="288"/>
      <c r="T1349" s="288"/>
      <c r="U1349" s="253">
        <v>7500000</v>
      </c>
      <c r="V1349" s="253"/>
      <c r="W1349" s="253"/>
      <c r="X1349" s="253"/>
      <c r="Y1349" s="253"/>
      <c r="Z1349" s="253"/>
      <c r="AA1349" s="253"/>
      <c r="AB1349" s="253"/>
      <c r="AC1349" s="253"/>
      <c r="AD1349" s="253"/>
      <c r="AE1349" s="253"/>
      <c r="AF1349" s="253"/>
      <c r="AG1349" s="253"/>
      <c r="AH1349" s="253"/>
      <c r="AI1349" s="253">
        <v>0</v>
      </c>
      <c r="AJ1349" s="253"/>
      <c r="AK1349" s="253">
        <v>8450000</v>
      </c>
      <c r="AL1349" s="253"/>
      <c r="AM1349" s="253">
        <v>8450000</v>
      </c>
      <c r="AN1349" s="253"/>
      <c r="AO1349" s="253"/>
      <c r="AP1349" s="253"/>
      <c r="AQ1349" s="253"/>
      <c r="AR1349" s="253"/>
      <c r="AS1349" s="253">
        <f t="shared" si="166"/>
        <v>0</v>
      </c>
      <c r="AT1349" s="27">
        <f t="shared" si="160"/>
        <v>0</v>
      </c>
      <c r="BH1349" s="256"/>
    </row>
    <row r="1350" spans="1:60" ht="18" customHeight="1">
      <c r="A1350" s="218">
        <f>SUBTOTAL(3,$AT$7:AT1350)</f>
        <v>1344</v>
      </c>
      <c r="B1350" s="251" t="s">
        <v>13971</v>
      </c>
      <c r="C1350" s="251" t="str">
        <f t="shared" si="167"/>
        <v>012</v>
      </c>
      <c r="D1350" s="260" t="s">
        <v>5313</v>
      </c>
      <c r="E1350" s="258" t="s">
        <v>13972</v>
      </c>
      <c r="F1350" s="251" t="s">
        <v>10552</v>
      </c>
      <c r="G1350" s="251" t="s">
        <v>496</v>
      </c>
      <c r="H1350" s="251"/>
      <c r="I1350" s="259" t="s">
        <v>10223</v>
      </c>
      <c r="J1350" s="252"/>
      <c r="K1350" s="259" t="s">
        <v>10223</v>
      </c>
      <c r="L1350" s="252"/>
      <c r="M1350" s="251" t="s">
        <v>13810</v>
      </c>
      <c r="N1350" s="251"/>
      <c r="O1350" s="251"/>
      <c r="P1350" s="251"/>
      <c r="Q1350" s="288">
        <v>7500000</v>
      </c>
      <c r="R1350" s="288"/>
      <c r="S1350" s="288"/>
      <c r="T1350" s="288"/>
      <c r="U1350" s="253">
        <v>7500000</v>
      </c>
      <c r="V1350" s="253"/>
      <c r="W1350" s="253"/>
      <c r="X1350" s="253"/>
      <c r="Y1350" s="253"/>
      <c r="Z1350" s="253"/>
      <c r="AA1350" s="253"/>
      <c r="AB1350" s="253"/>
      <c r="AC1350" s="253"/>
      <c r="AD1350" s="253"/>
      <c r="AE1350" s="253"/>
      <c r="AF1350" s="253"/>
      <c r="AG1350" s="253"/>
      <c r="AH1350" s="253"/>
      <c r="AI1350" s="253">
        <v>0</v>
      </c>
      <c r="AJ1350" s="253"/>
      <c r="AK1350" s="253">
        <v>8450000</v>
      </c>
      <c r="AL1350" s="253"/>
      <c r="AM1350" s="253">
        <v>8450000</v>
      </c>
      <c r="AN1350" s="253"/>
      <c r="AO1350" s="253"/>
      <c r="AP1350" s="253"/>
      <c r="AQ1350" s="253"/>
      <c r="AR1350" s="253"/>
      <c r="AS1350" s="253">
        <f t="shared" si="166"/>
        <v>0</v>
      </c>
      <c r="AT1350" s="27">
        <f t="shared" si="160"/>
        <v>0</v>
      </c>
      <c r="BH1350" s="256"/>
    </row>
    <row r="1351" spans="1:60" ht="18" customHeight="1">
      <c r="A1351" s="218">
        <f>SUBTOTAL(3,$AT$7:AT1351)</f>
        <v>1345</v>
      </c>
      <c r="B1351" s="251" t="s">
        <v>13938</v>
      </c>
      <c r="C1351" s="251" t="str">
        <f t="shared" si="167"/>
        <v>012</v>
      </c>
      <c r="D1351" s="260" t="s">
        <v>13939</v>
      </c>
      <c r="E1351" s="258" t="s">
        <v>11379</v>
      </c>
      <c r="F1351" s="251" t="s">
        <v>13338</v>
      </c>
      <c r="G1351" s="251" t="s">
        <v>7106</v>
      </c>
      <c r="H1351" s="251"/>
      <c r="I1351" s="259" t="s">
        <v>10223</v>
      </c>
      <c r="J1351" s="252"/>
      <c r="K1351" s="259" t="s">
        <v>10223</v>
      </c>
      <c r="L1351" s="252"/>
      <c r="M1351" s="251" t="s">
        <v>13810</v>
      </c>
      <c r="N1351" s="251"/>
      <c r="O1351" s="251"/>
      <c r="P1351" s="251"/>
      <c r="Q1351" s="288">
        <v>7500000</v>
      </c>
      <c r="R1351" s="288"/>
      <c r="S1351" s="288"/>
      <c r="T1351" s="288"/>
      <c r="U1351" s="253"/>
      <c r="V1351" s="253"/>
      <c r="W1351" s="253"/>
      <c r="X1351" s="253"/>
      <c r="Y1351" s="253"/>
      <c r="Z1351" s="253"/>
      <c r="AA1351" s="253"/>
      <c r="AB1351" s="253"/>
      <c r="AC1351" s="253"/>
      <c r="AD1351" s="253"/>
      <c r="AE1351" s="253"/>
      <c r="AF1351" s="253"/>
      <c r="AG1351" s="253"/>
      <c r="AH1351" s="253"/>
      <c r="AI1351" s="253">
        <v>7500000</v>
      </c>
      <c r="AJ1351" s="253"/>
      <c r="AK1351" s="253">
        <v>8450000</v>
      </c>
      <c r="AL1351" s="253"/>
      <c r="AM1351" s="253"/>
      <c r="AN1351" s="253"/>
      <c r="AO1351" s="253"/>
      <c r="AP1351" s="253"/>
      <c r="AQ1351" s="253"/>
      <c r="AR1351" s="253"/>
      <c r="AS1351" s="253">
        <f t="shared" si="166"/>
        <v>8450000</v>
      </c>
      <c r="AT1351" s="27">
        <f t="shared" si="160"/>
        <v>15950000</v>
      </c>
      <c r="BH1351" s="256"/>
    </row>
    <row r="1352" spans="1:60" ht="18" customHeight="1">
      <c r="A1352" s="218">
        <f>SUBTOTAL(3,$AT$7:AT1352)</f>
        <v>1346</v>
      </c>
      <c r="B1352" s="251" t="s">
        <v>13976</v>
      </c>
      <c r="C1352" s="251" t="str">
        <f t="shared" si="167"/>
        <v>012</v>
      </c>
      <c r="D1352" s="260" t="s">
        <v>4807</v>
      </c>
      <c r="E1352" s="258" t="s">
        <v>13281</v>
      </c>
      <c r="F1352" s="251" t="s">
        <v>11545</v>
      </c>
      <c r="G1352" s="251" t="s">
        <v>7106</v>
      </c>
      <c r="H1352" s="251"/>
      <c r="I1352" s="259" t="s">
        <v>10223</v>
      </c>
      <c r="J1352" s="252"/>
      <c r="K1352" s="259" t="s">
        <v>10223</v>
      </c>
      <c r="L1352" s="252"/>
      <c r="M1352" s="251" t="s">
        <v>13813</v>
      </c>
      <c r="N1352" s="251"/>
      <c r="O1352" s="251"/>
      <c r="P1352" s="251"/>
      <c r="Q1352" s="288">
        <v>7500000</v>
      </c>
      <c r="R1352" s="288"/>
      <c r="S1352" s="288"/>
      <c r="T1352" s="288"/>
      <c r="U1352" s="253">
        <v>7500000</v>
      </c>
      <c r="V1352" s="253"/>
      <c r="W1352" s="253"/>
      <c r="X1352" s="253"/>
      <c r="Y1352" s="253"/>
      <c r="Z1352" s="253"/>
      <c r="AA1352" s="253"/>
      <c r="AB1352" s="253"/>
      <c r="AC1352" s="253"/>
      <c r="AD1352" s="253"/>
      <c r="AE1352" s="253"/>
      <c r="AF1352" s="253"/>
      <c r="AG1352" s="253"/>
      <c r="AH1352" s="253"/>
      <c r="AI1352" s="253">
        <v>0</v>
      </c>
      <c r="AJ1352" s="253"/>
      <c r="AK1352" s="253">
        <v>8450000</v>
      </c>
      <c r="AL1352" s="253"/>
      <c r="AM1352" s="253">
        <v>8450000</v>
      </c>
      <c r="AN1352" s="253"/>
      <c r="AO1352" s="253"/>
      <c r="AP1352" s="253"/>
      <c r="AQ1352" s="253"/>
      <c r="AR1352" s="253"/>
      <c r="AS1352" s="253">
        <f t="shared" si="166"/>
        <v>0</v>
      </c>
      <c r="AT1352" s="27">
        <f t="shared" ref="AT1352:AT1415" si="168">AI1352+AS1352</f>
        <v>0</v>
      </c>
      <c r="BH1352" s="256"/>
    </row>
    <row r="1353" spans="1:60" ht="18" customHeight="1">
      <c r="A1353" s="218">
        <f>SUBTOTAL(3,$AT$7:AT1353)</f>
        <v>1347</v>
      </c>
      <c r="B1353" s="251" t="s">
        <v>13977</v>
      </c>
      <c r="C1353" s="251" t="str">
        <f t="shared" si="167"/>
        <v>012</v>
      </c>
      <c r="D1353" s="260" t="s">
        <v>5763</v>
      </c>
      <c r="E1353" s="258" t="s">
        <v>13978</v>
      </c>
      <c r="F1353" s="251" t="s">
        <v>11582</v>
      </c>
      <c r="G1353" s="251" t="s">
        <v>7106</v>
      </c>
      <c r="H1353" s="251"/>
      <c r="I1353" s="259" t="s">
        <v>10223</v>
      </c>
      <c r="J1353" s="252"/>
      <c r="K1353" s="259" t="s">
        <v>10223</v>
      </c>
      <c r="L1353" s="252"/>
      <c r="M1353" s="251" t="s">
        <v>13810</v>
      </c>
      <c r="N1353" s="251"/>
      <c r="O1353" s="251"/>
      <c r="P1353" s="251"/>
      <c r="Q1353" s="288">
        <v>7500000</v>
      </c>
      <c r="R1353" s="288"/>
      <c r="S1353" s="288"/>
      <c r="T1353" s="288"/>
      <c r="U1353" s="253">
        <v>7500000</v>
      </c>
      <c r="V1353" s="253"/>
      <c r="W1353" s="253"/>
      <c r="X1353" s="253"/>
      <c r="Y1353" s="253"/>
      <c r="Z1353" s="253"/>
      <c r="AA1353" s="253"/>
      <c r="AB1353" s="253"/>
      <c r="AC1353" s="253"/>
      <c r="AD1353" s="253"/>
      <c r="AE1353" s="253"/>
      <c r="AF1353" s="253"/>
      <c r="AG1353" s="253"/>
      <c r="AH1353" s="253"/>
      <c r="AI1353" s="253">
        <v>0</v>
      </c>
      <c r="AJ1353" s="253"/>
      <c r="AK1353" s="253">
        <v>8450000</v>
      </c>
      <c r="AL1353" s="253"/>
      <c r="AM1353" s="253"/>
      <c r="AN1353" s="253"/>
      <c r="AO1353" s="253">
        <v>8450000</v>
      </c>
      <c r="AP1353" s="253"/>
      <c r="AQ1353" s="253"/>
      <c r="AR1353" s="253"/>
      <c r="AS1353" s="253">
        <f>IF(SUM(AL1353:AO1353)&lt;SUM(AK1353),SUM(AK1353)-SUM(AL1353:AO1353),)</f>
        <v>0</v>
      </c>
      <c r="AT1353" s="27">
        <f t="shared" si="168"/>
        <v>0</v>
      </c>
      <c r="BH1353" s="256"/>
    </row>
    <row r="1354" spans="1:60" ht="18" customHeight="1">
      <c r="A1354" s="218">
        <f>SUBTOTAL(3,$AT$7:AT1354)</f>
        <v>1348</v>
      </c>
      <c r="B1354" s="251" t="s">
        <v>13952</v>
      </c>
      <c r="C1354" s="251" t="str">
        <f t="shared" si="167"/>
        <v>012</v>
      </c>
      <c r="D1354" s="260" t="s">
        <v>13953</v>
      </c>
      <c r="E1354" s="258" t="s">
        <v>13951</v>
      </c>
      <c r="F1354" s="251" t="s">
        <v>11536</v>
      </c>
      <c r="G1354" s="251" t="s">
        <v>496</v>
      </c>
      <c r="H1354" s="251"/>
      <c r="I1354" s="259" t="s">
        <v>10223</v>
      </c>
      <c r="J1354" s="252"/>
      <c r="K1354" s="259" t="s">
        <v>10223</v>
      </c>
      <c r="L1354" s="252"/>
      <c r="M1354" s="251" t="s">
        <v>13810</v>
      </c>
      <c r="N1354" s="251"/>
      <c r="O1354" s="251"/>
      <c r="P1354" s="251"/>
      <c r="Q1354" s="288">
        <v>7500000</v>
      </c>
      <c r="R1354" s="288"/>
      <c r="S1354" s="288"/>
      <c r="T1354" s="288"/>
      <c r="U1354" s="253"/>
      <c r="V1354" s="253"/>
      <c r="W1354" s="253">
        <v>7500000</v>
      </c>
      <c r="X1354" s="253"/>
      <c r="Y1354" s="253"/>
      <c r="Z1354" s="253"/>
      <c r="AA1354" s="253"/>
      <c r="AB1354" s="253"/>
      <c r="AC1354" s="253"/>
      <c r="AD1354" s="253"/>
      <c r="AE1354" s="253"/>
      <c r="AF1354" s="253"/>
      <c r="AG1354" s="253"/>
      <c r="AH1354" s="253"/>
      <c r="AI1354" s="253">
        <v>0</v>
      </c>
      <c r="AJ1354" s="253"/>
      <c r="AK1354" s="253">
        <v>8450000</v>
      </c>
      <c r="AL1354" s="253"/>
      <c r="AM1354" s="253"/>
      <c r="AN1354" s="253"/>
      <c r="AO1354" s="253"/>
      <c r="AP1354" s="253"/>
      <c r="AQ1354" s="253"/>
      <c r="AR1354" s="253"/>
      <c r="AS1354" s="253">
        <f t="shared" ref="AS1354:AS1384" si="169">IF(SUM(AL1354:AM1354)&lt;SUM(AK1354),SUM(AK1354)-SUM(AL1354:AM1354),)</f>
        <v>8450000</v>
      </c>
      <c r="AT1354" s="27">
        <f t="shared" si="168"/>
        <v>8450000</v>
      </c>
      <c r="BH1354" s="256"/>
    </row>
    <row r="1355" spans="1:60" ht="18" customHeight="1">
      <c r="A1355" s="218">
        <f>SUBTOTAL(3,$AT$7:AT1355)</f>
        <v>1349</v>
      </c>
      <c r="B1355" s="251" t="s">
        <v>13982</v>
      </c>
      <c r="C1355" s="251" t="str">
        <f t="shared" si="167"/>
        <v>012</v>
      </c>
      <c r="D1355" s="260" t="s">
        <v>6977</v>
      </c>
      <c r="E1355" s="258" t="s">
        <v>13983</v>
      </c>
      <c r="F1355" s="251" t="s">
        <v>12211</v>
      </c>
      <c r="G1355" s="251" t="s">
        <v>7106</v>
      </c>
      <c r="H1355" s="251"/>
      <c r="I1355" s="259" t="s">
        <v>10223</v>
      </c>
      <c r="J1355" s="252"/>
      <c r="K1355" s="259" t="s">
        <v>10223</v>
      </c>
      <c r="L1355" s="252"/>
      <c r="M1355" s="251" t="s">
        <v>13826</v>
      </c>
      <c r="N1355" s="251"/>
      <c r="O1355" s="251"/>
      <c r="P1355" s="251"/>
      <c r="Q1355" s="288">
        <v>7500000</v>
      </c>
      <c r="R1355" s="288"/>
      <c r="S1355" s="288"/>
      <c r="T1355" s="288"/>
      <c r="U1355" s="253">
        <v>7500000</v>
      </c>
      <c r="V1355" s="253"/>
      <c r="W1355" s="253"/>
      <c r="X1355" s="253"/>
      <c r="Y1355" s="253"/>
      <c r="Z1355" s="253"/>
      <c r="AA1355" s="253"/>
      <c r="AB1355" s="253"/>
      <c r="AC1355" s="253"/>
      <c r="AD1355" s="253"/>
      <c r="AE1355" s="253"/>
      <c r="AF1355" s="253"/>
      <c r="AG1355" s="253"/>
      <c r="AH1355" s="253"/>
      <c r="AI1355" s="253">
        <v>0</v>
      </c>
      <c r="AJ1355" s="253"/>
      <c r="AK1355" s="253">
        <v>8450000</v>
      </c>
      <c r="AL1355" s="253"/>
      <c r="AM1355" s="253">
        <v>8450000</v>
      </c>
      <c r="AN1355" s="253"/>
      <c r="AO1355" s="253"/>
      <c r="AP1355" s="253"/>
      <c r="AQ1355" s="253"/>
      <c r="AR1355" s="253"/>
      <c r="AS1355" s="253">
        <f t="shared" si="169"/>
        <v>0</v>
      </c>
      <c r="AT1355" s="27">
        <f t="shared" si="168"/>
        <v>0</v>
      </c>
      <c r="BH1355" s="256"/>
    </row>
    <row r="1356" spans="1:60" ht="18" customHeight="1">
      <c r="A1356" s="218">
        <f>SUBTOTAL(3,$AT$7:AT1356)</f>
        <v>1350</v>
      </c>
      <c r="B1356" s="251" t="s">
        <v>13966</v>
      </c>
      <c r="C1356" s="251" t="str">
        <f t="shared" si="167"/>
        <v>012</v>
      </c>
      <c r="D1356" s="260" t="s">
        <v>13967</v>
      </c>
      <c r="E1356" s="258" t="s">
        <v>13968</v>
      </c>
      <c r="F1356" s="251" t="s">
        <v>9825</v>
      </c>
      <c r="G1356" s="251" t="s">
        <v>7106</v>
      </c>
      <c r="H1356" s="251"/>
      <c r="I1356" s="259" t="s">
        <v>10223</v>
      </c>
      <c r="J1356" s="252"/>
      <c r="K1356" s="259" t="s">
        <v>10223</v>
      </c>
      <c r="L1356" s="252"/>
      <c r="M1356" s="251" t="s">
        <v>13816</v>
      </c>
      <c r="N1356" s="251"/>
      <c r="O1356" s="251"/>
      <c r="P1356" s="251"/>
      <c r="Q1356" s="288">
        <v>7500000</v>
      </c>
      <c r="R1356" s="288"/>
      <c r="S1356" s="288"/>
      <c r="T1356" s="288"/>
      <c r="U1356" s="253"/>
      <c r="V1356" s="253"/>
      <c r="W1356" s="253">
        <v>7500000</v>
      </c>
      <c r="X1356" s="253"/>
      <c r="Y1356" s="253"/>
      <c r="Z1356" s="253"/>
      <c r="AA1356" s="253"/>
      <c r="AB1356" s="253"/>
      <c r="AC1356" s="253"/>
      <c r="AD1356" s="253"/>
      <c r="AE1356" s="253"/>
      <c r="AF1356" s="253"/>
      <c r="AG1356" s="253"/>
      <c r="AH1356" s="253"/>
      <c r="AI1356" s="253">
        <v>0</v>
      </c>
      <c r="AJ1356" s="253"/>
      <c r="AK1356" s="253">
        <v>8450000</v>
      </c>
      <c r="AL1356" s="253"/>
      <c r="AM1356" s="253"/>
      <c r="AN1356" s="253"/>
      <c r="AO1356" s="253"/>
      <c r="AP1356" s="253"/>
      <c r="AQ1356" s="253"/>
      <c r="AR1356" s="253"/>
      <c r="AS1356" s="253">
        <f t="shared" si="169"/>
        <v>8450000</v>
      </c>
      <c r="AT1356" s="27">
        <f t="shared" si="168"/>
        <v>8450000</v>
      </c>
      <c r="BH1356" s="256"/>
    </row>
    <row r="1357" spans="1:60" ht="18" customHeight="1">
      <c r="A1357" s="218">
        <f>SUBTOTAL(3,$AT$7:AT1357)</f>
        <v>1351</v>
      </c>
      <c r="B1357" s="251" t="s">
        <v>13987</v>
      </c>
      <c r="C1357" s="251" t="str">
        <f t="shared" si="167"/>
        <v>012</v>
      </c>
      <c r="D1357" s="260" t="s">
        <v>4901</v>
      </c>
      <c r="E1357" s="258" t="s">
        <v>13988</v>
      </c>
      <c r="F1357" s="251" t="s">
        <v>11191</v>
      </c>
      <c r="G1357" s="251" t="s">
        <v>7106</v>
      </c>
      <c r="H1357" s="251"/>
      <c r="I1357" s="259" t="s">
        <v>10223</v>
      </c>
      <c r="J1357" s="252"/>
      <c r="K1357" s="259" t="s">
        <v>10223</v>
      </c>
      <c r="L1357" s="252"/>
      <c r="M1357" s="251" t="s">
        <v>13826</v>
      </c>
      <c r="N1357" s="251"/>
      <c r="O1357" s="251"/>
      <c r="P1357" s="251"/>
      <c r="Q1357" s="288">
        <v>7500000</v>
      </c>
      <c r="R1357" s="288"/>
      <c r="S1357" s="288"/>
      <c r="T1357" s="288"/>
      <c r="U1357" s="253">
        <v>7500000</v>
      </c>
      <c r="V1357" s="253"/>
      <c r="W1357" s="253"/>
      <c r="X1357" s="253"/>
      <c r="Y1357" s="253"/>
      <c r="Z1357" s="253"/>
      <c r="AA1357" s="253"/>
      <c r="AB1357" s="253"/>
      <c r="AC1357" s="253"/>
      <c r="AD1357" s="253"/>
      <c r="AE1357" s="253"/>
      <c r="AF1357" s="253"/>
      <c r="AG1357" s="253"/>
      <c r="AH1357" s="253"/>
      <c r="AI1357" s="253">
        <v>0</v>
      </c>
      <c r="AJ1357" s="253"/>
      <c r="AK1357" s="253">
        <v>8450000</v>
      </c>
      <c r="AL1357" s="253"/>
      <c r="AM1357" s="253">
        <v>8450000</v>
      </c>
      <c r="AN1357" s="253"/>
      <c r="AO1357" s="253"/>
      <c r="AP1357" s="253"/>
      <c r="AQ1357" s="253"/>
      <c r="AR1357" s="253"/>
      <c r="AS1357" s="253">
        <f t="shared" si="169"/>
        <v>0</v>
      </c>
      <c r="AT1357" s="27">
        <f t="shared" si="168"/>
        <v>0</v>
      </c>
      <c r="BH1357" s="256"/>
    </row>
    <row r="1358" spans="1:60" ht="18" customHeight="1">
      <c r="A1358" s="218">
        <f>SUBTOTAL(3,$AT$7:AT1358)</f>
        <v>1352</v>
      </c>
      <c r="B1358" s="251" t="s">
        <v>13989</v>
      </c>
      <c r="C1358" s="251" t="str">
        <f t="shared" si="167"/>
        <v>012</v>
      </c>
      <c r="D1358" s="260" t="s">
        <v>6614</v>
      </c>
      <c r="E1358" s="258" t="s">
        <v>13990</v>
      </c>
      <c r="F1358" s="251" t="s">
        <v>12427</v>
      </c>
      <c r="G1358" s="251" t="s">
        <v>7106</v>
      </c>
      <c r="H1358" s="251"/>
      <c r="I1358" s="259" t="s">
        <v>10223</v>
      </c>
      <c r="J1358" s="252"/>
      <c r="K1358" s="259" t="s">
        <v>10223</v>
      </c>
      <c r="L1358" s="252"/>
      <c r="M1358" s="251" t="s">
        <v>13816</v>
      </c>
      <c r="N1358" s="251"/>
      <c r="O1358" s="251"/>
      <c r="P1358" s="251"/>
      <c r="Q1358" s="288">
        <v>7500000</v>
      </c>
      <c r="R1358" s="288"/>
      <c r="S1358" s="288"/>
      <c r="T1358" s="288"/>
      <c r="U1358" s="253">
        <v>7500000</v>
      </c>
      <c r="V1358" s="253"/>
      <c r="W1358" s="253"/>
      <c r="X1358" s="253"/>
      <c r="Y1358" s="253"/>
      <c r="Z1358" s="253"/>
      <c r="AA1358" s="253"/>
      <c r="AB1358" s="253"/>
      <c r="AC1358" s="253"/>
      <c r="AD1358" s="253"/>
      <c r="AE1358" s="253"/>
      <c r="AF1358" s="253"/>
      <c r="AG1358" s="253"/>
      <c r="AH1358" s="253"/>
      <c r="AI1358" s="253">
        <v>0</v>
      </c>
      <c r="AJ1358" s="253"/>
      <c r="AK1358" s="253">
        <v>8450000</v>
      </c>
      <c r="AL1358" s="253"/>
      <c r="AM1358" s="253">
        <v>8450000</v>
      </c>
      <c r="AN1358" s="253"/>
      <c r="AO1358" s="253"/>
      <c r="AP1358" s="253"/>
      <c r="AQ1358" s="253"/>
      <c r="AR1358" s="253"/>
      <c r="AS1358" s="253">
        <f t="shared" si="169"/>
        <v>0</v>
      </c>
      <c r="AT1358" s="27">
        <f t="shared" si="168"/>
        <v>0</v>
      </c>
      <c r="BH1358" s="256"/>
    </row>
    <row r="1359" spans="1:60" ht="18" customHeight="1">
      <c r="A1359" s="218">
        <f>SUBTOTAL(3,$AT$7:AT1359)</f>
        <v>1353</v>
      </c>
      <c r="B1359" s="251" t="s">
        <v>13991</v>
      </c>
      <c r="C1359" s="251" t="str">
        <f t="shared" si="167"/>
        <v>012</v>
      </c>
      <c r="D1359" s="260" t="s">
        <v>5215</v>
      </c>
      <c r="E1359" s="258" t="s">
        <v>13992</v>
      </c>
      <c r="F1359" s="268" t="s">
        <v>11966</v>
      </c>
      <c r="G1359" s="251" t="s">
        <v>7106</v>
      </c>
      <c r="H1359" s="251"/>
      <c r="I1359" s="259" t="s">
        <v>10223</v>
      </c>
      <c r="J1359" s="252"/>
      <c r="K1359" s="259" t="s">
        <v>10223</v>
      </c>
      <c r="L1359" s="252"/>
      <c r="M1359" s="251" t="s">
        <v>13810</v>
      </c>
      <c r="N1359" s="251"/>
      <c r="O1359" s="251"/>
      <c r="P1359" s="251"/>
      <c r="Q1359" s="288">
        <v>7500000</v>
      </c>
      <c r="R1359" s="288"/>
      <c r="S1359" s="288"/>
      <c r="T1359" s="288"/>
      <c r="U1359" s="253">
        <v>7500000</v>
      </c>
      <c r="V1359" s="253"/>
      <c r="W1359" s="253"/>
      <c r="X1359" s="253"/>
      <c r="Y1359" s="253"/>
      <c r="Z1359" s="253"/>
      <c r="AA1359" s="253"/>
      <c r="AB1359" s="253"/>
      <c r="AC1359" s="253"/>
      <c r="AD1359" s="253"/>
      <c r="AE1359" s="253"/>
      <c r="AF1359" s="253"/>
      <c r="AG1359" s="253"/>
      <c r="AH1359" s="253"/>
      <c r="AI1359" s="253">
        <v>0</v>
      </c>
      <c r="AJ1359" s="253"/>
      <c r="AK1359" s="253">
        <v>8450000</v>
      </c>
      <c r="AL1359" s="253"/>
      <c r="AM1359" s="253">
        <v>8450000</v>
      </c>
      <c r="AN1359" s="253"/>
      <c r="AO1359" s="253"/>
      <c r="AP1359" s="253"/>
      <c r="AQ1359" s="253"/>
      <c r="AR1359" s="253"/>
      <c r="AS1359" s="253">
        <f t="shared" si="169"/>
        <v>0</v>
      </c>
      <c r="AT1359" s="27">
        <f t="shared" si="168"/>
        <v>0</v>
      </c>
      <c r="BH1359" s="256"/>
    </row>
    <row r="1360" spans="1:60" ht="18" customHeight="1">
      <c r="A1360" s="218">
        <f>SUBTOTAL(3,$AT$7:AT1360)</f>
        <v>1354</v>
      </c>
      <c r="B1360" s="251" t="s">
        <v>13993</v>
      </c>
      <c r="C1360" s="251" t="str">
        <f t="shared" si="167"/>
        <v>012</v>
      </c>
      <c r="D1360" s="260" t="s">
        <v>4860</v>
      </c>
      <c r="E1360" s="258" t="s">
        <v>13994</v>
      </c>
      <c r="F1360" s="251" t="s">
        <v>11071</v>
      </c>
      <c r="G1360" s="251" t="s">
        <v>496</v>
      </c>
      <c r="H1360" s="251"/>
      <c r="I1360" s="259" t="s">
        <v>10223</v>
      </c>
      <c r="J1360" s="252"/>
      <c r="K1360" s="259" t="s">
        <v>10223</v>
      </c>
      <c r="L1360" s="252"/>
      <c r="M1360" s="251" t="s">
        <v>13813</v>
      </c>
      <c r="N1360" s="251"/>
      <c r="O1360" s="251"/>
      <c r="P1360" s="251"/>
      <c r="Q1360" s="288">
        <v>7500000</v>
      </c>
      <c r="R1360" s="288"/>
      <c r="S1360" s="288"/>
      <c r="T1360" s="288"/>
      <c r="U1360" s="253">
        <v>7500000</v>
      </c>
      <c r="V1360" s="253"/>
      <c r="W1360" s="253"/>
      <c r="X1360" s="253"/>
      <c r="Y1360" s="253"/>
      <c r="Z1360" s="253"/>
      <c r="AA1360" s="253"/>
      <c r="AB1360" s="253"/>
      <c r="AC1360" s="253"/>
      <c r="AD1360" s="253"/>
      <c r="AE1360" s="253"/>
      <c r="AF1360" s="253"/>
      <c r="AG1360" s="253"/>
      <c r="AH1360" s="253"/>
      <c r="AI1360" s="253">
        <v>0</v>
      </c>
      <c r="AJ1360" s="253"/>
      <c r="AK1360" s="253">
        <v>8450000</v>
      </c>
      <c r="AL1360" s="253"/>
      <c r="AM1360" s="253">
        <v>8450000</v>
      </c>
      <c r="AN1360" s="253"/>
      <c r="AO1360" s="253"/>
      <c r="AP1360" s="253"/>
      <c r="AQ1360" s="253"/>
      <c r="AR1360" s="253"/>
      <c r="AS1360" s="253">
        <f t="shared" si="169"/>
        <v>0</v>
      </c>
      <c r="AT1360" s="27">
        <f t="shared" si="168"/>
        <v>0</v>
      </c>
      <c r="BH1360" s="256"/>
    </row>
    <row r="1361" spans="1:60" ht="18" customHeight="1">
      <c r="A1361" s="218">
        <f>SUBTOTAL(3,$AT$7:AT1361)</f>
        <v>1355</v>
      </c>
      <c r="B1361" s="251" t="s">
        <v>13995</v>
      </c>
      <c r="C1361" s="251" t="str">
        <f t="shared" si="167"/>
        <v>012</v>
      </c>
      <c r="D1361" s="260" t="s">
        <v>6546</v>
      </c>
      <c r="E1361" s="258" t="s">
        <v>13996</v>
      </c>
      <c r="F1361" s="251" t="s">
        <v>10825</v>
      </c>
      <c r="G1361" s="251" t="s">
        <v>496</v>
      </c>
      <c r="H1361" s="251"/>
      <c r="I1361" s="259" t="s">
        <v>10223</v>
      </c>
      <c r="J1361" s="252"/>
      <c r="K1361" s="259" t="s">
        <v>10223</v>
      </c>
      <c r="L1361" s="252"/>
      <c r="M1361" s="251" t="s">
        <v>13816</v>
      </c>
      <c r="N1361" s="251"/>
      <c r="O1361" s="251"/>
      <c r="P1361" s="251"/>
      <c r="Q1361" s="288">
        <v>7500000</v>
      </c>
      <c r="R1361" s="288"/>
      <c r="S1361" s="288"/>
      <c r="T1361" s="288"/>
      <c r="U1361" s="253">
        <v>7500000</v>
      </c>
      <c r="V1361" s="253"/>
      <c r="W1361" s="253"/>
      <c r="X1361" s="253"/>
      <c r="Y1361" s="253"/>
      <c r="Z1361" s="253"/>
      <c r="AA1361" s="253"/>
      <c r="AB1361" s="253"/>
      <c r="AC1361" s="253"/>
      <c r="AD1361" s="253"/>
      <c r="AE1361" s="253"/>
      <c r="AF1361" s="253"/>
      <c r="AG1361" s="253"/>
      <c r="AH1361" s="253"/>
      <c r="AI1361" s="253">
        <v>0</v>
      </c>
      <c r="AJ1361" s="253"/>
      <c r="AK1361" s="253">
        <v>8450000</v>
      </c>
      <c r="AL1361" s="253"/>
      <c r="AM1361" s="253">
        <v>8450000</v>
      </c>
      <c r="AN1361" s="253"/>
      <c r="AO1361" s="253"/>
      <c r="AP1361" s="253"/>
      <c r="AQ1361" s="253"/>
      <c r="AR1361" s="253"/>
      <c r="AS1361" s="253">
        <f t="shared" si="169"/>
        <v>0</v>
      </c>
      <c r="AT1361" s="27">
        <f t="shared" si="168"/>
        <v>0</v>
      </c>
      <c r="BH1361" s="256"/>
    </row>
    <row r="1362" spans="1:60" ht="18" customHeight="1">
      <c r="A1362" s="218">
        <f>SUBTOTAL(3,$AT$7:AT1362)</f>
        <v>1356</v>
      </c>
      <c r="B1362" s="251" t="s">
        <v>13997</v>
      </c>
      <c r="C1362" s="251" t="str">
        <f t="shared" si="167"/>
        <v>012</v>
      </c>
      <c r="D1362" s="260" t="s">
        <v>6973</v>
      </c>
      <c r="E1362" s="258" t="s">
        <v>13998</v>
      </c>
      <c r="F1362" s="251" t="s">
        <v>13417</v>
      </c>
      <c r="G1362" s="251" t="s">
        <v>496</v>
      </c>
      <c r="H1362" s="251"/>
      <c r="I1362" s="259" t="s">
        <v>10223</v>
      </c>
      <c r="J1362" s="252"/>
      <c r="K1362" s="259" t="s">
        <v>10223</v>
      </c>
      <c r="L1362" s="252"/>
      <c r="M1362" s="251" t="s">
        <v>13810</v>
      </c>
      <c r="N1362" s="251"/>
      <c r="O1362" s="251"/>
      <c r="P1362" s="251"/>
      <c r="Q1362" s="288">
        <v>7500000</v>
      </c>
      <c r="R1362" s="288"/>
      <c r="S1362" s="288"/>
      <c r="T1362" s="288"/>
      <c r="U1362" s="253">
        <v>7500000</v>
      </c>
      <c r="V1362" s="253"/>
      <c r="W1362" s="253"/>
      <c r="X1362" s="253"/>
      <c r="Y1362" s="253"/>
      <c r="Z1362" s="253"/>
      <c r="AA1362" s="253"/>
      <c r="AB1362" s="253"/>
      <c r="AC1362" s="253"/>
      <c r="AD1362" s="253"/>
      <c r="AE1362" s="253"/>
      <c r="AF1362" s="253"/>
      <c r="AG1362" s="253"/>
      <c r="AH1362" s="253"/>
      <c r="AI1362" s="253">
        <v>0</v>
      </c>
      <c r="AJ1362" s="253"/>
      <c r="AK1362" s="253">
        <v>8450000</v>
      </c>
      <c r="AL1362" s="253"/>
      <c r="AM1362" s="253">
        <v>8450000</v>
      </c>
      <c r="AN1362" s="253"/>
      <c r="AO1362" s="253"/>
      <c r="AP1362" s="253"/>
      <c r="AQ1362" s="253"/>
      <c r="AR1362" s="253"/>
      <c r="AS1362" s="253">
        <f t="shared" si="169"/>
        <v>0</v>
      </c>
      <c r="AT1362" s="27">
        <f t="shared" si="168"/>
        <v>0</v>
      </c>
      <c r="BH1362" s="256"/>
    </row>
    <row r="1363" spans="1:60" ht="18" customHeight="1">
      <c r="A1363" s="218">
        <f>SUBTOTAL(3,$AT$7:AT1363)</f>
        <v>1357</v>
      </c>
      <c r="B1363" s="251" t="s">
        <v>13999</v>
      </c>
      <c r="C1363" s="251" t="str">
        <f t="shared" si="167"/>
        <v>012</v>
      </c>
      <c r="D1363" s="260" t="s">
        <v>6822</v>
      </c>
      <c r="E1363" s="258" t="s">
        <v>14000</v>
      </c>
      <c r="F1363" s="251" t="s">
        <v>11640</v>
      </c>
      <c r="G1363" s="251" t="s">
        <v>496</v>
      </c>
      <c r="H1363" s="251"/>
      <c r="I1363" s="259" t="s">
        <v>10223</v>
      </c>
      <c r="J1363" s="252"/>
      <c r="K1363" s="259" t="s">
        <v>10223</v>
      </c>
      <c r="L1363" s="252"/>
      <c r="M1363" s="251" t="s">
        <v>13810</v>
      </c>
      <c r="N1363" s="251"/>
      <c r="O1363" s="251"/>
      <c r="P1363" s="251"/>
      <c r="Q1363" s="288">
        <v>7500000</v>
      </c>
      <c r="R1363" s="288"/>
      <c r="S1363" s="288"/>
      <c r="T1363" s="288"/>
      <c r="U1363" s="253">
        <v>7500000</v>
      </c>
      <c r="V1363" s="253"/>
      <c r="W1363" s="253"/>
      <c r="X1363" s="253"/>
      <c r="Y1363" s="253"/>
      <c r="Z1363" s="253"/>
      <c r="AA1363" s="253"/>
      <c r="AB1363" s="253"/>
      <c r="AC1363" s="253"/>
      <c r="AD1363" s="253"/>
      <c r="AE1363" s="253"/>
      <c r="AF1363" s="253"/>
      <c r="AG1363" s="253"/>
      <c r="AH1363" s="253"/>
      <c r="AI1363" s="253">
        <v>0</v>
      </c>
      <c r="AJ1363" s="253"/>
      <c r="AK1363" s="253">
        <v>8450000</v>
      </c>
      <c r="AL1363" s="253"/>
      <c r="AM1363" s="253">
        <v>8450000</v>
      </c>
      <c r="AN1363" s="253"/>
      <c r="AO1363" s="253"/>
      <c r="AP1363" s="253"/>
      <c r="AQ1363" s="253"/>
      <c r="AR1363" s="253"/>
      <c r="AS1363" s="253">
        <f t="shared" si="169"/>
        <v>0</v>
      </c>
      <c r="AT1363" s="27">
        <f t="shared" si="168"/>
        <v>0</v>
      </c>
      <c r="BH1363" s="256"/>
    </row>
    <row r="1364" spans="1:60" ht="18" customHeight="1">
      <c r="A1364" s="218">
        <f>SUBTOTAL(3,$AT$7:AT1364)</f>
        <v>1358</v>
      </c>
      <c r="B1364" s="251" t="s">
        <v>14001</v>
      </c>
      <c r="C1364" s="251" t="str">
        <f t="shared" si="167"/>
        <v>012</v>
      </c>
      <c r="D1364" s="260" t="s">
        <v>6552</v>
      </c>
      <c r="E1364" s="258" t="s">
        <v>14002</v>
      </c>
      <c r="F1364" s="251" t="s">
        <v>8902</v>
      </c>
      <c r="G1364" s="251" t="s">
        <v>496</v>
      </c>
      <c r="H1364" s="251"/>
      <c r="I1364" s="259" t="s">
        <v>10223</v>
      </c>
      <c r="J1364" s="252"/>
      <c r="K1364" s="259" t="s">
        <v>10223</v>
      </c>
      <c r="L1364" s="252"/>
      <c r="M1364" s="251" t="s">
        <v>13813</v>
      </c>
      <c r="N1364" s="251"/>
      <c r="O1364" s="251"/>
      <c r="P1364" s="251"/>
      <c r="Q1364" s="288">
        <v>7500000</v>
      </c>
      <c r="R1364" s="288"/>
      <c r="S1364" s="288"/>
      <c r="T1364" s="288"/>
      <c r="U1364" s="253">
        <v>7500000</v>
      </c>
      <c r="V1364" s="253"/>
      <c r="W1364" s="253"/>
      <c r="X1364" s="253"/>
      <c r="Y1364" s="253"/>
      <c r="Z1364" s="253"/>
      <c r="AA1364" s="253"/>
      <c r="AB1364" s="253"/>
      <c r="AC1364" s="253"/>
      <c r="AD1364" s="253"/>
      <c r="AE1364" s="253"/>
      <c r="AF1364" s="253"/>
      <c r="AG1364" s="253"/>
      <c r="AH1364" s="253"/>
      <c r="AI1364" s="253">
        <v>0</v>
      </c>
      <c r="AJ1364" s="253"/>
      <c r="AK1364" s="253">
        <v>8450000</v>
      </c>
      <c r="AL1364" s="253"/>
      <c r="AM1364" s="253"/>
      <c r="AN1364" s="253"/>
      <c r="AO1364" s="253"/>
      <c r="AP1364" s="253"/>
      <c r="AQ1364" s="253"/>
      <c r="AR1364" s="253"/>
      <c r="AS1364" s="253">
        <f t="shared" si="169"/>
        <v>8450000</v>
      </c>
      <c r="AT1364" s="27">
        <f t="shared" si="168"/>
        <v>8450000</v>
      </c>
      <c r="BH1364" s="256"/>
    </row>
    <row r="1365" spans="1:60" ht="18" customHeight="1">
      <c r="A1365" s="218">
        <f>SUBTOTAL(3,$AT$7:AT1365)</f>
        <v>1359</v>
      </c>
      <c r="B1365" s="251" t="s">
        <v>14003</v>
      </c>
      <c r="C1365" s="251" t="str">
        <f t="shared" si="167"/>
        <v>012</v>
      </c>
      <c r="D1365" s="260" t="s">
        <v>5584</v>
      </c>
      <c r="E1365" s="258" t="s">
        <v>14004</v>
      </c>
      <c r="F1365" s="251" t="s">
        <v>10819</v>
      </c>
      <c r="G1365" s="251" t="s">
        <v>496</v>
      </c>
      <c r="H1365" s="251"/>
      <c r="I1365" s="259" t="s">
        <v>10223</v>
      </c>
      <c r="J1365" s="252"/>
      <c r="K1365" s="259" t="s">
        <v>10223</v>
      </c>
      <c r="L1365" s="252"/>
      <c r="M1365" s="251" t="s">
        <v>13816</v>
      </c>
      <c r="N1365" s="251"/>
      <c r="O1365" s="251"/>
      <c r="P1365" s="251"/>
      <c r="Q1365" s="288">
        <v>7500000</v>
      </c>
      <c r="R1365" s="288"/>
      <c r="S1365" s="288"/>
      <c r="T1365" s="288"/>
      <c r="U1365" s="253">
        <v>7500000</v>
      </c>
      <c r="V1365" s="253"/>
      <c r="W1365" s="253"/>
      <c r="X1365" s="253"/>
      <c r="Y1365" s="253"/>
      <c r="Z1365" s="253"/>
      <c r="AA1365" s="253"/>
      <c r="AB1365" s="253"/>
      <c r="AC1365" s="253"/>
      <c r="AD1365" s="253"/>
      <c r="AE1365" s="253"/>
      <c r="AF1365" s="253"/>
      <c r="AG1365" s="253"/>
      <c r="AH1365" s="253"/>
      <c r="AI1365" s="253">
        <v>0</v>
      </c>
      <c r="AJ1365" s="253"/>
      <c r="AK1365" s="253">
        <v>8450000</v>
      </c>
      <c r="AL1365" s="253"/>
      <c r="AM1365" s="253">
        <v>8450000</v>
      </c>
      <c r="AN1365" s="253"/>
      <c r="AO1365" s="253"/>
      <c r="AP1365" s="253"/>
      <c r="AQ1365" s="253"/>
      <c r="AR1365" s="253"/>
      <c r="AS1365" s="253">
        <f t="shared" si="169"/>
        <v>0</v>
      </c>
      <c r="AT1365" s="27">
        <f t="shared" si="168"/>
        <v>0</v>
      </c>
      <c r="BH1365" s="256"/>
    </row>
    <row r="1366" spans="1:60" ht="18" customHeight="1">
      <c r="A1366" s="218">
        <f>SUBTOTAL(3,$AT$7:AT1366)</f>
        <v>1360</v>
      </c>
      <c r="B1366" s="251" t="s">
        <v>14005</v>
      </c>
      <c r="C1366" s="251" t="str">
        <f t="shared" si="167"/>
        <v>012</v>
      </c>
      <c r="D1366" s="260" t="s">
        <v>5847</v>
      </c>
      <c r="E1366" s="258" t="s">
        <v>14006</v>
      </c>
      <c r="F1366" s="251" t="s">
        <v>11755</v>
      </c>
      <c r="G1366" s="251" t="s">
        <v>496</v>
      </c>
      <c r="H1366" s="251"/>
      <c r="I1366" s="259" t="s">
        <v>10223</v>
      </c>
      <c r="J1366" s="252"/>
      <c r="K1366" s="259" t="s">
        <v>10223</v>
      </c>
      <c r="L1366" s="252"/>
      <c r="M1366" s="251" t="s">
        <v>13826</v>
      </c>
      <c r="N1366" s="251"/>
      <c r="O1366" s="251"/>
      <c r="P1366" s="251"/>
      <c r="Q1366" s="288">
        <v>7500000</v>
      </c>
      <c r="R1366" s="288"/>
      <c r="S1366" s="288"/>
      <c r="T1366" s="288"/>
      <c r="U1366" s="253">
        <v>7500000</v>
      </c>
      <c r="V1366" s="253"/>
      <c r="W1366" s="253"/>
      <c r="X1366" s="253"/>
      <c r="Y1366" s="253"/>
      <c r="Z1366" s="253"/>
      <c r="AA1366" s="253"/>
      <c r="AB1366" s="253"/>
      <c r="AC1366" s="253"/>
      <c r="AD1366" s="253"/>
      <c r="AE1366" s="253"/>
      <c r="AF1366" s="253"/>
      <c r="AG1366" s="253"/>
      <c r="AH1366" s="253"/>
      <c r="AI1366" s="253">
        <v>0</v>
      </c>
      <c r="AJ1366" s="253"/>
      <c r="AK1366" s="253">
        <v>8450000</v>
      </c>
      <c r="AL1366" s="253"/>
      <c r="AM1366" s="253">
        <v>8450000</v>
      </c>
      <c r="AN1366" s="253"/>
      <c r="AO1366" s="253"/>
      <c r="AP1366" s="253"/>
      <c r="AQ1366" s="253"/>
      <c r="AR1366" s="253"/>
      <c r="AS1366" s="253">
        <f t="shared" si="169"/>
        <v>0</v>
      </c>
      <c r="AT1366" s="27">
        <f t="shared" si="168"/>
        <v>0</v>
      </c>
      <c r="BH1366" s="256"/>
    </row>
    <row r="1367" spans="1:60" ht="18" customHeight="1">
      <c r="A1367" s="218">
        <f>SUBTOTAL(3,$AT$7:AT1367)</f>
        <v>1361</v>
      </c>
      <c r="B1367" s="251" t="s">
        <v>14010</v>
      </c>
      <c r="C1367" s="251" t="str">
        <f t="shared" ref="C1367:C1398" si="170">MID(D1367:D3069,4,3)</f>
        <v>012</v>
      </c>
      <c r="D1367" s="260" t="s">
        <v>6286</v>
      </c>
      <c r="E1367" s="258" t="s">
        <v>14011</v>
      </c>
      <c r="F1367" s="251" t="s">
        <v>12401</v>
      </c>
      <c r="G1367" s="251" t="s">
        <v>496</v>
      </c>
      <c r="H1367" s="251"/>
      <c r="I1367" s="259" t="s">
        <v>10223</v>
      </c>
      <c r="J1367" s="252"/>
      <c r="K1367" s="259" t="s">
        <v>10223</v>
      </c>
      <c r="L1367" s="252"/>
      <c r="M1367" s="251" t="s">
        <v>13816</v>
      </c>
      <c r="N1367" s="251"/>
      <c r="O1367" s="251"/>
      <c r="P1367" s="251"/>
      <c r="Q1367" s="288">
        <v>7500000</v>
      </c>
      <c r="R1367" s="288"/>
      <c r="S1367" s="288"/>
      <c r="T1367" s="288"/>
      <c r="U1367" s="253">
        <v>7500000</v>
      </c>
      <c r="V1367" s="253"/>
      <c r="W1367" s="253"/>
      <c r="X1367" s="253"/>
      <c r="Y1367" s="253"/>
      <c r="Z1367" s="253"/>
      <c r="AA1367" s="253"/>
      <c r="AB1367" s="253"/>
      <c r="AC1367" s="253"/>
      <c r="AD1367" s="253"/>
      <c r="AE1367" s="253"/>
      <c r="AF1367" s="253"/>
      <c r="AG1367" s="253"/>
      <c r="AH1367" s="253"/>
      <c r="AI1367" s="253">
        <v>0</v>
      </c>
      <c r="AJ1367" s="253"/>
      <c r="AK1367" s="253">
        <v>8450000</v>
      </c>
      <c r="AL1367" s="253"/>
      <c r="AM1367" s="253">
        <v>8450000</v>
      </c>
      <c r="AN1367" s="253"/>
      <c r="AO1367" s="253"/>
      <c r="AP1367" s="253"/>
      <c r="AQ1367" s="253"/>
      <c r="AR1367" s="253"/>
      <c r="AS1367" s="253">
        <f t="shared" si="169"/>
        <v>0</v>
      </c>
      <c r="AT1367" s="27">
        <f t="shared" si="168"/>
        <v>0</v>
      </c>
      <c r="BH1367" s="256"/>
    </row>
    <row r="1368" spans="1:60" ht="18" customHeight="1">
      <c r="A1368" s="218">
        <f>SUBTOTAL(3,$AT$7:AT1368)</f>
        <v>1362</v>
      </c>
      <c r="B1368" s="251" t="s">
        <v>14012</v>
      </c>
      <c r="C1368" s="251" t="str">
        <f t="shared" si="170"/>
        <v>012</v>
      </c>
      <c r="D1368" s="260" t="s">
        <v>5799</v>
      </c>
      <c r="E1368" s="258" t="s">
        <v>14013</v>
      </c>
      <c r="F1368" s="251" t="s">
        <v>12124</v>
      </c>
      <c r="G1368" s="251" t="s">
        <v>496</v>
      </c>
      <c r="H1368" s="251"/>
      <c r="I1368" s="259" t="s">
        <v>10223</v>
      </c>
      <c r="J1368" s="252"/>
      <c r="K1368" s="259" t="s">
        <v>10223</v>
      </c>
      <c r="L1368" s="252"/>
      <c r="M1368" s="251" t="s">
        <v>13826</v>
      </c>
      <c r="N1368" s="251"/>
      <c r="O1368" s="251"/>
      <c r="P1368" s="251"/>
      <c r="Q1368" s="288">
        <v>7500000</v>
      </c>
      <c r="R1368" s="288"/>
      <c r="S1368" s="288"/>
      <c r="T1368" s="288"/>
      <c r="U1368" s="253">
        <v>7500000</v>
      </c>
      <c r="V1368" s="253"/>
      <c r="W1368" s="253"/>
      <c r="X1368" s="253"/>
      <c r="Y1368" s="253"/>
      <c r="Z1368" s="253"/>
      <c r="AA1368" s="253"/>
      <c r="AB1368" s="253"/>
      <c r="AC1368" s="253"/>
      <c r="AD1368" s="253"/>
      <c r="AE1368" s="253"/>
      <c r="AF1368" s="253"/>
      <c r="AG1368" s="253"/>
      <c r="AH1368" s="253"/>
      <c r="AI1368" s="253">
        <v>0</v>
      </c>
      <c r="AJ1368" s="253"/>
      <c r="AK1368" s="253">
        <v>8450000</v>
      </c>
      <c r="AL1368" s="253"/>
      <c r="AM1368" s="253">
        <v>8450000</v>
      </c>
      <c r="AN1368" s="253"/>
      <c r="AO1368" s="253"/>
      <c r="AP1368" s="253"/>
      <c r="AQ1368" s="253"/>
      <c r="AR1368" s="253"/>
      <c r="AS1368" s="253">
        <f t="shared" si="169"/>
        <v>0</v>
      </c>
      <c r="AT1368" s="27">
        <f t="shared" si="168"/>
        <v>0</v>
      </c>
      <c r="BH1368" s="256"/>
    </row>
    <row r="1369" spans="1:60" ht="18" customHeight="1">
      <c r="A1369" s="218">
        <f>SUBTOTAL(3,$AT$7:AT1369)</f>
        <v>1363</v>
      </c>
      <c r="B1369" s="251" t="s">
        <v>14014</v>
      </c>
      <c r="C1369" s="251" t="str">
        <f t="shared" si="170"/>
        <v>012</v>
      </c>
      <c r="D1369" s="260" t="s">
        <v>5767</v>
      </c>
      <c r="E1369" s="258" t="s">
        <v>14015</v>
      </c>
      <c r="F1369" s="251" t="s">
        <v>10739</v>
      </c>
      <c r="G1369" s="251" t="s">
        <v>496</v>
      </c>
      <c r="H1369" s="251"/>
      <c r="I1369" s="259" t="s">
        <v>10223</v>
      </c>
      <c r="J1369" s="252"/>
      <c r="K1369" s="259" t="s">
        <v>10223</v>
      </c>
      <c r="L1369" s="252"/>
      <c r="M1369" s="251" t="s">
        <v>13813</v>
      </c>
      <c r="N1369" s="251"/>
      <c r="O1369" s="251"/>
      <c r="P1369" s="251"/>
      <c r="Q1369" s="288">
        <v>7500000</v>
      </c>
      <c r="R1369" s="288"/>
      <c r="S1369" s="288"/>
      <c r="T1369" s="288"/>
      <c r="U1369" s="253">
        <v>7500000</v>
      </c>
      <c r="V1369" s="253"/>
      <c r="W1369" s="253"/>
      <c r="X1369" s="253"/>
      <c r="Y1369" s="253"/>
      <c r="Z1369" s="253"/>
      <c r="AA1369" s="253"/>
      <c r="AB1369" s="253"/>
      <c r="AC1369" s="253"/>
      <c r="AD1369" s="253"/>
      <c r="AE1369" s="253"/>
      <c r="AF1369" s="253"/>
      <c r="AG1369" s="253"/>
      <c r="AH1369" s="253"/>
      <c r="AI1369" s="253">
        <v>0</v>
      </c>
      <c r="AJ1369" s="253"/>
      <c r="AK1369" s="253">
        <v>8450000</v>
      </c>
      <c r="AL1369" s="253"/>
      <c r="AM1369" s="253">
        <v>8450000</v>
      </c>
      <c r="AN1369" s="253"/>
      <c r="AO1369" s="253"/>
      <c r="AP1369" s="253"/>
      <c r="AQ1369" s="253"/>
      <c r="AR1369" s="253"/>
      <c r="AS1369" s="253">
        <f t="shared" si="169"/>
        <v>0</v>
      </c>
      <c r="AT1369" s="27">
        <f t="shared" si="168"/>
        <v>0</v>
      </c>
      <c r="BH1369" s="256"/>
    </row>
    <row r="1370" spans="1:60" ht="18" customHeight="1">
      <c r="A1370" s="218">
        <f>SUBTOTAL(3,$AT$7:AT1370)</f>
        <v>1364</v>
      </c>
      <c r="B1370" s="251" t="s">
        <v>14016</v>
      </c>
      <c r="C1370" s="251" t="str">
        <f t="shared" si="170"/>
        <v>012</v>
      </c>
      <c r="D1370" s="260" t="s">
        <v>5360</v>
      </c>
      <c r="E1370" s="258" t="s">
        <v>14017</v>
      </c>
      <c r="F1370" s="251" t="s">
        <v>11640</v>
      </c>
      <c r="G1370" s="251" t="s">
        <v>496</v>
      </c>
      <c r="H1370" s="251"/>
      <c r="I1370" s="259" t="s">
        <v>10223</v>
      </c>
      <c r="J1370" s="252"/>
      <c r="K1370" s="259" t="s">
        <v>10223</v>
      </c>
      <c r="L1370" s="252"/>
      <c r="M1370" s="251" t="s">
        <v>13816</v>
      </c>
      <c r="N1370" s="251"/>
      <c r="O1370" s="251"/>
      <c r="P1370" s="251"/>
      <c r="Q1370" s="288">
        <v>7500000</v>
      </c>
      <c r="R1370" s="288"/>
      <c r="S1370" s="288"/>
      <c r="T1370" s="288"/>
      <c r="U1370" s="253">
        <v>7500000</v>
      </c>
      <c r="V1370" s="253"/>
      <c r="W1370" s="253"/>
      <c r="X1370" s="253"/>
      <c r="Y1370" s="253"/>
      <c r="Z1370" s="253"/>
      <c r="AA1370" s="253"/>
      <c r="AB1370" s="253"/>
      <c r="AC1370" s="253"/>
      <c r="AD1370" s="253"/>
      <c r="AE1370" s="253"/>
      <c r="AF1370" s="253"/>
      <c r="AG1370" s="253"/>
      <c r="AH1370" s="253"/>
      <c r="AI1370" s="253">
        <v>0</v>
      </c>
      <c r="AJ1370" s="253"/>
      <c r="AK1370" s="253">
        <v>8450000</v>
      </c>
      <c r="AL1370" s="253"/>
      <c r="AM1370" s="253">
        <v>8450000</v>
      </c>
      <c r="AN1370" s="253"/>
      <c r="AO1370" s="253"/>
      <c r="AP1370" s="253"/>
      <c r="AQ1370" s="253"/>
      <c r="AR1370" s="253"/>
      <c r="AS1370" s="253">
        <f t="shared" si="169"/>
        <v>0</v>
      </c>
      <c r="AT1370" s="27">
        <f t="shared" si="168"/>
        <v>0</v>
      </c>
      <c r="BH1370" s="256"/>
    </row>
    <row r="1371" spans="1:60" ht="18" customHeight="1">
      <c r="A1371" s="218">
        <f>SUBTOTAL(3,$AT$7:AT1371)</f>
        <v>1365</v>
      </c>
      <c r="B1371" s="251" t="s">
        <v>14018</v>
      </c>
      <c r="C1371" s="251" t="str">
        <f t="shared" si="170"/>
        <v>012</v>
      </c>
      <c r="D1371" s="260" t="s">
        <v>6186</v>
      </c>
      <c r="E1371" s="258" t="s">
        <v>14019</v>
      </c>
      <c r="F1371" s="251" t="s">
        <v>12878</v>
      </c>
      <c r="G1371" s="251" t="s">
        <v>496</v>
      </c>
      <c r="H1371" s="251"/>
      <c r="I1371" s="259" t="s">
        <v>10223</v>
      </c>
      <c r="J1371" s="252"/>
      <c r="K1371" s="259" t="s">
        <v>10223</v>
      </c>
      <c r="L1371" s="252"/>
      <c r="M1371" s="251" t="s">
        <v>13813</v>
      </c>
      <c r="N1371" s="251"/>
      <c r="O1371" s="251"/>
      <c r="P1371" s="251"/>
      <c r="Q1371" s="288">
        <v>7500000</v>
      </c>
      <c r="R1371" s="288"/>
      <c r="S1371" s="288"/>
      <c r="T1371" s="288"/>
      <c r="U1371" s="253">
        <v>7500000</v>
      </c>
      <c r="V1371" s="253"/>
      <c r="W1371" s="253"/>
      <c r="X1371" s="253"/>
      <c r="Y1371" s="253"/>
      <c r="Z1371" s="253"/>
      <c r="AA1371" s="253"/>
      <c r="AB1371" s="253"/>
      <c r="AC1371" s="253"/>
      <c r="AD1371" s="253"/>
      <c r="AE1371" s="253"/>
      <c r="AF1371" s="253"/>
      <c r="AG1371" s="253"/>
      <c r="AH1371" s="253"/>
      <c r="AI1371" s="253">
        <v>0</v>
      </c>
      <c r="AJ1371" s="253"/>
      <c r="AK1371" s="253">
        <v>8450000</v>
      </c>
      <c r="AL1371" s="253"/>
      <c r="AM1371" s="253">
        <v>8450000</v>
      </c>
      <c r="AN1371" s="253"/>
      <c r="AO1371" s="253"/>
      <c r="AP1371" s="253"/>
      <c r="AQ1371" s="253"/>
      <c r="AR1371" s="253"/>
      <c r="AS1371" s="253">
        <f t="shared" si="169"/>
        <v>0</v>
      </c>
      <c r="AT1371" s="27">
        <f t="shared" si="168"/>
        <v>0</v>
      </c>
      <c r="BH1371" s="256"/>
    </row>
    <row r="1372" spans="1:60" ht="18" customHeight="1">
      <c r="A1372" s="218">
        <f>SUBTOTAL(3,$AT$7:AT1372)</f>
        <v>1366</v>
      </c>
      <c r="B1372" s="251" t="s">
        <v>13979</v>
      </c>
      <c r="C1372" s="251" t="str">
        <f t="shared" si="170"/>
        <v>012</v>
      </c>
      <c r="D1372" s="260" t="s">
        <v>13980</v>
      </c>
      <c r="E1372" s="258" t="s">
        <v>13981</v>
      </c>
      <c r="F1372" s="251" t="s">
        <v>11833</v>
      </c>
      <c r="G1372" s="251" t="s">
        <v>7106</v>
      </c>
      <c r="H1372" s="251"/>
      <c r="I1372" s="259" t="s">
        <v>10223</v>
      </c>
      <c r="J1372" s="252"/>
      <c r="K1372" s="259" t="s">
        <v>10223</v>
      </c>
      <c r="L1372" s="252"/>
      <c r="M1372" s="251" t="s">
        <v>13816</v>
      </c>
      <c r="N1372" s="251"/>
      <c r="O1372" s="251"/>
      <c r="P1372" s="251"/>
      <c r="Q1372" s="288">
        <v>7500000</v>
      </c>
      <c r="R1372" s="288"/>
      <c r="S1372" s="288"/>
      <c r="T1372" s="288"/>
      <c r="U1372" s="253"/>
      <c r="V1372" s="253"/>
      <c r="W1372" s="253">
        <v>7500000</v>
      </c>
      <c r="X1372" s="253"/>
      <c r="Y1372" s="253"/>
      <c r="Z1372" s="253"/>
      <c r="AA1372" s="253"/>
      <c r="AB1372" s="253"/>
      <c r="AC1372" s="253"/>
      <c r="AD1372" s="253"/>
      <c r="AE1372" s="253"/>
      <c r="AF1372" s="253"/>
      <c r="AG1372" s="253"/>
      <c r="AH1372" s="253"/>
      <c r="AI1372" s="253">
        <v>0</v>
      </c>
      <c r="AJ1372" s="253"/>
      <c r="AK1372" s="253">
        <v>8450000</v>
      </c>
      <c r="AL1372" s="253"/>
      <c r="AM1372" s="253"/>
      <c r="AN1372" s="253"/>
      <c r="AO1372" s="253"/>
      <c r="AP1372" s="253"/>
      <c r="AQ1372" s="253"/>
      <c r="AR1372" s="253"/>
      <c r="AS1372" s="253">
        <f t="shared" si="169"/>
        <v>8450000</v>
      </c>
      <c r="AT1372" s="27">
        <f t="shared" si="168"/>
        <v>8450000</v>
      </c>
      <c r="BH1372" s="256"/>
    </row>
    <row r="1373" spans="1:60" ht="18" customHeight="1">
      <c r="A1373" s="218">
        <f>SUBTOTAL(3,$AT$7:AT1373)</f>
        <v>1367</v>
      </c>
      <c r="B1373" s="251" t="s">
        <v>14023</v>
      </c>
      <c r="C1373" s="251" t="str">
        <f t="shared" si="170"/>
        <v>012</v>
      </c>
      <c r="D1373" s="260" t="s">
        <v>5386</v>
      </c>
      <c r="E1373" s="258" t="s">
        <v>14024</v>
      </c>
      <c r="F1373" s="262" t="s">
        <v>12022</v>
      </c>
      <c r="G1373" s="251" t="s">
        <v>496</v>
      </c>
      <c r="H1373" s="251"/>
      <c r="I1373" s="259" t="s">
        <v>10223</v>
      </c>
      <c r="J1373" s="252"/>
      <c r="K1373" s="259" t="s">
        <v>10223</v>
      </c>
      <c r="L1373" s="252"/>
      <c r="M1373" s="251" t="s">
        <v>13826</v>
      </c>
      <c r="N1373" s="251"/>
      <c r="O1373" s="251"/>
      <c r="P1373" s="251"/>
      <c r="Q1373" s="288">
        <v>7500000</v>
      </c>
      <c r="R1373" s="288"/>
      <c r="S1373" s="288"/>
      <c r="T1373" s="288"/>
      <c r="U1373" s="253">
        <v>7500000</v>
      </c>
      <c r="V1373" s="253"/>
      <c r="W1373" s="253"/>
      <c r="X1373" s="253"/>
      <c r="Y1373" s="253"/>
      <c r="Z1373" s="253"/>
      <c r="AA1373" s="253"/>
      <c r="AB1373" s="253"/>
      <c r="AC1373" s="253"/>
      <c r="AD1373" s="253"/>
      <c r="AE1373" s="253"/>
      <c r="AF1373" s="253"/>
      <c r="AG1373" s="253"/>
      <c r="AH1373" s="253"/>
      <c r="AI1373" s="253">
        <v>0</v>
      </c>
      <c r="AJ1373" s="253"/>
      <c r="AK1373" s="253">
        <v>8450000</v>
      </c>
      <c r="AL1373" s="253"/>
      <c r="AM1373" s="253">
        <v>8450000</v>
      </c>
      <c r="AN1373" s="253"/>
      <c r="AO1373" s="253"/>
      <c r="AP1373" s="253"/>
      <c r="AQ1373" s="253"/>
      <c r="AR1373" s="253"/>
      <c r="AS1373" s="253">
        <f t="shared" si="169"/>
        <v>0</v>
      </c>
      <c r="AT1373" s="27">
        <f t="shared" si="168"/>
        <v>0</v>
      </c>
      <c r="BH1373" s="256"/>
    </row>
    <row r="1374" spans="1:60" ht="18" customHeight="1">
      <c r="A1374" s="218">
        <f>SUBTOTAL(3,$AT$7:AT1374)</f>
        <v>1368</v>
      </c>
      <c r="B1374" s="251" t="s">
        <v>14025</v>
      </c>
      <c r="C1374" s="251" t="str">
        <f t="shared" si="170"/>
        <v>012</v>
      </c>
      <c r="D1374" s="260" t="s">
        <v>6848</v>
      </c>
      <c r="E1374" s="258" t="s">
        <v>14026</v>
      </c>
      <c r="F1374" s="251" t="s">
        <v>11245</v>
      </c>
      <c r="G1374" s="251" t="s">
        <v>496</v>
      </c>
      <c r="H1374" s="251"/>
      <c r="I1374" s="259" t="s">
        <v>10223</v>
      </c>
      <c r="J1374" s="252"/>
      <c r="K1374" s="259" t="s">
        <v>10223</v>
      </c>
      <c r="L1374" s="252"/>
      <c r="M1374" s="251" t="s">
        <v>13813</v>
      </c>
      <c r="N1374" s="251"/>
      <c r="O1374" s="251"/>
      <c r="P1374" s="251"/>
      <c r="Q1374" s="288">
        <v>7500000</v>
      </c>
      <c r="R1374" s="288"/>
      <c r="S1374" s="288"/>
      <c r="T1374" s="288"/>
      <c r="U1374" s="253">
        <v>7500000</v>
      </c>
      <c r="V1374" s="253"/>
      <c r="W1374" s="253"/>
      <c r="X1374" s="253"/>
      <c r="Y1374" s="253"/>
      <c r="Z1374" s="253"/>
      <c r="AA1374" s="253"/>
      <c r="AB1374" s="253"/>
      <c r="AC1374" s="253"/>
      <c r="AD1374" s="253"/>
      <c r="AE1374" s="253"/>
      <c r="AF1374" s="253"/>
      <c r="AG1374" s="253"/>
      <c r="AH1374" s="253"/>
      <c r="AI1374" s="253">
        <v>0</v>
      </c>
      <c r="AJ1374" s="253"/>
      <c r="AK1374" s="253">
        <v>8450000</v>
      </c>
      <c r="AL1374" s="253"/>
      <c r="AM1374" s="253">
        <v>8450000</v>
      </c>
      <c r="AN1374" s="253"/>
      <c r="AO1374" s="253"/>
      <c r="AP1374" s="253"/>
      <c r="AQ1374" s="253"/>
      <c r="AR1374" s="253"/>
      <c r="AS1374" s="253">
        <f t="shared" si="169"/>
        <v>0</v>
      </c>
      <c r="AT1374" s="27">
        <f t="shared" si="168"/>
        <v>0</v>
      </c>
      <c r="BH1374" s="256"/>
    </row>
    <row r="1375" spans="1:60" ht="18" customHeight="1">
      <c r="A1375" s="218">
        <f>SUBTOTAL(3,$AT$7:AT1375)</f>
        <v>1369</v>
      </c>
      <c r="B1375" s="251" t="s">
        <v>14027</v>
      </c>
      <c r="C1375" s="251" t="str">
        <f t="shared" si="170"/>
        <v>012</v>
      </c>
      <c r="D1375" s="260" t="s">
        <v>5366</v>
      </c>
      <c r="E1375" s="258" t="s">
        <v>14028</v>
      </c>
      <c r="F1375" s="262" t="s">
        <v>11878</v>
      </c>
      <c r="G1375" s="251" t="s">
        <v>7106</v>
      </c>
      <c r="H1375" s="251"/>
      <c r="I1375" s="259" t="s">
        <v>10223</v>
      </c>
      <c r="J1375" s="252"/>
      <c r="K1375" s="259" t="s">
        <v>10223</v>
      </c>
      <c r="L1375" s="252"/>
      <c r="M1375" s="251" t="s">
        <v>13810</v>
      </c>
      <c r="N1375" s="251"/>
      <c r="O1375" s="251"/>
      <c r="P1375" s="251"/>
      <c r="Q1375" s="288">
        <v>7500000</v>
      </c>
      <c r="R1375" s="288"/>
      <c r="S1375" s="288"/>
      <c r="T1375" s="288"/>
      <c r="U1375" s="253">
        <v>7500000</v>
      </c>
      <c r="V1375" s="253"/>
      <c r="W1375" s="253"/>
      <c r="X1375" s="253"/>
      <c r="Y1375" s="253"/>
      <c r="Z1375" s="253"/>
      <c r="AA1375" s="253"/>
      <c r="AB1375" s="253"/>
      <c r="AC1375" s="253"/>
      <c r="AD1375" s="253"/>
      <c r="AE1375" s="253"/>
      <c r="AF1375" s="253"/>
      <c r="AG1375" s="253"/>
      <c r="AH1375" s="253"/>
      <c r="AI1375" s="253">
        <v>0</v>
      </c>
      <c r="AJ1375" s="253"/>
      <c r="AK1375" s="253">
        <v>8450000</v>
      </c>
      <c r="AL1375" s="253"/>
      <c r="AM1375" s="253">
        <v>8450000</v>
      </c>
      <c r="AN1375" s="253"/>
      <c r="AO1375" s="253"/>
      <c r="AP1375" s="253"/>
      <c r="AQ1375" s="253"/>
      <c r="AR1375" s="253"/>
      <c r="AS1375" s="253">
        <f t="shared" si="169"/>
        <v>0</v>
      </c>
      <c r="AT1375" s="27">
        <f t="shared" si="168"/>
        <v>0</v>
      </c>
      <c r="BH1375" s="256"/>
    </row>
    <row r="1376" spans="1:60" ht="18" customHeight="1">
      <c r="A1376" s="218">
        <f>SUBTOTAL(3,$AT$7:AT1376)</f>
        <v>1370</v>
      </c>
      <c r="B1376" s="251" t="s">
        <v>14029</v>
      </c>
      <c r="C1376" s="251" t="str">
        <f t="shared" si="170"/>
        <v>012</v>
      </c>
      <c r="D1376" s="260" t="s">
        <v>5031</v>
      </c>
      <c r="E1376" s="258" t="s">
        <v>14030</v>
      </c>
      <c r="F1376" s="251" t="s">
        <v>12188</v>
      </c>
      <c r="G1376" s="251" t="s">
        <v>7106</v>
      </c>
      <c r="H1376" s="251"/>
      <c r="I1376" s="259" t="s">
        <v>10223</v>
      </c>
      <c r="J1376" s="252"/>
      <c r="K1376" s="259" t="s">
        <v>10223</v>
      </c>
      <c r="L1376" s="252"/>
      <c r="M1376" s="251" t="s">
        <v>13816</v>
      </c>
      <c r="N1376" s="251"/>
      <c r="O1376" s="251"/>
      <c r="P1376" s="251"/>
      <c r="Q1376" s="288">
        <v>7500000</v>
      </c>
      <c r="R1376" s="288"/>
      <c r="S1376" s="288"/>
      <c r="T1376" s="288"/>
      <c r="U1376" s="253">
        <v>7500000</v>
      </c>
      <c r="V1376" s="253"/>
      <c r="W1376" s="253"/>
      <c r="X1376" s="253"/>
      <c r="Y1376" s="253"/>
      <c r="Z1376" s="253"/>
      <c r="AA1376" s="253"/>
      <c r="AB1376" s="253"/>
      <c r="AC1376" s="253"/>
      <c r="AD1376" s="253"/>
      <c r="AE1376" s="253"/>
      <c r="AF1376" s="253"/>
      <c r="AG1376" s="253"/>
      <c r="AH1376" s="253"/>
      <c r="AI1376" s="253">
        <v>0</v>
      </c>
      <c r="AJ1376" s="253"/>
      <c r="AK1376" s="253">
        <v>8450000</v>
      </c>
      <c r="AL1376" s="253"/>
      <c r="AM1376" s="253">
        <v>8450000</v>
      </c>
      <c r="AN1376" s="253"/>
      <c r="AO1376" s="253"/>
      <c r="AP1376" s="253"/>
      <c r="AQ1376" s="253"/>
      <c r="AR1376" s="253"/>
      <c r="AS1376" s="253">
        <f t="shared" si="169"/>
        <v>0</v>
      </c>
      <c r="AT1376" s="27">
        <f t="shared" si="168"/>
        <v>0</v>
      </c>
      <c r="BH1376" s="256"/>
    </row>
    <row r="1377" spans="1:60" ht="18" customHeight="1">
      <c r="A1377" s="218">
        <f>SUBTOTAL(3,$AT$7:AT1377)</f>
        <v>1371</v>
      </c>
      <c r="B1377" s="251" t="s">
        <v>14031</v>
      </c>
      <c r="C1377" s="251" t="str">
        <f t="shared" si="170"/>
        <v>012</v>
      </c>
      <c r="D1377" s="260" t="s">
        <v>5793</v>
      </c>
      <c r="E1377" s="258" t="s">
        <v>14032</v>
      </c>
      <c r="F1377" s="251" t="s">
        <v>11194</v>
      </c>
      <c r="G1377" s="251" t="s">
        <v>496</v>
      </c>
      <c r="H1377" s="251"/>
      <c r="I1377" s="259" t="s">
        <v>10223</v>
      </c>
      <c r="J1377" s="252"/>
      <c r="K1377" s="259" t="s">
        <v>10223</v>
      </c>
      <c r="L1377" s="252"/>
      <c r="M1377" s="251" t="s">
        <v>13826</v>
      </c>
      <c r="N1377" s="251"/>
      <c r="O1377" s="251"/>
      <c r="P1377" s="251"/>
      <c r="Q1377" s="288">
        <v>7500000</v>
      </c>
      <c r="R1377" s="288"/>
      <c r="S1377" s="288"/>
      <c r="T1377" s="288"/>
      <c r="U1377" s="253">
        <v>7500000</v>
      </c>
      <c r="V1377" s="253"/>
      <c r="W1377" s="253"/>
      <c r="X1377" s="253"/>
      <c r="Y1377" s="253"/>
      <c r="Z1377" s="253"/>
      <c r="AA1377" s="253"/>
      <c r="AB1377" s="253"/>
      <c r="AC1377" s="253"/>
      <c r="AD1377" s="253"/>
      <c r="AE1377" s="253"/>
      <c r="AF1377" s="253"/>
      <c r="AG1377" s="253"/>
      <c r="AH1377" s="253"/>
      <c r="AI1377" s="253">
        <v>0</v>
      </c>
      <c r="AJ1377" s="253"/>
      <c r="AK1377" s="253">
        <v>8450000</v>
      </c>
      <c r="AL1377" s="253"/>
      <c r="AM1377" s="253">
        <v>8450000</v>
      </c>
      <c r="AN1377" s="253"/>
      <c r="AO1377" s="253"/>
      <c r="AP1377" s="253"/>
      <c r="AQ1377" s="253"/>
      <c r="AR1377" s="253"/>
      <c r="AS1377" s="253">
        <f t="shared" si="169"/>
        <v>0</v>
      </c>
      <c r="AT1377" s="27">
        <f t="shared" si="168"/>
        <v>0</v>
      </c>
      <c r="BH1377" s="256"/>
    </row>
    <row r="1378" spans="1:60" ht="18" customHeight="1">
      <c r="A1378" s="218">
        <f>SUBTOTAL(3,$AT$7:AT1378)</f>
        <v>1372</v>
      </c>
      <c r="B1378" s="251" t="s">
        <v>14033</v>
      </c>
      <c r="C1378" s="251" t="str">
        <f t="shared" si="170"/>
        <v>012</v>
      </c>
      <c r="D1378" s="260" t="s">
        <v>5809</v>
      </c>
      <c r="E1378" s="258" t="s">
        <v>14034</v>
      </c>
      <c r="F1378" s="251" t="s">
        <v>8805</v>
      </c>
      <c r="G1378" s="251" t="s">
        <v>496</v>
      </c>
      <c r="H1378" s="251"/>
      <c r="I1378" s="259" t="s">
        <v>10223</v>
      </c>
      <c r="J1378" s="252"/>
      <c r="K1378" s="259" t="s">
        <v>10223</v>
      </c>
      <c r="L1378" s="252"/>
      <c r="M1378" s="251" t="s">
        <v>13813</v>
      </c>
      <c r="N1378" s="251"/>
      <c r="O1378" s="251"/>
      <c r="P1378" s="251"/>
      <c r="Q1378" s="288">
        <v>7500000</v>
      </c>
      <c r="R1378" s="288"/>
      <c r="S1378" s="288"/>
      <c r="T1378" s="288"/>
      <c r="U1378" s="253">
        <v>7500000</v>
      </c>
      <c r="V1378" s="253"/>
      <c r="W1378" s="253"/>
      <c r="X1378" s="253"/>
      <c r="Y1378" s="253"/>
      <c r="Z1378" s="253"/>
      <c r="AA1378" s="253"/>
      <c r="AB1378" s="253"/>
      <c r="AC1378" s="253"/>
      <c r="AD1378" s="253"/>
      <c r="AE1378" s="253"/>
      <c r="AF1378" s="253"/>
      <c r="AG1378" s="253"/>
      <c r="AH1378" s="253"/>
      <c r="AI1378" s="253">
        <v>0</v>
      </c>
      <c r="AJ1378" s="253"/>
      <c r="AK1378" s="253">
        <v>8450000</v>
      </c>
      <c r="AL1378" s="253"/>
      <c r="AM1378" s="253">
        <v>8450000</v>
      </c>
      <c r="AN1378" s="253"/>
      <c r="AO1378" s="253"/>
      <c r="AP1378" s="253"/>
      <c r="AQ1378" s="253"/>
      <c r="AR1378" s="253"/>
      <c r="AS1378" s="253">
        <f t="shared" si="169"/>
        <v>0</v>
      </c>
      <c r="AT1378" s="27">
        <f t="shared" si="168"/>
        <v>0</v>
      </c>
      <c r="BH1378" s="256"/>
    </row>
    <row r="1379" spans="1:60" ht="18" customHeight="1">
      <c r="A1379" s="218">
        <f>SUBTOTAL(3,$AT$7:AT1379)</f>
        <v>1373</v>
      </c>
      <c r="B1379" s="251" t="s">
        <v>13984</v>
      </c>
      <c r="C1379" s="251" t="str">
        <f t="shared" si="170"/>
        <v>012</v>
      </c>
      <c r="D1379" s="260" t="s">
        <v>13985</v>
      </c>
      <c r="E1379" s="258" t="s">
        <v>13986</v>
      </c>
      <c r="F1379" s="251" t="s">
        <v>12211</v>
      </c>
      <c r="G1379" s="251" t="s">
        <v>7106</v>
      </c>
      <c r="H1379" s="251"/>
      <c r="I1379" s="259" t="s">
        <v>10223</v>
      </c>
      <c r="J1379" s="252"/>
      <c r="K1379" s="259" t="s">
        <v>10223</v>
      </c>
      <c r="L1379" s="252"/>
      <c r="M1379" s="251" t="s">
        <v>13813</v>
      </c>
      <c r="N1379" s="251"/>
      <c r="O1379" s="251"/>
      <c r="P1379" s="251"/>
      <c r="Q1379" s="288">
        <v>7500000</v>
      </c>
      <c r="R1379" s="288"/>
      <c r="S1379" s="288"/>
      <c r="T1379" s="288"/>
      <c r="U1379" s="253"/>
      <c r="V1379" s="253"/>
      <c r="W1379" s="253"/>
      <c r="X1379" s="253"/>
      <c r="Y1379" s="253"/>
      <c r="Z1379" s="253"/>
      <c r="AA1379" s="253"/>
      <c r="AB1379" s="253"/>
      <c r="AC1379" s="253"/>
      <c r="AD1379" s="253"/>
      <c r="AE1379" s="253"/>
      <c r="AF1379" s="253"/>
      <c r="AG1379" s="253"/>
      <c r="AH1379" s="253"/>
      <c r="AI1379" s="253">
        <v>7500000</v>
      </c>
      <c r="AJ1379" s="253"/>
      <c r="AK1379" s="253">
        <v>8450000</v>
      </c>
      <c r="AL1379" s="253"/>
      <c r="AM1379" s="253"/>
      <c r="AN1379" s="253"/>
      <c r="AO1379" s="253"/>
      <c r="AP1379" s="253"/>
      <c r="AQ1379" s="253"/>
      <c r="AR1379" s="253"/>
      <c r="AS1379" s="253">
        <f t="shared" si="169"/>
        <v>8450000</v>
      </c>
      <c r="AT1379" s="27">
        <f t="shared" si="168"/>
        <v>15950000</v>
      </c>
      <c r="BH1379" s="256"/>
    </row>
    <row r="1380" spans="1:60" ht="18" customHeight="1">
      <c r="A1380" s="218">
        <f>SUBTOTAL(3,$AT$7:AT1380)</f>
        <v>1374</v>
      </c>
      <c r="B1380" s="251" t="s">
        <v>14038</v>
      </c>
      <c r="C1380" s="251" t="str">
        <f t="shared" si="170"/>
        <v>012</v>
      </c>
      <c r="D1380" s="260" t="s">
        <v>5387</v>
      </c>
      <c r="E1380" s="258" t="s">
        <v>14039</v>
      </c>
      <c r="F1380" s="251" t="s">
        <v>11104</v>
      </c>
      <c r="G1380" s="251" t="s">
        <v>496</v>
      </c>
      <c r="H1380" s="251"/>
      <c r="I1380" s="259" t="s">
        <v>10223</v>
      </c>
      <c r="J1380" s="252"/>
      <c r="K1380" s="259" t="s">
        <v>10223</v>
      </c>
      <c r="L1380" s="252"/>
      <c r="M1380" s="251" t="s">
        <v>13816</v>
      </c>
      <c r="N1380" s="251"/>
      <c r="O1380" s="251"/>
      <c r="P1380" s="251"/>
      <c r="Q1380" s="288">
        <v>7500000</v>
      </c>
      <c r="R1380" s="288"/>
      <c r="S1380" s="288"/>
      <c r="T1380" s="288"/>
      <c r="U1380" s="253">
        <v>7500000</v>
      </c>
      <c r="V1380" s="253"/>
      <c r="W1380" s="253"/>
      <c r="X1380" s="253"/>
      <c r="Y1380" s="253"/>
      <c r="Z1380" s="253"/>
      <c r="AA1380" s="253"/>
      <c r="AB1380" s="253"/>
      <c r="AC1380" s="253"/>
      <c r="AD1380" s="253"/>
      <c r="AE1380" s="253"/>
      <c r="AF1380" s="253"/>
      <c r="AG1380" s="253"/>
      <c r="AH1380" s="253"/>
      <c r="AI1380" s="253">
        <v>0</v>
      </c>
      <c r="AJ1380" s="253"/>
      <c r="AK1380" s="253">
        <v>8450000</v>
      </c>
      <c r="AL1380" s="253"/>
      <c r="AM1380" s="253">
        <v>8450000</v>
      </c>
      <c r="AN1380" s="253"/>
      <c r="AO1380" s="253"/>
      <c r="AP1380" s="253"/>
      <c r="AQ1380" s="253"/>
      <c r="AR1380" s="253"/>
      <c r="AS1380" s="253">
        <f t="shared" si="169"/>
        <v>0</v>
      </c>
      <c r="AT1380" s="27">
        <f t="shared" si="168"/>
        <v>0</v>
      </c>
      <c r="BH1380" s="256"/>
    </row>
    <row r="1381" spans="1:60" ht="18" customHeight="1">
      <c r="A1381" s="218">
        <f>SUBTOTAL(3,$AT$7:AT1381)</f>
        <v>1375</v>
      </c>
      <c r="B1381" s="251" t="s">
        <v>14040</v>
      </c>
      <c r="C1381" s="251" t="str">
        <f t="shared" si="170"/>
        <v>012</v>
      </c>
      <c r="D1381" s="260" t="s">
        <v>6161</v>
      </c>
      <c r="E1381" s="258" t="s">
        <v>9180</v>
      </c>
      <c r="F1381" s="251" t="s">
        <v>12156</v>
      </c>
      <c r="G1381" s="251" t="s">
        <v>496</v>
      </c>
      <c r="H1381" s="251"/>
      <c r="I1381" s="259" t="s">
        <v>10223</v>
      </c>
      <c r="J1381" s="252"/>
      <c r="K1381" s="259" t="s">
        <v>10223</v>
      </c>
      <c r="L1381" s="252"/>
      <c r="M1381" s="251" t="s">
        <v>13826</v>
      </c>
      <c r="N1381" s="251"/>
      <c r="O1381" s="251"/>
      <c r="P1381" s="251"/>
      <c r="Q1381" s="288">
        <v>7500000</v>
      </c>
      <c r="R1381" s="288"/>
      <c r="S1381" s="288"/>
      <c r="T1381" s="288"/>
      <c r="U1381" s="253">
        <v>7500000</v>
      </c>
      <c r="V1381" s="253"/>
      <c r="W1381" s="253"/>
      <c r="X1381" s="253"/>
      <c r="Y1381" s="253"/>
      <c r="Z1381" s="253"/>
      <c r="AA1381" s="253"/>
      <c r="AB1381" s="253"/>
      <c r="AC1381" s="253"/>
      <c r="AD1381" s="253"/>
      <c r="AE1381" s="253"/>
      <c r="AF1381" s="253"/>
      <c r="AG1381" s="253"/>
      <c r="AH1381" s="253"/>
      <c r="AI1381" s="253">
        <v>0</v>
      </c>
      <c r="AJ1381" s="253"/>
      <c r="AK1381" s="253">
        <v>8450000</v>
      </c>
      <c r="AL1381" s="253"/>
      <c r="AM1381" s="253">
        <v>8450000</v>
      </c>
      <c r="AN1381" s="253"/>
      <c r="AO1381" s="253"/>
      <c r="AP1381" s="253"/>
      <c r="AQ1381" s="253"/>
      <c r="AR1381" s="253"/>
      <c r="AS1381" s="253">
        <f t="shared" si="169"/>
        <v>0</v>
      </c>
      <c r="AT1381" s="27">
        <f t="shared" si="168"/>
        <v>0</v>
      </c>
      <c r="BH1381" s="256"/>
    </row>
    <row r="1382" spans="1:60" ht="18" customHeight="1">
      <c r="A1382" s="218">
        <f>SUBTOTAL(3,$AT$7:AT1382)</f>
        <v>1376</v>
      </c>
      <c r="B1382" s="251" t="s">
        <v>14041</v>
      </c>
      <c r="C1382" s="251" t="str">
        <f t="shared" si="170"/>
        <v>012</v>
      </c>
      <c r="D1382" s="260" t="s">
        <v>6433</v>
      </c>
      <c r="E1382" s="258" t="s">
        <v>14042</v>
      </c>
      <c r="F1382" s="251" t="s">
        <v>13338</v>
      </c>
      <c r="G1382" s="251" t="s">
        <v>7106</v>
      </c>
      <c r="H1382" s="251"/>
      <c r="I1382" s="259" t="s">
        <v>10223</v>
      </c>
      <c r="J1382" s="252"/>
      <c r="K1382" s="259" t="s">
        <v>10223</v>
      </c>
      <c r="L1382" s="252"/>
      <c r="M1382" s="251" t="s">
        <v>13810</v>
      </c>
      <c r="N1382" s="251"/>
      <c r="O1382" s="251"/>
      <c r="P1382" s="251"/>
      <c r="Q1382" s="288">
        <v>7500000</v>
      </c>
      <c r="R1382" s="288"/>
      <c r="S1382" s="288"/>
      <c r="T1382" s="288"/>
      <c r="U1382" s="253">
        <v>7500000</v>
      </c>
      <c r="V1382" s="253"/>
      <c r="W1382" s="253"/>
      <c r="X1382" s="253"/>
      <c r="Y1382" s="253"/>
      <c r="Z1382" s="253"/>
      <c r="AA1382" s="253"/>
      <c r="AB1382" s="253"/>
      <c r="AC1382" s="253"/>
      <c r="AD1382" s="253"/>
      <c r="AE1382" s="253"/>
      <c r="AF1382" s="253"/>
      <c r="AG1382" s="253"/>
      <c r="AH1382" s="253"/>
      <c r="AI1382" s="253">
        <v>0</v>
      </c>
      <c r="AJ1382" s="253"/>
      <c r="AK1382" s="253">
        <v>8450000</v>
      </c>
      <c r="AL1382" s="253"/>
      <c r="AM1382" s="253">
        <v>8450000</v>
      </c>
      <c r="AN1382" s="253"/>
      <c r="AO1382" s="253"/>
      <c r="AP1382" s="253"/>
      <c r="AQ1382" s="253"/>
      <c r="AR1382" s="253"/>
      <c r="AS1382" s="253">
        <f t="shared" si="169"/>
        <v>0</v>
      </c>
      <c r="AT1382" s="27">
        <f t="shared" si="168"/>
        <v>0</v>
      </c>
      <c r="BH1382" s="256"/>
    </row>
    <row r="1383" spans="1:60" ht="18" customHeight="1">
      <c r="A1383" s="218">
        <f>SUBTOTAL(3,$AT$7:AT1383)</f>
        <v>1377</v>
      </c>
      <c r="B1383" s="251" t="s">
        <v>14043</v>
      </c>
      <c r="C1383" s="251" t="str">
        <f t="shared" si="170"/>
        <v>012</v>
      </c>
      <c r="D1383" s="260" t="s">
        <v>6508</v>
      </c>
      <c r="E1383" s="258" t="s">
        <v>14044</v>
      </c>
      <c r="F1383" s="251" t="s">
        <v>10582</v>
      </c>
      <c r="G1383" s="251" t="s">
        <v>7106</v>
      </c>
      <c r="H1383" s="251"/>
      <c r="I1383" s="259" t="s">
        <v>10223</v>
      </c>
      <c r="J1383" s="252"/>
      <c r="K1383" s="259" t="s">
        <v>10223</v>
      </c>
      <c r="L1383" s="252"/>
      <c r="M1383" s="251" t="s">
        <v>13816</v>
      </c>
      <c r="N1383" s="251"/>
      <c r="O1383" s="251"/>
      <c r="P1383" s="251"/>
      <c r="Q1383" s="288">
        <v>7500000</v>
      </c>
      <c r="R1383" s="288"/>
      <c r="S1383" s="288"/>
      <c r="T1383" s="288"/>
      <c r="U1383" s="253">
        <v>7500000</v>
      </c>
      <c r="V1383" s="253"/>
      <c r="W1383" s="253"/>
      <c r="X1383" s="253"/>
      <c r="Y1383" s="253"/>
      <c r="Z1383" s="253"/>
      <c r="AA1383" s="253"/>
      <c r="AB1383" s="253"/>
      <c r="AC1383" s="253"/>
      <c r="AD1383" s="253"/>
      <c r="AE1383" s="253"/>
      <c r="AF1383" s="253"/>
      <c r="AG1383" s="253"/>
      <c r="AH1383" s="253"/>
      <c r="AI1383" s="253">
        <v>0</v>
      </c>
      <c r="AJ1383" s="253"/>
      <c r="AK1383" s="253">
        <v>8450000</v>
      </c>
      <c r="AL1383" s="253"/>
      <c r="AM1383" s="253">
        <v>8450000</v>
      </c>
      <c r="AN1383" s="253"/>
      <c r="AO1383" s="253"/>
      <c r="AP1383" s="253"/>
      <c r="AQ1383" s="253"/>
      <c r="AR1383" s="253"/>
      <c r="AS1383" s="253">
        <f t="shared" si="169"/>
        <v>0</v>
      </c>
      <c r="AT1383" s="27">
        <f t="shared" si="168"/>
        <v>0</v>
      </c>
      <c r="BH1383" s="256"/>
    </row>
    <row r="1384" spans="1:60" ht="18" customHeight="1">
      <c r="A1384" s="218">
        <f>SUBTOTAL(3,$AT$7:AT1384)</f>
        <v>1378</v>
      </c>
      <c r="B1384" s="251" t="s">
        <v>14045</v>
      </c>
      <c r="C1384" s="251" t="str">
        <f t="shared" si="170"/>
        <v>012</v>
      </c>
      <c r="D1384" s="260" t="s">
        <v>4823</v>
      </c>
      <c r="E1384" s="258" t="s">
        <v>14046</v>
      </c>
      <c r="F1384" s="251" t="s">
        <v>10948</v>
      </c>
      <c r="G1384" s="251" t="s">
        <v>496</v>
      </c>
      <c r="H1384" s="251"/>
      <c r="I1384" s="259" t="s">
        <v>10223</v>
      </c>
      <c r="J1384" s="252"/>
      <c r="K1384" s="259" t="s">
        <v>10223</v>
      </c>
      <c r="L1384" s="252"/>
      <c r="M1384" s="251" t="s">
        <v>13826</v>
      </c>
      <c r="N1384" s="251"/>
      <c r="O1384" s="251"/>
      <c r="P1384" s="251"/>
      <c r="Q1384" s="288">
        <v>7500000</v>
      </c>
      <c r="R1384" s="288"/>
      <c r="S1384" s="288"/>
      <c r="T1384" s="288"/>
      <c r="U1384" s="253">
        <v>7500000</v>
      </c>
      <c r="V1384" s="253"/>
      <c r="W1384" s="253"/>
      <c r="X1384" s="253"/>
      <c r="Y1384" s="253"/>
      <c r="Z1384" s="253"/>
      <c r="AA1384" s="253"/>
      <c r="AB1384" s="253"/>
      <c r="AC1384" s="253"/>
      <c r="AD1384" s="253"/>
      <c r="AE1384" s="253"/>
      <c r="AF1384" s="253"/>
      <c r="AG1384" s="253"/>
      <c r="AH1384" s="253"/>
      <c r="AI1384" s="253">
        <v>0</v>
      </c>
      <c r="AJ1384" s="253"/>
      <c r="AK1384" s="253">
        <v>8450000</v>
      </c>
      <c r="AL1384" s="253"/>
      <c r="AM1384" s="253"/>
      <c r="AN1384" s="253"/>
      <c r="AO1384" s="253"/>
      <c r="AP1384" s="253"/>
      <c r="AQ1384" s="253"/>
      <c r="AR1384" s="253"/>
      <c r="AS1384" s="253">
        <f t="shared" si="169"/>
        <v>8450000</v>
      </c>
      <c r="AT1384" s="27">
        <f t="shared" si="168"/>
        <v>8450000</v>
      </c>
      <c r="BH1384" s="256"/>
    </row>
    <row r="1385" spans="1:60" ht="18" customHeight="1">
      <c r="A1385" s="218">
        <f>SUBTOTAL(3,$AT$7:AT1385)</f>
        <v>1379</v>
      </c>
      <c r="B1385" s="251" t="s">
        <v>14007</v>
      </c>
      <c r="C1385" s="251" t="str">
        <f t="shared" si="170"/>
        <v>012</v>
      </c>
      <c r="D1385" s="260" t="s">
        <v>14008</v>
      </c>
      <c r="E1385" s="258" t="s">
        <v>14009</v>
      </c>
      <c r="F1385" s="251" t="s">
        <v>11200</v>
      </c>
      <c r="G1385" s="251" t="s">
        <v>496</v>
      </c>
      <c r="H1385" s="251"/>
      <c r="I1385" s="259" t="s">
        <v>10223</v>
      </c>
      <c r="J1385" s="252"/>
      <c r="K1385" s="259" t="s">
        <v>10223</v>
      </c>
      <c r="L1385" s="252"/>
      <c r="M1385" s="251" t="s">
        <v>13810</v>
      </c>
      <c r="N1385" s="251"/>
      <c r="O1385" s="251"/>
      <c r="P1385" s="251"/>
      <c r="Q1385" s="288">
        <v>7500000</v>
      </c>
      <c r="R1385" s="288"/>
      <c r="S1385" s="288"/>
      <c r="T1385" s="288"/>
      <c r="U1385" s="253"/>
      <c r="V1385" s="253"/>
      <c r="W1385" s="253">
        <v>7500000</v>
      </c>
      <c r="X1385" s="253"/>
      <c r="Y1385" s="253"/>
      <c r="Z1385" s="253"/>
      <c r="AA1385" s="253"/>
      <c r="AB1385" s="253"/>
      <c r="AC1385" s="253"/>
      <c r="AD1385" s="253"/>
      <c r="AE1385" s="253"/>
      <c r="AF1385" s="253"/>
      <c r="AG1385" s="253"/>
      <c r="AH1385" s="253"/>
      <c r="AI1385" s="253">
        <v>0</v>
      </c>
      <c r="AJ1385" s="253"/>
      <c r="AK1385" s="253">
        <v>8450000</v>
      </c>
      <c r="AL1385" s="253"/>
      <c r="AM1385" s="253"/>
      <c r="AN1385" s="253"/>
      <c r="AO1385" s="253">
        <v>8450000</v>
      </c>
      <c r="AP1385" s="253"/>
      <c r="AQ1385" s="253"/>
      <c r="AR1385" s="253"/>
      <c r="AS1385" s="253">
        <f>IF(SUM(AL1385:AO1385)&lt;SUM(AK1385),SUM(AK1385)-SUM(AL1385:AO1385),)</f>
        <v>0</v>
      </c>
      <c r="AT1385" s="27">
        <f t="shared" si="168"/>
        <v>0</v>
      </c>
      <c r="BH1385" s="256"/>
    </row>
    <row r="1386" spans="1:60" ht="18" customHeight="1">
      <c r="A1386" s="218">
        <f>SUBTOTAL(3,$AT$7:AT1386)</f>
        <v>1380</v>
      </c>
      <c r="B1386" s="271" t="s">
        <v>14020</v>
      </c>
      <c r="C1386" s="271" t="str">
        <f t="shared" si="170"/>
        <v>012</v>
      </c>
      <c r="D1386" s="272" t="s">
        <v>14021</v>
      </c>
      <c r="E1386" s="273" t="s">
        <v>14022</v>
      </c>
      <c r="F1386" s="251" t="s">
        <v>11875</v>
      </c>
      <c r="G1386" s="251" t="s">
        <v>496</v>
      </c>
      <c r="H1386" s="251"/>
      <c r="I1386" s="259" t="s">
        <v>10223</v>
      </c>
      <c r="J1386" s="252"/>
      <c r="K1386" s="259" t="s">
        <v>10223</v>
      </c>
      <c r="L1386" s="252"/>
      <c r="M1386" s="271" t="s">
        <v>13810</v>
      </c>
      <c r="N1386" s="271"/>
      <c r="O1386" s="271"/>
      <c r="P1386" s="271"/>
      <c r="Q1386" s="290">
        <v>7500000</v>
      </c>
      <c r="R1386" s="290"/>
      <c r="S1386" s="290"/>
      <c r="T1386" s="290"/>
      <c r="U1386" s="253"/>
      <c r="V1386" s="253"/>
      <c r="W1386" s="253">
        <v>7500000</v>
      </c>
      <c r="X1386" s="253"/>
      <c r="Y1386" s="253"/>
      <c r="Z1386" s="253"/>
      <c r="AA1386" s="253"/>
      <c r="AB1386" s="253"/>
      <c r="AC1386" s="253"/>
      <c r="AD1386" s="253"/>
      <c r="AE1386" s="253"/>
      <c r="AF1386" s="253"/>
      <c r="AG1386" s="253"/>
      <c r="AH1386" s="253"/>
      <c r="AI1386" s="253">
        <v>0</v>
      </c>
      <c r="AJ1386" s="253"/>
      <c r="AK1386" s="253">
        <v>8450000</v>
      </c>
      <c r="AL1386" s="253"/>
      <c r="AM1386" s="253">
        <v>8450000</v>
      </c>
      <c r="AN1386" s="253"/>
      <c r="AO1386" s="253"/>
      <c r="AP1386" s="253"/>
      <c r="AQ1386" s="253"/>
      <c r="AR1386" s="253"/>
      <c r="AS1386" s="253">
        <f t="shared" ref="AS1386:AS1398" si="171">IF(SUM(AL1386:AM1386)&lt;SUM(AK1386),SUM(AK1386)-SUM(AL1386:AM1386),)</f>
        <v>0</v>
      </c>
      <c r="AT1386" s="27">
        <f t="shared" si="168"/>
        <v>0</v>
      </c>
      <c r="AU1386" s="269"/>
      <c r="AV1386" s="269"/>
      <c r="AW1386" s="269"/>
      <c r="AX1386" s="269"/>
      <c r="AY1386" s="269"/>
      <c r="BA1386" s="269"/>
      <c r="BB1386" s="269"/>
      <c r="BC1386" s="269"/>
      <c r="BH1386" s="256"/>
    </row>
    <row r="1387" spans="1:60" ht="18" customHeight="1">
      <c r="A1387" s="218">
        <f>SUBTOTAL(3,$AT$7:AT1387)</f>
        <v>1381</v>
      </c>
      <c r="B1387" s="251" t="s">
        <v>14053</v>
      </c>
      <c r="C1387" s="251" t="str">
        <f t="shared" si="170"/>
        <v>012</v>
      </c>
      <c r="D1387" s="260" t="s">
        <v>6087</v>
      </c>
      <c r="E1387" s="258" t="s">
        <v>14054</v>
      </c>
      <c r="F1387" s="251" t="s">
        <v>11545</v>
      </c>
      <c r="G1387" s="251" t="s">
        <v>496</v>
      </c>
      <c r="H1387" s="251"/>
      <c r="I1387" s="259" t="s">
        <v>10223</v>
      </c>
      <c r="J1387" s="252"/>
      <c r="K1387" s="259" t="s">
        <v>10223</v>
      </c>
      <c r="L1387" s="252"/>
      <c r="M1387" s="251" t="s">
        <v>13816</v>
      </c>
      <c r="N1387" s="251"/>
      <c r="O1387" s="251"/>
      <c r="P1387" s="251"/>
      <c r="Q1387" s="288">
        <v>7500000</v>
      </c>
      <c r="R1387" s="288"/>
      <c r="S1387" s="288"/>
      <c r="T1387" s="288"/>
      <c r="U1387" s="253">
        <v>7500000</v>
      </c>
      <c r="V1387" s="253"/>
      <c r="W1387" s="253"/>
      <c r="X1387" s="253"/>
      <c r="Y1387" s="253"/>
      <c r="Z1387" s="253"/>
      <c r="AA1387" s="253"/>
      <c r="AB1387" s="253"/>
      <c r="AC1387" s="253"/>
      <c r="AD1387" s="253"/>
      <c r="AE1387" s="253"/>
      <c r="AF1387" s="253"/>
      <c r="AG1387" s="253"/>
      <c r="AH1387" s="253"/>
      <c r="AI1387" s="253">
        <v>0</v>
      </c>
      <c r="AJ1387" s="253"/>
      <c r="AK1387" s="253">
        <v>8450000</v>
      </c>
      <c r="AL1387" s="253"/>
      <c r="AM1387" s="253">
        <v>8450000</v>
      </c>
      <c r="AN1387" s="253"/>
      <c r="AO1387" s="253"/>
      <c r="AP1387" s="253"/>
      <c r="AQ1387" s="253"/>
      <c r="AR1387" s="253"/>
      <c r="AS1387" s="253">
        <f t="shared" si="171"/>
        <v>0</v>
      </c>
      <c r="AT1387" s="27">
        <f t="shared" si="168"/>
        <v>0</v>
      </c>
      <c r="BH1387" s="256"/>
    </row>
    <row r="1388" spans="1:60" ht="18" customHeight="1">
      <c r="A1388" s="218">
        <f>SUBTOTAL(3,$AT$7:AT1388)</f>
        <v>1382</v>
      </c>
      <c r="B1388" s="251" t="s">
        <v>14055</v>
      </c>
      <c r="C1388" s="251" t="str">
        <f t="shared" si="170"/>
        <v>012</v>
      </c>
      <c r="D1388" s="260" t="s">
        <v>6467</v>
      </c>
      <c r="E1388" s="258" t="s">
        <v>14056</v>
      </c>
      <c r="F1388" s="251" t="s">
        <v>12427</v>
      </c>
      <c r="G1388" s="251" t="s">
        <v>496</v>
      </c>
      <c r="H1388" s="251"/>
      <c r="I1388" s="259" t="s">
        <v>10223</v>
      </c>
      <c r="J1388" s="252"/>
      <c r="K1388" s="259" t="s">
        <v>10223</v>
      </c>
      <c r="L1388" s="252"/>
      <c r="M1388" s="251" t="s">
        <v>13826</v>
      </c>
      <c r="N1388" s="251"/>
      <c r="O1388" s="251"/>
      <c r="P1388" s="251"/>
      <c r="Q1388" s="288">
        <v>7500000</v>
      </c>
      <c r="R1388" s="288"/>
      <c r="S1388" s="288"/>
      <c r="T1388" s="288"/>
      <c r="U1388" s="253">
        <v>7500000</v>
      </c>
      <c r="V1388" s="253"/>
      <c r="W1388" s="253"/>
      <c r="X1388" s="253"/>
      <c r="Y1388" s="253"/>
      <c r="Z1388" s="253"/>
      <c r="AA1388" s="253"/>
      <c r="AB1388" s="253"/>
      <c r="AC1388" s="253"/>
      <c r="AD1388" s="253"/>
      <c r="AE1388" s="253"/>
      <c r="AF1388" s="253"/>
      <c r="AG1388" s="253"/>
      <c r="AH1388" s="253"/>
      <c r="AI1388" s="253">
        <v>0</v>
      </c>
      <c r="AJ1388" s="253"/>
      <c r="AK1388" s="253">
        <v>8450000</v>
      </c>
      <c r="AL1388" s="253"/>
      <c r="AM1388" s="253">
        <v>8450000</v>
      </c>
      <c r="AN1388" s="253"/>
      <c r="AO1388" s="253"/>
      <c r="AP1388" s="253"/>
      <c r="AQ1388" s="253"/>
      <c r="AR1388" s="253"/>
      <c r="AS1388" s="253">
        <f t="shared" si="171"/>
        <v>0</v>
      </c>
      <c r="AT1388" s="27">
        <f t="shared" si="168"/>
        <v>0</v>
      </c>
      <c r="BH1388" s="256"/>
    </row>
    <row r="1389" spans="1:60" ht="18" customHeight="1">
      <c r="A1389" s="218">
        <f>SUBTOTAL(3,$AT$7:AT1389)</f>
        <v>1383</v>
      </c>
      <c r="B1389" s="251" t="s">
        <v>14057</v>
      </c>
      <c r="C1389" s="251" t="str">
        <f t="shared" si="170"/>
        <v>012</v>
      </c>
      <c r="D1389" s="260" t="s">
        <v>5028</v>
      </c>
      <c r="E1389" s="258" t="s">
        <v>14058</v>
      </c>
      <c r="F1389" s="251" t="s">
        <v>13456</v>
      </c>
      <c r="G1389" s="251" t="s">
        <v>496</v>
      </c>
      <c r="H1389" s="251"/>
      <c r="I1389" s="259" t="s">
        <v>10223</v>
      </c>
      <c r="J1389" s="252"/>
      <c r="K1389" s="259" t="s">
        <v>10223</v>
      </c>
      <c r="L1389" s="252"/>
      <c r="M1389" s="251" t="s">
        <v>13816</v>
      </c>
      <c r="N1389" s="251"/>
      <c r="O1389" s="251"/>
      <c r="P1389" s="251"/>
      <c r="Q1389" s="288">
        <v>7500000</v>
      </c>
      <c r="R1389" s="288"/>
      <c r="S1389" s="288"/>
      <c r="T1389" s="288"/>
      <c r="U1389" s="253">
        <v>7500000</v>
      </c>
      <c r="V1389" s="253"/>
      <c r="W1389" s="253"/>
      <c r="X1389" s="253"/>
      <c r="Y1389" s="253"/>
      <c r="Z1389" s="253"/>
      <c r="AA1389" s="253"/>
      <c r="AB1389" s="253"/>
      <c r="AC1389" s="253"/>
      <c r="AD1389" s="253"/>
      <c r="AE1389" s="253"/>
      <c r="AF1389" s="253"/>
      <c r="AG1389" s="253"/>
      <c r="AH1389" s="253"/>
      <c r="AI1389" s="253">
        <v>0</v>
      </c>
      <c r="AJ1389" s="253"/>
      <c r="AK1389" s="253">
        <v>8450000</v>
      </c>
      <c r="AL1389" s="253"/>
      <c r="AM1389" s="253">
        <v>8450000</v>
      </c>
      <c r="AN1389" s="253"/>
      <c r="AO1389" s="253"/>
      <c r="AP1389" s="253"/>
      <c r="AQ1389" s="253"/>
      <c r="AR1389" s="253"/>
      <c r="AS1389" s="253">
        <f t="shared" si="171"/>
        <v>0</v>
      </c>
      <c r="AT1389" s="27">
        <f t="shared" si="168"/>
        <v>0</v>
      </c>
      <c r="BH1389" s="256"/>
    </row>
    <row r="1390" spans="1:60" ht="18" customHeight="1">
      <c r="A1390" s="218">
        <f>SUBTOTAL(3,$AT$7:AT1390)</f>
        <v>1384</v>
      </c>
      <c r="B1390" s="251" t="s">
        <v>14059</v>
      </c>
      <c r="C1390" s="251" t="str">
        <f t="shared" si="170"/>
        <v>012</v>
      </c>
      <c r="D1390" s="260" t="s">
        <v>5678</v>
      </c>
      <c r="E1390" s="258" t="s">
        <v>14060</v>
      </c>
      <c r="F1390" s="251" t="s">
        <v>8805</v>
      </c>
      <c r="G1390" s="251" t="s">
        <v>7106</v>
      </c>
      <c r="H1390" s="251"/>
      <c r="I1390" s="259" t="s">
        <v>10223</v>
      </c>
      <c r="J1390" s="252"/>
      <c r="K1390" s="259" t="s">
        <v>10223</v>
      </c>
      <c r="L1390" s="252"/>
      <c r="M1390" s="251" t="s">
        <v>13813</v>
      </c>
      <c r="N1390" s="251"/>
      <c r="O1390" s="251"/>
      <c r="P1390" s="251"/>
      <c r="Q1390" s="288">
        <v>7500000</v>
      </c>
      <c r="R1390" s="288"/>
      <c r="S1390" s="288"/>
      <c r="T1390" s="288"/>
      <c r="U1390" s="253">
        <v>7500000</v>
      </c>
      <c r="V1390" s="253"/>
      <c r="W1390" s="253"/>
      <c r="X1390" s="253"/>
      <c r="Y1390" s="253"/>
      <c r="Z1390" s="253"/>
      <c r="AA1390" s="253"/>
      <c r="AB1390" s="253"/>
      <c r="AC1390" s="253"/>
      <c r="AD1390" s="253"/>
      <c r="AE1390" s="253"/>
      <c r="AF1390" s="253"/>
      <c r="AG1390" s="253"/>
      <c r="AH1390" s="253"/>
      <c r="AI1390" s="253">
        <v>0</v>
      </c>
      <c r="AJ1390" s="253"/>
      <c r="AK1390" s="253">
        <v>8450000</v>
      </c>
      <c r="AL1390" s="253"/>
      <c r="AM1390" s="253">
        <v>8450000</v>
      </c>
      <c r="AN1390" s="253"/>
      <c r="AO1390" s="253"/>
      <c r="AP1390" s="253"/>
      <c r="AQ1390" s="253"/>
      <c r="AR1390" s="253"/>
      <c r="AS1390" s="253">
        <f t="shared" si="171"/>
        <v>0</v>
      </c>
      <c r="AT1390" s="27">
        <f t="shared" si="168"/>
        <v>0</v>
      </c>
      <c r="BH1390" s="256"/>
    </row>
    <row r="1391" spans="1:60" ht="18" customHeight="1">
      <c r="A1391" s="218">
        <f>SUBTOTAL(3,$AT$7:AT1391)</f>
        <v>1385</v>
      </c>
      <c r="B1391" s="251" t="s">
        <v>14061</v>
      </c>
      <c r="C1391" s="251" t="str">
        <f t="shared" si="170"/>
        <v>012</v>
      </c>
      <c r="D1391" s="260" t="s">
        <v>6263</v>
      </c>
      <c r="E1391" s="258" t="s">
        <v>14062</v>
      </c>
      <c r="F1391" s="251" t="s">
        <v>11938</v>
      </c>
      <c r="G1391" s="251" t="s">
        <v>7106</v>
      </c>
      <c r="H1391" s="251"/>
      <c r="I1391" s="259" t="s">
        <v>10223</v>
      </c>
      <c r="J1391" s="252"/>
      <c r="K1391" s="259" t="s">
        <v>10223</v>
      </c>
      <c r="L1391" s="252"/>
      <c r="M1391" s="251" t="s">
        <v>13826</v>
      </c>
      <c r="N1391" s="251"/>
      <c r="O1391" s="251"/>
      <c r="P1391" s="251"/>
      <c r="Q1391" s="288">
        <v>7500000</v>
      </c>
      <c r="R1391" s="288"/>
      <c r="S1391" s="288"/>
      <c r="T1391" s="288"/>
      <c r="U1391" s="253">
        <v>7500000</v>
      </c>
      <c r="V1391" s="253"/>
      <c r="W1391" s="253"/>
      <c r="X1391" s="253"/>
      <c r="Y1391" s="253"/>
      <c r="Z1391" s="253"/>
      <c r="AA1391" s="253"/>
      <c r="AB1391" s="253"/>
      <c r="AC1391" s="253"/>
      <c r="AD1391" s="253"/>
      <c r="AE1391" s="253"/>
      <c r="AF1391" s="253"/>
      <c r="AG1391" s="253"/>
      <c r="AH1391" s="253"/>
      <c r="AI1391" s="253">
        <v>0</v>
      </c>
      <c r="AJ1391" s="253"/>
      <c r="AK1391" s="253">
        <v>8450000</v>
      </c>
      <c r="AL1391" s="253"/>
      <c r="AM1391" s="253">
        <v>8450000</v>
      </c>
      <c r="AN1391" s="253"/>
      <c r="AO1391" s="253"/>
      <c r="AP1391" s="253"/>
      <c r="AQ1391" s="253"/>
      <c r="AR1391" s="253"/>
      <c r="AS1391" s="253">
        <f t="shared" si="171"/>
        <v>0</v>
      </c>
      <c r="AT1391" s="27">
        <f t="shared" si="168"/>
        <v>0</v>
      </c>
      <c r="BH1391" s="256"/>
    </row>
    <row r="1392" spans="1:60" ht="18" customHeight="1">
      <c r="A1392" s="218">
        <f>SUBTOTAL(3,$AT$7:AT1392)</f>
        <v>1386</v>
      </c>
      <c r="B1392" s="251" t="s">
        <v>14063</v>
      </c>
      <c r="C1392" s="251" t="str">
        <f t="shared" si="170"/>
        <v>012</v>
      </c>
      <c r="D1392" s="260" t="s">
        <v>5026</v>
      </c>
      <c r="E1392" s="258" t="s">
        <v>14064</v>
      </c>
      <c r="F1392" s="251" t="s">
        <v>10807</v>
      </c>
      <c r="G1392" s="251" t="s">
        <v>7106</v>
      </c>
      <c r="H1392" s="251"/>
      <c r="I1392" s="259" t="s">
        <v>10223</v>
      </c>
      <c r="J1392" s="252"/>
      <c r="K1392" s="259" t="s">
        <v>10223</v>
      </c>
      <c r="L1392" s="252"/>
      <c r="M1392" s="251" t="s">
        <v>13816</v>
      </c>
      <c r="N1392" s="251"/>
      <c r="O1392" s="251"/>
      <c r="P1392" s="251"/>
      <c r="Q1392" s="288">
        <v>7500000</v>
      </c>
      <c r="R1392" s="288"/>
      <c r="S1392" s="288"/>
      <c r="T1392" s="288"/>
      <c r="U1392" s="253">
        <v>7500000</v>
      </c>
      <c r="V1392" s="253"/>
      <c r="W1392" s="253"/>
      <c r="X1392" s="253"/>
      <c r="Y1392" s="253"/>
      <c r="Z1392" s="253"/>
      <c r="AA1392" s="253"/>
      <c r="AB1392" s="253"/>
      <c r="AC1392" s="253"/>
      <c r="AD1392" s="253"/>
      <c r="AE1392" s="253"/>
      <c r="AF1392" s="253"/>
      <c r="AG1392" s="253"/>
      <c r="AH1392" s="253"/>
      <c r="AI1392" s="253">
        <v>0</v>
      </c>
      <c r="AJ1392" s="253"/>
      <c r="AK1392" s="253">
        <v>8450000</v>
      </c>
      <c r="AL1392" s="253"/>
      <c r="AM1392" s="253">
        <v>8450000</v>
      </c>
      <c r="AN1392" s="253"/>
      <c r="AO1392" s="253"/>
      <c r="AP1392" s="253"/>
      <c r="AQ1392" s="253"/>
      <c r="AR1392" s="253"/>
      <c r="AS1392" s="253">
        <f t="shared" si="171"/>
        <v>0</v>
      </c>
      <c r="AT1392" s="27">
        <f t="shared" si="168"/>
        <v>0</v>
      </c>
      <c r="BH1392" s="256"/>
    </row>
    <row r="1393" spans="1:60" ht="18" customHeight="1">
      <c r="A1393" s="218">
        <f>SUBTOTAL(3,$AT$7:AT1393)</f>
        <v>1387</v>
      </c>
      <c r="B1393" s="251" t="s">
        <v>14065</v>
      </c>
      <c r="C1393" s="251" t="str">
        <f t="shared" si="170"/>
        <v>012</v>
      </c>
      <c r="D1393" s="260" t="s">
        <v>5472</v>
      </c>
      <c r="E1393" s="258" t="s">
        <v>14066</v>
      </c>
      <c r="F1393" s="251" t="s">
        <v>10714</v>
      </c>
      <c r="G1393" s="251" t="s">
        <v>7106</v>
      </c>
      <c r="H1393" s="251"/>
      <c r="I1393" s="259" t="s">
        <v>10223</v>
      </c>
      <c r="J1393" s="252"/>
      <c r="K1393" s="259" t="s">
        <v>10223</v>
      </c>
      <c r="L1393" s="252"/>
      <c r="M1393" s="251" t="s">
        <v>13813</v>
      </c>
      <c r="N1393" s="251"/>
      <c r="O1393" s="251"/>
      <c r="P1393" s="251"/>
      <c r="Q1393" s="288">
        <v>7500000</v>
      </c>
      <c r="R1393" s="288"/>
      <c r="S1393" s="288"/>
      <c r="T1393" s="288"/>
      <c r="U1393" s="253">
        <v>7500000</v>
      </c>
      <c r="V1393" s="253"/>
      <c r="W1393" s="253"/>
      <c r="X1393" s="253"/>
      <c r="Y1393" s="253"/>
      <c r="Z1393" s="253"/>
      <c r="AA1393" s="253"/>
      <c r="AB1393" s="253"/>
      <c r="AC1393" s="253"/>
      <c r="AD1393" s="253"/>
      <c r="AE1393" s="253"/>
      <c r="AF1393" s="253"/>
      <c r="AG1393" s="253"/>
      <c r="AH1393" s="253"/>
      <c r="AI1393" s="253">
        <v>0</v>
      </c>
      <c r="AJ1393" s="253"/>
      <c r="AK1393" s="253">
        <v>8450000</v>
      </c>
      <c r="AL1393" s="253"/>
      <c r="AM1393" s="253">
        <v>8450000</v>
      </c>
      <c r="AN1393" s="253"/>
      <c r="AO1393" s="253"/>
      <c r="AP1393" s="253"/>
      <c r="AQ1393" s="253"/>
      <c r="AR1393" s="253"/>
      <c r="AS1393" s="253">
        <f t="shared" si="171"/>
        <v>0</v>
      </c>
      <c r="AT1393" s="27">
        <f t="shared" si="168"/>
        <v>0</v>
      </c>
      <c r="BH1393" s="256"/>
    </row>
    <row r="1394" spans="1:60" ht="18" customHeight="1">
      <c r="A1394" s="218">
        <f>SUBTOTAL(3,$AT$7:AT1394)</f>
        <v>1388</v>
      </c>
      <c r="B1394" s="251" t="s">
        <v>14067</v>
      </c>
      <c r="C1394" s="251" t="str">
        <f t="shared" si="170"/>
        <v>012</v>
      </c>
      <c r="D1394" s="260" t="s">
        <v>6435</v>
      </c>
      <c r="E1394" s="258" t="s">
        <v>14068</v>
      </c>
      <c r="F1394" s="251" t="s">
        <v>8914</v>
      </c>
      <c r="G1394" s="251" t="s">
        <v>7106</v>
      </c>
      <c r="H1394" s="251"/>
      <c r="I1394" s="259" t="s">
        <v>10223</v>
      </c>
      <c r="J1394" s="252"/>
      <c r="K1394" s="259" t="s">
        <v>10223</v>
      </c>
      <c r="L1394" s="252"/>
      <c r="M1394" s="251" t="s">
        <v>13816</v>
      </c>
      <c r="N1394" s="251"/>
      <c r="O1394" s="251"/>
      <c r="P1394" s="251"/>
      <c r="Q1394" s="288">
        <v>7500000</v>
      </c>
      <c r="R1394" s="288"/>
      <c r="S1394" s="288"/>
      <c r="T1394" s="288"/>
      <c r="U1394" s="253">
        <v>7500000</v>
      </c>
      <c r="V1394" s="253"/>
      <c r="W1394" s="253"/>
      <c r="X1394" s="253"/>
      <c r="Y1394" s="253"/>
      <c r="Z1394" s="253"/>
      <c r="AA1394" s="253"/>
      <c r="AB1394" s="253"/>
      <c r="AC1394" s="253"/>
      <c r="AD1394" s="253"/>
      <c r="AE1394" s="253"/>
      <c r="AF1394" s="253"/>
      <c r="AG1394" s="253"/>
      <c r="AH1394" s="253"/>
      <c r="AI1394" s="253">
        <v>0</v>
      </c>
      <c r="AJ1394" s="253"/>
      <c r="AK1394" s="253">
        <v>8450000</v>
      </c>
      <c r="AL1394" s="253"/>
      <c r="AM1394" s="253">
        <v>8450000</v>
      </c>
      <c r="AN1394" s="253"/>
      <c r="AO1394" s="253"/>
      <c r="AP1394" s="253"/>
      <c r="AQ1394" s="253"/>
      <c r="AR1394" s="253"/>
      <c r="AS1394" s="253">
        <f t="shared" si="171"/>
        <v>0</v>
      </c>
      <c r="AT1394" s="27">
        <f t="shared" si="168"/>
        <v>0</v>
      </c>
      <c r="BH1394" s="256"/>
    </row>
    <row r="1395" spans="1:60" ht="18" customHeight="1">
      <c r="A1395" s="218">
        <f>SUBTOTAL(3,$AT$7:AT1395)</f>
        <v>1389</v>
      </c>
      <c r="B1395" s="251" t="s">
        <v>14069</v>
      </c>
      <c r="C1395" s="251" t="str">
        <f t="shared" si="170"/>
        <v>012</v>
      </c>
      <c r="D1395" s="260" t="s">
        <v>5746</v>
      </c>
      <c r="E1395" s="258" t="s">
        <v>14070</v>
      </c>
      <c r="F1395" s="251" t="s">
        <v>8041</v>
      </c>
      <c r="G1395" s="251" t="s">
        <v>7106</v>
      </c>
      <c r="H1395" s="251"/>
      <c r="I1395" s="259" t="s">
        <v>10223</v>
      </c>
      <c r="J1395" s="252"/>
      <c r="K1395" s="259" t="s">
        <v>10223</v>
      </c>
      <c r="L1395" s="252"/>
      <c r="M1395" s="251" t="s">
        <v>13826</v>
      </c>
      <c r="N1395" s="251"/>
      <c r="O1395" s="251"/>
      <c r="P1395" s="251"/>
      <c r="Q1395" s="288">
        <v>7500000</v>
      </c>
      <c r="R1395" s="288"/>
      <c r="S1395" s="288"/>
      <c r="T1395" s="288"/>
      <c r="U1395" s="253">
        <v>7500000</v>
      </c>
      <c r="V1395" s="253"/>
      <c r="W1395" s="253"/>
      <c r="X1395" s="253"/>
      <c r="Y1395" s="253"/>
      <c r="Z1395" s="253"/>
      <c r="AA1395" s="253"/>
      <c r="AB1395" s="253"/>
      <c r="AC1395" s="253"/>
      <c r="AD1395" s="253"/>
      <c r="AE1395" s="253"/>
      <c r="AF1395" s="253"/>
      <c r="AG1395" s="253"/>
      <c r="AH1395" s="253"/>
      <c r="AI1395" s="253">
        <v>0</v>
      </c>
      <c r="AJ1395" s="253"/>
      <c r="AK1395" s="253">
        <v>8450000</v>
      </c>
      <c r="AL1395" s="253"/>
      <c r="AM1395" s="253">
        <v>8450000</v>
      </c>
      <c r="AN1395" s="253"/>
      <c r="AO1395" s="253"/>
      <c r="AP1395" s="253"/>
      <c r="AQ1395" s="253"/>
      <c r="AR1395" s="253"/>
      <c r="AS1395" s="253">
        <f t="shared" si="171"/>
        <v>0</v>
      </c>
      <c r="AT1395" s="27">
        <f t="shared" si="168"/>
        <v>0</v>
      </c>
      <c r="BH1395" s="256"/>
    </row>
    <row r="1396" spans="1:60" ht="18" customHeight="1">
      <c r="A1396" s="218">
        <f>SUBTOTAL(3,$AT$7:AT1396)</f>
        <v>1390</v>
      </c>
      <c r="B1396" s="251" t="s">
        <v>14035</v>
      </c>
      <c r="C1396" s="251" t="str">
        <f t="shared" si="170"/>
        <v>012</v>
      </c>
      <c r="D1396" s="260" t="s">
        <v>14036</v>
      </c>
      <c r="E1396" s="258" t="s">
        <v>14037</v>
      </c>
      <c r="F1396" s="251" t="s">
        <v>10932</v>
      </c>
      <c r="G1396" s="251" t="s">
        <v>496</v>
      </c>
      <c r="H1396" s="251"/>
      <c r="I1396" s="259" t="s">
        <v>10223</v>
      </c>
      <c r="J1396" s="252"/>
      <c r="K1396" s="259" t="s">
        <v>10223</v>
      </c>
      <c r="L1396" s="252"/>
      <c r="M1396" s="251" t="s">
        <v>13810</v>
      </c>
      <c r="N1396" s="251"/>
      <c r="O1396" s="251"/>
      <c r="P1396" s="251"/>
      <c r="Q1396" s="288">
        <v>7500000</v>
      </c>
      <c r="R1396" s="288"/>
      <c r="S1396" s="288"/>
      <c r="T1396" s="288"/>
      <c r="U1396" s="253"/>
      <c r="V1396" s="253"/>
      <c r="W1396" s="253"/>
      <c r="X1396" s="253"/>
      <c r="Y1396" s="253"/>
      <c r="Z1396" s="253"/>
      <c r="AA1396" s="253">
        <v>7500000</v>
      </c>
      <c r="AB1396" s="253"/>
      <c r="AC1396" s="253"/>
      <c r="AD1396" s="253"/>
      <c r="AE1396" s="253"/>
      <c r="AF1396" s="253"/>
      <c r="AG1396" s="253"/>
      <c r="AH1396" s="253"/>
      <c r="AI1396" s="253">
        <v>0</v>
      </c>
      <c r="AJ1396" s="253"/>
      <c r="AK1396" s="253">
        <v>8450000</v>
      </c>
      <c r="AL1396" s="253"/>
      <c r="AM1396" s="253">
        <v>8450000</v>
      </c>
      <c r="AN1396" s="253"/>
      <c r="AO1396" s="253"/>
      <c r="AP1396" s="253"/>
      <c r="AQ1396" s="253"/>
      <c r="AR1396" s="253"/>
      <c r="AS1396" s="253">
        <f t="shared" si="171"/>
        <v>0</v>
      </c>
      <c r="AT1396" s="27">
        <f t="shared" si="168"/>
        <v>0</v>
      </c>
      <c r="BH1396" s="256"/>
    </row>
    <row r="1397" spans="1:60" ht="18" customHeight="1">
      <c r="A1397" s="218">
        <f>SUBTOTAL(3,$AT$7:AT1397)</f>
        <v>1391</v>
      </c>
      <c r="B1397" s="251" t="s">
        <v>14074</v>
      </c>
      <c r="C1397" s="251" t="str">
        <f t="shared" si="170"/>
        <v>012</v>
      </c>
      <c r="D1397" s="274" t="s">
        <v>5070</v>
      </c>
      <c r="E1397" s="258" t="s">
        <v>9202</v>
      </c>
      <c r="F1397" s="251" t="s">
        <v>10989</v>
      </c>
      <c r="G1397" s="251" t="s">
        <v>7106</v>
      </c>
      <c r="H1397" s="251"/>
      <c r="I1397" s="259" t="s">
        <v>10223</v>
      </c>
      <c r="J1397" s="252"/>
      <c r="K1397" s="259" t="s">
        <v>10223</v>
      </c>
      <c r="L1397" s="252"/>
      <c r="M1397" s="251" t="s">
        <v>13813</v>
      </c>
      <c r="N1397" s="251"/>
      <c r="O1397" s="251"/>
      <c r="P1397" s="251"/>
      <c r="Q1397" s="288">
        <v>7500000</v>
      </c>
      <c r="R1397" s="288"/>
      <c r="S1397" s="288"/>
      <c r="T1397" s="288"/>
      <c r="U1397" s="253">
        <v>7500000</v>
      </c>
      <c r="V1397" s="253"/>
      <c r="W1397" s="253"/>
      <c r="X1397" s="253"/>
      <c r="Y1397" s="253"/>
      <c r="Z1397" s="253"/>
      <c r="AA1397" s="253"/>
      <c r="AB1397" s="253"/>
      <c r="AC1397" s="253"/>
      <c r="AD1397" s="253"/>
      <c r="AE1397" s="253"/>
      <c r="AF1397" s="253"/>
      <c r="AG1397" s="253"/>
      <c r="AH1397" s="253"/>
      <c r="AI1397" s="253">
        <v>0</v>
      </c>
      <c r="AJ1397" s="253"/>
      <c r="AK1397" s="253">
        <v>8450000</v>
      </c>
      <c r="AL1397" s="253"/>
      <c r="AM1397" s="253">
        <v>8450000</v>
      </c>
      <c r="AN1397" s="253"/>
      <c r="AO1397" s="253"/>
      <c r="AP1397" s="253"/>
      <c r="AQ1397" s="253"/>
      <c r="AR1397" s="253"/>
      <c r="AS1397" s="253">
        <f t="shared" si="171"/>
        <v>0</v>
      </c>
      <c r="AT1397" s="27">
        <f t="shared" si="168"/>
        <v>0</v>
      </c>
      <c r="BH1397" s="256"/>
    </row>
    <row r="1398" spans="1:60" ht="18" customHeight="1">
      <c r="A1398" s="218">
        <f>SUBTOTAL(3,$AT$7:AT1398)</f>
        <v>1392</v>
      </c>
      <c r="B1398" s="251" t="s">
        <v>14075</v>
      </c>
      <c r="C1398" s="251" t="str">
        <f t="shared" si="170"/>
        <v>012</v>
      </c>
      <c r="D1398" s="260" t="s">
        <v>5837</v>
      </c>
      <c r="E1398" s="258" t="s">
        <v>9893</v>
      </c>
      <c r="F1398" s="251" t="s">
        <v>13853</v>
      </c>
      <c r="G1398" s="251" t="s">
        <v>7106</v>
      </c>
      <c r="H1398" s="251"/>
      <c r="I1398" s="259" t="s">
        <v>10223</v>
      </c>
      <c r="J1398" s="252"/>
      <c r="K1398" s="259" t="s">
        <v>10223</v>
      </c>
      <c r="L1398" s="252"/>
      <c r="M1398" s="251" t="s">
        <v>13810</v>
      </c>
      <c r="N1398" s="251"/>
      <c r="O1398" s="251"/>
      <c r="P1398" s="251"/>
      <c r="Q1398" s="288">
        <v>7500000</v>
      </c>
      <c r="R1398" s="288"/>
      <c r="S1398" s="288"/>
      <c r="T1398" s="288"/>
      <c r="U1398" s="253">
        <v>7500000</v>
      </c>
      <c r="V1398" s="253"/>
      <c r="W1398" s="253"/>
      <c r="X1398" s="253"/>
      <c r="Y1398" s="253"/>
      <c r="Z1398" s="253"/>
      <c r="AA1398" s="253"/>
      <c r="AB1398" s="253"/>
      <c r="AC1398" s="253"/>
      <c r="AD1398" s="253"/>
      <c r="AE1398" s="253"/>
      <c r="AF1398" s="253"/>
      <c r="AG1398" s="253"/>
      <c r="AH1398" s="253"/>
      <c r="AI1398" s="253">
        <v>0</v>
      </c>
      <c r="AJ1398" s="253"/>
      <c r="AK1398" s="253">
        <v>8450000</v>
      </c>
      <c r="AL1398" s="253"/>
      <c r="AM1398" s="253">
        <v>8450000</v>
      </c>
      <c r="AN1398" s="253"/>
      <c r="AO1398" s="253"/>
      <c r="AP1398" s="253"/>
      <c r="AQ1398" s="253"/>
      <c r="AR1398" s="253"/>
      <c r="AS1398" s="253">
        <f t="shared" si="171"/>
        <v>0</v>
      </c>
      <c r="AT1398" s="27">
        <f t="shared" si="168"/>
        <v>0</v>
      </c>
      <c r="BH1398" s="256"/>
    </row>
    <row r="1399" spans="1:60" ht="18" customHeight="1">
      <c r="A1399" s="218">
        <f>SUBTOTAL(3,$AT$7:AT1399)</f>
        <v>1393</v>
      </c>
      <c r="B1399" s="251" t="s">
        <v>14050</v>
      </c>
      <c r="C1399" s="251" t="str">
        <f t="shared" ref="C1399:C1426" si="172">MID(D1399:D3102,4,3)</f>
        <v>012</v>
      </c>
      <c r="D1399" s="260" t="s">
        <v>14051</v>
      </c>
      <c r="E1399" s="258" t="s">
        <v>14052</v>
      </c>
      <c r="F1399" s="251" t="s">
        <v>11167</v>
      </c>
      <c r="G1399" s="251" t="s">
        <v>496</v>
      </c>
      <c r="H1399" s="251"/>
      <c r="I1399" s="259" t="s">
        <v>10223</v>
      </c>
      <c r="J1399" s="252"/>
      <c r="K1399" s="259" t="s">
        <v>10223</v>
      </c>
      <c r="L1399" s="252"/>
      <c r="M1399" s="251" t="s">
        <v>13813</v>
      </c>
      <c r="N1399" s="251"/>
      <c r="O1399" s="251"/>
      <c r="P1399" s="251"/>
      <c r="Q1399" s="288">
        <v>7500000</v>
      </c>
      <c r="R1399" s="288"/>
      <c r="S1399" s="288"/>
      <c r="T1399" s="288"/>
      <c r="U1399" s="253"/>
      <c r="V1399" s="253"/>
      <c r="W1399" s="253">
        <v>7500000</v>
      </c>
      <c r="X1399" s="253"/>
      <c r="Y1399" s="253"/>
      <c r="Z1399" s="253"/>
      <c r="AA1399" s="253"/>
      <c r="AB1399" s="253"/>
      <c r="AC1399" s="253"/>
      <c r="AD1399" s="253"/>
      <c r="AE1399" s="253"/>
      <c r="AF1399" s="253"/>
      <c r="AG1399" s="253"/>
      <c r="AH1399" s="253"/>
      <c r="AI1399" s="253">
        <v>0</v>
      </c>
      <c r="AJ1399" s="253"/>
      <c r="AK1399" s="253">
        <v>8450000</v>
      </c>
      <c r="AL1399" s="253"/>
      <c r="AM1399" s="253"/>
      <c r="AN1399" s="253"/>
      <c r="AO1399" s="253">
        <v>8450000</v>
      </c>
      <c r="AP1399" s="253"/>
      <c r="AQ1399" s="253"/>
      <c r="AR1399" s="253"/>
      <c r="AS1399" s="253">
        <f>IF(SUM(AL1399:AO1399)&lt;SUM(AK1399),SUM(AK1399)-SUM(AL1399:AO1399),)</f>
        <v>0</v>
      </c>
      <c r="AT1399" s="27">
        <f t="shared" si="168"/>
        <v>0</v>
      </c>
      <c r="BH1399" s="256"/>
    </row>
    <row r="1400" spans="1:60" ht="18" customHeight="1">
      <c r="A1400" s="218">
        <f>SUBTOTAL(3,$AT$7:AT1400)</f>
        <v>1394</v>
      </c>
      <c r="B1400" s="251" t="s">
        <v>14082</v>
      </c>
      <c r="C1400" s="251" t="str">
        <f t="shared" si="172"/>
        <v>012</v>
      </c>
      <c r="D1400" s="260" t="s">
        <v>6054</v>
      </c>
      <c r="E1400" s="258" t="s">
        <v>14083</v>
      </c>
      <c r="F1400" s="251" t="s">
        <v>11121</v>
      </c>
      <c r="G1400" s="251" t="s">
        <v>7106</v>
      </c>
      <c r="H1400" s="251"/>
      <c r="I1400" s="259" t="s">
        <v>10223</v>
      </c>
      <c r="J1400" s="252"/>
      <c r="K1400" s="259" t="s">
        <v>10223</v>
      </c>
      <c r="L1400" s="252"/>
      <c r="M1400" s="251" t="s">
        <v>13810</v>
      </c>
      <c r="N1400" s="251"/>
      <c r="O1400" s="251"/>
      <c r="P1400" s="251"/>
      <c r="Q1400" s="288">
        <v>7500000</v>
      </c>
      <c r="R1400" s="288"/>
      <c r="S1400" s="288"/>
      <c r="T1400" s="288"/>
      <c r="U1400" s="253">
        <v>7500000</v>
      </c>
      <c r="V1400" s="253"/>
      <c r="W1400" s="253"/>
      <c r="X1400" s="253"/>
      <c r="Y1400" s="253"/>
      <c r="Z1400" s="253"/>
      <c r="AA1400" s="253"/>
      <c r="AB1400" s="253"/>
      <c r="AC1400" s="253"/>
      <c r="AD1400" s="253"/>
      <c r="AE1400" s="253"/>
      <c r="AF1400" s="253"/>
      <c r="AG1400" s="253"/>
      <c r="AH1400" s="253"/>
      <c r="AI1400" s="253">
        <v>0</v>
      </c>
      <c r="AJ1400" s="253"/>
      <c r="AK1400" s="253">
        <v>8450000</v>
      </c>
      <c r="AL1400" s="253"/>
      <c r="AM1400" s="253">
        <v>8450000</v>
      </c>
      <c r="AN1400" s="253"/>
      <c r="AO1400" s="253"/>
      <c r="AP1400" s="253"/>
      <c r="AQ1400" s="253"/>
      <c r="AR1400" s="253"/>
      <c r="AS1400" s="253">
        <f t="shared" ref="AS1400:AS1429" si="173">IF(SUM(AL1400:AM1400)&lt;SUM(AK1400),SUM(AK1400)-SUM(AL1400:AM1400),)</f>
        <v>0</v>
      </c>
      <c r="AT1400" s="27">
        <f t="shared" si="168"/>
        <v>0</v>
      </c>
      <c r="BH1400" s="256"/>
    </row>
    <row r="1401" spans="1:60" ht="18" customHeight="1">
      <c r="A1401" s="218">
        <f>SUBTOTAL(3,$AT$7:AT1401)</f>
        <v>1395</v>
      </c>
      <c r="B1401" s="251" t="s">
        <v>14084</v>
      </c>
      <c r="C1401" s="251" t="str">
        <f t="shared" si="172"/>
        <v>012</v>
      </c>
      <c r="D1401" s="260" t="s">
        <v>5781</v>
      </c>
      <c r="E1401" s="258" t="s">
        <v>14085</v>
      </c>
      <c r="F1401" s="251" t="s">
        <v>11291</v>
      </c>
      <c r="G1401" s="251" t="s">
        <v>496</v>
      </c>
      <c r="H1401" s="251"/>
      <c r="I1401" s="259" t="s">
        <v>10223</v>
      </c>
      <c r="J1401" s="252"/>
      <c r="K1401" s="259" t="s">
        <v>10223</v>
      </c>
      <c r="L1401" s="252"/>
      <c r="M1401" s="251" t="s">
        <v>13826</v>
      </c>
      <c r="N1401" s="251"/>
      <c r="O1401" s="251"/>
      <c r="P1401" s="251"/>
      <c r="Q1401" s="288">
        <v>7500000</v>
      </c>
      <c r="R1401" s="288"/>
      <c r="S1401" s="288"/>
      <c r="T1401" s="288"/>
      <c r="U1401" s="253">
        <v>7500000</v>
      </c>
      <c r="V1401" s="253"/>
      <c r="W1401" s="253"/>
      <c r="X1401" s="253"/>
      <c r="Y1401" s="253"/>
      <c r="Z1401" s="253"/>
      <c r="AA1401" s="253"/>
      <c r="AB1401" s="253"/>
      <c r="AC1401" s="253"/>
      <c r="AD1401" s="253"/>
      <c r="AE1401" s="253"/>
      <c r="AF1401" s="253"/>
      <c r="AG1401" s="253"/>
      <c r="AH1401" s="253"/>
      <c r="AI1401" s="253">
        <v>0</v>
      </c>
      <c r="AJ1401" s="253"/>
      <c r="AK1401" s="253">
        <v>8450000</v>
      </c>
      <c r="AL1401" s="253"/>
      <c r="AM1401" s="253">
        <v>8450000</v>
      </c>
      <c r="AN1401" s="253"/>
      <c r="AO1401" s="253"/>
      <c r="AP1401" s="253"/>
      <c r="AQ1401" s="253"/>
      <c r="AR1401" s="253"/>
      <c r="AS1401" s="253">
        <f t="shared" si="173"/>
        <v>0</v>
      </c>
      <c r="AT1401" s="27">
        <f t="shared" si="168"/>
        <v>0</v>
      </c>
      <c r="BH1401" s="256"/>
    </row>
    <row r="1402" spans="1:60" ht="18" customHeight="1">
      <c r="A1402" s="218">
        <f>SUBTOTAL(3,$AT$7:AT1402)</f>
        <v>1396</v>
      </c>
      <c r="B1402" s="251" t="s">
        <v>14086</v>
      </c>
      <c r="C1402" s="251" t="str">
        <f t="shared" si="172"/>
        <v>012</v>
      </c>
      <c r="D1402" s="260" t="s">
        <v>4820</v>
      </c>
      <c r="E1402" s="258" t="s">
        <v>14087</v>
      </c>
      <c r="F1402" s="251" t="s">
        <v>13162</v>
      </c>
      <c r="G1402" s="251" t="s">
        <v>496</v>
      </c>
      <c r="H1402" s="251"/>
      <c r="I1402" s="259" t="s">
        <v>10223</v>
      </c>
      <c r="J1402" s="252"/>
      <c r="K1402" s="259" t="s">
        <v>10223</v>
      </c>
      <c r="L1402" s="252"/>
      <c r="M1402" s="251" t="s">
        <v>13813</v>
      </c>
      <c r="N1402" s="251"/>
      <c r="O1402" s="251"/>
      <c r="P1402" s="251"/>
      <c r="Q1402" s="288">
        <v>7500000</v>
      </c>
      <c r="R1402" s="288"/>
      <c r="S1402" s="288"/>
      <c r="T1402" s="288"/>
      <c r="U1402" s="253">
        <v>7500000</v>
      </c>
      <c r="V1402" s="253"/>
      <c r="W1402" s="253"/>
      <c r="X1402" s="253"/>
      <c r="Y1402" s="253"/>
      <c r="Z1402" s="253"/>
      <c r="AA1402" s="253"/>
      <c r="AB1402" s="253"/>
      <c r="AC1402" s="253"/>
      <c r="AD1402" s="253"/>
      <c r="AE1402" s="253"/>
      <c r="AF1402" s="253"/>
      <c r="AG1402" s="253"/>
      <c r="AH1402" s="253"/>
      <c r="AI1402" s="253">
        <v>0</v>
      </c>
      <c r="AJ1402" s="253"/>
      <c r="AK1402" s="253">
        <v>8450000</v>
      </c>
      <c r="AL1402" s="253"/>
      <c r="AM1402" s="253">
        <v>8450000</v>
      </c>
      <c r="AN1402" s="253"/>
      <c r="AO1402" s="253"/>
      <c r="AP1402" s="253"/>
      <c r="AQ1402" s="253"/>
      <c r="AR1402" s="253"/>
      <c r="AS1402" s="253">
        <f t="shared" si="173"/>
        <v>0</v>
      </c>
      <c r="AT1402" s="27">
        <f t="shared" si="168"/>
        <v>0</v>
      </c>
      <c r="BH1402" s="256"/>
    </row>
    <row r="1403" spans="1:60" ht="18" customHeight="1">
      <c r="A1403" s="218">
        <f>SUBTOTAL(3,$AT$7:AT1403)</f>
        <v>1397</v>
      </c>
      <c r="B1403" s="251" t="s">
        <v>14088</v>
      </c>
      <c r="C1403" s="251" t="str">
        <f t="shared" si="172"/>
        <v>012</v>
      </c>
      <c r="D1403" s="260" t="s">
        <v>4775</v>
      </c>
      <c r="E1403" s="258" t="s">
        <v>14089</v>
      </c>
      <c r="F1403" s="251" t="s">
        <v>9066</v>
      </c>
      <c r="G1403" s="251" t="s">
        <v>496</v>
      </c>
      <c r="H1403" s="251"/>
      <c r="I1403" s="259" t="s">
        <v>10223</v>
      </c>
      <c r="J1403" s="252"/>
      <c r="K1403" s="259" t="s">
        <v>10223</v>
      </c>
      <c r="L1403" s="252"/>
      <c r="M1403" s="251" t="s">
        <v>13810</v>
      </c>
      <c r="N1403" s="251"/>
      <c r="O1403" s="251"/>
      <c r="P1403" s="251"/>
      <c r="Q1403" s="288">
        <v>7500000</v>
      </c>
      <c r="R1403" s="288"/>
      <c r="S1403" s="288"/>
      <c r="T1403" s="288"/>
      <c r="U1403" s="253">
        <v>7500000</v>
      </c>
      <c r="V1403" s="253"/>
      <c r="W1403" s="253"/>
      <c r="X1403" s="253"/>
      <c r="Y1403" s="253"/>
      <c r="Z1403" s="253"/>
      <c r="AA1403" s="253"/>
      <c r="AB1403" s="253"/>
      <c r="AC1403" s="253"/>
      <c r="AD1403" s="253"/>
      <c r="AE1403" s="253"/>
      <c r="AF1403" s="253"/>
      <c r="AG1403" s="253"/>
      <c r="AH1403" s="253"/>
      <c r="AI1403" s="253">
        <v>0</v>
      </c>
      <c r="AJ1403" s="253"/>
      <c r="AK1403" s="253">
        <v>8450000</v>
      </c>
      <c r="AL1403" s="253"/>
      <c r="AM1403" s="253"/>
      <c r="AN1403" s="253"/>
      <c r="AO1403" s="253"/>
      <c r="AP1403" s="253"/>
      <c r="AQ1403" s="253"/>
      <c r="AR1403" s="253"/>
      <c r="AS1403" s="253">
        <f t="shared" si="173"/>
        <v>8450000</v>
      </c>
      <c r="AT1403" s="27">
        <f t="shared" si="168"/>
        <v>8450000</v>
      </c>
      <c r="BH1403" s="256"/>
    </row>
    <row r="1404" spans="1:60" ht="18" customHeight="1">
      <c r="A1404" s="218">
        <f>SUBTOTAL(3,$AT$7:AT1404)</f>
        <v>1398</v>
      </c>
      <c r="B1404" s="251" t="s">
        <v>14090</v>
      </c>
      <c r="C1404" s="251" t="str">
        <f t="shared" si="172"/>
        <v>012</v>
      </c>
      <c r="D1404" s="260" t="s">
        <v>5534</v>
      </c>
      <c r="E1404" s="258" t="s">
        <v>14091</v>
      </c>
      <c r="F1404" s="251" t="s">
        <v>919</v>
      </c>
      <c r="G1404" s="251" t="s">
        <v>496</v>
      </c>
      <c r="H1404" s="251"/>
      <c r="I1404" s="259" t="s">
        <v>10223</v>
      </c>
      <c r="J1404" s="252"/>
      <c r="K1404" s="259" t="s">
        <v>10223</v>
      </c>
      <c r="L1404" s="252"/>
      <c r="M1404" s="251" t="s">
        <v>13816</v>
      </c>
      <c r="N1404" s="251"/>
      <c r="O1404" s="251"/>
      <c r="P1404" s="251"/>
      <c r="Q1404" s="288">
        <v>7500000</v>
      </c>
      <c r="R1404" s="288"/>
      <c r="S1404" s="288"/>
      <c r="T1404" s="288"/>
      <c r="U1404" s="253">
        <v>7500000</v>
      </c>
      <c r="V1404" s="253"/>
      <c r="W1404" s="253"/>
      <c r="X1404" s="253"/>
      <c r="Y1404" s="253"/>
      <c r="Z1404" s="253"/>
      <c r="AA1404" s="253"/>
      <c r="AB1404" s="253"/>
      <c r="AC1404" s="253"/>
      <c r="AD1404" s="253"/>
      <c r="AE1404" s="253"/>
      <c r="AF1404" s="253"/>
      <c r="AG1404" s="253"/>
      <c r="AH1404" s="253"/>
      <c r="AI1404" s="253">
        <v>0</v>
      </c>
      <c r="AJ1404" s="253"/>
      <c r="AK1404" s="253">
        <v>8450000</v>
      </c>
      <c r="AL1404" s="253"/>
      <c r="AM1404" s="253">
        <v>8450000</v>
      </c>
      <c r="AN1404" s="253"/>
      <c r="AO1404" s="253"/>
      <c r="AP1404" s="253"/>
      <c r="AQ1404" s="253"/>
      <c r="AR1404" s="253"/>
      <c r="AS1404" s="253">
        <f t="shared" si="173"/>
        <v>0</v>
      </c>
      <c r="AT1404" s="27">
        <f t="shared" si="168"/>
        <v>0</v>
      </c>
      <c r="BH1404" s="256"/>
    </row>
    <row r="1405" spans="1:60" ht="18" customHeight="1">
      <c r="A1405" s="218">
        <f>SUBTOTAL(3,$AT$7:AT1405)</f>
        <v>1399</v>
      </c>
      <c r="B1405" s="251" t="s">
        <v>14092</v>
      </c>
      <c r="C1405" s="251" t="str">
        <f t="shared" si="172"/>
        <v>012</v>
      </c>
      <c r="D1405" s="260" t="s">
        <v>6401</v>
      </c>
      <c r="E1405" s="258" t="s">
        <v>14093</v>
      </c>
      <c r="F1405" s="251" t="s">
        <v>10620</v>
      </c>
      <c r="G1405" s="251" t="s">
        <v>7106</v>
      </c>
      <c r="H1405" s="251"/>
      <c r="I1405" s="259" t="s">
        <v>10223</v>
      </c>
      <c r="J1405" s="252"/>
      <c r="K1405" s="259" t="s">
        <v>10223</v>
      </c>
      <c r="L1405" s="252"/>
      <c r="M1405" s="251" t="s">
        <v>13816</v>
      </c>
      <c r="N1405" s="251"/>
      <c r="O1405" s="251"/>
      <c r="P1405" s="251"/>
      <c r="Q1405" s="288">
        <v>7500000</v>
      </c>
      <c r="R1405" s="288"/>
      <c r="S1405" s="288"/>
      <c r="T1405" s="288"/>
      <c r="U1405" s="253">
        <v>7500000</v>
      </c>
      <c r="V1405" s="253"/>
      <c r="W1405" s="253"/>
      <c r="X1405" s="253"/>
      <c r="Y1405" s="253"/>
      <c r="Z1405" s="253"/>
      <c r="AA1405" s="253"/>
      <c r="AB1405" s="253"/>
      <c r="AC1405" s="253"/>
      <c r="AD1405" s="253"/>
      <c r="AE1405" s="253"/>
      <c r="AF1405" s="253"/>
      <c r="AG1405" s="253"/>
      <c r="AH1405" s="253"/>
      <c r="AI1405" s="253">
        <v>0</v>
      </c>
      <c r="AJ1405" s="253"/>
      <c r="AK1405" s="253">
        <v>8450000</v>
      </c>
      <c r="AL1405" s="253"/>
      <c r="AM1405" s="253">
        <v>8450000</v>
      </c>
      <c r="AN1405" s="253"/>
      <c r="AO1405" s="253"/>
      <c r="AP1405" s="253"/>
      <c r="AQ1405" s="253"/>
      <c r="AR1405" s="253"/>
      <c r="AS1405" s="253">
        <f t="shared" si="173"/>
        <v>0</v>
      </c>
      <c r="AT1405" s="27">
        <f t="shared" si="168"/>
        <v>0</v>
      </c>
      <c r="BH1405" s="256"/>
    </row>
    <row r="1406" spans="1:60" ht="18" customHeight="1">
      <c r="A1406" s="218">
        <f>SUBTOTAL(3,$AT$7:AT1406)</f>
        <v>1400</v>
      </c>
      <c r="B1406" s="251" t="s">
        <v>14094</v>
      </c>
      <c r="C1406" s="251" t="str">
        <f t="shared" si="172"/>
        <v>012</v>
      </c>
      <c r="D1406" s="260" t="s">
        <v>6809</v>
      </c>
      <c r="E1406" s="258" t="s">
        <v>14095</v>
      </c>
      <c r="F1406" s="251" t="s">
        <v>11837</v>
      </c>
      <c r="G1406" s="251" t="s">
        <v>7106</v>
      </c>
      <c r="H1406" s="251"/>
      <c r="I1406" s="259" t="s">
        <v>10223</v>
      </c>
      <c r="J1406" s="252"/>
      <c r="K1406" s="259" t="s">
        <v>10223</v>
      </c>
      <c r="L1406" s="252"/>
      <c r="M1406" s="251" t="s">
        <v>13826</v>
      </c>
      <c r="N1406" s="251"/>
      <c r="O1406" s="251"/>
      <c r="P1406" s="251"/>
      <c r="Q1406" s="288">
        <v>7500000</v>
      </c>
      <c r="R1406" s="288"/>
      <c r="S1406" s="288"/>
      <c r="T1406" s="288"/>
      <c r="U1406" s="253">
        <v>7500000</v>
      </c>
      <c r="V1406" s="253"/>
      <c r="W1406" s="253"/>
      <c r="X1406" s="253"/>
      <c r="Y1406" s="253"/>
      <c r="Z1406" s="253"/>
      <c r="AA1406" s="253"/>
      <c r="AB1406" s="253"/>
      <c r="AC1406" s="253"/>
      <c r="AD1406" s="253"/>
      <c r="AE1406" s="253"/>
      <c r="AF1406" s="253"/>
      <c r="AG1406" s="253"/>
      <c r="AH1406" s="253"/>
      <c r="AI1406" s="253">
        <v>0</v>
      </c>
      <c r="AJ1406" s="253"/>
      <c r="AK1406" s="253">
        <v>8450000</v>
      </c>
      <c r="AL1406" s="253"/>
      <c r="AM1406" s="253">
        <v>8450000</v>
      </c>
      <c r="AN1406" s="253"/>
      <c r="AO1406" s="253"/>
      <c r="AP1406" s="253"/>
      <c r="AQ1406" s="253"/>
      <c r="AR1406" s="253"/>
      <c r="AS1406" s="253">
        <f t="shared" si="173"/>
        <v>0</v>
      </c>
      <c r="AT1406" s="27">
        <f t="shared" si="168"/>
        <v>0</v>
      </c>
      <c r="BH1406" s="256"/>
    </row>
    <row r="1407" spans="1:60" ht="18" customHeight="1">
      <c r="A1407" s="218">
        <f>SUBTOTAL(3,$AT$7:AT1407)</f>
        <v>1401</v>
      </c>
      <c r="B1407" s="251" t="s">
        <v>14096</v>
      </c>
      <c r="C1407" s="251" t="str">
        <f t="shared" si="172"/>
        <v>012</v>
      </c>
      <c r="D1407" s="260" t="s">
        <v>6988</v>
      </c>
      <c r="E1407" s="258" t="s">
        <v>14097</v>
      </c>
      <c r="F1407" s="251" t="s">
        <v>10614</v>
      </c>
      <c r="G1407" s="251" t="s">
        <v>7106</v>
      </c>
      <c r="H1407" s="251"/>
      <c r="I1407" s="259" t="s">
        <v>10223</v>
      </c>
      <c r="J1407" s="252"/>
      <c r="K1407" s="259" t="s">
        <v>10223</v>
      </c>
      <c r="L1407" s="252"/>
      <c r="M1407" s="251" t="s">
        <v>13813</v>
      </c>
      <c r="N1407" s="251"/>
      <c r="O1407" s="251"/>
      <c r="P1407" s="251"/>
      <c r="Q1407" s="288">
        <v>7500000</v>
      </c>
      <c r="R1407" s="288"/>
      <c r="S1407" s="288"/>
      <c r="T1407" s="288"/>
      <c r="U1407" s="253">
        <v>7500000</v>
      </c>
      <c r="V1407" s="253"/>
      <c r="W1407" s="253"/>
      <c r="X1407" s="253"/>
      <c r="Y1407" s="253"/>
      <c r="Z1407" s="253"/>
      <c r="AA1407" s="253"/>
      <c r="AB1407" s="253"/>
      <c r="AC1407" s="253"/>
      <c r="AD1407" s="253"/>
      <c r="AE1407" s="253"/>
      <c r="AF1407" s="253"/>
      <c r="AG1407" s="253"/>
      <c r="AH1407" s="253"/>
      <c r="AI1407" s="253">
        <v>0</v>
      </c>
      <c r="AJ1407" s="253"/>
      <c r="AK1407" s="253">
        <v>8450000</v>
      </c>
      <c r="AL1407" s="253"/>
      <c r="AM1407" s="253">
        <v>8450000</v>
      </c>
      <c r="AN1407" s="253"/>
      <c r="AO1407" s="253"/>
      <c r="AP1407" s="253"/>
      <c r="AQ1407" s="253"/>
      <c r="AR1407" s="253"/>
      <c r="AS1407" s="253">
        <f t="shared" si="173"/>
        <v>0</v>
      </c>
      <c r="AT1407" s="27">
        <f t="shared" si="168"/>
        <v>0</v>
      </c>
      <c r="BH1407" s="256"/>
    </row>
    <row r="1408" spans="1:60" ht="18" customHeight="1">
      <c r="A1408" s="218">
        <f>SUBTOTAL(3,$AT$7:AT1408)</f>
        <v>1402</v>
      </c>
      <c r="B1408" s="251" t="s">
        <v>14071</v>
      </c>
      <c r="C1408" s="251" t="str">
        <f t="shared" si="172"/>
        <v>012</v>
      </c>
      <c r="D1408" s="260" t="s">
        <v>14072</v>
      </c>
      <c r="E1408" s="258" t="s">
        <v>14073</v>
      </c>
      <c r="F1408" s="262" t="s">
        <v>10624</v>
      </c>
      <c r="G1408" s="251" t="s">
        <v>7106</v>
      </c>
      <c r="H1408" s="251"/>
      <c r="I1408" s="259" t="s">
        <v>10223</v>
      </c>
      <c r="J1408" s="252"/>
      <c r="K1408" s="259" t="s">
        <v>10223</v>
      </c>
      <c r="L1408" s="252"/>
      <c r="M1408" s="251" t="s">
        <v>13826</v>
      </c>
      <c r="N1408" s="251"/>
      <c r="O1408" s="251"/>
      <c r="P1408" s="251"/>
      <c r="Q1408" s="288">
        <v>7500000</v>
      </c>
      <c r="R1408" s="288"/>
      <c r="S1408" s="288"/>
      <c r="T1408" s="288"/>
      <c r="U1408" s="253"/>
      <c r="V1408" s="253"/>
      <c r="W1408" s="253"/>
      <c r="X1408" s="253"/>
      <c r="Y1408" s="253">
        <v>7500000</v>
      </c>
      <c r="Z1408" s="253"/>
      <c r="AA1408" s="253"/>
      <c r="AB1408" s="253"/>
      <c r="AC1408" s="253"/>
      <c r="AD1408" s="253"/>
      <c r="AE1408" s="253"/>
      <c r="AF1408" s="253"/>
      <c r="AG1408" s="253"/>
      <c r="AH1408" s="253"/>
      <c r="AI1408" s="253">
        <v>0</v>
      </c>
      <c r="AJ1408" s="253"/>
      <c r="AK1408" s="253">
        <v>8450000</v>
      </c>
      <c r="AL1408" s="253"/>
      <c r="AM1408" s="253">
        <v>8450000</v>
      </c>
      <c r="AN1408" s="253"/>
      <c r="AO1408" s="253"/>
      <c r="AP1408" s="253"/>
      <c r="AQ1408" s="253"/>
      <c r="AR1408" s="253"/>
      <c r="AS1408" s="253">
        <f t="shared" si="173"/>
        <v>0</v>
      </c>
      <c r="AT1408" s="27">
        <f t="shared" si="168"/>
        <v>0</v>
      </c>
      <c r="BH1408" s="256"/>
    </row>
    <row r="1409" spans="1:60" ht="18" customHeight="1">
      <c r="A1409" s="218">
        <f>SUBTOTAL(3,$AT$7:AT1409)</f>
        <v>1403</v>
      </c>
      <c r="B1409" s="251" t="s">
        <v>14076</v>
      </c>
      <c r="C1409" s="251" t="str">
        <f t="shared" si="172"/>
        <v>012</v>
      </c>
      <c r="D1409" s="260" t="s">
        <v>14077</v>
      </c>
      <c r="E1409" s="258" t="s">
        <v>14078</v>
      </c>
      <c r="F1409" s="251" t="s">
        <v>11068</v>
      </c>
      <c r="G1409" s="251" t="s">
        <v>7106</v>
      </c>
      <c r="H1409" s="251"/>
      <c r="I1409" s="259" t="s">
        <v>10223</v>
      </c>
      <c r="J1409" s="252"/>
      <c r="K1409" s="259" t="s">
        <v>10223</v>
      </c>
      <c r="L1409" s="252"/>
      <c r="M1409" s="251" t="s">
        <v>13810</v>
      </c>
      <c r="N1409" s="251"/>
      <c r="O1409" s="251"/>
      <c r="P1409" s="251"/>
      <c r="Q1409" s="288">
        <v>7500000</v>
      </c>
      <c r="R1409" s="288"/>
      <c r="S1409" s="288"/>
      <c r="T1409" s="288"/>
      <c r="U1409" s="253"/>
      <c r="V1409" s="253"/>
      <c r="W1409" s="253">
        <v>7500000</v>
      </c>
      <c r="X1409" s="253"/>
      <c r="Y1409" s="253"/>
      <c r="Z1409" s="253"/>
      <c r="AA1409" s="253"/>
      <c r="AB1409" s="253"/>
      <c r="AC1409" s="253"/>
      <c r="AD1409" s="253"/>
      <c r="AE1409" s="253"/>
      <c r="AF1409" s="253"/>
      <c r="AG1409" s="253"/>
      <c r="AH1409" s="253"/>
      <c r="AI1409" s="253">
        <v>0</v>
      </c>
      <c r="AJ1409" s="253"/>
      <c r="AK1409" s="253">
        <v>8450000</v>
      </c>
      <c r="AL1409" s="253"/>
      <c r="AM1409" s="253">
        <v>8450000</v>
      </c>
      <c r="AN1409" s="253"/>
      <c r="AO1409" s="253"/>
      <c r="AP1409" s="253"/>
      <c r="AQ1409" s="253"/>
      <c r="AR1409" s="253"/>
      <c r="AS1409" s="253">
        <f t="shared" si="173"/>
        <v>0</v>
      </c>
      <c r="AT1409" s="27">
        <f t="shared" si="168"/>
        <v>0</v>
      </c>
      <c r="BH1409" s="256"/>
    </row>
    <row r="1410" spans="1:60" ht="18" customHeight="1">
      <c r="A1410" s="218">
        <f>SUBTOTAL(3,$AT$7:AT1410)</f>
        <v>1404</v>
      </c>
      <c r="B1410" s="251" t="s">
        <v>14104</v>
      </c>
      <c r="C1410" s="251" t="str">
        <f t="shared" si="172"/>
        <v>012</v>
      </c>
      <c r="D1410" s="260" t="s">
        <v>5254</v>
      </c>
      <c r="E1410" s="258" t="s">
        <v>14105</v>
      </c>
      <c r="F1410" s="251" t="s">
        <v>11808</v>
      </c>
      <c r="G1410" s="251" t="s">
        <v>7106</v>
      </c>
      <c r="H1410" s="251"/>
      <c r="I1410" s="259" t="s">
        <v>10223</v>
      </c>
      <c r="J1410" s="252"/>
      <c r="K1410" s="259" t="s">
        <v>10223</v>
      </c>
      <c r="L1410" s="252"/>
      <c r="M1410" s="251" t="s">
        <v>13813</v>
      </c>
      <c r="N1410" s="251"/>
      <c r="O1410" s="251"/>
      <c r="P1410" s="251"/>
      <c r="Q1410" s="288">
        <v>7500000</v>
      </c>
      <c r="R1410" s="288"/>
      <c r="S1410" s="288"/>
      <c r="T1410" s="288"/>
      <c r="U1410" s="253">
        <v>7500000</v>
      </c>
      <c r="V1410" s="253"/>
      <c r="W1410" s="253"/>
      <c r="X1410" s="253"/>
      <c r="Y1410" s="253"/>
      <c r="Z1410" s="253"/>
      <c r="AA1410" s="253"/>
      <c r="AB1410" s="253"/>
      <c r="AC1410" s="253"/>
      <c r="AD1410" s="253"/>
      <c r="AE1410" s="253"/>
      <c r="AF1410" s="253"/>
      <c r="AG1410" s="253"/>
      <c r="AH1410" s="253"/>
      <c r="AI1410" s="253">
        <v>0</v>
      </c>
      <c r="AJ1410" s="253"/>
      <c r="AK1410" s="253">
        <v>8450000</v>
      </c>
      <c r="AL1410" s="253"/>
      <c r="AM1410" s="253">
        <v>8450000</v>
      </c>
      <c r="AN1410" s="253"/>
      <c r="AO1410" s="253"/>
      <c r="AP1410" s="253"/>
      <c r="AQ1410" s="253"/>
      <c r="AR1410" s="253"/>
      <c r="AS1410" s="253">
        <f t="shared" si="173"/>
        <v>0</v>
      </c>
      <c r="AT1410" s="27">
        <f t="shared" si="168"/>
        <v>0</v>
      </c>
      <c r="BH1410" s="256"/>
    </row>
    <row r="1411" spans="1:60" ht="18" customHeight="1">
      <c r="A1411" s="218">
        <f>SUBTOTAL(3,$AT$7:AT1411)</f>
        <v>1405</v>
      </c>
      <c r="B1411" s="251" t="s">
        <v>14079</v>
      </c>
      <c r="C1411" s="251" t="str">
        <f t="shared" si="172"/>
        <v>012</v>
      </c>
      <c r="D1411" s="260" t="s">
        <v>14080</v>
      </c>
      <c r="E1411" s="258" t="s">
        <v>14081</v>
      </c>
      <c r="F1411" s="251" t="s">
        <v>13165</v>
      </c>
      <c r="G1411" s="251" t="s">
        <v>7106</v>
      </c>
      <c r="H1411" s="251"/>
      <c r="I1411" s="259" t="s">
        <v>10223</v>
      </c>
      <c r="J1411" s="252"/>
      <c r="K1411" s="259" t="s">
        <v>10223</v>
      </c>
      <c r="L1411" s="252"/>
      <c r="M1411" s="251" t="s">
        <v>13813</v>
      </c>
      <c r="N1411" s="251"/>
      <c r="O1411" s="251"/>
      <c r="P1411" s="251"/>
      <c r="Q1411" s="288">
        <v>7500000</v>
      </c>
      <c r="R1411" s="288"/>
      <c r="S1411" s="288"/>
      <c r="T1411" s="288"/>
      <c r="U1411" s="253"/>
      <c r="V1411" s="253"/>
      <c r="W1411" s="253">
        <v>7500000</v>
      </c>
      <c r="X1411" s="253"/>
      <c r="Y1411" s="253"/>
      <c r="Z1411" s="253"/>
      <c r="AA1411" s="253"/>
      <c r="AB1411" s="253"/>
      <c r="AC1411" s="253"/>
      <c r="AD1411" s="253"/>
      <c r="AE1411" s="253"/>
      <c r="AF1411" s="253"/>
      <c r="AG1411" s="253"/>
      <c r="AH1411" s="253"/>
      <c r="AI1411" s="253">
        <v>0</v>
      </c>
      <c r="AJ1411" s="253"/>
      <c r="AK1411" s="253">
        <v>8450000</v>
      </c>
      <c r="AL1411" s="253"/>
      <c r="AM1411" s="253"/>
      <c r="AN1411" s="253"/>
      <c r="AO1411" s="253"/>
      <c r="AP1411" s="253"/>
      <c r="AQ1411" s="253"/>
      <c r="AR1411" s="253"/>
      <c r="AS1411" s="253">
        <f t="shared" si="173"/>
        <v>8450000</v>
      </c>
      <c r="AT1411" s="27">
        <f t="shared" si="168"/>
        <v>8450000</v>
      </c>
      <c r="BH1411" s="256"/>
    </row>
    <row r="1412" spans="1:60" ht="18" customHeight="1">
      <c r="A1412" s="218">
        <f>SUBTOTAL(3,$AT$7:AT1412)</f>
        <v>1406</v>
      </c>
      <c r="B1412" s="251" t="s">
        <v>14109</v>
      </c>
      <c r="C1412" s="251" t="str">
        <f t="shared" si="172"/>
        <v>012</v>
      </c>
      <c r="D1412" s="260" t="s">
        <v>5305</v>
      </c>
      <c r="E1412" s="258" t="s">
        <v>14110</v>
      </c>
      <c r="F1412" s="251" t="s">
        <v>12423</v>
      </c>
      <c r="G1412" s="251" t="s">
        <v>7106</v>
      </c>
      <c r="H1412" s="251"/>
      <c r="I1412" s="259" t="s">
        <v>10223</v>
      </c>
      <c r="J1412" s="252"/>
      <c r="K1412" s="259" t="s">
        <v>10223</v>
      </c>
      <c r="L1412" s="252"/>
      <c r="M1412" s="251" t="s">
        <v>13816</v>
      </c>
      <c r="N1412" s="251"/>
      <c r="O1412" s="251"/>
      <c r="P1412" s="251"/>
      <c r="Q1412" s="288">
        <v>7500000</v>
      </c>
      <c r="R1412" s="288"/>
      <c r="S1412" s="288"/>
      <c r="T1412" s="288"/>
      <c r="U1412" s="253">
        <v>7500000</v>
      </c>
      <c r="V1412" s="253"/>
      <c r="W1412" s="253"/>
      <c r="X1412" s="253"/>
      <c r="Y1412" s="253"/>
      <c r="Z1412" s="253"/>
      <c r="AA1412" s="253"/>
      <c r="AB1412" s="253"/>
      <c r="AC1412" s="253"/>
      <c r="AD1412" s="253"/>
      <c r="AE1412" s="253"/>
      <c r="AF1412" s="253"/>
      <c r="AG1412" s="253"/>
      <c r="AH1412" s="253"/>
      <c r="AI1412" s="253">
        <v>0</v>
      </c>
      <c r="AJ1412" s="253"/>
      <c r="AK1412" s="253">
        <v>8450000</v>
      </c>
      <c r="AL1412" s="253"/>
      <c r="AM1412" s="253">
        <v>8450000</v>
      </c>
      <c r="AN1412" s="253"/>
      <c r="AO1412" s="253"/>
      <c r="AP1412" s="253"/>
      <c r="AQ1412" s="253"/>
      <c r="AR1412" s="253"/>
      <c r="AS1412" s="253">
        <f t="shared" si="173"/>
        <v>0</v>
      </c>
      <c r="AT1412" s="27">
        <f t="shared" si="168"/>
        <v>0</v>
      </c>
      <c r="BH1412" s="256"/>
    </row>
    <row r="1413" spans="1:60" ht="18" customHeight="1">
      <c r="A1413" s="218">
        <f>SUBTOTAL(3,$AT$7:AT1413)</f>
        <v>1407</v>
      </c>
      <c r="B1413" s="251" t="s">
        <v>14098</v>
      </c>
      <c r="C1413" s="251" t="str">
        <f t="shared" si="172"/>
        <v>012</v>
      </c>
      <c r="D1413" s="260" t="s">
        <v>14099</v>
      </c>
      <c r="E1413" s="258" t="s">
        <v>14100</v>
      </c>
      <c r="F1413" s="251" t="s">
        <v>10527</v>
      </c>
      <c r="G1413" s="251" t="s">
        <v>7106</v>
      </c>
      <c r="H1413" s="251"/>
      <c r="I1413" s="259" t="s">
        <v>10223</v>
      </c>
      <c r="J1413" s="252"/>
      <c r="K1413" s="259" t="s">
        <v>10223</v>
      </c>
      <c r="L1413" s="252"/>
      <c r="M1413" s="251" t="s">
        <v>13810</v>
      </c>
      <c r="N1413" s="251"/>
      <c r="O1413" s="251"/>
      <c r="P1413" s="251"/>
      <c r="Q1413" s="288">
        <v>7500000</v>
      </c>
      <c r="R1413" s="288"/>
      <c r="S1413" s="288"/>
      <c r="T1413" s="288"/>
      <c r="U1413" s="253"/>
      <c r="V1413" s="253"/>
      <c r="W1413" s="253">
        <v>7500000</v>
      </c>
      <c r="X1413" s="253"/>
      <c r="Y1413" s="253"/>
      <c r="Z1413" s="253"/>
      <c r="AA1413" s="253"/>
      <c r="AB1413" s="253"/>
      <c r="AC1413" s="253"/>
      <c r="AD1413" s="253"/>
      <c r="AE1413" s="253"/>
      <c r="AF1413" s="253"/>
      <c r="AG1413" s="253"/>
      <c r="AH1413" s="253"/>
      <c r="AI1413" s="253">
        <v>0</v>
      </c>
      <c r="AJ1413" s="253"/>
      <c r="AK1413" s="253">
        <v>8450000</v>
      </c>
      <c r="AL1413" s="253"/>
      <c r="AM1413" s="253">
        <v>8450000</v>
      </c>
      <c r="AN1413" s="253"/>
      <c r="AO1413" s="253"/>
      <c r="AP1413" s="253"/>
      <c r="AQ1413" s="253"/>
      <c r="AR1413" s="253"/>
      <c r="AS1413" s="253">
        <f t="shared" si="173"/>
        <v>0</v>
      </c>
      <c r="AT1413" s="27">
        <f t="shared" si="168"/>
        <v>0</v>
      </c>
      <c r="BH1413" s="256"/>
    </row>
    <row r="1414" spans="1:60" ht="18" customHeight="1">
      <c r="A1414" s="218">
        <f>SUBTOTAL(3,$AT$7:AT1414)</f>
        <v>1408</v>
      </c>
      <c r="B1414" s="251" t="s">
        <v>14101</v>
      </c>
      <c r="C1414" s="251" t="str">
        <f t="shared" si="172"/>
        <v>012</v>
      </c>
      <c r="D1414" s="260" t="s">
        <v>14102</v>
      </c>
      <c r="E1414" s="258" t="s">
        <v>14103</v>
      </c>
      <c r="F1414" s="251" t="s">
        <v>11833</v>
      </c>
      <c r="G1414" s="251" t="s">
        <v>7106</v>
      </c>
      <c r="H1414" s="251"/>
      <c r="I1414" s="259" t="s">
        <v>10223</v>
      </c>
      <c r="J1414" s="252"/>
      <c r="K1414" s="259" t="s">
        <v>10223</v>
      </c>
      <c r="L1414" s="252"/>
      <c r="M1414" s="251" t="s">
        <v>13826</v>
      </c>
      <c r="N1414" s="251"/>
      <c r="O1414" s="251"/>
      <c r="P1414" s="251"/>
      <c r="Q1414" s="288">
        <v>7500000</v>
      </c>
      <c r="R1414" s="288"/>
      <c r="S1414" s="288"/>
      <c r="T1414" s="288"/>
      <c r="U1414" s="253"/>
      <c r="V1414" s="253"/>
      <c r="W1414" s="253"/>
      <c r="X1414" s="253"/>
      <c r="Y1414" s="253">
        <v>7500000</v>
      </c>
      <c r="Z1414" s="253"/>
      <c r="AA1414" s="253"/>
      <c r="AB1414" s="253"/>
      <c r="AC1414" s="253"/>
      <c r="AD1414" s="253"/>
      <c r="AE1414" s="253"/>
      <c r="AF1414" s="253"/>
      <c r="AG1414" s="253"/>
      <c r="AH1414" s="253"/>
      <c r="AI1414" s="253">
        <v>0</v>
      </c>
      <c r="AJ1414" s="253"/>
      <c r="AK1414" s="253">
        <v>8450000</v>
      </c>
      <c r="AL1414" s="253">
        <v>8450000</v>
      </c>
      <c r="AM1414" s="253"/>
      <c r="AN1414" s="253"/>
      <c r="AO1414" s="253"/>
      <c r="AP1414" s="253"/>
      <c r="AQ1414" s="253"/>
      <c r="AR1414" s="253"/>
      <c r="AS1414" s="253">
        <f t="shared" si="173"/>
        <v>0</v>
      </c>
      <c r="AT1414" s="27">
        <f t="shared" si="168"/>
        <v>0</v>
      </c>
      <c r="BH1414" s="256"/>
    </row>
    <row r="1415" spans="1:60" ht="18" customHeight="1">
      <c r="A1415" s="218">
        <f>SUBTOTAL(3,$AT$7:AT1415)</f>
        <v>1409</v>
      </c>
      <c r="B1415" s="251" t="s">
        <v>14117</v>
      </c>
      <c r="C1415" s="251" t="str">
        <f t="shared" si="172"/>
        <v>012</v>
      </c>
      <c r="D1415" s="260" t="s">
        <v>6782</v>
      </c>
      <c r="E1415" s="258" t="s">
        <v>14118</v>
      </c>
      <c r="F1415" s="251" t="s">
        <v>10989</v>
      </c>
      <c r="G1415" s="251" t="s">
        <v>7106</v>
      </c>
      <c r="H1415" s="251"/>
      <c r="I1415" s="259" t="s">
        <v>10223</v>
      </c>
      <c r="J1415" s="252"/>
      <c r="K1415" s="259" t="s">
        <v>10223</v>
      </c>
      <c r="L1415" s="252"/>
      <c r="M1415" s="251" t="s">
        <v>13810</v>
      </c>
      <c r="N1415" s="251"/>
      <c r="O1415" s="251"/>
      <c r="P1415" s="251"/>
      <c r="Q1415" s="288">
        <v>7500000</v>
      </c>
      <c r="R1415" s="288"/>
      <c r="S1415" s="288"/>
      <c r="T1415" s="288"/>
      <c r="U1415" s="253">
        <v>7500000</v>
      </c>
      <c r="V1415" s="253"/>
      <c r="W1415" s="253"/>
      <c r="X1415" s="253"/>
      <c r="Y1415" s="253"/>
      <c r="Z1415" s="253"/>
      <c r="AA1415" s="253"/>
      <c r="AB1415" s="253"/>
      <c r="AC1415" s="253"/>
      <c r="AD1415" s="253"/>
      <c r="AE1415" s="253"/>
      <c r="AF1415" s="253"/>
      <c r="AG1415" s="253"/>
      <c r="AH1415" s="253"/>
      <c r="AI1415" s="253">
        <v>0</v>
      </c>
      <c r="AJ1415" s="253"/>
      <c r="AK1415" s="253">
        <v>8450000</v>
      </c>
      <c r="AL1415" s="253"/>
      <c r="AM1415" s="253"/>
      <c r="AN1415" s="253"/>
      <c r="AO1415" s="253"/>
      <c r="AP1415" s="253"/>
      <c r="AQ1415" s="253"/>
      <c r="AR1415" s="253"/>
      <c r="AS1415" s="253">
        <f t="shared" si="173"/>
        <v>8450000</v>
      </c>
      <c r="AT1415" s="27">
        <f t="shared" si="168"/>
        <v>8450000</v>
      </c>
      <c r="BH1415" s="256"/>
    </row>
    <row r="1416" spans="1:60" ht="18" customHeight="1">
      <c r="A1416" s="218">
        <f>SUBTOTAL(3,$AT$7:AT1416)</f>
        <v>1410</v>
      </c>
      <c r="B1416" s="251" t="s">
        <v>14119</v>
      </c>
      <c r="C1416" s="251" t="str">
        <f t="shared" si="172"/>
        <v>012</v>
      </c>
      <c r="D1416" s="260" t="s">
        <v>6710</v>
      </c>
      <c r="E1416" s="258" t="s">
        <v>14120</v>
      </c>
      <c r="F1416" s="251" t="s">
        <v>14121</v>
      </c>
      <c r="G1416" s="251" t="s">
        <v>7106</v>
      </c>
      <c r="H1416" s="251"/>
      <c r="I1416" s="259" t="s">
        <v>10223</v>
      </c>
      <c r="J1416" s="252"/>
      <c r="K1416" s="259" t="s">
        <v>10223</v>
      </c>
      <c r="L1416" s="252"/>
      <c r="M1416" s="251" t="s">
        <v>13826</v>
      </c>
      <c r="N1416" s="251"/>
      <c r="O1416" s="251"/>
      <c r="P1416" s="251"/>
      <c r="Q1416" s="288">
        <v>7500000</v>
      </c>
      <c r="R1416" s="288"/>
      <c r="S1416" s="288"/>
      <c r="T1416" s="288"/>
      <c r="U1416" s="253">
        <v>7500000</v>
      </c>
      <c r="V1416" s="253"/>
      <c r="W1416" s="253"/>
      <c r="X1416" s="253"/>
      <c r="Y1416" s="253"/>
      <c r="Z1416" s="253"/>
      <c r="AA1416" s="253"/>
      <c r="AB1416" s="253"/>
      <c r="AC1416" s="253"/>
      <c r="AD1416" s="253"/>
      <c r="AE1416" s="253"/>
      <c r="AF1416" s="253"/>
      <c r="AG1416" s="253"/>
      <c r="AH1416" s="253"/>
      <c r="AI1416" s="253">
        <v>0</v>
      </c>
      <c r="AJ1416" s="253"/>
      <c r="AK1416" s="253">
        <v>8450000</v>
      </c>
      <c r="AL1416" s="253"/>
      <c r="AM1416" s="253">
        <v>8450000</v>
      </c>
      <c r="AN1416" s="253"/>
      <c r="AO1416" s="253"/>
      <c r="AP1416" s="253"/>
      <c r="AQ1416" s="253"/>
      <c r="AR1416" s="253"/>
      <c r="AS1416" s="253">
        <f t="shared" si="173"/>
        <v>0</v>
      </c>
      <c r="AT1416" s="27">
        <f t="shared" ref="AT1416:AT1479" si="174">AI1416+AS1416</f>
        <v>0</v>
      </c>
      <c r="BH1416" s="256"/>
    </row>
    <row r="1417" spans="1:60" ht="18" customHeight="1">
      <c r="A1417" s="218">
        <f>SUBTOTAL(3,$AT$7:AT1417)</f>
        <v>1411</v>
      </c>
      <c r="B1417" s="251" t="s">
        <v>14122</v>
      </c>
      <c r="C1417" s="251" t="str">
        <f t="shared" si="172"/>
        <v>012</v>
      </c>
      <c r="D1417" s="260" t="s">
        <v>5621</v>
      </c>
      <c r="E1417" s="258" t="s">
        <v>14123</v>
      </c>
      <c r="F1417" s="251" t="s">
        <v>13172</v>
      </c>
      <c r="G1417" s="251" t="s">
        <v>496</v>
      </c>
      <c r="H1417" s="251"/>
      <c r="I1417" s="259" t="s">
        <v>10223</v>
      </c>
      <c r="J1417" s="252"/>
      <c r="K1417" s="259" t="s">
        <v>10223</v>
      </c>
      <c r="L1417" s="252"/>
      <c r="M1417" s="251" t="s">
        <v>13813</v>
      </c>
      <c r="N1417" s="251"/>
      <c r="O1417" s="251"/>
      <c r="P1417" s="251"/>
      <c r="Q1417" s="288">
        <v>7500000</v>
      </c>
      <c r="R1417" s="288"/>
      <c r="S1417" s="288"/>
      <c r="T1417" s="288"/>
      <c r="U1417" s="253">
        <v>7500000</v>
      </c>
      <c r="V1417" s="253"/>
      <c r="W1417" s="253"/>
      <c r="X1417" s="253"/>
      <c r="Y1417" s="253"/>
      <c r="Z1417" s="253"/>
      <c r="AA1417" s="253"/>
      <c r="AB1417" s="253"/>
      <c r="AC1417" s="253"/>
      <c r="AD1417" s="253"/>
      <c r="AE1417" s="253"/>
      <c r="AF1417" s="253"/>
      <c r="AG1417" s="253"/>
      <c r="AH1417" s="253"/>
      <c r="AI1417" s="253">
        <v>0</v>
      </c>
      <c r="AJ1417" s="253"/>
      <c r="AK1417" s="253">
        <v>8450000</v>
      </c>
      <c r="AL1417" s="253"/>
      <c r="AM1417" s="253">
        <v>8450000</v>
      </c>
      <c r="AN1417" s="253"/>
      <c r="AO1417" s="253"/>
      <c r="AP1417" s="253"/>
      <c r="AQ1417" s="253"/>
      <c r="AR1417" s="253"/>
      <c r="AS1417" s="253">
        <f t="shared" si="173"/>
        <v>0</v>
      </c>
      <c r="AT1417" s="27">
        <f t="shared" si="174"/>
        <v>0</v>
      </c>
      <c r="BH1417" s="256"/>
    </row>
    <row r="1418" spans="1:60" ht="18" customHeight="1">
      <c r="A1418" s="218">
        <f>SUBTOTAL(3,$AT$7:AT1418)</f>
        <v>1412</v>
      </c>
      <c r="B1418" s="251" t="s">
        <v>14106</v>
      </c>
      <c r="C1418" s="251" t="str">
        <f t="shared" si="172"/>
        <v>012</v>
      </c>
      <c r="D1418" s="260" t="s">
        <v>14107</v>
      </c>
      <c r="E1418" s="258" t="s">
        <v>14108</v>
      </c>
      <c r="F1418" s="251" t="s">
        <v>11200</v>
      </c>
      <c r="G1418" s="251" t="s">
        <v>7106</v>
      </c>
      <c r="H1418" s="251"/>
      <c r="I1418" s="259" t="s">
        <v>10223</v>
      </c>
      <c r="J1418" s="252"/>
      <c r="K1418" s="259" t="s">
        <v>10223</v>
      </c>
      <c r="L1418" s="252"/>
      <c r="M1418" s="251" t="s">
        <v>13826</v>
      </c>
      <c r="N1418" s="251"/>
      <c r="O1418" s="251"/>
      <c r="P1418" s="251"/>
      <c r="Q1418" s="288">
        <v>7500000</v>
      </c>
      <c r="R1418" s="288"/>
      <c r="S1418" s="288"/>
      <c r="T1418" s="288"/>
      <c r="U1418" s="253"/>
      <c r="V1418" s="253"/>
      <c r="W1418" s="253">
        <v>7500000</v>
      </c>
      <c r="X1418" s="253"/>
      <c r="Y1418" s="253"/>
      <c r="Z1418" s="253"/>
      <c r="AA1418" s="253"/>
      <c r="AB1418" s="253"/>
      <c r="AC1418" s="253"/>
      <c r="AD1418" s="253"/>
      <c r="AE1418" s="253"/>
      <c r="AF1418" s="253"/>
      <c r="AG1418" s="253"/>
      <c r="AH1418" s="253"/>
      <c r="AI1418" s="253">
        <v>0</v>
      </c>
      <c r="AJ1418" s="253"/>
      <c r="AK1418" s="253">
        <v>8450000</v>
      </c>
      <c r="AL1418" s="253"/>
      <c r="AM1418" s="253"/>
      <c r="AN1418" s="253"/>
      <c r="AO1418" s="253"/>
      <c r="AP1418" s="253"/>
      <c r="AQ1418" s="253"/>
      <c r="AR1418" s="253"/>
      <c r="AS1418" s="253">
        <f t="shared" si="173"/>
        <v>8450000</v>
      </c>
      <c r="AT1418" s="27">
        <f t="shared" si="174"/>
        <v>8450000</v>
      </c>
      <c r="BH1418" s="256"/>
    </row>
    <row r="1419" spans="1:60" ht="18" customHeight="1">
      <c r="A1419" s="218">
        <f>SUBTOTAL(3,$AT$7:AT1419)</f>
        <v>1413</v>
      </c>
      <c r="B1419" s="251" t="s">
        <v>14127</v>
      </c>
      <c r="C1419" s="251" t="str">
        <f t="shared" si="172"/>
        <v>012</v>
      </c>
      <c r="D1419" s="260" t="s">
        <v>6112</v>
      </c>
      <c r="E1419" s="258" t="s">
        <v>14128</v>
      </c>
      <c r="F1419" s="251" t="s">
        <v>10527</v>
      </c>
      <c r="G1419" s="251" t="s">
        <v>7106</v>
      </c>
      <c r="H1419" s="251"/>
      <c r="I1419" s="259" t="s">
        <v>10223</v>
      </c>
      <c r="J1419" s="252"/>
      <c r="K1419" s="259" t="s">
        <v>10223</v>
      </c>
      <c r="L1419" s="252"/>
      <c r="M1419" s="251" t="s">
        <v>13810</v>
      </c>
      <c r="N1419" s="251"/>
      <c r="O1419" s="251"/>
      <c r="P1419" s="251"/>
      <c r="Q1419" s="288">
        <v>7500000</v>
      </c>
      <c r="R1419" s="288"/>
      <c r="S1419" s="288"/>
      <c r="T1419" s="288"/>
      <c r="U1419" s="253">
        <v>7500000</v>
      </c>
      <c r="V1419" s="253"/>
      <c r="W1419" s="253"/>
      <c r="X1419" s="253"/>
      <c r="Y1419" s="253"/>
      <c r="Z1419" s="253"/>
      <c r="AA1419" s="253"/>
      <c r="AB1419" s="253"/>
      <c r="AC1419" s="253"/>
      <c r="AD1419" s="253"/>
      <c r="AE1419" s="253"/>
      <c r="AF1419" s="253"/>
      <c r="AG1419" s="253"/>
      <c r="AH1419" s="253"/>
      <c r="AI1419" s="253">
        <v>0</v>
      </c>
      <c r="AJ1419" s="253"/>
      <c r="AK1419" s="253">
        <v>8450000</v>
      </c>
      <c r="AL1419" s="253"/>
      <c r="AM1419" s="253">
        <v>8450000</v>
      </c>
      <c r="AN1419" s="253"/>
      <c r="AO1419" s="253"/>
      <c r="AP1419" s="253"/>
      <c r="AQ1419" s="253"/>
      <c r="AR1419" s="253"/>
      <c r="AS1419" s="253">
        <f t="shared" si="173"/>
        <v>0</v>
      </c>
      <c r="AT1419" s="27">
        <f t="shared" si="174"/>
        <v>0</v>
      </c>
      <c r="BH1419" s="256"/>
    </row>
    <row r="1420" spans="1:60" ht="18" customHeight="1">
      <c r="A1420" s="218">
        <f>SUBTOTAL(3,$AT$7:AT1420)</f>
        <v>1414</v>
      </c>
      <c r="B1420" s="251" t="s">
        <v>14111</v>
      </c>
      <c r="C1420" s="251" t="str">
        <f t="shared" si="172"/>
        <v>012</v>
      </c>
      <c r="D1420" s="260" t="s">
        <v>14112</v>
      </c>
      <c r="E1420" s="258" t="s">
        <v>14113</v>
      </c>
      <c r="F1420" s="251" t="s">
        <v>11318</v>
      </c>
      <c r="G1420" s="251" t="s">
        <v>496</v>
      </c>
      <c r="H1420" s="251"/>
      <c r="I1420" s="259" t="s">
        <v>10223</v>
      </c>
      <c r="J1420" s="252"/>
      <c r="K1420" s="259" t="s">
        <v>10223</v>
      </c>
      <c r="L1420" s="252"/>
      <c r="M1420" s="251" t="s">
        <v>13813</v>
      </c>
      <c r="N1420" s="251"/>
      <c r="O1420" s="251"/>
      <c r="P1420" s="251"/>
      <c r="Q1420" s="288">
        <v>7500000</v>
      </c>
      <c r="R1420" s="288"/>
      <c r="S1420" s="288"/>
      <c r="T1420" s="288"/>
      <c r="U1420" s="253"/>
      <c r="V1420" s="253"/>
      <c r="W1420" s="253"/>
      <c r="X1420" s="253"/>
      <c r="Y1420" s="253">
        <v>7500000</v>
      </c>
      <c r="Z1420" s="253"/>
      <c r="AA1420" s="253"/>
      <c r="AB1420" s="253"/>
      <c r="AC1420" s="253"/>
      <c r="AD1420" s="253"/>
      <c r="AE1420" s="253"/>
      <c r="AF1420" s="253"/>
      <c r="AG1420" s="253"/>
      <c r="AH1420" s="253"/>
      <c r="AI1420" s="253">
        <v>0</v>
      </c>
      <c r="AJ1420" s="253"/>
      <c r="AK1420" s="253">
        <v>8450000</v>
      </c>
      <c r="AL1420" s="253"/>
      <c r="AM1420" s="253"/>
      <c r="AN1420" s="253"/>
      <c r="AO1420" s="253"/>
      <c r="AP1420" s="253"/>
      <c r="AQ1420" s="253">
        <v>8450000</v>
      </c>
      <c r="AR1420" s="253"/>
      <c r="AS1420" s="253">
        <f>IF(SUM(AL1420:AQ1420)&lt;SUM(AK1420),SUM(AK1420)-SUM(AL1420:AQ1420),)</f>
        <v>0</v>
      </c>
      <c r="AT1420" s="27">
        <f t="shared" si="174"/>
        <v>0</v>
      </c>
      <c r="BH1420" s="256"/>
    </row>
    <row r="1421" spans="1:60" ht="18" customHeight="1">
      <c r="A1421" s="218">
        <f>SUBTOTAL(3,$AT$7:AT1421)</f>
        <v>1415</v>
      </c>
      <c r="B1421" s="251" t="s">
        <v>14131</v>
      </c>
      <c r="C1421" s="251" t="str">
        <f t="shared" si="172"/>
        <v>012</v>
      </c>
      <c r="D1421" s="260" t="s">
        <v>6416</v>
      </c>
      <c r="E1421" s="258" t="s">
        <v>14132</v>
      </c>
      <c r="F1421" s="251" t="s">
        <v>12171</v>
      </c>
      <c r="G1421" s="251" t="s">
        <v>496</v>
      </c>
      <c r="H1421" s="251"/>
      <c r="I1421" s="259" t="s">
        <v>10223</v>
      </c>
      <c r="J1421" s="252"/>
      <c r="K1421" s="259" t="s">
        <v>10223</v>
      </c>
      <c r="L1421" s="252"/>
      <c r="M1421" s="251" t="s">
        <v>13813</v>
      </c>
      <c r="N1421" s="251"/>
      <c r="O1421" s="251"/>
      <c r="P1421" s="251"/>
      <c r="Q1421" s="288">
        <v>7500000</v>
      </c>
      <c r="R1421" s="288"/>
      <c r="S1421" s="288"/>
      <c r="T1421" s="288"/>
      <c r="U1421" s="253">
        <v>7500000</v>
      </c>
      <c r="V1421" s="253"/>
      <c r="W1421" s="253"/>
      <c r="X1421" s="253"/>
      <c r="Y1421" s="253"/>
      <c r="Z1421" s="253"/>
      <c r="AA1421" s="253"/>
      <c r="AB1421" s="253"/>
      <c r="AC1421" s="253"/>
      <c r="AD1421" s="253"/>
      <c r="AE1421" s="253"/>
      <c r="AF1421" s="253"/>
      <c r="AG1421" s="253"/>
      <c r="AH1421" s="253"/>
      <c r="AI1421" s="253">
        <v>0</v>
      </c>
      <c r="AJ1421" s="253">
        <v>2517000</v>
      </c>
      <c r="AK1421" s="253">
        <f>8450000-AJ1421</f>
        <v>5933000</v>
      </c>
      <c r="AL1421" s="253"/>
      <c r="AM1421" s="253">
        <v>5933000</v>
      </c>
      <c r="AN1421" s="253"/>
      <c r="AO1421" s="253"/>
      <c r="AP1421" s="253"/>
      <c r="AQ1421" s="253"/>
      <c r="AR1421" s="253"/>
      <c r="AS1421" s="253">
        <f t="shared" si="173"/>
        <v>0</v>
      </c>
      <c r="AT1421" s="27">
        <f t="shared" si="174"/>
        <v>0</v>
      </c>
      <c r="BH1421" s="256"/>
    </row>
    <row r="1422" spans="1:60" ht="18" customHeight="1">
      <c r="A1422" s="218">
        <f>SUBTOTAL(3,$AT$7:AT1422)</f>
        <v>1416</v>
      </c>
      <c r="B1422" s="251" t="s">
        <v>14114</v>
      </c>
      <c r="C1422" s="251" t="str">
        <f t="shared" si="172"/>
        <v>012</v>
      </c>
      <c r="D1422" s="260" t="s">
        <v>14115</v>
      </c>
      <c r="E1422" s="258" t="s">
        <v>14116</v>
      </c>
      <c r="F1422" s="251" t="s">
        <v>13417</v>
      </c>
      <c r="G1422" s="251" t="s">
        <v>7106</v>
      </c>
      <c r="H1422" s="251"/>
      <c r="I1422" s="259" t="s">
        <v>10223</v>
      </c>
      <c r="J1422" s="252"/>
      <c r="K1422" s="259" t="s">
        <v>10223</v>
      </c>
      <c r="L1422" s="252"/>
      <c r="M1422" s="251" t="s">
        <v>13816</v>
      </c>
      <c r="N1422" s="251"/>
      <c r="O1422" s="251"/>
      <c r="P1422" s="251"/>
      <c r="Q1422" s="288">
        <v>7500000</v>
      </c>
      <c r="R1422" s="288"/>
      <c r="S1422" s="288"/>
      <c r="T1422" s="288"/>
      <c r="U1422" s="253"/>
      <c r="V1422" s="253"/>
      <c r="W1422" s="253"/>
      <c r="X1422" s="253"/>
      <c r="Y1422" s="253"/>
      <c r="Z1422" s="253"/>
      <c r="AA1422" s="253"/>
      <c r="AB1422" s="253"/>
      <c r="AC1422" s="253"/>
      <c r="AD1422" s="253"/>
      <c r="AE1422" s="253"/>
      <c r="AF1422" s="253"/>
      <c r="AG1422" s="253"/>
      <c r="AH1422" s="253"/>
      <c r="AI1422" s="253">
        <v>7500000</v>
      </c>
      <c r="AJ1422" s="253"/>
      <c r="AK1422" s="253">
        <v>8450000</v>
      </c>
      <c r="AL1422" s="253"/>
      <c r="AM1422" s="253"/>
      <c r="AN1422" s="253"/>
      <c r="AO1422" s="253"/>
      <c r="AP1422" s="253"/>
      <c r="AQ1422" s="253"/>
      <c r="AR1422" s="253"/>
      <c r="AS1422" s="253">
        <f t="shared" si="173"/>
        <v>8450000</v>
      </c>
      <c r="AT1422" s="27">
        <f t="shared" si="174"/>
        <v>15950000</v>
      </c>
      <c r="BH1422" s="256"/>
    </row>
    <row r="1423" spans="1:60" ht="18" customHeight="1">
      <c r="A1423" s="218">
        <f>SUBTOTAL(3,$AT$7:AT1423)</f>
        <v>1417</v>
      </c>
      <c r="B1423" s="251" t="s">
        <v>14136</v>
      </c>
      <c r="C1423" s="251" t="str">
        <f t="shared" si="172"/>
        <v>012</v>
      </c>
      <c r="D1423" s="260" t="s">
        <v>6664</v>
      </c>
      <c r="E1423" s="258" t="s">
        <v>14137</v>
      </c>
      <c r="F1423" s="251" t="s">
        <v>11096</v>
      </c>
      <c r="G1423" s="251" t="s">
        <v>7106</v>
      </c>
      <c r="H1423" s="251"/>
      <c r="I1423" s="259" t="s">
        <v>10223</v>
      </c>
      <c r="J1423" s="252"/>
      <c r="K1423" s="259" t="s">
        <v>10223</v>
      </c>
      <c r="L1423" s="252"/>
      <c r="M1423" s="251" t="s">
        <v>13826</v>
      </c>
      <c r="N1423" s="251"/>
      <c r="O1423" s="251"/>
      <c r="P1423" s="251"/>
      <c r="Q1423" s="288">
        <v>7500000</v>
      </c>
      <c r="R1423" s="288"/>
      <c r="S1423" s="288"/>
      <c r="T1423" s="288"/>
      <c r="U1423" s="253">
        <v>7500000</v>
      </c>
      <c r="V1423" s="253"/>
      <c r="W1423" s="253"/>
      <c r="X1423" s="253"/>
      <c r="Y1423" s="253"/>
      <c r="Z1423" s="253"/>
      <c r="AA1423" s="253"/>
      <c r="AB1423" s="253"/>
      <c r="AC1423" s="253"/>
      <c r="AD1423" s="253"/>
      <c r="AE1423" s="253"/>
      <c r="AF1423" s="253"/>
      <c r="AG1423" s="253"/>
      <c r="AH1423" s="253"/>
      <c r="AI1423" s="253">
        <v>0</v>
      </c>
      <c r="AJ1423" s="253"/>
      <c r="AK1423" s="253">
        <v>8450000</v>
      </c>
      <c r="AL1423" s="253"/>
      <c r="AM1423" s="253">
        <v>8450000</v>
      </c>
      <c r="AN1423" s="253"/>
      <c r="AO1423" s="253"/>
      <c r="AP1423" s="253"/>
      <c r="AQ1423" s="253"/>
      <c r="AR1423" s="253"/>
      <c r="AS1423" s="253">
        <f t="shared" si="173"/>
        <v>0</v>
      </c>
      <c r="AT1423" s="27">
        <f t="shared" si="174"/>
        <v>0</v>
      </c>
      <c r="BH1423" s="256"/>
    </row>
    <row r="1424" spans="1:60" ht="18" customHeight="1">
      <c r="A1424" s="218">
        <f>SUBTOTAL(3,$AT$7:AT1424)</f>
        <v>1418</v>
      </c>
      <c r="B1424" s="251" t="s">
        <v>14124</v>
      </c>
      <c r="C1424" s="251" t="str">
        <f t="shared" si="172"/>
        <v>012</v>
      </c>
      <c r="D1424" s="260" t="s">
        <v>14125</v>
      </c>
      <c r="E1424" s="258" t="s">
        <v>14126</v>
      </c>
      <c r="F1424" s="251" t="s">
        <v>10527</v>
      </c>
      <c r="G1424" s="251" t="s">
        <v>7106</v>
      </c>
      <c r="H1424" s="251"/>
      <c r="I1424" s="259" t="s">
        <v>10223</v>
      </c>
      <c r="J1424" s="252"/>
      <c r="K1424" s="259" t="s">
        <v>10223</v>
      </c>
      <c r="L1424" s="252"/>
      <c r="M1424" s="251" t="s">
        <v>13816</v>
      </c>
      <c r="N1424" s="251"/>
      <c r="O1424" s="251"/>
      <c r="P1424" s="251"/>
      <c r="Q1424" s="288">
        <v>7500000</v>
      </c>
      <c r="R1424" s="288"/>
      <c r="S1424" s="288"/>
      <c r="T1424" s="288"/>
      <c r="U1424" s="253"/>
      <c r="V1424" s="253"/>
      <c r="W1424" s="253"/>
      <c r="X1424" s="253"/>
      <c r="Y1424" s="253"/>
      <c r="Z1424" s="253"/>
      <c r="AA1424" s="253">
        <v>7500000</v>
      </c>
      <c r="AB1424" s="253"/>
      <c r="AC1424" s="253"/>
      <c r="AD1424" s="253"/>
      <c r="AE1424" s="253"/>
      <c r="AF1424" s="253"/>
      <c r="AG1424" s="253"/>
      <c r="AH1424" s="253"/>
      <c r="AI1424" s="253">
        <v>0</v>
      </c>
      <c r="AJ1424" s="253">
        <v>6727000</v>
      </c>
      <c r="AK1424" s="253">
        <f>8450000-AJ1424</f>
        <v>1723000</v>
      </c>
      <c r="AL1424" s="253"/>
      <c r="AM1424" s="253">
        <v>1723000</v>
      </c>
      <c r="AN1424" s="253"/>
      <c r="AO1424" s="253"/>
      <c r="AP1424" s="253"/>
      <c r="AQ1424" s="253"/>
      <c r="AR1424" s="253"/>
      <c r="AS1424" s="253">
        <f t="shared" si="173"/>
        <v>0</v>
      </c>
      <c r="AT1424" s="27">
        <f t="shared" si="174"/>
        <v>0</v>
      </c>
      <c r="BH1424" s="256"/>
    </row>
    <row r="1425" spans="1:60" ht="18" customHeight="1">
      <c r="A1425" s="218">
        <f>SUBTOTAL(3,$AT$7:AT1425)</f>
        <v>1419</v>
      </c>
      <c r="B1425" s="251" t="s">
        <v>14141</v>
      </c>
      <c r="C1425" s="251" t="str">
        <f t="shared" si="172"/>
        <v>012</v>
      </c>
      <c r="D1425" s="260" t="s">
        <v>5900</v>
      </c>
      <c r="E1425" s="258" t="s">
        <v>14142</v>
      </c>
      <c r="F1425" s="251" t="s">
        <v>12878</v>
      </c>
      <c r="G1425" s="251" t="s">
        <v>7106</v>
      </c>
      <c r="H1425" s="251"/>
      <c r="I1425" s="259" t="s">
        <v>10223</v>
      </c>
      <c r="J1425" s="252"/>
      <c r="K1425" s="259" t="s">
        <v>10223</v>
      </c>
      <c r="L1425" s="252"/>
      <c r="M1425" s="251" t="s">
        <v>13816</v>
      </c>
      <c r="N1425" s="251"/>
      <c r="O1425" s="251"/>
      <c r="P1425" s="251"/>
      <c r="Q1425" s="288">
        <v>7500000</v>
      </c>
      <c r="R1425" s="288"/>
      <c r="S1425" s="288"/>
      <c r="T1425" s="288"/>
      <c r="U1425" s="253">
        <v>7500000</v>
      </c>
      <c r="V1425" s="253"/>
      <c r="W1425" s="253"/>
      <c r="X1425" s="253"/>
      <c r="Y1425" s="253"/>
      <c r="Z1425" s="253"/>
      <c r="AA1425" s="253"/>
      <c r="AB1425" s="253"/>
      <c r="AC1425" s="253"/>
      <c r="AD1425" s="253"/>
      <c r="AE1425" s="253"/>
      <c r="AF1425" s="253"/>
      <c r="AG1425" s="253"/>
      <c r="AH1425" s="253"/>
      <c r="AI1425" s="253">
        <v>0</v>
      </c>
      <c r="AJ1425" s="253"/>
      <c r="AK1425" s="253">
        <v>8450000</v>
      </c>
      <c r="AL1425" s="253"/>
      <c r="AM1425" s="253">
        <v>8450000</v>
      </c>
      <c r="AN1425" s="253"/>
      <c r="AO1425" s="253"/>
      <c r="AP1425" s="253"/>
      <c r="AQ1425" s="253"/>
      <c r="AR1425" s="253"/>
      <c r="AS1425" s="253">
        <f t="shared" si="173"/>
        <v>0</v>
      </c>
      <c r="AT1425" s="27">
        <f t="shared" si="174"/>
        <v>0</v>
      </c>
      <c r="BH1425" s="256"/>
    </row>
    <row r="1426" spans="1:60" ht="18" customHeight="1">
      <c r="A1426" s="218">
        <f>SUBTOTAL(3,$AT$7:AT1426)</f>
        <v>1420</v>
      </c>
      <c r="B1426" s="251" t="s">
        <v>14143</v>
      </c>
      <c r="C1426" s="251" t="str">
        <f t="shared" si="172"/>
        <v>012</v>
      </c>
      <c r="D1426" s="260" t="s">
        <v>5027</v>
      </c>
      <c r="E1426" s="258" t="s">
        <v>14144</v>
      </c>
      <c r="F1426" s="251" t="s">
        <v>11093</v>
      </c>
      <c r="G1426" s="251" t="s">
        <v>7106</v>
      </c>
      <c r="H1426" s="251"/>
      <c r="I1426" s="259" t="s">
        <v>10223</v>
      </c>
      <c r="J1426" s="252"/>
      <c r="K1426" s="259" t="s">
        <v>10223</v>
      </c>
      <c r="L1426" s="252"/>
      <c r="M1426" s="251" t="s">
        <v>13816</v>
      </c>
      <c r="N1426" s="251"/>
      <c r="O1426" s="251"/>
      <c r="P1426" s="251"/>
      <c r="Q1426" s="288">
        <v>7500000</v>
      </c>
      <c r="R1426" s="288"/>
      <c r="S1426" s="288"/>
      <c r="T1426" s="288"/>
      <c r="U1426" s="253">
        <v>7500000</v>
      </c>
      <c r="V1426" s="253"/>
      <c r="W1426" s="253"/>
      <c r="X1426" s="253"/>
      <c r="Y1426" s="253"/>
      <c r="Z1426" s="253"/>
      <c r="AA1426" s="253"/>
      <c r="AB1426" s="253"/>
      <c r="AC1426" s="253"/>
      <c r="AD1426" s="253"/>
      <c r="AE1426" s="253"/>
      <c r="AF1426" s="253"/>
      <c r="AG1426" s="253"/>
      <c r="AH1426" s="253"/>
      <c r="AI1426" s="253">
        <v>0</v>
      </c>
      <c r="AJ1426" s="253"/>
      <c r="AK1426" s="253">
        <v>8450000</v>
      </c>
      <c r="AL1426" s="253"/>
      <c r="AM1426" s="253">
        <v>8450000</v>
      </c>
      <c r="AN1426" s="253"/>
      <c r="AO1426" s="253"/>
      <c r="AP1426" s="253"/>
      <c r="AQ1426" s="253"/>
      <c r="AR1426" s="253"/>
      <c r="AS1426" s="253">
        <f t="shared" si="173"/>
        <v>0</v>
      </c>
      <c r="AT1426" s="27">
        <f t="shared" si="174"/>
        <v>0</v>
      </c>
      <c r="BH1426" s="256"/>
    </row>
    <row r="1427" spans="1:60" ht="18" customHeight="1">
      <c r="A1427" s="218">
        <f>SUBTOTAL(3,$AT$7:AT1427)</f>
        <v>1421</v>
      </c>
      <c r="B1427" s="251" t="s">
        <v>14148</v>
      </c>
      <c r="C1427" s="251" t="str">
        <f t="shared" ref="C1427:C1458" si="175">MID(D1427:D3131,4,3)</f>
        <v>012</v>
      </c>
      <c r="D1427" s="260" t="s">
        <v>5441</v>
      </c>
      <c r="E1427" s="258" t="s">
        <v>14149</v>
      </c>
      <c r="F1427" s="251" t="s">
        <v>10860</v>
      </c>
      <c r="G1427" s="251" t="s">
        <v>7106</v>
      </c>
      <c r="H1427" s="251"/>
      <c r="I1427" s="259" t="s">
        <v>10223</v>
      </c>
      <c r="J1427" s="252"/>
      <c r="K1427" s="259" t="s">
        <v>10223</v>
      </c>
      <c r="L1427" s="252"/>
      <c r="M1427" s="251" t="s">
        <v>13826</v>
      </c>
      <c r="N1427" s="251"/>
      <c r="O1427" s="251"/>
      <c r="P1427" s="251"/>
      <c r="Q1427" s="288">
        <v>7500000</v>
      </c>
      <c r="R1427" s="288"/>
      <c r="S1427" s="288"/>
      <c r="T1427" s="288"/>
      <c r="U1427" s="253">
        <v>7500000</v>
      </c>
      <c r="V1427" s="253"/>
      <c r="W1427" s="253"/>
      <c r="X1427" s="253"/>
      <c r="Y1427" s="253"/>
      <c r="Z1427" s="253"/>
      <c r="AA1427" s="253"/>
      <c r="AB1427" s="253"/>
      <c r="AC1427" s="253"/>
      <c r="AD1427" s="253"/>
      <c r="AE1427" s="253"/>
      <c r="AF1427" s="253"/>
      <c r="AG1427" s="253"/>
      <c r="AH1427" s="253"/>
      <c r="AI1427" s="253">
        <v>0</v>
      </c>
      <c r="AJ1427" s="253"/>
      <c r="AK1427" s="253">
        <v>8450000</v>
      </c>
      <c r="AL1427" s="253"/>
      <c r="AM1427" s="253">
        <v>8450000</v>
      </c>
      <c r="AN1427" s="253"/>
      <c r="AO1427" s="253"/>
      <c r="AP1427" s="253"/>
      <c r="AQ1427" s="253"/>
      <c r="AR1427" s="253"/>
      <c r="AS1427" s="253">
        <f t="shared" si="173"/>
        <v>0</v>
      </c>
      <c r="AT1427" s="27">
        <f t="shared" si="174"/>
        <v>0</v>
      </c>
      <c r="BH1427" s="256"/>
    </row>
    <row r="1428" spans="1:60" ht="18" customHeight="1">
      <c r="A1428" s="218">
        <f>SUBTOTAL(3,$AT$7:AT1428)</f>
        <v>1422</v>
      </c>
      <c r="B1428" s="251" t="s">
        <v>14150</v>
      </c>
      <c r="C1428" s="251" t="str">
        <f t="shared" si="175"/>
        <v>012</v>
      </c>
      <c r="D1428" s="260" t="s">
        <v>6549</v>
      </c>
      <c r="E1428" s="258" t="s">
        <v>11912</v>
      </c>
      <c r="F1428" s="251" t="s">
        <v>11478</v>
      </c>
      <c r="G1428" s="251" t="s">
        <v>496</v>
      </c>
      <c r="H1428" s="251"/>
      <c r="I1428" s="259" t="s">
        <v>10223</v>
      </c>
      <c r="J1428" s="252"/>
      <c r="K1428" s="259" t="s">
        <v>10223</v>
      </c>
      <c r="L1428" s="252"/>
      <c r="M1428" s="251" t="s">
        <v>13810</v>
      </c>
      <c r="N1428" s="251"/>
      <c r="O1428" s="251"/>
      <c r="P1428" s="251"/>
      <c r="Q1428" s="288">
        <v>7500000</v>
      </c>
      <c r="R1428" s="288"/>
      <c r="S1428" s="288"/>
      <c r="T1428" s="288"/>
      <c r="U1428" s="253">
        <v>7500000</v>
      </c>
      <c r="V1428" s="253"/>
      <c r="W1428" s="253"/>
      <c r="X1428" s="253"/>
      <c r="Y1428" s="253"/>
      <c r="Z1428" s="253"/>
      <c r="AA1428" s="253"/>
      <c r="AB1428" s="253"/>
      <c r="AC1428" s="253"/>
      <c r="AD1428" s="253"/>
      <c r="AE1428" s="253"/>
      <c r="AF1428" s="253"/>
      <c r="AG1428" s="253"/>
      <c r="AH1428" s="253"/>
      <c r="AI1428" s="253">
        <v>0</v>
      </c>
      <c r="AJ1428" s="253"/>
      <c r="AK1428" s="253">
        <v>8450000</v>
      </c>
      <c r="AL1428" s="253"/>
      <c r="AM1428" s="253">
        <v>8450000</v>
      </c>
      <c r="AN1428" s="253"/>
      <c r="AO1428" s="253"/>
      <c r="AP1428" s="253"/>
      <c r="AQ1428" s="253"/>
      <c r="AR1428" s="253"/>
      <c r="AS1428" s="253">
        <f t="shared" si="173"/>
        <v>0</v>
      </c>
      <c r="AT1428" s="27">
        <f t="shared" si="174"/>
        <v>0</v>
      </c>
      <c r="BH1428" s="256"/>
    </row>
    <row r="1429" spans="1:60" ht="18" customHeight="1">
      <c r="A1429" s="218">
        <f>SUBTOTAL(3,$AT$7:AT1429)</f>
        <v>1423</v>
      </c>
      <c r="B1429" s="251" t="s">
        <v>14151</v>
      </c>
      <c r="C1429" s="251" t="str">
        <f t="shared" si="175"/>
        <v>012</v>
      </c>
      <c r="D1429" s="260" t="s">
        <v>4793</v>
      </c>
      <c r="E1429" s="258" t="s">
        <v>14152</v>
      </c>
      <c r="F1429" s="251" t="s">
        <v>11749</v>
      </c>
      <c r="G1429" s="251" t="s">
        <v>496</v>
      </c>
      <c r="H1429" s="251"/>
      <c r="I1429" s="259" t="s">
        <v>10223</v>
      </c>
      <c r="J1429" s="252"/>
      <c r="K1429" s="259" t="s">
        <v>10223</v>
      </c>
      <c r="L1429" s="252"/>
      <c r="M1429" s="251" t="s">
        <v>13816</v>
      </c>
      <c r="N1429" s="251"/>
      <c r="O1429" s="251"/>
      <c r="P1429" s="251"/>
      <c r="Q1429" s="288">
        <v>7500000</v>
      </c>
      <c r="R1429" s="288"/>
      <c r="S1429" s="288"/>
      <c r="T1429" s="288"/>
      <c r="U1429" s="253">
        <v>7500000</v>
      </c>
      <c r="V1429" s="253"/>
      <c r="W1429" s="253"/>
      <c r="X1429" s="253"/>
      <c r="Y1429" s="253"/>
      <c r="Z1429" s="253"/>
      <c r="AA1429" s="253"/>
      <c r="AB1429" s="253"/>
      <c r="AC1429" s="253"/>
      <c r="AD1429" s="253"/>
      <c r="AE1429" s="253"/>
      <c r="AF1429" s="253"/>
      <c r="AG1429" s="253"/>
      <c r="AH1429" s="253"/>
      <c r="AI1429" s="253">
        <v>0</v>
      </c>
      <c r="AJ1429" s="253"/>
      <c r="AK1429" s="253">
        <v>8450000</v>
      </c>
      <c r="AL1429" s="253"/>
      <c r="AM1429" s="253">
        <v>8450000</v>
      </c>
      <c r="AN1429" s="253"/>
      <c r="AO1429" s="253"/>
      <c r="AP1429" s="253"/>
      <c r="AQ1429" s="253"/>
      <c r="AR1429" s="253"/>
      <c r="AS1429" s="253">
        <f t="shared" si="173"/>
        <v>0</v>
      </c>
      <c r="AT1429" s="27">
        <f t="shared" si="174"/>
        <v>0</v>
      </c>
      <c r="BH1429" s="256"/>
    </row>
    <row r="1430" spans="1:60" ht="18" customHeight="1">
      <c r="A1430" s="218">
        <f>SUBTOTAL(3,$AT$7:AT1430)</f>
        <v>1424</v>
      </c>
      <c r="B1430" s="251" t="s">
        <v>14133</v>
      </c>
      <c r="C1430" s="251" t="str">
        <f t="shared" si="175"/>
        <v>012</v>
      </c>
      <c r="D1430" s="260" t="s">
        <v>14134</v>
      </c>
      <c r="E1430" s="258" t="s">
        <v>14135</v>
      </c>
      <c r="F1430" s="251" t="s">
        <v>10899</v>
      </c>
      <c r="G1430" s="251" t="s">
        <v>496</v>
      </c>
      <c r="H1430" s="251"/>
      <c r="I1430" s="259" t="s">
        <v>10223</v>
      </c>
      <c r="J1430" s="252"/>
      <c r="K1430" s="259" t="s">
        <v>10223</v>
      </c>
      <c r="L1430" s="252"/>
      <c r="M1430" s="251" t="s">
        <v>13810</v>
      </c>
      <c r="N1430" s="251"/>
      <c r="O1430" s="251"/>
      <c r="P1430" s="251"/>
      <c r="Q1430" s="288">
        <v>7500000</v>
      </c>
      <c r="R1430" s="288"/>
      <c r="S1430" s="288"/>
      <c r="T1430" s="288"/>
      <c r="U1430" s="253"/>
      <c r="V1430" s="253"/>
      <c r="W1430" s="253">
        <v>7500000</v>
      </c>
      <c r="X1430" s="253"/>
      <c r="Y1430" s="253"/>
      <c r="Z1430" s="253"/>
      <c r="AA1430" s="253"/>
      <c r="AB1430" s="253"/>
      <c r="AC1430" s="253"/>
      <c r="AD1430" s="253"/>
      <c r="AE1430" s="253"/>
      <c r="AF1430" s="253"/>
      <c r="AG1430" s="253"/>
      <c r="AH1430" s="253"/>
      <c r="AI1430" s="253">
        <v>0</v>
      </c>
      <c r="AJ1430" s="253"/>
      <c r="AK1430" s="253">
        <v>8450000</v>
      </c>
      <c r="AL1430" s="253"/>
      <c r="AM1430" s="253"/>
      <c r="AN1430" s="253"/>
      <c r="AO1430" s="253">
        <v>8450000</v>
      </c>
      <c r="AP1430" s="253"/>
      <c r="AQ1430" s="253"/>
      <c r="AR1430" s="253"/>
      <c r="AS1430" s="253">
        <f>IF(SUM(AL1430:AO1430)&lt;SUM(AK1430),SUM(AK1430)-SUM(AL1430:AO1430),)</f>
        <v>0</v>
      </c>
      <c r="AT1430" s="27">
        <f t="shared" si="174"/>
        <v>0</v>
      </c>
      <c r="BH1430" s="256"/>
    </row>
    <row r="1431" spans="1:60" ht="18" customHeight="1">
      <c r="A1431" s="218">
        <f>SUBTOTAL(3,$AT$7:AT1431)</f>
        <v>1425</v>
      </c>
      <c r="B1431" s="251" t="s">
        <v>14156</v>
      </c>
      <c r="C1431" s="251" t="str">
        <f t="shared" si="175"/>
        <v>012</v>
      </c>
      <c r="D1431" s="260" t="s">
        <v>5987</v>
      </c>
      <c r="E1431" s="258" t="s">
        <v>14157</v>
      </c>
      <c r="F1431" s="251" t="s">
        <v>10569</v>
      </c>
      <c r="G1431" s="251" t="s">
        <v>7106</v>
      </c>
      <c r="H1431" s="251"/>
      <c r="I1431" s="259" t="s">
        <v>10223</v>
      </c>
      <c r="J1431" s="252"/>
      <c r="K1431" s="259" t="s">
        <v>10223</v>
      </c>
      <c r="L1431" s="252"/>
      <c r="M1431" s="251" t="s">
        <v>13816</v>
      </c>
      <c r="N1431" s="251"/>
      <c r="O1431" s="251"/>
      <c r="P1431" s="251"/>
      <c r="Q1431" s="288">
        <v>7500000</v>
      </c>
      <c r="R1431" s="288"/>
      <c r="S1431" s="288"/>
      <c r="T1431" s="288"/>
      <c r="U1431" s="253">
        <v>7500000</v>
      </c>
      <c r="V1431" s="253"/>
      <c r="W1431" s="253"/>
      <c r="X1431" s="253"/>
      <c r="Y1431" s="253"/>
      <c r="Z1431" s="253"/>
      <c r="AA1431" s="253"/>
      <c r="AB1431" s="253"/>
      <c r="AC1431" s="253"/>
      <c r="AD1431" s="253"/>
      <c r="AE1431" s="253"/>
      <c r="AF1431" s="253"/>
      <c r="AG1431" s="253"/>
      <c r="AH1431" s="253"/>
      <c r="AI1431" s="253">
        <v>0</v>
      </c>
      <c r="AJ1431" s="253"/>
      <c r="AK1431" s="253">
        <v>8450000</v>
      </c>
      <c r="AL1431" s="253"/>
      <c r="AM1431" s="253">
        <v>8450000</v>
      </c>
      <c r="AN1431" s="253"/>
      <c r="AO1431" s="253"/>
      <c r="AP1431" s="253"/>
      <c r="AQ1431" s="253"/>
      <c r="AR1431" s="253"/>
      <c r="AS1431" s="253">
        <f t="shared" ref="AS1431:AS1441" si="176">IF(SUM(AL1431:AM1431)&lt;SUM(AK1431),SUM(AK1431)-SUM(AL1431:AM1431),)</f>
        <v>0</v>
      </c>
      <c r="AT1431" s="27">
        <f t="shared" si="174"/>
        <v>0</v>
      </c>
      <c r="BH1431" s="256"/>
    </row>
    <row r="1432" spans="1:60" ht="18" customHeight="1">
      <c r="A1432" s="218">
        <f>SUBTOTAL(3,$AT$7:AT1432)</f>
        <v>1426</v>
      </c>
      <c r="B1432" s="251" t="s">
        <v>14158</v>
      </c>
      <c r="C1432" s="251" t="str">
        <f t="shared" si="175"/>
        <v>012</v>
      </c>
      <c r="D1432" s="260" t="s">
        <v>5086</v>
      </c>
      <c r="E1432" s="258" t="s">
        <v>14159</v>
      </c>
      <c r="F1432" s="251" t="s">
        <v>12416</v>
      </c>
      <c r="G1432" s="251" t="s">
        <v>7106</v>
      </c>
      <c r="H1432" s="251"/>
      <c r="I1432" s="259" t="s">
        <v>10223</v>
      </c>
      <c r="J1432" s="252"/>
      <c r="K1432" s="259" t="s">
        <v>10223</v>
      </c>
      <c r="L1432" s="252"/>
      <c r="M1432" s="251" t="s">
        <v>13810</v>
      </c>
      <c r="N1432" s="251"/>
      <c r="O1432" s="251"/>
      <c r="P1432" s="251"/>
      <c r="Q1432" s="288">
        <v>7500000</v>
      </c>
      <c r="R1432" s="288"/>
      <c r="S1432" s="288"/>
      <c r="T1432" s="288"/>
      <c r="U1432" s="253">
        <v>7500000</v>
      </c>
      <c r="V1432" s="253"/>
      <c r="W1432" s="253"/>
      <c r="X1432" s="253"/>
      <c r="Y1432" s="253"/>
      <c r="Z1432" s="253"/>
      <c r="AA1432" s="253"/>
      <c r="AB1432" s="253"/>
      <c r="AC1432" s="253"/>
      <c r="AD1432" s="253"/>
      <c r="AE1432" s="253"/>
      <c r="AF1432" s="253"/>
      <c r="AG1432" s="253"/>
      <c r="AH1432" s="253"/>
      <c r="AI1432" s="253">
        <v>0</v>
      </c>
      <c r="AJ1432" s="253"/>
      <c r="AK1432" s="253">
        <v>8450000</v>
      </c>
      <c r="AL1432" s="253"/>
      <c r="AM1432" s="253">
        <v>8450000</v>
      </c>
      <c r="AN1432" s="253"/>
      <c r="AO1432" s="253"/>
      <c r="AP1432" s="253"/>
      <c r="AQ1432" s="253"/>
      <c r="AR1432" s="253"/>
      <c r="AS1432" s="253">
        <f t="shared" si="176"/>
        <v>0</v>
      </c>
      <c r="AT1432" s="27">
        <f t="shared" si="174"/>
        <v>0</v>
      </c>
      <c r="BH1432" s="256"/>
    </row>
    <row r="1433" spans="1:60" ht="18" customHeight="1">
      <c r="A1433" s="218">
        <f>SUBTOTAL(3,$AT$7:AT1433)</f>
        <v>1427</v>
      </c>
      <c r="B1433" s="251" t="s">
        <v>14160</v>
      </c>
      <c r="C1433" s="251" t="str">
        <f t="shared" si="175"/>
        <v>012</v>
      </c>
      <c r="D1433" s="260" t="s">
        <v>6318</v>
      </c>
      <c r="E1433" s="258" t="s">
        <v>14161</v>
      </c>
      <c r="F1433" s="251" t="s">
        <v>12401</v>
      </c>
      <c r="G1433" s="251" t="s">
        <v>7106</v>
      </c>
      <c r="H1433" s="251"/>
      <c r="I1433" s="259" t="s">
        <v>10223</v>
      </c>
      <c r="J1433" s="252"/>
      <c r="K1433" s="259" t="s">
        <v>10223</v>
      </c>
      <c r="L1433" s="252"/>
      <c r="M1433" s="251" t="s">
        <v>13813</v>
      </c>
      <c r="N1433" s="251"/>
      <c r="O1433" s="251"/>
      <c r="P1433" s="251"/>
      <c r="Q1433" s="288">
        <v>7500000</v>
      </c>
      <c r="R1433" s="288"/>
      <c r="S1433" s="288"/>
      <c r="T1433" s="288"/>
      <c r="U1433" s="253">
        <v>7500000</v>
      </c>
      <c r="V1433" s="253"/>
      <c r="W1433" s="253"/>
      <c r="X1433" s="253"/>
      <c r="Y1433" s="253"/>
      <c r="Z1433" s="253"/>
      <c r="AA1433" s="253"/>
      <c r="AB1433" s="253"/>
      <c r="AC1433" s="253"/>
      <c r="AD1433" s="253"/>
      <c r="AE1433" s="253"/>
      <c r="AF1433" s="253"/>
      <c r="AG1433" s="253"/>
      <c r="AH1433" s="253"/>
      <c r="AI1433" s="253">
        <v>0</v>
      </c>
      <c r="AJ1433" s="253"/>
      <c r="AK1433" s="253">
        <v>8450000</v>
      </c>
      <c r="AL1433" s="253"/>
      <c r="AM1433" s="253">
        <v>8450000</v>
      </c>
      <c r="AN1433" s="253"/>
      <c r="AO1433" s="253"/>
      <c r="AP1433" s="253"/>
      <c r="AQ1433" s="253"/>
      <c r="AR1433" s="253"/>
      <c r="AS1433" s="253">
        <f t="shared" si="176"/>
        <v>0</v>
      </c>
      <c r="AT1433" s="27">
        <f t="shared" si="174"/>
        <v>0</v>
      </c>
      <c r="BB1433" s="244" t="s">
        <v>10715</v>
      </c>
      <c r="BF1433" s="244">
        <f>VLOOKUP(D1433,'[1]HG chuyen qua+hoan bhyt'!$A$49:$E$85,4,0)</f>
        <v>1105650</v>
      </c>
      <c r="BH1433" s="256"/>
    </row>
    <row r="1434" spans="1:60" ht="18" customHeight="1">
      <c r="A1434" s="218">
        <f>SUBTOTAL(3,$AT$7:AT1434)</f>
        <v>1428</v>
      </c>
      <c r="B1434" s="251" t="s">
        <v>14162</v>
      </c>
      <c r="C1434" s="251" t="str">
        <f t="shared" si="175"/>
        <v>012</v>
      </c>
      <c r="D1434" s="260" t="s">
        <v>5711</v>
      </c>
      <c r="E1434" s="258" t="s">
        <v>14163</v>
      </c>
      <c r="F1434" s="251" t="s">
        <v>11920</v>
      </c>
      <c r="G1434" s="251" t="s">
        <v>7106</v>
      </c>
      <c r="H1434" s="251"/>
      <c r="I1434" s="259" t="s">
        <v>10223</v>
      </c>
      <c r="J1434" s="252"/>
      <c r="K1434" s="259" t="s">
        <v>10223</v>
      </c>
      <c r="L1434" s="252"/>
      <c r="M1434" s="251" t="s">
        <v>13826</v>
      </c>
      <c r="N1434" s="251"/>
      <c r="O1434" s="251"/>
      <c r="P1434" s="251"/>
      <c r="Q1434" s="288">
        <v>7500000</v>
      </c>
      <c r="R1434" s="288"/>
      <c r="S1434" s="288"/>
      <c r="T1434" s="288"/>
      <c r="U1434" s="253">
        <v>7500000</v>
      </c>
      <c r="V1434" s="253"/>
      <c r="W1434" s="253"/>
      <c r="X1434" s="253"/>
      <c r="Y1434" s="253"/>
      <c r="Z1434" s="253"/>
      <c r="AA1434" s="253"/>
      <c r="AB1434" s="253"/>
      <c r="AC1434" s="253"/>
      <c r="AD1434" s="253"/>
      <c r="AE1434" s="253"/>
      <c r="AF1434" s="253"/>
      <c r="AG1434" s="253"/>
      <c r="AH1434" s="253"/>
      <c r="AI1434" s="253">
        <v>0</v>
      </c>
      <c r="AJ1434" s="253"/>
      <c r="AK1434" s="253">
        <v>8450000</v>
      </c>
      <c r="AL1434" s="253"/>
      <c r="AM1434" s="253">
        <v>8450000</v>
      </c>
      <c r="AN1434" s="253"/>
      <c r="AO1434" s="253"/>
      <c r="AP1434" s="253"/>
      <c r="AQ1434" s="253"/>
      <c r="AR1434" s="253"/>
      <c r="AS1434" s="253">
        <f t="shared" si="176"/>
        <v>0</v>
      </c>
      <c r="AT1434" s="27">
        <f t="shared" si="174"/>
        <v>0</v>
      </c>
      <c r="BH1434" s="256"/>
    </row>
    <row r="1435" spans="1:60" ht="18" customHeight="1">
      <c r="A1435" s="218">
        <f>SUBTOTAL(3,$AT$7:AT1435)</f>
        <v>1429</v>
      </c>
      <c r="B1435" s="251" t="s">
        <v>14138</v>
      </c>
      <c r="C1435" s="251" t="str">
        <f t="shared" si="175"/>
        <v>012</v>
      </c>
      <c r="D1435" s="260" t="s">
        <v>14139</v>
      </c>
      <c r="E1435" s="258" t="s">
        <v>14140</v>
      </c>
      <c r="F1435" s="251" t="s">
        <v>10514</v>
      </c>
      <c r="G1435" s="251" t="s">
        <v>7106</v>
      </c>
      <c r="H1435" s="251"/>
      <c r="I1435" s="259" t="s">
        <v>10223</v>
      </c>
      <c r="J1435" s="252"/>
      <c r="K1435" s="259" t="s">
        <v>10223</v>
      </c>
      <c r="L1435" s="252"/>
      <c r="M1435" s="251" t="s">
        <v>13813</v>
      </c>
      <c r="N1435" s="251"/>
      <c r="O1435" s="251"/>
      <c r="P1435" s="251"/>
      <c r="Q1435" s="288">
        <v>7500000</v>
      </c>
      <c r="R1435" s="288"/>
      <c r="S1435" s="288"/>
      <c r="T1435" s="288"/>
      <c r="U1435" s="253"/>
      <c r="V1435" s="253"/>
      <c r="W1435" s="253">
        <v>7500000</v>
      </c>
      <c r="X1435" s="253"/>
      <c r="Y1435" s="253"/>
      <c r="Z1435" s="253"/>
      <c r="AA1435" s="253"/>
      <c r="AB1435" s="253"/>
      <c r="AC1435" s="253"/>
      <c r="AD1435" s="253"/>
      <c r="AE1435" s="253"/>
      <c r="AF1435" s="253"/>
      <c r="AG1435" s="253"/>
      <c r="AH1435" s="253"/>
      <c r="AI1435" s="253">
        <v>0</v>
      </c>
      <c r="AJ1435" s="253"/>
      <c r="AK1435" s="253">
        <v>8450000</v>
      </c>
      <c r="AL1435" s="253"/>
      <c r="AM1435" s="253">
        <v>8450000</v>
      </c>
      <c r="AN1435" s="253"/>
      <c r="AO1435" s="253"/>
      <c r="AP1435" s="253"/>
      <c r="AQ1435" s="253"/>
      <c r="AR1435" s="253"/>
      <c r="AS1435" s="253">
        <f t="shared" si="176"/>
        <v>0</v>
      </c>
      <c r="AT1435" s="27">
        <f t="shared" si="174"/>
        <v>0</v>
      </c>
      <c r="BH1435" s="256"/>
    </row>
    <row r="1436" spans="1:60" ht="18" customHeight="1">
      <c r="A1436" s="218">
        <f>SUBTOTAL(3,$AT$7:AT1436)</f>
        <v>1430</v>
      </c>
      <c r="B1436" s="251" t="s">
        <v>14167</v>
      </c>
      <c r="C1436" s="251" t="str">
        <f t="shared" si="175"/>
        <v>012</v>
      </c>
      <c r="D1436" s="260" t="s">
        <v>6277</v>
      </c>
      <c r="E1436" s="258" t="s">
        <v>14168</v>
      </c>
      <c r="F1436" s="251" t="s">
        <v>14169</v>
      </c>
      <c r="G1436" s="251" t="s">
        <v>7106</v>
      </c>
      <c r="H1436" s="251"/>
      <c r="I1436" s="259" t="s">
        <v>10223</v>
      </c>
      <c r="J1436" s="252"/>
      <c r="K1436" s="259" t="s">
        <v>10223</v>
      </c>
      <c r="L1436" s="252"/>
      <c r="M1436" s="251" t="s">
        <v>13826</v>
      </c>
      <c r="N1436" s="251"/>
      <c r="O1436" s="251"/>
      <c r="P1436" s="251"/>
      <c r="Q1436" s="288">
        <v>7500000</v>
      </c>
      <c r="R1436" s="288"/>
      <c r="S1436" s="288"/>
      <c r="T1436" s="288"/>
      <c r="U1436" s="253">
        <v>7500000</v>
      </c>
      <c r="V1436" s="253"/>
      <c r="W1436" s="253"/>
      <c r="X1436" s="253"/>
      <c r="Y1436" s="253"/>
      <c r="Z1436" s="253"/>
      <c r="AA1436" s="253"/>
      <c r="AB1436" s="253"/>
      <c r="AC1436" s="253"/>
      <c r="AD1436" s="253"/>
      <c r="AE1436" s="253"/>
      <c r="AF1436" s="253"/>
      <c r="AG1436" s="253"/>
      <c r="AH1436" s="253"/>
      <c r="AI1436" s="253">
        <v>0</v>
      </c>
      <c r="AJ1436" s="253"/>
      <c r="AK1436" s="253">
        <v>8450000</v>
      </c>
      <c r="AL1436" s="253"/>
      <c r="AM1436" s="253"/>
      <c r="AN1436" s="253"/>
      <c r="AO1436" s="253"/>
      <c r="AP1436" s="253"/>
      <c r="AQ1436" s="253"/>
      <c r="AR1436" s="253"/>
      <c r="AS1436" s="253">
        <f t="shared" si="176"/>
        <v>8450000</v>
      </c>
      <c r="AT1436" s="27">
        <f t="shared" si="174"/>
        <v>8450000</v>
      </c>
      <c r="BH1436" s="256"/>
    </row>
    <row r="1437" spans="1:60" ht="18" customHeight="1">
      <c r="A1437" s="218">
        <f>SUBTOTAL(3,$AT$7:AT1437)</f>
        <v>1431</v>
      </c>
      <c r="B1437" s="251" t="s">
        <v>14170</v>
      </c>
      <c r="C1437" s="251" t="str">
        <f t="shared" si="175"/>
        <v>012</v>
      </c>
      <c r="D1437" s="260" t="s">
        <v>6609</v>
      </c>
      <c r="E1437" s="258" t="s">
        <v>14168</v>
      </c>
      <c r="F1437" s="262" t="s">
        <v>10780</v>
      </c>
      <c r="G1437" s="251" t="s">
        <v>7106</v>
      </c>
      <c r="H1437" s="251"/>
      <c r="I1437" s="259" t="s">
        <v>10223</v>
      </c>
      <c r="J1437" s="252"/>
      <c r="K1437" s="259" t="s">
        <v>10223</v>
      </c>
      <c r="L1437" s="252"/>
      <c r="M1437" s="251" t="s">
        <v>13813</v>
      </c>
      <c r="N1437" s="251"/>
      <c r="O1437" s="251"/>
      <c r="P1437" s="251"/>
      <c r="Q1437" s="288">
        <v>7500000</v>
      </c>
      <c r="R1437" s="288"/>
      <c r="S1437" s="288"/>
      <c r="T1437" s="288"/>
      <c r="U1437" s="253">
        <v>7500000</v>
      </c>
      <c r="V1437" s="253"/>
      <c r="W1437" s="253"/>
      <c r="X1437" s="253"/>
      <c r="Y1437" s="253"/>
      <c r="Z1437" s="253"/>
      <c r="AA1437" s="253"/>
      <c r="AB1437" s="253"/>
      <c r="AC1437" s="253"/>
      <c r="AD1437" s="253"/>
      <c r="AE1437" s="253"/>
      <c r="AF1437" s="253"/>
      <c r="AG1437" s="253"/>
      <c r="AH1437" s="253"/>
      <c r="AI1437" s="253">
        <v>0</v>
      </c>
      <c r="AJ1437" s="253"/>
      <c r="AK1437" s="253">
        <v>8450000</v>
      </c>
      <c r="AL1437" s="253"/>
      <c r="AM1437" s="253">
        <v>8450000</v>
      </c>
      <c r="AN1437" s="253"/>
      <c r="AO1437" s="253"/>
      <c r="AP1437" s="253"/>
      <c r="AQ1437" s="253"/>
      <c r="AR1437" s="253"/>
      <c r="AS1437" s="253">
        <f t="shared" si="176"/>
        <v>0</v>
      </c>
      <c r="AT1437" s="27">
        <f t="shared" si="174"/>
        <v>0</v>
      </c>
      <c r="BH1437" s="256"/>
    </row>
    <row r="1438" spans="1:60" ht="18" customHeight="1">
      <c r="A1438" s="218">
        <f>SUBTOTAL(3,$AT$7:AT1438)</f>
        <v>1432</v>
      </c>
      <c r="B1438" s="251" t="s">
        <v>14171</v>
      </c>
      <c r="C1438" s="251" t="str">
        <f t="shared" si="175"/>
        <v>012</v>
      </c>
      <c r="D1438" s="260" t="s">
        <v>6074</v>
      </c>
      <c r="E1438" s="258" t="s">
        <v>14172</v>
      </c>
      <c r="F1438" s="251" t="s">
        <v>10905</v>
      </c>
      <c r="G1438" s="251" t="s">
        <v>496</v>
      </c>
      <c r="H1438" s="251"/>
      <c r="I1438" s="259" t="s">
        <v>10223</v>
      </c>
      <c r="J1438" s="252"/>
      <c r="K1438" s="259" t="s">
        <v>10223</v>
      </c>
      <c r="L1438" s="252"/>
      <c r="M1438" s="251" t="s">
        <v>13826</v>
      </c>
      <c r="N1438" s="251"/>
      <c r="O1438" s="251"/>
      <c r="P1438" s="251"/>
      <c r="Q1438" s="288">
        <v>7500000</v>
      </c>
      <c r="R1438" s="288"/>
      <c r="S1438" s="288"/>
      <c r="T1438" s="288"/>
      <c r="U1438" s="253">
        <v>7500000</v>
      </c>
      <c r="V1438" s="253"/>
      <c r="W1438" s="253"/>
      <c r="X1438" s="253"/>
      <c r="Y1438" s="253"/>
      <c r="Z1438" s="253"/>
      <c r="AA1438" s="253"/>
      <c r="AB1438" s="253"/>
      <c r="AC1438" s="253"/>
      <c r="AD1438" s="253"/>
      <c r="AE1438" s="253"/>
      <c r="AF1438" s="253"/>
      <c r="AG1438" s="253"/>
      <c r="AH1438" s="253"/>
      <c r="AI1438" s="253">
        <v>0</v>
      </c>
      <c r="AJ1438" s="253"/>
      <c r="AK1438" s="253">
        <v>8450000</v>
      </c>
      <c r="AL1438" s="253"/>
      <c r="AM1438" s="253">
        <v>8450000</v>
      </c>
      <c r="AN1438" s="253"/>
      <c r="AO1438" s="253"/>
      <c r="AP1438" s="253"/>
      <c r="AQ1438" s="253"/>
      <c r="AR1438" s="253"/>
      <c r="AS1438" s="253">
        <f t="shared" si="176"/>
        <v>0</v>
      </c>
      <c r="AT1438" s="27">
        <f t="shared" si="174"/>
        <v>0</v>
      </c>
      <c r="BH1438" s="256"/>
    </row>
    <row r="1439" spans="1:60" ht="18" customHeight="1">
      <c r="A1439" s="218">
        <f>SUBTOTAL(3,$AT$7:AT1439)</f>
        <v>1433</v>
      </c>
      <c r="B1439" s="251" t="s">
        <v>14173</v>
      </c>
      <c r="C1439" s="251" t="str">
        <f t="shared" si="175"/>
        <v>012</v>
      </c>
      <c r="D1439" s="260" t="s">
        <v>5285</v>
      </c>
      <c r="E1439" s="258" t="s">
        <v>14174</v>
      </c>
      <c r="F1439" s="251" t="s">
        <v>533</v>
      </c>
      <c r="G1439" s="251" t="s">
        <v>496</v>
      </c>
      <c r="H1439" s="251"/>
      <c r="I1439" s="259" t="s">
        <v>10223</v>
      </c>
      <c r="J1439" s="252"/>
      <c r="K1439" s="259" t="s">
        <v>10223</v>
      </c>
      <c r="L1439" s="252"/>
      <c r="M1439" s="251" t="s">
        <v>13816</v>
      </c>
      <c r="N1439" s="251"/>
      <c r="O1439" s="251"/>
      <c r="P1439" s="251"/>
      <c r="Q1439" s="288">
        <v>7500000</v>
      </c>
      <c r="R1439" s="288"/>
      <c r="S1439" s="288"/>
      <c r="T1439" s="288"/>
      <c r="U1439" s="253">
        <v>7500000</v>
      </c>
      <c r="V1439" s="253"/>
      <c r="W1439" s="253"/>
      <c r="X1439" s="253"/>
      <c r="Y1439" s="253"/>
      <c r="Z1439" s="253"/>
      <c r="AA1439" s="253"/>
      <c r="AB1439" s="253"/>
      <c r="AC1439" s="253"/>
      <c r="AD1439" s="253"/>
      <c r="AE1439" s="253"/>
      <c r="AF1439" s="253"/>
      <c r="AG1439" s="253"/>
      <c r="AH1439" s="253"/>
      <c r="AI1439" s="253">
        <v>0</v>
      </c>
      <c r="AJ1439" s="253"/>
      <c r="AK1439" s="253">
        <v>8450000</v>
      </c>
      <c r="AL1439" s="253"/>
      <c r="AM1439" s="253">
        <v>8450000</v>
      </c>
      <c r="AN1439" s="253"/>
      <c r="AO1439" s="253"/>
      <c r="AP1439" s="253"/>
      <c r="AQ1439" s="253"/>
      <c r="AR1439" s="253"/>
      <c r="AS1439" s="253">
        <f t="shared" si="176"/>
        <v>0</v>
      </c>
      <c r="AT1439" s="27">
        <f t="shared" si="174"/>
        <v>0</v>
      </c>
      <c r="BH1439" s="256"/>
    </row>
    <row r="1440" spans="1:60" ht="18" customHeight="1">
      <c r="A1440" s="218">
        <f>SUBTOTAL(3,$AT$7:AT1440)</f>
        <v>1434</v>
      </c>
      <c r="B1440" s="251" t="s">
        <v>14175</v>
      </c>
      <c r="C1440" s="251" t="str">
        <f t="shared" si="175"/>
        <v>012</v>
      </c>
      <c r="D1440" s="260" t="s">
        <v>6729</v>
      </c>
      <c r="E1440" s="258" t="s">
        <v>14176</v>
      </c>
      <c r="F1440" s="251" t="s">
        <v>12071</v>
      </c>
      <c r="G1440" s="251" t="s">
        <v>7106</v>
      </c>
      <c r="H1440" s="251"/>
      <c r="I1440" s="259" t="s">
        <v>10223</v>
      </c>
      <c r="J1440" s="252"/>
      <c r="K1440" s="259" t="s">
        <v>10223</v>
      </c>
      <c r="L1440" s="252"/>
      <c r="M1440" s="251" t="s">
        <v>13826</v>
      </c>
      <c r="N1440" s="251"/>
      <c r="O1440" s="251"/>
      <c r="P1440" s="251"/>
      <c r="Q1440" s="288">
        <v>7500000</v>
      </c>
      <c r="R1440" s="288"/>
      <c r="S1440" s="288"/>
      <c r="T1440" s="288"/>
      <c r="U1440" s="253">
        <v>7500000</v>
      </c>
      <c r="V1440" s="253"/>
      <c r="W1440" s="253"/>
      <c r="X1440" s="253"/>
      <c r="Y1440" s="253"/>
      <c r="Z1440" s="253"/>
      <c r="AA1440" s="253"/>
      <c r="AB1440" s="253"/>
      <c r="AC1440" s="253"/>
      <c r="AD1440" s="253"/>
      <c r="AE1440" s="253"/>
      <c r="AF1440" s="253"/>
      <c r="AG1440" s="253"/>
      <c r="AH1440" s="253"/>
      <c r="AI1440" s="253">
        <v>0</v>
      </c>
      <c r="AJ1440" s="253"/>
      <c r="AK1440" s="253">
        <v>8450000</v>
      </c>
      <c r="AL1440" s="253"/>
      <c r="AM1440" s="253">
        <v>8450000</v>
      </c>
      <c r="AN1440" s="253"/>
      <c r="AO1440" s="253"/>
      <c r="AP1440" s="253"/>
      <c r="AQ1440" s="253"/>
      <c r="AR1440" s="253"/>
      <c r="AS1440" s="253">
        <f t="shared" si="176"/>
        <v>0</v>
      </c>
      <c r="AT1440" s="27">
        <f t="shared" si="174"/>
        <v>0</v>
      </c>
      <c r="BH1440" s="256"/>
    </row>
    <row r="1441" spans="1:60" ht="18" customHeight="1">
      <c r="A1441" s="218">
        <f>SUBTOTAL(3,$AT$7:AT1441)</f>
        <v>1435</v>
      </c>
      <c r="B1441" s="251" t="s">
        <v>14177</v>
      </c>
      <c r="C1441" s="251" t="str">
        <f t="shared" si="175"/>
        <v>012</v>
      </c>
      <c r="D1441" s="260" t="s">
        <v>6542</v>
      </c>
      <c r="E1441" s="258" t="s">
        <v>14178</v>
      </c>
      <c r="F1441" s="251" t="s">
        <v>12506</v>
      </c>
      <c r="G1441" s="251" t="s">
        <v>496</v>
      </c>
      <c r="H1441" s="251"/>
      <c r="I1441" s="259" t="s">
        <v>10223</v>
      </c>
      <c r="J1441" s="252"/>
      <c r="K1441" s="259" t="s">
        <v>10223</v>
      </c>
      <c r="L1441" s="252"/>
      <c r="M1441" s="251" t="s">
        <v>13826</v>
      </c>
      <c r="N1441" s="251"/>
      <c r="O1441" s="251"/>
      <c r="P1441" s="251"/>
      <c r="Q1441" s="288">
        <v>7500000</v>
      </c>
      <c r="R1441" s="288"/>
      <c r="S1441" s="288"/>
      <c r="T1441" s="288"/>
      <c r="U1441" s="253">
        <v>7500000</v>
      </c>
      <c r="V1441" s="253"/>
      <c r="W1441" s="253"/>
      <c r="X1441" s="253"/>
      <c r="Y1441" s="253"/>
      <c r="Z1441" s="253"/>
      <c r="AA1441" s="253"/>
      <c r="AB1441" s="253"/>
      <c r="AC1441" s="253"/>
      <c r="AD1441" s="253"/>
      <c r="AE1441" s="253"/>
      <c r="AF1441" s="253"/>
      <c r="AG1441" s="253"/>
      <c r="AH1441" s="253"/>
      <c r="AI1441" s="253">
        <v>0</v>
      </c>
      <c r="AJ1441" s="253"/>
      <c r="AK1441" s="253">
        <v>8450000</v>
      </c>
      <c r="AL1441" s="253"/>
      <c r="AM1441" s="253">
        <v>8450000</v>
      </c>
      <c r="AN1441" s="253"/>
      <c r="AO1441" s="253"/>
      <c r="AP1441" s="253"/>
      <c r="AQ1441" s="253"/>
      <c r="AR1441" s="253"/>
      <c r="AS1441" s="253">
        <f t="shared" si="176"/>
        <v>0</v>
      </c>
      <c r="AT1441" s="27">
        <f t="shared" si="174"/>
        <v>0</v>
      </c>
      <c r="BH1441" s="256"/>
    </row>
    <row r="1442" spans="1:60" ht="18" customHeight="1">
      <c r="A1442" s="218">
        <f>SUBTOTAL(3,$AT$7:AT1442)</f>
        <v>1436</v>
      </c>
      <c r="B1442" s="251" t="s">
        <v>14145</v>
      </c>
      <c r="C1442" s="251" t="str">
        <f t="shared" si="175"/>
        <v>012</v>
      </c>
      <c r="D1442" s="260" t="s">
        <v>14146</v>
      </c>
      <c r="E1442" s="258" t="s">
        <v>14147</v>
      </c>
      <c r="F1442" s="251" t="s">
        <v>11118</v>
      </c>
      <c r="G1442" s="251" t="s">
        <v>7106</v>
      </c>
      <c r="H1442" s="251"/>
      <c r="I1442" s="259" t="s">
        <v>10223</v>
      </c>
      <c r="J1442" s="252"/>
      <c r="K1442" s="259" t="s">
        <v>10223</v>
      </c>
      <c r="L1442" s="252"/>
      <c r="M1442" s="251" t="s">
        <v>13813</v>
      </c>
      <c r="N1442" s="251"/>
      <c r="O1442" s="251"/>
      <c r="P1442" s="251"/>
      <c r="Q1442" s="288">
        <v>7500000</v>
      </c>
      <c r="R1442" s="288"/>
      <c r="S1442" s="288"/>
      <c r="T1442" s="288"/>
      <c r="U1442" s="253"/>
      <c r="V1442" s="253"/>
      <c r="W1442" s="253"/>
      <c r="X1442" s="253"/>
      <c r="Y1442" s="253"/>
      <c r="Z1442" s="253"/>
      <c r="AA1442" s="253">
        <v>7500000</v>
      </c>
      <c r="AB1442" s="253"/>
      <c r="AC1442" s="253"/>
      <c r="AD1442" s="253"/>
      <c r="AE1442" s="253"/>
      <c r="AF1442" s="253"/>
      <c r="AG1442" s="253"/>
      <c r="AH1442" s="253"/>
      <c r="AI1442" s="253">
        <v>0</v>
      </c>
      <c r="AJ1442" s="253"/>
      <c r="AK1442" s="253">
        <v>8450000</v>
      </c>
      <c r="AL1442" s="253"/>
      <c r="AM1442" s="253"/>
      <c r="AN1442" s="253"/>
      <c r="AO1442" s="253">
        <v>8450000</v>
      </c>
      <c r="AP1442" s="253"/>
      <c r="AQ1442" s="253"/>
      <c r="AR1442" s="253"/>
      <c r="AS1442" s="253">
        <f>IF(SUM(AL1442:AO1442)&lt;SUM(AK1442),SUM(AK1442)-SUM(AL1442:AO1442),)</f>
        <v>0</v>
      </c>
      <c r="AT1442" s="27">
        <f t="shared" si="174"/>
        <v>0</v>
      </c>
      <c r="BH1442" s="256"/>
    </row>
    <row r="1443" spans="1:60" ht="18" customHeight="1">
      <c r="A1443" s="218">
        <f>SUBTOTAL(3,$AT$7:AT1443)</f>
        <v>1437</v>
      </c>
      <c r="B1443" s="251" t="s">
        <v>14153</v>
      </c>
      <c r="C1443" s="251" t="str">
        <f t="shared" si="175"/>
        <v>012</v>
      </c>
      <c r="D1443" s="260" t="s">
        <v>14154</v>
      </c>
      <c r="E1443" s="258" t="s">
        <v>14155</v>
      </c>
      <c r="F1443" s="251" t="s">
        <v>10684</v>
      </c>
      <c r="G1443" s="251" t="s">
        <v>496</v>
      </c>
      <c r="H1443" s="251"/>
      <c r="I1443" s="259" t="s">
        <v>10223</v>
      </c>
      <c r="J1443" s="252"/>
      <c r="K1443" s="259" t="s">
        <v>10223</v>
      </c>
      <c r="L1443" s="252"/>
      <c r="M1443" s="251" t="s">
        <v>13826</v>
      </c>
      <c r="N1443" s="251"/>
      <c r="O1443" s="251"/>
      <c r="P1443" s="251"/>
      <c r="Q1443" s="288">
        <v>7500000</v>
      </c>
      <c r="R1443" s="288"/>
      <c r="S1443" s="288"/>
      <c r="T1443" s="288"/>
      <c r="U1443" s="253"/>
      <c r="V1443" s="253"/>
      <c r="W1443" s="253">
        <v>7500000</v>
      </c>
      <c r="X1443" s="253"/>
      <c r="Y1443" s="253"/>
      <c r="Z1443" s="253"/>
      <c r="AA1443" s="253"/>
      <c r="AB1443" s="253"/>
      <c r="AC1443" s="253"/>
      <c r="AD1443" s="253"/>
      <c r="AE1443" s="253"/>
      <c r="AF1443" s="253"/>
      <c r="AG1443" s="253"/>
      <c r="AH1443" s="253"/>
      <c r="AI1443" s="253">
        <v>0</v>
      </c>
      <c r="AJ1443" s="253"/>
      <c r="AK1443" s="253">
        <v>8450000</v>
      </c>
      <c r="AL1443" s="253"/>
      <c r="AM1443" s="253">
        <v>8450000</v>
      </c>
      <c r="AN1443" s="253"/>
      <c r="AO1443" s="253"/>
      <c r="AP1443" s="253"/>
      <c r="AQ1443" s="253"/>
      <c r="AR1443" s="253"/>
      <c r="AS1443" s="253">
        <f>IF(SUM(AL1443:AM1443)&lt;SUM(AK1443),SUM(AK1443)-SUM(AL1443:AM1443),)</f>
        <v>0</v>
      </c>
      <c r="AT1443" s="27">
        <f t="shared" si="174"/>
        <v>0</v>
      </c>
      <c r="BH1443" s="256"/>
    </row>
    <row r="1444" spans="1:60" ht="18" customHeight="1">
      <c r="A1444" s="218">
        <f>SUBTOTAL(3,$AT$7:AT1444)</f>
        <v>1438</v>
      </c>
      <c r="B1444" s="251" t="s">
        <v>14164</v>
      </c>
      <c r="C1444" s="251" t="str">
        <f t="shared" si="175"/>
        <v>012</v>
      </c>
      <c r="D1444" s="260" t="s">
        <v>14165</v>
      </c>
      <c r="E1444" s="258" t="s">
        <v>14166</v>
      </c>
      <c r="F1444" s="251" t="s">
        <v>11253</v>
      </c>
      <c r="G1444" s="251" t="s">
        <v>7106</v>
      </c>
      <c r="H1444" s="251"/>
      <c r="I1444" s="259" t="s">
        <v>10223</v>
      </c>
      <c r="J1444" s="252"/>
      <c r="K1444" s="259" t="s">
        <v>10223</v>
      </c>
      <c r="L1444" s="252"/>
      <c r="M1444" s="251" t="s">
        <v>13813</v>
      </c>
      <c r="N1444" s="251"/>
      <c r="O1444" s="251"/>
      <c r="P1444" s="251"/>
      <c r="Q1444" s="288">
        <v>7500000</v>
      </c>
      <c r="R1444" s="288"/>
      <c r="S1444" s="288"/>
      <c r="T1444" s="288"/>
      <c r="U1444" s="253"/>
      <c r="V1444" s="253"/>
      <c r="W1444" s="253">
        <v>7500000</v>
      </c>
      <c r="X1444" s="253"/>
      <c r="Y1444" s="253"/>
      <c r="Z1444" s="253"/>
      <c r="AA1444" s="253"/>
      <c r="AB1444" s="253"/>
      <c r="AC1444" s="253"/>
      <c r="AD1444" s="253"/>
      <c r="AE1444" s="253"/>
      <c r="AF1444" s="253"/>
      <c r="AG1444" s="253"/>
      <c r="AH1444" s="253"/>
      <c r="AI1444" s="253">
        <v>0</v>
      </c>
      <c r="AJ1444" s="253"/>
      <c r="AK1444" s="253">
        <v>8450000</v>
      </c>
      <c r="AL1444" s="253"/>
      <c r="AM1444" s="253"/>
      <c r="AN1444" s="253"/>
      <c r="AO1444" s="253"/>
      <c r="AP1444" s="253"/>
      <c r="AQ1444" s="253"/>
      <c r="AR1444" s="253"/>
      <c r="AS1444" s="253">
        <f>IF(SUM(AL1444:AM1444)&lt;SUM(AK1444),SUM(AK1444)-SUM(AL1444:AM1444),)</f>
        <v>8450000</v>
      </c>
      <c r="AT1444" s="27">
        <f t="shared" si="174"/>
        <v>8450000</v>
      </c>
      <c r="BH1444" s="256"/>
    </row>
    <row r="1445" spans="1:60" ht="18" customHeight="1">
      <c r="A1445" s="218">
        <f>SUBTOTAL(3,$AT$7:AT1445)</f>
        <v>1439</v>
      </c>
      <c r="B1445" s="251" t="s">
        <v>14187</v>
      </c>
      <c r="C1445" s="251" t="str">
        <f t="shared" si="175"/>
        <v>012</v>
      </c>
      <c r="D1445" s="260" t="s">
        <v>5201</v>
      </c>
      <c r="E1445" s="258" t="s">
        <v>14188</v>
      </c>
      <c r="F1445" s="251" t="s">
        <v>11281</v>
      </c>
      <c r="G1445" s="251" t="s">
        <v>496</v>
      </c>
      <c r="H1445" s="251"/>
      <c r="I1445" s="259" t="s">
        <v>10223</v>
      </c>
      <c r="J1445" s="252"/>
      <c r="K1445" s="259" t="s">
        <v>10223</v>
      </c>
      <c r="L1445" s="252"/>
      <c r="M1445" s="251" t="s">
        <v>13826</v>
      </c>
      <c r="N1445" s="251"/>
      <c r="O1445" s="251"/>
      <c r="P1445" s="251"/>
      <c r="Q1445" s="288">
        <v>7500000</v>
      </c>
      <c r="R1445" s="288"/>
      <c r="S1445" s="288"/>
      <c r="T1445" s="288"/>
      <c r="U1445" s="253">
        <v>7500000</v>
      </c>
      <c r="V1445" s="253"/>
      <c r="W1445" s="253"/>
      <c r="X1445" s="253"/>
      <c r="Y1445" s="253"/>
      <c r="Z1445" s="253"/>
      <c r="AA1445" s="253"/>
      <c r="AB1445" s="253"/>
      <c r="AC1445" s="253"/>
      <c r="AD1445" s="253"/>
      <c r="AE1445" s="253"/>
      <c r="AF1445" s="253"/>
      <c r="AG1445" s="253"/>
      <c r="AH1445" s="253"/>
      <c r="AI1445" s="253">
        <v>0</v>
      </c>
      <c r="AJ1445" s="253"/>
      <c r="AK1445" s="253">
        <v>8450000</v>
      </c>
      <c r="AL1445" s="253"/>
      <c r="AM1445" s="253"/>
      <c r="AN1445" s="253"/>
      <c r="AO1445" s="253">
        <v>8450000</v>
      </c>
      <c r="AP1445" s="253"/>
      <c r="AQ1445" s="253"/>
      <c r="AR1445" s="253"/>
      <c r="AS1445" s="253">
        <f>IF(SUM(AL1445:AO1445)&lt;SUM(AK1445),SUM(AK1445)-SUM(AL1445:AO1445),)</f>
        <v>0</v>
      </c>
      <c r="AT1445" s="27">
        <f t="shared" si="174"/>
        <v>0</v>
      </c>
      <c r="BH1445" s="256"/>
    </row>
    <row r="1446" spans="1:60" ht="18" customHeight="1">
      <c r="A1446" s="218">
        <f>SUBTOTAL(3,$AT$7:AT1446)</f>
        <v>1440</v>
      </c>
      <c r="B1446" s="251" t="s">
        <v>14189</v>
      </c>
      <c r="C1446" s="251" t="str">
        <f t="shared" si="175"/>
        <v>012</v>
      </c>
      <c r="D1446" s="260" t="s">
        <v>6653</v>
      </c>
      <c r="E1446" s="258" t="s">
        <v>14190</v>
      </c>
      <c r="F1446" s="251" t="s">
        <v>11003</v>
      </c>
      <c r="G1446" s="251" t="s">
        <v>7106</v>
      </c>
      <c r="H1446" s="251"/>
      <c r="I1446" s="259" t="s">
        <v>10223</v>
      </c>
      <c r="J1446" s="252"/>
      <c r="K1446" s="259" t="s">
        <v>10223</v>
      </c>
      <c r="L1446" s="252"/>
      <c r="M1446" s="251" t="s">
        <v>13816</v>
      </c>
      <c r="N1446" s="251"/>
      <c r="O1446" s="251"/>
      <c r="P1446" s="251"/>
      <c r="Q1446" s="288">
        <v>7500000</v>
      </c>
      <c r="R1446" s="288"/>
      <c r="S1446" s="288"/>
      <c r="T1446" s="288"/>
      <c r="U1446" s="253">
        <v>7500000</v>
      </c>
      <c r="V1446" s="253"/>
      <c r="W1446" s="253"/>
      <c r="X1446" s="253"/>
      <c r="Y1446" s="253"/>
      <c r="Z1446" s="253"/>
      <c r="AA1446" s="253"/>
      <c r="AB1446" s="253"/>
      <c r="AC1446" s="253"/>
      <c r="AD1446" s="253"/>
      <c r="AE1446" s="253"/>
      <c r="AF1446" s="253"/>
      <c r="AG1446" s="253"/>
      <c r="AH1446" s="253"/>
      <c r="AI1446" s="253">
        <v>0</v>
      </c>
      <c r="AJ1446" s="253"/>
      <c r="AK1446" s="253">
        <v>8450000</v>
      </c>
      <c r="AL1446" s="253"/>
      <c r="AM1446" s="253">
        <v>8450000</v>
      </c>
      <c r="AN1446" s="253"/>
      <c r="AO1446" s="253"/>
      <c r="AP1446" s="253"/>
      <c r="AQ1446" s="253"/>
      <c r="AR1446" s="253"/>
      <c r="AS1446" s="253">
        <f>IF(SUM(AL1446:AM1446)&lt;SUM(AK1446),SUM(AK1446)-SUM(AL1446:AM1446),)</f>
        <v>0</v>
      </c>
      <c r="AT1446" s="27">
        <f t="shared" si="174"/>
        <v>0</v>
      </c>
      <c r="BH1446" s="256"/>
    </row>
    <row r="1447" spans="1:60" ht="18" customHeight="1">
      <c r="A1447" s="218">
        <f>SUBTOTAL(3,$AT$7:AT1447)</f>
        <v>1441</v>
      </c>
      <c r="B1447" s="251" t="s">
        <v>14191</v>
      </c>
      <c r="C1447" s="251" t="str">
        <f t="shared" si="175"/>
        <v>012</v>
      </c>
      <c r="D1447" s="260" t="s">
        <v>5794</v>
      </c>
      <c r="E1447" s="258" t="s">
        <v>14192</v>
      </c>
      <c r="F1447" s="251" t="s">
        <v>11920</v>
      </c>
      <c r="G1447" s="251" t="s">
        <v>7106</v>
      </c>
      <c r="H1447" s="251"/>
      <c r="I1447" s="259" t="s">
        <v>10223</v>
      </c>
      <c r="J1447" s="252"/>
      <c r="K1447" s="259" t="s">
        <v>10223</v>
      </c>
      <c r="L1447" s="252"/>
      <c r="M1447" s="251" t="s">
        <v>13816</v>
      </c>
      <c r="N1447" s="251"/>
      <c r="O1447" s="251"/>
      <c r="P1447" s="251"/>
      <c r="Q1447" s="288">
        <v>7500000</v>
      </c>
      <c r="R1447" s="288"/>
      <c r="S1447" s="288"/>
      <c r="T1447" s="288"/>
      <c r="U1447" s="253">
        <v>7500000</v>
      </c>
      <c r="V1447" s="253"/>
      <c r="W1447" s="253"/>
      <c r="X1447" s="253"/>
      <c r="Y1447" s="253"/>
      <c r="Z1447" s="253"/>
      <c r="AA1447" s="253"/>
      <c r="AB1447" s="253"/>
      <c r="AC1447" s="253"/>
      <c r="AD1447" s="253"/>
      <c r="AE1447" s="253"/>
      <c r="AF1447" s="253"/>
      <c r="AG1447" s="253"/>
      <c r="AH1447" s="253"/>
      <c r="AI1447" s="253">
        <v>0</v>
      </c>
      <c r="AJ1447" s="253"/>
      <c r="AK1447" s="253">
        <v>8450000</v>
      </c>
      <c r="AL1447" s="253"/>
      <c r="AM1447" s="253">
        <v>8450000</v>
      </c>
      <c r="AN1447" s="253"/>
      <c r="AO1447" s="253"/>
      <c r="AP1447" s="253"/>
      <c r="AQ1447" s="253"/>
      <c r="AR1447" s="253"/>
      <c r="AS1447" s="253">
        <f>IF(SUM(AL1447:AM1447)&lt;SUM(AK1447),SUM(AK1447)-SUM(AL1447:AM1447),)</f>
        <v>0</v>
      </c>
      <c r="AT1447" s="27">
        <f t="shared" si="174"/>
        <v>0</v>
      </c>
      <c r="BH1447" s="256"/>
    </row>
    <row r="1448" spans="1:60" ht="18" customHeight="1">
      <c r="A1448" s="218">
        <f>SUBTOTAL(3,$AT$7:AT1448)</f>
        <v>1442</v>
      </c>
      <c r="B1448" s="251" t="s">
        <v>14193</v>
      </c>
      <c r="C1448" s="251" t="str">
        <f t="shared" si="175"/>
        <v>012</v>
      </c>
      <c r="D1448" s="260" t="s">
        <v>5134</v>
      </c>
      <c r="E1448" s="258" t="s">
        <v>14194</v>
      </c>
      <c r="F1448" s="251" t="s">
        <v>10582</v>
      </c>
      <c r="G1448" s="251" t="s">
        <v>7106</v>
      </c>
      <c r="H1448" s="251"/>
      <c r="I1448" s="259" t="s">
        <v>10223</v>
      </c>
      <c r="J1448" s="252"/>
      <c r="K1448" s="259" t="s">
        <v>10223</v>
      </c>
      <c r="L1448" s="252"/>
      <c r="M1448" s="251" t="s">
        <v>13816</v>
      </c>
      <c r="N1448" s="251"/>
      <c r="O1448" s="251"/>
      <c r="P1448" s="251"/>
      <c r="Q1448" s="288">
        <v>7500000</v>
      </c>
      <c r="R1448" s="288"/>
      <c r="S1448" s="288"/>
      <c r="T1448" s="288"/>
      <c r="U1448" s="253">
        <v>7500000</v>
      </c>
      <c r="V1448" s="253"/>
      <c r="W1448" s="253"/>
      <c r="X1448" s="253"/>
      <c r="Y1448" s="253"/>
      <c r="Z1448" s="253"/>
      <c r="AA1448" s="253"/>
      <c r="AB1448" s="253"/>
      <c r="AC1448" s="253"/>
      <c r="AD1448" s="253"/>
      <c r="AE1448" s="253"/>
      <c r="AF1448" s="253"/>
      <c r="AG1448" s="253"/>
      <c r="AH1448" s="253"/>
      <c r="AI1448" s="253">
        <v>0</v>
      </c>
      <c r="AJ1448" s="253"/>
      <c r="AK1448" s="253">
        <v>8450000</v>
      </c>
      <c r="AL1448" s="253"/>
      <c r="AM1448" s="253"/>
      <c r="AN1448" s="253"/>
      <c r="AO1448" s="253">
        <v>8450000</v>
      </c>
      <c r="AP1448" s="253"/>
      <c r="AQ1448" s="253"/>
      <c r="AR1448" s="253"/>
      <c r="AS1448" s="253">
        <f>IF(SUM(AL1448:AO1448)&lt;SUM(AK1448),SUM(AK1448)-SUM(AL1448:AO1448),)</f>
        <v>0</v>
      </c>
      <c r="AT1448" s="27">
        <f t="shared" si="174"/>
        <v>0</v>
      </c>
      <c r="BH1448" s="256"/>
    </row>
    <row r="1449" spans="1:60" ht="18" customHeight="1">
      <c r="A1449" s="218">
        <f>SUBTOTAL(3,$AT$7:AT1449)</f>
        <v>1443</v>
      </c>
      <c r="B1449" s="251" t="s">
        <v>14195</v>
      </c>
      <c r="C1449" s="251" t="str">
        <f t="shared" si="175"/>
        <v>012</v>
      </c>
      <c r="D1449" s="260" t="s">
        <v>6567</v>
      </c>
      <c r="E1449" s="258" t="s">
        <v>14196</v>
      </c>
      <c r="F1449" s="251" t="s">
        <v>11658</v>
      </c>
      <c r="G1449" s="251" t="s">
        <v>496</v>
      </c>
      <c r="H1449" s="251"/>
      <c r="I1449" s="259" t="s">
        <v>10223</v>
      </c>
      <c r="J1449" s="252"/>
      <c r="K1449" s="259" t="s">
        <v>10223</v>
      </c>
      <c r="L1449" s="252"/>
      <c r="M1449" s="251" t="s">
        <v>13816</v>
      </c>
      <c r="N1449" s="251"/>
      <c r="O1449" s="251"/>
      <c r="P1449" s="251"/>
      <c r="Q1449" s="288">
        <v>7500000</v>
      </c>
      <c r="R1449" s="288"/>
      <c r="S1449" s="288"/>
      <c r="T1449" s="288"/>
      <c r="U1449" s="253">
        <v>7500000</v>
      </c>
      <c r="V1449" s="253"/>
      <c r="W1449" s="253"/>
      <c r="X1449" s="253"/>
      <c r="Y1449" s="253"/>
      <c r="Z1449" s="253"/>
      <c r="AA1449" s="253"/>
      <c r="AB1449" s="253"/>
      <c r="AC1449" s="253"/>
      <c r="AD1449" s="253"/>
      <c r="AE1449" s="253"/>
      <c r="AF1449" s="253"/>
      <c r="AG1449" s="253"/>
      <c r="AH1449" s="253"/>
      <c r="AI1449" s="253">
        <v>0</v>
      </c>
      <c r="AJ1449" s="253"/>
      <c r="AK1449" s="253">
        <v>8450000</v>
      </c>
      <c r="AL1449" s="253"/>
      <c r="AM1449" s="253">
        <v>8450000</v>
      </c>
      <c r="AN1449" s="253"/>
      <c r="AO1449" s="253"/>
      <c r="AP1449" s="253"/>
      <c r="AQ1449" s="253"/>
      <c r="AR1449" s="253"/>
      <c r="AS1449" s="253">
        <f t="shared" ref="AS1449:AS1457" si="177">IF(SUM(AL1449:AM1449)&lt;SUM(AK1449),SUM(AK1449)-SUM(AL1449:AM1449),)</f>
        <v>0</v>
      </c>
      <c r="AT1449" s="27">
        <f t="shared" si="174"/>
        <v>0</v>
      </c>
      <c r="BH1449" s="256"/>
    </row>
    <row r="1450" spans="1:60" ht="18" customHeight="1">
      <c r="A1450" s="218">
        <f>SUBTOTAL(3,$AT$7:AT1450)</f>
        <v>1444</v>
      </c>
      <c r="B1450" s="251" t="s">
        <v>14179</v>
      </c>
      <c r="C1450" s="251" t="str">
        <f t="shared" si="175"/>
        <v>012</v>
      </c>
      <c r="D1450" s="260" t="s">
        <v>14180</v>
      </c>
      <c r="E1450" s="258" t="s">
        <v>3644</v>
      </c>
      <c r="F1450" s="251" t="s">
        <v>12416</v>
      </c>
      <c r="G1450" s="251" t="s">
        <v>496</v>
      </c>
      <c r="H1450" s="251"/>
      <c r="I1450" s="259" t="s">
        <v>10223</v>
      </c>
      <c r="J1450" s="252"/>
      <c r="K1450" s="259" t="s">
        <v>10223</v>
      </c>
      <c r="L1450" s="252"/>
      <c r="M1450" s="251" t="s">
        <v>13826</v>
      </c>
      <c r="N1450" s="251"/>
      <c r="O1450" s="251"/>
      <c r="P1450" s="251"/>
      <c r="Q1450" s="288">
        <v>7500000</v>
      </c>
      <c r="R1450" s="288"/>
      <c r="S1450" s="288"/>
      <c r="T1450" s="288"/>
      <c r="U1450" s="253"/>
      <c r="V1450" s="253"/>
      <c r="W1450" s="253">
        <v>7500000</v>
      </c>
      <c r="X1450" s="253"/>
      <c r="Y1450" s="253"/>
      <c r="Z1450" s="253"/>
      <c r="AA1450" s="253"/>
      <c r="AB1450" s="253"/>
      <c r="AC1450" s="253"/>
      <c r="AD1450" s="253"/>
      <c r="AE1450" s="253"/>
      <c r="AF1450" s="253"/>
      <c r="AG1450" s="253"/>
      <c r="AH1450" s="253"/>
      <c r="AI1450" s="253">
        <v>0</v>
      </c>
      <c r="AJ1450" s="253"/>
      <c r="AK1450" s="253">
        <v>8450000</v>
      </c>
      <c r="AL1450" s="253"/>
      <c r="AM1450" s="253"/>
      <c r="AN1450" s="253"/>
      <c r="AO1450" s="253"/>
      <c r="AP1450" s="253"/>
      <c r="AQ1450" s="253"/>
      <c r="AR1450" s="253"/>
      <c r="AS1450" s="253">
        <f t="shared" si="177"/>
        <v>8450000</v>
      </c>
      <c r="AT1450" s="27">
        <f t="shared" si="174"/>
        <v>8450000</v>
      </c>
      <c r="BH1450" s="256"/>
    </row>
    <row r="1451" spans="1:60" ht="18" customHeight="1">
      <c r="A1451" s="218">
        <f>SUBTOTAL(3,$AT$7:AT1451)</f>
        <v>1445</v>
      </c>
      <c r="B1451" s="251" t="s">
        <v>14200</v>
      </c>
      <c r="C1451" s="251" t="str">
        <f t="shared" si="175"/>
        <v>012</v>
      </c>
      <c r="D1451" s="260" t="s">
        <v>6524</v>
      </c>
      <c r="E1451" s="258" t="s">
        <v>14201</v>
      </c>
      <c r="F1451" s="251" t="s">
        <v>8225</v>
      </c>
      <c r="G1451" s="251" t="s">
        <v>7106</v>
      </c>
      <c r="H1451" s="251"/>
      <c r="I1451" s="259" t="s">
        <v>10223</v>
      </c>
      <c r="J1451" s="252"/>
      <c r="K1451" s="259" t="s">
        <v>10223</v>
      </c>
      <c r="L1451" s="252"/>
      <c r="M1451" s="251" t="s">
        <v>13816</v>
      </c>
      <c r="N1451" s="251"/>
      <c r="O1451" s="251"/>
      <c r="P1451" s="251"/>
      <c r="Q1451" s="288">
        <v>7500000</v>
      </c>
      <c r="R1451" s="288"/>
      <c r="S1451" s="288"/>
      <c r="T1451" s="288"/>
      <c r="U1451" s="253">
        <v>7500000</v>
      </c>
      <c r="V1451" s="253"/>
      <c r="W1451" s="253"/>
      <c r="X1451" s="253"/>
      <c r="Y1451" s="253"/>
      <c r="Z1451" s="253"/>
      <c r="AA1451" s="253"/>
      <c r="AB1451" s="253"/>
      <c r="AC1451" s="253"/>
      <c r="AD1451" s="253"/>
      <c r="AE1451" s="253"/>
      <c r="AF1451" s="253"/>
      <c r="AG1451" s="253"/>
      <c r="AH1451" s="253"/>
      <c r="AI1451" s="253">
        <v>0</v>
      </c>
      <c r="AJ1451" s="253"/>
      <c r="AK1451" s="253">
        <v>8450000</v>
      </c>
      <c r="AL1451" s="253"/>
      <c r="AM1451" s="253"/>
      <c r="AN1451" s="253"/>
      <c r="AO1451" s="253"/>
      <c r="AP1451" s="253"/>
      <c r="AQ1451" s="253"/>
      <c r="AR1451" s="253"/>
      <c r="AS1451" s="253">
        <f t="shared" si="177"/>
        <v>8450000</v>
      </c>
      <c r="AT1451" s="27">
        <f t="shared" si="174"/>
        <v>8450000</v>
      </c>
      <c r="BH1451" s="256"/>
    </row>
    <row r="1452" spans="1:60" ht="18" customHeight="1">
      <c r="A1452" s="218">
        <f>SUBTOTAL(3,$AT$7:AT1452)</f>
        <v>1446</v>
      </c>
      <c r="B1452" s="251" t="s">
        <v>14202</v>
      </c>
      <c r="C1452" s="251" t="str">
        <f t="shared" si="175"/>
        <v>012</v>
      </c>
      <c r="D1452" s="260" t="s">
        <v>5486</v>
      </c>
      <c r="E1452" s="258" t="s">
        <v>14203</v>
      </c>
      <c r="F1452" s="251" t="s">
        <v>10825</v>
      </c>
      <c r="G1452" s="251" t="s">
        <v>7106</v>
      </c>
      <c r="H1452" s="251"/>
      <c r="I1452" s="259" t="s">
        <v>10223</v>
      </c>
      <c r="J1452" s="252"/>
      <c r="K1452" s="259" t="s">
        <v>10223</v>
      </c>
      <c r="L1452" s="252"/>
      <c r="M1452" s="251" t="s">
        <v>13816</v>
      </c>
      <c r="N1452" s="251"/>
      <c r="O1452" s="251"/>
      <c r="P1452" s="251"/>
      <c r="Q1452" s="288">
        <v>7500000</v>
      </c>
      <c r="R1452" s="288"/>
      <c r="S1452" s="288"/>
      <c r="T1452" s="288"/>
      <c r="U1452" s="253">
        <v>7500000</v>
      </c>
      <c r="V1452" s="253"/>
      <c r="W1452" s="253"/>
      <c r="X1452" s="253"/>
      <c r="Y1452" s="253"/>
      <c r="Z1452" s="253"/>
      <c r="AA1452" s="253"/>
      <c r="AB1452" s="253"/>
      <c r="AC1452" s="253"/>
      <c r="AD1452" s="253"/>
      <c r="AE1452" s="253"/>
      <c r="AF1452" s="253"/>
      <c r="AG1452" s="253"/>
      <c r="AH1452" s="253"/>
      <c r="AI1452" s="253">
        <v>0</v>
      </c>
      <c r="AJ1452" s="253"/>
      <c r="AK1452" s="253">
        <v>8450000</v>
      </c>
      <c r="AL1452" s="253"/>
      <c r="AM1452" s="253"/>
      <c r="AN1452" s="253"/>
      <c r="AO1452" s="253"/>
      <c r="AP1452" s="253"/>
      <c r="AQ1452" s="253"/>
      <c r="AR1452" s="253"/>
      <c r="AS1452" s="253">
        <f t="shared" si="177"/>
        <v>8450000</v>
      </c>
      <c r="AT1452" s="27">
        <f t="shared" si="174"/>
        <v>8450000</v>
      </c>
      <c r="BH1452" s="256"/>
    </row>
    <row r="1453" spans="1:60" ht="18" customHeight="1">
      <c r="A1453" s="218">
        <f>SUBTOTAL(3,$AT$7:AT1453)</f>
        <v>1447</v>
      </c>
      <c r="B1453" s="251" t="s">
        <v>14204</v>
      </c>
      <c r="C1453" s="251" t="str">
        <f t="shared" si="175"/>
        <v>012</v>
      </c>
      <c r="D1453" s="260" t="s">
        <v>5301</v>
      </c>
      <c r="E1453" s="258" t="s">
        <v>14205</v>
      </c>
      <c r="F1453" s="251" t="s">
        <v>11571</v>
      </c>
      <c r="G1453" s="251" t="s">
        <v>496</v>
      </c>
      <c r="H1453" s="251"/>
      <c r="I1453" s="259" t="s">
        <v>10223</v>
      </c>
      <c r="J1453" s="252"/>
      <c r="K1453" s="259" t="s">
        <v>10223</v>
      </c>
      <c r="L1453" s="252"/>
      <c r="M1453" s="251" t="s">
        <v>13816</v>
      </c>
      <c r="N1453" s="251"/>
      <c r="O1453" s="251"/>
      <c r="P1453" s="251"/>
      <c r="Q1453" s="288">
        <v>7500000</v>
      </c>
      <c r="R1453" s="288"/>
      <c r="S1453" s="288"/>
      <c r="T1453" s="288"/>
      <c r="U1453" s="253">
        <v>7500000</v>
      </c>
      <c r="V1453" s="253"/>
      <c r="W1453" s="253"/>
      <c r="X1453" s="253"/>
      <c r="Y1453" s="253"/>
      <c r="Z1453" s="253"/>
      <c r="AA1453" s="253"/>
      <c r="AB1453" s="253"/>
      <c r="AC1453" s="253"/>
      <c r="AD1453" s="253"/>
      <c r="AE1453" s="253"/>
      <c r="AF1453" s="253"/>
      <c r="AG1453" s="253"/>
      <c r="AH1453" s="253"/>
      <c r="AI1453" s="253">
        <v>0</v>
      </c>
      <c r="AJ1453" s="253"/>
      <c r="AK1453" s="253">
        <v>8450000</v>
      </c>
      <c r="AL1453" s="253"/>
      <c r="AM1453" s="253">
        <v>8450000</v>
      </c>
      <c r="AN1453" s="253"/>
      <c r="AO1453" s="253"/>
      <c r="AP1453" s="253"/>
      <c r="AQ1453" s="253"/>
      <c r="AR1453" s="253"/>
      <c r="AS1453" s="253">
        <f t="shared" si="177"/>
        <v>0</v>
      </c>
      <c r="AT1453" s="27">
        <f t="shared" si="174"/>
        <v>0</v>
      </c>
      <c r="BH1453" s="256"/>
    </row>
    <row r="1454" spans="1:60" ht="18" customHeight="1">
      <c r="A1454" s="218">
        <f>SUBTOTAL(3,$AT$7:AT1454)</f>
        <v>1448</v>
      </c>
      <c r="B1454" s="251" t="s">
        <v>14206</v>
      </c>
      <c r="C1454" s="251" t="str">
        <f t="shared" si="175"/>
        <v>012</v>
      </c>
      <c r="D1454" s="260" t="s">
        <v>5612</v>
      </c>
      <c r="E1454" s="258" t="s">
        <v>10186</v>
      </c>
      <c r="F1454" s="251" t="s">
        <v>11925</v>
      </c>
      <c r="G1454" s="251" t="s">
        <v>7106</v>
      </c>
      <c r="H1454" s="251"/>
      <c r="I1454" s="259" t="s">
        <v>10223</v>
      </c>
      <c r="J1454" s="252"/>
      <c r="K1454" s="259" t="s">
        <v>10223</v>
      </c>
      <c r="L1454" s="252"/>
      <c r="M1454" s="251" t="s">
        <v>13816</v>
      </c>
      <c r="N1454" s="251"/>
      <c r="O1454" s="251"/>
      <c r="P1454" s="251"/>
      <c r="Q1454" s="288">
        <v>7500000</v>
      </c>
      <c r="R1454" s="288"/>
      <c r="S1454" s="288"/>
      <c r="T1454" s="288"/>
      <c r="U1454" s="253">
        <v>7500000</v>
      </c>
      <c r="V1454" s="253"/>
      <c r="W1454" s="253"/>
      <c r="X1454" s="253"/>
      <c r="Y1454" s="253"/>
      <c r="Z1454" s="253"/>
      <c r="AA1454" s="253"/>
      <c r="AB1454" s="253"/>
      <c r="AC1454" s="253"/>
      <c r="AD1454" s="253"/>
      <c r="AE1454" s="253"/>
      <c r="AF1454" s="253"/>
      <c r="AG1454" s="253"/>
      <c r="AH1454" s="253"/>
      <c r="AI1454" s="253">
        <v>0</v>
      </c>
      <c r="AJ1454" s="253"/>
      <c r="AK1454" s="253">
        <v>8450000</v>
      </c>
      <c r="AL1454" s="253"/>
      <c r="AM1454" s="253">
        <v>8450000</v>
      </c>
      <c r="AN1454" s="253"/>
      <c r="AO1454" s="253"/>
      <c r="AP1454" s="253"/>
      <c r="AQ1454" s="253"/>
      <c r="AR1454" s="253"/>
      <c r="AS1454" s="253">
        <f t="shared" si="177"/>
        <v>0</v>
      </c>
      <c r="AT1454" s="27">
        <f t="shared" si="174"/>
        <v>0</v>
      </c>
      <c r="BH1454" s="256"/>
    </row>
    <row r="1455" spans="1:60" ht="18" customHeight="1">
      <c r="A1455" s="218">
        <f>SUBTOTAL(3,$AT$7:AT1455)</f>
        <v>1449</v>
      </c>
      <c r="B1455" s="251" t="s">
        <v>14207</v>
      </c>
      <c r="C1455" s="251" t="str">
        <f t="shared" si="175"/>
        <v>012</v>
      </c>
      <c r="D1455" s="260" t="s">
        <v>6503</v>
      </c>
      <c r="E1455" s="258" t="s">
        <v>14208</v>
      </c>
      <c r="F1455" s="251" t="s">
        <v>11555</v>
      </c>
      <c r="G1455" s="251" t="s">
        <v>7106</v>
      </c>
      <c r="H1455" s="251"/>
      <c r="I1455" s="259" t="s">
        <v>10223</v>
      </c>
      <c r="J1455" s="252"/>
      <c r="K1455" s="259" t="s">
        <v>10223</v>
      </c>
      <c r="L1455" s="252"/>
      <c r="M1455" s="251" t="s">
        <v>13816</v>
      </c>
      <c r="N1455" s="251"/>
      <c r="O1455" s="251"/>
      <c r="P1455" s="251"/>
      <c r="Q1455" s="288">
        <v>7500000</v>
      </c>
      <c r="R1455" s="288"/>
      <c r="S1455" s="288"/>
      <c r="T1455" s="288"/>
      <c r="U1455" s="253">
        <v>7500000</v>
      </c>
      <c r="V1455" s="253"/>
      <c r="W1455" s="253"/>
      <c r="X1455" s="253"/>
      <c r="Y1455" s="253"/>
      <c r="Z1455" s="253"/>
      <c r="AA1455" s="253"/>
      <c r="AB1455" s="253"/>
      <c r="AC1455" s="253"/>
      <c r="AD1455" s="253"/>
      <c r="AE1455" s="253"/>
      <c r="AF1455" s="253"/>
      <c r="AG1455" s="253"/>
      <c r="AH1455" s="253"/>
      <c r="AI1455" s="253">
        <v>0</v>
      </c>
      <c r="AJ1455" s="253"/>
      <c r="AK1455" s="253">
        <v>8450000</v>
      </c>
      <c r="AL1455" s="253"/>
      <c r="AM1455" s="253">
        <v>8450000</v>
      </c>
      <c r="AN1455" s="253"/>
      <c r="AO1455" s="253"/>
      <c r="AP1455" s="253"/>
      <c r="AQ1455" s="253"/>
      <c r="AR1455" s="253"/>
      <c r="AS1455" s="253">
        <f t="shared" si="177"/>
        <v>0</v>
      </c>
      <c r="AT1455" s="27">
        <f t="shared" si="174"/>
        <v>0</v>
      </c>
      <c r="BH1455" s="256"/>
    </row>
    <row r="1456" spans="1:60" ht="18" customHeight="1">
      <c r="A1456" s="218">
        <f>SUBTOTAL(3,$AT$7:AT1456)</f>
        <v>1450</v>
      </c>
      <c r="B1456" s="251" t="s">
        <v>14181</v>
      </c>
      <c r="C1456" s="251" t="str">
        <f t="shared" si="175"/>
        <v>012</v>
      </c>
      <c r="D1456" s="260" t="s">
        <v>14182</v>
      </c>
      <c r="E1456" s="258" t="s">
        <v>14183</v>
      </c>
      <c r="F1456" s="251" t="s">
        <v>10674</v>
      </c>
      <c r="G1456" s="251" t="s">
        <v>496</v>
      </c>
      <c r="H1456" s="251"/>
      <c r="I1456" s="259" t="s">
        <v>10223</v>
      </c>
      <c r="J1456" s="252"/>
      <c r="K1456" s="259" t="s">
        <v>10223</v>
      </c>
      <c r="L1456" s="252"/>
      <c r="M1456" s="251" t="s">
        <v>13826</v>
      </c>
      <c r="N1456" s="251"/>
      <c r="O1456" s="251"/>
      <c r="P1456" s="251"/>
      <c r="Q1456" s="288">
        <v>7500000</v>
      </c>
      <c r="R1456" s="288"/>
      <c r="S1456" s="288"/>
      <c r="T1456" s="288"/>
      <c r="U1456" s="253"/>
      <c r="V1456" s="253"/>
      <c r="W1456" s="253">
        <v>7500000</v>
      </c>
      <c r="X1456" s="253"/>
      <c r="Y1456" s="253"/>
      <c r="Z1456" s="253"/>
      <c r="AA1456" s="253"/>
      <c r="AB1456" s="253"/>
      <c r="AC1456" s="253"/>
      <c r="AD1456" s="253"/>
      <c r="AE1456" s="253"/>
      <c r="AF1456" s="253"/>
      <c r="AG1456" s="253"/>
      <c r="AH1456" s="253"/>
      <c r="AI1456" s="253">
        <v>0</v>
      </c>
      <c r="AJ1456" s="253"/>
      <c r="AK1456" s="253">
        <v>8450000</v>
      </c>
      <c r="AL1456" s="253"/>
      <c r="AM1456" s="253">
        <v>8450000</v>
      </c>
      <c r="AN1456" s="253"/>
      <c r="AO1456" s="253"/>
      <c r="AP1456" s="253"/>
      <c r="AQ1456" s="253"/>
      <c r="AR1456" s="253"/>
      <c r="AS1456" s="253">
        <f t="shared" si="177"/>
        <v>0</v>
      </c>
      <c r="AT1456" s="27">
        <f t="shared" si="174"/>
        <v>0</v>
      </c>
      <c r="BH1456" s="256"/>
    </row>
    <row r="1457" spans="1:60" ht="18" customHeight="1">
      <c r="A1457" s="218">
        <f>SUBTOTAL(3,$AT$7:AT1457)</f>
        <v>1451</v>
      </c>
      <c r="B1457" s="251" t="s">
        <v>14212</v>
      </c>
      <c r="C1457" s="251" t="str">
        <f t="shared" si="175"/>
        <v>012</v>
      </c>
      <c r="D1457" s="260" t="s">
        <v>5866</v>
      </c>
      <c r="E1457" s="258" t="s">
        <v>11504</v>
      </c>
      <c r="F1457" s="251" t="s">
        <v>11811</v>
      </c>
      <c r="G1457" s="251" t="s">
        <v>7106</v>
      </c>
      <c r="H1457" s="251"/>
      <c r="I1457" s="259" t="s">
        <v>10223</v>
      </c>
      <c r="J1457" s="252"/>
      <c r="K1457" s="259" t="s">
        <v>10223</v>
      </c>
      <c r="L1457" s="252"/>
      <c r="M1457" s="251" t="s">
        <v>13813</v>
      </c>
      <c r="N1457" s="251"/>
      <c r="O1457" s="251"/>
      <c r="P1457" s="251"/>
      <c r="Q1457" s="288">
        <v>7500000</v>
      </c>
      <c r="R1457" s="288"/>
      <c r="S1457" s="288"/>
      <c r="T1457" s="288"/>
      <c r="U1457" s="253">
        <v>7500000</v>
      </c>
      <c r="V1457" s="253"/>
      <c r="W1457" s="253"/>
      <c r="X1457" s="253"/>
      <c r="Y1457" s="253"/>
      <c r="Z1457" s="253"/>
      <c r="AA1457" s="253"/>
      <c r="AB1457" s="253"/>
      <c r="AC1457" s="253"/>
      <c r="AD1457" s="253"/>
      <c r="AE1457" s="253"/>
      <c r="AF1457" s="253"/>
      <c r="AG1457" s="253"/>
      <c r="AH1457" s="253"/>
      <c r="AI1457" s="253">
        <v>0</v>
      </c>
      <c r="AJ1457" s="253"/>
      <c r="AK1457" s="253">
        <v>8450000</v>
      </c>
      <c r="AL1457" s="253"/>
      <c r="AM1457" s="253">
        <v>8450000</v>
      </c>
      <c r="AN1457" s="253"/>
      <c r="AO1457" s="253"/>
      <c r="AP1457" s="253"/>
      <c r="AQ1457" s="253"/>
      <c r="AR1457" s="253"/>
      <c r="AS1457" s="253">
        <f t="shared" si="177"/>
        <v>0</v>
      </c>
      <c r="AT1457" s="27">
        <f t="shared" si="174"/>
        <v>0</v>
      </c>
      <c r="BH1457" s="256"/>
    </row>
    <row r="1458" spans="1:60" ht="18" customHeight="1">
      <c r="A1458" s="218">
        <f>SUBTOTAL(3,$AT$7:AT1458)</f>
        <v>1452</v>
      </c>
      <c r="B1458" s="251" t="s">
        <v>14213</v>
      </c>
      <c r="C1458" s="251" t="str">
        <f t="shared" si="175"/>
        <v>012</v>
      </c>
      <c r="D1458" s="260" t="s">
        <v>6261</v>
      </c>
      <c r="E1458" s="258" t="s">
        <v>14214</v>
      </c>
      <c r="F1458" s="251" t="s">
        <v>10964</v>
      </c>
      <c r="G1458" s="251" t="s">
        <v>496</v>
      </c>
      <c r="H1458" s="251"/>
      <c r="I1458" s="259" t="s">
        <v>10223</v>
      </c>
      <c r="J1458" s="252"/>
      <c r="K1458" s="259" t="s">
        <v>10223</v>
      </c>
      <c r="L1458" s="252"/>
      <c r="M1458" s="251" t="s">
        <v>13813</v>
      </c>
      <c r="N1458" s="251"/>
      <c r="O1458" s="251"/>
      <c r="P1458" s="251"/>
      <c r="Q1458" s="288">
        <v>7500000</v>
      </c>
      <c r="R1458" s="288"/>
      <c r="S1458" s="288"/>
      <c r="T1458" s="288"/>
      <c r="U1458" s="253">
        <v>7500000</v>
      </c>
      <c r="V1458" s="253"/>
      <c r="W1458" s="253"/>
      <c r="X1458" s="253"/>
      <c r="Y1458" s="253"/>
      <c r="Z1458" s="253"/>
      <c r="AA1458" s="253"/>
      <c r="AB1458" s="253"/>
      <c r="AC1458" s="253"/>
      <c r="AD1458" s="253"/>
      <c r="AE1458" s="253"/>
      <c r="AF1458" s="253"/>
      <c r="AG1458" s="253"/>
      <c r="AH1458" s="253"/>
      <c r="AI1458" s="253">
        <v>0</v>
      </c>
      <c r="AJ1458" s="253"/>
      <c r="AK1458" s="253">
        <v>8450000</v>
      </c>
      <c r="AL1458" s="253"/>
      <c r="AM1458" s="253"/>
      <c r="AN1458" s="253"/>
      <c r="AO1458" s="253">
        <v>8450000</v>
      </c>
      <c r="AP1458" s="253"/>
      <c r="AQ1458" s="253"/>
      <c r="AR1458" s="253"/>
      <c r="AS1458" s="253">
        <f>IF(SUM(AL1458:AO1458)&lt;SUM(AK1458),SUM(AK1458)-SUM(AL1458:AO1458),)</f>
        <v>0</v>
      </c>
      <c r="AT1458" s="27">
        <f t="shared" si="174"/>
        <v>0</v>
      </c>
      <c r="BH1458" s="256"/>
    </row>
    <row r="1459" spans="1:60" ht="18" customHeight="1">
      <c r="A1459" s="218">
        <f>SUBTOTAL(3,$AT$7:AT1459)</f>
        <v>1453</v>
      </c>
      <c r="B1459" s="251" t="s">
        <v>14184</v>
      </c>
      <c r="C1459" s="251" t="str">
        <f t="shared" ref="C1459:C1490" si="178">MID(D1459:D3163,4,3)</f>
        <v>012</v>
      </c>
      <c r="D1459" s="260" t="s">
        <v>14185</v>
      </c>
      <c r="E1459" s="258" t="s">
        <v>14186</v>
      </c>
      <c r="F1459" s="251" t="s">
        <v>13853</v>
      </c>
      <c r="G1459" s="251" t="s">
        <v>496</v>
      </c>
      <c r="H1459" s="251"/>
      <c r="I1459" s="259" t="s">
        <v>10223</v>
      </c>
      <c r="J1459" s="252"/>
      <c r="K1459" s="259" t="s">
        <v>10223</v>
      </c>
      <c r="L1459" s="252"/>
      <c r="M1459" s="251" t="s">
        <v>13826</v>
      </c>
      <c r="N1459" s="251"/>
      <c r="O1459" s="251"/>
      <c r="P1459" s="251"/>
      <c r="Q1459" s="288">
        <v>7500000</v>
      </c>
      <c r="R1459" s="288"/>
      <c r="S1459" s="288"/>
      <c r="T1459" s="288"/>
      <c r="U1459" s="253"/>
      <c r="V1459" s="253"/>
      <c r="W1459" s="253"/>
      <c r="X1459" s="253"/>
      <c r="Y1459" s="253"/>
      <c r="Z1459" s="253"/>
      <c r="AA1459" s="253"/>
      <c r="AB1459" s="253"/>
      <c r="AC1459" s="253"/>
      <c r="AD1459" s="253"/>
      <c r="AE1459" s="253"/>
      <c r="AF1459" s="253"/>
      <c r="AG1459" s="253"/>
      <c r="AH1459" s="253"/>
      <c r="AI1459" s="253">
        <v>7500000</v>
      </c>
      <c r="AJ1459" s="253"/>
      <c r="AK1459" s="253">
        <v>8450000</v>
      </c>
      <c r="AL1459" s="253"/>
      <c r="AM1459" s="253"/>
      <c r="AN1459" s="253"/>
      <c r="AO1459" s="253"/>
      <c r="AP1459" s="253"/>
      <c r="AQ1459" s="253"/>
      <c r="AR1459" s="253"/>
      <c r="AS1459" s="253">
        <f>IF(SUM(AL1459:AM1459)&lt;SUM(AK1459),SUM(AK1459)-SUM(AL1459:AM1459),)</f>
        <v>8450000</v>
      </c>
      <c r="AT1459" s="27">
        <f t="shared" si="174"/>
        <v>15950000</v>
      </c>
      <c r="BH1459" s="256"/>
    </row>
    <row r="1460" spans="1:60" ht="18" customHeight="1">
      <c r="A1460" s="218">
        <f>SUBTOTAL(3,$AT$7:AT1460)</f>
        <v>1454</v>
      </c>
      <c r="B1460" s="251" t="s">
        <v>14197</v>
      </c>
      <c r="C1460" s="251" t="str">
        <f t="shared" si="178"/>
        <v>012</v>
      </c>
      <c r="D1460" s="260" t="s">
        <v>14198</v>
      </c>
      <c r="E1460" s="258" t="s">
        <v>14199</v>
      </c>
      <c r="F1460" s="251" t="s">
        <v>11571</v>
      </c>
      <c r="G1460" s="251" t="s">
        <v>7106</v>
      </c>
      <c r="H1460" s="251"/>
      <c r="I1460" s="259" t="s">
        <v>10223</v>
      </c>
      <c r="J1460" s="252"/>
      <c r="K1460" s="259" t="s">
        <v>10223</v>
      </c>
      <c r="L1460" s="252"/>
      <c r="M1460" s="251" t="s">
        <v>13810</v>
      </c>
      <c r="N1460" s="251"/>
      <c r="O1460" s="251"/>
      <c r="P1460" s="251"/>
      <c r="Q1460" s="288">
        <v>7500000</v>
      </c>
      <c r="R1460" s="288"/>
      <c r="S1460" s="288"/>
      <c r="T1460" s="288"/>
      <c r="U1460" s="253"/>
      <c r="V1460" s="253"/>
      <c r="W1460" s="253">
        <v>7500000</v>
      </c>
      <c r="X1460" s="253"/>
      <c r="Y1460" s="253"/>
      <c r="Z1460" s="253"/>
      <c r="AA1460" s="253"/>
      <c r="AB1460" s="253"/>
      <c r="AC1460" s="253"/>
      <c r="AD1460" s="253"/>
      <c r="AE1460" s="253"/>
      <c r="AF1460" s="253"/>
      <c r="AG1460" s="253"/>
      <c r="AH1460" s="253"/>
      <c r="AI1460" s="253">
        <v>0</v>
      </c>
      <c r="AJ1460" s="253"/>
      <c r="AK1460" s="253">
        <v>8450000</v>
      </c>
      <c r="AL1460" s="253"/>
      <c r="AM1460" s="253">
        <v>8450000</v>
      </c>
      <c r="AN1460" s="253"/>
      <c r="AO1460" s="253"/>
      <c r="AP1460" s="253"/>
      <c r="AQ1460" s="253"/>
      <c r="AR1460" s="253"/>
      <c r="AS1460" s="253">
        <f>IF(SUM(AL1460:AM1460)&lt;SUM(AK1460),SUM(AK1460)-SUM(AL1460:AM1460),)</f>
        <v>0</v>
      </c>
      <c r="AT1460" s="27">
        <f t="shared" si="174"/>
        <v>0</v>
      </c>
      <c r="BH1460" s="256"/>
    </row>
    <row r="1461" spans="1:60" ht="18" customHeight="1">
      <c r="A1461" s="218">
        <f>SUBTOTAL(3,$AT$7:AT1461)</f>
        <v>1455</v>
      </c>
      <c r="B1461" s="251" t="s">
        <v>14221</v>
      </c>
      <c r="C1461" s="251" t="str">
        <f t="shared" si="178"/>
        <v>012</v>
      </c>
      <c r="D1461" s="260" t="s">
        <v>6011</v>
      </c>
      <c r="E1461" s="258" t="s">
        <v>14222</v>
      </c>
      <c r="F1461" s="251" t="s">
        <v>11536</v>
      </c>
      <c r="G1461" s="251" t="s">
        <v>7106</v>
      </c>
      <c r="H1461" s="251"/>
      <c r="I1461" s="259" t="s">
        <v>10223</v>
      </c>
      <c r="J1461" s="252"/>
      <c r="K1461" s="259" t="s">
        <v>10223</v>
      </c>
      <c r="L1461" s="252"/>
      <c r="M1461" s="251" t="s">
        <v>13810</v>
      </c>
      <c r="N1461" s="251"/>
      <c r="O1461" s="251"/>
      <c r="P1461" s="251"/>
      <c r="Q1461" s="288">
        <v>7500000</v>
      </c>
      <c r="R1461" s="288"/>
      <c r="S1461" s="288"/>
      <c r="T1461" s="288"/>
      <c r="U1461" s="253">
        <v>7500000</v>
      </c>
      <c r="V1461" s="253"/>
      <c r="W1461" s="253"/>
      <c r="X1461" s="253"/>
      <c r="Y1461" s="253"/>
      <c r="Z1461" s="253"/>
      <c r="AA1461" s="253"/>
      <c r="AB1461" s="253"/>
      <c r="AC1461" s="253"/>
      <c r="AD1461" s="253"/>
      <c r="AE1461" s="253"/>
      <c r="AF1461" s="253"/>
      <c r="AG1461" s="253"/>
      <c r="AH1461" s="253"/>
      <c r="AI1461" s="253">
        <v>0</v>
      </c>
      <c r="AJ1461" s="253"/>
      <c r="AK1461" s="253">
        <v>8450000</v>
      </c>
      <c r="AL1461" s="253"/>
      <c r="AM1461" s="253"/>
      <c r="AN1461" s="253"/>
      <c r="AO1461" s="253"/>
      <c r="AP1461" s="253"/>
      <c r="AQ1461" s="253"/>
      <c r="AR1461" s="253"/>
      <c r="AS1461" s="253">
        <f>IF(SUM(AL1461:AM1461)&lt;SUM(AK1461),SUM(AK1461)-SUM(AL1461:AM1461),)</f>
        <v>8450000</v>
      </c>
      <c r="AT1461" s="27">
        <f t="shared" si="174"/>
        <v>8450000</v>
      </c>
      <c r="BH1461" s="256"/>
    </row>
    <row r="1462" spans="1:60" ht="18" customHeight="1">
      <c r="A1462" s="218">
        <f>SUBTOTAL(3,$AT$7:AT1462)</f>
        <v>1456</v>
      </c>
      <c r="B1462" s="251" t="s">
        <v>14209</v>
      </c>
      <c r="C1462" s="251" t="str">
        <f t="shared" si="178"/>
        <v>012</v>
      </c>
      <c r="D1462" s="260" t="s">
        <v>14210</v>
      </c>
      <c r="E1462" s="258" t="s">
        <v>14211</v>
      </c>
      <c r="F1462" s="251" t="s">
        <v>7215</v>
      </c>
      <c r="G1462" s="251" t="s">
        <v>496</v>
      </c>
      <c r="H1462" s="251"/>
      <c r="I1462" s="259" t="s">
        <v>10223</v>
      </c>
      <c r="J1462" s="252"/>
      <c r="K1462" s="259" t="s">
        <v>10223</v>
      </c>
      <c r="L1462" s="252"/>
      <c r="M1462" s="251" t="s">
        <v>13813</v>
      </c>
      <c r="N1462" s="251"/>
      <c r="O1462" s="251"/>
      <c r="P1462" s="251"/>
      <c r="Q1462" s="288">
        <v>7500000</v>
      </c>
      <c r="R1462" s="288"/>
      <c r="S1462" s="288"/>
      <c r="T1462" s="288"/>
      <c r="U1462" s="253"/>
      <c r="V1462" s="253"/>
      <c r="W1462" s="253"/>
      <c r="X1462" s="253"/>
      <c r="Y1462" s="253"/>
      <c r="Z1462" s="253"/>
      <c r="AA1462" s="253"/>
      <c r="AB1462" s="253"/>
      <c r="AC1462" s="253"/>
      <c r="AD1462" s="253"/>
      <c r="AE1462" s="253"/>
      <c r="AF1462" s="253"/>
      <c r="AG1462" s="253"/>
      <c r="AH1462" s="253"/>
      <c r="AI1462" s="253">
        <v>7500000</v>
      </c>
      <c r="AJ1462" s="253"/>
      <c r="AK1462" s="253">
        <v>8450000</v>
      </c>
      <c r="AL1462" s="253"/>
      <c r="AM1462" s="253"/>
      <c r="AN1462" s="253"/>
      <c r="AO1462" s="253"/>
      <c r="AP1462" s="253"/>
      <c r="AQ1462" s="253"/>
      <c r="AR1462" s="253"/>
      <c r="AS1462" s="253">
        <f>IF(SUM(AL1462:AM1462)&lt;SUM(AK1462),SUM(AK1462)-SUM(AL1462:AM1462),)</f>
        <v>8450000</v>
      </c>
      <c r="AT1462" s="27">
        <f t="shared" si="174"/>
        <v>15950000</v>
      </c>
      <c r="BH1462" s="256"/>
    </row>
    <row r="1463" spans="1:60" ht="18" customHeight="1">
      <c r="A1463" s="218">
        <f>SUBTOTAL(3,$AT$7:AT1463)</f>
        <v>1457</v>
      </c>
      <c r="B1463" s="251" t="s">
        <v>14226</v>
      </c>
      <c r="C1463" s="251" t="str">
        <f t="shared" si="178"/>
        <v>012</v>
      </c>
      <c r="D1463" s="260" t="s">
        <v>6797</v>
      </c>
      <c r="E1463" s="258" t="s">
        <v>14227</v>
      </c>
      <c r="F1463" s="251" t="s">
        <v>12506</v>
      </c>
      <c r="G1463" s="251" t="s">
        <v>7106</v>
      </c>
      <c r="H1463" s="251"/>
      <c r="I1463" s="259" t="s">
        <v>10223</v>
      </c>
      <c r="J1463" s="252"/>
      <c r="K1463" s="259" t="s">
        <v>10223</v>
      </c>
      <c r="L1463" s="252"/>
      <c r="M1463" s="251" t="s">
        <v>13810</v>
      </c>
      <c r="N1463" s="251"/>
      <c r="O1463" s="251"/>
      <c r="P1463" s="251"/>
      <c r="Q1463" s="288">
        <v>7500000</v>
      </c>
      <c r="R1463" s="288"/>
      <c r="S1463" s="288"/>
      <c r="T1463" s="288"/>
      <c r="U1463" s="253">
        <v>7500000</v>
      </c>
      <c r="V1463" s="253"/>
      <c r="W1463" s="253"/>
      <c r="X1463" s="253"/>
      <c r="Y1463" s="253"/>
      <c r="Z1463" s="253"/>
      <c r="AA1463" s="253"/>
      <c r="AB1463" s="253"/>
      <c r="AC1463" s="253"/>
      <c r="AD1463" s="253"/>
      <c r="AE1463" s="253"/>
      <c r="AF1463" s="253"/>
      <c r="AG1463" s="253"/>
      <c r="AH1463" s="253"/>
      <c r="AI1463" s="253">
        <v>0</v>
      </c>
      <c r="AJ1463" s="253"/>
      <c r="AK1463" s="253">
        <v>8450000</v>
      </c>
      <c r="AL1463" s="253"/>
      <c r="AM1463" s="253"/>
      <c r="AN1463" s="253"/>
      <c r="AO1463" s="253">
        <v>8450000</v>
      </c>
      <c r="AP1463" s="253"/>
      <c r="AQ1463" s="253"/>
      <c r="AR1463" s="253"/>
      <c r="AS1463" s="253">
        <f>IF(SUM(AL1463:AO1463)&lt;SUM(AK1463),SUM(AK1463)-SUM(AL1463:AO1463),)</f>
        <v>0</v>
      </c>
      <c r="AT1463" s="27">
        <f t="shared" si="174"/>
        <v>0</v>
      </c>
      <c r="BH1463" s="256"/>
    </row>
    <row r="1464" spans="1:60" ht="18" customHeight="1">
      <c r="A1464" s="218">
        <f>SUBTOTAL(3,$AT$7:AT1464)</f>
        <v>1458</v>
      </c>
      <c r="B1464" s="251" t="s">
        <v>14228</v>
      </c>
      <c r="C1464" s="251" t="str">
        <f t="shared" si="178"/>
        <v>012</v>
      </c>
      <c r="D1464" s="260" t="s">
        <v>5492</v>
      </c>
      <c r="E1464" s="258" t="s">
        <v>14229</v>
      </c>
      <c r="F1464" s="251" t="s">
        <v>11607</v>
      </c>
      <c r="G1464" s="251" t="s">
        <v>7106</v>
      </c>
      <c r="H1464" s="251"/>
      <c r="I1464" s="259" t="s">
        <v>10223</v>
      </c>
      <c r="J1464" s="252"/>
      <c r="K1464" s="259" t="s">
        <v>10223</v>
      </c>
      <c r="L1464" s="252"/>
      <c r="M1464" s="251" t="s">
        <v>13810</v>
      </c>
      <c r="N1464" s="251"/>
      <c r="O1464" s="251"/>
      <c r="P1464" s="251"/>
      <c r="Q1464" s="288">
        <v>7500000</v>
      </c>
      <c r="R1464" s="288"/>
      <c r="S1464" s="288"/>
      <c r="T1464" s="288"/>
      <c r="U1464" s="253">
        <v>7500000</v>
      </c>
      <c r="V1464" s="253"/>
      <c r="W1464" s="253"/>
      <c r="X1464" s="253"/>
      <c r="Y1464" s="253"/>
      <c r="Z1464" s="253"/>
      <c r="AA1464" s="253"/>
      <c r="AB1464" s="253"/>
      <c r="AC1464" s="253"/>
      <c r="AD1464" s="253"/>
      <c r="AE1464" s="253"/>
      <c r="AF1464" s="253"/>
      <c r="AG1464" s="253"/>
      <c r="AH1464" s="253"/>
      <c r="AI1464" s="253">
        <v>0</v>
      </c>
      <c r="AJ1464" s="253"/>
      <c r="AK1464" s="253">
        <v>8450000</v>
      </c>
      <c r="AL1464" s="253"/>
      <c r="AM1464" s="253">
        <v>8450000</v>
      </c>
      <c r="AN1464" s="253"/>
      <c r="AO1464" s="253"/>
      <c r="AP1464" s="253"/>
      <c r="AQ1464" s="253"/>
      <c r="AR1464" s="253"/>
      <c r="AS1464" s="253">
        <f t="shared" ref="AS1464:AS1491" si="179">IF(SUM(AL1464:AM1464)&lt;SUM(AK1464),SUM(AK1464)-SUM(AL1464:AM1464),)</f>
        <v>0</v>
      </c>
      <c r="AT1464" s="27">
        <f t="shared" si="174"/>
        <v>0</v>
      </c>
      <c r="BH1464" s="256"/>
    </row>
    <row r="1465" spans="1:60" ht="18" customHeight="1">
      <c r="A1465" s="218">
        <f>SUBTOTAL(3,$AT$7:AT1465)</f>
        <v>1459</v>
      </c>
      <c r="B1465" s="251" t="s">
        <v>14215</v>
      </c>
      <c r="C1465" s="251" t="str">
        <f t="shared" si="178"/>
        <v>012</v>
      </c>
      <c r="D1465" s="260" t="s">
        <v>14216</v>
      </c>
      <c r="E1465" s="258" t="s">
        <v>14217</v>
      </c>
      <c r="F1465" s="251" t="s">
        <v>11164</v>
      </c>
      <c r="G1465" s="251" t="s">
        <v>7106</v>
      </c>
      <c r="H1465" s="251"/>
      <c r="I1465" s="259" t="s">
        <v>10223</v>
      </c>
      <c r="J1465" s="252"/>
      <c r="K1465" s="259" t="s">
        <v>10223</v>
      </c>
      <c r="L1465" s="252"/>
      <c r="M1465" s="251" t="s">
        <v>13810</v>
      </c>
      <c r="N1465" s="251"/>
      <c r="O1465" s="251"/>
      <c r="P1465" s="251"/>
      <c r="Q1465" s="288">
        <v>7500000</v>
      </c>
      <c r="R1465" s="288"/>
      <c r="S1465" s="288"/>
      <c r="T1465" s="288"/>
      <c r="U1465" s="253"/>
      <c r="V1465" s="253"/>
      <c r="W1465" s="253"/>
      <c r="X1465" s="253"/>
      <c r="Y1465" s="253"/>
      <c r="Z1465" s="253"/>
      <c r="AA1465" s="253">
        <v>7500000</v>
      </c>
      <c r="AB1465" s="253"/>
      <c r="AC1465" s="253"/>
      <c r="AD1465" s="253"/>
      <c r="AE1465" s="253"/>
      <c r="AF1465" s="253"/>
      <c r="AG1465" s="253"/>
      <c r="AH1465" s="253"/>
      <c r="AI1465" s="253">
        <v>0</v>
      </c>
      <c r="AJ1465" s="253"/>
      <c r="AK1465" s="253">
        <v>8450000</v>
      </c>
      <c r="AL1465" s="253"/>
      <c r="AM1465" s="253">
        <v>8450000</v>
      </c>
      <c r="AN1465" s="253"/>
      <c r="AO1465" s="253"/>
      <c r="AP1465" s="253"/>
      <c r="AQ1465" s="253"/>
      <c r="AR1465" s="253"/>
      <c r="AS1465" s="253">
        <f t="shared" si="179"/>
        <v>0</v>
      </c>
      <c r="AT1465" s="27">
        <f t="shared" si="174"/>
        <v>0</v>
      </c>
      <c r="BH1465" s="256"/>
    </row>
    <row r="1466" spans="1:60" ht="18" customHeight="1">
      <c r="A1466" s="218">
        <f>SUBTOTAL(3,$AT$7:AT1466)</f>
        <v>1460</v>
      </c>
      <c r="B1466" s="251" t="s">
        <v>14233</v>
      </c>
      <c r="C1466" s="251" t="str">
        <f t="shared" si="178"/>
        <v>012</v>
      </c>
      <c r="D1466" s="260" t="s">
        <v>6088</v>
      </c>
      <c r="E1466" s="258" t="s">
        <v>14234</v>
      </c>
      <c r="F1466" s="251" t="s">
        <v>10620</v>
      </c>
      <c r="G1466" s="251" t="s">
        <v>7106</v>
      </c>
      <c r="H1466" s="251"/>
      <c r="I1466" s="259" t="s">
        <v>10223</v>
      </c>
      <c r="J1466" s="252"/>
      <c r="K1466" s="259" t="s">
        <v>10223</v>
      </c>
      <c r="L1466" s="252"/>
      <c r="M1466" s="251" t="s">
        <v>13810</v>
      </c>
      <c r="N1466" s="251"/>
      <c r="O1466" s="251"/>
      <c r="P1466" s="251"/>
      <c r="Q1466" s="288">
        <v>7500000</v>
      </c>
      <c r="R1466" s="288"/>
      <c r="S1466" s="288"/>
      <c r="T1466" s="288"/>
      <c r="U1466" s="253">
        <v>7500000</v>
      </c>
      <c r="V1466" s="253"/>
      <c r="W1466" s="253"/>
      <c r="X1466" s="253"/>
      <c r="Y1466" s="253"/>
      <c r="Z1466" s="253"/>
      <c r="AA1466" s="253"/>
      <c r="AB1466" s="253"/>
      <c r="AC1466" s="253"/>
      <c r="AD1466" s="253"/>
      <c r="AE1466" s="253"/>
      <c r="AF1466" s="253"/>
      <c r="AG1466" s="253"/>
      <c r="AH1466" s="253"/>
      <c r="AI1466" s="253">
        <v>0</v>
      </c>
      <c r="AJ1466" s="253"/>
      <c r="AK1466" s="253">
        <v>8450000</v>
      </c>
      <c r="AL1466" s="253"/>
      <c r="AM1466" s="253">
        <v>8450000</v>
      </c>
      <c r="AN1466" s="253"/>
      <c r="AO1466" s="253"/>
      <c r="AP1466" s="253"/>
      <c r="AQ1466" s="253"/>
      <c r="AR1466" s="253"/>
      <c r="AS1466" s="253">
        <f t="shared" si="179"/>
        <v>0</v>
      </c>
      <c r="AT1466" s="27">
        <f t="shared" si="174"/>
        <v>0</v>
      </c>
      <c r="BH1466" s="256"/>
    </row>
    <row r="1467" spans="1:60" ht="18" customHeight="1">
      <c r="A1467" s="218">
        <f>SUBTOTAL(3,$AT$7:AT1467)</f>
        <v>1461</v>
      </c>
      <c r="B1467" s="251" t="s">
        <v>14235</v>
      </c>
      <c r="C1467" s="251" t="str">
        <f t="shared" si="178"/>
        <v>012</v>
      </c>
      <c r="D1467" s="260" t="s">
        <v>6465</v>
      </c>
      <c r="E1467" s="258" t="s">
        <v>14236</v>
      </c>
      <c r="F1467" s="251" t="s">
        <v>10807</v>
      </c>
      <c r="G1467" s="251" t="s">
        <v>7106</v>
      </c>
      <c r="H1467" s="251"/>
      <c r="I1467" s="259" t="s">
        <v>10223</v>
      </c>
      <c r="J1467" s="252"/>
      <c r="K1467" s="259" t="s">
        <v>10223</v>
      </c>
      <c r="L1467" s="252"/>
      <c r="M1467" s="251" t="s">
        <v>13810</v>
      </c>
      <c r="N1467" s="251"/>
      <c r="O1467" s="251"/>
      <c r="P1467" s="251"/>
      <c r="Q1467" s="288">
        <v>7500000</v>
      </c>
      <c r="R1467" s="288"/>
      <c r="S1467" s="288"/>
      <c r="T1467" s="288"/>
      <c r="U1467" s="253">
        <v>7500000</v>
      </c>
      <c r="V1467" s="253"/>
      <c r="W1467" s="253"/>
      <c r="X1467" s="253"/>
      <c r="Y1467" s="253"/>
      <c r="Z1467" s="253"/>
      <c r="AA1467" s="253"/>
      <c r="AB1467" s="253"/>
      <c r="AC1467" s="253"/>
      <c r="AD1467" s="253"/>
      <c r="AE1467" s="253"/>
      <c r="AF1467" s="253"/>
      <c r="AG1467" s="253"/>
      <c r="AH1467" s="253"/>
      <c r="AI1467" s="253">
        <v>0</v>
      </c>
      <c r="AJ1467" s="253"/>
      <c r="AK1467" s="253">
        <v>8450000</v>
      </c>
      <c r="AL1467" s="253"/>
      <c r="AM1467" s="253">
        <v>8450000</v>
      </c>
      <c r="AN1467" s="253"/>
      <c r="AO1467" s="253"/>
      <c r="AP1467" s="253"/>
      <c r="AQ1467" s="253"/>
      <c r="AR1467" s="253"/>
      <c r="AS1467" s="253">
        <f t="shared" si="179"/>
        <v>0</v>
      </c>
      <c r="AT1467" s="27">
        <f t="shared" si="174"/>
        <v>0</v>
      </c>
      <c r="BH1467" s="256"/>
    </row>
    <row r="1468" spans="1:60" ht="18" customHeight="1">
      <c r="A1468" s="218">
        <f>SUBTOTAL(3,$AT$7:AT1468)</f>
        <v>1462</v>
      </c>
      <c r="B1468" s="251" t="s">
        <v>14237</v>
      </c>
      <c r="C1468" s="251" t="str">
        <f t="shared" si="178"/>
        <v>012</v>
      </c>
      <c r="D1468" s="260" t="s">
        <v>6766</v>
      </c>
      <c r="E1468" s="258" t="s">
        <v>14238</v>
      </c>
      <c r="F1468" s="251" t="s">
        <v>11427</v>
      </c>
      <c r="G1468" s="251" t="s">
        <v>7106</v>
      </c>
      <c r="H1468" s="251"/>
      <c r="I1468" s="259" t="s">
        <v>10223</v>
      </c>
      <c r="J1468" s="252"/>
      <c r="K1468" s="259" t="s">
        <v>10223</v>
      </c>
      <c r="L1468" s="252"/>
      <c r="M1468" s="251" t="s">
        <v>13810</v>
      </c>
      <c r="N1468" s="251"/>
      <c r="O1468" s="251"/>
      <c r="P1468" s="251"/>
      <c r="Q1468" s="288">
        <v>7500000</v>
      </c>
      <c r="R1468" s="288"/>
      <c r="S1468" s="288"/>
      <c r="T1468" s="288"/>
      <c r="U1468" s="253">
        <v>7500000</v>
      </c>
      <c r="V1468" s="253"/>
      <c r="W1468" s="253"/>
      <c r="X1468" s="253"/>
      <c r="Y1468" s="253"/>
      <c r="Z1468" s="253"/>
      <c r="AA1468" s="253"/>
      <c r="AB1468" s="253"/>
      <c r="AC1468" s="253"/>
      <c r="AD1468" s="253"/>
      <c r="AE1468" s="253"/>
      <c r="AF1468" s="253"/>
      <c r="AG1468" s="253"/>
      <c r="AH1468" s="253"/>
      <c r="AI1468" s="253">
        <v>0</v>
      </c>
      <c r="AJ1468" s="253"/>
      <c r="AK1468" s="253">
        <v>8450000</v>
      </c>
      <c r="AL1468" s="253"/>
      <c r="AM1468" s="253"/>
      <c r="AN1468" s="253"/>
      <c r="AO1468" s="253"/>
      <c r="AP1468" s="253"/>
      <c r="AQ1468" s="253"/>
      <c r="AR1468" s="253"/>
      <c r="AS1468" s="253">
        <f t="shared" si="179"/>
        <v>8450000</v>
      </c>
      <c r="AT1468" s="27">
        <f t="shared" si="174"/>
        <v>8450000</v>
      </c>
      <c r="BH1468" s="256"/>
    </row>
    <row r="1469" spans="1:60" ht="18" customHeight="1">
      <c r="A1469" s="218">
        <f>SUBTOTAL(3,$AT$7:AT1469)</f>
        <v>1463</v>
      </c>
      <c r="B1469" s="251" t="s">
        <v>14218</v>
      </c>
      <c r="C1469" s="251" t="str">
        <f t="shared" si="178"/>
        <v>012</v>
      </c>
      <c r="D1469" s="260" t="s">
        <v>14219</v>
      </c>
      <c r="E1469" s="258" t="s">
        <v>14220</v>
      </c>
      <c r="F1469" s="251" t="s">
        <v>11081</v>
      </c>
      <c r="G1469" s="251" t="s">
        <v>496</v>
      </c>
      <c r="H1469" s="251"/>
      <c r="I1469" s="259" t="s">
        <v>10223</v>
      </c>
      <c r="J1469" s="252"/>
      <c r="K1469" s="259" t="s">
        <v>10223</v>
      </c>
      <c r="L1469" s="252"/>
      <c r="M1469" s="251" t="s">
        <v>13810</v>
      </c>
      <c r="N1469" s="251"/>
      <c r="O1469" s="251"/>
      <c r="P1469" s="251"/>
      <c r="Q1469" s="288">
        <v>7500000</v>
      </c>
      <c r="R1469" s="288"/>
      <c r="S1469" s="288"/>
      <c r="T1469" s="288"/>
      <c r="U1469" s="253"/>
      <c r="V1469" s="253"/>
      <c r="W1469" s="253">
        <v>7500000</v>
      </c>
      <c r="X1469" s="253"/>
      <c r="Y1469" s="253"/>
      <c r="Z1469" s="253"/>
      <c r="AA1469" s="253"/>
      <c r="AB1469" s="253"/>
      <c r="AC1469" s="253"/>
      <c r="AD1469" s="253"/>
      <c r="AE1469" s="253"/>
      <c r="AF1469" s="253"/>
      <c r="AG1469" s="253"/>
      <c r="AH1469" s="253"/>
      <c r="AI1469" s="253">
        <v>0</v>
      </c>
      <c r="AJ1469" s="253"/>
      <c r="AK1469" s="253">
        <v>8450000</v>
      </c>
      <c r="AL1469" s="253"/>
      <c r="AM1469" s="253">
        <v>8450000</v>
      </c>
      <c r="AN1469" s="253"/>
      <c r="AO1469" s="253"/>
      <c r="AP1469" s="253"/>
      <c r="AQ1469" s="253"/>
      <c r="AR1469" s="253"/>
      <c r="AS1469" s="253">
        <f t="shared" si="179"/>
        <v>0</v>
      </c>
      <c r="AT1469" s="27">
        <f t="shared" si="174"/>
        <v>0</v>
      </c>
      <c r="BH1469" s="256"/>
    </row>
    <row r="1470" spans="1:60" ht="18" customHeight="1">
      <c r="A1470" s="218">
        <f>SUBTOTAL(3,$AT$7:AT1470)</f>
        <v>1464</v>
      </c>
      <c r="B1470" s="251" t="s">
        <v>14223</v>
      </c>
      <c r="C1470" s="251" t="str">
        <f t="shared" si="178"/>
        <v>012</v>
      </c>
      <c r="D1470" s="260" t="s">
        <v>14224</v>
      </c>
      <c r="E1470" s="258" t="s">
        <v>14225</v>
      </c>
      <c r="F1470" s="262" t="s">
        <v>11808</v>
      </c>
      <c r="G1470" s="251" t="s">
        <v>496</v>
      </c>
      <c r="H1470" s="251"/>
      <c r="I1470" s="259" t="s">
        <v>10223</v>
      </c>
      <c r="J1470" s="252"/>
      <c r="K1470" s="259" t="s">
        <v>10223</v>
      </c>
      <c r="L1470" s="252"/>
      <c r="M1470" s="251" t="s">
        <v>13810</v>
      </c>
      <c r="N1470" s="251"/>
      <c r="O1470" s="251"/>
      <c r="P1470" s="251"/>
      <c r="Q1470" s="288">
        <v>7500000</v>
      </c>
      <c r="R1470" s="288"/>
      <c r="S1470" s="288"/>
      <c r="T1470" s="288"/>
      <c r="U1470" s="253"/>
      <c r="V1470" s="253"/>
      <c r="W1470" s="253"/>
      <c r="X1470" s="253"/>
      <c r="Y1470" s="253"/>
      <c r="Z1470" s="253"/>
      <c r="AA1470" s="253">
        <v>7500000</v>
      </c>
      <c r="AB1470" s="253"/>
      <c r="AC1470" s="253"/>
      <c r="AD1470" s="253"/>
      <c r="AE1470" s="253"/>
      <c r="AF1470" s="253"/>
      <c r="AG1470" s="253"/>
      <c r="AH1470" s="253"/>
      <c r="AI1470" s="253">
        <v>0</v>
      </c>
      <c r="AJ1470" s="253"/>
      <c r="AK1470" s="253">
        <v>8450000</v>
      </c>
      <c r="AL1470" s="253"/>
      <c r="AM1470" s="253">
        <v>8450000</v>
      </c>
      <c r="AN1470" s="253"/>
      <c r="AO1470" s="253"/>
      <c r="AP1470" s="253"/>
      <c r="AQ1470" s="253"/>
      <c r="AR1470" s="253"/>
      <c r="AS1470" s="253">
        <f t="shared" si="179"/>
        <v>0</v>
      </c>
      <c r="AT1470" s="27">
        <f t="shared" si="174"/>
        <v>0</v>
      </c>
      <c r="BH1470" s="256"/>
    </row>
    <row r="1471" spans="1:60" ht="18" customHeight="1">
      <c r="A1471" s="218">
        <f>SUBTOTAL(3,$AT$7:AT1471)</f>
        <v>1465</v>
      </c>
      <c r="B1471" s="251" t="s">
        <v>14230</v>
      </c>
      <c r="C1471" s="251" t="str">
        <f t="shared" si="178"/>
        <v>012</v>
      </c>
      <c r="D1471" s="260" t="s">
        <v>14231</v>
      </c>
      <c r="E1471" s="258" t="s">
        <v>14232</v>
      </c>
      <c r="F1471" s="251" t="s">
        <v>10957</v>
      </c>
      <c r="G1471" s="251" t="s">
        <v>496</v>
      </c>
      <c r="H1471" s="251"/>
      <c r="I1471" s="259" t="s">
        <v>10223</v>
      </c>
      <c r="J1471" s="252"/>
      <c r="K1471" s="259" t="s">
        <v>10223</v>
      </c>
      <c r="L1471" s="252"/>
      <c r="M1471" s="251" t="s">
        <v>13810</v>
      </c>
      <c r="N1471" s="251"/>
      <c r="O1471" s="251"/>
      <c r="P1471" s="251"/>
      <c r="Q1471" s="288">
        <v>7500000</v>
      </c>
      <c r="R1471" s="288"/>
      <c r="S1471" s="288"/>
      <c r="T1471" s="288"/>
      <c r="U1471" s="253"/>
      <c r="V1471" s="253"/>
      <c r="W1471" s="253"/>
      <c r="X1471" s="253"/>
      <c r="Y1471" s="253"/>
      <c r="Z1471" s="253"/>
      <c r="AA1471" s="253">
        <v>7500000</v>
      </c>
      <c r="AB1471" s="253"/>
      <c r="AC1471" s="253"/>
      <c r="AD1471" s="253"/>
      <c r="AE1471" s="253"/>
      <c r="AF1471" s="253"/>
      <c r="AG1471" s="253"/>
      <c r="AH1471" s="253"/>
      <c r="AI1471" s="253">
        <v>0</v>
      </c>
      <c r="AJ1471" s="253"/>
      <c r="AK1471" s="253">
        <v>8450000</v>
      </c>
      <c r="AL1471" s="253"/>
      <c r="AM1471" s="253">
        <v>8450000</v>
      </c>
      <c r="AN1471" s="253"/>
      <c r="AO1471" s="253"/>
      <c r="AP1471" s="253"/>
      <c r="AQ1471" s="253"/>
      <c r="AR1471" s="253"/>
      <c r="AS1471" s="253">
        <f t="shared" si="179"/>
        <v>0</v>
      </c>
      <c r="AT1471" s="27">
        <f t="shared" si="174"/>
        <v>0</v>
      </c>
      <c r="BH1471" s="256"/>
    </row>
    <row r="1472" spans="1:60" ht="18" customHeight="1">
      <c r="A1472" s="218">
        <f>SUBTOTAL(3,$AT$7:AT1472)</f>
        <v>1466</v>
      </c>
      <c r="B1472" s="251" t="s">
        <v>14248</v>
      </c>
      <c r="C1472" s="251" t="str">
        <f t="shared" si="178"/>
        <v>012</v>
      </c>
      <c r="D1472" s="260" t="s">
        <v>6334</v>
      </c>
      <c r="E1472" s="258" t="s">
        <v>14249</v>
      </c>
      <c r="F1472" s="251" t="s">
        <v>9184</v>
      </c>
      <c r="G1472" s="251" t="s">
        <v>496</v>
      </c>
      <c r="H1472" s="251"/>
      <c r="I1472" s="259" t="s">
        <v>10223</v>
      </c>
      <c r="J1472" s="252"/>
      <c r="K1472" s="259" t="s">
        <v>10223</v>
      </c>
      <c r="L1472" s="252"/>
      <c r="M1472" s="251" t="s">
        <v>13816</v>
      </c>
      <c r="N1472" s="251"/>
      <c r="O1472" s="251"/>
      <c r="P1472" s="251"/>
      <c r="Q1472" s="288">
        <v>7500000</v>
      </c>
      <c r="R1472" s="288"/>
      <c r="S1472" s="288"/>
      <c r="T1472" s="288"/>
      <c r="U1472" s="253">
        <v>7500000</v>
      </c>
      <c r="V1472" s="253"/>
      <c r="W1472" s="253"/>
      <c r="X1472" s="253"/>
      <c r="Y1472" s="253"/>
      <c r="Z1472" s="253"/>
      <c r="AA1472" s="253"/>
      <c r="AB1472" s="253"/>
      <c r="AC1472" s="253"/>
      <c r="AD1472" s="253"/>
      <c r="AE1472" s="253"/>
      <c r="AF1472" s="253"/>
      <c r="AG1472" s="253"/>
      <c r="AH1472" s="253"/>
      <c r="AI1472" s="253">
        <v>0</v>
      </c>
      <c r="AJ1472" s="253"/>
      <c r="AK1472" s="253">
        <v>8450000</v>
      </c>
      <c r="AL1472" s="253"/>
      <c r="AM1472" s="253">
        <v>8450000</v>
      </c>
      <c r="AN1472" s="253"/>
      <c r="AO1472" s="253"/>
      <c r="AP1472" s="253"/>
      <c r="AQ1472" s="253"/>
      <c r="AR1472" s="253"/>
      <c r="AS1472" s="253">
        <f t="shared" si="179"/>
        <v>0</v>
      </c>
      <c r="AT1472" s="27">
        <f t="shared" si="174"/>
        <v>0</v>
      </c>
      <c r="BH1472" s="256"/>
    </row>
    <row r="1473" spans="1:60" ht="18" customHeight="1">
      <c r="A1473" s="218">
        <f>SUBTOTAL(3,$AT$7:AT1473)</f>
        <v>1467</v>
      </c>
      <c r="B1473" s="251" t="s">
        <v>14239</v>
      </c>
      <c r="C1473" s="251" t="str">
        <f t="shared" si="178"/>
        <v>012</v>
      </c>
      <c r="D1473" s="260" t="s">
        <v>14240</v>
      </c>
      <c r="E1473" s="258" t="s">
        <v>8898</v>
      </c>
      <c r="F1473" s="251" t="s">
        <v>10916</v>
      </c>
      <c r="G1473" s="251" t="s">
        <v>7106</v>
      </c>
      <c r="H1473" s="251"/>
      <c r="I1473" s="259" t="s">
        <v>10223</v>
      </c>
      <c r="J1473" s="252"/>
      <c r="K1473" s="259" t="s">
        <v>10223</v>
      </c>
      <c r="L1473" s="252"/>
      <c r="M1473" s="251" t="s">
        <v>13810</v>
      </c>
      <c r="N1473" s="251"/>
      <c r="O1473" s="251"/>
      <c r="P1473" s="251"/>
      <c r="Q1473" s="288">
        <v>7500000</v>
      </c>
      <c r="R1473" s="288"/>
      <c r="S1473" s="288"/>
      <c r="T1473" s="288"/>
      <c r="U1473" s="253"/>
      <c r="V1473" s="253"/>
      <c r="W1473" s="253">
        <v>7500000</v>
      </c>
      <c r="X1473" s="253"/>
      <c r="Y1473" s="253"/>
      <c r="Z1473" s="253"/>
      <c r="AA1473" s="253"/>
      <c r="AB1473" s="253"/>
      <c r="AC1473" s="253"/>
      <c r="AD1473" s="253"/>
      <c r="AE1473" s="253"/>
      <c r="AF1473" s="253"/>
      <c r="AG1473" s="253"/>
      <c r="AH1473" s="253"/>
      <c r="AI1473" s="253">
        <v>0</v>
      </c>
      <c r="AJ1473" s="253"/>
      <c r="AK1473" s="253">
        <v>8450000</v>
      </c>
      <c r="AL1473" s="253"/>
      <c r="AM1473" s="253">
        <v>8450000</v>
      </c>
      <c r="AN1473" s="253"/>
      <c r="AO1473" s="253"/>
      <c r="AP1473" s="253"/>
      <c r="AQ1473" s="253"/>
      <c r="AR1473" s="253"/>
      <c r="AS1473" s="253">
        <f t="shared" si="179"/>
        <v>0</v>
      </c>
      <c r="AT1473" s="27">
        <f t="shared" si="174"/>
        <v>0</v>
      </c>
      <c r="BH1473" s="256"/>
    </row>
    <row r="1474" spans="1:60" ht="18" customHeight="1">
      <c r="A1474" s="218">
        <f>SUBTOTAL(3,$AT$7:AT1474)</f>
        <v>1468</v>
      </c>
      <c r="B1474" s="251" t="s">
        <v>14253</v>
      </c>
      <c r="C1474" s="251" t="str">
        <f t="shared" si="178"/>
        <v>012</v>
      </c>
      <c r="D1474" s="260" t="s">
        <v>5314</v>
      </c>
      <c r="E1474" s="258" t="s">
        <v>14254</v>
      </c>
      <c r="F1474" s="262" t="s">
        <v>11703</v>
      </c>
      <c r="G1474" s="251" t="s">
        <v>7106</v>
      </c>
      <c r="H1474" s="251"/>
      <c r="I1474" s="259" t="s">
        <v>10223</v>
      </c>
      <c r="J1474" s="252"/>
      <c r="K1474" s="259" t="s">
        <v>10223</v>
      </c>
      <c r="L1474" s="252"/>
      <c r="M1474" s="251" t="s">
        <v>13813</v>
      </c>
      <c r="N1474" s="251"/>
      <c r="O1474" s="251"/>
      <c r="P1474" s="251"/>
      <c r="Q1474" s="288">
        <v>7500000</v>
      </c>
      <c r="R1474" s="288"/>
      <c r="S1474" s="288"/>
      <c r="T1474" s="288"/>
      <c r="U1474" s="253">
        <v>7500000</v>
      </c>
      <c r="V1474" s="253"/>
      <c r="W1474" s="253"/>
      <c r="X1474" s="253"/>
      <c r="Y1474" s="253"/>
      <c r="Z1474" s="253"/>
      <c r="AA1474" s="253"/>
      <c r="AB1474" s="253"/>
      <c r="AC1474" s="253"/>
      <c r="AD1474" s="253"/>
      <c r="AE1474" s="253"/>
      <c r="AF1474" s="253"/>
      <c r="AG1474" s="253"/>
      <c r="AH1474" s="253"/>
      <c r="AI1474" s="253">
        <v>0</v>
      </c>
      <c r="AJ1474" s="253"/>
      <c r="AK1474" s="253">
        <v>8450000</v>
      </c>
      <c r="AL1474" s="253"/>
      <c r="AM1474" s="253">
        <v>8450000</v>
      </c>
      <c r="AN1474" s="253"/>
      <c r="AO1474" s="253"/>
      <c r="AP1474" s="253"/>
      <c r="AQ1474" s="253"/>
      <c r="AR1474" s="253"/>
      <c r="AS1474" s="253">
        <f t="shared" si="179"/>
        <v>0</v>
      </c>
      <c r="AT1474" s="27">
        <f t="shared" si="174"/>
        <v>0</v>
      </c>
      <c r="BH1474" s="256"/>
    </row>
    <row r="1475" spans="1:60" ht="18" customHeight="1">
      <c r="A1475" s="218">
        <f>SUBTOTAL(3,$AT$7:AT1475)</f>
        <v>1469</v>
      </c>
      <c r="B1475" s="262" t="s">
        <v>14241</v>
      </c>
      <c r="C1475" s="251" t="str">
        <f t="shared" si="178"/>
        <v>012</v>
      </c>
      <c r="D1475" s="260" t="s">
        <v>14242</v>
      </c>
      <c r="E1475" s="258" t="s">
        <v>14243</v>
      </c>
      <c r="F1475" s="251" t="s">
        <v>11964</v>
      </c>
      <c r="G1475" s="251" t="s">
        <v>496</v>
      </c>
      <c r="H1475" s="251"/>
      <c r="I1475" s="259" t="s">
        <v>10223</v>
      </c>
      <c r="J1475" s="252"/>
      <c r="K1475" s="259" t="s">
        <v>10223</v>
      </c>
      <c r="L1475" s="252"/>
      <c r="M1475" s="251" t="s">
        <v>13813</v>
      </c>
      <c r="N1475" s="251"/>
      <c r="O1475" s="251"/>
      <c r="P1475" s="251"/>
      <c r="Q1475" s="288">
        <v>7500000</v>
      </c>
      <c r="R1475" s="288"/>
      <c r="S1475" s="288"/>
      <c r="T1475" s="288"/>
      <c r="U1475" s="253"/>
      <c r="V1475" s="253"/>
      <c r="W1475" s="253"/>
      <c r="X1475" s="253"/>
      <c r="Y1475" s="253"/>
      <c r="Z1475" s="253"/>
      <c r="AA1475" s="253">
        <v>7500000</v>
      </c>
      <c r="AB1475" s="253"/>
      <c r="AC1475" s="253"/>
      <c r="AD1475" s="253"/>
      <c r="AE1475" s="253"/>
      <c r="AF1475" s="253"/>
      <c r="AG1475" s="253"/>
      <c r="AH1475" s="253"/>
      <c r="AI1475" s="253">
        <v>0</v>
      </c>
      <c r="AJ1475" s="253"/>
      <c r="AK1475" s="253">
        <v>8450000</v>
      </c>
      <c r="AL1475" s="253"/>
      <c r="AM1475" s="253"/>
      <c r="AN1475" s="253"/>
      <c r="AO1475" s="253"/>
      <c r="AP1475" s="253"/>
      <c r="AQ1475" s="253">
        <v>8450000</v>
      </c>
      <c r="AR1475" s="253"/>
      <c r="AS1475" s="253">
        <f>IF(SUM(AL1475:AQ1475)&lt;SUM(AK1475),SUM(AK1475)-SUM(AL1475:AQ1475),)</f>
        <v>0</v>
      </c>
      <c r="AT1475" s="27">
        <f t="shared" si="174"/>
        <v>0</v>
      </c>
      <c r="BH1475" s="256"/>
    </row>
    <row r="1476" spans="1:60" ht="18" customHeight="1">
      <c r="A1476" s="218">
        <f>SUBTOTAL(3,$AT$7:AT1476)</f>
        <v>1470</v>
      </c>
      <c r="B1476" s="251" t="s">
        <v>14244</v>
      </c>
      <c r="C1476" s="251" t="str">
        <f t="shared" si="178"/>
        <v>012</v>
      </c>
      <c r="D1476" s="260" t="s">
        <v>14245</v>
      </c>
      <c r="E1476" s="258" t="s">
        <v>14246</v>
      </c>
      <c r="F1476" s="251" t="s">
        <v>14247</v>
      </c>
      <c r="G1476" s="251" t="s">
        <v>496</v>
      </c>
      <c r="H1476" s="251"/>
      <c r="I1476" s="259" t="s">
        <v>10223</v>
      </c>
      <c r="J1476" s="252"/>
      <c r="K1476" s="259" t="s">
        <v>10223</v>
      </c>
      <c r="L1476" s="252"/>
      <c r="M1476" s="251" t="s">
        <v>13810</v>
      </c>
      <c r="N1476" s="251"/>
      <c r="O1476" s="251"/>
      <c r="P1476" s="251"/>
      <c r="Q1476" s="288">
        <v>7500000</v>
      </c>
      <c r="R1476" s="288"/>
      <c r="S1476" s="288"/>
      <c r="T1476" s="288"/>
      <c r="U1476" s="253"/>
      <c r="V1476" s="253"/>
      <c r="W1476" s="253"/>
      <c r="X1476" s="253"/>
      <c r="Y1476" s="253"/>
      <c r="Z1476" s="253"/>
      <c r="AA1476" s="253"/>
      <c r="AB1476" s="253"/>
      <c r="AC1476" s="253"/>
      <c r="AD1476" s="253"/>
      <c r="AE1476" s="253"/>
      <c r="AF1476" s="253"/>
      <c r="AG1476" s="253"/>
      <c r="AH1476" s="253"/>
      <c r="AI1476" s="253">
        <v>7500000</v>
      </c>
      <c r="AJ1476" s="253"/>
      <c r="AK1476" s="253">
        <v>8450000</v>
      </c>
      <c r="AL1476" s="253"/>
      <c r="AM1476" s="253"/>
      <c r="AN1476" s="253"/>
      <c r="AO1476" s="253"/>
      <c r="AP1476" s="253"/>
      <c r="AQ1476" s="253"/>
      <c r="AR1476" s="253"/>
      <c r="AS1476" s="253">
        <f t="shared" si="179"/>
        <v>8450000</v>
      </c>
      <c r="AT1476" s="27">
        <f t="shared" si="174"/>
        <v>15950000</v>
      </c>
      <c r="BH1476" s="256"/>
    </row>
    <row r="1477" spans="1:60" ht="18" customHeight="1">
      <c r="A1477" s="218">
        <f>SUBTOTAL(3,$AT$7:AT1477)</f>
        <v>1471</v>
      </c>
      <c r="B1477" s="251" t="s">
        <v>14250</v>
      </c>
      <c r="C1477" s="251" t="str">
        <f t="shared" si="178"/>
        <v>012</v>
      </c>
      <c r="D1477" s="260" t="s">
        <v>14251</v>
      </c>
      <c r="E1477" s="258" t="s">
        <v>14252</v>
      </c>
      <c r="F1477" s="251" t="s">
        <v>11837</v>
      </c>
      <c r="G1477" s="251" t="s">
        <v>7106</v>
      </c>
      <c r="H1477" s="251"/>
      <c r="I1477" s="259" t="s">
        <v>10223</v>
      </c>
      <c r="J1477" s="252"/>
      <c r="K1477" s="259" t="s">
        <v>10223</v>
      </c>
      <c r="L1477" s="252"/>
      <c r="M1477" s="251" t="s">
        <v>13826</v>
      </c>
      <c r="N1477" s="251"/>
      <c r="O1477" s="251"/>
      <c r="P1477" s="251"/>
      <c r="Q1477" s="288">
        <v>7500000</v>
      </c>
      <c r="R1477" s="288"/>
      <c r="S1477" s="288"/>
      <c r="T1477" s="288"/>
      <c r="U1477" s="253"/>
      <c r="V1477" s="253"/>
      <c r="W1477" s="253">
        <v>7500000</v>
      </c>
      <c r="X1477" s="253"/>
      <c r="Y1477" s="253"/>
      <c r="Z1477" s="253"/>
      <c r="AA1477" s="253"/>
      <c r="AB1477" s="253"/>
      <c r="AC1477" s="253"/>
      <c r="AD1477" s="253"/>
      <c r="AE1477" s="253"/>
      <c r="AF1477" s="253"/>
      <c r="AG1477" s="253"/>
      <c r="AH1477" s="253"/>
      <c r="AI1477" s="253">
        <v>0</v>
      </c>
      <c r="AJ1477" s="253"/>
      <c r="AK1477" s="253">
        <v>8450000</v>
      </c>
      <c r="AL1477" s="253"/>
      <c r="AM1477" s="253">
        <v>8450000</v>
      </c>
      <c r="AN1477" s="253"/>
      <c r="AO1477" s="253"/>
      <c r="AP1477" s="253"/>
      <c r="AQ1477" s="253"/>
      <c r="AR1477" s="253"/>
      <c r="AS1477" s="253">
        <f t="shared" si="179"/>
        <v>0</v>
      </c>
      <c r="AT1477" s="27">
        <f t="shared" si="174"/>
        <v>0</v>
      </c>
      <c r="BH1477" s="256"/>
    </row>
    <row r="1478" spans="1:60" ht="18" customHeight="1">
      <c r="A1478" s="218">
        <f>SUBTOTAL(3,$AT$7:AT1478)</f>
        <v>1472</v>
      </c>
      <c r="B1478" s="251" t="s">
        <v>14263</v>
      </c>
      <c r="C1478" s="251" t="str">
        <f t="shared" si="178"/>
        <v>012</v>
      </c>
      <c r="D1478" s="260" t="s">
        <v>5921</v>
      </c>
      <c r="E1478" s="258" t="s">
        <v>14264</v>
      </c>
      <c r="F1478" s="251" t="s">
        <v>10902</v>
      </c>
      <c r="G1478" s="251" t="s">
        <v>496</v>
      </c>
      <c r="H1478" s="251"/>
      <c r="I1478" s="259" t="s">
        <v>10223</v>
      </c>
      <c r="J1478" s="252"/>
      <c r="K1478" s="259" t="s">
        <v>10223</v>
      </c>
      <c r="L1478" s="252"/>
      <c r="M1478" s="251" t="s">
        <v>13810</v>
      </c>
      <c r="N1478" s="251"/>
      <c r="O1478" s="251"/>
      <c r="P1478" s="251"/>
      <c r="Q1478" s="288">
        <v>7500000</v>
      </c>
      <c r="R1478" s="288"/>
      <c r="S1478" s="288"/>
      <c r="T1478" s="288"/>
      <c r="U1478" s="253">
        <v>7500000</v>
      </c>
      <c r="V1478" s="253"/>
      <c r="W1478" s="253"/>
      <c r="X1478" s="253"/>
      <c r="Y1478" s="253"/>
      <c r="Z1478" s="253"/>
      <c r="AA1478" s="253"/>
      <c r="AB1478" s="253"/>
      <c r="AC1478" s="253"/>
      <c r="AD1478" s="253"/>
      <c r="AE1478" s="253"/>
      <c r="AF1478" s="253"/>
      <c r="AG1478" s="253"/>
      <c r="AH1478" s="253"/>
      <c r="AI1478" s="253">
        <v>0</v>
      </c>
      <c r="AJ1478" s="253"/>
      <c r="AK1478" s="253">
        <v>8450000</v>
      </c>
      <c r="AL1478" s="253"/>
      <c r="AM1478" s="253">
        <v>8450000</v>
      </c>
      <c r="AN1478" s="253"/>
      <c r="AO1478" s="253"/>
      <c r="AP1478" s="253"/>
      <c r="AQ1478" s="253"/>
      <c r="AR1478" s="253"/>
      <c r="AS1478" s="253">
        <f t="shared" si="179"/>
        <v>0</v>
      </c>
      <c r="AT1478" s="27">
        <f t="shared" si="174"/>
        <v>0</v>
      </c>
      <c r="BH1478" s="256"/>
    </row>
    <row r="1479" spans="1:60" ht="18" customHeight="1">
      <c r="A1479" s="218">
        <f>SUBTOTAL(3,$AT$7:AT1479)</f>
        <v>1473</v>
      </c>
      <c r="B1479" s="251" t="s">
        <v>14255</v>
      </c>
      <c r="C1479" s="251" t="str">
        <f t="shared" si="178"/>
        <v>012</v>
      </c>
      <c r="D1479" s="260" t="s">
        <v>14256</v>
      </c>
      <c r="E1479" s="258" t="s">
        <v>14257</v>
      </c>
      <c r="F1479" s="251" t="s">
        <v>9131</v>
      </c>
      <c r="G1479" s="251" t="s">
        <v>7106</v>
      </c>
      <c r="H1479" s="251"/>
      <c r="I1479" s="259" t="s">
        <v>10223</v>
      </c>
      <c r="J1479" s="252"/>
      <c r="K1479" s="259" t="s">
        <v>10223</v>
      </c>
      <c r="L1479" s="252"/>
      <c r="M1479" s="251" t="s">
        <v>13826</v>
      </c>
      <c r="N1479" s="251"/>
      <c r="O1479" s="251"/>
      <c r="P1479" s="251"/>
      <c r="Q1479" s="288">
        <v>7500000</v>
      </c>
      <c r="R1479" s="288"/>
      <c r="S1479" s="288"/>
      <c r="T1479" s="288"/>
      <c r="U1479" s="253"/>
      <c r="V1479" s="253"/>
      <c r="W1479" s="253"/>
      <c r="X1479" s="253"/>
      <c r="Y1479" s="253">
        <v>3750000</v>
      </c>
      <c r="Z1479" s="253"/>
      <c r="AA1479" s="253">
        <v>3750000</v>
      </c>
      <c r="AB1479" s="253"/>
      <c r="AC1479" s="253"/>
      <c r="AD1479" s="253"/>
      <c r="AE1479" s="253"/>
      <c r="AF1479" s="253"/>
      <c r="AG1479" s="253"/>
      <c r="AH1479" s="253"/>
      <c r="AI1479" s="253">
        <v>0</v>
      </c>
      <c r="AJ1479" s="253"/>
      <c r="AK1479" s="253">
        <v>8450000</v>
      </c>
      <c r="AL1479" s="253"/>
      <c r="AM1479" s="253">
        <v>8450000</v>
      </c>
      <c r="AN1479" s="253"/>
      <c r="AO1479" s="253"/>
      <c r="AP1479" s="253"/>
      <c r="AQ1479" s="253"/>
      <c r="AR1479" s="253"/>
      <c r="AS1479" s="253">
        <f t="shared" si="179"/>
        <v>0</v>
      </c>
      <c r="AT1479" s="27">
        <f t="shared" si="174"/>
        <v>0</v>
      </c>
      <c r="BH1479" s="256"/>
    </row>
    <row r="1480" spans="1:60" ht="18" customHeight="1">
      <c r="A1480" s="218">
        <f>SUBTOTAL(3,$AT$7:AT1480)</f>
        <v>1474</v>
      </c>
      <c r="B1480" s="251" t="s">
        <v>14258</v>
      </c>
      <c r="C1480" s="251" t="str">
        <f t="shared" si="178"/>
        <v>012</v>
      </c>
      <c r="D1480" s="260" t="s">
        <v>14259</v>
      </c>
      <c r="E1480" s="258" t="s">
        <v>9372</v>
      </c>
      <c r="F1480" s="251" t="s">
        <v>12719</v>
      </c>
      <c r="G1480" s="251" t="s">
        <v>7106</v>
      </c>
      <c r="H1480" s="251"/>
      <c r="I1480" s="259" t="s">
        <v>10223</v>
      </c>
      <c r="J1480" s="252"/>
      <c r="K1480" s="259" t="s">
        <v>10223</v>
      </c>
      <c r="L1480" s="252"/>
      <c r="M1480" s="251" t="s">
        <v>13826</v>
      </c>
      <c r="N1480" s="251"/>
      <c r="O1480" s="251"/>
      <c r="P1480" s="251"/>
      <c r="Q1480" s="288">
        <v>7500000</v>
      </c>
      <c r="R1480" s="288"/>
      <c r="S1480" s="288"/>
      <c r="T1480" s="288"/>
      <c r="U1480" s="253"/>
      <c r="V1480" s="253"/>
      <c r="W1480" s="253">
        <v>7500000</v>
      </c>
      <c r="X1480" s="253"/>
      <c r="Y1480" s="253"/>
      <c r="Z1480" s="253"/>
      <c r="AA1480" s="253"/>
      <c r="AB1480" s="253"/>
      <c r="AC1480" s="253"/>
      <c r="AD1480" s="253"/>
      <c r="AE1480" s="253"/>
      <c r="AF1480" s="253"/>
      <c r="AG1480" s="253"/>
      <c r="AH1480" s="253"/>
      <c r="AI1480" s="253">
        <v>0</v>
      </c>
      <c r="AJ1480" s="253"/>
      <c r="AK1480" s="253">
        <v>8450000</v>
      </c>
      <c r="AL1480" s="253"/>
      <c r="AM1480" s="253"/>
      <c r="AN1480" s="253"/>
      <c r="AO1480" s="253"/>
      <c r="AP1480" s="253"/>
      <c r="AQ1480" s="253"/>
      <c r="AR1480" s="253"/>
      <c r="AS1480" s="253">
        <f t="shared" si="179"/>
        <v>8450000</v>
      </c>
      <c r="AT1480" s="27">
        <f t="shared" ref="AT1480:AT1542" si="180">AI1480+AS1480</f>
        <v>8450000</v>
      </c>
      <c r="BH1480" s="256"/>
    </row>
    <row r="1481" spans="1:60" ht="18" customHeight="1">
      <c r="A1481" s="218">
        <f>SUBTOTAL(3,$AT$7:AT1481)</f>
        <v>1475</v>
      </c>
      <c r="B1481" s="251" t="s">
        <v>14271</v>
      </c>
      <c r="C1481" s="251" t="str">
        <f t="shared" si="178"/>
        <v>012</v>
      </c>
      <c r="D1481" s="260" t="s">
        <v>5735</v>
      </c>
      <c r="E1481" s="258" t="s">
        <v>14272</v>
      </c>
      <c r="F1481" s="251" t="s">
        <v>10804</v>
      </c>
      <c r="G1481" s="251" t="s">
        <v>7106</v>
      </c>
      <c r="H1481" s="251"/>
      <c r="I1481" s="259" t="s">
        <v>10223</v>
      </c>
      <c r="J1481" s="252"/>
      <c r="K1481" s="259" t="s">
        <v>10223</v>
      </c>
      <c r="L1481" s="252"/>
      <c r="M1481" s="251" t="s">
        <v>13826</v>
      </c>
      <c r="N1481" s="251"/>
      <c r="O1481" s="251"/>
      <c r="P1481" s="251"/>
      <c r="Q1481" s="288">
        <v>7500000</v>
      </c>
      <c r="R1481" s="288"/>
      <c r="S1481" s="288"/>
      <c r="T1481" s="288"/>
      <c r="U1481" s="253">
        <v>7500000</v>
      </c>
      <c r="V1481" s="253"/>
      <c r="W1481" s="253"/>
      <c r="X1481" s="253"/>
      <c r="Y1481" s="253"/>
      <c r="Z1481" s="253"/>
      <c r="AA1481" s="253"/>
      <c r="AB1481" s="253"/>
      <c r="AC1481" s="253"/>
      <c r="AD1481" s="253"/>
      <c r="AE1481" s="253"/>
      <c r="AF1481" s="253"/>
      <c r="AG1481" s="253"/>
      <c r="AH1481" s="253"/>
      <c r="AI1481" s="253">
        <v>0</v>
      </c>
      <c r="AJ1481" s="253"/>
      <c r="AK1481" s="253">
        <v>8450000</v>
      </c>
      <c r="AL1481" s="253"/>
      <c r="AM1481" s="253">
        <v>8450000</v>
      </c>
      <c r="AN1481" s="253"/>
      <c r="AO1481" s="253"/>
      <c r="AP1481" s="253"/>
      <c r="AQ1481" s="253"/>
      <c r="AR1481" s="253"/>
      <c r="AS1481" s="253">
        <f t="shared" si="179"/>
        <v>0</v>
      </c>
      <c r="AT1481" s="27">
        <f t="shared" si="180"/>
        <v>0</v>
      </c>
      <c r="BH1481" s="256"/>
    </row>
    <row r="1482" spans="1:60" ht="18" customHeight="1">
      <c r="A1482" s="218">
        <f>SUBTOTAL(3,$AT$7:AT1482)</f>
        <v>1476</v>
      </c>
      <c r="B1482" s="251" t="s">
        <v>14260</v>
      </c>
      <c r="C1482" s="251" t="str">
        <f t="shared" si="178"/>
        <v>012</v>
      </c>
      <c r="D1482" s="260" t="s">
        <v>14261</v>
      </c>
      <c r="E1482" s="258" t="s">
        <v>14262</v>
      </c>
      <c r="F1482" s="251" t="s">
        <v>10880</v>
      </c>
      <c r="G1482" s="251" t="s">
        <v>7106</v>
      </c>
      <c r="H1482" s="251"/>
      <c r="I1482" s="259" t="s">
        <v>10223</v>
      </c>
      <c r="J1482" s="252"/>
      <c r="K1482" s="259" t="s">
        <v>10223</v>
      </c>
      <c r="L1482" s="252"/>
      <c r="M1482" s="251" t="s">
        <v>13816</v>
      </c>
      <c r="N1482" s="251"/>
      <c r="O1482" s="251"/>
      <c r="P1482" s="251"/>
      <c r="Q1482" s="288">
        <v>7500000</v>
      </c>
      <c r="R1482" s="288"/>
      <c r="S1482" s="288"/>
      <c r="T1482" s="288"/>
      <c r="U1482" s="253"/>
      <c r="V1482" s="253"/>
      <c r="W1482" s="253"/>
      <c r="X1482" s="253"/>
      <c r="Y1482" s="253"/>
      <c r="Z1482" s="253"/>
      <c r="AA1482" s="253"/>
      <c r="AB1482" s="253"/>
      <c r="AC1482" s="253"/>
      <c r="AD1482" s="253"/>
      <c r="AE1482" s="253"/>
      <c r="AF1482" s="253"/>
      <c r="AG1482" s="253"/>
      <c r="AH1482" s="253"/>
      <c r="AI1482" s="253">
        <v>7500000</v>
      </c>
      <c r="AJ1482" s="253"/>
      <c r="AK1482" s="253">
        <v>8450000</v>
      </c>
      <c r="AL1482" s="253"/>
      <c r="AM1482" s="253"/>
      <c r="AN1482" s="253"/>
      <c r="AO1482" s="253"/>
      <c r="AP1482" s="253"/>
      <c r="AQ1482" s="253"/>
      <c r="AR1482" s="253"/>
      <c r="AS1482" s="253">
        <f t="shared" si="179"/>
        <v>8450000</v>
      </c>
      <c r="AT1482" s="27">
        <f t="shared" si="180"/>
        <v>15950000</v>
      </c>
      <c r="BH1482" s="256"/>
    </row>
    <row r="1483" spans="1:60" ht="18" customHeight="1">
      <c r="A1483" s="218">
        <f>SUBTOTAL(3,$AT$7:AT1483)</f>
        <v>1477</v>
      </c>
      <c r="B1483" s="251" t="s">
        <v>14265</v>
      </c>
      <c r="C1483" s="251" t="str">
        <f t="shared" si="178"/>
        <v>012</v>
      </c>
      <c r="D1483" s="260" t="s">
        <v>14266</v>
      </c>
      <c r="E1483" s="258" t="s">
        <v>14267</v>
      </c>
      <c r="F1483" s="251" t="s">
        <v>10677</v>
      </c>
      <c r="G1483" s="251" t="s">
        <v>496</v>
      </c>
      <c r="H1483" s="251"/>
      <c r="I1483" s="259" t="s">
        <v>10223</v>
      </c>
      <c r="J1483" s="252"/>
      <c r="K1483" s="259" t="s">
        <v>10223</v>
      </c>
      <c r="L1483" s="252"/>
      <c r="M1483" s="251" t="s">
        <v>13810</v>
      </c>
      <c r="N1483" s="251"/>
      <c r="O1483" s="251"/>
      <c r="P1483" s="251"/>
      <c r="Q1483" s="288">
        <v>7500000</v>
      </c>
      <c r="R1483" s="288"/>
      <c r="S1483" s="288"/>
      <c r="T1483" s="288"/>
      <c r="U1483" s="253"/>
      <c r="V1483" s="253"/>
      <c r="W1483" s="253">
        <v>7500000</v>
      </c>
      <c r="X1483" s="253"/>
      <c r="Y1483" s="253"/>
      <c r="Z1483" s="253"/>
      <c r="AA1483" s="253"/>
      <c r="AB1483" s="253"/>
      <c r="AC1483" s="253"/>
      <c r="AD1483" s="253"/>
      <c r="AE1483" s="253"/>
      <c r="AF1483" s="253"/>
      <c r="AG1483" s="253"/>
      <c r="AH1483" s="253"/>
      <c r="AI1483" s="253">
        <v>0</v>
      </c>
      <c r="AJ1483" s="253"/>
      <c r="AK1483" s="253">
        <v>8450000</v>
      </c>
      <c r="AL1483" s="253"/>
      <c r="AM1483" s="253">
        <v>8450000</v>
      </c>
      <c r="AN1483" s="253"/>
      <c r="AO1483" s="253"/>
      <c r="AP1483" s="253"/>
      <c r="AQ1483" s="253"/>
      <c r="AR1483" s="253"/>
      <c r="AS1483" s="253">
        <f t="shared" si="179"/>
        <v>0</v>
      </c>
      <c r="AT1483" s="27">
        <f t="shared" si="180"/>
        <v>0</v>
      </c>
      <c r="BH1483" s="256"/>
    </row>
    <row r="1484" spans="1:60" ht="18" customHeight="1">
      <c r="A1484" s="218">
        <f>SUBTOTAL(3,$AT$7:AT1484)</f>
        <v>1478</v>
      </c>
      <c r="B1484" s="251" t="s">
        <v>14279</v>
      </c>
      <c r="C1484" s="251" t="str">
        <f t="shared" si="178"/>
        <v>012</v>
      </c>
      <c r="D1484" s="260" t="s">
        <v>6496</v>
      </c>
      <c r="E1484" s="258" t="s">
        <v>14280</v>
      </c>
      <c r="F1484" s="251" t="s">
        <v>11225</v>
      </c>
      <c r="G1484" s="251" t="s">
        <v>7106</v>
      </c>
      <c r="H1484" s="251"/>
      <c r="I1484" s="259" t="s">
        <v>10223</v>
      </c>
      <c r="J1484" s="252"/>
      <c r="K1484" s="259" t="s">
        <v>10223</v>
      </c>
      <c r="L1484" s="252"/>
      <c r="M1484" s="251" t="s">
        <v>13810</v>
      </c>
      <c r="N1484" s="251"/>
      <c r="O1484" s="251"/>
      <c r="P1484" s="251"/>
      <c r="Q1484" s="288">
        <v>7500000</v>
      </c>
      <c r="R1484" s="288"/>
      <c r="S1484" s="288"/>
      <c r="T1484" s="288"/>
      <c r="U1484" s="253">
        <v>7500000</v>
      </c>
      <c r="V1484" s="253"/>
      <c r="W1484" s="253"/>
      <c r="X1484" s="253"/>
      <c r="Y1484" s="253"/>
      <c r="Z1484" s="253"/>
      <c r="AA1484" s="253"/>
      <c r="AB1484" s="253"/>
      <c r="AC1484" s="253"/>
      <c r="AD1484" s="253"/>
      <c r="AE1484" s="253"/>
      <c r="AF1484" s="253"/>
      <c r="AG1484" s="253"/>
      <c r="AH1484" s="253"/>
      <c r="AI1484" s="253">
        <v>0</v>
      </c>
      <c r="AJ1484" s="253"/>
      <c r="AK1484" s="253">
        <v>8450000</v>
      </c>
      <c r="AL1484" s="253"/>
      <c r="AM1484" s="253">
        <v>8450000</v>
      </c>
      <c r="AN1484" s="253"/>
      <c r="AO1484" s="253"/>
      <c r="AP1484" s="253"/>
      <c r="AQ1484" s="253"/>
      <c r="AR1484" s="253"/>
      <c r="AS1484" s="253">
        <f t="shared" si="179"/>
        <v>0</v>
      </c>
      <c r="AT1484" s="27">
        <f t="shared" si="180"/>
        <v>0</v>
      </c>
      <c r="BH1484" s="256"/>
    </row>
    <row r="1485" spans="1:60" ht="18" customHeight="1">
      <c r="A1485" s="218">
        <f>SUBTOTAL(3,$AT$7:AT1485)</f>
        <v>1479</v>
      </c>
      <c r="B1485" s="251" t="s">
        <v>14281</v>
      </c>
      <c r="C1485" s="251" t="str">
        <f t="shared" si="178"/>
        <v>013</v>
      </c>
      <c r="D1485" s="260" t="s">
        <v>4980</v>
      </c>
      <c r="E1485" s="258" t="s">
        <v>14282</v>
      </c>
      <c r="F1485" s="251" t="s">
        <v>10697</v>
      </c>
      <c r="G1485" s="251" t="s">
        <v>496</v>
      </c>
      <c r="H1485" s="251"/>
      <c r="I1485" s="259" t="s">
        <v>14283</v>
      </c>
      <c r="J1485" s="252"/>
      <c r="K1485" s="259" t="s">
        <v>14283</v>
      </c>
      <c r="L1485" s="252"/>
      <c r="M1485" s="251" t="s">
        <v>14284</v>
      </c>
      <c r="N1485" s="251"/>
      <c r="O1485" s="251"/>
      <c r="P1485" s="251"/>
      <c r="Q1485" s="288">
        <v>7500000</v>
      </c>
      <c r="R1485" s="288"/>
      <c r="S1485" s="288"/>
      <c r="T1485" s="288"/>
      <c r="U1485" s="253">
        <v>7500000</v>
      </c>
      <c r="V1485" s="253"/>
      <c r="W1485" s="253"/>
      <c r="X1485" s="253"/>
      <c r="Y1485" s="253"/>
      <c r="Z1485" s="253"/>
      <c r="AA1485" s="253"/>
      <c r="AB1485" s="253"/>
      <c r="AC1485" s="253"/>
      <c r="AD1485" s="253"/>
      <c r="AE1485" s="253"/>
      <c r="AF1485" s="253"/>
      <c r="AG1485" s="253"/>
      <c r="AH1485" s="253"/>
      <c r="AI1485" s="253">
        <v>0</v>
      </c>
      <c r="AJ1485" s="253"/>
      <c r="AK1485" s="253">
        <v>8450000</v>
      </c>
      <c r="AL1485" s="253"/>
      <c r="AM1485" s="253">
        <v>8450000</v>
      </c>
      <c r="AN1485" s="253"/>
      <c r="AO1485" s="253"/>
      <c r="AP1485" s="253"/>
      <c r="AQ1485" s="253"/>
      <c r="AR1485" s="253"/>
      <c r="AS1485" s="253">
        <f t="shared" si="179"/>
        <v>0</v>
      </c>
      <c r="AT1485" s="27">
        <f t="shared" si="180"/>
        <v>0</v>
      </c>
      <c r="BH1485" s="256"/>
    </row>
    <row r="1486" spans="1:60" ht="18" customHeight="1">
      <c r="A1486" s="218">
        <f>SUBTOTAL(3,$AT$7:AT1486)</f>
        <v>1480</v>
      </c>
      <c r="B1486" s="251" t="s">
        <v>14285</v>
      </c>
      <c r="C1486" s="251" t="str">
        <f>MID(D1486:D3191,4,3)</f>
        <v>013</v>
      </c>
      <c r="D1486" s="260" t="s">
        <v>5932</v>
      </c>
      <c r="E1486" s="258" t="s">
        <v>14286</v>
      </c>
      <c r="F1486" s="251" t="s">
        <v>10514</v>
      </c>
      <c r="G1486" s="251" t="s">
        <v>496</v>
      </c>
      <c r="H1486" s="251"/>
      <c r="I1486" s="259" t="s">
        <v>14283</v>
      </c>
      <c r="J1486" s="252"/>
      <c r="K1486" s="259" t="s">
        <v>14283</v>
      </c>
      <c r="L1486" s="252"/>
      <c r="M1486" s="251" t="s">
        <v>14284</v>
      </c>
      <c r="N1486" s="251"/>
      <c r="O1486" s="251"/>
      <c r="P1486" s="251"/>
      <c r="Q1486" s="288">
        <v>7500000</v>
      </c>
      <c r="R1486" s="288"/>
      <c r="S1486" s="288"/>
      <c r="T1486" s="288"/>
      <c r="U1486" s="253">
        <v>7500000</v>
      </c>
      <c r="V1486" s="253"/>
      <c r="W1486" s="253"/>
      <c r="X1486" s="253"/>
      <c r="Y1486" s="253"/>
      <c r="Z1486" s="253"/>
      <c r="AA1486" s="253"/>
      <c r="AB1486" s="253"/>
      <c r="AC1486" s="253"/>
      <c r="AD1486" s="253"/>
      <c r="AE1486" s="253"/>
      <c r="AF1486" s="253"/>
      <c r="AG1486" s="253"/>
      <c r="AH1486" s="253"/>
      <c r="AI1486" s="253">
        <v>0</v>
      </c>
      <c r="AJ1486" s="253"/>
      <c r="AK1486" s="253">
        <v>8450000</v>
      </c>
      <c r="AL1486" s="253"/>
      <c r="AM1486" s="253">
        <v>8450000</v>
      </c>
      <c r="AN1486" s="253"/>
      <c r="AO1486" s="253"/>
      <c r="AP1486" s="253"/>
      <c r="AQ1486" s="253"/>
      <c r="AR1486" s="253"/>
      <c r="AS1486" s="253">
        <f t="shared" si="179"/>
        <v>0</v>
      </c>
      <c r="AT1486" s="27">
        <f t="shared" si="180"/>
        <v>0</v>
      </c>
      <c r="BH1486" s="256"/>
    </row>
    <row r="1487" spans="1:60" ht="18" customHeight="1">
      <c r="A1487" s="218">
        <f>SUBTOTAL(3,$AT$7:AT1487)</f>
        <v>1481</v>
      </c>
      <c r="B1487" s="251" t="s">
        <v>14287</v>
      </c>
      <c r="C1487" s="251" t="str">
        <f>MID(D1487:D3192,4,3)</f>
        <v>013</v>
      </c>
      <c r="D1487" s="260" t="s">
        <v>5728</v>
      </c>
      <c r="E1487" s="258" t="s">
        <v>14288</v>
      </c>
      <c r="F1487" s="251" t="s">
        <v>11278</v>
      </c>
      <c r="G1487" s="251" t="s">
        <v>496</v>
      </c>
      <c r="H1487" s="251"/>
      <c r="I1487" s="259" t="s">
        <v>14283</v>
      </c>
      <c r="J1487" s="252"/>
      <c r="K1487" s="259" t="s">
        <v>14283</v>
      </c>
      <c r="L1487" s="252"/>
      <c r="M1487" s="251" t="s">
        <v>14284</v>
      </c>
      <c r="N1487" s="251"/>
      <c r="O1487" s="251"/>
      <c r="P1487" s="251"/>
      <c r="Q1487" s="288">
        <v>7500000</v>
      </c>
      <c r="R1487" s="288"/>
      <c r="S1487" s="288"/>
      <c r="T1487" s="288"/>
      <c r="U1487" s="253">
        <v>7500000</v>
      </c>
      <c r="V1487" s="253"/>
      <c r="W1487" s="253"/>
      <c r="X1487" s="253"/>
      <c r="Y1487" s="253"/>
      <c r="Z1487" s="253"/>
      <c r="AA1487" s="253"/>
      <c r="AB1487" s="253"/>
      <c r="AC1487" s="253"/>
      <c r="AD1487" s="253"/>
      <c r="AE1487" s="253"/>
      <c r="AF1487" s="253"/>
      <c r="AG1487" s="253"/>
      <c r="AH1487" s="253"/>
      <c r="AI1487" s="253">
        <v>0</v>
      </c>
      <c r="AJ1487" s="253"/>
      <c r="AK1487" s="253">
        <v>8450000</v>
      </c>
      <c r="AL1487" s="253"/>
      <c r="AM1487" s="253">
        <v>8450000</v>
      </c>
      <c r="AN1487" s="253"/>
      <c r="AO1487" s="253"/>
      <c r="AP1487" s="253"/>
      <c r="AQ1487" s="253"/>
      <c r="AR1487" s="253"/>
      <c r="AS1487" s="253">
        <f t="shared" si="179"/>
        <v>0</v>
      </c>
      <c r="AT1487" s="27">
        <f t="shared" si="180"/>
        <v>0</v>
      </c>
      <c r="BH1487" s="256"/>
    </row>
    <row r="1488" spans="1:60" ht="18" customHeight="1">
      <c r="A1488" s="218">
        <f>SUBTOTAL(3,$AT$7:AT1488)</f>
        <v>1482</v>
      </c>
      <c r="B1488" s="251" t="s">
        <v>14289</v>
      </c>
      <c r="C1488" s="251" t="str">
        <f>MID(D1488:D3193,4,3)</f>
        <v>013</v>
      </c>
      <c r="D1488" s="260" t="s">
        <v>5961</v>
      </c>
      <c r="E1488" s="258" t="s">
        <v>14290</v>
      </c>
      <c r="F1488" s="251" t="s">
        <v>10532</v>
      </c>
      <c r="G1488" s="251" t="s">
        <v>496</v>
      </c>
      <c r="H1488" s="251"/>
      <c r="I1488" s="259" t="s">
        <v>14283</v>
      </c>
      <c r="J1488" s="252"/>
      <c r="K1488" s="259" t="s">
        <v>14283</v>
      </c>
      <c r="L1488" s="252"/>
      <c r="M1488" s="251" t="s">
        <v>14284</v>
      </c>
      <c r="N1488" s="251"/>
      <c r="O1488" s="251"/>
      <c r="P1488" s="251"/>
      <c r="Q1488" s="288">
        <v>7500000</v>
      </c>
      <c r="R1488" s="288"/>
      <c r="S1488" s="288"/>
      <c r="T1488" s="288"/>
      <c r="U1488" s="253">
        <v>7500000</v>
      </c>
      <c r="V1488" s="253"/>
      <c r="W1488" s="253"/>
      <c r="X1488" s="253"/>
      <c r="Y1488" s="253"/>
      <c r="Z1488" s="253"/>
      <c r="AA1488" s="253"/>
      <c r="AB1488" s="253"/>
      <c r="AC1488" s="253"/>
      <c r="AD1488" s="253"/>
      <c r="AE1488" s="253"/>
      <c r="AF1488" s="253"/>
      <c r="AG1488" s="253"/>
      <c r="AH1488" s="253"/>
      <c r="AI1488" s="253">
        <v>0</v>
      </c>
      <c r="AJ1488" s="253"/>
      <c r="AK1488" s="253">
        <v>8450000</v>
      </c>
      <c r="AL1488" s="253"/>
      <c r="AM1488" s="253">
        <v>8450000</v>
      </c>
      <c r="AN1488" s="253"/>
      <c r="AO1488" s="253"/>
      <c r="AP1488" s="253"/>
      <c r="AQ1488" s="253"/>
      <c r="AR1488" s="253"/>
      <c r="AS1488" s="253">
        <f t="shared" si="179"/>
        <v>0</v>
      </c>
      <c r="AT1488" s="27">
        <f t="shared" si="180"/>
        <v>0</v>
      </c>
      <c r="BH1488" s="256"/>
    </row>
    <row r="1489" spans="1:60" ht="18" customHeight="1">
      <c r="A1489" s="218">
        <f>SUBTOTAL(3,$AT$7:AT1489)</f>
        <v>1483</v>
      </c>
      <c r="B1489" s="251" t="s">
        <v>14291</v>
      </c>
      <c r="C1489" s="251" t="str">
        <f>MID(D1489:D3194,4,3)</f>
        <v>013</v>
      </c>
      <c r="D1489" s="260" t="s">
        <v>6058</v>
      </c>
      <c r="E1489" s="258" t="s">
        <v>14292</v>
      </c>
      <c r="F1489" s="251" t="s">
        <v>11458</v>
      </c>
      <c r="G1489" s="251" t="s">
        <v>7106</v>
      </c>
      <c r="H1489" s="251"/>
      <c r="I1489" s="259" t="s">
        <v>14283</v>
      </c>
      <c r="J1489" s="252"/>
      <c r="K1489" s="259" t="s">
        <v>14283</v>
      </c>
      <c r="L1489" s="252"/>
      <c r="M1489" s="251" t="s">
        <v>14284</v>
      </c>
      <c r="N1489" s="251"/>
      <c r="O1489" s="251"/>
      <c r="P1489" s="251"/>
      <c r="Q1489" s="288">
        <v>7500000</v>
      </c>
      <c r="R1489" s="288"/>
      <c r="S1489" s="288"/>
      <c r="T1489" s="288"/>
      <c r="U1489" s="253">
        <v>7500000</v>
      </c>
      <c r="V1489" s="253"/>
      <c r="W1489" s="253"/>
      <c r="X1489" s="253"/>
      <c r="Y1489" s="253"/>
      <c r="Z1489" s="253"/>
      <c r="AA1489" s="253"/>
      <c r="AB1489" s="253"/>
      <c r="AC1489" s="253"/>
      <c r="AD1489" s="253"/>
      <c r="AE1489" s="253"/>
      <c r="AF1489" s="253"/>
      <c r="AG1489" s="253"/>
      <c r="AH1489" s="253"/>
      <c r="AI1489" s="253">
        <v>0</v>
      </c>
      <c r="AJ1489" s="253"/>
      <c r="AK1489" s="253">
        <v>8450000</v>
      </c>
      <c r="AL1489" s="253"/>
      <c r="AM1489" s="253">
        <v>8450000</v>
      </c>
      <c r="AN1489" s="253"/>
      <c r="AO1489" s="253"/>
      <c r="AP1489" s="253"/>
      <c r="AQ1489" s="253"/>
      <c r="AR1489" s="253"/>
      <c r="AS1489" s="253">
        <f t="shared" si="179"/>
        <v>0</v>
      </c>
      <c r="AT1489" s="27">
        <f t="shared" si="180"/>
        <v>0</v>
      </c>
      <c r="BH1489" s="256"/>
    </row>
    <row r="1490" spans="1:60" ht="18" customHeight="1">
      <c r="A1490" s="218">
        <f>SUBTOTAL(3,$AT$7:AT1490)</f>
        <v>1484</v>
      </c>
      <c r="B1490" s="251" t="s">
        <v>14293</v>
      </c>
      <c r="C1490" s="251" t="str">
        <f>MID(D1490:D3195,4,3)</f>
        <v>013</v>
      </c>
      <c r="D1490" s="260" t="s">
        <v>6799</v>
      </c>
      <c r="E1490" s="258" t="s">
        <v>14294</v>
      </c>
      <c r="F1490" s="251" t="s">
        <v>13853</v>
      </c>
      <c r="G1490" s="251" t="s">
        <v>7106</v>
      </c>
      <c r="H1490" s="251"/>
      <c r="I1490" s="259" t="s">
        <v>14283</v>
      </c>
      <c r="J1490" s="252"/>
      <c r="K1490" s="259" t="s">
        <v>14283</v>
      </c>
      <c r="L1490" s="252"/>
      <c r="M1490" s="251" t="s">
        <v>14284</v>
      </c>
      <c r="N1490" s="251"/>
      <c r="O1490" s="251"/>
      <c r="P1490" s="251"/>
      <c r="Q1490" s="288">
        <v>7500000</v>
      </c>
      <c r="R1490" s="288"/>
      <c r="S1490" s="288"/>
      <c r="T1490" s="288"/>
      <c r="U1490" s="253">
        <v>7500000</v>
      </c>
      <c r="V1490" s="253"/>
      <c r="W1490" s="253"/>
      <c r="X1490" s="253"/>
      <c r="Y1490" s="253"/>
      <c r="Z1490" s="253"/>
      <c r="AA1490" s="253"/>
      <c r="AB1490" s="253"/>
      <c r="AC1490" s="253"/>
      <c r="AD1490" s="253"/>
      <c r="AE1490" s="253"/>
      <c r="AF1490" s="253"/>
      <c r="AG1490" s="253"/>
      <c r="AH1490" s="253"/>
      <c r="AI1490" s="253">
        <v>0</v>
      </c>
      <c r="AJ1490" s="253"/>
      <c r="AK1490" s="253">
        <v>8450000</v>
      </c>
      <c r="AL1490" s="253"/>
      <c r="AM1490" s="253">
        <v>8450000</v>
      </c>
      <c r="AN1490" s="253"/>
      <c r="AO1490" s="253"/>
      <c r="AP1490" s="253"/>
      <c r="AQ1490" s="253"/>
      <c r="AR1490" s="253"/>
      <c r="AS1490" s="253">
        <f t="shared" si="179"/>
        <v>0</v>
      </c>
      <c r="AT1490" s="27">
        <f t="shared" si="180"/>
        <v>0</v>
      </c>
      <c r="BH1490" s="256"/>
    </row>
    <row r="1491" spans="1:60" ht="18" customHeight="1">
      <c r="A1491" s="218">
        <f>SUBTOTAL(3,$AT$7:AT1491)</f>
        <v>1485</v>
      </c>
      <c r="B1491" s="251" t="s">
        <v>14268</v>
      </c>
      <c r="C1491" s="251" t="str">
        <f>MID(D1491:D3195,4,3)</f>
        <v>012</v>
      </c>
      <c r="D1491" s="260" t="s">
        <v>14269</v>
      </c>
      <c r="E1491" s="258" t="s">
        <v>14270</v>
      </c>
      <c r="F1491" s="251" t="s">
        <v>9300</v>
      </c>
      <c r="G1491" s="251" t="s">
        <v>496</v>
      </c>
      <c r="H1491" s="251"/>
      <c r="I1491" s="259" t="s">
        <v>10223</v>
      </c>
      <c r="J1491" s="252"/>
      <c r="K1491" s="259" t="s">
        <v>10223</v>
      </c>
      <c r="L1491" s="252"/>
      <c r="M1491" s="251" t="s">
        <v>13813</v>
      </c>
      <c r="N1491" s="251"/>
      <c r="O1491" s="253">
        <v>5758000</v>
      </c>
      <c r="P1491" s="253"/>
      <c r="Q1491" s="288">
        <v>7500000</v>
      </c>
      <c r="R1491" s="288"/>
      <c r="S1491" s="288"/>
      <c r="T1491" s="288"/>
      <c r="U1491" s="253"/>
      <c r="V1491" s="253"/>
      <c r="W1491" s="253"/>
      <c r="X1491" s="253"/>
      <c r="Y1491" s="253"/>
      <c r="Z1491" s="253"/>
      <c r="AA1491" s="253"/>
      <c r="AB1491" s="253"/>
      <c r="AC1491" s="253"/>
      <c r="AD1491" s="253"/>
      <c r="AE1491" s="253"/>
      <c r="AF1491" s="253"/>
      <c r="AG1491" s="253"/>
      <c r="AH1491" s="253"/>
      <c r="AI1491" s="253">
        <v>7500000</v>
      </c>
      <c r="AJ1491" s="253"/>
      <c r="AK1491" s="253">
        <v>8450000</v>
      </c>
      <c r="AL1491" s="253"/>
      <c r="AM1491" s="253"/>
      <c r="AN1491" s="253"/>
      <c r="AO1491" s="253"/>
      <c r="AP1491" s="253"/>
      <c r="AQ1491" s="253"/>
      <c r="AR1491" s="253"/>
      <c r="AS1491" s="253">
        <f t="shared" si="179"/>
        <v>8450000</v>
      </c>
      <c r="AT1491" s="27">
        <f>AI1491+AS1491+O1491</f>
        <v>21708000</v>
      </c>
      <c r="BH1491" s="256"/>
    </row>
    <row r="1492" spans="1:60" ht="18" customHeight="1">
      <c r="A1492" s="218">
        <f>SUBTOTAL(3,$AT$7:AT1492)</f>
        <v>1486</v>
      </c>
      <c r="B1492" s="251" t="s">
        <v>14298</v>
      </c>
      <c r="C1492" s="251" t="str">
        <f>MID(D1492:D3197,4,3)</f>
        <v>013</v>
      </c>
      <c r="D1492" s="260" t="s">
        <v>6335</v>
      </c>
      <c r="E1492" s="258" t="s">
        <v>14299</v>
      </c>
      <c r="F1492" s="251" t="s">
        <v>12174</v>
      </c>
      <c r="G1492" s="251" t="s">
        <v>496</v>
      </c>
      <c r="H1492" s="251"/>
      <c r="I1492" s="259" t="s">
        <v>14283</v>
      </c>
      <c r="J1492" s="252"/>
      <c r="K1492" s="259" t="s">
        <v>14283</v>
      </c>
      <c r="L1492" s="252"/>
      <c r="M1492" s="251" t="s">
        <v>14284</v>
      </c>
      <c r="N1492" s="251"/>
      <c r="O1492" s="251"/>
      <c r="P1492" s="251"/>
      <c r="Q1492" s="288">
        <v>7500000</v>
      </c>
      <c r="R1492" s="288"/>
      <c r="S1492" s="288"/>
      <c r="T1492" s="288"/>
      <c r="U1492" s="253">
        <v>7500000</v>
      </c>
      <c r="V1492" s="253"/>
      <c r="W1492" s="253"/>
      <c r="X1492" s="253"/>
      <c r="Y1492" s="253"/>
      <c r="Z1492" s="253"/>
      <c r="AA1492" s="253"/>
      <c r="AB1492" s="253"/>
      <c r="AC1492" s="253"/>
      <c r="AD1492" s="253"/>
      <c r="AE1492" s="253"/>
      <c r="AF1492" s="253"/>
      <c r="AG1492" s="253"/>
      <c r="AH1492" s="253"/>
      <c r="AI1492" s="253">
        <v>0</v>
      </c>
      <c r="AJ1492" s="253"/>
      <c r="AK1492" s="253">
        <v>8450000</v>
      </c>
      <c r="AL1492" s="253"/>
      <c r="AM1492" s="253"/>
      <c r="AN1492" s="253"/>
      <c r="AO1492" s="253">
        <v>8450000</v>
      </c>
      <c r="AP1492" s="253"/>
      <c r="AQ1492" s="253"/>
      <c r="AR1492" s="253"/>
      <c r="AS1492" s="253">
        <f>IF(SUM(AL1492:AO1492)&lt;SUM(AK1492),SUM(AK1492)-SUM(AL1492:AO1492),)</f>
        <v>0</v>
      </c>
      <c r="AT1492" s="27">
        <f t="shared" si="180"/>
        <v>0</v>
      </c>
      <c r="BH1492" s="256"/>
    </row>
    <row r="1493" spans="1:60" ht="18" customHeight="1">
      <c r="A1493" s="218">
        <f>SUBTOTAL(3,$AT$7:AT1493)</f>
        <v>1487</v>
      </c>
      <c r="B1493" s="251" t="s">
        <v>14300</v>
      </c>
      <c r="C1493" s="251" t="str">
        <f>MID(D1493:D3198,4,3)</f>
        <v>014</v>
      </c>
      <c r="D1493" s="260" t="s">
        <v>4825</v>
      </c>
      <c r="E1493" s="258" t="s">
        <v>14301</v>
      </c>
      <c r="F1493" s="251" t="s">
        <v>12171</v>
      </c>
      <c r="G1493" s="251" t="s">
        <v>496</v>
      </c>
      <c r="H1493" s="251"/>
      <c r="I1493" s="259" t="s">
        <v>14302</v>
      </c>
      <c r="J1493" s="252"/>
      <c r="K1493" s="259" t="s">
        <v>14302</v>
      </c>
      <c r="L1493" s="252"/>
      <c r="M1493" s="251" t="s">
        <v>14303</v>
      </c>
      <c r="N1493" s="251"/>
      <c r="O1493" s="251"/>
      <c r="P1493" s="251"/>
      <c r="Q1493" s="288">
        <v>7700000</v>
      </c>
      <c r="R1493" s="288"/>
      <c r="S1493" s="288"/>
      <c r="T1493" s="288"/>
      <c r="U1493" s="253">
        <v>7700000</v>
      </c>
      <c r="V1493" s="253"/>
      <c r="W1493" s="253"/>
      <c r="X1493" s="253"/>
      <c r="Y1493" s="253"/>
      <c r="Z1493" s="253"/>
      <c r="AA1493" s="253"/>
      <c r="AB1493" s="253"/>
      <c r="AC1493" s="253"/>
      <c r="AD1493" s="253"/>
      <c r="AE1493" s="253"/>
      <c r="AF1493" s="253"/>
      <c r="AG1493" s="253"/>
      <c r="AH1493" s="253"/>
      <c r="AI1493" s="253">
        <v>0</v>
      </c>
      <c r="AJ1493" s="253"/>
      <c r="AK1493" s="253">
        <v>8550000</v>
      </c>
      <c r="AL1493" s="253"/>
      <c r="AM1493" s="253">
        <v>8550000</v>
      </c>
      <c r="AN1493" s="253"/>
      <c r="AO1493" s="253"/>
      <c r="AP1493" s="253"/>
      <c r="AQ1493" s="253"/>
      <c r="AR1493" s="253"/>
      <c r="AS1493" s="253">
        <f t="shared" ref="AS1493:AS1503" si="181">IF(SUM(AL1493:AM1493)&lt;SUM(AK1493),SUM(AK1493)-SUM(AL1493:AM1493),)</f>
        <v>0</v>
      </c>
      <c r="AT1493" s="27">
        <f t="shared" si="180"/>
        <v>0</v>
      </c>
      <c r="BH1493" s="256"/>
    </row>
    <row r="1494" spans="1:60" ht="18" customHeight="1">
      <c r="A1494" s="218">
        <f>SUBTOTAL(3,$AT$7:AT1494)</f>
        <v>1488</v>
      </c>
      <c r="B1494" s="251" t="s">
        <v>14304</v>
      </c>
      <c r="C1494" s="251" t="str">
        <f>MID(D1494:D3199,4,3)</f>
        <v>014</v>
      </c>
      <c r="D1494" s="260" t="s">
        <v>5196</v>
      </c>
      <c r="E1494" s="258" t="s">
        <v>14305</v>
      </c>
      <c r="F1494" s="251" t="s">
        <v>11158</v>
      </c>
      <c r="G1494" s="251" t="s">
        <v>7106</v>
      </c>
      <c r="H1494" s="251"/>
      <c r="I1494" s="259" t="s">
        <v>14302</v>
      </c>
      <c r="J1494" s="252"/>
      <c r="K1494" s="259" t="s">
        <v>14302</v>
      </c>
      <c r="L1494" s="252"/>
      <c r="M1494" s="251" t="s">
        <v>14303</v>
      </c>
      <c r="N1494" s="251"/>
      <c r="O1494" s="251"/>
      <c r="P1494" s="251"/>
      <c r="Q1494" s="288">
        <v>7700000</v>
      </c>
      <c r="R1494" s="288"/>
      <c r="S1494" s="288"/>
      <c r="T1494" s="288"/>
      <c r="U1494" s="253">
        <v>7700000</v>
      </c>
      <c r="V1494" s="253"/>
      <c r="W1494" s="253"/>
      <c r="X1494" s="253"/>
      <c r="Y1494" s="253"/>
      <c r="Z1494" s="253"/>
      <c r="AA1494" s="253"/>
      <c r="AB1494" s="253"/>
      <c r="AC1494" s="253"/>
      <c r="AD1494" s="253"/>
      <c r="AE1494" s="253"/>
      <c r="AF1494" s="253"/>
      <c r="AG1494" s="253"/>
      <c r="AH1494" s="253"/>
      <c r="AI1494" s="253">
        <v>0</v>
      </c>
      <c r="AJ1494" s="253"/>
      <c r="AK1494" s="253">
        <v>8550000</v>
      </c>
      <c r="AL1494" s="253"/>
      <c r="AM1494" s="253">
        <v>8550000</v>
      </c>
      <c r="AN1494" s="253"/>
      <c r="AO1494" s="253"/>
      <c r="AP1494" s="253"/>
      <c r="AQ1494" s="253"/>
      <c r="AR1494" s="253"/>
      <c r="AS1494" s="253">
        <f t="shared" si="181"/>
        <v>0</v>
      </c>
      <c r="AT1494" s="27">
        <f t="shared" si="180"/>
        <v>0</v>
      </c>
      <c r="BH1494" s="256"/>
    </row>
    <row r="1495" spans="1:60" ht="18" customHeight="1">
      <c r="A1495" s="218">
        <f>SUBTOTAL(3,$AT$7:AT1495)</f>
        <v>1489</v>
      </c>
      <c r="B1495" s="251" t="s">
        <v>14273</v>
      </c>
      <c r="C1495" s="251" t="str">
        <f>MID(D1495:D3199,4,3)</f>
        <v>012</v>
      </c>
      <c r="D1495" s="260" t="s">
        <v>14274</v>
      </c>
      <c r="E1495" s="258" t="s">
        <v>14275</v>
      </c>
      <c r="F1495" s="251" t="s">
        <v>1243</v>
      </c>
      <c r="G1495" s="251" t="s">
        <v>496</v>
      </c>
      <c r="H1495" s="251"/>
      <c r="I1495" s="259" t="s">
        <v>10223</v>
      </c>
      <c r="J1495" s="252"/>
      <c r="K1495" s="259" t="s">
        <v>10223</v>
      </c>
      <c r="L1495" s="252"/>
      <c r="M1495" s="251" t="s">
        <v>13816</v>
      </c>
      <c r="N1495" s="251"/>
      <c r="O1495" s="251"/>
      <c r="P1495" s="251"/>
      <c r="Q1495" s="288">
        <v>7500000</v>
      </c>
      <c r="R1495" s="288"/>
      <c r="S1495" s="288"/>
      <c r="T1495" s="288"/>
      <c r="U1495" s="253"/>
      <c r="V1495" s="253"/>
      <c r="W1495" s="253"/>
      <c r="X1495" s="253"/>
      <c r="Y1495" s="253"/>
      <c r="Z1495" s="253"/>
      <c r="AA1495" s="253"/>
      <c r="AB1495" s="253"/>
      <c r="AC1495" s="253"/>
      <c r="AD1495" s="253"/>
      <c r="AE1495" s="253"/>
      <c r="AF1495" s="253"/>
      <c r="AG1495" s="253"/>
      <c r="AH1495" s="253"/>
      <c r="AI1495" s="253">
        <v>7500000</v>
      </c>
      <c r="AJ1495" s="253"/>
      <c r="AK1495" s="253">
        <v>8450000</v>
      </c>
      <c r="AL1495" s="253"/>
      <c r="AM1495" s="253"/>
      <c r="AN1495" s="253"/>
      <c r="AO1495" s="253"/>
      <c r="AP1495" s="253"/>
      <c r="AQ1495" s="253"/>
      <c r="AR1495" s="253"/>
      <c r="AS1495" s="253">
        <f t="shared" si="181"/>
        <v>8450000</v>
      </c>
      <c r="AT1495" s="27">
        <f t="shared" si="180"/>
        <v>15950000</v>
      </c>
      <c r="BH1495" s="256"/>
    </row>
    <row r="1496" spans="1:60" ht="18" customHeight="1">
      <c r="A1496" s="218">
        <f>SUBTOTAL(3,$AT$7:AT1496)</f>
        <v>1490</v>
      </c>
      <c r="B1496" s="251" t="s">
        <v>14306</v>
      </c>
      <c r="C1496" s="251" t="str">
        <f>MID(D1496:D3202,4,3)</f>
        <v>016</v>
      </c>
      <c r="D1496" s="260" t="s">
        <v>14307</v>
      </c>
      <c r="E1496" s="258" t="s">
        <v>14308</v>
      </c>
      <c r="F1496" s="251" t="s">
        <v>10924</v>
      </c>
      <c r="G1496" s="251" t="s">
        <v>496</v>
      </c>
      <c r="H1496" s="251"/>
      <c r="I1496" s="259" t="s">
        <v>14309</v>
      </c>
      <c r="J1496" s="252"/>
      <c r="K1496" s="259" t="s">
        <v>14309</v>
      </c>
      <c r="L1496" s="252"/>
      <c r="M1496" s="251" t="s">
        <v>14310</v>
      </c>
      <c r="N1496" s="251"/>
      <c r="O1496" s="251"/>
      <c r="P1496" s="251"/>
      <c r="Q1496" s="288">
        <v>7500000</v>
      </c>
      <c r="R1496" s="288"/>
      <c r="S1496" s="288"/>
      <c r="T1496" s="288"/>
      <c r="U1496" s="253"/>
      <c r="V1496" s="253"/>
      <c r="W1496" s="253">
        <v>7500000</v>
      </c>
      <c r="X1496" s="253"/>
      <c r="Y1496" s="253"/>
      <c r="Z1496" s="253"/>
      <c r="AA1496" s="253"/>
      <c r="AB1496" s="253"/>
      <c r="AC1496" s="253"/>
      <c r="AD1496" s="253"/>
      <c r="AE1496" s="253"/>
      <c r="AF1496" s="253"/>
      <c r="AG1496" s="253"/>
      <c r="AH1496" s="253"/>
      <c r="AI1496" s="253">
        <v>0</v>
      </c>
      <c r="AJ1496" s="253"/>
      <c r="AK1496" s="253">
        <v>8450000</v>
      </c>
      <c r="AL1496" s="253"/>
      <c r="AM1496" s="253">
        <v>8450000</v>
      </c>
      <c r="AN1496" s="253"/>
      <c r="AO1496" s="253"/>
      <c r="AP1496" s="253"/>
      <c r="AQ1496" s="253"/>
      <c r="AR1496" s="253"/>
      <c r="AS1496" s="253">
        <f t="shared" si="181"/>
        <v>0</v>
      </c>
      <c r="AT1496" s="27">
        <f t="shared" si="180"/>
        <v>0</v>
      </c>
      <c r="BH1496" s="256"/>
    </row>
    <row r="1497" spans="1:60" ht="18" customHeight="1">
      <c r="A1497" s="218">
        <f>SUBTOTAL(3,$AT$7:AT1497)</f>
        <v>1491</v>
      </c>
      <c r="B1497" s="251" t="s">
        <v>14276</v>
      </c>
      <c r="C1497" s="251" t="str">
        <f>MID(D1497:D3201,4,3)</f>
        <v>012</v>
      </c>
      <c r="D1497" s="260" t="s">
        <v>14277</v>
      </c>
      <c r="E1497" s="258" t="s">
        <v>14278</v>
      </c>
      <c r="F1497" s="251" t="s">
        <v>11749</v>
      </c>
      <c r="G1497" s="251" t="s">
        <v>7106</v>
      </c>
      <c r="H1497" s="251"/>
      <c r="I1497" s="259" t="s">
        <v>10223</v>
      </c>
      <c r="J1497" s="252"/>
      <c r="K1497" s="259" t="s">
        <v>10223</v>
      </c>
      <c r="L1497" s="252"/>
      <c r="M1497" s="251" t="s">
        <v>13813</v>
      </c>
      <c r="N1497" s="251"/>
      <c r="O1497" s="251"/>
      <c r="P1497" s="251"/>
      <c r="Q1497" s="288">
        <v>7500000</v>
      </c>
      <c r="R1497" s="288"/>
      <c r="S1497" s="288"/>
      <c r="T1497" s="288"/>
      <c r="U1497" s="253"/>
      <c r="V1497" s="253"/>
      <c r="W1497" s="253"/>
      <c r="X1497" s="253"/>
      <c r="Y1497" s="253"/>
      <c r="Z1497" s="253"/>
      <c r="AA1497" s="253"/>
      <c r="AB1497" s="253"/>
      <c r="AC1497" s="253"/>
      <c r="AD1497" s="253"/>
      <c r="AE1497" s="253"/>
      <c r="AF1497" s="253"/>
      <c r="AG1497" s="253"/>
      <c r="AH1497" s="253"/>
      <c r="AI1497" s="253">
        <v>7500000</v>
      </c>
      <c r="AJ1497" s="253"/>
      <c r="AK1497" s="253">
        <v>8450000</v>
      </c>
      <c r="AL1497" s="253"/>
      <c r="AM1497" s="253"/>
      <c r="AN1497" s="253"/>
      <c r="AO1497" s="253"/>
      <c r="AP1497" s="253"/>
      <c r="AQ1497" s="253"/>
      <c r="AR1497" s="253"/>
      <c r="AS1497" s="253">
        <f t="shared" si="181"/>
        <v>8450000</v>
      </c>
      <c r="AT1497" s="27">
        <f t="shared" si="180"/>
        <v>15950000</v>
      </c>
      <c r="BH1497" s="256"/>
    </row>
    <row r="1498" spans="1:60" ht="18" customHeight="1">
      <c r="A1498" s="218">
        <f>SUBTOTAL(3,$AT$7:AT1498)</f>
        <v>1492</v>
      </c>
      <c r="B1498" s="251" t="s">
        <v>14311</v>
      </c>
      <c r="C1498" s="251" t="str">
        <f>MID(D1498:D3204,4,3)</f>
        <v>016</v>
      </c>
      <c r="D1498" s="260" t="s">
        <v>4772</v>
      </c>
      <c r="E1498" s="258" t="s">
        <v>14312</v>
      </c>
      <c r="F1498" s="251" t="s">
        <v>10787</v>
      </c>
      <c r="G1498" s="251" t="s">
        <v>496</v>
      </c>
      <c r="H1498" s="251"/>
      <c r="I1498" s="259" t="s">
        <v>14309</v>
      </c>
      <c r="J1498" s="252"/>
      <c r="K1498" s="259" t="s">
        <v>14309</v>
      </c>
      <c r="L1498" s="252"/>
      <c r="M1498" s="251" t="s">
        <v>14310</v>
      </c>
      <c r="N1498" s="251"/>
      <c r="O1498" s="251"/>
      <c r="P1498" s="251"/>
      <c r="Q1498" s="288">
        <v>7500000</v>
      </c>
      <c r="R1498" s="288"/>
      <c r="S1498" s="288"/>
      <c r="T1498" s="288"/>
      <c r="U1498" s="253">
        <v>7500000</v>
      </c>
      <c r="V1498" s="253"/>
      <c r="W1498" s="253"/>
      <c r="X1498" s="253"/>
      <c r="Y1498" s="253"/>
      <c r="Z1498" s="253"/>
      <c r="AA1498" s="253"/>
      <c r="AB1498" s="253"/>
      <c r="AC1498" s="253"/>
      <c r="AD1498" s="253"/>
      <c r="AE1498" s="253"/>
      <c r="AF1498" s="253"/>
      <c r="AG1498" s="253"/>
      <c r="AH1498" s="253"/>
      <c r="AI1498" s="253">
        <v>0</v>
      </c>
      <c r="AJ1498" s="253"/>
      <c r="AK1498" s="253">
        <v>8450000</v>
      </c>
      <c r="AL1498" s="253"/>
      <c r="AM1498" s="253">
        <v>8450000</v>
      </c>
      <c r="AN1498" s="253"/>
      <c r="AO1498" s="253"/>
      <c r="AP1498" s="253"/>
      <c r="AQ1498" s="253"/>
      <c r="AR1498" s="253"/>
      <c r="AS1498" s="253">
        <f t="shared" si="181"/>
        <v>0</v>
      </c>
      <c r="AT1498" s="27">
        <f t="shared" si="180"/>
        <v>0</v>
      </c>
      <c r="BH1498" s="256"/>
    </row>
    <row r="1499" spans="1:60" ht="18" customHeight="1">
      <c r="A1499" s="218">
        <f>SUBTOTAL(3,$AT$7:AT1499)</f>
        <v>1493</v>
      </c>
      <c r="B1499" s="251" t="s">
        <v>14295</v>
      </c>
      <c r="C1499" s="251" t="str">
        <f>MID(D1499:D3204,4,3)</f>
        <v>013</v>
      </c>
      <c r="D1499" s="260" t="s">
        <v>14296</v>
      </c>
      <c r="E1499" s="258" t="s">
        <v>14297</v>
      </c>
      <c r="F1499" s="251" t="s">
        <v>10668</v>
      </c>
      <c r="G1499" s="251" t="s">
        <v>496</v>
      </c>
      <c r="H1499" s="251"/>
      <c r="I1499" s="259" t="s">
        <v>14283</v>
      </c>
      <c r="J1499" s="252"/>
      <c r="K1499" s="259" t="s">
        <v>14283</v>
      </c>
      <c r="L1499" s="252"/>
      <c r="M1499" s="251" t="s">
        <v>14284</v>
      </c>
      <c r="N1499" s="251"/>
      <c r="O1499" s="251"/>
      <c r="P1499" s="251"/>
      <c r="Q1499" s="288">
        <v>7500000</v>
      </c>
      <c r="R1499" s="288"/>
      <c r="S1499" s="288"/>
      <c r="T1499" s="288"/>
      <c r="U1499" s="253"/>
      <c r="V1499" s="253"/>
      <c r="W1499" s="253"/>
      <c r="X1499" s="253"/>
      <c r="Y1499" s="253">
        <v>7500000</v>
      </c>
      <c r="Z1499" s="253"/>
      <c r="AA1499" s="253"/>
      <c r="AB1499" s="253"/>
      <c r="AC1499" s="253"/>
      <c r="AD1499" s="253"/>
      <c r="AE1499" s="253"/>
      <c r="AF1499" s="253"/>
      <c r="AG1499" s="253"/>
      <c r="AH1499" s="253"/>
      <c r="AI1499" s="253">
        <v>0</v>
      </c>
      <c r="AJ1499" s="253"/>
      <c r="AK1499" s="253">
        <v>8450000</v>
      </c>
      <c r="AL1499" s="253"/>
      <c r="AM1499" s="253"/>
      <c r="AN1499" s="253"/>
      <c r="AO1499" s="253"/>
      <c r="AP1499" s="253"/>
      <c r="AQ1499" s="253">
        <v>8770000</v>
      </c>
      <c r="AR1499" s="253">
        <f>AQ1499-AS1499</f>
        <v>8770000</v>
      </c>
      <c r="AS1499" s="253">
        <f>IF(SUM(AL1499:AQ1499)&lt;SUM(AK1499),SUM(AK1499)-SUM(AL1499:AQ1499),)</f>
        <v>0</v>
      </c>
      <c r="AT1499" s="27">
        <f t="shared" si="180"/>
        <v>0</v>
      </c>
      <c r="BH1499" s="256"/>
    </row>
    <row r="1500" spans="1:60" ht="18" customHeight="1">
      <c r="A1500" s="218">
        <f>SUBTOTAL(3,$AT$7:AT1500)</f>
        <v>1494</v>
      </c>
      <c r="B1500" s="251" t="s">
        <v>14313</v>
      </c>
      <c r="C1500" s="251" t="str">
        <f t="shared" ref="C1500:C1543" si="182">MID(D1500:D3206,4,3)</f>
        <v>016</v>
      </c>
      <c r="D1500" s="260" t="s">
        <v>14314</v>
      </c>
      <c r="E1500" s="258" t="s">
        <v>14315</v>
      </c>
      <c r="F1500" s="251" t="s">
        <v>11555</v>
      </c>
      <c r="G1500" s="251" t="s">
        <v>7106</v>
      </c>
      <c r="H1500" s="251"/>
      <c r="I1500" s="259" t="s">
        <v>14309</v>
      </c>
      <c r="J1500" s="252"/>
      <c r="K1500" s="259" t="s">
        <v>14309</v>
      </c>
      <c r="L1500" s="252"/>
      <c r="M1500" s="251" t="s">
        <v>14310</v>
      </c>
      <c r="N1500" s="251"/>
      <c r="O1500" s="251"/>
      <c r="P1500" s="251"/>
      <c r="Q1500" s="288">
        <v>7500000</v>
      </c>
      <c r="R1500" s="288"/>
      <c r="S1500" s="288"/>
      <c r="T1500" s="288"/>
      <c r="U1500" s="253"/>
      <c r="V1500" s="253"/>
      <c r="W1500" s="253">
        <v>7500000</v>
      </c>
      <c r="X1500" s="253"/>
      <c r="Y1500" s="253"/>
      <c r="Z1500" s="253"/>
      <c r="AA1500" s="253"/>
      <c r="AB1500" s="253"/>
      <c r="AC1500" s="253"/>
      <c r="AD1500" s="253"/>
      <c r="AE1500" s="253"/>
      <c r="AF1500" s="253"/>
      <c r="AG1500" s="253"/>
      <c r="AH1500" s="253"/>
      <c r="AI1500" s="253">
        <v>0</v>
      </c>
      <c r="AJ1500" s="253"/>
      <c r="AK1500" s="253">
        <v>8450000</v>
      </c>
      <c r="AL1500" s="253"/>
      <c r="AM1500" s="253">
        <v>8450000</v>
      </c>
      <c r="AN1500" s="253"/>
      <c r="AO1500" s="253"/>
      <c r="AP1500" s="253"/>
      <c r="AQ1500" s="253"/>
      <c r="AR1500" s="253"/>
      <c r="AS1500" s="253">
        <f t="shared" si="181"/>
        <v>0</v>
      </c>
      <c r="AT1500" s="27">
        <f t="shared" si="180"/>
        <v>0</v>
      </c>
      <c r="BH1500" s="256"/>
    </row>
    <row r="1501" spans="1:60" ht="18" customHeight="1">
      <c r="A1501" s="218">
        <f>SUBTOTAL(3,$AT$7:AT1501)</f>
        <v>1495</v>
      </c>
      <c r="B1501" s="251" t="s">
        <v>14316</v>
      </c>
      <c r="C1501" s="251" t="str">
        <f t="shared" si="182"/>
        <v>016</v>
      </c>
      <c r="D1501" s="260" t="s">
        <v>7002</v>
      </c>
      <c r="E1501" s="258" t="s">
        <v>14317</v>
      </c>
      <c r="F1501" s="251" t="s">
        <v>11688</v>
      </c>
      <c r="G1501" s="251" t="s">
        <v>7106</v>
      </c>
      <c r="H1501" s="251"/>
      <c r="I1501" s="259" t="s">
        <v>14309</v>
      </c>
      <c r="J1501" s="252"/>
      <c r="K1501" s="259" t="s">
        <v>14309</v>
      </c>
      <c r="L1501" s="252"/>
      <c r="M1501" s="251" t="s">
        <v>14310</v>
      </c>
      <c r="N1501" s="251"/>
      <c r="O1501" s="251"/>
      <c r="P1501" s="251"/>
      <c r="Q1501" s="288">
        <v>7500000</v>
      </c>
      <c r="R1501" s="288"/>
      <c r="S1501" s="288"/>
      <c r="T1501" s="288"/>
      <c r="U1501" s="253">
        <v>7500000</v>
      </c>
      <c r="V1501" s="253"/>
      <c r="W1501" s="253"/>
      <c r="X1501" s="253"/>
      <c r="Y1501" s="253"/>
      <c r="Z1501" s="253"/>
      <c r="AA1501" s="253"/>
      <c r="AB1501" s="253"/>
      <c r="AC1501" s="253"/>
      <c r="AD1501" s="253"/>
      <c r="AE1501" s="253"/>
      <c r="AF1501" s="253"/>
      <c r="AG1501" s="253"/>
      <c r="AH1501" s="253"/>
      <c r="AI1501" s="253">
        <v>0</v>
      </c>
      <c r="AJ1501" s="253"/>
      <c r="AK1501" s="253">
        <v>8450000</v>
      </c>
      <c r="AL1501" s="253"/>
      <c r="AM1501" s="253"/>
      <c r="AN1501" s="253"/>
      <c r="AO1501" s="253"/>
      <c r="AP1501" s="253"/>
      <c r="AQ1501" s="253"/>
      <c r="AR1501" s="253"/>
      <c r="AS1501" s="253">
        <f t="shared" si="181"/>
        <v>8450000</v>
      </c>
      <c r="AT1501" s="27">
        <f t="shared" si="180"/>
        <v>8450000</v>
      </c>
      <c r="BH1501" s="256"/>
    </row>
    <row r="1502" spans="1:60" ht="18" customHeight="1">
      <c r="A1502" s="218">
        <f>SUBTOTAL(3,$AT$7:AT1502)</f>
        <v>1496</v>
      </c>
      <c r="B1502" s="251" t="s">
        <v>14318</v>
      </c>
      <c r="C1502" s="251" t="str">
        <f t="shared" si="182"/>
        <v>016</v>
      </c>
      <c r="D1502" s="261" t="s">
        <v>14319</v>
      </c>
      <c r="E1502" s="258" t="s">
        <v>14320</v>
      </c>
      <c r="F1502" s="251" t="s">
        <v>10819</v>
      </c>
      <c r="G1502" s="251" t="s">
        <v>496</v>
      </c>
      <c r="H1502" s="251"/>
      <c r="I1502" s="259" t="s">
        <v>14309</v>
      </c>
      <c r="J1502" s="252"/>
      <c r="K1502" s="259" t="s">
        <v>14309</v>
      </c>
      <c r="L1502" s="252"/>
      <c r="M1502" s="251" t="s">
        <v>14310</v>
      </c>
      <c r="N1502" s="251"/>
      <c r="O1502" s="251"/>
      <c r="P1502" s="251"/>
      <c r="Q1502" s="288">
        <v>7500000</v>
      </c>
      <c r="R1502" s="288"/>
      <c r="S1502" s="288"/>
      <c r="T1502" s="288"/>
      <c r="U1502" s="253"/>
      <c r="V1502" s="253"/>
      <c r="W1502" s="253">
        <v>7500000</v>
      </c>
      <c r="X1502" s="253"/>
      <c r="Y1502" s="253"/>
      <c r="Z1502" s="253"/>
      <c r="AA1502" s="253"/>
      <c r="AB1502" s="253"/>
      <c r="AC1502" s="253"/>
      <c r="AD1502" s="253"/>
      <c r="AE1502" s="253"/>
      <c r="AF1502" s="253"/>
      <c r="AG1502" s="253"/>
      <c r="AH1502" s="253"/>
      <c r="AI1502" s="253">
        <v>0</v>
      </c>
      <c r="AJ1502" s="253"/>
      <c r="AK1502" s="253">
        <v>8450000</v>
      </c>
      <c r="AL1502" s="253"/>
      <c r="AM1502" s="253">
        <v>8450000</v>
      </c>
      <c r="AN1502" s="253"/>
      <c r="AO1502" s="253"/>
      <c r="AP1502" s="253"/>
      <c r="AQ1502" s="253"/>
      <c r="AR1502" s="253"/>
      <c r="AS1502" s="253">
        <f t="shared" si="181"/>
        <v>0</v>
      </c>
      <c r="AT1502" s="27">
        <f t="shared" si="180"/>
        <v>0</v>
      </c>
      <c r="BH1502" s="256"/>
    </row>
    <row r="1503" spans="1:60" ht="18" customHeight="1">
      <c r="A1503" s="218">
        <f>SUBTOTAL(3,$AT$7:AT1503)</f>
        <v>1497</v>
      </c>
      <c r="B1503" s="251" t="s">
        <v>14321</v>
      </c>
      <c r="C1503" s="251" t="str">
        <f t="shared" si="182"/>
        <v>016</v>
      </c>
      <c r="D1503" s="260" t="s">
        <v>14322</v>
      </c>
      <c r="E1503" s="258" t="s">
        <v>14323</v>
      </c>
      <c r="F1503" s="251" t="s">
        <v>12156</v>
      </c>
      <c r="G1503" s="251" t="s">
        <v>496</v>
      </c>
      <c r="H1503" s="251"/>
      <c r="I1503" s="259" t="s">
        <v>14309</v>
      </c>
      <c r="J1503" s="252"/>
      <c r="K1503" s="259" t="s">
        <v>14309</v>
      </c>
      <c r="L1503" s="252"/>
      <c r="M1503" s="251" t="s">
        <v>14310</v>
      </c>
      <c r="N1503" s="251"/>
      <c r="O1503" s="251"/>
      <c r="P1503" s="251"/>
      <c r="Q1503" s="288">
        <v>7500000</v>
      </c>
      <c r="R1503" s="288"/>
      <c r="S1503" s="288"/>
      <c r="T1503" s="288"/>
      <c r="U1503" s="253"/>
      <c r="V1503" s="253"/>
      <c r="W1503" s="253"/>
      <c r="X1503" s="253"/>
      <c r="Y1503" s="253">
        <v>7500000</v>
      </c>
      <c r="Z1503" s="253"/>
      <c r="AA1503" s="253"/>
      <c r="AB1503" s="253"/>
      <c r="AC1503" s="253"/>
      <c r="AD1503" s="253"/>
      <c r="AE1503" s="253"/>
      <c r="AF1503" s="253"/>
      <c r="AG1503" s="253"/>
      <c r="AH1503" s="253"/>
      <c r="AI1503" s="253">
        <v>0</v>
      </c>
      <c r="AJ1503" s="253"/>
      <c r="AK1503" s="253">
        <v>8450000</v>
      </c>
      <c r="AL1503" s="253"/>
      <c r="AM1503" s="253"/>
      <c r="AN1503" s="253"/>
      <c r="AO1503" s="253"/>
      <c r="AP1503" s="253"/>
      <c r="AQ1503" s="253">
        <v>8450000</v>
      </c>
      <c r="AR1503" s="253"/>
      <c r="AS1503" s="253">
        <f>IF(SUM(AL1503:AQ1503)&lt;SUM(AK1503),SUM(AK1503)-SUM(AL1503:AQ1503),)</f>
        <v>0</v>
      </c>
      <c r="AT1503" s="27">
        <f t="shared" si="180"/>
        <v>0</v>
      </c>
      <c r="BH1503" s="256"/>
    </row>
    <row r="1504" spans="1:60" ht="18" customHeight="1">
      <c r="A1504" s="218">
        <f>SUBTOTAL(3,$AT$7:AT1504)</f>
        <v>1498</v>
      </c>
      <c r="B1504" s="251" t="s">
        <v>14327</v>
      </c>
      <c r="C1504" s="251" t="str">
        <f t="shared" si="182"/>
        <v>016</v>
      </c>
      <c r="D1504" s="260" t="s">
        <v>14328</v>
      </c>
      <c r="E1504" s="258" t="s">
        <v>14329</v>
      </c>
      <c r="F1504" s="251" t="s">
        <v>12823</v>
      </c>
      <c r="G1504" s="251" t="s">
        <v>496</v>
      </c>
      <c r="H1504" s="251"/>
      <c r="I1504" s="259" t="s">
        <v>14309</v>
      </c>
      <c r="J1504" s="252"/>
      <c r="K1504" s="259" t="s">
        <v>14309</v>
      </c>
      <c r="L1504" s="252"/>
      <c r="M1504" s="251" t="s">
        <v>14310</v>
      </c>
      <c r="N1504" s="251"/>
      <c r="O1504" s="251"/>
      <c r="P1504" s="251"/>
      <c r="Q1504" s="288">
        <v>7500000</v>
      </c>
      <c r="R1504" s="288"/>
      <c r="S1504" s="288"/>
      <c r="T1504" s="288"/>
      <c r="U1504" s="253"/>
      <c r="V1504" s="253"/>
      <c r="W1504" s="253"/>
      <c r="X1504" s="253"/>
      <c r="Y1504" s="253">
        <v>7500000</v>
      </c>
      <c r="Z1504" s="253"/>
      <c r="AA1504" s="253"/>
      <c r="AB1504" s="253"/>
      <c r="AC1504" s="253"/>
      <c r="AD1504" s="253"/>
      <c r="AE1504" s="253"/>
      <c r="AF1504" s="253"/>
      <c r="AG1504" s="253"/>
      <c r="AH1504" s="253"/>
      <c r="AI1504" s="253">
        <v>0</v>
      </c>
      <c r="AJ1504" s="253"/>
      <c r="AK1504" s="253">
        <v>8450000</v>
      </c>
      <c r="AL1504" s="253"/>
      <c r="AM1504" s="253"/>
      <c r="AN1504" s="253"/>
      <c r="AO1504" s="253">
        <v>8450000</v>
      </c>
      <c r="AP1504" s="253"/>
      <c r="AQ1504" s="253"/>
      <c r="AR1504" s="253"/>
      <c r="AS1504" s="253">
        <f t="shared" ref="AS1504:AS1505" si="183">IF(SUM(AL1504:AO1504)&lt;SUM(AK1504),SUM(AK1504)-SUM(AL1504:AO1504),)</f>
        <v>0</v>
      </c>
      <c r="AT1504" s="27">
        <f t="shared" si="180"/>
        <v>0</v>
      </c>
      <c r="BH1504" s="256"/>
    </row>
    <row r="1505" spans="1:60" ht="18" customHeight="1">
      <c r="A1505" s="218">
        <f>SUBTOTAL(3,$AT$7:AT1505)</f>
        <v>1499</v>
      </c>
      <c r="B1505" s="251" t="s">
        <v>14330</v>
      </c>
      <c r="C1505" s="251" t="str">
        <f t="shared" si="182"/>
        <v>016</v>
      </c>
      <c r="D1505" s="260" t="s">
        <v>5632</v>
      </c>
      <c r="E1505" s="258" t="s">
        <v>14331</v>
      </c>
      <c r="F1505" s="251" t="s">
        <v>11414</v>
      </c>
      <c r="G1505" s="251" t="s">
        <v>496</v>
      </c>
      <c r="H1505" s="251"/>
      <c r="I1505" s="259" t="s">
        <v>14309</v>
      </c>
      <c r="J1505" s="252"/>
      <c r="K1505" s="259" t="s">
        <v>14309</v>
      </c>
      <c r="L1505" s="252"/>
      <c r="M1505" s="251" t="s">
        <v>14310</v>
      </c>
      <c r="N1505" s="251"/>
      <c r="O1505" s="251"/>
      <c r="P1505" s="251"/>
      <c r="Q1505" s="288">
        <v>7500000</v>
      </c>
      <c r="R1505" s="288"/>
      <c r="S1505" s="288"/>
      <c r="T1505" s="288"/>
      <c r="U1505" s="253">
        <v>7500000</v>
      </c>
      <c r="V1505" s="253"/>
      <c r="W1505" s="253"/>
      <c r="X1505" s="253"/>
      <c r="Y1505" s="253"/>
      <c r="Z1505" s="253"/>
      <c r="AA1505" s="253"/>
      <c r="AB1505" s="253"/>
      <c r="AC1505" s="253"/>
      <c r="AD1505" s="253"/>
      <c r="AE1505" s="253"/>
      <c r="AF1505" s="253"/>
      <c r="AG1505" s="253"/>
      <c r="AH1505" s="253"/>
      <c r="AI1505" s="253">
        <v>0</v>
      </c>
      <c r="AJ1505" s="253"/>
      <c r="AK1505" s="253">
        <v>8450000</v>
      </c>
      <c r="AL1505" s="253"/>
      <c r="AM1505" s="253"/>
      <c r="AN1505" s="253"/>
      <c r="AO1505" s="253">
        <v>8450000</v>
      </c>
      <c r="AP1505" s="253"/>
      <c r="AQ1505" s="253"/>
      <c r="AR1505" s="253"/>
      <c r="AS1505" s="253">
        <f t="shared" si="183"/>
        <v>0</v>
      </c>
      <c r="AT1505" s="27">
        <f t="shared" si="180"/>
        <v>0</v>
      </c>
      <c r="BH1505" s="256"/>
    </row>
    <row r="1506" spans="1:60" ht="18" customHeight="1">
      <c r="A1506" s="218">
        <f>SUBTOTAL(3,$AT$7:AT1506)</f>
        <v>1500</v>
      </c>
      <c r="B1506" s="251" t="s">
        <v>14332</v>
      </c>
      <c r="C1506" s="251" t="str">
        <f t="shared" si="182"/>
        <v>016</v>
      </c>
      <c r="D1506" s="260" t="s">
        <v>6447</v>
      </c>
      <c r="E1506" s="258" t="s">
        <v>14140</v>
      </c>
      <c r="F1506" s="251" t="s">
        <v>11135</v>
      </c>
      <c r="G1506" s="251" t="s">
        <v>7106</v>
      </c>
      <c r="H1506" s="251"/>
      <c r="I1506" s="259" t="s">
        <v>14309</v>
      </c>
      <c r="J1506" s="252"/>
      <c r="K1506" s="259" t="s">
        <v>14309</v>
      </c>
      <c r="L1506" s="252"/>
      <c r="M1506" s="251" t="s">
        <v>14310</v>
      </c>
      <c r="N1506" s="251"/>
      <c r="O1506" s="251"/>
      <c r="P1506" s="251"/>
      <c r="Q1506" s="288">
        <v>7500000</v>
      </c>
      <c r="R1506" s="288"/>
      <c r="S1506" s="288"/>
      <c r="T1506" s="288"/>
      <c r="U1506" s="253">
        <v>7500000</v>
      </c>
      <c r="V1506" s="253"/>
      <c r="W1506" s="253"/>
      <c r="X1506" s="253"/>
      <c r="Y1506" s="253"/>
      <c r="Z1506" s="253"/>
      <c r="AA1506" s="253"/>
      <c r="AB1506" s="253"/>
      <c r="AC1506" s="253"/>
      <c r="AD1506" s="253"/>
      <c r="AE1506" s="253"/>
      <c r="AF1506" s="253"/>
      <c r="AG1506" s="253"/>
      <c r="AH1506" s="253"/>
      <c r="AI1506" s="253">
        <v>0</v>
      </c>
      <c r="AJ1506" s="253"/>
      <c r="AK1506" s="253">
        <v>8450000</v>
      </c>
      <c r="AL1506" s="253"/>
      <c r="AM1506" s="253">
        <v>8450000</v>
      </c>
      <c r="AN1506" s="253"/>
      <c r="AO1506" s="253"/>
      <c r="AP1506" s="253"/>
      <c r="AQ1506" s="253"/>
      <c r="AR1506" s="253"/>
      <c r="AS1506" s="253">
        <f>IF(SUM(AL1506:AM1506)&lt;SUM(AK1506),SUM(AK1506)-SUM(AL1506:AM1506),)</f>
        <v>0</v>
      </c>
      <c r="AT1506" s="27">
        <f t="shared" si="180"/>
        <v>0</v>
      </c>
      <c r="BH1506" s="256"/>
    </row>
    <row r="1507" spans="1:60" ht="18" customHeight="1">
      <c r="A1507" s="218">
        <f>SUBTOTAL(3,$AT$7:AT1507)</f>
        <v>1501</v>
      </c>
      <c r="B1507" s="251" t="s">
        <v>14333</v>
      </c>
      <c r="C1507" s="251" t="str">
        <f t="shared" si="182"/>
        <v>016</v>
      </c>
      <c r="D1507" s="260" t="s">
        <v>6957</v>
      </c>
      <c r="E1507" s="258" t="s">
        <v>14334</v>
      </c>
      <c r="F1507" s="251" t="s">
        <v>14335</v>
      </c>
      <c r="G1507" s="251" t="s">
        <v>7106</v>
      </c>
      <c r="H1507" s="251"/>
      <c r="I1507" s="259" t="s">
        <v>14309</v>
      </c>
      <c r="J1507" s="252"/>
      <c r="K1507" s="259" t="s">
        <v>14309</v>
      </c>
      <c r="L1507" s="252"/>
      <c r="M1507" s="251" t="s">
        <v>14310</v>
      </c>
      <c r="N1507" s="251"/>
      <c r="O1507" s="251"/>
      <c r="P1507" s="251"/>
      <c r="Q1507" s="288">
        <v>7500000</v>
      </c>
      <c r="R1507" s="288"/>
      <c r="S1507" s="288"/>
      <c r="T1507" s="288"/>
      <c r="U1507" s="253">
        <v>7500000</v>
      </c>
      <c r="V1507" s="253"/>
      <c r="W1507" s="253"/>
      <c r="X1507" s="253"/>
      <c r="Y1507" s="253"/>
      <c r="Z1507" s="253"/>
      <c r="AA1507" s="253"/>
      <c r="AB1507" s="253"/>
      <c r="AC1507" s="253"/>
      <c r="AD1507" s="253"/>
      <c r="AE1507" s="253"/>
      <c r="AF1507" s="253"/>
      <c r="AG1507" s="253"/>
      <c r="AH1507" s="253"/>
      <c r="AI1507" s="253">
        <v>0</v>
      </c>
      <c r="AJ1507" s="253"/>
      <c r="AK1507" s="253">
        <v>8450000</v>
      </c>
      <c r="AL1507" s="253"/>
      <c r="AM1507" s="253">
        <v>8450000</v>
      </c>
      <c r="AN1507" s="253"/>
      <c r="AO1507" s="253"/>
      <c r="AP1507" s="253"/>
      <c r="AQ1507" s="253"/>
      <c r="AR1507" s="253"/>
      <c r="AS1507" s="253">
        <f>IF(SUM(AL1507:AM1507)&lt;SUM(AK1507),SUM(AK1507)-SUM(AL1507:AM1507),)</f>
        <v>0</v>
      </c>
      <c r="AT1507" s="27">
        <f t="shared" si="180"/>
        <v>0</v>
      </c>
      <c r="BH1507" s="256"/>
    </row>
    <row r="1508" spans="1:60" ht="18" customHeight="1">
      <c r="A1508" s="218">
        <f>SUBTOTAL(3,$AT$7:AT1508)</f>
        <v>1502</v>
      </c>
      <c r="B1508" s="251" t="s">
        <v>14324</v>
      </c>
      <c r="C1508" s="251" t="str">
        <f t="shared" si="182"/>
        <v>016</v>
      </c>
      <c r="D1508" s="260" t="s">
        <v>14325</v>
      </c>
      <c r="E1508" s="258" t="s">
        <v>14326</v>
      </c>
      <c r="F1508" s="251" t="s">
        <v>11018</v>
      </c>
      <c r="G1508" s="251" t="s">
        <v>7106</v>
      </c>
      <c r="H1508" s="251"/>
      <c r="I1508" s="259" t="s">
        <v>14309</v>
      </c>
      <c r="J1508" s="252"/>
      <c r="K1508" s="259" t="s">
        <v>14309</v>
      </c>
      <c r="L1508" s="252"/>
      <c r="M1508" s="251" t="s">
        <v>14310</v>
      </c>
      <c r="N1508" s="251"/>
      <c r="O1508" s="251"/>
      <c r="P1508" s="251"/>
      <c r="Q1508" s="288">
        <v>7500000</v>
      </c>
      <c r="R1508" s="288"/>
      <c r="S1508" s="288"/>
      <c r="T1508" s="288"/>
      <c r="U1508" s="253"/>
      <c r="V1508" s="253"/>
      <c r="W1508" s="253"/>
      <c r="X1508" s="253"/>
      <c r="Y1508" s="253"/>
      <c r="Z1508" s="253"/>
      <c r="AA1508" s="253"/>
      <c r="AB1508" s="253"/>
      <c r="AC1508" s="253"/>
      <c r="AD1508" s="253"/>
      <c r="AE1508" s="253"/>
      <c r="AF1508" s="253"/>
      <c r="AG1508" s="253"/>
      <c r="AH1508" s="253"/>
      <c r="AI1508" s="253">
        <v>7500000</v>
      </c>
      <c r="AJ1508" s="253"/>
      <c r="AK1508" s="253">
        <v>8450000</v>
      </c>
      <c r="AL1508" s="253"/>
      <c r="AM1508" s="253"/>
      <c r="AN1508" s="253"/>
      <c r="AO1508" s="253"/>
      <c r="AP1508" s="253"/>
      <c r="AQ1508" s="253"/>
      <c r="AR1508" s="253"/>
      <c r="AS1508" s="253">
        <f>IF(SUM(AL1508:AM1508)&lt;SUM(AK1508),SUM(AK1508)-SUM(AL1508:AM1508),)</f>
        <v>8450000</v>
      </c>
      <c r="AT1508" s="27">
        <f t="shared" si="180"/>
        <v>15950000</v>
      </c>
      <c r="BH1508" s="256"/>
    </row>
    <row r="1509" spans="1:60" ht="18" customHeight="1">
      <c r="A1509" s="218">
        <f>SUBTOTAL(3,$AT$7:AT1509)</f>
        <v>1503</v>
      </c>
      <c r="B1509" s="262" t="s">
        <v>14336</v>
      </c>
      <c r="C1509" s="251" t="str">
        <f t="shared" si="182"/>
        <v>016</v>
      </c>
      <c r="D1509" s="260" t="s">
        <v>14337</v>
      </c>
      <c r="E1509" s="258" t="s">
        <v>14338</v>
      </c>
      <c r="F1509" s="251" t="s">
        <v>11541</v>
      </c>
      <c r="G1509" s="251" t="s">
        <v>496</v>
      </c>
      <c r="H1509" s="251"/>
      <c r="I1509" s="259" t="s">
        <v>14309</v>
      </c>
      <c r="J1509" s="252"/>
      <c r="K1509" s="259" t="s">
        <v>14309</v>
      </c>
      <c r="L1509" s="252"/>
      <c r="M1509" s="251" t="s">
        <v>14310</v>
      </c>
      <c r="N1509" s="251"/>
      <c r="O1509" s="251"/>
      <c r="P1509" s="251"/>
      <c r="Q1509" s="288">
        <v>7500000</v>
      </c>
      <c r="R1509" s="288"/>
      <c r="S1509" s="288"/>
      <c r="T1509" s="288"/>
      <c r="U1509" s="253"/>
      <c r="V1509" s="253"/>
      <c r="W1509" s="253">
        <v>7500000</v>
      </c>
      <c r="X1509" s="253"/>
      <c r="Y1509" s="253"/>
      <c r="Z1509" s="253"/>
      <c r="AA1509" s="253"/>
      <c r="AB1509" s="253"/>
      <c r="AC1509" s="253"/>
      <c r="AD1509" s="253"/>
      <c r="AE1509" s="253"/>
      <c r="AF1509" s="253"/>
      <c r="AG1509" s="253"/>
      <c r="AH1509" s="253"/>
      <c r="AI1509" s="253">
        <v>0</v>
      </c>
      <c r="AJ1509" s="253"/>
      <c r="AK1509" s="253">
        <v>8450000</v>
      </c>
      <c r="AL1509" s="253"/>
      <c r="AM1509" s="253"/>
      <c r="AN1509" s="253"/>
      <c r="AO1509" s="253">
        <v>8450000</v>
      </c>
      <c r="AP1509" s="253"/>
      <c r="AQ1509" s="253"/>
      <c r="AR1509" s="253"/>
      <c r="AS1509" s="253">
        <f t="shared" ref="AS1509:AS1510" si="184">IF(SUM(AL1509:AO1509)&lt;SUM(AK1509),SUM(AK1509)-SUM(AL1509:AO1509),)</f>
        <v>0</v>
      </c>
      <c r="AT1509" s="27">
        <f t="shared" si="180"/>
        <v>0</v>
      </c>
      <c r="BH1509" s="256"/>
    </row>
    <row r="1510" spans="1:60" ht="18" customHeight="1">
      <c r="A1510" s="218">
        <f>SUBTOTAL(3,$AT$7:AT1510)</f>
        <v>1504</v>
      </c>
      <c r="B1510" s="251" t="s">
        <v>14348</v>
      </c>
      <c r="C1510" s="251" t="str">
        <f t="shared" si="182"/>
        <v>018</v>
      </c>
      <c r="D1510" s="260" t="s">
        <v>6191</v>
      </c>
      <c r="E1510" s="258" t="s">
        <v>14349</v>
      </c>
      <c r="F1510" s="251" t="s">
        <v>12174</v>
      </c>
      <c r="G1510" s="251" t="s">
        <v>7106</v>
      </c>
      <c r="H1510" s="251"/>
      <c r="I1510" s="259" t="s">
        <v>8633</v>
      </c>
      <c r="J1510" s="252"/>
      <c r="K1510" s="259" t="s">
        <v>8633</v>
      </c>
      <c r="L1510" s="252"/>
      <c r="M1510" s="251" t="s">
        <v>14344</v>
      </c>
      <c r="N1510" s="251"/>
      <c r="O1510" s="251"/>
      <c r="P1510" s="251"/>
      <c r="Q1510" s="288">
        <v>6600000</v>
      </c>
      <c r="R1510" s="288"/>
      <c r="S1510" s="288"/>
      <c r="T1510" s="288"/>
      <c r="U1510" s="253">
        <v>6600000</v>
      </c>
      <c r="V1510" s="253"/>
      <c r="W1510" s="253"/>
      <c r="X1510" s="253"/>
      <c r="Y1510" s="253"/>
      <c r="Z1510" s="253"/>
      <c r="AA1510" s="253"/>
      <c r="AB1510" s="253"/>
      <c r="AC1510" s="253"/>
      <c r="AD1510" s="253"/>
      <c r="AE1510" s="253"/>
      <c r="AF1510" s="253"/>
      <c r="AG1510" s="253"/>
      <c r="AH1510" s="253"/>
      <c r="AI1510" s="253">
        <v>0</v>
      </c>
      <c r="AJ1510" s="253"/>
      <c r="AK1510" s="253">
        <v>7950000</v>
      </c>
      <c r="AL1510" s="253"/>
      <c r="AM1510" s="253"/>
      <c r="AN1510" s="253"/>
      <c r="AO1510" s="253">
        <v>7950000</v>
      </c>
      <c r="AP1510" s="253"/>
      <c r="AQ1510" s="253"/>
      <c r="AR1510" s="253"/>
      <c r="AS1510" s="253">
        <f t="shared" si="184"/>
        <v>0</v>
      </c>
      <c r="AT1510" s="27">
        <f t="shared" si="180"/>
        <v>0</v>
      </c>
      <c r="BH1510" s="256"/>
    </row>
    <row r="1511" spans="1:60" ht="18" customHeight="1">
      <c r="A1511" s="218">
        <f>SUBTOTAL(3,$AT$7:AT1511)</f>
        <v>1505</v>
      </c>
      <c r="B1511" s="262" t="s">
        <v>14339</v>
      </c>
      <c r="C1511" s="251" t="str">
        <f t="shared" si="182"/>
        <v>016</v>
      </c>
      <c r="D1511" s="260" t="s">
        <v>5133</v>
      </c>
      <c r="E1511" s="258" t="s">
        <v>14340</v>
      </c>
      <c r="F1511" s="251" t="s">
        <v>10569</v>
      </c>
      <c r="G1511" s="251" t="s">
        <v>7106</v>
      </c>
      <c r="H1511" s="251"/>
      <c r="I1511" s="259" t="s">
        <v>14309</v>
      </c>
      <c r="J1511" s="252"/>
      <c r="K1511" s="259" t="s">
        <v>14309</v>
      </c>
      <c r="L1511" s="252"/>
      <c r="M1511" s="251" t="s">
        <v>14310</v>
      </c>
      <c r="N1511" s="251"/>
      <c r="O1511" s="251"/>
      <c r="P1511" s="251"/>
      <c r="Q1511" s="288">
        <v>7500000</v>
      </c>
      <c r="R1511" s="288"/>
      <c r="S1511" s="288"/>
      <c r="T1511" s="288"/>
      <c r="U1511" s="253">
        <v>7500000</v>
      </c>
      <c r="V1511" s="253"/>
      <c r="W1511" s="253"/>
      <c r="X1511" s="253"/>
      <c r="Y1511" s="253"/>
      <c r="Z1511" s="253"/>
      <c r="AA1511" s="253"/>
      <c r="AB1511" s="253"/>
      <c r="AC1511" s="253"/>
      <c r="AD1511" s="253"/>
      <c r="AE1511" s="253"/>
      <c r="AF1511" s="253"/>
      <c r="AG1511" s="253"/>
      <c r="AH1511" s="253"/>
      <c r="AI1511" s="253">
        <v>0</v>
      </c>
      <c r="AJ1511" s="253"/>
      <c r="AK1511" s="253">
        <v>8450000</v>
      </c>
      <c r="AL1511" s="253"/>
      <c r="AM1511" s="253">
        <v>8450000</v>
      </c>
      <c r="AN1511" s="253"/>
      <c r="AO1511" s="253"/>
      <c r="AP1511" s="253"/>
      <c r="AQ1511" s="253"/>
      <c r="AR1511" s="253"/>
      <c r="AS1511" s="253">
        <f t="shared" ref="AS1511:AS1520" si="185">IF(SUM(AL1511:AM1511)&lt;SUM(AK1511),SUM(AK1511)-SUM(AL1511:AM1511),)</f>
        <v>0</v>
      </c>
      <c r="AT1511" s="27">
        <f t="shared" si="180"/>
        <v>0</v>
      </c>
      <c r="BH1511" s="256"/>
    </row>
    <row r="1512" spans="1:60" ht="18" customHeight="1">
      <c r="A1512" s="218">
        <f>SUBTOTAL(3,$AT$7:AT1512)</f>
        <v>1506</v>
      </c>
      <c r="B1512" s="251" t="s">
        <v>14353</v>
      </c>
      <c r="C1512" s="251" t="str">
        <f t="shared" si="182"/>
        <v>018</v>
      </c>
      <c r="D1512" s="260" t="s">
        <v>5557</v>
      </c>
      <c r="E1512" s="258" t="s">
        <v>14354</v>
      </c>
      <c r="F1512" s="251" t="s">
        <v>10877</v>
      </c>
      <c r="G1512" s="251" t="s">
        <v>7106</v>
      </c>
      <c r="H1512" s="251"/>
      <c r="I1512" s="259" t="s">
        <v>8633</v>
      </c>
      <c r="J1512" s="252"/>
      <c r="K1512" s="259" t="s">
        <v>8633</v>
      </c>
      <c r="L1512" s="252"/>
      <c r="M1512" s="251" t="s">
        <v>14344</v>
      </c>
      <c r="N1512" s="251"/>
      <c r="O1512" s="251"/>
      <c r="P1512" s="251"/>
      <c r="Q1512" s="288">
        <v>6600000</v>
      </c>
      <c r="R1512" s="288"/>
      <c r="S1512" s="288"/>
      <c r="T1512" s="288"/>
      <c r="U1512" s="253">
        <v>6600000</v>
      </c>
      <c r="V1512" s="253"/>
      <c r="W1512" s="253"/>
      <c r="X1512" s="253"/>
      <c r="Y1512" s="253"/>
      <c r="Z1512" s="253"/>
      <c r="AA1512" s="253"/>
      <c r="AB1512" s="253"/>
      <c r="AC1512" s="253"/>
      <c r="AD1512" s="253"/>
      <c r="AE1512" s="253"/>
      <c r="AF1512" s="253"/>
      <c r="AG1512" s="253"/>
      <c r="AH1512" s="253"/>
      <c r="AI1512" s="253">
        <v>0</v>
      </c>
      <c r="AJ1512" s="253"/>
      <c r="AK1512" s="253">
        <v>7950000</v>
      </c>
      <c r="AL1512" s="253"/>
      <c r="AM1512" s="253">
        <v>7950000</v>
      </c>
      <c r="AN1512" s="253"/>
      <c r="AO1512" s="253"/>
      <c r="AP1512" s="253"/>
      <c r="AQ1512" s="253"/>
      <c r="AR1512" s="253"/>
      <c r="AS1512" s="253">
        <f t="shared" si="185"/>
        <v>0</v>
      </c>
      <c r="AT1512" s="27">
        <f t="shared" si="180"/>
        <v>0</v>
      </c>
      <c r="BH1512" s="256"/>
    </row>
    <row r="1513" spans="1:60" ht="18" customHeight="1">
      <c r="A1513" s="218">
        <f>SUBTOTAL(3,$AT$7:AT1513)</f>
        <v>1507</v>
      </c>
      <c r="B1513" s="251" t="s">
        <v>14341</v>
      </c>
      <c r="C1513" s="251" t="str">
        <f t="shared" si="182"/>
        <v>018</v>
      </c>
      <c r="D1513" s="260" t="s">
        <v>14342</v>
      </c>
      <c r="E1513" s="258" t="s">
        <v>14343</v>
      </c>
      <c r="F1513" s="251" t="s">
        <v>12109</v>
      </c>
      <c r="G1513" s="251" t="s">
        <v>7106</v>
      </c>
      <c r="H1513" s="251"/>
      <c r="I1513" s="259" t="s">
        <v>8633</v>
      </c>
      <c r="J1513" s="252"/>
      <c r="K1513" s="259" t="s">
        <v>8633</v>
      </c>
      <c r="L1513" s="252"/>
      <c r="M1513" s="251" t="s">
        <v>14344</v>
      </c>
      <c r="N1513" s="251"/>
      <c r="O1513" s="253">
        <v>5000650</v>
      </c>
      <c r="P1513" s="253"/>
      <c r="Q1513" s="288">
        <v>6600000</v>
      </c>
      <c r="R1513" s="288"/>
      <c r="S1513" s="288"/>
      <c r="T1513" s="288"/>
      <c r="U1513" s="253"/>
      <c r="V1513" s="253"/>
      <c r="W1513" s="253"/>
      <c r="X1513" s="253"/>
      <c r="Y1513" s="253"/>
      <c r="Z1513" s="253"/>
      <c r="AA1513" s="253"/>
      <c r="AB1513" s="253"/>
      <c r="AC1513" s="253"/>
      <c r="AD1513" s="253"/>
      <c r="AE1513" s="253"/>
      <c r="AF1513" s="253"/>
      <c r="AG1513" s="253"/>
      <c r="AH1513" s="253"/>
      <c r="AI1513" s="253">
        <v>6600000</v>
      </c>
      <c r="AJ1513" s="253"/>
      <c r="AK1513" s="253">
        <v>7950000</v>
      </c>
      <c r="AL1513" s="253"/>
      <c r="AM1513" s="253"/>
      <c r="AN1513" s="253"/>
      <c r="AO1513" s="253"/>
      <c r="AP1513" s="253"/>
      <c r="AQ1513" s="253"/>
      <c r="AR1513" s="253"/>
      <c r="AS1513" s="253">
        <f t="shared" si="185"/>
        <v>7950000</v>
      </c>
      <c r="AT1513" s="27">
        <f>AI1513+AS1513+O1513</f>
        <v>19550650</v>
      </c>
      <c r="BH1513" s="256"/>
    </row>
    <row r="1514" spans="1:60" ht="18" customHeight="1">
      <c r="A1514" s="218">
        <f>SUBTOTAL(3,$AT$7:AT1514)</f>
        <v>1508</v>
      </c>
      <c r="B1514" s="251" t="s">
        <v>14358</v>
      </c>
      <c r="C1514" s="251" t="str">
        <f t="shared" si="182"/>
        <v>018</v>
      </c>
      <c r="D1514" s="260" t="s">
        <v>6553</v>
      </c>
      <c r="E1514" s="258" t="s">
        <v>14359</v>
      </c>
      <c r="F1514" s="251" t="s">
        <v>12506</v>
      </c>
      <c r="G1514" s="251" t="s">
        <v>496</v>
      </c>
      <c r="H1514" s="251"/>
      <c r="I1514" s="259" t="s">
        <v>8633</v>
      </c>
      <c r="J1514" s="252"/>
      <c r="K1514" s="259" t="s">
        <v>8633</v>
      </c>
      <c r="L1514" s="252"/>
      <c r="M1514" s="251" t="s">
        <v>14344</v>
      </c>
      <c r="N1514" s="251"/>
      <c r="O1514" s="251"/>
      <c r="P1514" s="251"/>
      <c r="Q1514" s="288">
        <v>6600000</v>
      </c>
      <c r="R1514" s="288"/>
      <c r="S1514" s="288"/>
      <c r="T1514" s="288"/>
      <c r="U1514" s="253">
        <v>6600000</v>
      </c>
      <c r="V1514" s="253"/>
      <c r="W1514" s="253"/>
      <c r="X1514" s="253"/>
      <c r="Y1514" s="253"/>
      <c r="Z1514" s="253"/>
      <c r="AA1514" s="253"/>
      <c r="AB1514" s="253"/>
      <c r="AC1514" s="253"/>
      <c r="AD1514" s="253"/>
      <c r="AE1514" s="253"/>
      <c r="AF1514" s="253"/>
      <c r="AG1514" s="253"/>
      <c r="AH1514" s="253"/>
      <c r="AI1514" s="253">
        <v>0</v>
      </c>
      <c r="AJ1514" s="253"/>
      <c r="AK1514" s="253">
        <v>7950000</v>
      </c>
      <c r="AL1514" s="253"/>
      <c r="AM1514" s="253">
        <v>7950000</v>
      </c>
      <c r="AN1514" s="253"/>
      <c r="AO1514" s="253"/>
      <c r="AP1514" s="253"/>
      <c r="AQ1514" s="253"/>
      <c r="AR1514" s="253"/>
      <c r="AS1514" s="253">
        <f t="shared" si="185"/>
        <v>0</v>
      </c>
      <c r="AT1514" s="27">
        <f t="shared" si="180"/>
        <v>0</v>
      </c>
      <c r="BH1514" s="256"/>
    </row>
    <row r="1515" spans="1:60" ht="18" customHeight="1">
      <c r="A1515" s="218">
        <f>SUBTOTAL(3,$AT$7:AT1515)</f>
        <v>1509</v>
      </c>
      <c r="B1515" s="251" t="s">
        <v>14360</v>
      </c>
      <c r="C1515" s="251" t="str">
        <f t="shared" si="182"/>
        <v>018</v>
      </c>
      <c r="D1515" s="260" t="s">
        <v>6723</v>
      </c>
      <c r="E1515" s="258" t="s">
        <v>14361</v>
      </c>
      <c r="F1515" s="251" t="s">
        <v>11443</v>
      </c>
      <c r="G1515" s="251" t="s">
        <v>496</v>
      </c>
      <c r="H1515" s="251"/>
      <c r="I1515" s="259" t="s">
        <v>8633</v>
      </c>
      <c r="J1515" s="252"/>
      <c r="K1515" s="259" t="s">
        <v>8633</v>
      </c>
      <c r="L1515" s="252"/>
      <c r="M1515" s="251" t="s">
        <v>14344</v>
      </c>
      <c r="N1515" s="251"/>
      <c r="O1515" s="251"/>
      <c r="P1515" s="251"/>
      <c r="Q1515" s="288">
        <v>6600000</v>
      </c>
      <c r="R1515" s="288"/>
      <c r="S1515" s="288"/>
      <c r="T1515" s="288"/>
      <c r="U1515" s="253">
        <v>6600000</v>
      </c>
      <c r="V1515" s="253"/>
      <c r="W1515" s="253"/>
      <c r="X1515" s="253"/>
      <c r="Y1515" s="253"/>
      <c r="Z1515" s="253"/>
      <c r="AA1515" s="253"/>
      <c r="AB1515" s="253"/>
      <c r="AC1515" s="253"/>
      <c r="AD1515" s="253"/>
      <c r="AE1515" s="253"/>
      <c r="AF1515" s="253"/>
      <c r="AG1515" s="253"/>
      <c r="AH1515" s="253"/>
      <c r="AI1515" s="253">
        <v>0</v>
      </c>
      <c r="AJ1515" s="253"/>
      <c r="AK1515" s="253">
        <v>7950000</v>
      </c>
      <c r="AL1515" s="253"/>
      <c r="AM1515" s="253">
        <v>7950000</v>
      </c>
      <c r="AN1515" s="253"/>
      <c r="AO1515" s="253"/>
      <c r="AP1515" s="253"/>
      <c r="AQ1515" s="253"/>
      <c r="AR1515" s="253"/>
      <c r="AS1515" s="253">
        <f t="shared" si="185"/>
        <v>0</v>
      </c>
      <c r="AT1515" s="27">
        <f t="shared" si="180"/>
        <v>0</v>
      </c>
      <c r="BH1515" s="256"/>
    </row>
    <row r="1516" spans="1:60" ht="18" customHeight="1">
      <c r="A1516" s="218">
        <f>SUBTOTAL(3,$AT$7:AT1516)</f>
        <v>1510</v>
      </c>
      <c r="B1516" s="251" t="s">
        <v>14362</v>
      </c>
      <c r="C1516" s="251" t="str">
        <f t="shared" si="182"/>
        <v>018</v>
      </c>
      <c r="D1516" s="260" t="s">
        <v>6768</v>
      </c>
      <c r="E1516" s="258" t="s">
        <v>14363</v>
      </c>
      <c r="F1516" s="251" t="s">
        <v>11663</v>
      </c>
      <c r="G1516" s="251" t="s">
        <v>7106</v>
      </c>
      <c r="H1516" s="251"/>
      <c r="I1516" s="259" t="s">
        <v>8633</v>
      </c>
      <c r="J1516" s="252"/>
      <c r="K1516" s="259" t="s">
        <v>8633</v>
      </c>
      <c r="L1516" s="252"/>
      <c r="M1516" s="251" t="s">
        <v>14344</v>
      </c>
      <c r="N1516" s="251"/>
      <c r="O1516" s="251"/>
      <c r="P1516" s="251"/>
      <c r="Q1516" s="288">
        <f>(7050000*30%)-1105650</f>
        <v>1009350</v>
      </c>
      <c r="R1516" s="288"/>
      <c r="S1516" s="288"/>
      <c r="T1516" s="288"/>
      <c r="U1516" s="253">
        <v>1009350</v>
      </c>
      <c r="V1516" s="253"/>
      <c r="W1516" s="253"/>
      <c r="X1516" s="253"/>
      <c r="Y1516" s="253"/>
      <c r="Z1516" s="253"/>
      <c r="AA1516" s="253"/>
      <c r="AB1516" s="253"/>
      <c r="AC1516" s="253"/>
      <c r="AD1516" s="253"/>
      <c r="AE1516" s="253"/>
      <c r="AF1516" s="253"/>
      <c r="AG1516" s="253"/>
      <c r="AH1516" s="253"/>
      <c r="AI1516" s="253">
        <v>0</v>
      </c>
      <c r="AJ1516" s="253"/>
      <c r="AK1516" s="253">
        <f>7950000*30%</f>
        <v>2385000</v>
      </c>
      <c r="AL1516" s="253"/>
      <c r="AM1516" s="253">
        <v>2385000</v>
      </c>
      <c r="AN1516" s="253"/>
      <c r="AO1516" s="253"/>
      <c r="AP1516" s="253"/>
      <c r="AQ1516" s="253"/>
      <c r="AR1516" s="253"/>
      <c r="AS1516" s="253">
        <f t="shared" si="185"/>
        <v>0</v>
      </c>
      <c r="AT1516" s="27">
        <f t="shared" si="180"/>
        <v>0</v>
      </c>
      <c r="AV1516" s="264">
        <v>0.7</v>
      </c>
      <c r="AW1516" s="264"/>
      <c r="AX1516" s="264"/>
      <c r="AY1516" s="264"/>
      <c r="BH1516" s="256"/>
    </row>
    <row r="1517" spans="1:60" ht="18" customHeight="1">
      <c r="A1517" s="218">
        <f>SUBTOTAL(3,$AT$7:AT1517)</f>
        <v>1511</v>
      </c>
      <c r="B1517" s="251" t="s">
        <v>14345</v>
      </c>
      <c r="C1517" s="251" t="str">
        <f t="shared" si="182"/>
        <v>018</v>
      </c>
      <c r="D1517" s="260" t="s">
        <v>14346</v>
      </c>
      <c r="E1517" s="258" t="s">
        <v>14347</v>
      </c>
      <c r="F1517" s="251" t="s">
        <v>13338</v>
      </c>
      <c r="G1517" s="251" t="s">
        <v>7106</v>
      </c>
      <c r="H1517" s="251"/>
      <c r="I1517" s="259" t="s">
        <v>8633</v>
      </c>
      <c r="J1517" s="252"/>
      <c r="K1517" s="259" t="s">
        <v>8633</v>
      </c>
      <c r="L1517" s="252"/>
      <c r="M1517" s="251" t="s">
        <v>14344</v>
      </c>
      <c r="N1517" s="251"/>
      <c r="O1517" s="251"/>
      <c r="P1517" s="251"/>
      <c r="Q1517" s="288">
        <v>6600000</v>
      </c>
      <c r="R1517" s="288"/>
      <c r="S1517" s="288"/>
      <c r="T1517" s="288"/>
      <c r="U1517" s="253"/>
      <c r="V1517" s="253"/>
      <c r="W1517" s="253"/>
      <c r="X1517" s="253"/>
      <c r="Y1517" s="253">
        <v>6600000</v>
      </c>
      <c r="Z1517" s="253"/>
      <c r="AA1517" s="253"/>
      <c r="AB1517" s="253"/>
      <c r="AC1517" s="253"/>
      <c r="AD1517" s="253"/>
      <c r="AE1517" s="253"/>
      <c r="AF1517" s="253"/>
      <c r="AG1517" s="253"/>
      <c r="AH1517" s="253"/>
      <c r="AI1517" s="253">
        <v>0</v>
      </c>
      <c r="AJ1517" s="253"/>
      <c r="AK1517" s="253">
        <v>7950000</v>
      </c>
      <c r="AL1517" s="253"/>
      <c r="AM1517" s="253">
        <v>7950000</v>
      </c>
      <c r="AN1517" s="253"/>
      <c r="AO1517" s="253"/>
      <c r="AP1517" s="253"/>
      <c r="AQ1517" s="253"/>
      <c r="AR1517" s="253"/>
      <c r="AS1517" s="253">
        <f t="shared" si="185"/>
        <v>0</v>
      </c>
      <c r="AT1517" s="27">
        <f t="shared" si="180"/>
        <v>0</v>
      </c>
      <c r="BH1517" s="256"/>
    </row>
    <row r="1518" spans="1:60" ht="18" customHeight="1">
      <c r="A1518" s="218">
        <f>SUBTOTAL(3,$AT$7:AT1518)</f>
        <v>1512</v>
      </c>
      <c r="B1518" s="251" t="s">
        <v>14367</v>
      </c>
      <c r="C1518" s="251" t="str">
        <f t="shared" si="182"/>
        <v>018</v>
      </c>
      <c r="D1518" s="260" t="s">
        <v>5497</v>
      </c>
      <c r="E1518" s="258" t="s">
        <v>12308</v>
      </c>
      <c r="F1518" s="251" t="s">
        <v>12401</v>
      </c>
      <c r="G1518" s="251" t="s">
        <v>7106</v>
      </c>
      <c r="H1518" s="251"/>
      <c r="I1518" s="259" t="s">
        <v>8633</v>
      </c>
      <c r="J1518" s="252"/>
      <c r="K1518" s="259" t="s">
        <v>8633</v>
      </c>
      <c r="L1518" s="252"/>
      <c r="M1518" s="251" t="s">
        <v>14344</v>
      </c>
      <c r="N1518" s="251"/>
      <c r="O1518" s="251"/>
      <c r="P1518" s="251"/>
      <c r="Q1518" s="288">
        <v>6600000</v>
      </c>
      <c r="R1518" s="288"/>
      <c r="S1518" s="288"/>
      <c r="T1518" s="288"/>
      <c r="U1518" s="253">
        <v>6600000</v>
      </c>
      <c r="V1518" s="253"/>
      <c r="W1518" s="253"/>
      <c r="X1518" s="253"/>
      <c r="Y1518" s="253"/>
      <c r="Z1518" s="253"/>
      <c r="AA1518" s="253"/>
      <c r="AB1518" s="253"/>
      <c r="AC1518" s="253"/>
      <c r="AD1518" s="253"/>
      <c r="AE1518" s="253"/>
      <c r="AF1518" s="253"/>
      <c r="AG1518" s="253"/>
      <c r="AH1518" s="253"/>
      <c r="AI1518" s="253">
        <v>0</v>
      </c>
      <c r="AJ1518" s="253"/>
      <c r="AK1518" s="253">
        <v>7950000</v>
      </c>
      <c r="AL1518" s="253"/>
      <c r="AM1518" s="253">
        <v>7950000</v>
      </c>
      <c r="AN1518" s="253"/>
      <c r="AO1518" s="253"/>
      <c r="AP1518" s="253"/>
      <c r="AQ1518" s="253"/>
      <c r="AR1518" s="253"/>
      <c r="AS1518" s="253">
        <f t="shared" si="185"/>
        <v>0</v>
      </c>
      <c r="AT1518" s="27">
        <f t="shared" si="180"/>
        <v>0</v>
      </c>
      <c r="BH1518" s="256"/>
    </row>
    <row r="1519" spans="1:60" ht="18" customHeight="1">
      <c r="A1519" s="218">
        <f>SUBTOTAL(3,$AT$7:AT1519)</f>
        <v>1513</v>
      </c>
      <c r="B1519" s="251" t="s">
        <v>14368</v>
      </c>
      <c r="C1519" s="251" t="str">
        <f t="shared" si="182"/>
        <v>018</v>
      </c>
      <c r="D1519" s="260" t="s">
        <v>4884</v>
      </c>
      <c r="E1519" s="258" t="s">
        <v>14369</v>
      </c>
      <c r="F1519" s="251" t="s">
        <v>11347</v>
      </c>
      <c r="G1519" s="251" t="s">
        <v>496</v>
      </c>
      <c r="H1519" s="251"/>
      <c r="I1519" s="259" t="s">
        <v>8633</v>
      </c>
      <c r="J1519" s="252"/>
      <c r="K1519" s="259" t="s">
        <v>8633</v>
      </c>
      <c r="L1519" s="252"/>
      <c r="M1519" s="251" t="s">
        <v>14344</v>
      </c>
      <c r="N1519" s="251"/>
      <c r="O1519" s="251"/>
      <c r="P1519" s="251"/>
      <c r="Q1519" s="288">
        <v>6600000</v>
      </c>
      <c r="R1519" s="288"/>
      <c r="S1519" s="288"/>
      <c r="T1519" s="288"/>
      <c r="U1519" s="253">
        <v>6600000</v>
      </c>
      <c r="V1519" s="253"/>
      <c r="W1519" s="253"/>
      <c r="X1519" s="253"/>
      <c r="Y1519" s="253"/>
      <c r="Z1519" s="253"/>
      <c r="AA1519" s="253"/>
      <c r="AB1519" s="253"/>
      <c r="AC1519" s="253"/>
      <c r="AD1519" s="253"/>
      <c r="AE1519" s="253"/>
      <c r="AF1519" s="253"/>
      <c r="AG1519" s="253"/>
      <c r="AH1519" s="253"/>
      <c r="AI1519" s="253">
        <v>0</v>
      </c>
      <c r="AJ1519" s="253"/>
      <c r="AK1519" s="253">
        <v>7950000</v>
      </c>
      <c r="AL1519" s="253"/>
      <c r="AM1519" s="253">
        <v>7950000</v>
      </c>
      <c r="AN1519" s="253"/>
      <c r="AO1519" s="253"/>
      <c r="AP1519" s="253"/>
      <c r="AQ1519" s="253"/>
      <c r="AR1519" s="253"/>
      <c r="AS1519" s="253">
        <f t="shared" si="185"/>
        <v>0</v>
      </c>
      <c r="AT1519" s="27">
        <f t="shared" si="180"/>
        <v>0</v>
      </c>
      <c r="BH1519" s="256"/>
    </row>
    <row r="1520" spans="1:60" ht="18" customHeight="1">
      <c r="A1520" s="218">
        <f>SUBTOTAL(3,$AT$7:AT1520)</f>
        <v>1514</v>
      </c>
      <c r="B1520" s="251" t="s">
        <v>14350</v>
      </c>
      <c r="C1520" s="251" t="str">
        <f t="shared" si="182"/>
        <v>018</v>
      </c>
      <c r="D1520" s="260" t="s">
        <v>14351</v>
      </c>
      <c r="E1520" s="258" t="s">
        <v>14352</v>
      </c>
      <c r="F1520" s="251" t="s">
        <v>10680</v>
      </c>
      <c r="G1520" s="251" t="s">
        <v>496</v>
      </c>
      <c r="H1520" s="251"/>
      <c r="I1520" s="259" t="s">
        <v>8633</v>
      </c>
      <c r="J1520" s="252"/>
      <c r="K1520" s="259" t="s">
        <v>8633</v>
      </c>
      <c r="L1520" s="252"/>
      <c r="M1520" s="251" t="s">
        <v>14344</v>
      </c>
      <c r="N1520" s="251"/>
      <c r="O1520" s="251"/>
      <c r="P1520" s="251"/>
      <c r="Q1520" s="288">
        <v>6600000</v>
      </c>
      <c r="R1520" s="288"/>
      <c r="S1520" s="288"/>
      <c r="T1520" s="288"/>
      <c r="U1520" s="253"/>
      <c r="V1520" s="253"/>
      <c r="W1520" s="253">
        <v>6600000</v>
      </c>
      <c r="X1520" s="253"/>
      <c r="Y1520" s="253"/>
      <c r="Z1520" s="253"/>
      <c r="AA1520" s="253"/>
      <c r="AB1520" s="253"/>
      <c r="AC1520" s="253"/>
      <c r="AD1520" s="253"/>
      <c r="AE1520" s="253"/>
      <c r="AF1520" s="253"/>
      <c r="AG1520" s="253"/>
      <c r="AH1520" s="253"/>
      <c r="AI1520" s="253">
        <v>0</v>
      </c>
      <c r="AJ1520" s="253"/>
      <c r="AK1520" s="253">
        <v>7950000</v>
      </c>
      <c r="AL1520" s="253"/>
      <c r="AM1520" s="253"/>
      <c r="AN1520" s="253"/>
      <c r="AO1520" s="253"/>
      <c r="AP1520" s="253"/>
      <c r="AQ1520" s="253"/>
      <c r="AR1520" s="253"/>
      <c r="AS1520" s="253">
        <f t="shared" si="185"/>
        <v>7950000</v>
      </c>
      <c r="AT1520" s="27">
        <f t="shared" si="180"/>
        <v>7950000</v>
      </c>
      <c r="BH1520" s="256"/>
    </row>
    <row r="1521" spans="1:60" ht="18" customHeight="1">
      <c r="A1521" s="218">
        <f>SUBTOTAL(3,$AT$7:AT1521)</f>
        <v>1515</v>
      </c>
      <c r="B1521" s="251" t="s">
        <v>14373</v>
      </c>
      <c r="C1521" s="251" t="str">
        <f t="shared" si="182"/>
        <v>018</v>
      </c>
      <c r="D1521" s="260" t="s">
        <v>6057</v>
      </c>
      <c r="E1521" s="258" t="s">
        <v>14374</v>
      </c>
      <c r="F1521" s="251" t="s">
        <v>10694</v>
      </c>
      <c r="G1521" s="251" t="s">
        <v>496</v>
      </c>
      <c r="H1521" s="251"/>
      <c r="I1521" s="259" t="s">
        <v>8633</v>
      </c>
      <c r="J1521" s="252"/>
      <c r="K1521" s="259" t="s">
        <v>8633</v>
      </c>
      <c r="L1521" s="252"/>
      <c r="M1521" s="251" t="s">
        <v>14344</v>
      </c>
      <c r="N1521" s="251"/>
      <c r="O1521" s="251"/>
      <c r="P1521" s="251"/>
      <c r="Q1521" s="288">
        <v>6600000</v>
      </c>
      <c r="R1521" s="288"/>
      <c r="S1521" s="288"/>
      <c r="T1521" s="288"/>
      <c r="U1521" s="253">
        <v>6600000</v>
      </c>
      <c r="V1521" s="253"/>
      <c r="W1521" s="253"/>
      <c r="X1521" s="253"/>
      <c r="Y1521" s="253"/>
      <c r="Z1521" s="253"/>
      <c r="AA1521" s="253"/>
      <c r="AB1521" s="253"/>
      <c r="AC1521" s="253"/>
      <c r="AD1521" s="253"/>
      <c r="AE1521" s="253"/>
      <c r="AF1521" s="253"/>
      <c r="AG1521" s="253"/>
      <c r="AH1521" s="253"/>
      <c r="AI1521" s="253">
        <v>0</v>
      </c>
      <c r="AJ1521" s="253"/>
      <c r="AK1521" s="253">
        <v>7950000</v>
      </c>
      <c r="AL1521" s="253"/>
      <c r="AM1521" s="253"/>
      <c r="AN1521" s="253"/>
      <c r="AO1521" s="253">
        <v>7950000</v>
      </c>
      <c r="AP1521" s="253"/>
      <c r="AQ1521" s="253"/>
      <c r="AR1521" s="253"/>
      <c r="AS1521" s="253">
        <f>IF(SUM(AL1521:AO1521)&lt;SUM(AK1521),SUM(AK1521)-SUM(AL1521:AO1521),)</f>
        <v>0</v>
      </c>
      <c r="AT1521" s="27">
        <f t="shared" si="180"/>
        <v>0</v>
      </c>
      <c r="BH1521" s="256"/>
    </row>
    <row r="1522" spans="1:60" ht="18" customHeight="1">
      <c r="A1522" s="218">
        <f>SUBTOTAL(3,$AT$7:AT1522)</f>
        <v>1516</v>
      </c>
      <c r="B1522" s="251" t="s">
        <v>14355</v>
      </c>
      <c r="C1522" s="251" t="str">
        <f t="shared" si="182"/>
        <v>018</v>
      </c>
      <c r="D1522" s="261" t="s">
        <v>14356</v>
      </c>
      <c r="E1522" s="258" t="s">
        <v>14357</v>
      </c>
      <c r="F1522" s="251" t="s">
        <v>11096</v>
      </c>
      <c r="G1522" s="251" t="s">
        <v>496</v>
      </c>
      <c r="H1522" s="251"/>
      <c r="I1522" s="259" t="s">
        <v>8633</v>
      </c>
      <c r="J1522" s="252"/>
      <c r="K1522" s="259" t="s">
        <v>8633</v>
      </c>
      <c r="L1522" s="252"/>
      <c r="M1522" s="251" t="s">
        <v>14344</v>
      </c>
      <c r="N1522" s="251"/>
      <c r="O1522" s="251"/>
      <c r="P1522" s="251"/>
      <c r="Q1522" s="288">
        <v>6600000</v>
      </c>
      <c r="R1522" s="288"/>
      <c r="S1522" s="288"/>
      <c r="T1522" s="288"/>
      <c r="U1522" s="253"/>
      <c r="V1522" s="253"/>
      <c r="W1522" s="253"/>
      <c r="X1522" s="253"/>
      <c r="Y1522" s="253"/>
      <c r="Z1522" s="253"/>
      <c r="AA1522" s="253"/>
      <c r="AB1522" s="253"/>
      <c r="AC1522" s="253">
        <v>6600000</v>
      </c>
      <c r="AD1522" s="253"/>
      <c r="AE1522" s="253"/>
      <c r="AF1522" s="253"/>
      <c r="AG1522" s="253"/>
      <c r="AH1522" s="253"/>
      <c r="AI1522" s="253">
        <v>0</v>
      </c>
      <c r="AJ1522" s="253"/>
      <c r="AK1522" s="253">
        <v>7950000</v>
      </c>
      <c r="AL1522" s="253"/>
      <c r="AM1522" s="253">
        <v>7950000</v>
      </c>
      <c r="AN1522" s="253"/>
      <c r="AO1522" s="253"/>
      <c r="AP1522" s="253"/>
      <c r="AQ1522" s="253"/>
      <c r="AR1522" s="253"/>
      <c r="AS1522" s="253">
        <f>IF(SUM(AL1522:AM1522)&lt;SUM(AK1522),SUM(AK1522)-SUM(AL1522:AM1522),)</f>
        <v>0</v>
      </c>
      <c r="AT1522" s="27">
        <f t="shared" si="180"/>
        <v>0</v>
      </c>
      <c r="BH1522" s="256"/>
    </row>
    <row r="1523" spans="1:60" ht="18" customHeight="1">
      <c r="A1523" s="218">
        <f>SUBTOTAL(3,$AT$7:AT1523)</f>
        <v>1517</v>
      </c>
      <c r="B1523" s="251" t="s">
        <v>14364</v>
      </c>
      <c r="C1523" s="251" t="str">
        <f t="shared" si="182"/>
        <v>018</v>
      </c>
      <c r="D1523" s="260" t="s">
        <v>14365</v>
      </c>
      <c r="E1523" s="258" t="s">
        <v>14366</v>
      </c>
      <c r="F1523" s="251" t="s">
        <v>10964</v>
      </c>
      <c r="G1523" s="251" t="s">
        <v>496</v>
      </c>
      <c r="H1523" s="251"/>
      <c r="I1523" s="259" t="s">
        <v>8633</v>
      </c>
      <c r="J1523" s="252"/>
      <c r="K1523" s="259" t="s">
        <v>8633</v>
      </c>
      <c r="L1523" s="252"/>
      <c r="M1523" s="251" t="s">
        <v>14344</v>
      </c>
      <c r="N1523" s="251"/>
      <c r="O1523" s="251"/>
      <c r="P1523" s="251"/>
      <c r="Q1523" s="288">
        <v>6600000</v>
      </c>
      <c r="R1523" s="288"/>
      <c r="S1523" s="288"/>
      <c r="T1523" s="288"/>
      <c r="U1523" s="253"/>
      <c r="V1523" s="253"/>
      <c r="W1523" s="253"/>
      <c r="X1523" s="253"/>
      <c r="Y1523" s="253">
        <v>6600000</v>
      </c>
      <c r="Z1523" s="253"/>
      <c r="AA1523" s="253"/>
      <c r="AB1523" s="253"/>
      <c r="AC1523" s="253"/>
      <c r="AD1523" s="253"/>
      <c r="AE1523" s="253"/>
      <c r="AF1523" s="253"/>
      <c r="AG1523" s="253"/>
      <c r="AH1523" s="253"/>
      <c r="AI1523" s="253">
        <v>0</v>
      </c>
      <c r="AJ1523" s="253"/>
      <c r="AK1523" s="253">
        <v>7950000</v>
      </c>
      <c r="AL1523" s="253"/>
      <c r="AM1523" s="253"/>
      <c r="AN1523" s="253"/>
      <c r="AO1523" s="253"/>
      <c r="AP1523" s="253"/>
      <c r="AQ1523" s="253"/>
      <c r="AR1523" s="253"/>
      <c r="AS1523" s="253">
        <f>IF(SUM(AL1523:AM1523)&lt;SUM(AK1523),SUM(AK1523)-SUM(AL1523:AM1523),)</f>
        <v>7950000</v>
      </c>
      <c r="AT1523" s="27">
        <f t="shared" si="180"/>
        <v>7950000</v>
      </c>
      <c r="BH1523" s="256"/>
    </row>
    <row r="1524" spans="1:60" ht="18" customHeight="1">
      <c r="A1524" s="218">
        <f>SUBTOTAL(3,$AT$7:AT1524)</f>
        <v>1518</v>
      </c>
      <c r="B1524" s="251" t="s">
        <v>14380</v>
      </c>
      <c r="C1524" s="251" t="str">
        <f t="shared" si="182"/>
        <v>018</v>
      </c>
      <c r="D1524" s="260" t="s">
        <v>6160</v>
      </c>
      <c r="E1524" s="258" t="s">
        <v>14381</v>
      </c>
      <c r="F1524" s="251" t="s">
        <v>10850</v>
      </c>
      <c r="G1524" s="251" t="s">
        <v>7106</v>
      </c>
      <c r="H1524" s="251"/>
      <c r="I1524" s="259" t="s">
        <v>8633</v>
      </c>
      <c r="J1524" s="252"/>
      <c r="K1524" s="259" t="s">
        <v>8633</v>
      </c>
      <c r="L1524" s="252"/>
      <c r="M1524" s="251" t="s">
        <v>14344</v>
      </c>
      <c r="N1524" s="251"/>
      <c r="O1524" s="251"/>
      <c r="P1524" s="251"/>
      <c r="Q1524" s="288">
        <v>6600000</v>
      </c>
      <c r="R1524" s="288"/>
      <c r="S1524" s="288"/>
      <c r="T1524" s="288"/>
      <c r="U1524" s="253">
        <v>6600000</v>
      </c>
      <c r="V1524" s="253"/>
      <c r="W1524" s="253"/>
      <c r="X1524" s="253"/>
      <c r="Y1524" s="253"/>
      <c r="Z1524" s="253"/>
      <c r="AA1524" s="253"/>
      <c r="AB1524" s="253"/>
      <c r="AC1524" s="253"/>
      <c r="AD1524" s="253"/>
      <c r="AE1524" s="253"/>
      <c r="AF1524" s="253"/>
      <c r="AG1524" s="253"/>
      <c r="AH1524" s="253"/>
      <c r="AI1524" s="253">
        <v>0</v>
      </c>
      <c r="AJ1524" s="253"/>
      <c r="AK1524" s="253">
        <v>7950000</v>
      </c>
      <c r="AL1524" s="253"/>
      <c r="AM1524" s="253"/>
      <c r="AN1524" s="253"/>
      <c r="AO1524" s="253">
        <v>7950000</v>
      </c>
      <c r="AP1524" s="253"/>
      <c r="AQ1524" s="253"/>
      <c r="AR1524" s="253"/>
      <c r="AS1524" s="253">
        <f>IF(SUM(AL1524:AO1524)&lt;SUM(AK1524),SUM(AK1524)-SUM(AL1524:AO1524),)</f>
        <v>0</v>
      </c>
      <c r="AT1524" s="27">
        <f t="shared" si="180"/>
        <v>0</v>
      </c>
      <c r="BB1524" s="244" t="s">
        <v>10715</v>
      </c>
      <c r="BF1524" s="244">
        <f>VLOOKUP(D1524,'[1]HG chuyen qua+hoan bhyt'!$A$49:$E$85,4,0)</f>
        <v>1105650</v>
      </c>
      <c r="BH1524" s="256"/>
    </row>
    <row r="1525" spans="1:60" ht="18" customHeight="1">
      <c r="A1525" s="218">
        <f>SUBTOTAL(3,$AT$7:AT1525)</f>
        <v>1519</v>
      </c>
      <c r="B1525" s="251" t="s">
        <v>14382</v>
      </c>
      <c r="C1525" s="251" t="str">
        <f t="shared" si="182"/>
        <v>018</v>
      </c>
      <c r="D1525" s="260" t="s">
        <v>7018</v>
      </c>
      <c r="E1525" s="258" t="s">
        <v>14383</v>
      </c>
      <c r="F1525" s="251" t="s">
        <v>10542</v>
      </c>
      <c r="G1525" s="251" t="s">
        <v>7106</v>
      </c>
      <c r="H1525" s="251"/>
      <c r="I1525" s="259" t="s">
        <v>8633</v>
      </c>
      <c r="J1525" s="252"/>
      <c r="K1525" s="259" t="s">
        <v>8633</v>
      </c>
      <c r="L1525" s="252"/>
      <c r="M1525" s="251" t="s">
        <v>14344</v>
      </c>
      <c r="N1525" s="251"/>
      <c r="O1525" s="251"/>
      <c r="P1525" s="251"/>
      <c r="Q1525" s="288">
        <v>6600000</v>
      </c>
      <c r="R1525" s="288"/>
      <c r="S1525" s="288"/>
      <c r="T1525" s="288"/>
      <c r="U1525" s="253">
        <v>6600000</v>
      </c>
      <c r="V1525" s="253"/>
      <c r="W1525" s="253"/>
      <c r="X1525" s="253"/>
      <c r="Y1525" s="253"/>
      <c r="Z1525" s="253"/>
      <c r="AA1525" s="253"/>
      <c r="AB1525" s="253"/>
      <c r="AC1525" s="253"/>
      <c r="AD1525" s="253"/>
      <c r="AE1525" s="253"/>
      <c r="AF1525" s="253"/>
      <c r="AG1525" s="253"/>
      <c r="AH1525" s="253"/>
      <c r="AI1525" s="253">
        <v>0</v>
      </c>
      <c r="AJ1525" s="253"/>
      <c r="AK1525" s="253">
        <v>7950000</v>
      </c>
      <c r="AL1525" s="253"/>
      <c r="AM1525" s="253"/>
      <c r="AN1525" s="253"/>
      <c r="AO1525" s="253"/>
      <c r="AP1525" s="253"/>
      <c r="AQ1525" s="253"/>
      <c r="AR1525" s="253"/>
      <c r="AS1525" s="253">
        <f>IF(SUM(AL1525:AM1525)&lt;SUM(AK1525),SUM(AK1525)-SUM(AL1525:AM1525),)</f>
        <v>7950000</v>
      </c>
      <c r="AT1525" s="27">
        <f t="shared" si="180"/>
        <v>7950000</v>
      </c>
      <c r="BH1525" s="256"/>
    </row>
    <row r="1526" spans="1:60" ht="18" customHeight="1">
      <c r="A1526" s="218">
        <f>SUBTOTAL(3,$AT$7:AT1526)</f>
        <v>1520</v>
      </c>
      <c r="B1526" s="251" t="s">
        <v>14370</v>
      </c>
      <c r="C1526" s="251" t="str">
        <f t="shared" si="182"/>
        <v>018</v>
      </c>
      <c r="D1526" s="260" t="s">
        <v>14371</v>
      </c>
      <c r="E1526" s="258" t="s">
        <v>14372</v>
      </c>
      <c r="F1526" s="251" t="s">
        <v>8911</v>
      </c>
      <c r="G1526" s="251" t="s">
        <v>7106</v>
      </c>
      <c r="H1526" s="251"/>
      <c r="I1526" s="259" t="s">
        <v>8633</v>
      </c>
      <c r="J1526" s="252"/>
      <c r="K1526" s="259" t="s">
        <v>8633</v>
      </c>
      <c r="L1526" s="252"/>
      <c r="M1526" s="251" t="s">
        <v>14344</v>
      </c>
      <c r="N1526" s="251"/>
      <c r="O1526" s="251"/>
      <c r="P1526" s="251"/>
      <c r="Q1526" s="288">
        <v>6600000</v>
      </c>
      <c r="R1526" s="288"/>
      <c r="S1526" s="288"/>
      <c r="T1526" s="288"/>
      <c r="U1526" s="253"/>
      <c r="V1526" s="253"/>
      <c r="W1526" s="253"/>
      <c r="X1526" s="253"/>
      <c r="Y1526" s="253"/>
      <c r="Z1526" s="253"/>
      <c r="AA1526" s="253"/>
      <c r="AB1526" s="253"/>
      <c r="AC1526" s="253"/>
      <c r="AD1526" s="253"/>
      <c r="AE1526" s="253"/>
      <c r="AF1526" s="253"/>
      <c r="AG1526" s="253"/>
      <c r="AH1526" s="253"/>
      <c r="AI1526" s="253">
        <v>6600000</v>
      </c>
      <c r="AJ1526" s="253"/>
      <c r="AK1526" s="253">
        <v>7950000</v>
      </c>
      <c r="AL1526" s="253"/>
      <c r="AM1526" s="253"/>
      <c r="AN1526" s="253"/>
      <c r="AO1526" s="253"/>
      <c r="AP1526" s="253"/>
      <c r="AQ1526" s="253"/>
      <c r="AR1526" s="253"/>
      <c r="AS1526" s="253">
        <f>IF(SUM(AL1526:AM1526)&lt;SUM(AK1526),SUM(AK1526)-SUM(AL1526:AM1526),)</f>
        <v>7950000</v>
      </c>
      <c r="AT1526" s="27">
        <f t="shared" si="180"/>
        <v>14550000</v>
      </c>
      <c r="BH1526" s="256"/>
    </row>
    <row r="1527" spans="1:60" ht="18" customHeight="1">
      <c r="A1527" s="218">
        <f>SUBTOTAL(3,$AT$7:AT1527)</f>
        <v>1521</v>
      </c>
      <c r="B1527" s="251" t="s">
        <v>14387</v>
      </c>
      <c r="C1527" s="251" t="str">
        <f t="shared" si="182"/>
        <v>018</v>
      </c>
      <c r="D1527" s="260" t="s">
        <v>5856</v>
      </c>
      <c r="E1527" s="267" t="s">
        <v>14388</v>
      </c>
      <c r="F1527" s="251" t="s">
        <v>10671</v>
      </c>
      <c r="G1527" s="251" t="s">
        <v>7106</v>
      </c>
      <c r="H1527" s="251"/>
      <c r="I1527" s="259" t="s">
        <v>8633</v>
      </c>
      <c r="J1527" s="252"/>
      <c r="K1527" s="259" t="s">
        <v>8633</v>
      </c>
      <c r="L1527" s="252"/>
      <c r="M1527" s="251" t="s">
        <v>14344</v>
      </c>
      <c r="N1527" s="251"/>
      <c r="O1527" s="251"/>
      <c r="P1527" s="251"/>
      <c r="Q1527" s="288">
        <v>6600000</v>
      </c>
      <c r="R1527" s="288"/>
      <c r="S1527" s="288"/>
      <c r="T1527" s="288"/>
      <c r="U1527" s="253">
        <v>6600000</v>
      </c>
      <c r="V1527" s="253"/>
      <c r="W1527" s="253"/>
      <c r="X1527" s="253"/>
      <c r="Y1527" s="253"/>
      <c r="Z1527" s="253"/>
      <c r="AA1527" s="253"/>
      <c r="AB1527" s="253"/>
      <c r="AC1527" s="253"/>
      <c r="AD1527" s="253"/>
      <c r="AE1527" s="253"/>
      <c r="AF1527" s="253"/>
      <c r="AG1527" s="253"/>
      <c r="AH1527" s="253"/>
      <c r="AI1527" s="253">
        <v>0</v>
      </c>
      <c r="AJ1527" s="253"/>
      <c r="AK1527" s="253">
        <v>7950000</v>
      </c>
      <c r="AL1527" s="253"/>
      <c r="AM1527" s="253"/>
      <c r="AN1527" s="253"/>
      <c r="AO1527" s="253"/>
      <c r="AP1527" s="253"/>
      <c r="AQ1527" s="253"/>
      <c r="AR1527" s="253"/>
      <c r="AS1527" s="253">
        <f>IF(SUM(AL1527:AM1527)&lt;SUM(AK1527),SUM(AK1527)-SUM(AL1527:AM1527),)</f>
        <v>7950000</v>
      </c>
      <c r="AT1527" s="27">
        <f t="shared" si="180"/>
        <v>7950000</v>
      </c>
      <c r="BH1527" s="256"/>
    </row>
    <row r="1528" spans="1:60" ht="18" customHeight="1">
      <c r="A1528" s="218">
        <f>SUBTOTAL(3,$AT$7:AT1528)</f>
        <v>1522</v>
      </c>
      <c r="B1528" s="251" t="s">
        <v>14389</v>
      </c>
      <c r="C1528" s="251" t="str">
        <f t="shared" si="182"/>
        <v>018</v>
      </c>
      <c r="D1528" s="260" t="s">
        <v>5003</v>
      </c>
      <c r="E1528" s="258" t="s">
        <v>14390</v>
      </c>
      <c r="F1528" s="251" t="s">
        <v>8976</v>
      </c>
      <c r="G1528" s="251" t="s">
        <v>7106</v>
      </c>
      <c r="H1528" s="251"/>
      <c r="I1528" s="259" t="s">
        <v>8633</v>
      </c>
      <c r="J1528" s="252"/>
      <c r="K1528" s="259" t="s">
        <v>8633</v>
      </c>
      <c r="L1528" s="252"/>
      <c r="M1528" s="251" t="s">
        <v>14344</v>
      </c>
      <c r="N1528" s="251"/>
      <c r="O1528" s="251"/>
      <c r="P1528" s="251"/>
      <c r="Q1528" s="288">
        <v>6600000</v>
      </c>
      <c r="R1528" s="288"/>
      <c r="S1528" s="288"/>
      <c r="T1528" s="288"/>
      <c r="U1528" s="253">
        <v>6600000</v>
      </c>
      <c r="V1528" s="253"/>
      <c r="W1528" s="253"/>
      <c r="X1528" s="253"/>
      <c r="Y1528" s="253"/>
      <c r="Z1528" s="253"/>
      <c r="AA1528" s="253"/>
      <c r="AB1528" s="253"/>
      <c r="AC1528" s="253"/>
      <c r="AD1528" s="253"/>
      <c r="AE1528" s="253"/>
      <c r="AF1528" s="253"/>
      <c r="AG1528" s="253"/>
      <c r="AH1528" s="253"/>
      <c r="AI1528" s="253">
        <v>0</v>
      </c>
      <c r="AJ1528" s="253"/>
      <c r="AK1528" s="253">
        <v>7950000</v>
      </c>
      <c r="AL1528" s="253"/>
      <c r="AM1528" s="253">
        <v>7950000</v>
      </c>
      <c r="AN1528" s="253"/>
      <c r="AO1528" s="253"/>
      <c r="AP1528" s="253"/>
      <c r="AQ1528" s="253"/>
      <c r="AR1528" s="253"/>
      <c r="AS1528" s="253">
        <f>IF(SUM(AL1528:AM1528)&lt;SUM(AK1528),SUM(AK1528)-SUM(AL1528:AM1528),)</f>
        <v>0</v>
      </c>
      <c r="AT1528" s="27">
        <f t="shared" si="180"/>
        <v>0</v>
      </c>
      <c r="BH1528" s="256"/>
    </row>
    <row r="1529" spans="1:60" ht="18" customHeight="1">
      <c r="A1529" s="218">
        <f>SUBTOTAL(3,$AT$7:AT1529)</f>
        <v>1523</v>
      </c>
      <c r="B1529" s="251" t="s">
        <v>14391</v>
      </c>
      <c r="C1529" s="251" t="str">
        <f t="shared" si="182"/>
        <v>018</v>
      </c>
      <c r="D1529" s="260" t="s">
        <v>4912</v>
      </c>
      <c r="E1529" s="258" t="s">
        <v>14392</v>
      </c>
      <c r="F1529" s="251" t="s">
        <v>9851</v>
      </c>
      <c r="G1529" s="251" t="s">
        <v>7106</v>
      </c>
      <c r="H1529" s="251"/>
      <c r="I1529" s="259" t="s">
        <v>8633</v>
      </c>
      <c r="J1529" s="252"/>
      <c r="K1529" s="259" t="s">
        <v>8633</v>
      </c>
      <c r="L1529" s="252"/>
      <c r="M1529" s="251" t="s">
        <v>14344</v>
      </c>
      <c r="N1529" s="251"/>
      <c r="O1529" s="251"/>
      <c r="P1529" s="251"/>
      <c r="Q1529" s="288">
        <v>6600000</v>
      </c>
      <c r="R1529" s="288"/>
      <c r="S1529" s="288"/>
      <c r="T1529" s="288"/>
      <c r="U1529" s="253">
        <v>6600000</v>
      </c>
      <c r="V1529" s="253"/>
      <c r="W1529" s="253"/>
      <c r="X1529" s="253"/>
      <c r="Y1529" s="253"/>
      <c r="Z1529" s="253"/>
      <c r="AA1529" s="253"/>
      <c r="AB1529" s="253"/>
      <c r="AC1529" s="253"/>
      <c r="AD1529" s="253"/>
      <c r="AE1529" s="253"/>
      <c r="AF1529" s="253"/>
      <c r="AG1529" s="253"/>
      <c r="AH1529" s="253"/>
      <c r="AI1529" s="253">
        <v>0</v>
      </c>
      <c r="AJ1529" s="253"/>
      <c r="AK1529" s="253">
        <v>7950000</v>
      </c>
      <c r="AL1529" s="253"/>
      <c r="AM1529" s="253">
        <v>7950000</v>
      </c>
      <c r="AN1529" s="253"/>
      <c r="AO1529" s="253"/>
      <c r="AP1529" s="253"/>
      <c r="AQ1529" s="253"/>
      <c r="AR1529" s="253"/>
      <c r="AS1529" s="253">
        <f>IF(SUM(AL1529:AM1529)&lt;SUM(AK1529),SUM(AK1529)-SUM(AL1529:AM1529),)</f>
        <v>0</v>
      </c>
      <c r="AT1529" s="27">
        <f t="shared" si="180"/>
        <v>0</v>
      </c>
      <c r="BH1529" s="256"/>
    </row>
    <row r="1530" spans="1:60" ht="18" customHeight="1">
      <c r="A1530" s="218">
        <f>SUBTOTAL(3,$AT$7:AT1530)</f>
        <v>1524</v>
      </c>
      <c r="B1530" s="251" t="s">
        <v>14375</v>
      </c>
      <c r="C1530" s="251" t="str">
        <f t="shared" si="182"/>
        <v>018</v>
      </c>
      <c r="D1530" s="260" t="s">
        <v>14376</v>
      </c>
      <c r="E1530" s="258" t="s">
        <v>11244</v>
      </c>
      <c r="F1530" s="251" t="s">
        <v>10760</v>
      </c>
      <c r="G1530" s="251" t="s">
        <v>496</v>
      </c>
      <c r="H1530" s="251"/>
      <c r="I1530" s="259" t="s">
        <v>8633</v>
      </c>
      <c r="J1530" s="252"/>
      <c r="K1530" s="259" t="s">
        <v>8633</v>
      </c>
      <c r="L1530" s="252"/>
      <c r="M1530" s="251" t="s">
        <v>14344</v>
      </c>
      <c r="N1530" s="251"/>
      <c r="O1530" s="251"/>
      <c r="P1530" s="251"/>
      <c r="Q1530" s="288">
        <v>6600000</v>
      </c>
      <c r="R1530" s="288"/>
      <c r="S1530" s="288"/>
      <c r="T1530" s="288"/>
      <c r="U1530" s="253"/>
      <c r="V1530" s="253"/>
      <c r="W1530" s="253">
        <v>6600000</v>
      </c>
      <c r="X1530" s="253"/>
      <c r="Y1530" s="253"/>
      <c r="Z1530" s="253"/>
      <c r="AA1530" s="253"/>
      <c r="AB1530" s="253"/>
      <c r="AC1530" s="253"/>
      <c r="AD1530" s="253"/>
      <c r="AE1530" s="253"/>
      <c r="AF1530" s="253"/>
      <c r="AG1530" s="253"/>
      <c r="AH1530" s="253"/>
      <c r="AI1530" s="253">
        <v>0</v>
      </c>
      <c r="AJ1530" s="253"/>
      <c r="AK1530" s="253">
        <v>7950000</v>
      </c>
      <c r="AL1530" s="253"/>
      <c r="AM1530" s="253"/>
      <c r="AN1530" s="253"/>
      <c r="AO1530" s="253">
        <v>7950000</v>
      </c>
      <c r="AP1530" s="253"/>
      <c r="AQ1530" s="253"/>
      <c r="AR1530" s="253"/>
      <c r="AS1530" s="253">
        <f>IF(SUM(AL1530:AO1530)&lt;SUM(AK1530),SUM(AK1530)-SUM(AL1530:AO1530),)</f>
        <v>0</v>
      </c>
      <c r="AT1530" s="27">
        <f t="shared" si="180"/>
        <v>0</v>
      </c>
      <c r="BH1530" s="256"/>
    </row>
    <row r="1531" spans="1:60" ht="18" customHeight="1">
      <c r="A1531" s="218">
        <f>SUBTOTAL(3,$AT$7:AT1531)</f>
        <v>1525</v>
      </c>
      <c r="B1531" s="251" t="s">
        <v>14377</v>
      </c>
      <c r="C1531" s="251" t="str">
        <f t="shared" si="182"/>
        <v>018</v>
      </c>
      <c r="D1531" s="260" t="s">
        <v>14378</v>
      </c>
      <c r="E1531" s="258" t="s">
        <v>14379</v>
      </c>
      <c r="F1531" s="251" t="s">
        <v>11579</v>
      </c>
      <c r="G1531" s="251" t="s">
        <v>496</v>
      </c>
      <c r="H1531" s="251"/>
      <c r="I1531" s="259" t="s">
        <v>8633</v>
      </c>
      <c r="J1531" s="252"/>
      <c r="K1531" s="259" t="s">
        <v>8633</v>
      </c>
      <c r="L1531" s="252"/>
      <c r="M1531" s="251" t="s">
        <v>14344</v>
      </c>
      <c r="N1531" s="251"/>
      <c r="O1531" s="251"/>
      <c r="P1531" s="251"/>
      <c r="Q1531" s="288">
        <v>6600000</v>
      </c>
      <c r="R1531" s="288"/>
      <c r="S1531" s="288"/>
      <c r="T1531" s="288"/>
      <c r="U1531" s="253"/>
      <c r="V1531" s="253"/>
      <c r="W1531" s="253"/>
      <c r="X1531" s="253"/>
      <c r="Y1531" s="253"/>
      <c r="Z1531" s="253"/>
      <c r="AA1531" s="253">
        <v>6600000</v>
      </c>
      <c r="AB1531" s="253"/>
      <c r="AC1531" s="253"/>
      <c r="AD1531" s="253"/>
      <c r="AE1531" s="253"/>
      <c r="AF1531" s="253"/>
      <c r="AG1531" s="253"/>
      <c r="AH1531" s="253"/>
      <c r="AI1531" s="253">
        <v>0</v>
      </c>
      <c r="AJ1531" s="253"/>
      <c r="AK1531" s="253">
        <v>7950000</v>
      </c>
      <c r="AL1531" s="253"/>
      <c r="AM1531" s="253">
        <v>7950000</v>
      </c>
      <c r="AN1531" s="253"/>
      <c r="AO1531" s="253"/>
      <c r="AP1531" s="253"/>
      <c r="AQ1531" s="253"/>
      <c r="AR1531" s="253"/>
      <c r="AS1531" s="253">
        <f t="shared" ref="AS1531:AS1550" si="186">IF(SUM(AL1531:AM1531)&lt;SUM(AK1531),SUM(AK1531)-SUM(AL1531:AM1531),)</f>
        <v>0</v>
      </c>
      <c r="AT1531" s="27">
        <f t="shared" si="180"/>
        <v>0</v>
      </c>
      <c r="BH1531" s="256"/>
    </row>
    <row r="1532" spans="1:60" ht="18" customHeight="1">
      <c r="A1532" s="218">
        <f>SUBTOTAL(3,$AT$7:AT1532)</f>
        <v>1526</v>
      </c>
      <c r="B1532" s="251" t="s">
        <v>14399</v>
      </c>
      <c r="C1532" s="251" t="str">
        <f t="shared" si="182"/>
        <v>018</v>
      </c>
      <c r="D1532" s="260" t="s">
        <v>4911</v>
      </c>
      <c r="E1532" s="258" t="s">
        <v>14400</v>
      </c>
      <c r="F1532" s="251" t="s">
        <v>14401</v>
      </c>
      <c r="G1532" s="251" t="s">
        <v>496</v>
      </c>
      <c r="H1532" s="251"/>
      <c r="I1532" s="259" t="s">
        <v>8633</v>
      </c>
      <c r="J1532" s="252"/>
      <c r="K1532" s="259" t="s">
        <v>8633</v>
      </c>
      <c r="L1532" s="252"/>
      <c r="M1532" s="251" t="s">
        <v>14344</v>
      </c>
      <c r="N1532" s="251"/>
      <c r="O1532" s="251"/>
      <c r="P1532" s="251"/>
      <c r="Q1532" s="288">
        <v>6600000</v>
      </c>
      <c r="R1532" s="288"/>
      <c r="S1532" s="288"/>
      <c r="T1532" s="288"/>
      <c r="U1532" s="253">
        <v>6600000</v>
      </c>
      <c r="V1532" s="253"/>
      <c r="W1532" s="253"/>
      <c r="X1532" s="253"/>
      <c r="Y1532" s="253"/>
      <c r="Z1532" s="253"/>
      <c r="AA1532" s="253"/>
      <c r="AB1532" s="253"/>
      <c r="AC1532" s="253"/>
      <c r="AD1532" s="253"/>
      <c r="AE1532" s="253"/>
      <c r="AF1532" s="253"/>
      <c r="AG1532" s="253"/>
      <c r="AH1532" s="253"/>
      <c r="AI1532" s="253">
        <v>0</v>
      </c>
      <c r="AJ1532" s="253"/>
      <c r="AK1532" s="253">
        <v>7950000</v>
      </c>
      <c r="AL1532" s="253"/>
      <c r="AM1532" s="253">
        <v>7950000</v>
      </c>
      <c r="AN1532" s="253"/>
      <c r="AO1532" s="253"/>
      <c r="AP1532" s="253"/>
      <c r="AQ1532" s="253"/>
      <c r="AR1532" s="253"/>
      <c r="AS1532" s="253">
        <f t="shared" si="186"/>
        <v>0</v>
      </c>
      <c r="AT1532" s="27">
        <f t="shared" si="180"/>
        <v>0</v>
      </c>
      <c r="BH1532" s="256"/>
    </row>
    <row r="1533" spans="1:60" ht="18" customHeight="1">
      <c r="A1533" s="218">
        <f>SUBTOTAL(3,$AT$7:AT1533)</f>
        <v>1527</v>
      </c>
      <c r="B1533" s="251" t="s">
        <v>14402</v>
      </c>
      <c r="C1533" s="251" t="str">
        <f t="shared" si="182"/>
        <v>018</v>
      </c>
      <c r="D1533" s="260" t="s">
        <v>6369</v>
      </c>
      <c r="E1533" s="258" t="s">
        <v>14403</v>
      </c>
      <c r="F1533" s="251" t="s">
        <v>11610</v>
      </c>
      <c r="G1533" s="251" t="s">
        <v>496</v>
      </c>
      <c r="H1533" s="251"/>
      <c r="I1533" s="259" t="s">
        <v>8633</v>
      </c>
      <c r="J1533" s="252"/>
      <c r="K1533" s="259" t="s">
        <v>8633</v>
      </c>
      <c r="L1533" s="252"/>
      <c r="M1533" s="251" t="s">
        <v>14344</v>
      </c>
      <c r="N1533" s="251"/>
      <c r="O1533" s="251"/>
      <c r="P1533" s="251"/>
      <c r="Q1533" s="288">
        <v>6600000</v>
      </c>
      <c r="R1533" s="288"/>
      <c r="S1533" s="288"/>
      <c r="T1533" s="288"/>
      <c r="U1533" s="253">
        <v>6600000</v>
      </c>
      <c r="V1533" s="253"/>
      <c r="W1533" s="253"/>
      <c r="X1533" s="253"/>
      <c r="Y1533" s="253"/>
      <c r="Z1533" s="253"/>
      <c r="AA1533" s="253"/>
      <c r="AB1533" s="253"/>
      <c r="AC1533" s="253"/>
      <c r="AD1533" s="253"/>
      <c r="AE1533" s="253"/>
      <c r="AF1533" s="253"/>
      <c r="AG1533" s="253"/>
      <c r="AH1533" s="253"/>
      <c r="AI1533" s="253">
        <v>0</v>
      </c>
      <c r="AJ1533" s="253"/>
      <c r="AK1533" s="253">
        <v>7950000</v>
      </c>
      <c r="AL1533" s="253"/>
      <c r="AM1533" s="253">
        <v>7950000</v>
      </c>
      <c r="AN1533" s="253"/>
      <c r="AO1533" s="253"/>
      <c r="AP1533" s="253"/>
      <c r="AQ1533" s="253"/>
      <c r="AR1533" s="253"/>
      <c r="AS1533" s="253">
        <f t="shared" si="186"/>
        <v>0</v>
      </c>
      <c r="AT1533" s="27">
        <f t="shared" si="180"/>
        <v>0</v>
      </c>
      <c r="BH1533" s="256"/>
    </row>
    <row r="1534" spans="1:60" ht="18" customHeight="1">
      <c r="A1534" s="218">
        <f>SUBTOTAL(3,$AT$7:AT1534)</f>
        <v>1528</v>
      </c>
      <c r="B1534" s="251" t="s">
        <v>14384</v>
      </c>
      <c r="C1534" s="251" t="str">
        <f t="shared" si="182"/>
        <v>018</v>
      </c>
      <c r="D1534" s="260" t="s">
        <v>14385</v>
      </c>
      <c r="E1534" s="258" t="s">
        <v>14386</v>
      </c>
      <c r="F1534" s="251" t="s">
        <v>10974</v>
      </c>
      <c r="G1534" s="251" t="s">
        <v>496</v>
      </c>
      <c r="H1534" s="251"/>
      <c r="I1534" s="259" t="s">
        <v>8633</v>
      </c>
      <c r="J1534" s="252"/>
      <c r="K1534" s="259" t="s">
        <v>8633</v>
      </c>
      <c r="L1534" s="252"/>
      <c r="M1534" s="251" t="s">
        <v>14344</v>
      </c>
      <c r="N1534" s="251"/>
      <c r="O1534" s="251"/>
      <c r="P1534" s="251"/>
      <c r="Q1534" s="288">
        <v>6600000</v>
      </c>
      <c r="R1534" s="288"/>
      <c r="S1534" s="288"/>
      <c r="T1534" s="288"/>
      <c r="U1534" s="253"/>
      <c r="V1534" s="253"/>
      <c r="W1534" s="253">
        <v>6600000</v>
      </c>
      <c r="X1534" s="253"/>
      <c r="Y1534" s="253"/>
      <c r="Z1534" s="253"/>
      <c r="AA1534" s="253"/>
      <c r="AB1534" s="253"/>
      <c r="AC1534" s="253"/>
      <c r="AD1534" s="253"/>
      <c r="AE1534" s="253"/>
      <c r="AF1534" s="253"/>
      <c r="AG1534" s="253"/>
      <c r="AH1534" s="253"/>
      <c r="AI1534" s="253">
        <v>0</v>
      </c>
      <c r="AJ1534" s="253"/>
      <c r="AK1534" s="253">
        <v>7950000</v>
      </c>
      <c r="AL1534" s="253"/>
      <c r="AM1534" s="253">
        <v>7950000</v>
      </c>
      <c r="AN1534" s="253"/>
      <c r="AO1534" s="253"/>
      <c r="AP1534" s="253"/>
      <c r="AQ1534" s="253"/>
      <c r="AR1534" s="253"/>
      <c r="AS1534" s="253">
        <f t="shared" si="186"/>
        <v>0</v>
      </c>
      <c r="AT1534" s="27">
        <f t="shared" si="180"/>
        <v>0</v>
      </c>
      <c r="BH1534" s="256"/>
    </row>
    <row r="1535" spans="1:60" ht="18" customHeight="1">
      <c r="A1535" s="218">
        <f>SUBTOTAL(3,$AT$7:AT1535)</f>
        <v>1529</v>
      </c>
      <c r="B1535" s="251" t="s">
        <v>14393</v>
      </c>
      <c r="C1535" s="251" t="str">
        <f t="shared" si="182"/>
        <v>018</v>
      </c>
      <c r="D1535" s="260" t="s">
        <v>14394</v>
      </c>
      <c r="E1535" s="258" t="s">
        <v>14395</v>
      </c>
      <c r="F1535" s="268" t="s">
        <v>11811</v>
      </c>
      <c r="G1535" s="251" t="s">
        <v>496</v>
      </c>
      <c r="H1535" s="251"/>
      <c r="I1535" s="259" t="s">
        <v>8633</v>
      </c>
      <c r="J1535" s="252"/>
      <c r="K1535" s="259" t="s">
        <v>8633</v>
      </c>
      <c r="L1535" s="252"/>
      <c r="M1535" s="251" t="s">
        <v>14344</v>
      </c>
      <c r="N1535" s="251"/>
      <c r="O1535" s="251"/>
      <c r="P1535" s="251"/>
      <c r="Q1535" s="288">
        <v>6600000</v>
      </c>
      <c r="R1535" s="288"/>
      <c r="S1535" s="288"/>
      <c r="T1535" s="288"/>
      <c r="U1535" s="253"/>
      <c r="V1535" s="253"/>
      <c r="W1535" s="253">
        <v>6600000</v>
      </c>
      <c r="X1535" s="253"/>
      <c r="Y1535" s="253"/>
      <c r="Z1535" s="253"/>
      <c r="AA1535" s="253"/>
      <c r="AB1535" s="253"/>
      <c r="AC1535" s="253"/>
      <c r="AD1535" s="253"/>
      <c r="AE1535" s="253"/>
      <c r="AF1535" s="253"/>
      <c r="AG1535" s="253"/>
      <c r="AH1535" s="253"/>
      <c r="AI1535" s="253">
        <v>0</v>
      </c>
      <c r="AJ1535" s="253"/>
      <c r="AK1535" s="253">
        <v>7950000</v>
      </c>
      <c r="AL1535" s="253"/>
      <c r="AM1535" s="253">
        <v>7950000</v>
      </c>
      <c r="AN1535" s="253"/>
      <c r="AO1535" s="253"/>
      <c r="AP1535" s="253"/>
      <c r="AQ1535" s="253"/>
      <c r="AR1535" s="253"/>
      <c r="AS1535" s="253">
        <f t="shared" si="186"/>
        <v>0</v>
      </c>
      <c r="AT1535" s="27">
        <f t="shared" si="180"/>
        <v>0</v>
      </c>
      <c r="BH1535" s="256"/>
    </row>
    <row r="1536" spans="1:60" ht="18" customHeight="1">
      <c r="A1536" s="218">
        <f>SUBTOTAL(3,$AT$7:AT1536)</f>
        <v>1530</v>
      </c>
      <c r="B1536" s="251" t="s">
        <v>14396</v>
      </c>
      <c r="C1536" s="251" t="str">
        <f t="shared" si="182"/>
        <v>018</v>
      </c>
      <c r="D1536" s="260" t="s">
        <v>14397</v>
      </c>
      <c r="E1536" s="258" t="s">
        <v>14398</v>
      </c>
      <c r="F1536" s="251" t="s">
        <v>11571</v>
      </c>
      <c r="G1536" s="251" t="s">
        <v>496</v>
      </c>
      <c r="H1536" s="251"/>
      <c r="I1536" s="259" t="s">
        <v>8633</v>
      </c>
      <c r="J1536" s="252"/>
      <c r="K1536" s="259" t="s">
        <v>8633</v>
      </c>
      <c r="L1536" s="252"/>
      <c r="M1536" s="251" t="s">
        <v>14344</v>
      </c>
      <c r="N1536" s="251"/>
      <c r="O1536" s="251"/>
      <c r="P1536" s="251"/>
      <c r="Q1536" s="288">
        <v>6600000</v>
      </c>
      <c r="R1536" s="288"/>
      <c r="S1536" s="288"/>
      <c r="T1536" s="288"/>
      <c r="U1536" s="253"/>
      <c r="V1536" s="253"/>
      <c r="W1536" s="253"/>
      <c r="X1536" s="253"/>
      <c r="Y1536" s="253">
        <v>6600000</v>
      </c>
      <c r="Z1536" s="253"/>
      <c r="AA1536" s="253"/>
      <c r="AB1536" s="253"/>
      <c r="AC1536" s="253"/>
      <c r="AD1536" s="253"/>
      <c r="AE1536" s="253"/>
      <c r="AF1536" s="253"/>
      <c r="AG1536" s="253"/>
      <c r="AH1536" s="253"/>
      <c r="AI1536" s="253">
        <v>0</v>
      </c>
      <c r="AJ1536" s="253"/>
      <c r="AK1536" s="253">
        <v>7950000</v>
      </c>
      <c r="AL1536" s="253"/>
      <c r="AM1536" s="253"/>
      <c r="AN1536" s="253"/>
      <c r="AO1536" s="253"/>
      <c r="AP1536" s="253"/>
      <c r="AQ1536" s="253"/>
      <c r="AR1536" s="253"/>
      <c r="AS1536" s="253">
        <f t="shared" si="186"/>
        <v>7950000</v>
      </c>
      <c r="AT1536" s="27">
        <f t="shared" si="180"/>
        <v>7950000</v>
      </c>
      <c r="BH1536" s="256"/>
    </row>
    <row r="1537" spans="1:60" ht="18" customHeight="1">
      <c r="A1537" s="218">
        <f>SUBTOTAL(3,$AT$7:AT1537)</f>
        <v>1531</v>
      </c>
      <c r="B1537" s="251" t="s">
        <v>14412</v>
      </c>
      <c r="C1537" s="251" t="str">
        <f t="shared" si="182"/>
        <v>018</v>
      </c>
      <c r="D1537" s="260" t="s">
        <v>6785</v>
      </c>
      <c r="E1537" s="258" t="s">
        <v>9859</v>
      </c>
      <c r="F1537" s="251" t="s">
        <v>9930</v>
      </c>
      <c r="G1537" s="251" t="s">
        <v>7106</v>
      </c>
      <c r="H1537" s="251"/>
      <c r="I1537" s="259" t="s">
        <v>8633</v>
      </c>
      <c r="J1537" s="252"/>
      <c r="K1537" s="259" t="s">
        <v>8633</v>
      </c>
      <c r="L1537" s="252"/>
      <c r="M1537" s="251" t="s">
        <v>14344</v>
      </c>
      <c r="N1537" s="251"/>
      <c r="O1537" s="251"/>
      <c r="P1537" s="251"/>
      <c r="Q1537" s="288">
        <v>6600000</v>
      </c>
      <c r="R1537" s="288"/>
      <c r="S1537" s="288"/>
      <c r="T1537" s="288"/>
      <c r="U1537" s="253">
        <v>6600000</v>
      </c>
      <c r="V1537" s="253"/>
      <c r="W1537" s="253"/>
      <c r="X1537" s="253"/>
      <c r="Y1537" s="253"/>
      <c r="Z1537" s="253"/>
      <c r="AA1537" s="253"/>
      <c r="AB1537" s="253"/>
      <c r="AC1537" s="253"/>
      <c r="AD1537" s="253"/>
      <c r="AE1537" s="253"/>
      <c r="AF1537" s="253"/>
      <c r="AG1537" s="253"/>
      <c r="AH1537" s="253"/>
      <c r="AI1537" s="253">
        <v>0</v>
      </c>
      <c r="AJ1537" s="253"/>
      <c r="AK1537" s="253">
        <v>7950000</v>
      </c>
      <c r="AL1537" s="253"/>
      <c r="AM1537" s="253">
        <v>7950000</v>
      </c>
      <c r="AN1537" s="253"/>
      <c r="AO1537" s="253"/>
      <c r="AP1537" s="253"/>
      <c r="AQ1537" s="253"/>
      <c r="AR1537" s="253"/>
      <c r="AS1537" s="253">
        <f t="shared" si="186"/>
        <v>0</v>
      </c>
      <c r="AT1537" s="27">
        <f t="shared" si="180"/>
        <v>0</v>
      </c>
      <c r="BH1537" s="256"/>
    </row>
    <row r="1538" spans="1:60" ht="18" customHeight="1">
      <c r="A1538" s="218">
        <f>SUBTOTAL(3,$AT$7:AT1538)</f>
        <v>1532</v>
      </c>
      <c r="B1538" s="251" t="s">
        <v>14413</v>
      </c>
      <c r="C1538" s="251" t="str">
        <f t="shared" si="182"/>
        <v>018</v>
      </c>
      <c r="D1538" s="260" t="s">
        <v>6012</v>
      </c>
      <c r="E1538" s="258" t="s">
        <v>14414</v>
      </c>
      <c r="F1538" s="251" t="s">
        <v>10797</v>
      </c>
      <c r="G1538" s="251" t="s">
        <v>496</v>
      </c>
      <c r="H1538" s="251"/>
      <c r="I1538" s="259" t="s">
        <v>8633</v>
      </c>
      <c r="J1538" s="252"/>
      <c r="K1538" s="259" t="s">
        <v>8633</v>
      </c>
      <c r="L1538" s="252"/>
      <c r="M1538" s="251" t="s">
        <v>14344</v>
      </c>
      <c r="N1538" s="251"/>
      <c r="O1538" s="251"/>
      <c r="P1538" s="251"/>
      <c r="Q1538" s="288">
        <v>6600000</v>
      </c>
      <c r="R1538" s="288"/>
      <c r="S1538" s="288"/>
      <c r="T1538" s="288"/>
      <c r="U1538" s="253">
        <v>6600000</v>
      </c>
      <c r="V1538" s="253"/>
      <c r="W1538" s="253"/>
      <c r="X1538" s="253"/>
      <c r="Y1538" s="253"/>
      <c r="Z1538" s="253"/>
      <c r="AA1538" s="253"/>
      <c r="AB1538" s="253"/>
      <c r="AC1538" s="253"/>
      <c r="AD1538" s="253"/>
      <c r="AE1538" s="253"/>
      <c r="AF1538" s="253"/>
      <c r="AG1538" s="253"/>
      <c r="AH1538" s="253"/>
      <c r="AI1538" s="253">
        <v>0</v>
      </c>
      <c r="AJ1538" s="253"/>
      <c r="AK1538" s="253">
        <v>7950000</v>
      </c>
      <c r="AL1538" s="253"/>
      <c r="AM1538" s="253">
        <v>7950000</v>
      </c>
      <c r="AN1538" s="253"/>
      <c r="AO1538" s="253"/>
      <c r="AP1538" s="253"/>
      <c r="AQ1538" s="253"/>
      <c r="AR1538" s="253"/>
      <c r="AS1538" s="253">
        <f t="shared" si="186"/>
        <v>0</v>
      </c>
      <c r="AT1538" s="27">
        <f t="shared" si="180"/>
        <v>0</v>
      </c>
      <c r="BH1538" s="256"/>
    </row>
    <row r="1539" spans="1:60" ht="18" customHeight="1">
      <c r="A1539" s="218">
        <f>SUBTOTAL(3,$AT$7:AT1539)</f>
        <v>1533</v>
      </c>
      <c r="B1539" s="251" t="s">
        <v>14415</v>
      </c>
      <c r="C1539" s="251" t="str">
        <f t="shared" si="182"/>
        <v>018</v>
      </c>
      <c r="D1539" s="260" t="s">
        <v>6247</v>
      </c>
      <c r="E1539" s="258" t="s">
        <v>14416</v>
      </c>
      <c r="F1539" s="251" t="s">
        <v>11545</v>
      </c>
      <c r="G1539" s="251" t="s">
        <v>496</v>
      </c>
      <c r="H1539" s="251"/>
      <c r="I1539" s="259" t="s">
        <v>8633</v>
      </c>
      <c r="J1539" s="252"/>
      <c r="K1539" s="259" t="s">
        <v>8633</v>
      </c>
      <c r="L1539" s="252"/>
      <c r="M1539" s="251" t="s">
        <v>14344</v>
      </c>
      <c r="N1539" s="251"/>
      <c r="O1539" s="251"/>
      <c r="P1539" s="251"/>
      <c r="Q1539" s="288">
        <v>6600000</v>
      </c>
      <c r="R1539" s="288"/>
      <c r="S1539" s="288"/>
      <c r="T1539" s="288"/>
      <c r="U1539" s="253">
        <v>6600000</v>
      </c>
      <c r="V1539" s="253"/>
      <c r="W1539" s="253"/>
      <c r="X1539" s="253"/>
      <c r="Y1539" s="253"/>
      <c r="Z1539" s="253"/>
      <c r="AA1539" s="253"/>
      <c r="AB1539" s="253"/>
      <c r="AC1539" s="253"/>
      <c r="AD1539" s="253"/>
      <c r="AE1539" s="253"/>
      <c r="AF1539" s="253"/>
      <c r="AG1539" s="253"/>
      <c r="AH1539" s="253"/>
      <c r="AI1539" s="253">
        <v>0</v>
      </c>
      <c r="AJ1539" s="253"/>
      <c r="AK1539" s="253">
        <v>7950000</v>
      </c>
      <c r="AL1539" s="253"/>
      <c r="AM1539" s="253"/>
      <c r="AN1539" s="253"/>
      <c r="AO1539" s="253"/>
      <c r="AP1539" s="253"/>
      <c r="AQ1539" s="253"/>
      <c r="AR1539" s="253"/>
      <c r="AS1539" s="253">
        <f t="shared" si="186"/>
        <v>7950000</v>
      </c>
      <c r="AT1539" s="27">
        <f t="shared" si="180"/>
        <v>7950000</v>
      </c>
      <c r="BH1539" s="256"/>
    </row>
    <row r="1540" spans="1:60" ht="18" customHeight="1">
      <c r="A1540" s="218">
        <f>SUBTOTAL(3,$AT$7:AT1540)</f>
        <v>1534</v>
      </c>
      <c r="B1540" s="251" t="s">
        <v>14404</v>
      </c>
      <c r="C1540" s="251" t="str">
        <f t="shared" si="182"/>
        <v>018</v>
      </c>
      <c r="D1540" s="260" t="s">
        <v>14405</v>
      </c>
      <c r="E1540" s="258" t="s">
        <v>14406</v>
      </c>
      <c r="F1540" s="251" t="s">
        <v>9466</v>
      </c>
      <c r="G1540" s="251" t="s">
        <v>7106</v>
      </c>
      <c r="H1540" s="251"/>
      <c r="I1540" s="259" t="s">
        <v>8633</v>
      </c>
      <c r="J1540" s="252"/>
      <c r="K1540" s="259" t="s">
        <v>8633</v>
      </c>
      <c r="L1540" s="252"/>
      <c r="M1540" s="251" t="s">
        <v>14344</v>
      </c>
      <c r="N1540" s="251"/>
      <c r="O1540" s="251"/>
      <c r="P1540" s="251"/>
      <c r="Q1540" s="288">
        <v>6600000</v>
      </c>
      <c r="R1540" s="288"/>
      <c r="S1540" s="288"/>
      <c r="T1540" s="288"/>
      <c r="U1540" s="253"/>
      <c r="V1540" s="253"/>
      <c r="W1540" s="253"/>
      <c r="X1540" s="253"/>
      <c r="Y1540" s="253"/>
      <c r="Z1540" s="253"/>
      <c r="AA1540" s="253">
        <v>6600000</v>
      </c>
      <c r="AB1540" s="253"/>
      <c r="AC1540" s="253"/>
      <c r="AD1540" s="253"/>
      <c r="AE1540" s="253"/>
      <c r="AF1540" s="253"/>
      <c r="AG1540" s="253"/>
      <c r="AH1540" s="253"/>
      <c r="AI1540" s="253">
        <v>0</v>
      </c>
      <c r="AJ1540" s="253"/>
      <c r="AK1540" s="253">
        <v>7950000</v>
      </c>
      <c r="AL1540" s="253"/>
      <c r="AM1540" s="253"/>
      <c r="AN1540" s="253"/>
      <c r="AO1540" s="253"/>
      <c r="AP1540" s="253"/>
      <c r="AQ1540" s="253"/>
      <c r="AR1540" s="253"/>
      <c r="AS1540" s="253">
        <f t="shared" si="186"/>
        <v>7950000</v>
      </c>
      <c r="AT1540" s="27">
        <f t="shared" si="180"/>
        <v>7950000</v>
      </c>
      <c r="BH1540" s="256"/>
    </row>
    <row r="1541" spans="1:60" ht="18" customHeight="1">
      <c r="A1541" s="218">
        <f>SUBTOTAL(3,$AT$7:AT1541)</f>
        <v>1535</v>
      </c>
      <c r="B1541" s="251" t="s">
        <v>14407</v>
      </c>
      <c r="C1541" s="251" t="str">
        <f t="shared" si="182"/>
        <v>018</v>
      </c>
      <c r="D1541" s="260" t="s">
        <v>14408</v>
      </c>
      <c r="E1541" s="258" t="s">
        <v>13245</v>
      </c>
      <c r="F1541" s="251" t="s">
        <v>13172</v>
      </c>
      <c r="G1541" s="251" t="s">
        <v>7106</v>
      </c>
      <c r="H1541" s="251"/>
      <c r="I1541" s="259" t="s">
        <v>8633</v>
      </c>
      <c r="J1541" s="252"/>
      <c r="K1541" s="259" t="s">
        <v>8633</v>
      </c>
      <c r="L1541" s="252"/>
      <c r="M1541" s="251" t="s">
        <v>14344</v>
      </c>
      <c r="N1541" s="251"/>
      <c r="O1541" s="251"/>
      <c r="P1541" s="251"/>
      <c r="Q1541" s="288">
        <v>6600000</v>
      </c>
      <c r="R1541" s="288"/>
      <c r="S1541" s="288"/>
      <c r="T1541" s="288"/>
      <c r="U1541" s="253"/>
      <c r="V1541" s="253"/>
      <c r="W1541" s="253"/>
      <c r="X1541" s="253"/>
      <c r="Y1541" s="253"/>
      <c r="Z1541" s="253"/>
      <c r="AA1541" s="253">
        <v>6600000</v>
      </c>
      <c r="AB1541" s="253"/>
      <c r="AC1541" s="253"/>
      <c r="AD1541" s="253"/>
      <c r="AE1541" s="253"/>
      <c r="AF1541" s="253"/>
      <c r="AG1541" s="253"/>
      <c r="AH1541" s="253"/>
      <c r="AI1541" s="253">
        <v>0</v>
      </c>
      <c r="AJ1541" s="253"/>
      <c r="AK1541" s="253">
        <v>7950000</v>
      </c>
      <c r="AL1541" s="253"/>
      <c r="AM1541" s="253"/>
      <c r="AN1541" s="253"/>
      <c r="AO1541" s="253"/>
      <c r="AP1541" s="253"/>
      <c r="AQ1541" s="253"/>
      <c r="AR1541" s="253"/>
      <c r="AS1541" s="253">
        <f t="shared" si="186"/>
        <v>7950000</v>
      </c>
      <c r="AT1541" s="27">
        <f t="shared" si="180"/>
        <v>7950000</v>
      </c>
      <c r="BH1541" s="256"/>
    </row>
    <row r="1542" spans="1:60" ht="18" customHeight="1">
      <c r="A1542" s="218">
        <f>SUBTOTAL(3,$AT$7:AT1542)</f>
        <v>1536</v>
      </c>
      <c r="B1542" s="251" t="s">
        <v>14423</v>
      </c>
      <c r="C1542" s="251" t="str">
        <f t="shared" si="182"/>
        <v>018</v>
      </c>
      <c r="D1542" s="260" t="s">
        <v>14424</v>
      </c>
      <c r="E1542" s="258" t="s">
        <v>14425</v>
      </c>
      <c r="F1542" s="251" t="s">
        <v>11104</v>
      </c>
      <c r="G1542" s="251" t="s">
        <v>496</v>
      </c>
      <c r="H1542" s="251"/>
      <c r="I1542" s="259" t="s">
        <v>8633</v>
      </c>
      <c r="J1542" s="252"/>
      <c r="K1542" s="259" t="s">
        <v>8633</v>
      </c>
      <c r="L1542" s="252"/>
      <c r="M1542" s="251" t="s">
        <v>14344</v>
      </c>
      <c r="N1542" s="251"/>
      <c r="O1542" s="251"/>
      <c r="P1542" s="251"/>
      <c r="Q1542" s="288">
        <v>6600000</v>
      </c>
      <c r="R1542" s="288"/>
      <c r="S1542" s="288"/>
      <c r="T1542" s="288"/>
      <c r="U1542" s="253">
        <v>6600000</v>
      </c>
      <c r="V1542" s="253"/>
      <c r="W1542" s="253"/>
      <c r="X1542" s="253"/>
      <c r="Y1542" s="253"/>
      <c r="Z1542" s="253"/>
      <c r="AA1542" s="253"/>
      <c r="AB1542" s="253"/>
      <c r="AC1542" s="253"/>
      <c r="AD1542" s="253"/>
      <c r="AE1542" s="253"/>
      <c r="AF1542" s="253"/>
      <c r="AG1542" s="253"/>
      <c r="AH1542" s="253"/>
      <c r="AI1542" s="253">
        <v>0</v>
      </c>
      <c r="AJ1542" s="253"/>
      <c r="AK1542" s="253">
        <v>7950000</v>
      </c>
      <c r="AL1542" s="253"/>
      <c r="AM1542" s="253">
        <v>7950000</v>
      </c>
      <c r="AN1542" s="253"/>
      <c r="AO1542" s="253"/>
      <c r="AP1542" s="253"/>
      <c r="AQ1542" s="253"/>
      <c r="AR1542" s="253"/>
      <c r="AS1542" s="253">
        <f t="shared" si="186"/>
        <v>0</v>
      </c>
      <c r="AT1542" s="27">
        <f t="shared" si="180"/>
        <v>0</v>
      </c>
      <c r="BH1542" s="256"/>
    </row>
    <row r="1543" spans="1:60" ht="18" customHeight="1">
      <c r="A1543" s="218">
        <f>SUBTOTAL(3,$AT$7:AT1543)</f>
        <v>1537</v>
      </c>
      <c r="B1543" s="251" t="s">
        <v>14409</v>
      </c>
      <c r="C1543" s="251" t="str">
        <f t="shared" si="182"/>
        <v>018</v>
      </c>
      <c r="D1543" s="260" t="s">
        <v>14410</v>
      </c>
      <c r="E1543" s="258" t="s">
        <v>14411</v>
      </c>
      <c r="F1543" s="251" t="s">
        <v>1145</v>
      </c>
      <c r="G1543" s="251" t="s">
        <v>7106</v>
      </c>
      <c r="H1543" s="251"/>
      <c r="I1543" s="259" t="s">
        <v>8633</v>
      </c>
      <c r="J1543" s="252"/>
      <c r="K1543" s="259" t="s">
        <v>8633</v>
      </c>
      <c r="L1543" s="252"/>
      <c r="M1543" s="251" t="s">
        <v>14344</v>
      </c>
      <c r="N1543" s="251"/>
      <c r="O1543" s="253">
        <v>4000000</v>
      </c>
      <c r="P1543" s="253"/>
      <c r="Q1543" s="288">
        <v>6600000</v>
      </c>
      <c r="R1543" s="288"/>
      <c r="S1543" s="288"/>
      <c r="T1543" s="288"/>
      <c r="U1543" s="253"/>
      <c r="V1543" s="253"/>
      <c r="W1543" s="253"/>
      <c r="X1543" s="253"/>
      <c r="Y1543" s="253"/>
      <c r="Z1543" s="253"/>
      <c r="AA1543" s="253"/>
      <c r="AB1543" s="253"/>
      <c r="AC1543" s="253"/>
      <c r="AD1543" s="253"/>
      <c r="AE1543" s="253"/>
      <c r="AF1543" s="253"/>
      <c r="AG1543" s="253"/>
      <c r="AH1543" s="253"/>
      <c r="AI1543" s="253">
        <v>6600000</v>
      </c>
      <c r="AJ1543" s="253"/>
      <c r="AK1543" s="253">
        <v>7950000</v>
      </c>
      <c r="AL1543" s="253"/>
      <c r="AM1543" s="253"/>
      <c r="AN1543" s="253"/>
      <c r="AO1543" s="253"/>
      <c r="AP1543" s="253"/>
      <c r="AQ1543" s="253"/>
      <c r="AR1543" s="253"/>
      <c r="AS1543" s="253">
        <f t="shared" si="186"/>
        <v>7950000</v>
      </c>
      <c r="AT1543" s="27">
        <f>AI1543+AS1543+O1543</f>
        <v>18550000</v>
      </c>
      <c r="BH1543" s="256"/>
    </row>
    <row r="1544" spans="1:60" ht="18" customHeight="1">
      <c r="A1544" s="218">
        <f>SUBTOTAL(3,$AT$7:AT1544)</f>
        <v>1538</v>
      </c>
      <c r="B1544" s="251" t="s">
        <v>14432</v>
      </c>
      <c r="C1544" s="251" t="str">
        <f>MID(D1544:D3251,4,3)</f>
        <v>018</v>
      </c>
      <c r="D1544" s="260" t="s">
        <v>5857</v>
      </c>
      <c r="E1544" s="258" t="s">
        <v>14433</v>
      </c>
      <c r="F1544" s="251" t="s">
        <v>10993</v>
      </c>
      <c r="G1544" s="251" t="s">
        <v>7106</v>
      </c>
      <c r="H1544" s="251"/>
      <c r="I1544" s="259" t="s">
        <v>8633</v>
      </c>
      <c r="J1544" s="252"/>
      <c r="K1544" s="259" t="s">
        <v>8633</v>
      </c>
      <c r="L1544" s="252"/>
      <c r="M1544" s="251" t="s">
        <v>14344</v>
      </c>
      <c r="N1544" s="251"/>
      <c r="O1544" s="251"/>
      <c r="P1544" s="251"/>
      <c r="Q1544" s="288">
        <v>6600000</v>
      </c>
      <c r="R1544" s="288"/>
      <c r="S1544" s="288"/>
      <c r="T1544" s="288"/>
      <c r="U1544" s="253">
        <v>6600000</v>
      </c>
      <c r="V1544" s="253"/>
      <c r="W1544" s="253"/>
      <c r="X1544" s="253"/>
      <c r="Y1544" s="253"/>
      <c r="Z1544" s="253"/>
      <c r="AA1544" s="253"/>
      <c r="AB1544" s="253"/>
      <c r="AC1544" s="253"/>
      <c r="AD1544" s="253"/>
      <c r="AE1544" s="253"/>
      <c r="AF1544" s="253"/>
      <c r="AG1544" s="253"/>
      <c r="AH1544" s="253"/>
      <c r="AI1544" s="253">
        <v>0</v>
      </c>
      <c r="AJ1544" s="253"/>
      <c r="AK1544" s="253">
        <v>7950000</v>
      </c>
      <c r="AL1544" s="253"/>
      <c r="AM1544" s="253">
        <v>7950000</v>
      </c>
      <c r="AN1544" s="253"/>
      <c r="AO1544" s="253"/>
      <c r="AP1544" s="253"/>
      <c r="AQ1544" s="253"/>
      <c r="AR1544" s="253"/>
      <c r="AS1544" s="253">
        <f t="shared" si="186"/>
        <v>0</v>
      </c>
      <c r="AT1544" s="27">
        <f t="shared" ref="AT1544:AT1606" si="187">AI1544+AS1544</f>
        <v>0</v>
      </c>
      <c r="BH1544" s="256"/>
    </row>
    <row r="1545" spans="1:60" ht="18" customHeight="1">
      <c r="A1545" s="218">
        <f>SUBTOTAL(3,$AT$7:AT1545)</f>
        <v>1539</v>
      </c>
      <c r="B1545" s="251" t="s">
        <v>14420</v>
      </c>
      <c r="C1545" s="251" t="str">
        <f>MID(D1545:D3246,4,3)</f>
        <v>018</v>
      </c>
      <c r="D1545" s="260" t="s">
        <v>14421</v>
      </c>
      <c r="E1545" s="258" t="s">
        <v>14422</v>
      </c>
      <c r="F1545" s="251" t="s">
        <v>11925</v>
      </c>
      <c r="G1545" s="251" t="s">
        <v>496</v>
      </c>
      <c r="H1545" s="251"/>
      <c r="I1545" s="259" t="s">
        <v>8633</v>
      </c>
      <c r="J1545" s="252"/>
      <c r="K1545" s="259" t="s">
        <v>8633</v>
      </c>
      <c r="L1545" s="252"/>
      <c r="M1545" s="251" t="s">
        <v>14344</v>
      </c>
      <c r="N1545" s="251"/>
      <c r="O1545" s="251"/>
      <c r="P1545" s="251"/>
      <c r="Q1545" s="288">
        <v>6600000</v>
      </c>
      <c r="R1545" s="288"/>
      <c r="S1545" s="288"/>
      <c r="T1545" s="288"/>
      <c r="U1545" s="253"/>
      <c r="V1545" s="253"/>
      <c r="W1545" s="253">
        <v>6600000</v>
      </c>
      <c r="X1545" s="253"/>
      <c r="Y1545" s="253"/>
      <c r="Z1545" s="253"/>
      <c r="AA1545" s="253"/>
      <c r="AB1545" s="253"/>
      <c r="AC1545" s="253"/>
      <c r="AD1545" s="253"/>
      <c r="AE1545" s="253"/>
      <c r="AF1545" s="253"/>
      <c r="AG1545" s="253"/>
      <c r="AH1545" s="253"/>
      <c r="AI1545" s="253">
        <v>0</v>
      </c>
      <c r="AJ1545" s="253"/>
      <c r="AK1545" s="253">
        <v>7950000</v>
      </c>
      <c r="AL1545" s="253"/>
      <c r="AM1545" s="253">
        <v>7950000</v>
      </c>
      <c r="AN1545" s="253"/>
      <c r="AO1545" s="253"/>
      <c r="AP1545" s="253"/>
      <c r="AQ1545" s="253"/>
      <c r="AR1545" s="253"/>
      <c r="AS1545" s="253">
        <f t="shared" si="186"/>
        <v>0</v>
      </c>
      <c r="AT1545" s="27">
        <f t="shared" si="187"/>
        <v>0</v>
      </c>
      <c r="BH1545" s="256"/>
    </row>
    <row r="1546" spans="1:60" ht="18" customHeight="1">
      <c r="A1546" s="218">
        <f>SUBTOTAL(3,$AT$7:AT1546)</f>
        <v>1540</v>
      </c>
      <c r="B1546" s="251" t="s">
        <v>14426</v>
      </c>
      <c r="C1546" s="251" t="str">
        <f t="shared" ref="C1546:C1575" si="188">MID(D1546:D3253,4,3)</f>
        <v>018</v>
      </c>
      <c r="D1546" s="260" t="s">
        <v>14427</v>
      </c>
      <c r="E1546" s="258" t="s">
        <v>14428</v>
      </c>
      <c r="F1546" s="251" t="s">
        <v>10739</v>
      </c>
      <c r="G1546" s="251" t="s">
        <v>496</v>
      </c>
      <c r="H1546" s="251"/>
      <c r="I1546" s="259" t="s">
        <v>8633</v>
      </c>
      <c r="J1546" s="252"/>
      <c r="K1546" s="259" t="s">
        <v>8633</v>
      </c>
      <c r="L1546" s="252"/>
      <c r="M1546" s="251" t="s">
        <v>14344</v>
      </c>
      <c r="N1546" s="251"/>
      <c r="O1546" s="251"/>
      <c r="P1546" s="251"/>
      <c r="Q1546" s="288">
        <v>6600000</v>
      </c>
      <c r="R1546" s="288"/>
      <c r="S1546" s="288"/>
      <c r="T1546" s="288"/>
      <c r="U1546" s="253"/>
      <c r="V1546" s="253"/>
      <c r="W1546" s="253">
        <v>6600000</v>
      </c>
      <c r="X1546" s="253"/>
      <c r="Y1546" s="253"/>
      <c r="Z1546" s="253"/>
      <c r="AA1546" s="253"/>
      <c r="AB1546" s="253"/>
      <c r="AC1546" s="253"/>
      <c r="AD1546" s="253"/>
      <c r="AE1546" s="253"/>
      <c r="AF1546" s="253"/>
      <c r="AG1546" s="253"/>
      <c r="AH1546" s="253"/>
      <c r="AI1546" s="253">
        <v>0</v>
      </c>
      <c r="AJ1546" s="253"/>
      <c r="AK1546" s="253">
        <v>7950000</v>
      </c>
      <c r="AL1546" s="253"/>
      <c r="AM1546" s="253">
        <v>7950000</v>
      </c>
      <c r="AN1546" s="253"/>
      <c r="AO1546" s="253"/>
      <c r="AP1546" s="253"/>
      <c r="AQ1546" s="253"/>
      <c r="AR1546" s="253"/>
      <c r="AS1546" s="253">
        <f t="shared" si="186"/>
        <v>0</v>
      </c>
      <c r="AT1546" s="27">
        <f t="shared" si="187"/>
        <v>0</v>
      </c>
      <c r="BH1546" s="256"/>
    </row>
    <row r="1547" spans="1:60" ht="18" customHeight="1">
      <c r="A1547" s="218">
        <f>SUBTOTAL(3,$AT$7:AT1547)</f>
        <v>1541</v>
      </c>
      <c r="B1547" s="251" t="s">
        <v>14440</v>
      </c>
      <c r="C1547" s="251" t="str">
        <f t="shared" si="188"/>
        <v>018</v>
      </c>
      <c r="D1547" s="260" t="s">
        <v>5234</v>
      </c>
      <c r="E1547" s="258" t="s">
        <v>14441</v>
      </c>
      <c r="F1547" s="251" t="s">
        <v>10957</v>
      </c>
      <c r="G1547" s="251" t="s">
        <v>7106</v>
      </c>
      <c r="H1547" s="251"/>
      <c r="I1547" s="259" t="s">
        <v>8633</v>
      </c>
      <c r="J1547" s="252"/>
      <c r="K1547" s="259" t="s">
        <v>8633</v>
      </c>
      <c r="L1547" s="252"/>
      <c r="M1547" s="251" t="s">
        <v>14344</v>
      </c>
      <c r="N1547" s="251"/>
      <c r="O1547" s="251"/>
      <c r="P1547" s="251"/>
      <c r="Q1547" s="288">
        <v>6600000</v>
      </c>
      <c r="R1547" s="288"/>
      <c r="S1547" s="288"/>
      <c r="T1547" s="288"/>
      <c r="U1547" s="253">
        <v>6600000</v>
      </c>
      <c r="V1547" s="253"/>
      <c r="W1547" s="253"/>
      <c r="X1547" s="253"/>
      <c r="Y1547" s="253"/>
      <c r="Z1547" s="253"/>
      <c r="AA1547" s="253"/>
      <c r="AB1547" s="253"/>
      <c r="AC1547" s="253"/>
      <c r="AD1547" s="253"/>
      <c r="AE1547" s="253"/>
      <c r="AF1547" s="253"/>
      <c r="AG1547" s="253"/>
      <c r="AH1547" s="253"/>
      <c r="AI1547" s="253">
        <v>0</v>
      </c>
      <c r="AJ1547" s="253"/>
      <c r="AK1547" s="253">
        <v>7950000</v>
      </c>
      <c r="AL1547" s="253"/>
      <c r="AM1547" s="253">
        <v>7950000</v>
      </c>
      <c r="AN1547" s="253"/>
      <c r="AO1547" s="253"/>
      <c r="AP1547" s="253"/>
      <c r="AQ1547" s="253"/>
      <c r="AR1547" s="253"/>
      <c r="AS1547" s="253">
        <f t="shared" si="186"/>
        <v>0</v>
      </c>
      <c r="AT1547" s="27">
        <f t="shared" si="187"/>
        <v>0</v>
      </c>
      <c r="BH1547" s="256"/>
    </row>
    <row r="1548" spans="1:60" ht="18" customHeight="1">
      <c r="A1548" s="218">
        <f>SUBTOTAL(3,$AT$7:AT1548)</f>
        <v>1542</v>
      </c>
      <c r="B1548" s="251" t="s">
        <v>14442</v>
      </c>
      <c r="C1548" s="251" t="str">
        <f t="shared" si="188"/>
        <v>018</v>
      </c>
      <c r="D1548" s="260" t="s">
        <v>5004</v>
      </c>
      <c r="E1548" s="258" t="s">
        <v>14443</v>
      </c>
      <c r="F1548" s="251" t="s">
        <v>11164</v>
      </c>
      <c r="G1548" s="251" t="s">
        <v>7106</v>
      </c>
      <c r="H1548" s="251"/>
      <c r="I1548" s="259" t="s">
        <v>8633</v>
      </c>
      <c r="J1548" s="252"/>
      <c r="K1548" s="259" t="s">
        <v>8633</v>
      </c>
      <c r="L1548" s="252"/>
      <c r="M1548" s="251" t="s">
        <v>14344</v>
      </c>
      <c r="N1548" s="251"/>
      <c r="O1548" s="251"/>
      <c r="P1548" s="251"/>
      <c r="Q1548" s="288">
        <v>6600000</v>
      </c>
      <c r="R1548" s="288"/>
      <c r="S1548" s="288"/>
      <c r="T1548" s="288"/>
      <c r="U1548" s="253">
        <v>6600000</v>
      </c>
      <c r="V1548" s="253"/>
      <c r="W1548" s="253"/>
      <c r="X1548" s="253"/>
      <c r="Y1548" s="253"/>
      <c r="Z1548" s="253"/>
      <c r="AA1548" s="253"/>
      <c r="AB1548" s="253"/>
      <c r="AC1548" s="253"/>
      <c r="AD1548" s="253"/>
      <c r="AE1548" s="253"/>
      <c r="AF1548" s="253"/>
      <c r="AG1548" s="253"/>
      <c r="AH1548" s="253"/>
      <c r="AI1548" s="253">
        <v>0</v>
      </c>
      <c r="AJ1548" s="253"/>
      <c r="AK1548" s="253">
        <v>7950000</v>
      </c>
      <c r="AL1548" s="253"/>
      <c r="AM1548" s="253">
        <v>7950000</v>
      </c>
      <c r="AN1548" s="253"/>
      <c r="AO1548" s="253"/>
      <c r="AP1548" s="253"/>
      <c r="AQ1548" s="253"/>
      <c r="AR1548" s="253"/>
      <c r="AS1548" s="253">
        <f t="shared" si="186"/>
        <v>0</v>
      </c>
      <c r="AT1548" s="27">
        <f t="shared" si="187"/>
        <v>0</v>
      </c>
      <c r="BH1548" s="256"/>
    </row>
    <row r="1549" spans="1:60" ht="18" customHeight="1">
      <c r="A1549" s="218">
        <f>SUBTOTAL(3,$AT$7:AT1549)</f>
        <v>1543</v>
      </c>
      <c r="B1549" s="251" t="s">
        <v>14429</v>
      </c>
      <c r="C1549" s="251" t="str">
        <f t="shared" si="188"/>
        <v>018</v>
      </c>
      <c r="D1549" s="260" t="s">
        <v>14430</v>
      </c>
      <c r="E1549" s="258" t="s">
        <v>14431</v>
      </c>
      <c r="F1549" s="251" t="s">
        <v>10680</v>
      </c>
      <c r="G1549" s="251" t="s">
        <v>496</v>
      </c>
      <c r="H1549" s="251"/>
      <c r="I1549" s="259" t="s">
        <v>8633</v>
      </c>
      <c r="J1549" s="252"/>
      <c r="K1549" s="259" t="s">
        <v>8633</v>
      </c>
      <c r="L1549" s="252"/>
      <c r="M1549" s="251" t="s">
        <v>14344</v>
      </c>
      <c r="N1549" s="251"/>
      <c r="O1549" s="251"/>
      <c r="P1549" s="251"/>
      <c r="Q1549" s="288">
        <v>6600000</v>
      </c>
      <c r="R1549" s="288"/>
      <c r="S1549" s="288"/>
      <c r="T1549" s="288"/>
      <c r="U1549" s="253"/>
      <c r="V1549" s="253"/>
      <c r="W1549" s="253"/>
      <c r="X1549" s="253"/>
      <c r="Y1549" s="253">
        <v>6600000</v>
      </c>
      <c r="Z1549" s="253"/>
      <c r="AA1549" s="253"/>
      <c r="AB1549" s="253"/>
      <c r="AC1549" s="253"/>
      <c r="AD1549" s="253"/>
      <c r="AE1549" s="253"/>
      <c r="AF1549" s="253"/>
      <c r="AG1549" s="253"/>
      <c r="AH1549" s="253"/>
      <c r="AI1549" s="253">
        <v>0</v>
      </c>
      <c r="AJ1549" s="253"/>
      <c r="AK1549" s="253">
        <v>7950000</v>
      </c>
      <c r="AL1549" s="253"/>
      <c r="AM1549" s="253"/>
      <c r="AN1549" s="253"/>
      <c r="AO1549" s="253"/>
      <c r="AP1549" s="253"/>
      <c r="AQ1549" s="253"/>
      <c r="AR1549" s="253"/>
      <c r="AS1549" s="253">
        <f t="shared" si="186"/>
        <v>7950000</v>
      </c>
      <c r="AT1549" s="27">
        <f t="shared" si="187"/>
        <v>7950000</v>
      </c>
      <c r="BH1549" s="256"/>
    </row>
    <row r="1550" spans="1:60" ht="18" customHeight="1">
      <c r="A1550" s="218">
        <f>SUBTOTAL(3,$AT$7:AT1550)</f>
        <v>1544</v>
      </c>
      <c r="B1550" s="251" t="s">
        <v>14447</v>
      </c>
      <c r="C1550" s="251" t="str">
        <f t="shared" si="188"/>
        <v>018</v>
      </c>
      <c r="D1550" s="260" t="s">
        <v>6031</v>
      </c>
      <c r="E1550" s="258" t="s">
        <v>14448</v>
      </c>
      <c r="F1550" s="251" t="s">
        <v>11018</v>
      </c>
      <c r="G1550" s="251" t="s">
        <v>7106</v>
      </c>
      <c r="H1550" s="251"/>
      <c r="I1550" s="259" t="s">
        <v>8633</v>
      </c>
      <c r="J1550" s="252"/>
      <c r="K1550" s="259" t="s">
        <v>8633</v>
      </c>
      <c r="L1550" s="252"/>
      <c r="M1550" s="251" t="s">
        <v>14344</v>
      </c>
      <c r="N1550" s="251"/>
      <c r="O1550" s="251"/>
      <c r="P1550" s="251"/>
      <c r="Q1550" s="288">
        <v>6600000</v>
      </c>
      <c r="R1550" s="288"/>
      <c r="S1550" s="288"/>
      <c r="T1550" s="288"/>
      <c r="U1550" s="253">
        <v>6600000</v>
      </c>
      <c r="V1550" s="253"/>
      <c r="W1550" s="253"/>
      <c r="X1550" s="253"/>
      <c r="Y1550" s="253"/>
      <c r="Z1550" s="253"/>
      <c r="AA1550" s="253"/>
      <c r="AB1550" s="253"/>
      <c r="AC1550" s="253"/>
      <c r="AD1550" s="253"/>
      <c r="AE1550" s="253"/>
      <c r="AF1550" s="253"/>
      <c r="AG1550" s="253"/>
      <c r="AH1550" s="253"/>
      <c r="AI1550" s="253">
        <v>0</v>
      </c>
      <c r="AJ1550" s="253"/>
      <c r="AK1550" s="253">
        <v>7950000</v>
      </c>
      <c r="AL1550" s="253"/>
      <c r="AM1550" s="253">
        <v>7950000</v>
      </c>
      <c r="AN1550" s="253"/>
      <c r="AO1550" s="253"/>
      <c r="AP1550" s="253"/>
      <c r="AQ1550" s="253"/>
      <c r="AR1550" s="253"/>
      <c r="AS1550" s="253">
        <f t="shared" si="186"/>
        <v>0</v>
      </c>
      <c r="AT1550" s="27">
        <f t="shared" si="187"/>
        <v>0</v>
      </c>
      <c r="BH1550" s="256"/>
    </row>
    <row r="1551" spans="1:60" ht="18" customHeight="1">
      <c r="A1551" s="218">
        <f>SUBTOTAL(3,$AT$7:AT1551)</f>
        <v>1545</v>
      </c>
      <c r="B1551" s="251" t="s">
        <v>14449</v>
      </c>
      <c r="C1551" s="251" t="str">
        <f t="shared" si="188"/>
        <v>018</v>
      </c>
      <c r="D1551" s="260" t="s">
        <v>6365</v>
      </c>
      <c r="E1551" s="258" t="s">
        <v>14450</v>
      </c>
      <c r="F1551" s="251" t="s">
        <v>10514</v>
      </c>
      <c r="G1551" s="251" t="s">
        <v>7106</v>
      </c>
      <c r="H1551" s="251"/>
      <c r="I1551" s="259" t="s">
        <v>8633</v>
      </c>
      <c r="J1551" s="252"/>
      <c r="K1551" s="259" t="s">
        <v>8633</v>
      </c>
      <c r="L1551" s="252"/>
      <c r="M1551" s="251" t="s">
        <v>14344</v>
      </c>
      <c r="N1551" s="251"/>
      <c r="O1551" s="251"/>
      <c r="P1551" s="251"/>
      <c r="Q1551" s="288">
        <v>6600000</v>
      </c>
      <c r="R1551" s="288"/>
      <c r="S1551" s="288"/>
      <c r="T1551" s="288"/>
      <c r="U1551" s="253">
        <v>6600000</v>
      </c>
      <c r="V1551" s="253"/>
      <c r="W1551" s="253"/>
      <c r="X1551" s="253"/>
      <c r="Y1551" s="253"/>
      <c r="Z1551" s="253"/>
      <c r="AA1551" s="253"/>
      <c r="AB1551" s="253"/>
      <c r="AC1551" s="253"/>
      <c r="AD1551" s="253"/>
      <c r="AE1551" s="253"/>
      <c r="AF1551" s="253"/>
      <c r="AG1551" s="253"/>
      <c r="AH1551" s="253"/>
      <c r="AI1551" s="253">
        <v>0</v>
      </c>
      <c r="AJ1551" s="253"/>
      <c r="AK1551" s="253">
        <v>7950000</v>
      </c>
      <c r="AL1551" s="253"/>
      <c r="AM1551" s="253"/>
      <c r="AN1551" s="253"/>
      <c r="AO1551" s="253">
        <v>7950000</v>
      </c>
      <c r="AP1551" s="253"/>
      <c r="AQ1551" s="253"/>
      <c r="AR1551" s="253"/>
      <c r="AS1551" s="253">
        <f>IF(SUM(AL1551:AO1551)&lt;SUM(AK1551),SUM(AK1551)-SUM(AL1551:AO1551),)</f>
        <v>0</v>
      </c>
      <c r="AT1551" s="27">
        <f t="shared" si="187"/>
        <v>0</v>
      </c>
      <c r="BH1551" s="256"/>
    </row>
    <row r="1552" spans="1:60" ht="18" customHeight="1">
      <c r="A1552" s="218">
        <f>SUBTOTAL(3,$AT$7:AT1552)</f>
        <v>1546</v>
      </c>
      <c r="B1552" s="251" t="s">
        <v>14451</v>
      </c>
      <c r="C1552" s="251" t="str">
        <f t="shared" si="188"/>
        <v>018</v>
      </c>
      <c r="D1552" s="260" t="s">
        <v>5393</v>
      </c>
      <c r="E1552" s="258" t="s">
        <v>9762</v>
      </c>
      <c r="F1552" s="251" t="s">
        <v>12188</v>
      </c>
      <c r="G1552" s="251" t="s">
        <v>7106</v>
      </c>
      <c r="H1552" s="251"/>
      <c r="I1552" s="259" t="s">
        <v>8633</v>
      </c>
      <c r="J1552" s="252"/>
      <c r="K1552" s="259" t="s">
        <v>8633</v>
      </c>
      <c r="L1552" s="252"/>
      <c r="M1552" s="251" t="s">
        <v>14344</v>
      </c>
      <c r="N1552" s="251"/>
      <c r="O1552" s="251"/>
      <c r="P1552" s="251"/>
      <c r="Q1552" s="288">
        <v>6600000</v>
      </c>
      <c r="R1552" s="288"/>
      <c r="S1552" s="288"/>
      <c r="T1552" s="288"/>
      <c r="U1552" s="253">
        <v>6600000</v>
      </c>
      <c r="V1552" s="253"/>
      <c r="W1552" s="253"/>
      <c r="X1552" s="253"/>
      <c r="Y1552" s="253"/>
      <c r="Z1552" s="253"/>
      <c r="AA1552" s="253"/>
      <c r="AB1552" s="253"/>
      <c r="AC1552" s="253"/>
      <c r="AD1552" s="253"/>
      <c r="AE1552" s="253"/>
      <c r="AF1552" s="253"/>
      <c r="AG1552" s="253"/>
      <c r="AH1552" s="253"/>
      <c r="AI1552" s="253">
        <v>0</v>
      </c>
      <c r="AJ1552" s="253"/>
      <c r="AK1552" s="253">
        <v>7950000</v>
      </c>
      <c r="AL1552" s="253"/>
      <c r="AM1552" s="253">
        <v>7950000</v>
      </c>
      <c r="AN1552" s="253"/>
      <c r="AO1552" s="253"/>
      <c r="AP1552" s="253"/>
      <c r="AQ1552" s="253"/>
      <c r="AR1552" s="253"/>
      <c r="AS1552" s="253">
        <f>IF(SUM(AL1552:AM1552)&lt;SUM(AK1552),SUM(AK1552)-SUM(AL1552:AM1552),)</f>
        <v>0</v>
      </c>
      <c r="AT1552" s="27">
        <f t="shared" si="187"/>
        <v>0</v>
      </c>
      <c r="BH1552" s="256"/>
    </row>
    <row r="1553" spans="1:60" ht="18" customHeight="1">
      <c r="A1553" s="218">
        <f>SUBTOTAL(3,$AT$7:AT1553)</f>
        <v>1547</v>
      </c>
      <c r="B1553" s="251" t="s">
        <v>14434</v>
      </c>
      <c r="C1553" s="251" t="str">
        <f t="shared" si="188"/>
        <v>018</v>
      </c>
      <c r="D1553" s="260" t="s">
        <v>14435</v>
      </c>
      <c r="E1553" s="258" t="s">
        <v>14436</v>
      </c>
      <c r="F1553" s="251" t="s">
        <v>11523</v>
      </c>
      <c r="G1553" s="251" t="s">
        <v>7106</v>
      </c>
      <c r="H1553" s="251"/>
      <c r="I1553" s="259" t="s">
        <v>8633</v>
      </c>
      <c r="J1553" s="252"/>
      <c r="K1553" s="259" t="s">
        <v>8633</v>
      </c>
      <c r="L1553" s="252"/>
      <c r="M1553" s="251" t="s">
        <v>14344</v>
      </c>
      <c r="N1553" s="251"/>
      <c r="O1553" s="251"/>
      <c r="P1553" s="251"/>
      <c r="Q1553" s="288">
        <v>6600000</v>
      </c>
      <c r="R1553" s="288"/>
      <c r="S1553" s="288"/>
      <c r="T1553" s="288"/>
      <c r="U1553" s="253"/>
      <c r="V1553" s="253"/>
      <c r="W1553" s="253"/>
      <c r="X1553" s="253"/>
      <c r="Y1553" s="253"/>
      <c r="Z1553" s="253"/>
      <c r="AA1553" s="253">
        <v>6600000</v>
      </c>
      <c r="AB1553" s="253"/>
      <c r="AC1553" s="253"/>
      <c r="AD1553" s="253"/>
      <c r="AE1553" s="253"/>
      <c r="AF1553" s="253"/>
      <c r="AG1553" s="253"/>
      <c r="AH1553" s="253"/>
      <c r="AI1553" s="253">
        <v>0</v>
      </c>
      <c r="AJ1553" s="253"/>
      <c r="AK1553" s="253">
        <v>7950000</v>
      </c>
      <c r="AL1553" s="253"/>
      <c r="AM1553" s="253"/>
      <c r="AN1553" s="253"/>
      <c r="AO1553" s="253"/>
      <c r="AP1553" s="253"/>
      <c r="AQ1553" s="253"/>
      <c r="AR1553" s="253"/>
      <c r="AS1553" s="253">
        <f>IF(SUM(AL1553:AM1553)&lt;SUM(AK1553),SUM(AK1553)-SUM(AL1553:AM1553),)</f>
        <v>7950000</v>
      </c>
      <c r="AT1553" s="27">
        <f t="shared" si="187"/>
        <v>7950000</v>
      </c>
      <c r="BH1553" s="256"/>
    </row>
    <row r="1554" spans="1:60" ht="18" customHeight="1">
      <c r="A1554" s="218">
        <f>SUBTOTAL(3,$AT$7:AT1554)</f>
        <v>1548</v>
      </c>
      <c r="B1554" s="251" t="s">
        <v>14455</v>
      </c>
      <c r="C1554" s="251" t="str">
        <f t="shared" si="188"/>
        <v>018</v>
      </c>
      <c r="D1554" s="260" t="s">
        <v>6123</v>
      </c>
      <c r="E1554" s="258" t="s">
        <v>10198</v>
      </c>
      <c r="F1554" s="251" t="s">
        <v>10736</v>
      </c>
      <c r="G1554" s="251" t="s">
        <v>496</v>
      </c>
      <c r="H1554" s="251"/>
      <c r="I1554" s="259" t="s">
        <v>8633</v>
      </c>
      <c r="J1554" s="252"/>
      <c r="K1554" s="259" t="s">
        <v>8633</v>
      </c>
      <c r="L1554" s="252"/>
      <c r="M1554" s="251" t="s">
        <v>14344</v>
      </c>
      <c r="N1554" s="251"/>
      <c r="O1554" s="251"/>
      <c r="P1554" s="251"/>
      <c r="Q1554" s="288">
        <v>6600000</v>
      </c>
      <c r="R1554" s="288"/>
      <c r="S1554" s="288"/>
      <c r="T1554" s="288"/>
      <c r="U1554" s="253">
        <v>6600000</v>
      </c>
      <c r="V1554" s="253"/>
      <c r="W1554" s="253"/>
      <c r="X1554" s="253"/>
      <c r="Y1554" s="253"/>
      <c r="Z1554" s="253"/>
      <c r="AA1554" s="253"/>
      <c r="AB1554" s="253"/>
      <c r="AC1554" s="253"/>
      <c r="AD1554" s="253"/>
      <c r="AE1554" s="253"/>
      <c r="AF1554" s="253"/>
      <c r="AG1554" s="253"/>
      <c r="AH1554" s="253"/>
      <c r="AI1554" s="253">
        <v>0</v>
      </c>
      <c r="AJ1554" s="253"/>
      <c r="AK1554" s="253">
        <v>7950000</v>
      </c>
      <c r="AL1554" s="253"/>
      <c r="AM1554" s="253">
        <v>7950000</v>
      </c>
      <c r="AN1554" s="253"/>
      <c r="AO1554" s="253"/>
      <c r="AP1554" s="253"/>
      <c r="AQ1554" s="253"/>
      <c r="AR1554" s="253"/>
      <c r="AS1554" s="253">
        <f>IF(SUM(AL1554:AM1554)&lt;SUM(AK1554),SUM(AK1554)-SUM(AL1554:AM1554),)</f>
        <v>0</v>
      </c>
      <c r="AT1554" s="27">
        <f t="shared" si="187"/>
        <v>0</v>
      </c>
      <c r="BH1554" s="256"/>
    </row>
    <row r="1555" spans="1:60" ht="18" customHeight="1">
      <c r="A1555" s="218">
        <f>SUBTOTAL(3,$AT$7:AT1555)</f>
        <v>1549</v>
      </c>
      <c r="B1555" s="251" t="s">
        <v>14456</v>
      </c>
      <c r="C1555" s="251" t="str">
        <f t="shared" si="188"/>
        <v>018</v>
      </c>
      <c r="D1555" s="260" t="s">
        <v>6819</v>
      </c>
      <c r="E1555" s="258" t="s">
        <v>14457</v>
      </c>
      <c r="F1555" s="251" t="s">
        <v>11582</v>
      </c>
      <c r="G1555" s="251" t="s">
        <v>496</v>
      </c>
      <c r="H1555" s="251"/>
      <c r="I1555" s="259" t="s">
        <v>8633</v>
      </c>
      <c r="J1555" s="252"/>
      <c r="K1555" s="259" t="s">
        <v>8633</v>
      </c>
      <c r="L1555" s="252"/>
      <c r="M1555" s="251" t="s">
        <v>14344</v>
      </c>
      <c r="N1555" s="251"/>
      <c r="O1555" s="251"/>
      <c r="P1555" s="251"/>
      <c r="Q1555" s="288">
        <v>6600000</v>
      </c>
      <c r="R1555" s="288"/>
      <c r="S1555" s="288"/>
      <c r="T1555" s="288"/>
      <c r="U1555" s="253">
        <v>6600000</v>
      </c>
      <c r="V1555" s="253"/>
      <c r="W1555" s="253"/>
      <c r="X1555" s="253"/>
      <c r="Y1555" s="253"/>
      <c r="Z1555" s="253"/>
      <c r="AA1555" s="253"/>
      <c r="AB1555" s="253"/>
      <c r="AC1555" s="253"/>
      <c r="AD1555" s="253"/>
      <c r="AE1555" s="253"/>
      <c r="AF1555" s="253"/>
      <c r="AG1555" s="253"/>
      <c r="AH1555" s="253"/>
      <c r="AI1555" s="253">
        <v>0</v>
      </c>
      <c r="AJ1555" s="253"/>
      <c r="AK1555" s="253">
        <v>7950000</v>
      </c>
      <c r="AL1555" s="253"/>
      <c r="AM1555" s="253"/>
      <c r="AN1555" s="253"/>
      <c r="AO1555" s="253"/>
      <c r="AP1555" s="253"/>
      <c r="AQ1555" s="253"/>
      <c r="AR1555" s="253"/>
      <c r="AS1555" s="253">
        <f>IF(SUM(AL1555:AM1555)&lt;SUM(AK1555),SUM(AK1555)-SUM(AL1555:AM1555),)</f>
        <v>7950000</v>
      </c>
      <c r="AT1555" s="27">
        <f t="shared" si="187"/>
        <v>7950000</v>
      </c>
      <c r="BH1555" s="256"/>
    </row>
    <row r="1556" spans="1:60" ht="18" customHeight="1">
      <c r="A1556" s="218">
        <f>SUBTOTAL(3,$AT$7:AT1556)</f>
        <v>1550</v>
      </c>
      <c r="B1556" s="251" t="s">
        <v>14458</v>
      </c>
      <c r="C1556" s="251" t="str">
        <f t="shared" si="188"/>
        <v>018</v>
      </c>
      <c r="D1556" s="260" t="s">
        <v>5370</v>
      </c>
      <c r="E1556" s="258" t="s">
        <v>10204</v>
      </c>
      <c r="F1556" s="251" t="s">
        <v>11257</v>
      </c>
      <c r="G1556" s="251" t="s">
        <v>7106</v>
      </c>
      <c r="H1556" s="251"/>
      <c r="I1556" s="259" t="s">
        <v>8633</v>
      </c>
      <c r="J1556" s="252"/>
      <c r="K1556" s="259" t="s">
        <v>8633</v>
      </c>
      <c r="L1556" s="252"/>
      <c r="M1556" s="251" t="s">
        <v>14344</v>
      </c>
      <c r="N1556" s="251"/>
      <c r="O1556" s="251"/>
      <c r="P1556" s="251"/>
      <c r="Q1556" s="288">
        <v>6600000</v>
      </c>
      <c r="R1556" s="288"/>
      <c r="S1556" s="288"/>
      <c r="T1556" s="288"/>
      <c r="U1556" s="253">
        <v>6600000</v>
      </c>
      <c r="V1556" s="253"/>
      <c r="W1556" s="253"/>
      <c r="X1556" s="253"/>
      <c r="Y1556" s="253"/>
      <c r="Z1556" s="253"/>
      <c r="AA1556" s="253"/>
      <c r="AB1556" s="253"/>
      <c r="AC1556" s="253"/>
      <c r="AD1556" s="253"/>
      <c r="AE1556" s="253"/>
      <c r="AF1556" s="253"/>
      <c r="AG1556" s="253"/>
      <c r="AH1556" s="253"/>
      <c r="AI1556" s="253">
        <v>0</v>
      </c>
      <c r="AJ1556" s="253"/>
      <c r="AK1556" s="253">
        <v>7950000</v>
      </c>
      <c r="AL1556" s="253"/>
      <c r="AM1556" s="253"/>
      <c r="AN1556" s="253"/>
      <c r="AO1556" s="253">
        <v>7950000</v>
      </c>
      <c r="AP1556" s="253"/>
      <c r="AQ1556" s="253"/>
      <c r="AR1556" s="253"/>
      <c r="AS1556" s="253">
        <f>IF(SUM(AL1556:AO1556)&lt;SUM(AK1556),SUM(AK1556)-SUM(AL1556:AO1556),)</f>
        <v>0</v>
      </c>
      <c r="AT1556" s="27">
        <f t="shared" si="187"/>
        <v>0</v>
      </c>
      <c r="BH1556" s="256"/>
    </row>
    <row r="1557" spans="1:60" ht="18" customHeight="1">
      <c r="A1557" s="218">
        <f>SUBTOTAL(3,$AT$7:AT1557)</f>
        <v>1551</v>
      </c>
      <c r="B1557" s="251" t="s">
        <v>14459</v>
      </c>
      <c r="C1557" s="251" t="str">
        <f t="shared" si="188"/>
        <v>018</v>
      </c>
      <c r="D1557" s="260" t="s">
        <v>4908</v>
      </c>
      <c r="E1557" s="258" t="s">
        <v>14460</v>
      </c>
      <c r="F1557" s="251" t="s">
        <v>10810</v>
      </c>
      <c r="G1557" s="251" t="s">
        <v>7106</v>
      </c>
      <c r="H1557" s="251"/>
      <c r="I1557" s="259" t="s">
        <v>8633</v>
      </c>
      <c r="J1557" s="252"/>
      <c r="K1557" s="259" t="s">
        <v>8633</v>
      </c>
      <c r="L1557" s="252"/>
      <c r="M1557" s="251" t="s">
        <v>14344</v>
      </c>
      <c r="N1557" s="251"/>
      <c r="O1557" s="251"/>
      <c r="P1557" s="251"/>
      <c r="Q1557" s="288">
        <v>6600000</v>
      </c>
      <c r="R1557" s="288"/>
      <c r="S1557" s="288"/>
      <c r="T1557" s="288"/>
      <c r="U1557" s="253">
        <v>6600000</v>
      </c>
      <c r="V1557" s="253"/>
      <c r="W1557" s="253"/>
      <c r="X1557" s="253"/>
      <c r="Y1557" s="253"/>
      <c r="Z1557" s="253"/>
      <c r="AA1557" s="253"/>
      <c r="AB1557" s="253"/>
      <c r="AC1557" s="253"/>
      <c r="AD1557" s="253"/>
      <c r="AE1557" s="253"/>
      <c r="AF1557" s="253"/>
      <c r="AG1557" s="253"/>
      <c r="AH1557" s="253"/>
      <c r="AI1557" s="253">
        <v>0</v>
      </c>
      <c r="AJ1557" s="253"/>
      <c r="AK1557" s="253">
        <v>7950000</v>
      </c>
      <c r="AL1557" s="253"/>
      <c r="AM1557" s="253">
        <v>7950000</v>
      </c>
      <c r="AN1557" s="253"/>
      <c r="AO1557" s="253"/>
      <c r="AP1557" s="253"/>
      <c r="AQ1557" s="253"/>
      <c r="AR1557" s="253"/>
      <c r="AS1557" s="253">
        <f>IF(SUM(AL1557:AM1557)&lt;SUM(AK1557),SUM(AK1557)-SUM(AL1557:AM1557),)</f>
        <v>0</v>
      </c>
      <c r="AT1557" s="27">
        <f t="shared" si="187"/>
        <v>0</v>
      </c>
      <c r="BH1557" s="256"/>
    </row>
    <row r="1558" spans="1:60" ht="18" customHeight="1">
      <c r="A1558" s="218">
        <f>SUBTOTAL(3,$AT$7:AT1558)</f>
        <v>1552</v>
      </c>
      <c r="B1558" s="275" t="s">
        <v>14437</v>
      </c>
      <c r="C1558" s="275" t="str">
        <f t="shared" si="188"/>
        <v>018</v>
      </c>
      <c r="D1558" s="395" t="s">
        <v>14438</v>
      </c>
      <c r="E1558" s="396" t="s">
        <v>14439</v>
      </c>
      <c r="F1558" s="251" t="s">
        <v>11913</v>
      </c>
      <c r="G1558" s="251" t="s">
        <v>7106</v>
      </c>
      <c r="H1558" s="251"/>
      <c r="I1558" s="259" t="s">
        <v>8633</v>
      </c>
      <c r="J1558" s="252"/>
      <c r="K1558" s="259" t="s">
        <v>8633</v>
      </c>
      <c r="L1558" s="252"/>
      <c r="M1558" s="275" t="s">
        <v>14344</v>
      </c>
      <c r="N1558" s="275"/>
      <c r="O1558" s="253">
        <v>4363650</v>
      </c>
      <c r="P1558" s="253"/>
      <c r="Q1558" s="288">
        <v>6600000</v>
      </c>
      <c r="R1558" s="288"/>
      <c r="S1558" s="288"/>
      <c r="T1558" s="288"/>
      <c r="U1558" s="253"/>
      <c r="V1558" s="253"/>
      <c r="W1558" s="253"/>
      <c r="X1558" s="253"/>
      <c r="Y1558" s="253"/>
      <c r="Z1558" s="253"/>
      <c r="AA1558" s="253"/>
      <c r="AB1558" s="253"/>
      <c r="AC1558" s="253"/>
      <c r="AD1558" s="253"/>
      <c r="AE1558" s="253"/>
      <c r="AF1558" s="253"/>
      <c r="AG1558" s="253"/>
      <c r="AH1558" s="253"/>
      <c r="AI1558" s="253">
        <v>6600000</v>
      </c>
      <c r="AJ1558" s="253"/>
      <c r="AK1558" s="253">
        <v>7950000</v>
      </c>
      <c r="AL1558" s="253"/>
      <c r="AM1558" s="253"/>
      <c r="AN1558" s="253"/>
      <c r="AO1558" s="253"/>
      <c r="AP1558" s="253"/>
      <c r="AQ1558" s="253"/>
      <c r="AR1558" s="253"/>
      <c r="AS1558" s="253">
        <f>IF(SUM(AL1558:AM1558)&lt;SUM(AK1558),SUM(AK1558)-SUM(AL1558:AM1558),)</f>
        <v>7950000</v>
      </c>
      <c r="AT1558" s="27">
        <f>AI1558+AS1558+O1558</f>
        <v>18913650</v>
      </c>
      <c r="BH1558" s="256"/>
    </row>
    <row r="1559" spans="1:60" ht="18" customHeight="1">
      <c r="A1559" s="218">
        <f>SUBTOTAL(3,$AT$7:AT1559)</f>
        <v>1553</v>
      </c>
      <c r="B1559" s="251" t="s">
        <v>14464</v>
      </c>
      <c r="C1559" s="251" t="str">
        <f t="shared" si="188"/>
        <v>018</v>
      </c>
      <c r="D1559" s="260" t="s">
        <v>6236</v>
      </c>
      <c r="E1559" s="258" t="s">
        <v>14465</v>
      </c>
      <c r="F1559" s="251" t="s">
        <v>12232</v>
      </c>
      <c r="G1559" s="251" t="s">
        <v>7106</v>
      </c>
      <c r="H1559" s="251"/>
      <c r="I1559" s="259" t="s">
        <v>8633</v>
      </c>
      <c r="J1559" s="252"/>
      <c r="K1559" s="259" t="s">
        <v>8633</v>
      </c>
      <c r="L1559" s="252"/>
      <c r="M1559" s="251" t="s">
        <v>14344</v>
      </c>
      <c r="N1559" s="251"/>
      <c r="O1559" s="251"/>
      <c r="P1559" s="251"/>
      <c r="Q1559" s="288">
        <v>6600000</v>
      </c>
      <c r="R1559" s="288"/>
      <c r="S1559" s="288"/>
      <c r="T1559" s="288"/>
      <c r="U1559" s="253">
        <v>6600000</v>
      </c>
      <c r="V1559" s="253"/>
      <c r="W1559" s="253"/>
      <c r="X1559" s="253"/>
      <c r="Y1559" s="253"/>
      <c r="Z1559" s="253"/>
      <c r="AA1559" s="253"/>
      <c r="AB1559" s="253"/>
      <c r="AC1559" s="253"/>
      <c r="AD1559" s="253"/>
      <c r="AE1559" s="253"/>
      <c r="AF1559" s="253"/>
      <c r="AG1559" s="253"/>
      <c r="AH1559" s="253"/>
      <c r="AI1559" s="253">
        <v>0</v>
      </c>
      <c r="AJ1559" s="253"/>
      <c r="AK1559" s="253">
        <v>7950000</v>
      </c>
      <c r="AL1559" s="253"/>
      <c r="AM1559" s="253">
        <v>7950000</v>
      </c>
      <c r="AN1559" s="253"/>
      <c r="AO1559" s="253"/>
      <c r="AP1559" s="253"/>
      <c r="AQ1559" s="253"/>
      <c r="AR1559" s="253"/>
      <c r="AS1559" s="253">
        <f>IF(SUM(AL1559:AM1559)&lt;SUM(AK1559),SUM(AK1559)-SUM(AL1559:AM1559),)</f>
        <v>0</v>
      </c>
      <c r="AT1559" s="27">
        <f t="shared" si="187"/>
        <v>0</v>
      </c>
      <c r="BH1559" s="256"/>
    </row>
    <row r="1560" spans="1:60" ht="18" customHeight="1">
      <c r="A1560" s="218">
        <f>SUBTOTAL(3,$AT$7:AT1560)</f>
        <v>1554</v>
      </c>
      <c r="B1560" s="251" t="s">
        <v>14444</v>
      </c>
      <c r="C1560" s="251" t="str">
        <f t="shared" si="188"/>
        <v>018</v>
      </c>
      <c r="D1560" s="260" t="s">
        <v>14445</v>
      </c>
      <c r="E1560" s="258" t="s">
        <v>14446</v>
      </c>
      <c r="F1560" s="251" t="s">
        <v>10736</v>
      </c>
      <c r="G1560" s="251" t="s">
        <v>496</v>
      </c>
      <c r="H1560" s="251"/>
      <c r="I1560" s="259" t="s">
        <v>8633</v>
      </c>
      <c r="J1560" s="252"/>
      <c r="K1560" s="259" t="s">
        <v>8633</v>
      </c>
      <c r="L1560" s="252"/>
      <c r="M1560" s="251" t="s">
        <v>14344</v>
      </c>
      <c r="N1560" s="251"/>
      <c r="O1560" s="251"/>
      <c r="P1560" s="251"/>
      <c r="Q1560" s="288">
        <v>6600000</v>
      </c>
      <c r="R1560" s="288"/>
      <c r="S1560" s="288"/>
      <c r="T1560" s="288"/>
      <c r="U1560" s="253"/>
      <c r="V1560" s="253"/>
      <c r="W1560" s="253"/>
      <c r="X1560" s="253"/>
      <c r="Y1560" s="253"/>
      <c r="Z1560" s="253"/>
      <c r="AA1560" s="253">
        <v>6600000</v>
      </c>
      <c r="AB1560" s="253"/>
      <c r="AC1560" s="253"/>
      <c r="AD1560" s="253"/>
      <c r="AE1560" s="253"/>
      <c r="AF1560" s="253"/>
      <c r="AG1560" s="253"/>
      <c r="AH1560" s="253"/>
      <c r="AI1560" s="253">
        <v>0</v>
      </c>
      <c r="AJ1560" s="253"/>
      <c r="AK1560" s="253">
        <v>7950000</v>
      </c>
      <c r="AL1560" s="253"/>
      <c r="AM1560" s="253"/>
      <c r="AN1560" s="253"/>
      <c r="AO1560" s="253"/>
      <c r="AP1560" s="253"/>
      <c r="AQ1560" s="253"/>
      <c r="AR1560" s="253"/>
      <c r="AS1560" s="253">
        <f>IF(SUM(AL1560:AM1560)&lt;SUM(AK1560),SUM(AK1560)-SUM(AL1560:AM1560),)</f>
        <v>7950000</v>
      </c>
      <c r="AT1560" s="27">
        <f t="shared" si="187"/>
        <v>7950000</v>
      </c>
      <c r="BH1560" s="256"/>
    </row>
    <row r="1561" spans="1:60" ht="18" customHeight="1">
      <c r="A1561" s="218">
        <f>SUBTOTAL(3,$AT$7:AT1561)</f>
        <v>1555</v>
      </c>
      <c r="B1561" s="251" t="s">
        <v>14468</v>
      </c>
      <c r="C1561" s="251" t="str">
        <f t="shared" si="188"/>
        <v>018</v>
      </c>
      <c r="D1561" s="260" t="s">
        <v>4787</v>
      </c>
      <c r="E1561" s="258" t="s">
        <v>14469</v>
      </c>
      <c r="F1561" s="251" t="s">
        <v>11291</v>
      </c>
      <c r="G1561" s="251" t="s">
        <v>7106</v>
      </c>
      <c r="H1561" s="251"/>
      <c r="I1561" s="259" t="s">
        <v>8633</v>
      </c>
      <c r="J1561" s="252"/>
      <c r="K1561" s="259" t="s">
        <v>8633</v>
      </c>
      <c r="L1561" s="252"/>
      <c r="M1561" s="251" t="s">
        <v>14344</v>
      </c>
      <c r="N1561" s="251"/>
      <c r="O1561" s="251"/>
      <c r="P1561" s="251"/>
      <c r="Q1561" s="288">
        <v>6600000</v>
      </c>
      <c r="R1561" s="288"/>
      <c r="S1561" s="288"/>
      <c r="T1561" s="288"/>
      <c r="U1561" s="253">
        <v>6600000</v>
      </c>
      <c r="V1561" s="253"/>
      <c r="W1561" s="253"/>
      <c r="X1561" s="253"/>
      <c r="Y1561" s="253"/>
      <c r="Z1561" s="253"/>
      <c r="AA1561" s="253"/>
      <c r="AB1561" s="253"/>
      <c r="AC1561" s="253"/>
      <c r="AD1561" s="253"/>
      <c r="AE1561" s="253"/>
      <c r="AF1561" s="253"/>
      <c r="AG1561" s="253"/>
      <c r="AH1561" s="253"/>
      <c r="AI1561" s="253">
        <v>0</v>
      </c>
      <c r="AJ1561" s="253"/>
      <c r="AK1561" s="253">
        <v>7950000</v>
      </c>
      <c r="AL1561" s="253"/>
      <c r="AM1561" s="253">
        <v>7950000</v>
      </c>
      <c r="AN1561" s="253"/>
      <c r="AO1561" s="253"/>
      <c r="AP1561" s="253"/>
      <c r="AQ1561" s="253"/>
      <c r="AR1561" s="253"/>
      <c r="AS1561" s="253">
        <f>IF(SUM(AL1561:AM1561)&lt;SUM(AK1561),SUM(AK1561)-SUM(AL1561:AM1561),)</f>
        <v>0</v>
      </c>
      <c r="AT1561" s="27">
        <f t="shared" si="187"/>
        <v>0</v>
      </c>
      <c r="BH1561" s="256"/>
    </row>
    <row r="1562" spans="1:60" ht="18" customHeight="1">
      <c r="A1562" s="218">
        <f>SUBTOTAL(3,$AT$7:AT1562)</f>
        <v>1556</v>
      </c>
      <c r="B1562" s="251" t="s">
        <v>14452</v>
      </c>
      <c r="C1562" s="251" t="str">
        <f t="shared" si="188"/>
        <v>018</v>
      </c>
      <c r="D1562" s="260" t="s">
        <v>14453</v>
      </c>
      <c r="E1562" s="258" t="s">
        <v>14454</v>
      </c>
      <c r="F1562" s="251" t="s">
        <v>11167</v>
      </c>
      <c r="G1562" s="251" t="s">
        <v>496</v>
      </c>
      <c r="H1562" s="251"/>
      <c r="I1562" s="259" t="s">
        <v>8633</v>
      </c>
      <c r="J1562" s="252"/>
      <c r="K1562" s="259" t="s">
        <v>8633</v>
      </c>
      <c r="L1562" s="252"/>
      <c r="M1562" s="251" t="s">
        <v>14344</v>
      </c>
      <c r="N1562" s="251"/>
      <c r="O1562" s="251"/>
      <c r="P1562" s="251"/>
      <c r="Q1562" s="288">
        <v>6600000</v>
      </c>
      <c r="R1562" s="288"/>
      <c r="S1562" s="288"/>
      <c r="T1562" s="288"/>
      <c r="U1562" s="253"/>
      <c r="V1562" s="253"/>
      <c r="W1562" s="253"/>
      <c r="X1562" s="253"/>
      <c r="Y1562" s="253"/>
      <c r="Z1562" s="253"/>
      <c r="AA1562" s="253">
        <v>6600000</v>
      </c>
      <c r="AB1562" s="253"/>
      <c r="AC1562" s="253"/>
      <c r="AD1562" s="253"/>
      <c r="AE1562" s="253"/>
      <c r="AF1562" s="253"/>
      <c r="AG1562" s="253"/>
      <c r="AH1562" s="253"/>
      <c r="AI1562" s="253">
        <v>0</v>
      </c>
      <c r="AJ1562" s="253"/>
      <c r="AK1562" s="253">
        <v>7950000</v>
      </c>
      <c r="AL1562" s="253"/>
      <c r="AM1562" s="253"/>
      <c r="AN1562" s="253"/>
      <c r="AO1562" s="253">
        <v>7950000</v>
      </c>
      <c r="AP1562" s="253"/>
      <c r="AQ1562" s="253"/>
      <c r="AR1562" s="253"/>
      <c r="AS1562" s="253">
        <f>IF(SUM(AL1562:AO1562)&lt;SUM(AK1562),SUM(AK1562)-SUM(AL1562:AO1562),)</f>
        <v>0</v>
      </c>
      <c r="AT1562" s="27">
        <f t="shared" si="187"/>
        <v>0</v>
      </c>
      <c r="BH1562" s="256"/>
    </row>
    <row r="1563" spans="1:60" ht="18" customHeight="1">
      <c r="A1563" s="218">
        <f>SUBTOTAL(3,$AT$7:AT1563)</f>
        <v>1557</v>
      </c>
      <c r="B1563" s="251" t="s">
        <v>14473</v>
      </c>
      <c r="C1563" s="251" t="str">
        <f t="shared" si="188"/>
        <v>018</v>
      </c>
      <c r="D1563" s="260" t="s">
        <v>6758</v>
      </c>
      <c r="E1563" s="258" t="s">
        <v>14474</v>
      </c>
      <c r="F1563" s="251" t="s">
        <v>14475</v>
      </c>
      <c r="G1563" s="251" t="s">
        <v>496</v>
      </c>
      <c r="H1563" s="251"/>
      <c r="I1563" s="259" t="s">
        <v>8633</v>
      </c>
      <c r="J1563" s="252"/>
      <c r="K1563" s="259" t="s">
        <v>8633</v>
      </c>
      <c r="L1563" s="252"/>
      <c r="M1563" s="251" t="s">
        <v>14344</v>
      </c>
      <c r="N1563" s="251"/>
      <c r="O1563" s="251"/>
      <c r="P1563" s="251"/>
      <c r="Q1563" s="288">
        <v>6600000</v>
      </c>
      <c r="R1563" s="288"/>
      <c r="S1563" s="288"/>
      <c r="T1563" s="288"/>
      <c r="U1563" s="253">
        <v>6600000</v>
      </c>
      <c r="V1563" s="253"/>
      <c r="W1563" s="253"/>
      <c r="X1563" s="253"/>
      <c r="Y1563" s="253"/>
      <c r="Z1563" s="253"/>
      <c r="AA1563" s="253"/>
      <c r="AB1563" s="253"/>
      <c r="AC1563" s="253"/>
      <c r="AD1563" s="253"/>
      <c r="AE1563" s="253"/>
      <c r="AF1563" s="253"/>
      <c r="AG1563" s="253"/>
      <c r="AH1563" s="253"/>
      <c r="AI1563" s="253">
        <v>0</v>
      </c>
      <c r="AJ1563" s="253"/>
      <c r="AK1563" s="253">
        <v>7950000</v>
      </c>
      <c r="AL1563" s="253"/>
      <c r="AM1563" s="253">
        <v>7950000</v>
      </c>
      <c r="AN1563" s="253"/>
      <c r="AO1563" s="253"/>
      <c r="AP1563" s="253"/>
      <c r="AQ1563" s="253"/>
      <c r="AR1563" s="253"/>
      <c r="AS1563" s="253">
        <f>IF(SUM(AL1563:AM1563)&lt;SUM(AK1563),SUM(AK1563)-SUM(AL1563:AM1563),)</f>
        <v>0</v>
      </c>
      <c r="AT1563" s="27">
        <f t="shared" si="187"/>
        <v>0</v>
      </c>
      <c r="BH1563" s="256"/>
    </row>
    <row r="1564" spans="1:60" ht="18" customHeight="1">
      <c r="A1564" s="218">
        <f>SUBTOTAL(3,$AT$7:AT1564)</f>
        <v>1558</v>
      </c>
      <c r="B1564" s="251" t="s">
        <v>14476</v>
      </c>
      <c r="C1564" s="251" t="str">
        <f t="shared" si="188"/>
        <v>018</v>
      </c>
      <c r="D1564" s="260" t="s">
        <v>4811</v>
      </c>
      <c r="E1564" s="258" t="s">
        <v>14477</v>
      </c>
      <c r="F1564" s="251" t="s">
        <v>11920</v>
      </c>
      <c r="G1564" s="251" t="s">
        <v>7106</v>
      </c>
      <c r="H1564" s="251"/>
      <c r="I1564" s="259" t="s">
        <v>8633</v>
      </c>
      <c r="J1564" s="252"/>
      <c r="K1564" s="259" t="s">
        <v>8633</v>
      </c>
      <c r="L1564" s="252"/>
      <c r="M1564" s="251" t="s">
        <v>14344</v>
      </c>
      <c r="N1564" s="251"/>
      <c r="O1564" s="251"/>
      <c r="P1564" s="251"/>
      <c r="Q1564" s="288">
        <v>6600000</v>
      </c>
      <c r="R1564" s="288"/>
      <c r="S1564" s="288"/>
      <c r="T1564" s="288"/>
      <c r="U1564" s="253">
        <v>6600000</v>
      </c>
      <c r="V1564" s="253"/>
      <c r="W1564" s="253"/>
      <c r="X1564" s="253"/>
      <c r="Y1564" s="253"/>
      <c r="Z1564" s="253"/>
      <c r="AA1564" s="253"/>
      <c r="AB1564" s="253"/>
      <c r="AC1564" s="253"/>
      <c r="AD1564" s="253"/>
      <c r="AE1564" s="253"/>
      <c r="AF1564" s="253"/>
      <c r="AG1564" s="253"/>
      <c r="AH1564" s="253"/>
      <c r="AI1564" s="253">
        <v>0</v>
      </c>
      <c r="AJ1564" s="253"/>
      <c r="AK1564" s="253">
        <v>7950000</v>
      </c>
      <c r="AL1564" s="253"/>
      <c r="AM1564" s="253"/>
      <c r="AN1564" s="253"/>
      <c r="AO1564" s="253">
        <v>7950000</v>
      </c>
      <c r="AP1564" s="253"/>
      <c r="AQ1564" s="253"/>
      <c r="AR1564" s="253"/>
      <c r="AS1564" s="253">
        <f>IF(SUM(AL1564:AO1564)&lt;SUM(AK1564),SUM(AK1564)-SUM(AL1564:AO1564),)</f>
        <v>0</v>
      </c>
      <c r="AT1564" s="27">
        <f t="shared" si="187"/>
        <v>0</v>
      </c>
      <c r="BH1564" s="256"/>
    </row>
    <row r="1565" spans="1:60" ht="18" customHeight="1">
      <c r="A1565" s="218">
        <f>SUBTOTAL(3,$AT$7:AT1565)</f>
        <v>1559</v>
      </c>
      <c r="B1565" s="251" t="s">
        <v>14461</v>
      </c>
      <c r="C1565" s="251" t="str">
        <f t="shared" si="188"/>
        <v>018</v>
      </c>
      <c r="D1565" s="260" t="s">
        <v>14462</v>
      </c>
      <c r="E1565" s="258" t="s">
        <v>14463</v>
      </c>
      <c r="F1565" s="251" t="s">
        <v>13462</v>
      </c>
      <c r="G1565" s="251" t="s">
        <v>496</v>
      </c>
      <c r="H1565" s="251"/>
      <c r="I1565" s="259" t="s">
        <v>8633</v>
      </c>
      <c r="J1565" s="252"/>
      <c r="K1565" s="259" t="s">
        <v>8633</v>
      </c>
      <c r="L1565" s="252"/>
      <c r="M1565" s="251" t="s">
        <v>14344</v>
      </c>
      <c r="N1565" s="251"/>
      <c r="O1565" s="251"/>
      <c r="P1565" s="251"/>
      <c r="Q1565" s="288">
        <v>6600000</v>
      </c>
      <c r="R1565" s="288"/>
      <c r="S1565" s="288"/>
      <c r="T1565" s="288"/>
      <c r="U1565" s="253"/>
      <c r="V1565" s="253"/>
      <c r="W1565" s="253">
        <v>6600000</v>
      </c>
      <c r="X1565" s="253"/>
      <c r="Y1565" s="253"/>
      <c r="Z1565" s="253"/>
      <c r="AA1565" s="253"/>
      <c r="AB1565" s="253"/>
      <c r="AC1565" s="253"/>
      <c r="AD1565" s="253"/>
      <c r="AE1565" s="253"/>
      <c r="AF1565" s="253"/>
      <c r="AG1565" s="253"/>
      <c r="AH1565" s="253"/>
      <c r="AI1565" s="253">
        <v>0</v>
      </c>
      <c r="AJ1565" s="253"/>
      <c r="AK1565" s="253">
        <v>7950000</v>
      </c>
      <c r="AL1565" s="253"/>
      <c r="AM1565" s="253">
        <v>7950000</v>
      </c>
      <c r="AN1565" s="253"/>
      <c r="AO1565" s="253"/>
      <c r="AP1565" s="253"/>
      <c r="AQ1565" s="253"/>
      <c r="AR1565" s="253"/>
      <c r="AS1565" s="253">
        <f>IF(SUM(AL1565:AM1565)&lt;SUM(AK1565),SUM(AK1565)-SUM(AL1565:AM1565),)</f>
        <v>0</v>
      </c>
      <c r="AT1565" s="27">
        <f t="shared" si="187"/>
        <v>0</v>
      </c>
      <c r="BH1565" s="256"/>
    </row>
    <row r="1566" spans="1:60" ht="18" customHeight="1">
      <c r="A1566" s="218">
        <f>SUBTOTAL(3,$AT$7:AT1566)</f>
        <v>1560</v>
      </c>
      <c r="B1566" s="251" t="s">
        <v>14466</v>
      </c>
      <c r="C1566" s="251" t="str">
        <f t="shared" si="188"/>
        <v>018</v>
      </c>
      <c r="D1566" s="260" t="s">
        <v>14467</v>
      </c>
      <c r="E1566" s="258" t="s">
        <v>10379</v>
      </c>
      <c r="F1566" s="251" t="s">
        <v>12446</v>
      </c>
      <c r="G1566" s="251" t="s">
        <v>7106</v>
      </c>
      <c r="H1566" s="251"/>
      <c r="I1566" s="259" t="s">
        <v>8633</v>
      </c>
      <c r="J1566" s="252"/>
      <c r="K1566" s="259" t="s">
        <v>8633</v>
      </c>
      <c r="L1566" s="252"/>
      <c r="M1566" s="251" t="s">
        <v>14344</v>
      </c>
      <c r="N1566" s="251"/>
      <c r="O1566" s="251"/>
      <c r="P1566" s="251"/>
      <c r="Q1566" s="288">
        <v>6600000</v>
      </c>
      <c r="R1566" s="288"/>
      <c r="S1566" s="288"/>
      <c r="T1566" s="288"/>
      <c r="U1566" s="253"/>
      <c r="V1566" s="253"/>
      <c r="W1566" s="253">
        <v>6600000</v>
      </c>
      <c r="X1566" s="253"/>
      <c r="Y1566" s="253"/>
      <c r="Z1566" s="253"/>
      <c r="AA1566" s="253"/>
      <c r="AB1566" s="253"/>
      <c r="AC1566" s="253"/>
      <c r="AD1566" s="253"/>
      <c r="AE1566" s="253"/>
      <c r="AF1566" s="253"/>
      <c r="AG1566" s="253"/>
      <c r="AH1566" s="253"/>
      <c r="AI1566" s="253">
        <v>0</v>
      </c>
      <c r="AJ1566" s="253"/>
      <c r="AK1566" s="253">
        <v>7950000</v>
      </c>
      <c r="AL1566" s="253"/>
      <c r="AM1566" s="253">
        <v>7950000</v>
      </c>
      <c r="AN1566" s="253"/>
      <c r="AO1566" s="253"/>
      <c r="AP1566" s="253"/>
      <c r="AQ1566" s="253"/>
      <c r="AR1566" s="253"/>
      <c r="AS1566" s="253">
        <f>IF(SUM(AL1566:AM1566)&lt;SUM(AK1566),SUM(AK1566)-SUM(AL1566:AM1566),)</f>
        <v>0</v>
      </c>
      <c r="AT1566" s="27">
        <f t="shared" si="187"/>
        <v>0</v>
      </c>
      <c r="BH1566" s="256"/>
    </row>
    <row r="1567" spans="1:60" ht="18" customHeight="1">
      <c r="A1567" s="218">
        <f>SUBTOTAL(3,$AT$7:AT1567)</f>
        <v>1561</v>
      </c>
      <c r="B1567" s="251" t="s">
        <v>14470</v>
      </c>
      <c r="C1567" s="251" t="str">
        <f t="shared" si="188"/>
        <v>018</v>
      </c>
      <c r="D1567" s="260" t="s">
        <v>14471</v>
      </c>
      <c r="E1567" s="258" t="s">
        <v>14472</v>
      </c>
      <c r="F1567" s="251" t="s">
        <v>12216</v>
      </c>
      <c r="G1567" s="251" t="s">
        <v>7106</v>
      </c>
      <c r="H1567" s="251"/>
      <c r="I1567" s="259" t="s">
        <v>8633</v>
      </c>
      <c r="J1567" s="252"/>
      <c r="K1567" s="259" t="s">
        <v>8633</v>
      </c>
      <c r="L1567" s="252"/>
      <c r="M1567" s="251" t="s">
        <v>14344</v>
      </c>
      <c r="N1567" s="251"/>
      <c r="O1567" s="251"/>
      <c r="P1567" s="251"/>
      <c r="Q1567" s="288">
        <v>6600000</v>
      </c>
      <c r="R1567" s="288"/>
      <c r="S1567" s="288"/>
      <c r="T1567" s="288"/>
      <c r="U1567" s="253"/>
      <c r="V1567" s="253"/>
      <c r="W1567" s="253">
        <v>6600000</v>
      </c>
      <c r="X1567" s="253"/>
      <c r="Y1567" s="253"/>
      <c r="Z1567" s="253"/>
      <c r="AA1567" s="253"/>
      <c r="AB1567" s="253"/>
      <c r="AC1567" s="253"/>
      <c r="AD1567" s="253"/>
      <c r="AE1567" s="253"/>
      <c r="AF1567" s="253"/>
      <c r="AG1567" s="253"/>
      <c r="AH1567" s="253"/>
      <c r="AI1567" s="253">
        <v>0</v>
      </c>
      <c r="AJ1567" s="253"/>
      <c r="AK1567" s="253">
        <v>7950000</v>
      </c>
      <c r="AL1567" s="253"/>
      <c r="AM1567" s="253"/>
      <c r="AN1567" s="253"/>
      <c r="AO1567" s="253"/>
      <c r="AP1567" s="253"/>
      <c r="AQ1567" s="253"/>
      <c r="AR1567" s="253"/>
      <c r="AS1567" s="253">
        <f>IF(SUM(AL1567:AM1567)&lt;SUM(AK1567),SUM(AK1567)-SUM(AL1567:AM1567),)</f>
        <v>7950000</v>
      </c>
      <c r="AT1567" s="27">
        <f t="shared" si="187"/>
        <v>7950000</v>
      </c>
      <c r="BH1567" s="256"/>
    </row>
    <row r="1568" spans="1:60" ht="18" customHeight="1">
      <c r="A1568" s="218">
        <f>SUBTOTAL(3,$AT$7:AT1568)</f>
        <v>1562</v>
      </c>
      <c r="B1568" s="251" t="s">
        <v>14486</v>
      </c>
      <c r="C1568" s="251" t="str">
        <f t="shared" si="188"/>
        <v>018</v>
      </c>
      <c r="D1568" s="260" t="s">
        <v>4891</v>
      </c>
      <c r="E1568" s="258" t="s">
        <v>14487</v>
      </c>
      <c r="F1568" s="251" t="s">
        <v>11417</v>
      </c>
      <c r="G1568" s="251" t="s">
        <v>7106</v>
      </c>
      <c r="H1568" s="251"/>
      <c r="I1568" s="259" t="s">
        <v>8633</v>
      </c>
      <c r="J1568" s="252"/>
      <c r="K1568" s="259" t="s">
        <v>8633</v>
      </c>
      <c r="L1568" s="252"/>
      <c r="M1568" s="251" t="s">
        <v>14344</v>
      </c>
      <c r="N1568" s="251"/>
      <c r="O1568" s="251"/>
      <c r="P1568" s="251"/>
      <c r="Q1568" s="288">
        <v>6600000</v>
      </c>
      <c r="R1568" s="288"/>
      <c r="S1568" s="288"/>
      <c r="T1568" s="288"/>
      <c r="U1568" s="253">
        <v>6600000</v>
      </c>
      <c r="V1568" s="253"/>
      <c r="W1568" s="253"/>
      <c r="X1568" s="253"/>
      <c r="Y1568" s="253"/>
      <c r="Z1568" s="253"/>
      <c r="AA1568" s="253"/>
      <c r="AB1568" s="253"/>
      <c r="AC1568" s="253"/>
      <c r="AD1568" s="253"/>
      <c r="AE1568" s="253"/>
      <c r="AF1568" s="253"/>
      <c r="AG1568" s="253"/>
      <c r="AH1568" s="253"/>
      <c r="AI1568" s="253">
        <v>0</v>
      </c>
      <c r="AJ1568" s="253"/>
      <c r="AK1568" s="253">
        <v>7950000</v>
      </c>
      <c r="AL1568" s="253"/>
      <c r="AM1568" s="253"/>
      <c r="AN1568" s="253"/>
      <c r="AO1568" s="253">
        <v>7950000</v>
      </c>
      <c r="AP1568" s="253"/>
      <c r="AQ1568" s="253"/>
      <c r="AR1568" s="253"/>
      <c r="AS1568" s="253">
        <f>IF(SUM(AL1568:AO1568)&lt;SUM(AK1568),SUM(AK1568)-SUM(AL1568:AO1568),)</f>
        <v>0</v>
      </c>
      <c r="AT1568" s="27">
        <f t="shared" si="187"/>
        <v>0</v>
      </c>
      <c r="BH1568" s="256"/>
    </row>
    <row r="1569" spans="1:60" ht="18" customHeight="1">
      <c r="A1569" s="218">
        <f>SUBTOTAL(3,$AT$7:AT1569)</f>
        <v>1563</v>
      </c>
      <c r="B1569" s="251" t="s">
        <v>14478</v>
      </c>
      <c r="C1569" s="251" t="str">
        <f t="shared" si="188"/>
        <v>018</v>
      </c>
      <c r="D1569" s="260" t="s">
        <v>14479</v>
      </c>
      <c r="E1569" s="258" t="s">
        <v>8994</v>
      </c>
      <c r="F1569" s="251" t="s">
        <v>7951</v>
      </c>
      <c r="G1569" s="251" t="s">
        <v>496</v>
      </c>
      <c r="H1569" s="251"/>
      <c r="I1569" s="259" t="s">
        <v>8633</v>
      </c>
      <c r="J1569" s="252"/>
      <c r="K1569" s="259" t="s">
        <v>8633</v>
      </c>
      <c r="L1569" s="252"/>
      <c r="M1569" s="251" t="s">
        <v>14344</v>
      </c>
      <c r="N1569" s="251"/>
      <c r="O1569" s="251"/>
      <c r="P1569" s="251"/>
      <c r="Q1569" s="288">
        <v>6600000</v>
      </c>
      <c r="R1569" s="288"/>
      <c r="S1569" s="288"/>
      <c r="T1569" s="288"/>
      <c r="U1569" s="253"/>
      <c r="V1569" s="253"/>
      <c r="W1569" s="253"/>
      <c r="X1569" s="253"/>
      <c r="Y1569" s="253"/>
      <c r="Z1569" s="253"/>
      <c r="AA1569" s="253"/>
      <c r="AB1569" s="253"/>
      <c r="AC1569" s="253"/>
      <c r="AD1569" s="253"/>
      <c r="AE1569" s="253"/>
      <c r="AF1569" s="253"/>
      <c r="AG1569" s="253"/>
      <c r="AH1569" s="253"/>
      <c r="AI1569" s="253">
        <v>6600000</v>
      </c>
      <c r="AJ1569" s="253"/>
      <c r="AK1569" s="253">
        <v>7950000</v>
      </c>
      <c r="AL1569" s="253"/>
      <c r="AM1569" s="253"/>
      <c r="AN1569" s="253"/>
      <c r="AO1569" s="253"/>
      <c r="AP1569" s="253"/>
      <c r="AQ1569" s="253"/>
      <c r="AR1569" s="253"/>
      <c r="AS1569" s="253">
        <f>IF(SUM(AL1569:AM1569)&lt;SUM(AK1569),SUM(AK1569)-SUM(AL1569:AM1569),)</f>
        <v>7950000</v>
      </c>
      <c r="AT1569" s="27">
        <f t="shared" si="187"/>
        <v>14550000</v>
      </c>
      <c r="BH1569" s="256"/>
    </row>
    <row r="1570" spans="1:60" ht="18" customHeight="1">
      <c r="A1570" s="218">
        <f>SUBTOTAL(3,$AT$7:AT1570)</f>
        <v>1564</v>
      </c>
      <c r="B1570" s="251" t="s">
        <v>14480</v>
      </c>
      <c r="C1570" s="251" t="str">
        <f t="shared" si="188"/>
        <v>018</v>
      </c>
      <c r="D1570" s="260" t="s">
        <v>14481</v>
      </c>
      <c r="E1570" s="258" t="s">
        <v>14482</v>
      </c>
      <c r="F1570" s="251" t="s">
        <v>11024</v>
      </c>
      <c r="G1570" s="251" t="s">
        <v>496</v>
      </c>
      <c r="H1570" s="251"/>
      <c r="I1570" s="259" t="s">
        <v>8633</v>
      </c>
      <c r="J1570" s="252"/>
      <c r="K1570" s="259" t="s">
        <v>8633</v>
      </c>
      <c r="L1570" s="252"/>
      <c r="M1570" s="251" t="s">
        <v>14344</v>
      </c>
      <c r="N1570" s="251"/>
      <c r="O1570" s="251"/>
      <c r="P1570" s="251"/>
      <c r="Q1570" s="288">
        <v>6600000</v>
      </c>
      <c r="R1570" s="288"/>
      <c r="S1570" s="288"/>
      <c r="T1570" s="288"/>
      <c r="U1570" s="253"/>
      <c r="V1570" s="253"/>
      <c r="W1570" s="253">
        <v>6600000</v>
      </c>
      <c r="X1570" s="253"/>
      <c r="Y1570" s="253"/>
      <c r="Z1570" s="253"/>
      <c r="AA1570" s="253"/>
      <c r="AB1570" s="253"/>
      <c r="AC1570" s="253"/>
      <c r="AD1570" s="253"/>
      <c r="AE1570" s="253"/>
      <c r="AF1570" s="253"/>
      <c r="AG1570" s="253"/>
      <c r="AH1570" s="253"/>
      <c r="AI1570" s="253">
        <v>0</v>
      </c>
      <c r="AJ1570" s="253"/>
      <c r="AK1570" s="253">
        <v>7950000</v>
      </c>
      <c r="AL1570" s="253"/>
      <c r="AM1570" s="253"/>
      <c r="AN1570" s="253"/>
      <c r="AO1570" s="253"/>
      <c r="AP1570" s="253"/>
      <c r="AQ1570" s="253"/>
      <c r="AR1570" s="253"/>
      <c r="AS1570" s="253">
        <f>IF(SUM(AL1570:AM1570)&lt;SUM(AK1570),SUM(AK1570)-SUM(AL1570:AM1570),)</f>
        <v>7950000</v>
      </c>
      <c r="AT1570" s="27">
        <f t="shared" si="187"/>
        <v>7950000</v>
      </c>
      <c r="BH1570" s="256"/>
    </row>
    <row r="1571" spans="1:60" ht="18" customHeight="1">
      <c r="A1571" s="218">
        <f>SUBTOTAL(3,$AT$7:AT1571)</f>
        <v>1565</v>
      </c>
      <c r="B1571" s="251" t="s">
        <v>14483</v>
      </c>
      <c r="C1571" s="251" t="str">
        <f t="shared" si="188"/>
        <v>018</v>
      </c>
      <c r="D1571" s="260" t="s">
        <v>14484</v>
      </c>
      <c r="E1571" s="258" t="s">
        <v>14485</v>
      </c>
      <c r="F1571" s="251" t="s">
        <v>11104</v>
      </c>
      <c r="G1571" s="251" t="s">
        <v>7106</v>
      </c>
      <c r="H1571" s="251"/>
      <c r="I1571" s="259" t="s">
        <v>8633</v>
      </c>
      <c r="J1571" s="252"/>
      <c r="K1571" s="259" t="s">
        <v>8633</v>
      </c>
      <c r="L1571" s="252"/>
      <c r="M1571" s="251" t="s">
        <v>14344</v>
      </c>
      <c r="N1571" s="251"/>
      <c r="O1571" s="251"/>
      <c r="P1571" s="251"/>
      <c r="Q1571" s="288">
        <v>6600000</v>
      </c>
      <c r="R1571" s="288"/>
      <c r="S1571" s="288"/>
      <c r="T1571" s="288"/>
      <c r="U1571" s="253"/>
      <c r="V1571" s="253"/>
      <c r="W1571" s="253">
        <v>6600000</v>
      </c>
      <c r="X1571" s="253"/>
      <c r="Y1571" s="253"/>
      <c r="Z1571" s="253"/>
      <c r="AA1571" s="253"/>
      <c r="AB1571" s="253"/>
      <c r="AC1571" s="253"/>
      <c r="AD1571" s="253"/>
      <c r="AE1571" s="253"/>
      <c r="AF1571" s="253"/>
      <c r="AG1571" s="253"/>
      <c r="AH1571" s="253"/>
      <c r="AI1571" s="253">
        <v>0</v>
      </c>
      <c r="AJ1571" s="253"/>
      <c r="AK1571" s="253">
        <v>7950000</v>
      </c>
      <c r="AL1571" s="253"/>
      <c r="AM1571" s="253"/>
      <c r="AN1571" s="253"/>
      <c r="AO1571" s="253"/>
      <c r="AP1571" s="253"/>
      <c r="AQ1571" s="253">
        <v>7950000</v>
      </c>
      <c r="AR1571" s="253"/>
      <c r="AS1571" s="253">
        <f>IF(SUM(AL1571:AQ1571)&lt;SUM(AK1571),SUM(AK1571)-SUM(AL1571:AQ1571),)</f>
        <v>0</v>
      </c>
      <c r="AT1571" s="27">
        <f t="shared" si="187"/>
        <v>0</v>
      </c>
      <c r="BH1571" s="256"/>
    </row>
    <row r="1572" spans="1:60" ht="18" customHeight="1">
      <c r="A1572" s="218">
        <f>SUBTOTAL(3,$AT$7:AT1572)</f>
        <v>1566</v>
      </c>
      <c r="B1572" s="251" t="s">
        <v>14488</v>
      </c>
      <c r="C1572" s="251" t="str">
        <f t="shared" si="188"/>
        <v>018</v>
      </c>
      <c r="D1572" s="260" t="s">
        <v>14489</v>
      </c>
      <c r="E1572" s="258" t="s">
        <v>14490</v>
      </c>
      <c r="F1572" s="251" t="s">
        <v>12156</v>
      </c>
      <c r="G1572" s="251" t="s">
        <v>496</v>
      </c>
      <c r="H1572" s="251"/>
      <c r="I1572" s="259" t="s">
        <v>8633</v>
      </c>
      <c r="J1572" s="252"/>
      <c r="K1572" s="259" t="s">
        <v>8633</v>
      </c>
      <c r="L1572" s="252"/>
      <c r="M1572" s="251" t="s">
        <v>14344</v>
      </c>
      <c r="N1572" s="251"/>
      <c r="O1572" s="251"/>
      <c r="P1572" s="251"/>
      <c r="Q1572" s="288">
        <v>6600000</v>
      </c>
      <c r="R1572" s="288"/>
      <c r="S1572" s="288"/>
      <c r="T1572" s="288"/>
      <c r="U1572" s="253"/>
      <c r="V1572" s="253"/>
      <c r="W1572" s="253"/>
      <c r="X1572" s="253"/>
      <c r="Y1572" s="253"/>
      <c r="Z1572" s="253"/>
      <c r="AA1572" s="253">
        <v>6600000</v>
      </c>
      <c r="AB1572" s="253"/>
      <c r="AC1572" s="253"/>
      <c r="AD1572" s="253"/>
      <c r="AE1572" s="253"/>
      <c r="AF1572" s="253"/>
      <c r="AG1572" s="253"/>
      <c r="AH1572" s="253"/>
      <c r="AI1572" s="253">
        <v>0</v>
      </c>
      <c r="AJ1572" s="253"/>
      <c r="AK1572" s="253">
        <v>7950000</v>
      </c>
      <c r="AL1572" s="253"/>
      <c r="AM1572" s="253"/>
      <c r="AN1572" s="253"/>
      <c r="AO1572" s="253">
        <v>7950000</v>
      </c>
      <c r="AP1572" s="253"/>
      <c r="AQ1572" s="253"/>
      <c r="AR1572" s="253"/>
      <c r="AS1572" s="253">
        <f>IF(SUM(AL1572:AO1572)&lt;SUM(AK1572),SUM(AK1572)-SUM(AL1572:AO1572),)</f>
        <v>0</v>
      </c>
      <c r="AT1572" s="27">
        <f t="shared" si="187"/>
        <v>0</v>
      </c>
      <c r="BH1572" s="256"/>
    </row>
    <row r="1573" spans="1:60" ht="18" customHeight="1">
      <c r="A1573" s="218">
        <f>SUBTOTAL(3,$AT$7:AT1573)</f>
        <v>1567</v>
      </c>
      <c r="B1573" s="251" t="s">
        <v>14499</v>
      </c>
      <c r="C1573" s="251" t="str">
        <f t="shared" si="188"/>
        <v>018</v>
      </c>
      <c r="D1573" s="260" t="s">
        <v>5474</v>
      </c>
      <c r="E1573" s="258" t="s">
        <v>14500</v>
      </c>
      <c r="F1573" s="251" t="s">
        <v>12823</v>
      </c>
      <c r="G1573" s="251" t="s">
        <v>7106</v>
      </c>
      <c r="H1573" s="251"/>
      <c r="I1573" s="259" t="s">
        <v>8633</v>
      </c>
      <c r="J1573" s="252"/>
      <c r="K1573" s="259" t="s">
        <v>8633</v>
      </c>
      <c r="L1573" s="252"/>
      <c r="M1573" s="251" t="s">
        <v>14344</v>
      </c>
      <c r="N1573" s="251"/>
      <c r="O1573" s="251"/>
      <c r="P1573" s="251"/>
      <c r="Q1573" s="288">
        <v>6600000</v>
      </c>
      <c r="R1573" s="288"/>
      <c r="S1573" s="288"/>
      <c r="T1573" s="288"/>
      <c r="U1573" s="253">
        <v>6600000</v>
      </c>
      <c r="V1573" s="253"/>
      <c r="W1573" s="253"/>
      <c r="X1573" s="253"/>
      <c r="Y1573" s="253"/>
      <c r="Z1573" s="253"/>
      <c r="AA1573" s="253"/>
      <c r="AB1573" s="253"/>
      <c r="AC1573" s="253"/>
      <c r="AD1573" s="253"/>
      <c r="AE1573" s="253"/>
      <c r="AF1573" s="253"/>
      <c r="AG1573" s="253"/>
      <c r="AH1573" s="253"/>
      <c r="AI1573" s="253">
        <v>0</v>
      </c>
      <c r="AJ1573" s="253">
        <v>5082000</v>
      </c>
      <c r="AK1573" s="253">
        <f>7950000-AJ1573</f>
        <v>2868000</v>
      </c>
      <c r="AL1573" s="253"/>
      <c r="AM1573" s="253">
        <v>2868000</v>
      </c>
      <c r="AN1573" s="253"/>
      <c r="AO1573" s="253"/>
      <c r="AP1573" s="253"/>
      <c r="AQ1573" s="253"/>
      <c r="AR1573" s="253"/>
      <c r="AS1573" s="253">
        <f t="shared" ref="AS1573:AS1578" si="189">IF(SUM(AL1573:AM1573)&lt;SUM(AK1573),SUM(AK1573)-SUM(AL1573:AM1573),)</f>
        <v>0</v>
      </c>
      <c r="AT1573" s="27">
        <f t="shared" si="187"/>
        <v>0</v>
      </c>
      <c r="BH1573" s="256"/>
    </row>
    <row r="1574" spans="1:60" ht="18" customHeight="1">
      <c r="A1574" s="218">
        <f>SUBTOTAL(3,$AT$7:AT1574)</f>
        <v>1568</v>
      </c>
      <c r="B1574" s="251" t="s">
        <v>14501</v>
      </c>
      <c r="C1574" s="251" t="str">
        <f t="shared" si="188"/>
        <v>018</v>
      </c>
      <c r="D1574" s="260" t="s">
        <v>6283</v>
      </c>
      <c r="E1574" s="258" t="s">
        <v>14502</v>
      </c>
      <c r="F1574" s="251" t="s">
        <v>10546</v>
      </c>
      <c r="G1574" s="251" t="s">
        <v>7106</v>
      </c>
      <c r="H1574" s="251"/>
      <c r="I1574" s="259" t="s">
        <v>8633</v>
      </c>
      <c r="J1574" s="252"/>
      <c r="K1574" s="259" t="s">
        <v>8633</v>
      </c>
      <c r="L1574" s="252"/>
      <c r="M1574" s="251" t="s">
        <v>14344</v>
      </c>
      <c r="N1574" s="251"/>
      <c r="O1574" s="251"/>
      <c r="P1574" s="251"/>
      <c r="Q1574" s="288">
        <v>6600000</v>
      </c>
      <c r="R1574" s="288"/>
      <c r="S1574" s="288"/>
      <c r="T1574" s="288"/>
      <c r="U1574" s="253">
        <v>6600000</v>
      </c>
      <c r="V1574" s="253"/>
      <c r="W1574" s="253"/>
      <c r="X1574" s="253"/>
      <c r="Y1574" s="253"/>
      <c r="Z1574" s="253"/>
      <c r="AA1574" s="253"/>
      <c r="AB1574" s="253"/>
      <c r="AC1574" s="253"/>
      <c r="AD1574" s="253"/>
      <c r="AE1574" s="253"/>
      <c r="AF1574" s="253"/>
      <c r="AG1574" s="253"/>
      <c r="AH1574" s="253"/>
      <c r="AI1574" s="253">
        <v>0</v>
      </c>
      <c r="AJ1574" s="253"/>
      <c r="AK1574" s="253">
        <v>7950000</v>
      </c>
      <c r="AL1574" s="253"/>
      <c r="AM1574" s="253">
        <v>7950000</v>
      </c>
      <c r="AN1574" s="253"/>
      <c r="AO1574" s="253"/>
      <c r="AP1574" s="253"/>
      <c r="AQ1574" s="253"/>
      <c r="AR1574" s="253"/>
      <c r="AS1574" s="253">
        <f t="shared" si="189"/>
        <v>0</v>
      </c>
      <c r="AT1574" s="27">
        <f t="shared" si="187"/>
        <v>0</v>
      </c>
      <c r="BH1574" s="256"/>
    </row>
    <row r="1575" spans="1:60" ht="18" customHeight="1">
      <c r="A1575" s="218">
        <f>SUBTOTAL(3,$AT$7:AT1575)</f>
        <v>1569</v>
      </c>
      <c r="B1575" s="251" t="s">
        <v>14503</v>
      </c>
      <c r="C1575" s="251" t="str">
        <f t="shared" si="188"/>
        <v>018</v>
      </c>
      <c r="D1575" s="260" t="s">
        <v>6152</v>
      </c>
      <c r="E1575" s="258" t="s">
        <v>14504</v>
      </c>
      <c r="F1575" s="251" t="s">
        <v>11326</v>
      </c>
      <c r="G1575" s="251" t="s">
        <v>7106</v>
      </c>
      <c r="H1575" s="251"/>
      <c r="I1575" s="259" t="s">
        <v>8633</v>
      </c>
      <c r="J1575" s="252"/>
      <c r="K1575" s="259" t="s">
        <v>8633</v>
      </c>
      <c r="L1575" s="252"/>
      <c r="M1575" s="251" t="s">
        <v>14344</v>
      </c>
      <c r="N1575" s="251"/>
      <c r="O1575" s="251"/>
      <c r="P1575" s="251"/>
      <c r="Q1575" s="288">
        <v>6600000</v>
      </c>
      <c r="R1575" s="288"/>
      <c r="S1575" s="288"/>
      <c r="T1575" s="288"/>
      <c r="U1575" s="253">
        <v>6600000</v>
      </c>
      <c r="V1575" s="253"/>
      <c r="W1575" s="253"/>
      <c r="X1575" s="253"/>
      <c r="Y1575" s="253"/>
      <c r="Z1575" s="253"/>
      <c r="AA1575" s="253"/>
      <c r="AB1575" s="253"/>
      <c r="AC1575" s="253"/>
      <c r="AD1575" s="253"/>
      <c r="AE1575" s="253"/>
      <c r="AF1575" s="253"/>
      <c r="AG1575" s="253"/>
      <c r="AH1575" s="253"/>
      <c r="AI1575" s="253">
        <v>0</v>
      </c>
      <c r="AJ1575" s="253"/>
      <c r="AK1575" s="253">
        <v>7950000</v>
      </c>
      <c r="AL1575" s="253"/>
      <c r="AM1575" s="253">
        <v>7950000</v>
      </c>
      <c r="AN1575" s="253"/>
      <c r="AO1575" s="253"/>
      <c r="AP1575" s="253"/>
      <c r="AQ1575" s="253"/>
      <c r="AR1575" s="253"/>
      <c r="AS1575" s="253">
        <f t="shared" si="189"/>
        <v>0</v>
      </c>
      <c r="AT1575" s="27">
        <f t="shared" si="187"/>
        <v>0</v>
      </c>
      <c r="BH1575" s="256"/>
    </row>
    <row r="1576" spans="1:60" ht="18" customHeight="1">
      <c r="A1576" s="218">
        <f>SUBTOTAL(3,$AT$7:AT1576)</f>
        <v>1570</v>
      </c>
      <c r="B1576" s="251" t="s">
        <v>14494</v>
      </c>
      <c r="C1576" s="251" t="str">
        <f>MID(D1576:D3284,4,3)</f>
        <v>018</v>
      </c>
      <c r="D1576" s="260" t="s">
        <v>14495</v>
      </c>
      <c r="E1576" s="258" t="s">
        <v>14496</v>
      </c>
      <c r="F1576" s="251" t="s">
        <v>12174</v>
      </c>
      <c r="G1576" s="251" t="s">
        <v>7106</v>
      </c>
      <c r="H1576" s="251"/>
      <c r="I1576" s="259" t="s">
        <v>8633</v>
      </c>
      <c r="J1576" s="252"/>
      <c r="K1576" s="259" t="s">
        <v>8633</v>
      </c>
      <c r="L1576" s="252"/>
      <c r="M1576" s="251" t="s">
        <v>14344</v>
      </c>
      <c r="N1576" s="251"/>
      <c r="O1576" s="251"/>
      <c r="P1576" s="251"/>
      <c r="Q1576" s="288">
        <v>6600000</v>
      </c>
      <c r="R1576" s="288"/>
      <c r="S1576" s="288"/>
      <c r="T1576" s="288"/>
      <c r="U1576" s="253"/>
      <c r="V1576" s="253"/>
      <c r="W1576" s="253"/>
      <c r="X1576" s="253"/>
      <c r="Y1576" s="253">
        <v>6600000</v>
      </c>
      <c r="Z1576" s="253"/>
      <c r="AA1576" s="253"/>
      <c r="AB1576" s="253"/>
      <c r="AC1576" s="253"/>
      <c r="AD1576" s="253"/>
      <c r="AE1576" s="253"/>
      <c r="AF1576" s="253"/>
      <c r="AG1576" s="253"/>
      <c r="AH1576" s="253"/>
      <c r="AI1576" s="253">
        <v>0</v>
      </c>
      <c r="AJ1576" s="253"/>
      <c r="AK1576" s="253">
        <v>7950000</v>
      </c>
      <c r="AL1576" s="253"/>
      <c r="AM1576" s="253">
        <v>7950000</v>
      </c>
      <c r="AN1576" s="253"/>
      <c r="AO1576" s="253"/>
      <c r="AP1576" s="253"/>
      <c r="AQ1576" s="253"/>
      <c r="AR1576" s="253"/>
      <c r="AS1576" s="253">
        <f t="shared" si="189"/>
        <v>0</v>
      </c>
      <c r="AT1576" s="27">
        <f t="shared" si="187"/>
        <v>0</v>
      </c>
      <c r="BH1576" s="256"/>
    </row>
    <row r="1577" spans="1:60" ht="18" customHeight="1">
      <c r="A1577" s="218">
        <f>SUBTOTAL(3,$AT$7:AT1577)</f>
        <v>1571</v>
      </c>
      <c r="B1577" s="251" t="s">
        <v>14511</v>
      </c>
      <c r="C1577" s="251" t="str">
        <f>MID(D1577:D3285,4,3)</f>
        <v>018</v>
      </c>
      <c r="D1577" s="260" t="s">
        <v>5826</v>
      </c>
      <c r="E1577" s="258" t="s">
        <v>14512</v>
      </c>
      <c r="F1577" s="251" t="s">
        <v>10797</v>
      </c>
      <c r="G1577" s="251" t="s">
        <v>496</v>
      </c>
      <c r="H1577" s="251"/>
      <c r="I1577" s="259" t="s">
        <v>8633</v>
      </c>
      <c r="J1577" s="252"/>
      <c r="K1577" s="259" t="s">
        <v>8633</v>
      </c>
      <c r="L1577" s="252"/>
      <c r="M1577" s="251" t="s">
        <v>14344</v>
      </c>
      <c r="N1577" s="251"/>
      <c r="O1577" s="251"/>
      <c r="P1577" s="251"/>
      <c r="Q1577" s="288">
        <v>6600000</v>
      </c>
      <c r="R1577" s="288"/>
      <c r="S1577" s="288"/>
      <c r="T1577" s="288"/>
      <c r="U1577" s="253">
        <v>6600000</v>
      </c>
      <c r="V1577" s="253"/>
      <c r="W1577" s="253"/>
      <c r="X1577" s="253"/>
      <c r="Y1577" s="253"/>
      <c r="Z1577" s="253"/>
      <c r="AA1577" s="253"/>
      <c r="AB1577" s="253"/>
      <c r="AC1577" s="253"/>
      <c r="AD1577" s="253"/>
      <c r="AE1577" s="253"/>
      <c r="AF1577" s="253"/>
      <c r="AG1577" s="253"/>
      <c r="AH1577" s="253"/>
      <c r="AI1577" s="253">
        <v>0</v>
      </c>
      <c r="AJ1577" s="253"/>
      <c r="AK1577" s="253">
        <v>7950000</v>
      </c>
      <c r="AL1577" s="253"/>
      <c r="AM1577" s="253">
        <v>7950000</v>
      </c>
      <c r="AN1577" s="253"/>
      <c r="AO1577" s="253"/>
      <c r="AP1577" s="253"/>
      <c r="AQ1577" s="253"/>
      <c r="AR1577" s="253"/>
      <c r="AS1577" s="253">
        <f t="shared" si="189"/>
        <v>0</v>
      </c>
      <c r="AT1577" s="27">
        <f t="shared" si="187"/>
        <v>0</v>
      </c>
      <c r="BH1577" s="256"/>
    </row>
    <row r="1578" spans="1:60" ht="18" customHeight="1">
      <c r="A1578" s="218">
        <f>SUBTOTAL(3,$AT$7:AT1578)</f>
        <v>1572</v>
      </c>
      <c r="B1578" s="251" t="s">
        <v>14513</v>
      </c>
      <c r="C1578" s="251" t="str">
        <f>MID(D1578:D3287,4,3)</f>
        <v>018</v>
      </c>
      <c r="D1578" s="260" t="s">
        <v>6815</v>
      </c>
      <c r="E1578" s="258" t="s">
        <v>14514</v>
      </c>
      <c r="F1578" s="251" t="s">
        <v>12291</v>
      </c>
      <c r="G1578" s="251" t="s">
        <v>7106</v>
      </c>
      <c r="H1578" s="251"/>
      <c r="I1578" s="259" t="s">
        <v>8633</v>
      </c>
      <c r="J1578" s="252"/>
      <c r="K1578" s="259" t="s">
        <v>8633</v>
      </c>
      <c r="L1578" s="252"/>
      <c r="M1578" s="251" t="s">
        <v>14344</v>
      </c>
      <c r="N1578" s="251"/>
      <c r="O1578" s="251"/>
      <c r="P1578" s="251"/>
      <c r="Q1578" s="288">
        <v>6600000</v>
      </c>
      <c r="R1578" s="288"/>
      <c r="S1578" s="288"/>
      <c r="T1578" s="288"/>
      <c r="U1578" s="253">
        <v>6600000</v>
      </c>
      <c r="V1578" s="253"/>
      <c r="W1578" s="253"/>
      <c r="X1578" s="253"/>
      <c r="Y1578" s="253"/>
      <c r="Z1578" s="253"/>
      <c r="AA1578" s="253"/>
      <c r="AB1578" s="253"/>
      <c r="AC1578" s="253"/>
      <c r="AD1578" s="253"/>
      <c r="AE1578" s="253"/>
      <c r="AF1578" s="253"/>
      <c r="AG1578" s="253"/>
      <c r="AH1578" s="253"/>
      <c r="AI1578" s="253">
        <v>0</v>
      </c>
      <c r="AJ1578" s="253"/>
      <c r="AK1578" s="253">
        <v>7950000</v>
      </c>
      <c r="AL1578" s="253"/>
      <c r="AM1578" s="253">
        <v>7950000</v>
      </c>
      <c r="AN1578" s="253"/>
      <c r="AO1578" s="253"/>
      <c r="AP1578" s="253"/>
      <c r="AQ1578" s="253"/>
      <c r="AR1578" s="253"/>
      <c r="AS1578" s="253">
        <f t="shared" si="189"/>
        <v>0</v>
      </c>
      <c r="AT1578" s="27">
        <f t="shared" si="187"/>
        <v>0</v>
      </c>
      <c r="BH1578" s="256"/>
    </row>
    <row r="1579" spans="1:60" ht="18" customHeight="1">
      <c r="A1579" s="218">
        <f>SUBTOTAL(3,$AT$7:AT1579)</f>
        <v>1573</v>
      </c>
      <c r="B1579" s="251" t="s">
        <v>14497</v>
      </c>
      <c r="C1579" s="251" t="str">
        <f>MID(D1579:D3287,4,3)</f>
        <v>018</v>
      </c>
      <c r="D1579" s="260" t="s">
        <v>14498</v>
      </c>
      <c r="E1579" s="258" t="s">
        <v>11754</v>
      </c>
      <c r="F1579" s="251" t="s">
        <v>7189</v>
      </c>
      <c r="G1579" s="251" t="s">
        <v>7106</v>
      </c>
      <c r="H1579" s="251"/>
      <c r="I1579" s="259" t="s">
        <v>8633</v>
      </c>
      <c r="J1579" s="252"/>
      <c r="K1579" s="259" t="s">
        <v>8633</v>
      </c>
      <c r="L1579" s="252"/>
      <c r="M1579" s="251" t="s">
        <v>14344</v>
      </c>
      <c r="N1579" s="251"/>
      <c r="O1579" s="251"/>
      <c r="P1579" s="251"/>
      <c r="Q1579" s="288">
        <v>6600000</v>
      </c>
      <c r="R1579" s="288"/>
      <c r="S1579" s="288"/>
      <c r="T1579" s="288"/>
      <c r="U1579" s="253"/>
      <c r="V1579" s="253"/>
      <c r="W1579" s="253">
        <v>6600000</v>
      </c>
      <c r="X1579" s="253"/>
      <c r="Y1579" s="253"/>
      <c r="Z1579" s="253"/>
      <c r="AA1579" s="253"/>
      <c r="AB1579" s="253"/>
      <c r="AC1579" s="253"/>
      <c r="AD1579" s="253"/>
      <c r="AE1579" s="253"/>
      <c r="AF1579" s="253"/>
      <c r="AG1579" s="253"/>
      <c r="AH1579" s="253"/>
      <c r="AI1579" s="253">
        <v>0</v>
      </c>
      <c r="AJ1579" s="253"/>
      <c r="AK1579" s="253">
        <v>7950000</v>
      </c>
      <c r="AL1579" s="253"/>
      <c r="AM1579" s="253"/>
      <c r="AN1579" s="253"/>
      <c r="AO1579" s="253">
        <v>7950000</v>
      </c>
      <c r="AP1579" s="253"/>
      <c r="AQ1579" s="253"/>
      <c r="AR1579" s="253"/>
      <c r="AS1579" s="253">
        <f>IF(SUM(AL1579:AO1579)&lt;SUM(AK1579),SUM(AK1579)-SUM(AL1579:AO1579),)</f>
        <v>0</v>
      </c>
      <c r="AT1579" s="27">
        <f t="shared" si="187"/>
        <v>0</v>
      </c>
      <c r="BH1579" s="256"/>
    </row>
    <row r="1580" spans="1:60" ht="18" customHeight="1">
      <c r="A1580" s="218">
        <f>SUBTOTAL(3,$AT$7:AT1580)</f>
        <v>1574</v>
      </c>
      <c r="B1580" s="262" t="s">
        <v>14518</v>
      </c>
      <c r="C1580" s="251" t="str">
        <f>MID(D1580:D3289,4,3)</f>
        <v>018</v>
      </c>
      <c r="D1580" s="260" t="s">
        <v>5181</v>
      </c>
      <c r="E1580" s="258" t="s">
        <v>11349</v>
      </c>
      <c r="F1580" s="251" t="s">
        <v>10671</v>
      </c>
      <c r="G1580" s="251" t="s">
        <v>496</v>
      </c>
      <c r="H1580" s="251"/>
      <c r="I1580" s="259" t="s">
        <v>8633</v>
      </c>
      <c r="J1580" s="252"/>
      <c r="K1580" s="259" t="s">
        <v>8633</v>
      </c>
      <c r="L1580" s="252"/>
      <c r="M1580" s="251" t="s">
        <v>14344</v>
      </c>
      <c r="N1580" s="251"/>
      <c r="O1580" s="251"/>
      <c r="P1580" s="251"/>
      <c r="Q1580" s="288">
        <v>6600000</v>
      </c>
      <c r="R1580" s="288"/>
      <c r="S1580" s="288"/>
      <c r="T1580" s="288"/>
      <c r="U1580" s="253">
        <v>6600000</v>
      </c>
      <c r="V1580" s="253"/>
      <c r="W1580" s="253"/>
      <c r="X1580" s="253"/>
      <c r="Y1580" s="253"/>
      <c r="Z1580" s="253"/>
      <c r="AA1580" s="253"/>
      <c r="AB1580" s="253"/>
      <c r="AC1580" s="253"/>
      <c r="AD1580" s="253"/>
      <c r="AE1580" s="253"/>
      <c r="AF1580" s="253"/>
      <c r="AG1580" s="253"/>
      <c r="AH1580" s="253"/>
      <c r="AI1580" s="253">
        <v>0</v>
      </c>
      <c r="AJ1580" s="253"/>
      <c r="AK1580" s="253">
        <v>7950000</v>
      </c>
      <c r="AL1580" s="253"/>
      <c r="AM1580" s="253">
        <v>7950000</v>
      </c>
      <c r="AN1580" s="253"/>
      <c r="AO1580" s="253"/>
      <c r="AP1580" s="253"/>
      <c r="AQ1580" s="253"/>
      <c r="AR1580" s="253"/>
      <c r="AS1580" s="253">
        <f>IF(SUM(AL1580:AM1580)&lt;SUM(AK1580),SUM(AK1580)-SUM(AL1580:AM1580),)</f>
        <v>0</v>
      </c>
      <c r="AT1580" s="27">
        <f t="shared" si="187"/>
        <v>0</v>
      </c>
      <c r="BH1580" s="256"/>
    </row>
    <row r="1581" spans="1:60" ht="18" customHeight="1">
      <c r="A1581" s="218">
        <f>SUBTOTAL(3,$AT$7:AT1581)</f>
        <v>1575</v>
      </c>
      <c r="B1581" s="251" t="s">
        <v>14519</v>
      </c>
      <c r="C1581" s="251" t="str">
        <f>MID(D1581:D3290,4,3)</f>
        <v>018</v>
      </c>
      <c r="D1581" s="260" t="s">
        <v>6582</v>
      </c>
      <c r="E1581" s="258" t="s">
        <v>14520</v>
      </c>
      <c r="F1581" s="251" t="s">
        <v>10732</v>
      </c>
      <c r="G1581" s="251" t="s">
        <v>496</v>
      </c>
      <c r="H1581" s="251"/>
      <c r="I1581" s="259" t="s">
        <v>8633</v>
      </c>
      <c r="J1581" s="252"/>
      <c r="K1581" s="259" t="s">
        <v>8633</v>
      </c>
      <c r="L1581" s="252"/>
      <c r="M1581" s="251" t="s">
        <v>14344</v>
      </c>
      <c r="N1581" s="251"/>
      <c r="O1581" s="251"/>
      <c r="P1581" s="251"/>
      <c r="Q1581" s="288">
        <v>6600000</v>
      </c>
      <c r="R1581" s="288"/>
      <c r="S1581" s="288"/>
      <c r="T1581" s="288"/>
      <c r="U1581" s="253">
        <v>6600000</v>
      </c>
      <c r="V1581" s="253"/>
      <c r="W1581" s="253"/>
      <c r="X1581" s="253"/>
      <c r="Y1581" s="253"/>
      <c r="Z1581" s="253"/>
      <c r="AA1581" s="253"/>
      <c r="AB1581" s="253"/>
      <c r="AC1581" s="253"/>
      <c r="AD1581" s="253"/>
      <c r="AE1581" s="253"/>
      <c r="AF1581" s="253"/>
      <c r="AG1581" s="253"/>
      <c r="AH1581" s="253"/>
      <c r="AI1581" s="253">
        <v>0</v>
      </c>
      <c r="AJ1581" s="253"/>
      <c r="AK1581" s="253">
        <v>7950000</v>
      </c>
      <c r="AL1581" s="253"/>
      <c r="AM1581" s="253"/>
      <c r="AN1581" s="253"/>
      <c r="AO1581" s="253"/>
      <c r="AP1581" s="253"/>
      <c r="AQ1581" s="253"/>
      <c r="AR1581" s="253"/>
      <c r="AS1581" s="253">
        <f>IF(SUM(AL1581:AM1581)&lt;SUM(AK1581),SUM(AK1581)-SUM(AL1581:AM1581),)</f>
        <v>7950000</v>
      </c>
      <c r="AT1581" s="27">
        <f t="shared" si="187"/>
        <v>7950000</v>
      </c>
      <c r="BH1581" s="256"/>
    </row>
    <row r="1582" spans="1:60" ht="18" customHeight="1">
      <c r="A1582" s="218">
        <f>SUBTOTAL(3,$AT$7:AT1582)</f>
        <v>1576</v>
      </c>
      <c r="B1582" s="257" t="s">
        <v>14505</v>
      </c>
      <c r="C1582" s="251" t="str">
        <f>MID(D1582:D3290,4,3)</f>
        <v>018</v>
      </c>
      <c r="D1582" s="260" t="s">
        <v>14506</v>
      </c>
      <c r="E1582" s="258" t="s">
        <v>14507</v>
      </c>
      <c r="F1582" s="251" t="s">
        <v>4108</v>
      </c>
      <c r="G1582" s="251" t="s">
        <v>496</v>
      </c>
      <c r="H1582" s="251"/>
      <c r="I1582" s="259" t="s">
        <v>8633</v>
      </c>
      <c r="J1582" s="252"/>
      <c r="K1582" s="259" t="s">
        <v>8633</v>
      </c>
      <c r="L1582" s="252"/>
      <c r="M1582" s="251" t="s">
        <v>14344</v>
      </c>
      <c r="N1582" s="257"/>
      <c r="O1582" s="251"/>
      <c r="P1582" s="257"/>
      <c r="Q1582" s="291">
        <v>6600000</v>
      </c>
      <c r="R1582" s="291"/>
      <c r="S1582" s="291"/>
      <c r="T1582" s="291"/>
      <c r="U1582" s="253"/>
      <c r="V1582" s="253"/>
      <c r="W1582" s="253"/>
      <c r="X1582" s="253"/>
      <c r="Y1582" s="253"/>
      <c r="Z1582" s="253"/>
      <c r="AA1582" s="253"/>
      <c r="AB1582" s="253"/>
      <c r="AC1582" s="253"/>
      <c r="AD1582" s="253"/>
      <c r="AE1582" s="253"/>
      <c r="AF1582" s="253"/>
      <c r="AG1582" s="253"/>
      <c r="AH1582" s="253"/>
      <c r="AI1582" s="253">
        <v>6600000</v>
      </c>
      <c r="AJ1582" s="253"/>
      <c r="AK1582" s="253">
        <v>7950000</v>
      </c>
      <c r="AL1582" s="253"/>
      <c r="AM1582" s="253"/>
      <c r="AN1582" s="253"/>
      <c r="AO1582" s="253"/>
      <c r="AP1582" s="253"/>
      <c r="AQ1582" s="253"/>
      <c r="AR1582" s="253"/>
      <c r="AS1582" s="253">
        <f>IF(SUM(AL1582:AM1582)&lt;SUM(AK1582),SUM(AK1582)-SUM(AL1582:AM1582),)</f>
        <v>7950000</v>
      </c>
      <c r="AT1582" s="27">
        <f t="shared" si="187"/>
        <v>14550000</v>
      </c>
      <c r="BH1582" s="256"/>
    </row>
    <row r="1583" spans="1:60" ht="18" customHeight="1">
      <c r="A1583" s="218">
        <f>SUBTOTAL(3,$AT$7:AT1583)</f>
        <v>1577</v>
      </c>
      <c r="B1583" s="251" t="s">
        <v>14524</v>
      </c>
      <c r="C1583" s="251" t="str">
        <f>MID(D1583:D3292,4,3)</f>
        <v>018</v>
      </c>
      <c r="D1583" s="260" t="s">
        <v>5140</v>
      </c>
      <c r="E1583" s="258" t="s">
        <v>14525</v>
      </c>
      <c r="F1583" s="251" t="s">
        <v>11966</v>
      </c>
      <c r="G1583" s="251" t="s">
        <v>7106</v>
      </c>
      <c r="H1583" s="251"/>
      <c r="I1583" s="259" t="s">
        <v>8633</v>
      </c>
      <c r="J1583" s="252"/>
      <c r="K1583" s="259" t="s">
        <v>8633</v>
      </c>
      <c r="L1583" s="252"/>
      <c r="M1583" s="251" t="s">
        <v>14344</v>
      </c>
      <c r="N1583" s="251"/>
      <c r="O1583" s="251"/>
      <c r="P1583" s="251"/>
      <c r="Q1583" s="288">
        <v>6600000</v>
      </c>
      <c r="R1583" s="288"/>
      <c r="S1583" s="288"/>
      <c r="T1583" s="288"/>
      <c r="U1583" s="253">
        <v>6600000</v>
      </c>
      <c r="V1583" s="253"/>
      <c r="W1583" s="253"/>
      <c r="X1583" s="253"/>
      <c r="Y1583" s="253"/>
      <c r="Z1583" s="253"/>
      <c r="AA1583" s="253"/>
      <c r="AB1583" s="253"/>
      <c r="AC1583" s="253"/>
      <c r="AD1583" s="253"/>
      <c r="AE1583" s="253"/>
      <c r="AF1583" s="253"/>
      <c r="AG1583" s="253"/>
      <c r="AH1583" s="253"/>
      <c r="AI1583" s="253">
        <v>0</v>
      </c>
      <c r="AJ1583" s="253"/>
      <c r="AK1583" s="253">
        <v>7950000</v>
      </c>
      <c r="AL1583" s="253"/>
      <c r="AM1583" s="253">
        <v>7950000</v>
      </c>
      <c r="AN1583" s="253"/>
      <c r="AO1583" s="253"/>
      <c r="AP1583" s="253"/>
      <c r="AQ1583" s="253"/>
      <c r="AR1583" s="253"/>
      <c r="AS1583" s="253">
        <f>IF(SUM(AL1583:AM1583)&lt;SUM(AK1583),SUM(AK1583)-SUM(AL1583:AM1583),)</f>
        <v>0</v>
      </c>
      <c r="AT1583" s="27">
        <f t="shared" si="187"/>
        <v>0</v>
      </c>
      <c r="BH1583" s="256"/>
    </row>
    <row r="1584" spans="1:60" ht="18" customHeight="1">
      <c r="A1584" s="218">
        <f>SUBTOTAL(3,$AT$7:AT1584)</f>
        <v>1578</v>
      </c>
      <c r="B1584" s="251" t="s">
        <v>14508</v>
      </c>
      <c r="C1584" s="251" t="str">
        <f>MID(D1584:D3292,4,3)</f>
        <v>018</v>
      </c>
      <c r="D1584" s="260" t="s">
        <v>14509</v>
      </c>
      <c r="E1584" s="258" t="s">
        <v>14510</v>
      </c>
      <c r="F1584" s="251" t="s">
        <v>11811</v>
      </c>
      <c r="G1584" s="251" t="s">
        <v>7106</v>
      </c>
      <c r="H1584" s="251"/>
      <c r="I1584" s="259" t="s">
        <v>8633</v>
      </c>
      <c r="J1584" s="252"/>
      <c r="K1584" s="259" t="s">
        <v>8633</v>
      </c>
      <c r="L1584" s="252"/>
      <c r="M1584" s="251" t="s">
        <v>14344</v>
      </c>
      <c r="N1584" s="251"/>
      <c r="O1584" s="251"/>
      <c r="P1584" s="251"/>
      <c r="Q1584" s="288">
        <v>6600000</v>
      </c>
      <c r="R1584" s="288"/>
      <c r="S1584" s="288"/>
      <c r="T1584" s="288"/>
      <c r="U1584" s="253"/>
      <c r="V1584" s="253"/>
      <c r="W1584" s="253">
        <v>6600000</v>
      </c>
      <c r="X1584" s="253"/>
      <c r="Y1584" s="253"/>
      <c r="Z1584" s="253"/>
      <c r="AA1584" s="253"/>
      <c r="AB1584" s="253"/>
      <c r="AC1584" s="253"/>
      <c r="AD1584" s="253"/>
      <c r="AE1584" s="253"/>
      <c r="AF1584" s="253"/>
      <c r="AG1584" s="253"/>
      <c r="AH1584" s="253"/>
      <c r="AI1584" s="253">
        <v>0</v>
      </c>
      <c r="AJ1584" s="253"/>
      <c r="AK1584" s="253">
        <v>7950000</v>
      </c>
      <c r="AL1584" s="253"/>
      <c r="AM1584" s="253"/>
      <c r="AN1584" s="253"/>
      <c r="AO1584" s="253">
        <v>7950000</v>
      </c>
      <c r="AP1584" s="253"/>
      <c r="AQ1584" s="253"/>
      <c r="AR1584" s="253"/>
      <c r="AS1584" s="253">
        <f>IF(SUM(AL1584:AO1584)&lt;SUM(AK1584),SUM(AK1584)-SUM(AL1584:AO1584),)</f>
        <v>0</v>
      </c>
      <c r="AT1584" s="27">
        <f t="shared" si="187"/>
        <v>0</v>
      </c>
      <c r="BH1584" s="256"/>
    </row>
    <row r="1585" spans="1:60" ht="18" customHeight="1">
      <c r="A1585" s="218">
        <f>SUBTOTAL(3,$AT$7:AT1585)</f>
        <v>1579</v>
      </c>
      <c r="B1585" s="251" t="s">
        <v>14515</v>
      </c>
      <c r="C1585" s="251" t="str">
        <f t="shared" ref="C1585:C1609" si="190">MID(D1585:D3294,4,3)</f>
        <v>018</v>
      </c>
      <c r="D1585" s="260" t="s">
        <v>14516</v>
      </c>
      <c r="E1585" s="258" t="s">
        <v>14517</v>
      </c>
      <c r="F1585" s="251" t="s">
        <v>10727</v>
      </c>
      <c r="G1585" s="251" t="s">
        <v>496</v>
      </c>
      <c r="H1585" s="251"/>
      <c r="I1585" s="259" t="s">
        <v>8633</v>
      </c>
      <c r="J1585" s="252"/>
      <c r="K1585" s="259" t="s">
        <v>8633</v>
      </c>
      <c r="L1585" s="252"/>
      <c r="M1585" s="251" t="s">
        <v>14344</v>
      </c>
      <c r="N1585" s="251"/>
      <c r="O1585" s="251"/>
      <c r="P1585" s="251"/>
      <c r="Q1585" s="288">
        <v>6600000</v>
      </c>
      <c r="R1585" s="288"/>
      <c r="S1585" s="288"/>
      <c r="T1585" s="288"/>
      <c r="U1585" s="253"/>
      <c r="V1585" s="253"/>
      <c r="W1585" s="253"/>
      <c r="X1585" s="253"/>
      <c r="Y1585" s="253">
        <v>6600000</v>
      </c>
      <c r="Z1585" s="253"/>
      <c r="AA1585" s="253"/>
      <c r="AB1585" s="253"/>
      <c r="AC1585" s="253"/>
      <c r="AD1585" s="253"/>
      <c r="AE1585" s="253"/>
      <c r="AF1585" s="253"/>
      <c r="AG1585" s="253"/>
      <c r="AH1585" s="253"/>
      <c r="AI1585" s="253">
        <v>0</v>
      </c>
      <c r="AJ1585" s="253"/>
      <c r="AK1585" s="253">
        <v>7950000</v>
      </c>
      <c r="AL1585" s="253"/>
      <c r="AM1585" s="253">
        <v>7950000</v>
      </c>
      <c r="AN1585" s="253"/>
      <c r="AO1585" s="253"/>
      <c r="AP1585" s="253"/>
      <c r="AQ1585" s="253"/>
      <c r="AR1585" s="253"/>
      <c r="AS1585" s="253">
        <f t="shared" ref="AS1585:AS1594" si="191">IF(SUM(AL1585:AM1585)&lt;SUM(AK1585),SUM(AK1585)-SUM(AL1585:AM1585),)</f>
        <v>0</v>
      </c>
      <c r="AT1585" s="27">
        <f t="shared" si="187"/>
        <v>0</v>
      </c>
      <c r="BH1585" s="256"/>
    </row>
    <row r="1586" spans="1:60" ht="18" customHeight="1">
      <c r="A1586" s="218">
        <f>SUBTOTAL(3,$AT$7:AT1586)</f>
        <v>1580</v>
      </c>
      <c r="B1586" s="251" t="s">
        <v>14532</v>
      </c>
      <c r="C1586" s="251" t="str">
        <f t="shared" si="190"/>
        <v>018</v>
      </c>
      <c r="D1586" s="260" t="s">
        <v>6693</v>
      </c>
      <c r="E1586" s="258" t="s">
        <v>14533</v>
      </c>
      <c r="F1586" s="251" t="s">
        <v>11370</v>
      </c>
      <c r="G1586" s="251" t="s">
        <v>496</v>
      </c>
      <c r="H1586" s="251"/>
      <c r="I1586" s="259" t="s">
        <v>8633</v>
      </c>
      <c r="J1586" s="252"/>
      <c r="K1586" s="259" t="s">
        <v>8633</v>
      </c>
      <c r="L1586" s="252"/>
      <c r="M1586" s="251" t="s">
        <v>14344</v>
      </c>
      <c r="N1586" s="251"/>
      <c r="O1586" s="251"/>
      <c r="P1586" s="251"/>
      <c r="Q1586" s="288">
        <v>6600000</v>
      </c>
      <c r="R1586" s="288"/>
      <c r="S1586" s="288"/>
      <c r="T1586" s="288"/>
      <c r="U1586" s="253">
        <v>6600000</v>
      </c>
      <c r="V1586" s="253"/>
      <c r="W1586" s="253"/>
      <c r="X1586" s="253"/>
      <c r="Y1586" s="253"/>
      <c r="Z1586" s="253"/>
      <c r="AA1586" s="253"/>
      <c r="AB1586" s="253"/>
      <c r="AC1586" s="253"/>
      <c r="AD1586" s="253"/>
      <c r="AE1586" s="253"/>
      <c r="AF1586" s="253"/>
      <c r="AG1586" s="253"/>
      <c r="AH1586" s="253"/>
      <c r="AI1586" s="253">
        <v>0</v>
      </c>
      <c r="AJ1586" s="253"/>
      <c r="AK1586" s="253">
        <v>7950000</v>
      </c>
      <c r="AL1586" s="253"/>
      <c r="AM1586" s="253">
        <v>7950000</v>
      </c>
      <c r="AN1586" s="253"/>
      <c r="AO1586" s="253"/>
      <c r="AP1586" s="253"/>
      <c r="AQ1586" s="253"/>
      <c r="AR1586" s="253"/>
      <c r="AS1586" s="253">
        <f t="shared" si="191"/>
        <v>0</v>
      </c>
      <c r="AT1586" s="27">
        <f t="shared" si="187"/>
        <v>0</v>
      </c>
      <c r="BH1586" s="256"/>
    </row>
    <row r="1587" spans="1:60" ht="18" customHeight="1">
      <c r="A1587" s="218">
        <f>SUBTOTAL(3,$AT$7:AT1587)</f>
        <v>1581</v>
      </c>
      <c r="B1587" s="251" t="s">
        <v>14521</v>
      </c>
      <c r="C1587" s="251" t="str">
        <f t="shared" si="190"/>
        <v>018</v>
      </c>
      <c r="D1587" s="260" t="s">
        <v>14522</v>
      </c>
      <c r="E1587" s="258" t="s">
        <v>14523</v>
      </c>
      <c r="F1587" s="251" t="s">
        <v>11291</v>
      </c>
      <c r="G1587" s="251" t="s">
        <v>496</v>
      </c>
      <c r="H1587" s="251"/>
      <c r="I1587" s="259" t="s">
        <v>8633</v>
      </c>
      <c r="J1587" s="252"/>
      <c r="K1587" s="259" t="s">
        <v>8633</v>
      </c>
      <c r="L1587" s="252"/>
      <c r="M1587" s="251" t="s">
        <v>14344</v>
      </c>
      <c r="N1587" s="251"/>
      <c r="O1587" s="251"/>
      <c r="P1587" s="251"/>
      <c r="Q1587" s="288">
        <v>6600000</v>
      </c>
      <c r="R1587" s="288"/>
      <c r="S1587" s="288"/>
      <c r="T1587" s="288"/>
      <c r="U1587" s="253"/>
      <c r="V1587" s="253"/>
      <c r="W1587" s="253"/>
      <c r="X1587" s="253"/>
      <c r="Y1587" s="253"/>
      <c r="Z1587" s="253"/>
      <c r="AA1587" s="253"/>
      <c r="AB1587" s="253"/>
      <c r="AC1587" s="253"/>
      <c r="AD1587" s="253"/>
      <c r="AE1587" s="253"/>
      <c r="AF1587" s="253"/>
      <c r="AG1587" s="253"/>
      <c r="AH1587" s="253"/>
      <c r="AI1587" s="253">
        <v>6600000</v>
      </c>
      <c r="AJ1587" s="253"/>
      <c r="AK1587" s="253">
        <v>7950000</v>
      </c>
      <c r="AL1587" s="253"/>
      <c r="AM1587" s="253"/>
      <c r="AN1587" s="253"/>
      <c r="AO1587" s="253"/>
      <c r="AP1587" s="253"/>
      <c r="AQ1587" s="253"/>
      <c r="AR1587" s="253"/>
      <c r="AS1587" s="253">
        <f t="shared" si="191"/>
        <v>7950000</v>
      </c>
      <c r="AT1587" s="27">
        <f t="shared" si="187"/>
        <v>14550000</v>
      </c>
      <c r="BH1587" s="256"/>
    </row>
    <row r="1588" spans="1:60" ht="18" customHeight="1">
      <c r="A1588" s="218">
        <f>SUBTOTAL(3,$AT$7:AT1588)</f>
        <v>1582</v>
      </c>
      <c r="B1588" s="251" t="s">
        <v>14537</v>
      </c>
      <c r="C1588" s="251" t="str">
        <f t="shared" si="190"/>
        <v>018</v>
      </c>
      <c r="D1588" s="260" t="s">
        <v>6487</v>
      </c>
      <c r="E1588" s="258" t="s">
        <v>14538</v>
      </c>
      <c r="F1588" s="251" t="s">
        <v>11274</v>
      </c>
      <c r="G1588" s="251" t="s">
        <v>7106</v>
      </c>
      <c r="H1588" s="251"/>
      <c r="I1588" s="259" t="s">
        <v>8633</v>
      </c>
      <c r="J1588" s="252"/>
      <c r="K1588" s="259" t="s">
        <v>8633</v>
      </c>
      <c r="L1588" s="252"/>
      <c r="M1588" s="251" t="s">
        <v>14344</v>
      </c>
      <c r="N1588" s="251"/>
      <c r="O1588" s="251"/>
      <c r="P1588" s="251"/>
      <c r="Q1588" s="288">
        <v>6600000</v>
      </c>
      <c r="R1588" s="288"/>
      <c r="S1588" s="288"/>
      <c r="T1588" s="288"/>
      <c r="U1588" s="253">
        <v>6600000</v>
      </c>
      <c r="V1588" s="253"/>
      <c r="W1588" s="253"/>
      <c r="X1588" s="253"/>
      <c r="Y1588" s="253"/>
      <c r="Z1588" s="253"/>
      <c r="AA1588" s="253"/>
      <c r="AB1588" s="253"/>
      <c r="AC1588" s="253"/>
      <c r="AD1588" s="253"/>
      <c r="AE1588" s="253"/>
      <c r="AF1588" s="253"/>
      <c r="AG1588" s="253"/>
      <c r="AH1588" s="253"/>
      <c r="AI1588" s="253">
        <v>0</v>
      </c>
      <c r="AJ1588" s="253"/>
      <c r="AK1588" s="253">
        <v>7950000</v>
      </c>
      <c r="AL1588" s="253"/>
      <c r="AM1588" s="253">
        <v>7950000</v>
      </c>
      <c r="AN1588" s="253"/>
      <c r="AO1588" s="253"/>
      <c r="AP1588" s="253"/>
      <c r="AQ1588" s="253"/>
      <c r="AR1588" s="253"/>
      <c r="AS1588" s="253">
        <f t="shared" si="191"/>
        <v>0</v>
      </c>
      <c r="AT1588" s="27">
        <f t="shared" si="187"/>
        <v>0</v>
      </c>
      <c r="BH1588" s="256"/>
    </row>
    <row r="1589" spans="1:60" ht="18" customHeight="1">
      <c r="A1589" s="218">
        <f>SUBTOTAL(3,$AT$7:AT1589)</f>
        <v>1583</v>
      </c>
      <c r="B1589" s="251" t="s">
        <v>14539</v>
      </c>
      <c r="C1589" s="251" t="str">
        <f t="shared" si="190"/>
        <v>018</v>
      </c>
      <c r="D1589" s="260" t="s">
        <v>4864</v>
      </c>
      <c r="E1589" s="258" t="s">
        <v>14540</v>
      </c>
      <c r="F1589" s="251" t="s">
        <v>11640</v>
      </c>
      <c r="G1589" s="251" t="s">
        <v>496</v>
      </c>
      <c r="H1589" s="251"/>
      <c r="I1589" s="259" t="s">
        <v>8633</v>
      </c>
      <c r="J1589" s="252"/>
      <c r="K1589" s="259" t="s">
        <v>8633</v>
      </c>
      <c r="L1589" s="252"/>
      <c r="M1589" s="251" t="s">
        <v>14344</v>
      </c>
      <c r="N1589" s="251"/>
      <c r="O1589" s="251"/>
      <c r="P1589" s="251"/>
      <c r="Q1589" s="288">
        <v>6600000</v>
      </c>
      <c r="R1589" s="288"/>
      <c r="S1589" s="288"/>
      <c r="T1589" s="288"/>
      <c r="U1589" s="253">
        <v>6600000</v>
      </c>
      <c r="V1589" s="253"/>
      <c r="W1589" s="253"/>
      <c r="X1589" s="253"/>
      <c r="Y1589" s="253"/>
      <c r="Z1589" s="253"/>
      <c r="AA1589" s="253"/>
      <c r="AB1589" s="253"/>
      <c r="AC1589" s="253"/>
      <c r="AD1589" s="253"/>
      <c r="AE1589" s="253"/>
      <c r="AF1589" s="253"/>
      <c r="AG1589" s="253"/>
      <c r="AH1589" s="253"/>
      <c r="AI1589" s="253">
        <v>0</v>
      </c>
      <c r="AJ1589" s="253"/>
      <c r="AK1589" s="253">
        <v>7950000</v>
      </c>
      <c r="AL1589" s="253"/>
      <c r="AM1589" s="253">
        <v>7950000</v>
      </c>
      <c r="AN1589" s="253"/>
      <c r="AO1589" s="253"/>
      <c r="AP1589" s="253"/>
      <c r="AQ1589" s="253"/>
      <c r="AR1589" s="253"/>
      <c r="AS1589" s="253">
        <f t="shared" si="191"/>
        <v>0</v>
      </c>
      <c r="AT1589" s="27">
        <f t="shared" si="187"/>
        <v>0</v>
      </c>
      <c r="BH1589" s="256"/>
    </row>
    <row r="1590" spans="1:60" ht="18" customHeight="1">
      <c r="A1590" s="218">
        <f>SUBTOTAL(3,$AT$7:AT1590)</f>
        <v>1584</v>
      </c>
      <c r="B1590" s="251" t="s">
        <v>14541</v>
      </c>
      <c r="C1590" s="251" t="str">
        <f t="shared" si="190"/>
        <v>018</v>
      </c>
      <c r="D1590" s="260" t="s">
        <v>6704</v>
      </c>
      <c r="E1590" s="258" t="s">
        <v>14542</v>
      </c>
      <c r="F1590" s="251" t="s">
        <v>12022</v>
      </c>
      <c r="G1590" s="251" t="s">
        <v>7106</v>
      </c>
      <c r="H1590" s="251"/>
      <c r="I1590" s="259" t="s">
        <v>8633</v>
      </c>
      <c r="J1590" s="252"/>
      <c r="K1590" s="259" t="s">
        <v>8633</v>
      </c>
      <c r="L1590" s="252"/>
      <c r="M1590" s="251" t="s">
        <v>14344</v>
      </c>
      <c r="N1590" s="251"/>
      <c r="O1590" s="251"/>
      <c r="P1590" s="251"/>
      <c r="Q1590" s="288">
        <v>6600000</v>
      </c>
      <c r="R1590" s="288"/>
      <c r="S1590" s="288"/>
      <c r="T1590" s="288"/>
      <c r="U1590" s="253">
        <v>6600000</v>
      </c>
      <c r="V1590" s="253"/>
      <c r="W1590" s="253"/>
      <c r="X1590" s="253"/>
      <c r="Y1590" s="253"/>
      <c r="Z1590" s="253"/>
      <c r="AA1590" s="253"/>
      <c r="AB1590" s="253"/>
      <c r="AC1590" s="253"/>
      <c r="AD1590" s="253"/>
      <c r="AE1590" s="253"/>
      <c r="AF1590" s="253"/>
      <c r="AG1590" s="253"/>
      <c r="AH1590" s="253"/>
      <c r="AI1590" s="253">
        <v>0</v>
      </c>
      <c r="AJ1590" s="253"/>
      <c r="AK1590" s="253">
        <v>7950000</v>
      </c>
      <c r="AL1590" s="253"/>
      <c r="AM1590" s="253">
        <v>7950000</v>
      </c>
      <c r="AN1590" s="253"/>
      <c r="AO1590" s="253"/>
      <c r="AP1590" s="253"/>
      <c r="AQ1590" s="253"/>
      <c r="AR1590" s="253"/>
      <c r="AS1590" s="253">
        <f t="shared" si="191"/>
        <v>0</v>
      </c>
      <c r="AT1590" s="27">
        <f t="shared" si="187"/>
        <v>0</v>
      </c>
      <c r="BH1590" s="256"/>
    </row>
    <row r="1591" spans="1:60" ht="18" customHeight="1">
      <c r="A1591" s="218">
        <f>SUBTOTAL(3,$AT$7:AT1591)</f>
        <v>1585</v>
      </c>
      <c r="B1591" s="251" t="s">
        <v>14543</v>
      </c>
      <c r="C1591" s="251" t="str">
        <f t="shared" si="190"/>
        <v>018</v>
      </c>
      <c r="D1591" s="260" t="s">
        <v>4983</v>
      </c>
      <c r="E1591" s="258" t="s">
        <v>14544</v>
      </c>
      <c r="F1591" s="251" t="s">
        <v>8964</v>
      </c>
      <c r="G1591" s="251" t="s">
        <v>496</v>
      </c>
      <c r="H1591" s="251"/>
      <c r="I1591" s="259" t="s">
        <v>8633</v>
      </c>
      <c r="J1591" s="252"/>
      <c r="K1591" s="259" t="s">
        <v>8633</v>
      </c>
      <c r="L1591" s="252"/>
      <c r="M1591" s="251" t="s">
        <v>14344</v>
      </c>
      <c r="N1591" s="251"/>
      <c r="O1591" s="251"/>
      <c r="P1591" s="251"/>
      <c r="Q1591" s="288">
        <v>6600000</v>
      </c>
      <c r="R1591" s="288"/>
      <c r="S1591" s="288"/>
      <c r="T1591" s="288"/>
      <c r="U1591" s="253">
        <v>6600000</v>
      </c>
      <c r="V1591" s="253"/>
      <c r="W1591" s="253"/>
      <c r="X1591" s="253"/>
      <c r="Y1591" s="253"/>
      <c r="Z1591" s="253"/>
      <c r="AA1591" s="253"/>
      <c r="AB1591" s="253"/>
      <c r="AC1591" s="253"/>
      <c r="AD1591" s="253"/>
      <c r="AE1591" s="253"/>
      <c r="AF1591" s="253"/>
      <c r="AG1591" s="253"/>
      <c r="AH1591" s="253"/>
      <c r="AI1591" s="253">
        <v>0</v>
      </c>
      <c r="AJ1591" s="253"/>
      <c r="AK1591" s="253">
        <v>7950000</v>
      </c>
      <c r="AL1591" s="253"/>
      <c r="AM1591" s="253">
        <v>7950000</v>
      </c>
      <c r="AN1591" s="253"/>
      <c r="AO1591" s="253"/>
      <c r="AP1591" s="253"/>
      <c r="AQ1591" s="253"/>
      <c r="AR1591" s="253"/>
      <c r="AS1591" s="253">
        <f t="shared" si="191"/>
        <v>0</v>
      </c>
      <c r="AT1591" s="27">
        <f t="shared" si="187"/>
        <v>0</v>
      </c>
      <c r="BA1591" s="244">
        <f>42+41</f>
        <v>83</v>
      </c>
      <c r="BH1591" s="256"/>
    </row>
    <row r="1592" spans="1:60" ht="18" customHeight="1">
      <c r="A1592" s="218">
        <f>SUBTOTAL(3,$AT$7:AT1592)</f>
        <v>1586</v>
      </c>
      <c r="B1592" s="251" t="s">
        <v>14545</v>
      </c>
      <c r="C1592" s="251" t="str">
        <f t="shared" si="190"/>
        <v>019</v>
      </c>
      <c r="D1592" s="260" t="s">
        <v>6995</v>
      </c>
      <c r="E1592" s="258" t="s">
        <v>14546</v>
      </c>
      <c r="F1592" s="251" t="s">
        <v>10642</v>
      </c>
      <c r="G1592" s="251" t="s">
        <v>496</v>
      </c>
      <c r="H1592" s="251"/>
      <c r="I1592" s="259" t="s">
        <v>14547</v>
      </c>
      <c r="J1592" s="252"/>
      <c r="K1592" s="259" t="s">
        <v>14547</v>
      </c>
      <c r="L1592" s="252"/>
      <c r="M1592" s="251" t="s">
        <v>14548</v>
      </c>
      <c r="N1592" s="251"/>
      <c r="O1592" s="251"/>
      <c r="P1592" s="251"/>
      <c r="Q1592" s="288">
        <v>8900000</v>
      </c>
      <c r="R1592" s="288"/>
      <c r="S1592" s="288"/>
      <c r="T1592" s="288"/>
      <c r="U1592" s="253">
        <v>8900000</v>
      </c>
      <c r="V1592" s="253"/>
      <c r="W1592" s="253"/>
      <c r="X1592" s="253"/>
      <c r="Y1592" s="253"/>
      <c r="Z1592" s="253"/>
      <c r="AA1592" s="253"/>
      <c r="AB1592" s="253"/>
      <c r="AC1592" s="253"/>
      <c r="AD1592" s="253"/>
      <c r="AE1592" s="253"/>
      <c r="AF1592" s="253"/>
      <c r="AG1592" s="253"/>
      <c r="AH1592" s="253"/>
      <c r="AI1592" s="253">
        <v>0</v>
      </c>
      <c r="AJ1592" s="253"/>
      <c r="AK1592" s="253">
        <v>9250000</v>
      </c>
      <c r="AL1592" s="253"/>
      <c r="AM1592" s="253">
        <v>9250000</v>
      </c>
      <c r="AN1592" s="253"/>
      <c r="AO1592" s="253"/>
      <c r="AP1592" s="253"/>
      <c r="AQ1592" s="253"/>
      <c r="AR1592" s="253"/>
      <c r="AS1592" s="253">
        <f t="shared" si="191"/>
        <v>0</v>
      </c>
      <c r="AT1592" s="27">
        <f t="shared" si="187"/>
        <v>0</v>
      </c>
      <c r="BH1592" s="256"/>
    </row>
    <row r="1593" spans="1:60" ht="18" customHeight="1">
      <c r="A1593" s="218">
        <f>SUBTOTAL(3,$AT$7:AT1593)</f>
        <v>1587</v>
      </c>
      <c r="B1593" s="251" t="s">
        <v>14549</v>
      </c>
      <c r="C1593" s="251" t="str">
        <f t="shared" si="190"/>
        <v>019</v>
      </c>
      <c r="D1593" s="260" t="s">
        <v>4919</v>
      </c>
      <c r="E1593" s="258" t="s">
        <v>14550</v>
      </c>
      <c r="F1593" s="251" t="s">
        <v>10593</v>
      </c>
      <c r="G1593" s="251" t="s">
        <v>7106</v>
      </c>
      <c r="H1593" s="251"/>
      <c r="I1593" s="259" t="s">
        <v>14547</v>
      </c>
      <c r="J1593" s="252"/>
      <c r="K1593" s="259" t="s">
        <v>14547</v>
      </c>
      <c r="L1593" s="252"/>
      <c r="M1593" s="251" t="s">
        <v>14548</v>
      </c>
      <c r="N1593" s="251"/>
      <c r="O1593" s="251"/>
      <c r="P1593" s="251"/>
      <c r="Q1593" s="288">
        <v>8900000</v>
      </c>
      <c r="R1593" s="288"/>
      <c r="S1593" s="288"/>
      <c r="T1593" s="288"/>
      <c r="U1593" s="253">
        <v>8900000</v>
      </c>
      <c r="V1593" s="253"/>
      <c r="W1593" s="253"/>
      <c r="X1593" s="253"/>
      <c r="Y1593" s="253"/>
      <c r="Z1593" s="253"/>
      <c r="AA1593" s="253"/>
      <c r="AB1593" s="253"/>
      <c r="AC1593" s="253"/>
      <c r="AD1593" s="253"/>
      <c r="AE1593" s="253"/>
      <c r="AF1593" s="253"/>
      <c r="AG1593" s="253"/>
      <c r="AH1593" s="253"/>
      <c r="AI1593" s="253">
        <v>0</v>
      </c>
      <c r="AJ1593" s="253"/>
      <c r="AK1593" s="253">
        <v>9250000</v>
      </c>
      <c r="AL1593" s="253"/>
      <c r="AM1593" s="253">
        <v>9250000</v>
      </c>
      <c r="AN1593" s="253"/>
      <c r="AO1593" s="253"/>
      <c r="AP1593" s="253"/>
      <c r="AQ1593" s="253"/>
      <c r="AR1593" s="253"/>
      <c r="AS1593" s="253">
        <f t="shared" si="191"/>
        <v>0</v>
      </c>
      <c r="AT1593" s="27">
        <f t="shared" si="187"/>
        <v>0</v>
      </c>
      <c r="BH1593" s="256"/>
    </row>
    <row r="1594" spans="1:60" ht="18" customHeight="1">
      <c r="A1594" s="218">
        <f>SUBTOTAL(3,$AT$7:AT1594)</f>
        <v>1588</v>
      </c>
      <c r="B1594" s="251" t="s">
        <v>14551</v>
      </c>
      <c r="C1594" s="251" t="str">
        <f t="shared" si="190"/>
        <v>019</v>
      </c>
      <c r="D1594" s="260" t="s">
        <v>5286</v>
      </c>
      <c r="E1594" s="258" t="s">
        <v>14552</v>
      </c>
      <c r="F1594" s="251" t="s">
        <v>11286</v>
      </c>
      <c r="G1594" s="251" t="s">
        <v>496</v>
      </c>
      <c r="H1594" s="251"/>
      <c r="I1594" s="259" t="s">
        <v>14547</v>
      </c>
      <c r="J1594" s="252"/>
      <c r="K1594" s="259" t="s">
        <v>14547</v>
      </c>
      <c r="L1594" s="252"/>
      <c r="M1594" s="251" t="s">
        <v>14548</v>
      </c>
      <c r="N1594" s="251"/>
      <c r="O1594" s="251"/>
      <c r="P1594" s="251"/>
      <c r="Q1594" s="288">
        <v>8900000</v>
      </c>
      <c r="R1594" s="288"/>
      <c r="S1594" s="288"/>
      <c r="T1594" s="288"/>
      <c r="U1594" s="253">
        <v>8900000</v>
      </c>
      <c r="V1594" s="253"/>
      <c r="W1594" s="253"/>
      <c r="X1594" s="253"/>
      <c r="Y1594" s="253"/>
      <c r="Z1594" s="253"/>
      <c r="AA1594" s="253"/>
      <c r="AB1594" s="253"/>
      <c r="AC1594" s="253"/>
      <c r="AD1594" s="253"/>
      <c r="AE1594" s="253"/>
      <c r="AF1594" s="253"/>
      <c r="AG1594" s="253"/>
      <c r="AH1594" s="253"/>
      <c r="AI1594" s="253">
        <v>0</v>
      </c>
      <c r="AJ1594" s="253"/>
      <c r="AK1594" s="253">
        <v>9250000</v>
      </c>
      <c r="AL1594" s="253"/>
      <c r="AM1594" s="253">
        <v>9250000</v>
      </c>
      <c r="AN1594" s="253"/>
      <c r="AO1594" s="253"/>
      <c r="AP1594" s="253"/>
      <c r="AQ1594" s="253"/>
      <c r="AR1594" s="253"/>
      <c r="AS1594" s="253">
        <f t="shared" si="191"/>
        <v>0</v>
      </c>
      <c r="AT1594" s="27">
        <f t="shared" si="187"/>
        <v>0</v>
      </c>
      <c r="BH1594" s="256"/>
    </row>
    <row r="1595" spans="1:60" ht="18" customHeight="1">
      <c r="A1595" s="218">
        <f>SUBTOTAL(3,$AT$7:AT1595)</f>
        <v>1589</v>
      </c>
      <c r="B1595" s="251" t="s">
        <v>14526</v>
      </c>
      <c r="C1595" s="251" t="str">
        <f t="shared" si="190"/>
        <v>018</v>
      </c>
      <c r="D1595" s="260" t="s">
        <v>14527</v>
      </c>
      <c r="E1595" s="258" t="s">
        <v>9747</v>
      </c>
      <c r="F1595" s="251" t="s">
        <v>14528</v>
      </c>
      <c r="G1595" s="251" t="s">
        <v>7106</v>
      </c>
      <c r="H1595" s="251"/>
      <c r="I1595" s="259" t="s">
        <v>8633</v>
      </c>
      <c r="J1595" s="252"/>
      <c r="K1595" s="259" t="s">
        <v>8633</v>
      </c>
      <c r="L1595" s="252"/>
      <c r="M1595" s="251" t="s">
        <v>14344</v>
      </c>
      <c r="N1595" s="251"/>
      <c r="O1595" s="251"/>
      <c r="P1595" s="251"/>
      <c r="Q1595" s="288">
        <v>6600000</v>
      </c>
      <c r="R1595" s="288"/>
      <c r="S1595" s="288"/>
      <c r="T1595" s="288"/>
      <c r="U1595" s="253"/>
      <c r="V1595" s="253"/>
      <c r="W1595" s="253"/>
      <c r="X1595" s="253"/>
      <c r="Y1595" s="253">
        <v>6600000</v>
      </c>
      <c r="Z1595" s="253"/>
      <c r="AA1595" s="253"/>
      <c r="AB1595" s="253"/>
      <c r="AC1595" s="253"/>
      <c r="AD1595" s="253"/>
      <c r="AE1595" s="253"/>
      <c r="AF1595" s="253"/>
      <c r="AG1595" s="253"/>
      <c r="AH1595" s="253"/>
      <c r="AI1595" s="253">
        <v>0</v>
      </c>
      <c r="AJ1595" s="253"/>
      <c r="AK1595" s="253">
        <v>7950000</v>
      </c>
      <c r="AL1595" s="253"/>
      <c r="AM1595" s="253"/>
      <c r="AN1595" s="253"/>
      <c r="AO1595" s="253">
        <v>7950000</v>
      </c>
      <c r="AP1595" s="253"/>
      <c r="AQ1595" s="253"/>
      <c r="AR1595" s="253"/>
      <c r="AS1595" s="253">
        <f>IF(SUM(AL1595:AO1595)&lt;SUM(AK1595),SUM(AK1595)-SUM(AL1595:AO1595),)</f>
        <v>0</v>
      </c>
      <c r="AT1595" s="27">
        <f t="shared" si="187"/>
        <v>0</v>
      </c>
      <c r="BH1595" s="256"/>
    </row>
    <row r="1596" spans="1:60" ht="18" customHeight="1">
      <c r="A1596" s="218">
        <f>SUBTOTAL(3,$AT$7:AT1596)</f>
        <v>1590</v>
      </c>
      <c r="B1596" s="251" t="s">
        <v>14556</v>
      </c>
      <c r="C1596" s="251" t="str">
        <f t="shared" si="190"/>
        <v>019</v>
      </c>
      <c r="D1596" s="260" t="s">
        <v>6477</v>
      </c>
      <c r="E1596" s="258" t="s">
        <v>14557</v>
      </c>
      <c r="F1596" s="251" t="s">
        <v>11913</v>
      </c>
      <c r="G1596" s="251" t="s">
        <v>496</v>
      </c>
      <c r="H1596" s="251"/>
      <c r="I1596" s="259" t="s">
        <v>14547</v>
      </c>
      <c r="J1596" s="252"/>
      <c r="K1596" s="259" t="s">
        <v>14547</v>
      </c>
      <c r="L1596" s="252"/>
      <c r="M1596" s="251" t="s">
        <v>14548</v>
      </c>
      <c r="N1596" s="251"/>
      <c r="O1596" s="251"/>
      <c r="P1596" s="251"/>
      <c r="Q1596" s="288">
        <v>8900000</v>
      </c>
      <c r="R1596" s="288"/>
      <c r="S1596" s="288"/>
      <c r="T1596" s="288"/>
      <c r="U1596" s="253">
        <v>8900000</v>
      </c>
      <c r="V1596" s="253"/>
      <c r="W1596" s="253"/>
      <c r="X1596" s="253"/>
      <c r="Y1596" s="253"/>
      <c r="Z1596" s="253"/>
      <c r="AA1596" s="253"/>
      <c r="AB1596" s="253"/>
      <c r="AC1596" s="253"/>
      <c r="AD1596" s="253"/>
      <c r="AE1596" s="253"/>
      <c r="AF1596" s="253"/>
      <c r="AG1596" s="253"/>
      <c r="AH1596" s="253"/>
      <c r="AI1596" s="253">
        <v>0</v>
      </c>
      <c r="AJ1596" s="253"/>
      <c r="AK1596" s="253">
        <v>9250000</v>
      </c>
      <c r="AL1596" s="253"/>
      <c r="AM1596" s="253">
        <v>9250000</v>
      </c>
      <c r="AN1596" s="253"/>
      <c r="AO1596" s="253"/>
      <c r="AP1596" s="253"/>
      <c r="AQ1596" s="253"/>
      <c r="AR1596" s="253"/>
      <c r="AS1596" s="253">
        <f>IF(SUM(AL1596:AM1596)&lt;SUM(AK1596),SUM(AK1596)-SUM(AL1596:AM1596),)</f>
        <v>0</v>
      </c>
      <c r="AT1596" s="27">
        <f t="shared" si="187"/>
        <v>0</v>
      </c>
      <c r="BH1596" s="256"/>
    </row>
    <row r="1597" spans="1:60" ht="18" customHeight="1">
      <c r="A1597" s="218">
        <f>SUBTOTAL(3,$AT$7:AT1597)</f>
        <v>1591</v>
      </c>
      <c r="B1597" s="251" t="s">
        <v>14558</v>
      </c>
      <c r="C1597" s="251" t="str">
        <f t="shared" si="190"/>
        <v>019</v>
      </c>
      <c r="D1597" s="260" t="s">
        <v>4925</v>
      </c>
      <c r="E1597" s="258" t="s">
        <v>14559</v>
      </c>
      <c r="F1597" s="251" t="s">
        <v>8508</v>
      </c>
      <c r="G1597" s="251" t="s">
        <v>496</v>
      </c>
      <c r="H1597" s="251"/>
      <c r="I1597" s="259" t="s">
        <v>14547</v>
      </c>
      <c r="J1597" s="252"/>
      <c r="K1597" s="259" t="s">
        <v>14547</v>
      </c>
      <c r="L1597" s="252"/>
      <c r="M1597" s="251" t="s">
        <v>14548</v>
      </c>
      <c r="N1597" s="251"/>
      <c r="O1597" s="251"/>
      <c r="P1597" s="251"/>
      <c r="Q1597" s="288">
        <v>8900000</v>
      </c>
      <c r="R1597" s="288"/>
      <c r="S1597" s="288"/>
      <c r="T1597" s="288"/>
      <c r="U1597" s="253">
        <v>8900000</v>
      </c>
      <c r="V1597" s="253"/>
      <c r="W1597" s="253"/>
      <c r="X1597" s="253"/>
      <c r="Y1597" s="253"/>
      <c r="Z1597" s="253"/>
      <c r="AA1597" s="253"/>
      <c r="AB1597" s="253"/>
      <c r="AC1597" s="253"/>
      <c r="AD1597" s="253"/>
      <c r="AE1597" s="253"/>
      <c r="AF1597" s="253"/>
      <c r="AG1597" s="253"/>
      <c r="AH1597" s="253"/>
      <c r="AI1597" s="253">
        <v>0</v>
      </c>
      <c r="AJ1597" s="253"/>
      <c r="AK1597" s="253">
        <v>9250000</v>
      </c>
      <c r="AL1597" s="253"/>
      <c r="AM1597" s="253">
        <v>9250000</v>
      </c>
      <c r="AN1597" s="253"/>
      <c r="AO1597" s="253"/>
      <c r="AP1597" s="253"/>
      <c r="AQ1597" s="253"/>
      <c r="AR1597" s="253"/>
      <c r="AS1597" s="253">
        <f>IF(SUM(AL1597:AM1597)&lt;SUM(AK1597),SUM(AK1597)-SUM(AL1597:AM1597),)</f>
        <v>0</v>
      </c>
      <c r="AT1597" s="27">
        <f t="shared" si="187"/>
        <v>0</v>
      </c>
      <c r="BH1597" s="256"/>
    </row>
    <row r="1598" spans="1:60" ht="18" customHeight="1">
      <c r="A1598" s="218">
        <f>SUBTOTAL(3,$AT$7:AT1598)</f>
        <v>1592</v>
      </c>
      <c r="B1598" s="251" t="s">
        <v>14560</v>
      </c>
      <c r="C1598" s="251" t="str">
        <f t="shared" si="190"/>
        <v>019</v>
      </c>
      <c r="D1598" s="260" t="s">
        <v>6878</v>
      </c>
      <c r="E1598" s="258" t="s">
        <v>14561</v>
      </c>
      <c r="F1598" s="251" t="s">
        <v>11969</v>
      </c>
      <c r="G1598" s="251" t="s">
        <v>7106</v>
      </c>
      <c r="H1598" s="251"/>
      <c r="I1598" s="259" t="s">
        <v>14547</v>
      </c>
      <c r="J1598" s="252"/>
      <c r="K1598" s="259" t="s">
        <v>14547</v>
      </c>
      <c r="L1598" s="252"/>
      <c r="M1598" s="251" t="s">
        <v>14548</v>
      </c>
      <c r="N1598" s="251"/>
      <c r="O1598" s="251"/>
      <c r="P1598" s="251"/>
      <c r="Q1598" s="288">
        <v>8900000</v>
      </c>
      <c r="R1598" s="288"/>
      <c r="S1598" s="288"/>
      <c r="T1598" s="288"/>
      <c r="U1598" s="253">
        <v>8900000</v>
      </c>
      <c r="V1598" s="253"/>
      <c r="W1598" s="253"/>
      <c r="X1598" s="253"/>
      <c r="Y1598" s="253"/>
      <c r="Z1598" s="253"/>
      <c r="AA1598" s="253"/>
      <c r="AB1598" s="253"/>
      <c r="AC1598" s="253"/>
      <c r="AD1598" s="253"/>
      <c r="AE1598" s="253"/>
      <c r="AF1598" s="253"/>
      <c r="AG1598" s="253"/>
      <c r="AH1598" s="253"/>
      <c r="AI1598" s="253">
        <v>0</v>
      </c>
      <c r="AJ1598" s="253"/>
      <c r="AK1598" s="253">
        <v>9250000</v>
      </c>
      <c r="AL1598" s="253"/>
      <c r="AM1598" s="253">
        <v>9250000</v>
      </c>
      <c r="AN1598" s="253"/>
      <c r="AO1598" s="253"/>
      <c r="AP1598" s="253"/>
      <c r="AQ1598" s="253"/>
      <c r="AR1598" s="253"/>
      <c r="AS1598" s="253">
        <f>IF(SUM(AL1598:AM1598)&lt;SUM(AK1598),SUM(AK1598)-SUM(AL1598:AM1598),)</f>
        <v>0</v>
      </c>
      <c r="AT1598" s="27">
        <f t="shared" si="187"/>
        <v>0</v>
      </c>
      <c r="BH1598" s="256"/>
    </row>
    <row r="1599" spans="1:60" ht="18" customHeight="1">
      <c r="A1599" s="218">
        <f>SUBTOTAL(3,$AT$7:AT1599)</f>
        <v>1593</v>
      </c>
      <c r="B1599" s="251" t="s">
        <v>14562</v>
      </c>
      <c r="C1599" s="251" t="str">
        <f t="shared" si="190"/>
        <v>019</v>
      </c>
      <c r="D1599" s="260" t="s">
        <v>6711</v>
      </c>
      <c r="E1599" s="258" t="s">
        <v>14563</v>
      </c>
      <c r="F1599" s="251" t="s">
        <v>11382</v>
      </c>
      <c r="G1599" s="251" t="s">
        <v>496</v>
      </c>
      <c r="H1599" s="251"/>
      <c r="I1599" s="259" t="s">
        <v>14547</v>
      </c>
      <c r="J1599" s="252"/>
      <c r="K1599" s="259" t="s">
        <v>14547</v>
      </c>
      <c r="L1599" s="252"/>
      <c r="M1599" s="251" t="s">
        <v>14548</v>
      </c>
      <c r="N1599" s="251"/>
      <c r="O1599" s="251"/>
      <c r="P1599" s="251"/>
      <c r="Q1599" s="288">
        <v>8900000</v>
      </c>
      <c r="R1599" s="288"/>
      <c r="S1599" s="288"/>
      <c r="T1599" s="288"/>
      <c r="U1599" s="253">
        <v>8900000</v>
      </c>
      <c r="V1599" s="253"/>
      <c r="W1599" s="253"/>
      <c r="X1599" s="253"/>
      <c r="Y1599" s="253"/>
      <c r="Z1599" s="253"/>
      <c r="AA1599" s="253"/>
      <c r="AB1599" s="253"/>
      <c r="AC1599" s="253"/>
      <c r="AD1599" s="253"/>
      <c r="AE1599" s="253"/>
      <c r="AF1599" s="253"/>
      <c r="AG1599" s="253"/>
      <c r="AH1599" s="253"/>
      <c r="AI1599" s="253">
        <v>0</v>
      </c>
      <c r="AJ1599" s="253"/>
      <c r="AK1599" s="253">
        <v>9250000</v>
      </c>
      <c r="AL1599" s="253"/>
      <c r="AM1599" s="253"/>
      <c r="AN1599" s="253"/>
      <c r="AO1599" s="253">
        <v>9250000</v>
      </c>
      <c r="AP1599" s="253"/>
      <c r="AQ1599" s="253"/>
      <c r="AR1599" s="253"/>
      <c r="AS1599" s="253">
        <f>IF(SUM(AL1599:AO1599)&lt;SUM(AK1599),SUM(AK1599)-SUM(AL1599:AO1599),)</f>
        <v>0</v>
      </c>
      <c r="AT1599" s="27">
        <f t="shared" si="187"/>
        <v>0</v>
      </c>
      <c r="BH1599" s="256"/>
    </row>
    <row r="1600" spans="1:60" ht="18" customHeight="1">
      <c r="A1600" s="218">
        <f>SUBTOTAL(3,$AT$7:AT1600)</f>
        <v>1594</v>
      </c>
      <c r="B1600" s="251" t="s">
        <v>14564</v>
      </c>
      <c r="C1600" s="251" t="str">
        <f t="shared" si="190"/>
        <v>019</v>
      </c>
      <c r="D1600" s="260" t="s">
        <v>5023</v>
      </c>
      <c r="E1600" s="258" t="s">
        <v>14565</v>
      </c>
      <c r="F1600" s="251" t="s">
        <v>10654</v>
      </c>
      <c r="G1600" s="251" t="s">
        <v>7106</v>
      </c>
      <c r="H1600" s="251"/>
      <c r="I1600" s="259" t="s">
        <v>14547</v>
      </c>
      <c r="J1600" s="252"/>
      <c r="K1600" s="259" t="s">
        <v>14547</v>
      </c>
      <c r="L1600" s="252"/>
      <c r="M1600" s="251" t="s">
        <v>14548</v>
      </c>
      <c r="N1600" s="251"/>
      <c r="O1600" s="251"/>
      <c r="P1600" s="251"/>
      <c r="Q1600" s="288">
        <v>8900000</v>
      </c>
      <c r="R1600" s="288"/>
      <c r="S1600" s="288"/>
      <c r="T1600" s="288"/>
      <c r="U1600" s="253">
        <v>8900000</v>
      </c>
      <c r="V1600" s="253"/>
      <c r="W1600" s="253"/>
      <c r="X1600" s="253"/>
      <c r="Y1600" s="253"/>
      <c r="Z1600" s="253"/>
      <c r="AA1600" s="253"/>
      <c r="AB1600" s="253"/>
      <c r="AC1600" s="253"/>
      <c r="AD1600" s="253"/>
      <c r="AE1600" s="253"/>
      <c r="AF1600" s="253"/>
      <c r="AG1600" s="253"/>
      <c r="AH1600" s="253"/>
      <c r="AI1600" s="253">
        <v>0</v>
      </c>
      <c r="AJ1600" s="253"/>
      <c r="AK1600" s="253">
        <v>9250000</v>
      </c>
      <c r="AL1600" s="253"/>
      <c r="AM1600" s="253">
        <v>9250000</v>
      </c>
      <c r="AN1600" s="253"/>
      <c r="AO1600" s="253"/>
      <c r="AP1600" s="253"/>
      <c r="AQ1600" s="253"/>
      <c r="AR1600" s="253"/>
      <c r="AS1600" s="253">
        <f t="shared" ref="AS1600:AS1612" si="192">IF(SUM(AL1600:AM1600)&lt;SUM(AK1600),SUM(AK1600)-SUM(AL1600:AM1600),)</f>
        <v>0</v>
      </c>
      <c r="AT1600" s="27">
        <f t="shared" si="187"/>
        <v>0</v>
      </c>
      <c r="BH1600" s="256"/>
    </row>
    <row r="1601" spans="1:60" ht="18" customHeight="1">
      <c r="A1601" s="218">
        <f>SUBTOTAL(3,$AT$7:AT1601)</f>
        <v>1595</v>
      </c>
      <c r="B1601" s="251" t="s">
        <v>14529</v>
      </c>
      <c r="C1601" s="251" t="str">
        <f t="shared" si="190"/>
        <v>018</v>
      </c>
      <c r="D1601" s="260" t="s">
        <v>14530</v>
      </c>
      <c r="E1601" s="258" t="s">
        <v>14531</v>
      </c>
      <c r="F1601" s="251" t="s">
        <v>13915</v>
      </c>
      <c r="G1601" s="251" t="s">
        <v>7106</v>
      </c>
      <c r="H1601" s="251"/>
      <c r="I1601" s="259" t="s">
        <v>8633</v>
      </c>
      <c r="J1601" s="252"/>
      <c r="K1601" s="259" t="s">
        <v>8633</v>
      </c>
      <c r="L1601" s="252"/>
      <c r="M1601" s="251" t="s">
        <v>14344</v>
      </c>
      <c r="N1601" s="251"/>
      <c r="O1601" s="251"/>
      <c r="P1601" s="251"/>
      <c r="Q1601" s="288">
        <v>6600000</v>
      </c>
      <c r="R1601" s="288"/>
      <c r="S1601" s="288"/>
      <c r="T1601" s="288"/>
      <c r="U1601" s="253"/>
      <c r="V1601" s="253"/>
      <c r="W1601" s="253"/>
      <c r="X1601" s="253"/>
      <c r="Y1601" s="253"/>
      <c r="Z1601" s="253"/>
      <c r="AA1601" s="253"/>
      <c r="AB1601" s="253"/>
      <c r="AC1601" s="253"/>
      <c r="AD1601" s="253"/>
      <c r="AE1601" s="253"/>
      <c r="AF1601" s="253"/>
      <c r="AG1601" s="253"/>
      <c r="AH1601" s="253"/>
      <c r="AI1601" s="253">
        <v>6600000</v>
      </c>
      <c r="AJ1601" s="253"/>
      <c r="AK1601" s="253">
        <v>7950000</v>
      </c>
      <c r="AL1601" s="253"/>
      <c r="AM1601" s="253"/>
      <c r="AN1601" s="253"/>
      <c r="AO1601" s="253"/>
      <c r="AP1601" s="253"/>
      <c r="AQ1601" s="253"/>
      <c r="AR1601" s="253"/>
      <c r="AS1601" s="253">
        <f t="shared" si="192"/>
        <v>7950000</v>
      </c>
      <c r="AT1601" s="27">
        <f t="shared" si="187"/>
        <v>14550000</v>
      </c>
      <c r="BH1601" s="256"/>
    </row>
    <row r="1602" spans="1:60" ht="18" customHeight="1">
      <c r="A1602" s="218">
        <f>SUBTOTAL(3,$AT$7:AT1602)</f>
        <v>1596</v>
      </c>
      <c r="B1602" s="251" t="s">
        <v>14569</v>
      </c>
      <c r="C1602" s="251" t="str">
        <f t="shared" si="190"/>
        <v>019</v>
      </c>
      <c r="D1602" s="260" t="s">
        <v>5131</v>
      </c>
      <c r="E1602" s="258" t="s">
        <v>14570</v>
      </c>
      <c r="F1602" s="251" t="s">
        <v>11721</v>
      </c>
      <c r="G1602" s="251" t="s">
        <v>496</v>
      </c>
      <c r="H1602" s="251"/>
      <c r="I1602" s="259" t="s">
        <v>14547</v>
      </c>
      <c r="J1602" s="252"/>
      <c r="K1602" s="259" t="s">
        <v>14547</v>
      </c>
      <c r="L1602" s="252"/>
      <c r="M1602" s="251" t="s">
        <v>14548</v>
      </c>
      <c r="N1602" s="251"/>
      <c r="O1602" s="251"/>
      <c r="P1602" s="251"/>
      <c r="Q1602" s="288">
        <v>8900000</v>
      </c>
      <c r="R1602" s="288"/>
      <c r="S1602" s="288"/>
      <c r="T1602" s="288"/>
      <c r="U1602" s="253">
        <v>8900000</v>
      </c>
      <c r="V1602" s="253"/>
      <c r="W1602" s="253"/>
      <c r="X1602" s="253"/>
      <c r="Y1602" s="253"/>
      <c r="Z1602" s="253"/>
      <c r="AA1602" s="253"/>
      <c r="AB1602" s="253"/>
      <c r="AC1602" s="253"/>
      <c r="AD1602" s="253"/>
      <c r="AE1602" s="253"/>
      <c r="AF1602" s="253"/>
      <c r="AG1602" s="253"/>
      <c r="AH1602" s="253"/>
      <c r="AI1602" s="253">
        <v>0</v>
      </c>
      <c r="AJ1602" s="253"/>
      <c r="AK1602" s="253">
        <v>9250000</v>
      </c>
      <c r="AL1602" s="253"/>
      <c r="AM1602" s="253">
        <v>9250000</v>
      </c>
      <c r="AN1602" s="253"/>
      <c r="AO1602" s="253"/>
      <c r="AP1602" s="253"/>
      <c r="AQ1602" s="253"/>
      <c r="AR1602" s="253"/>
      <c r="AS1602" s="253">
        <f t="shared" si="192"/>
        <v>0</v>
      </c>
      <c r="AT1602" s="27">
        <f t="shared" si="187"/>
        <v>0</v>
      </c>
      <c r="BH1602" s="256"/>
    </row>
    <row r="1603" spans="1:60" ht="18" customHeight="1">
      <c r="A1603" s="218">
        <f>SUBTOTAL(3,$AT$7:AT1603)</f>
        <v>1597</v>
      </c>
      <c r="B1603" s="251" t="s">
        <v>14571</v>
      </c>
      <c r="C1603" s="251" t="str">
        <f t="shared" si="190"/>
        <v>019</v>
      </c>
      <c r="D1603" s="260" t="s">
        <v>4995</v>
      </c>
      <c r="E1603" s="258" t="s">
        <v>14572</v>
      </c>
      <c r="F1603" s="251" t="s">
        <v>11167</v>
      </c>
      <c r="G1603" s="251" t="s">
        <v>496</v>
      </c>
      <c r="H1603" s="251"/>
      <c r="I1603" s="259" t="s">
        <v>14547</v>
      </c>
      <c r="J1603" s="252"/>
      <c r="K1603" s="259" t="s">
        <v>14547</v>
      </c>
      <c r="L1603" s="252"/>
      <c r="M1603" s="251" t="s">
        <v>14548</v>
      </c>
      <c r="N1603" s="251"/>
      <c r="O1603" s="251"/>
      <c r="P1603" s="251"/>
      <c r="Q1603" s="288">
        <v>8900000</v>
      </c>
      <c r="R1603" s="288"/>
      <c r="S1603" s="288"/>
      <c r="T1603" s="288"/>
      <c r="U1603" s="253">
        <v>8900000</v>
      </c>
      <c r="V1603" s="253"/>
      <c r="W1603" s="253"/>
      <c r="X1603" s="253"/>
      <c r="Y1603" s="253"/>
      <c r="Z1603" s="253"/>
      <c r="AA1603" s="253"/>
      <c r="AB1603" s="253"/>
      <c r="AC1603" s="253"/>
      <c r="AD1603" s="253"/>
      <c r="AE1603" s="253"/>
      <c r="AF1603" s="253"/>
      <c r="AG1603" s="253"/>
      <c r="AH1603" s="253"/>
      <c r="AI1603" s="253">
        <v>0</v>
      </c>
      <c r="AJ1603" s="253"/>
      <c r="AK1603" s="253">
        <v>9250000</v>
      </c>
      <c r="AL1603" s="253"/>
      <c r="AM1603" s="253"/>
      <c r="AN1603" s="253"/>
      <c r="AO1603" s="253"/>
      <c r="AP1603" s="253"/>
      <c r="AQ1603" s="253">
        <v>9250000</v>
      </c>
      <c r="AR1603" s="253"/>
      <c r="AS1603" s="253">
        <f>IF(SUM(AL1603:AQ1603)&lt;SUM(AK1603),SUM(AK1603)-SUM(AL1603:AQ1603),)</f>
        <v>0</v>
      </c>
      <c r="AT1603" s="27">
        <f t="shared" si="187"/>
        <v>0</v>
      </c>
      <c r="BH1603" s="256"/>
    </row>
    <row r="1604" spans="1:60" ht="18" customHeight="1">
      <c r="A1604" s="218">
        <f>SUBTOTAL(3,$AT$7:AT1604)</f>
        <v>1598</v>
      </c>
      <c r="B1604" s="251" t="s">
        <v>14534</v>
      </c>
      <c r="C1604" s="251" t="str">
        <f t="shared" si="190"/>
        <v>018</v>
      </c>
      <c r="D1604" s="260" t="s">
        <v>14535</v>
      </c>
      <c r="E1604" s="258" t="s">
        <v>14536</v>
      </c>
      <c r="F1604" s="263">
        <v>38361</v>
      </c>
      <c r="G1604" s="251" t="s">
        <v>7106</v>
      </c>
      <c r="H1604" s="251"/>
      <c r="I1604" s="259" t="s">
        <v>8633</v>
      </c>
      <c r="J1604" s="252"/>
      <c r="K1604" s="259" t="s">
        <v>8633</v>
      </c>
      <c r="L1604" s="252"/>
      <c r="M1604" s="251" t="s">
        <v>14344</v>
      </c>
      <c r="N1604" s="251"/>
      <c r="O1604" s="251"/>
      <c r="P1604" s="251"/>
      <c r="Q1604" s="288">
        <v>6600000</v>
      </c>
      <c r="R1604" s="288"/>
      <c r="S1604" s="288"/>
      <c r="T1604" s="288"/>
      <c r="U1604" s="253"/>
      <c r="V1604" s="253"/>
      <c r="W1604" s="253"/>
      <c r="X1604" s="253"/>
      <c r="Y1604" s="253"/>
      <c r="Z1604" s="253"/>
      <c r="AA1604" s="253"/>
      <c r="AB1604" s="253"/>
      <c r="AC1604" s="253">
        <v>6600000</v>
      </c>
      <c r="AD1604" s="253"/>
      <c r="AE1604" s="253"/>
      <c r="AF1604" s="253"/>
      <c r="AG1604" s="253"/>
      <c r="AH1604" s="253"/>
      <c r="AI1604" s="253">
        <v>0</v>
      </c>
      <c r="AJ1604" s="253"/>
      <c r="AK1604" s="253">
        <v>7950000</v>
      </c>
      <c r="AL1604" s="253"/>
      <c r="AM1604" s="253"/>
      <c r="AN1604" s="253"/>
      <c r="AO1604" s="253"/>
      <c r="AP1604" s="253"/>
      <c r="AQ1604" s="253"/>
      <c r="AR1604" s="253"/>
      <c r="AS1604" s="253">
        <f t="shared" si="192"/>
        <v>7950000</v>
      </c>
      <c r="AT1604" s="27">
        <f t="shared" si="187"/>
        <v>7950000</v>
      </c>
      <c r="BH1604" s="256"/>
    </row>
    <row r="1605" spans="1:60" ht="18" customHeight="1">
      <c r="A1605" s="218">
        <f>SUBTOTAL(3,$AT$7:AT1605)</f>
        <v>1599</v>
      </c>
      <c r="B1605" s="251" t="s">
        <v>14576</v>
      </c>
      <c r="C1605" s="251" t="str">
        <f t="shared" si="190"/>
        <v>019</v>
      </c>
      <c r="D1605" s="260" t="s">
        <v>5297</v>
      </c>
      <c r="E1605" s="258" t="s">
        <v>9343</v>
      </c>
      <c r="F1605" s="251" t="s">
        <v>11505</v>
      </c>
      <c r="G1605" s="251" t="s">
        <v>496</v>
      </c>
      <c r="H1605" s="251"/>
      <c r="I1605" s="259" t="s">
        <v>14547</v>
      </c>
      <c r="J1605" s="252"/>
      <c r="K1605" s="259" t="s">
        <v>14547</v>
      </c>
      <c r="L1605" s="252"/>
      <c r="M1605" s="251" t="s">
        <v>14548</v>
      </c>
      <c r="N1605" s="251"/>
      <c r="O1605" s="251"/>
      <c r="P1605" s="251"/>
      <c r="Q1605" s="288">
        <v>8900000</v>
      </c>
      <c r="R1605" s="288"/>
      <c r="S1605" s="288"/>
      <c r="T1605" s="288"/>
      <c r="U1605" s="253">
        <v>8900000</v>
      </c>
      <c r="V1605" s="253"/>
      <c r="W1605" s="253"/>
      <c r="X1605" s="253"/>
      <c r="Y1605" s="253"/>
      <c r="Z1605" s="253"/>
      <c r="AA1605" s="253"/>
      <c r="AB1605" s="253"/>
      <c r="AC1605" s="253"/>
      <c r="AD1605" s="253"/>
      <c r="AE1605" s="253"/>
      <c r="AF1605" s="253"/>
      <c r="AG1605" s="253"/>
      <c r="AH1605" s="253"/>
      <c r="AI1605" s="253">
        <v>0</v>
      </c>
      <c r="AJ1605" s="253"/>
      <c r="AK1605" s="253">
        <v>9250000</v>
      </c>
      <c r="AL1605" s="253"/>
      <c r="AM1605" s="253">
        <v>9250000</v>
      </c>
      <c r="AN1605" s="253"/>
      <c r="AO1605" s="253"/>
      <c r="AP1605" s="253"/>
      <c r="AQ1605" s="253"/>
      <c r="AR1605" s="253"/>
      <c r="AS1605" s="253">
        <f t="shared" si="192"/>
        <v>0</v>
      </c>
      <c r="AT1605" s="27">
        <f t="shared" si="187"/>
        <v>0</v>
      </c>
      <c r="BH1605" s="256"/>
    </row>
    <row r="1606" spans="1:60" ht="18" customHeight="1">
      <c r="A1606" s="218">
        <f>SUBTOTAL(3,$AT$7:AT1606)</f>
        <v>1600</v>
      </c>
      <c r="B1606" s="251" t="s">
        <v>14577</v>
      </c>
      <c r="C1606" s="251" t="str">
        <f t="shared" si="190"/>
        <v>019</v>
      </c>
      <c r="D1606" s="260" t="s">
        <v>6652</v>
      </c>
      <c r="E1606" s="258" t="s">
        <v>14578</v>
      </c>
      <c r="F1606" s="251" t="s">
        <v>11943</v>
      </c>
      <c r="G1606" s="251" t="s">
        <v>496</v>
      </c>
      <c r="H1606" s="251"/>
      <c r="I1606" s="259" t="s">
        <v>14547</v>
      </c>
      <c r="J1606" s="252"/>
      <c r="K1606" s="259" t="s">
        <v>14547</v>
      </c>
      <c r="L1606" s="252"/>
      <c r="M1606" s="251" t="s">
        <v>14548</v>
      </c>
      <c r="N1606" s="251"/>
      <c r="O1606" s="251"/>
      <c r="P1606" s="251"/>
      <c r="Q1606" s="288">
        <v>8900000</v>
      </c>
      <c r="R1606" s="288"/>
      <c r="S1606" s="288"/>
      <c r="T1606" s="288"/>
      <c r="U1606" s="253">
        <v>8900000</v>
      </c>
      <c r="V1606" s="253"/>
      <c r="W1606" s="253"/>
      <c r="X1606" s="253"/>
      <c r="Y1606" s="253"/>
      <c r="Z1606" s="253"/>
      <c r="AA1606" s="253"/>
      <c r="AB1606" s="253"/>
      <c r="AC1606" s="253"/>
      <c r="AD1606" s="253"/>
      <c r="AE1606" s="253"/>
      <c r="AF1606" s="253"/>
      <c r="AG1606" s="253"/>
      <c r="AH1606" s="253"/>
      <c r="AI1606" s="253">
        <v>0</v>
      </c>
      <c r="AJ1606" s="253"/>
      <c r="AK1606" s="253">
        <v>9250000</v>
      </c>
      <c r="AL1606" s="253"/>
      <c r="AM1606" s="253"/>
      <c r="AN1606" s="253"/>
      <c r="AO1606" s="253"/>
      <c r="AP1606" s="253"/>
      <c r="AQ1606" s="253"/>
      <c r="AR1606" s="253"/>
      <c r="AS1606" s="253">
        <f t="shared" si="192"/>
        <v>9250000</v>
      </c>
      <c r="AT1606" s="27">
        <f t="shared" si="187"/>
        <v>9250000</v>
      </c>
      <c r="BH1606" s="256"/>
    </row>
    <row r="1607" spans="1:60" ht="18" customHeight="1">
      <c r="A1607" s="218">
        <f>SUBTOTAL(3,$AT$7:AT1607)</f>
        <v>1601</v>
      </c>
      <c r="B1607" s="251" t="s">
        <v>14553</v>
      </c>
      <c r="C1607" s="251" t="str">
        <f t="shared" si="190"/>
        <v>019</v>
      </c>
      <c r="D1607" s="260" t="s">
        <v>14554</v>
      </c>
      <c r="E1607" s="258" t="s">
        <v>14555</v>
      </c>
      <c r="F1607" s="251" t="s">
        <v>11068</v>
      </c>
      <c r="G1607" s="251" t="s">
        <v>7106</v>
      </c>
      <c r="H1607" s="251"/>
      <c r="I1607" s="259" t="s">
        <v>14547</v>
      </c>
      <c r="J1607" s="252"/>
      <c r="K1607" s="259" t="s">
        <v>14547</v>
      </c>
      <c r="L1607" s="252"/>
      <c r="M1607" s="251" t="s">
        <v>14548</v>
      </c>
      <c r="N1607" s="251"/>
      <c r="O1607" s="251"/>
      <c r="P1607" s="251"/>
      <c r="Q1607" s="288">
        <v>8900000</v>
      </c>
      <c r="R1607" s="288"/>
      <c r="S1607" s="288"/>
      <c r="T1607" s="288"/>
      <c r="U1607" s="253"/>
      <c r="V1607" s="253"/>
      <c r="W1607" s="253">
        <v>8900000</v>
      </c>
      <c r="X1607" s="253"/>
      <c r="Y1607" s="253"/>
      <c r="Z1607" s="253"/>
      <c r="AA1607" s="253"/>
      <c r="AB1607" s="253"/>
      <c r="AC1607" s="253"/>
      <c r="AD1607" s="253"/>
      <c r="AE1607" s="253"/>
      <c r="AF1607" s="253"/>
      <c r="AG1607" s="253"/>
      <c r="AH1607" s="253"/>
      <c r="AI1607" s="253">
        <v>0</v>
      </c>
      <c r="AJ1607" s="253"/>
      <c r="AK1607" s="253">
        <v>9250000</v>
      </c>
      <c r="AL1607" s="253"/>
      <c r="AM1607" s="253"/>
      <c r="AN1607" s="253"/>
      <c r="AO1607" s="253"/>
      <c r="AP1607" s="253"/>
      <c r="AQ1607" s="253"/>
      <c r="AR1607" s="253"/>
      <c r="AS1607" s="253">
        <f t="shared" si="192"/>
        <v>9250000</v>
      </c>
      <c r="AT1607" s="27">
        <f t="shared" ref="AT1607:AT1613" si="193">AI1607+AS1607</f>
        <v>9250000</v>
      </c>
      <c r="BH1607" s="256"/>
    </row>
    <row r="1608" spans="1:60" ht="18" customHeight="1">
      <c r="A1608" s="218">
        <f>SUBTOTAL(3,$AT$7:AT1608)</f>
        <v>1602</v>
      </c>
      <c r="B1608" s="251" t="s">
        <v>14582</v>
      </c>
      <c r="C1608" s="251" t="str">
        <f t="shared" si="190"/>
        <v>019</v>
      </c>
      <c r="D1608" s="260" t="s">
        <v>4939</v>
      </c>
      <c r="E1608" s="258" t="s">
        <v>14583</v>
      </c>
      <c r="F1608" s="251" t="s">
        <v>12427</v>
      </c>
      <c r="G1608" s="251" t="s">
        <v>496</v>
      </c>
      <c r="H1608" s="251"/>
      <c r="I1608" s="259" t="s">
        <v>14547</v>
      </c>
      <c r="J1608" s="252"/>
      <c r="K1608" s="259" t="s">
        <v>14547</v>
      </c>
      <c r="L1608" s="252"/>
      <c r="M1608" s="251" t="s">
        <v>14548</v>
      </c>
      <c r="N1608" s="251"/>
      <c r="O1608" s="251"/>
      <c r="P1608" s="251"/>
      <c r="Q1608" s="288">
        <v>8900000</v>
      </c>
      <c r="R1608" s="288"/>
      <c r="S1608" s="288"/>
      <c r="T1608" s="288"/>
      <c r="U1608" s="253">
        <v>8900000</v>
      </c>
      <c r="V1608" s="253"/>
      <c r="W1608" s="253"/>
      <c r="X1608" s="253"/>
      <c r="Y1608" s="253"/>
      <c r="Z1608" s="253"/>
      <c r="AA1608" s="253"/>
      <c r="AB1608" s="253"/>
      <c r="AC1608" s="253"/>
      <c r="AD1608" s="253"/>
      <c r="AE1608" s="253"/>
      <c r="AF1608" s="253"/>
      <c r="AG1608" s="253"/>
      <c r="AH1608" s="253"/>
      <c r="AI1608" s="253">
        <v>0</v>
      </c>
      <c r="AJ1608" s="253"/>
      <c r="AK1608" s="253">
        <v>9250000</v>
      </c>
      <c r="AL1608" s="253"/>
      <c r="AM1608" s="253">
        <v>9250000</v>
      </c>
      <c r="AN1608" s="253"/>
      <c r="AO1608" s="253"/>
      <c r="AP1608" s="253"/>
      <c r="AQ1608" s="253"/>
      <c r="AR1608" s="253"/>
      <c r="AS1608" s="253">
        <f t="shared" si="192"/>
        <v>0</v>
      </c>
      <c r="AT1608" s="27">
        <f t="shared" si="193"/>
        <v>0</v>
      </c>
      <c r="BH1608" s="256"/>
    </row>
    <row r="1609" spans="1:60" ht="18" customHeight="1">
      <c r="A1609" s="218">
        <f>SUBTOTAL(3,$AT$7:AT1609)</f>
        <v>1603</v>
      </c>
      <c r="B1609" s="251" t="s">
        <v>14584</v>
      </c>
      <c r="C1609" s="251" t="str">
        <f t="shared" si="190"/>
        <v>019</v>
      </c>
      <c r="D1609" s="260" t="s">
        <v>5573</v>
      </c>
      <c r="E1609" s="258" t="s">
        <v>14585</v>
      </c>
      <c r="F1609" s="251" t="s">
        <v>13462</v>
      </c>
      <c r="G1609" s="251" t="s">
        <v>7106</v>
      </c>
      <c r="H1609" s="251"/>
      <c r="I1609" s="259" t="s">
        <v>14547</v>
      </c>
      <c r="J1609" s="252"/>
      <c r="K1609" s="259" t="s">
        <v>14547</v>
      </c>
      <c r="L1609" s="252"/>
      <c r="M1609" s="251" t="s">
        <v>14548</v>
      </c>
      <c r="N1609" s="251"/>
      <c r="O1609" s="251"/>
      <c r="P1609" s="251"/>
      <c r="Q1609" s="288">
        <v>8900000</v>
      </c>
      <c r="R1609" s="288"/>
      <c r="S1609" s="288"/>
      <c r="T1609" s="288"/>
      <c r="U1609" s="253">
        <v>8900000</v>
      </c>
      <c r="V1609" s="253"/>
      <c r="W1609" s="253"/>
      <c r="X1609" s="253"/>
      <c r="Y1609" s="253"/>
      <c r="Z1609" s="253"/>
      <c r="AA1609" s="253"/>
      <c r="AB1609" s="253"/>
      <c r="AC1609" s="253"/>
      <c r="AD1609" s="253"/>
      <c r="AE1609" s="253"/>
      <c r="AF1609" s="253"/>
      <c r="AG1609" s="253"/>
      <c r="AH1609" s="253"/>
      <c r="AI1609" s="253">
        <v>0</v>
      </c>
      <c r="AJ1609" s="253"/>
      <c r="AK1609" s="253">
        <v>9250000</v>
      </c>
      <c r="AL1609" s="253"/>
      <c r="AM1609" s="253">
        <v>9250000</v>
      </c>
      <c r="AN1609" s="253"/>
      <c r="AO1609" s="253"/>
      <c r="AP1609" s="253"/>
      <c r="AQ1609" s="253"/>
      <c r="AR1609" s="253"/>
      <c r="AS1609" s="253">
        <f t="shared" si="192"/>
        <v>0</v>
      </c>
      <c r="AT1609" s="27">
        <f t="shared" si="193"/>
        <v>0</v>
      </c>
      <c r="BH1609" s="256"/>
    </row>
    <row r="1610" spans="1:60" ht="18" customHeight="1">
      <c r="A1610" s="218">
        <f>SUBTOTAL(3,$AT$7:AT1610)</f>
        <v>1604</v>
      </c>
      <c r="B1610" s="251" t="s">
        <v>14573</v>
      </c>
      <c r="C1610" s="251" t="str">
        <f t="shared" ref="C1610:C1636" si="194">MID(D1610:D3320,4,3)</f>
        <v>019</v>
      </c>
      <c r="D1610" s="260" t="s">
        <v>14574</v>
      </c>
      <c r="E1610" s="258" t="s">
        <v>14575</v>
      </c>
      <c r="F1610" s="251" t="s">
        <v>8927</v>
      </c>
      <c r="G1610" s="251" t="s">
        <v>7106</v>
      </c>
      <c r="H1610" s="251"/>
      <c r="I1610" s="259" t="s">
        <v>14547</v>
      </c>
      <c r="J1610" s="252"/>
      <c r="K1610" s="259" t="s">
        <v>14547</v>
      </c>
      <c r="L1610" s="252"/>
      <c r="M1610" s="251" t="s">
        <v>14548</v>
      </c>
      <c r="N1610" s="251"/>
      <c r="O1610" s="251"/>
      <c r="P1610" s="251"/>
      <c r="Q1610" s="288">
        <v>8900000</v>
      </c>
      <c r="R1610" s="288"/>
      <c r="S1610" s="288"/>
      <c r="T1610" s="288"/>
      <c r="U1610" s="253"/>
      <c r="V1610" s="253"/>
      <c r="W1610" s="253"/>
      <c r="X1610" s="253"/>
      <c r="Y1610" s="253"/>
      <c r="Z1610" s="253"/>
      <c r="AA1610" s="253"/>
      <c r="AB1610" s="253"/>
      <c r="AC1610" s="253"/>
      <c r="AD1610" s="253"/>
      <c r="AE1610" s="253"/>
      <c r="AF1610" s="253"/>
      <c r="AG1610" s="253"/>
      <c r="AH1610" s="253"/>
      <c r="AI1610" s="253">
        <v>8900000</v>
      </c>
      <c r="AJ1610" s="253"/>
      <c r="AK1610" s="253">
        <v>9250000</v>
      </c>
      <c r="AL1610" s="253"/>
      <c r="AM1610" s="253"/>
      <c r="AN1610" s="253"/>
      <c r="AO1610" s="253"/>
      <c r="AP1610" s="253"/>
      <c r="AQ1610" s="253"/>
      <c r="AR1610" s="253"/>
      <c r="AS1610" s="253">
        <f t="shared" si="192"/>
        <v>9250000</v>
      </c>
      <c r="AT1610" s="27">
        <f t="shared" si="193"/>
        <v>18150000</v>
      </c>
      <c r="BB1610" s="244" t="s">
        <v>10715</v>
      </c>
      <c r="BF1610" s="244">
        <f>VLOOKUP(D1610,'[1]HG chuyen qua+hoan bhyt'!$A$49:$E$85,4,0)</f>
        <v>1105650</v>
      </c>
      <c r="BH1610" s="256"/>
    </row>
    <row r="1611" spans="1:60" ht="18" customHeight="1">
      <c r="A1611" s="218">
        <f>SUBTOTAL(3,$AT$7:AT1611)</f>
        <v>1605</v>
      </c>
      <c r="B1611" s="251" t="s">
        <v>14592</v>
      </c>
      <c r="C1611" s="251" t="str">
        <f t="shared" si="194"/>
        <v>019</v>
      </c>
      <c r="D1611" s="260" t="s">
        <v>5334</v>
      </c>
      <c r="E1611" s="258" t="s">
        <v>14593</v>
      </c>
      <c r="F1611" s="251" t="s">
        <v>9052</v>
      </c>
      <c r="G1611" s="251" t="s">
        <v>496</v>
      </c>
      <c r="H1611" s="251"/>
      <c r="I1611" s="259" t="s">
        <v>14547</v>
      </c>
      <c r="J1611" s="252"/>
      <c r="K1611" s="259" t="s">
        <v>14547</v>
      </c>
      <c r="L1611" s="252"/>
      <c r="M1611" s="251" t="s">
        <v>14548</v>
      </c>
      <c r="N1611" s="251"/>
      <c r="O1611" s="251"/>
      <c r="P1611" s="251"/>
      <c r="Q1611" s="288">
        <v>8900000</v>
      </c>
      <c r="R1611" s="288"/>
      <c r="S1611" s="288"/>
      <c r="T1611" s="288"/>
      <c r="U1611" s="253">
        <v>8900000</v>
      </c>
      <c r="V1611" s="253"/>
      <c r="W1611" s="253"/>
      <c r="X1611" s="253"/>
      <c r="Y1611" s="253"/>
      <c r="Z1611" s="253"/>
      <c r="AA1611" s="253"/>
      <c r="AB1611" s="253"/>
      <c r="AC1611" s="253"/>
      <c r="AD1611" s="253"/>
      <c r="AE1611" s="253"/>
      <c r="AF1611" s="253"/>
      <c r="AG1611" s="253"/>
      <c r="AH1611" s="253"/>
      <c r="AI1611" s="253">
        <v>0</v>
      </c>
      <c r="AJ1611" s="253"/>
      <c r="AK1611" s="253">
        <v>9250000</v>
      </c>
      <c r="AL1611" s="253"/>
      <c r="AM1611" s="253">
        <v>9250000</v>
      </c>
      <c r="AN1611" s="253"/>
      <c r="AO1611" s="253"/>
      <c r="AP1611" s="253"/>
      <c r="AQ1611" s="253"/>
      <c r="AR1611" s="253"/>
      <c r="AS1611" s="253">
        <f t="shared" si="192"/>
        <v>0</v>
      </c>
      <c r="AT1611" s="27">
        <f t="shared" si="193"/>
        <v>0</v>
      </c>
      <c r="BH1611" s="256"/>
    </row>
    <row r="1612" spans="1:60" ht="18" customHeight="1">
      <c r="A1612" s="218">
        <f>SUBTOTAL(3,$AT$7:AT1612)</f>
        <v>1606</v>
      </c>
      <c r="B1612" s="251" t="s">
        <v>14579</v>
      </c>
      <c r="C1612" s="251" t="str">
        <f t="shared" si="194"/>
        <v>019</v>
      </c>
      <c r="D1612" s="260" t="s">
        <v>14580</v>
      </c>
      <c r="E1612" s="258" t="s">
        <v>14581</v>
      </c>
      <c r="F1612" s="251" t="s">
        <v>12596</v>
      </c>
      <c r="G1612" s="251" t="s">
        <v>496</v>
      </c>
      <c r="H1612" s="251"/>
      <c r="I1612" s="259" t="s">
        <v>14547</v>
      </c>
      <c r="J1612" s="252"/>
      <c r="K1612" s="259" t="s">
        <v>14547</v>
      </c>
      <c r="L1612" s="252"/>
      <c r="M1612" s="251" t="s">
        <v>14548</v>
      </c>
      <c r="N1612" s="251"/>
      <c r="O1612" s="251"/>
      <c r="P1612" s="251"/>
      <c r="Q1612" s="288">
        <v>8900000</v>
      </c>
      <c r="R1612" s="288"/>
      <c r="S1612" s="288"/>
      <c r="T1612" s="288"/>
      <c r="U1612" s="253"/>
      <c r="V1612" s="253"/>
      <c r="W1612" s="253">
        <v>8900000</v>
      </c>
      <c r="X1612" s="253"/>
      <c r="Y1612" s="253"/>
      <c r="Z1612" s="253"/>
      <c r="AA1612" s="253"/>
      <c r="AB1612" s="253"/>
      <c r="AC1612" s="253"/>
      <c r="AD1612" s="253"/>
      <c r="AE1612" s="253"/>
      <c r="AF1612" s="253"/>
      <c r="AG1612" s="253"/>
      <c r="AH1612" s="253"/>
      <c r="AI1612" s="253">
        <v>0</v>
      </c>
      <c r="AJ1612" s="253"/>
      <c r="AK1612" s="253">
        <v>9250000</v>
      </c>
      <c r="AL1612" s="253"/>
      <c r="AM1612" s="253"/>
      <c r="AN1612" s="253"/>
      <c r="AO1612" s="253"/>
      <c r="AP1612" s="253"/>
      <c r="AQ1612" s="253"/>
      <c r="AR1612" s="253"/>
      <c r="AS1612" s="253">
        <f t="shared" si="192"/>
        <v>9250000</v>
      </c>
      <c r="AT1612" s="27">
        <f t="shared" si="193"/>
        <v>9250000</v>
      </c>
      <c r="BH1612" s="256"/>
    </row>
    <row r="1613" spans="1:60" ht="18" customHeight="1">
      <c r="A1613" s="218">
        <f>SUBTOTAL(3,$AT$7:AT1613)</f>
        <v>1607</v>
      </c>
      <c r="B1613" s="251" t="s">
        <v>14586</v>
      </c>
      <c r="C1613" s="251" t="str">
        <f t="shared" si="194"/>
        <v>019</v>
      </c>
      <c r="D1613" s="260" t="s">
        <v>14587</v>
      </c>
      <c r="E1613" s="258" t="s">
        <v>14588</v>
      </c>
      <c r="F1613" s="251" t="s">
        <v>12124</v>
      </c>
      <c r="G1613" s="251" t="s">
        <v>496</v>
      </c>
      <c r="H1613" s="251"/>
      <c r="I1613" s="259" t="s">
        <v>14547</v>
      </c>
      <c r="J1613" s="252"/>
      <c r="K1613" s="259" t="s">
        <v>14547</v>
      </c>
      <c r="L1613" s="252"/>
      <c r="M1613" s="251" t="s">
        <v>14548</v>
      </c>
      <c r="N1613" s="251"/>
      <c r="O1613" s="251"/>
      <c r="P1613" s="251"/>
      <c r="Q1613" s="288">
        <v>8900000</v>
      </c>
      <c r="R1613" s="288"/>
      <c r="S1613" s="288"/>
      <c r="T1613" s="288"/>
      <c r="U1613" s="253"/>
      <c r="V1613" s="253"/>
      <c r="W1613" s="253"/>
      <c r="X1613" s="253"/>
      <c r="Y1613" s="253">
        <v>8900000</v>
      </c>
      <c r="Z1613" s="253"/>
      <c r="AA1613" s="253"/>
      <c r="AB1613" s="253"/>
      <c r="AC1613" s="253"/>
      <c r="AD1613" s="253"/>
      <c r="AE1613" s="253"/>
      <c r="AF1613" s="253"/>
      <c r="AG1613" s="253"/>
      <c r="AH1613" s="253"/>
      <c r="AI1613" s="253">
        <v>0</v>
      </c>
      <c r="AJ1613" s="253"/>
      <c r="AK1613" s="253">
        <v>9250000</v>
      </c>
      <c r="AL1613" s="253"/>
      <c r="AM1613" s="253"/>
      <c r="AN1613" s="253"/>
      <c r="AO1613" s="253">
        <v>9250000</v>
      </c>
      <c r="AP1613" s="253"/>
      <c r="AQ1613" s="253"/>
      <c r="AR1613" s="253"/>
      <c r="AS1613" s="253">
        <f>IF(SUM(AL1613:AO1613)&lt;SUM(AK1613),SUM(AK1613)-SUM(AL1613:AO1613),)</f>
        <v>0</v>
      </c>
      <c r="AT1613" s="27">
        <f t="shared" si="193"/>
        <v>0</v>
      </c>
      <c r="BH1613" s="256"/>
    </row>
    <row r="1614" spans="1:60" ht="18" customHeight="1">
      <c r="A1614" s="218">
        <f>SUBTOTAL(3,$AT$7:AT1614)</f>
        <v>1608</v>
      </c>
      <c r="B1614" s="251" t="s">
        <v>14589</v>
      </c>
      <c r="C1614" s="251" t="str">
        <f t="shared" si="194"/>
        <v>019</v>
      </c>
      <c r="D1614" s="260" t="s">
        <v>14590</v>
      </c>
      <c r="E1614" s="258" t="s">
        <v>14591</v>
      </c>
      <c r="F1614" s="251" t="s">
        <v>9080</v>
      </c>
      <c r="G1614" s="251" t="s">
        <v>496</v>
      </c>
      <c r="H1614" s="251"/>
      <c r="I1614" s="259" t="s">
        <v>14547</v>
      </c>
      <c r="J1614" s="252"/>
      <c r="K1614" s="259" t="s">
        <v>14547</v>
      </c>
      <c r="L1614" s="252"/>
      <c r="M1614" s="251" t="s">
        <v>14548</v>
      </c>
      <c r="N1614" s="251"/>
      <c r="O1614" s="251"/>
      <c r="P1614" s="251"/>
      <c r="Q1614" s="288">
        <v>8900000</v>
      </c>
      <c r="R1614" s="288"/>
      <c r="S1614" s="288"/>
      <c r="T1614" s="288"/>
      <c r="U1614" s="253"/>
      <c r="V1614" s="253"/>
      <c r="W1614" s="253"/>
      <c r="X1614" s="253"/>
      <c r="Y1614" s="253"/>
      <c r="Z1614" s="253"/>
      <c r="AA1614" s="253"/>
      <c r="AB1614" s="253"/>
      <c r="AC1614" s="253"/>
      <c r="AD1614" s="253"/>
      <c r="AE1614" s="253"/>
      <c r="AF1614" s="253"/>
      <c r="AG1614" s="253"/>
      <c r="AH1614" s="253"/>
      <c r="AI1614" s="253">
        <v>8900000</v>
      </c>
      <c r="AJ1614" s="253"/>
      <c r="AK1614" s="253">
        <v>9250000</v>
      </c>
      <c r="AL1614" s="253"/>
      <c r="AM1614" s="253">
        <v>8900000</v>
      </c>
      <c r="AN1614" s="253"/>
      <c r="AO1614" s="253"/>
      <c r="AP1614" s="253"/>
      <c r="AQ1614" s="253"/>
      <c r="AR1614" s="253"/>
      <c r="AS1614" s="253">
        <v>9250000</v>
      </c>
      <c r="AT1614" s="27">
        <f>AI1614+AS1614-AM1614</f>
        <v>9250000</v>
      </c>
      <c r="BH1614" s="256"/>
    </row>
    <row r="1615" spans="1:60" ht="18" customHeight="1">
      <c r="A1615" s="218">
        <f>SUBTOTAL(3,$AT$7:AT1615)</f>
        <v>1609</v>
      </c>
      <c r="B1615" s="251" t="s">
        <v>14594</v>
      </c>
      <c r="C1615" s="251" t="str">
        <f t="shared" si="194"/>
        <v>019</v>
      </c>
      <c r="D1615" s="260" t="s">
        <v>14595</v>
      </c>
      <c r="E1615" s="258" t="s">
        <v>14596</v>
      </c>
      <c r="F1615" s="251" t="s">
        <v>11852</v>
      </c>
      <c r="G1615" s="251" t="s">
        <v>496</v>
      </c>
      <c r="H1615" s="251"/>
      <c r="I1615" s="259" t="s">
        <v>14547</v>
      </c>
      <c r="J1615" s="252"/>
      <c r="K1615" s="259" t="s">
        <v>14547</v>
      </c>
      <c r="L1615" s="252"/>
      <c r="M1615" s="251" t="s">
        <v>14548</v>
      </c>
      <c r="N1615" s="251"/>
      <c r="O1615" s="251"/>
      <c r="P1615" s="251"/>
      <c r="Q1615" s="288">
        <v>8900000</v>
      </c>
      <c r="R1615" s="288"/>
      <c r="S1615" s="288"/>
      <c r="T1615" s="288"/>
      <c r="U1615" s="253"/>
      <c r="V1615" s="253"/>
      <c r="W1615" s="253"/>
      <c r="X1615" s="253"/>
      <c r="Y1615" s="253"/>
      <c r="Z1615" s="253"/>
      <c r="AA1615" s="253"/>
      <c r="AB1615" s="253"/>
      <c r="AC1615" s="253"/>
      <c r="AD1615" s="253"/>
      <c r="AE1615" s="253"/>
      <c r="AF1615" s="253"/>
      <c r="AG1615" s="253"/>
      <c r="AH1615" s="253"/>
      <c r="AI1615" s="253">
        <v>8900000</v>
      </c>
      <c r="AJ1615" s="253"/>
      <c r="AK1615" s="253">
        <v>9250000</v>
      </c>
      <c r="AL1615" s="253"/>
      <c r="AM1615" s="253"/>
      <c r="AN1615" s="253"/>
      <c r="AO1615" s="253"/>
      <c r="AP1615" s="253"/>
      <c r="AQ1615" s="253"/>
      <c r="AR1615" s="253"/>
      <c r="AS1615" s="253">
        <f>IF(SUM(AL1615:AM1615)&lt;SUM(AK1615),SUM(AK1615)-SUM(AL1615:AM1615),)</f>
        <v>9250000</v>
      </c>
      <c r="AT1615" s="27">
        <f t="shared" ref="AT1615:AT1646" si="195">AI1615+AS1615</f>
        <v>18150000</v>
      </c>
      <c r="BH1615" s="256"/>
    </row>
    <row r="1616" spans="1:60" ht="18" customHeight="1">
      <c r="A1616" s="218">
        <f>SUBTOTAL(3,$AT$7:AT1616)</f>
        <v>1610</v>
      </c>
      <c r="B1616" s="251" t="s">
        <v>14607</v>
      </c>
      <c r="C1616" s="251" t="str">
        <f t="shared" si="194"/>
        <v>019</v>
      </c>
      <c r="D1616" s="260" t="s">
        <v>5848</v>
      </c>
      <c r="E1616" s="258" t="s">
        <v>14608</v>
      </c>
      <c r="F1616" s="251" t="s">
        <v>10614</v>
      </c>
      <c r="G1616" s="251" t="s">
        <v>7106</v>
      </c>
      <c r="H1616" s="251"/>
      <c r="I1616" s="259" t="s">
        <v>14547</v>
      </c>
      <c r="J1616" s="252"/>
      <c r="K1616" s="259" t="s">
        <v>14547</v>
      </c>
      <c r="L1616" s="252"/>
      <c r="M1616" s="251" t="s">
        <v>14548</v>
      </c>
      <c r="N1616" s="251"/>
      <c r="O1616" s="251"/>
      <c r="P1616" s="251"/>
      <c r="Q1616" s="288">
        <v>8900000</v>
      </c>
      <c r="R1616" s="288"/>
      <c r="S1616" s="288"/>
      <c r="T1616" s="288"/>
      <c r="U1616" s="253">
        <v>8900000</v>
      </c>
      <c r="V1616" s="253"/>
      <c r="W1616" s="253"/>
      <c r="X1616" s="253"/>
      <c r="Y1616" s="253"/>
      <c r="Z1616" s="253"/>
      <c r="AA1616" s="253"/>
      <c r="AB1616" s="253"/>
      <c r="AC1616" s="253"/>
      <c r="AD1616" s="253"/>
      <c r="AE1616" s="253"/>
      <c r="AF1616" s="253"/>
      <c r="AG1616" s="253"/>
      <c r="AH1616" s="253"/>
      <c r="AI1616" s="253">
        <v>0</v>
      </c>
      <c r="AJ1616" s="253"/>
      <c r="AK1616" s="253">
        <v>9250000</v>
      </c>
      <c r="AL1616" s="253"/>
      <c r="AM1616" s="253"/>
      <c r="AN1616" s="253"/>
      <c r="AO1616" s="253"/>
      <c r="AP1616" s="253"/>
      <c r="AQ1616" s="253"/>
      <c r="AR1616" s="253"/>
      <c r="AS1616" s="253">
        <f>IF(SUM(AL1616:AM1616)&lt;SUM(AK1616),SUM(AK1616)-SUM(AL1616:AM1616),)</f>
        <v>9250000</v>
      </c>
      <c r="AT1616" s="27">
        <f t="shared" si="195"/>
        <v>9250000</v>
      </c>
      <c r="BH1616" s="256"/>
    </row>
    <row r="1617" spans="1:60" ht="18" customHeight="1">
      <c r="A1617" s="218">
        <f>SUBTOTAL(3,$AT$7:AT1617)</f>
        <v>1611</v>
      </c>
      <c r="B1617" s="251" t="s">
        <v>14609</v>
      </c>
      <c r="C1617" s="251" t="str">
        <f t="shared" si="194"/>
        <v>019</v>
      </c>
      <c r="D1617" s="260" t="s">
        <v>5862</v>
      </c>
      <c r="E1617" s="258" t="s">
        <v>14610</v>
      </c>
      <c r="F1617" s="251" t="s">
        <v>11417</v>
      </c>
      <c r="G1617" s="251" t="s">
        <v>496</v>
      </c>
      <c r="H1617" s="251"/>
      <c r="I1617" s="259" t="s">
        <v>14547</v>
      </c>
      <c r="J1617" s="252"/>
      <c r="K1617" s="259" t="s">
        <v>14547</v>
      </c>
      <c r="L1617" s="252"/>
      <c r="M1617" s="251" t="s">
        <v>14548</v>
      </c>
      <c r="N1617" s="251"/>
      <c r="O1617" s="251"/>
      <c r="P1617" s="251"/>
      <c r="Q1617" s="288">
        <v>8900000</v>
      </c>
      <c r="R1617" s="288"/>
      <c r="S1617" s="288"/>
      <c r="T1617" s="288"/>
      <c r="U1617" s="253">
        <v>8900000</v>
      </c>
      <c r="V1617" s="253"/>
      <c r="W1617" s="253"/>
      <c r="X1617" s="253"/>
      <c r="Y1617" s="253"/>
      <c r="Z1617" s="253"/>
      <c r="AA1617" s="253"/>
      <c r="AB1617" s="253"/>
      <c r="AC1617" s="253"/>
      <c r="AD1617" s="253"/>
      <c r="AE1617" s="253"/>
      <c r="AF1617" s="253"/>
      <c r="AG1617" s="253"/>
      <c r="AH1617" s="253"/>
      <c r="AI1617" s="253">
        <v>0</v>
      </c>
      <c r="AJ1617" s="253"/>
      <c r="AK1617" s="253">
        <v>9250000</v>
      </c>
      <c r="AL1617" s="253"/>
      <c r="AM1617" s="253">
        <v>9250000</v>
      </c>
      <c r="AN1617" s="253"/>
      <c r="AO1617" s="253"/>
      <c r="AP1617" s="253"/>
      <c r="AQ1617" s="253"/>
      <c r="AR1617" s="253"/>
      <c r="AS1617" s="253">
        <f>IF(SUM(AL1617:AM1617)&lt;SUM(AK1617),SUM(AK1617)-SUM(AL1617:AM1617),)</f>
        <v>0</v>
      </c>
      <c r="AT1617" s="27">
        <f t="shared" si="195"/>
        <v>0</v>
      </c>
      <c r="BH1617" s="256"/>
    </row>
    <row r="1618" spans="1:60" ht="18" customHeight="1">
      <c r="A1618" s="218">
        <f>SUBTOTAL(3,$AT$7:AT1618)</f>
        <v>1612</v>
      </c>
      <c r="B1618" s="251" t="s">
        <v>14597</v>
      </c>
      <c r="C1618" s="251" t="str">
        <f t="shared" si="194"/>
        <v>019</v>
      </c>
      <c r="D1618" s="261" t="s">
        <v>14598</v>
      </c>
      <c r="E1618" s="258" t="s">
        <v>14599</v>
      </c>
      <c r="F1618" s="251" t="s">
        <v>11194</v>
      </c>
      <c r="G1618" s="251" t="s">
        <v>496</v>
      </c>
      <c r="H1618" s="251"/>
      <c r="I1618" s="259" t="s">
        <v>14547</v>
      </c>
      <c r="J1618" s="252"/>
      <c r="K1618" s="259" t="s">
        <v>14547</v>
      </c>
      <c r="L1618" s="252"/>
      <c r="M1618" s="251" t="s">
        <v>14548</v>
      </c>
      <c r="N1618" s="251"/>
      <c r="O1618" s="251"/>
      <c r="P1618" s="251"/>
      <c r="Q1618" s="288">
        <v>8900000</v>
      </c>
      <c r="R1618" s="288"/>
      <c r="S1618" s="288"/>
      <c r="T1618" s="288"/>
      <c r="U1618" s="253"/>
      <c r="V1618" s="253"/>
      <c r="W1618" s="253"/>
      <c r="X1618" s="253"/>
      <c r="Y1618" s="253"/>
      <c r="Z1618" s="253"/>
      <c r="AA1618" s="253">
        <v>8900000</v>
      </c>
      <c r="AB1618" s="253"/>
      <c r="AC1618" s="253"/>
      <c r="AD1618" s="253"/>
      <c r="AE1618" s="253"/>
      <c r="AF1618" s="253"/>
      <c r="AG1618" s="253"/>
      <c r="AH1618" s="253"/>
      <c r="AI1618" s="253">
        <v>0</v>
      </c>
      <c r="AJ1618" s="253"/>
      <c r="AK1618" s="253">
        <v>9250000</v>
      </c>
      <c r="AL1618" s="253"/>
      <c r="AM1618" s="253">
        <v>9250000</v>
      </c>
      <c r="AN1618" s="253"/>
      <c r="AO1618" s="253"/>
      <c r="AP1618" s="253"/>
      <c r="AQ1618" s="253"/>
      <c r="AR1618" s="253"/>
      <c r="AS1618" s="253">
        <f>IF(SUM(AL1618:AM1618)&lt;SUM(AK1618),SUM(AK1618)-SUM(AL1618:AM1618),)</f>
        <v>0</v>
      </c>
      <c r="AT1618" s="27">
        <f t="shared" si="195"/>
        <v>0</v>
      </c>
      <c r="BH1618" s="256"/>
    </row>
    <row r="1619" spans="1:60" ht="18" customHeight="1">
      <c r="A1619" s="218">
        <f>SUBTOTAL(3,$AT$7:AT1619)</f>
        <v>1613</v>
      </c>
      <c r="B1619" s="251" t="s">
        <v>14600</v>
      </c>
      <c r="C1619" s="251" t="str">
        <f t="shared" si="194"/>
        <v>019</v>
      </c>
      <c r="D1619" s="260" t="s">
        <v>14601</v>
      </c>
      <c r="E1619" s="258" t="s">
        <v>14602</v>
      </c>
      <c r="F1619" s="251" t="s">
        <v>14603</v>
      </c>
      <c r="G1619" s="251" t="s">
        <v>496</v>
      </c>
      <c r="H1619" s="251"/>
      <c r="I1619" s="259" t="s">
        <v>14547</v>
      </c>
      <c r="J1619" s="252"/>
      <c r="K1619" s="259" t="s">
        <v>14547</v>
      </c>
      <c r="L1619" s="252"/>
      <c r="M1619" s="251" t="s">
        <v>14548</v>
      </c>
      <c r="N1619" s="251"/>
      <c r="O1619" s="251"/>
      <c r="P1619" s="251"/>
      <c r="Q1619" s="288">
        <v>8900000</v>
      </c>
      <c r="R1619" s="288"/>
      <c r="S1619" s="288"/>
      <c r="T1619" s="288"/>
      <c r="U1619" s="253"/>
      <c r="V1619" s="253"/>
      <c r="W1619" s="253">
        <v>8900000</v>
      </c>
      <c r="X1619" s="253"/>
      <c r="Y1619" s="253"/>
      <c r="Z1619" s="253"/>
      <c r="AA1619" s="253"/>
      <c r="AB1619" s="253"/>
      <c r="AC1619" s="253"/>
      <c r="AD1619" s="253"/>
      <c r="AE1619" s="253"/>
      <c r="AF1619" s="253"/>
      <c r="AG1619" s="253"/>
      <c r="AH1619" s="253"/>
      <c r="AI1619" s="253">
        <v>0</v>
      </c>
      <c r="AJ1619" s="253"/>
      <c r="AK1619" s="253">
        <v>9250000</v>
      </c>
      <c r="AL1619" s="253"/>
      <c r="AM1619" s="253"/>
      <c r="AN1619" s="253"/>
      <c r="AO1619" s="253">
        <v>9250000</v>
      </c>
      <c r="AP1619" s="253"/>
      <c r="AQ1619" s="253"/>
      <c r="AR1619" s="253"/>
      <c r="AS1619" s="253">
        <f t="shared" ref="AS1619:AS1620" si="196">IF(SUM(AL1619:AO1619)&lt;SUM(AK1619),SUM(AK1619)-SUM(AL1619:AO1619),)</f>
        <v>0</v>
      </c>
      <c r="AT1619" s="27">
        <f t="shared" si="195"/>
        <v>0</v>
      </c>
      <c r="BH1619" s="256"/>
    </row>
    <row r="1620" spans="1:60" ht="18" customHeight="1">
      <c r="A1620" s="218">
        <f>SUBTOTAL(3,$AT$7:AT1620)</f>
        <v>1614</v>
      </c>
      <c r="B1620" s="251" t="s">
        <v>14617</v>
      </c>
      <c r="C1620" s="251" t="str">
        <f t="shared" si="194"/>
        <v>019</v>
      </c>
      <c r="D1620" s="260" t="s">
        <v>4783</v>
      </c>
      <c r="E1620" s="258" t="s">
        <v>14618</v>
      </c>
      <c r="F1620" s="251" t="s">
        <v>13853</v>
      </c>
      <c r="G1620" s="251" t="s">
        <v>7106</v>
      </c>
      <c r="H1620" s="251"/>
      <c r="I1620" s="259" t="s">
        <v>14547</v>
      </c>
      <c r="J1620" s="252"/>
      <c r="K1620" s="259" t="s">
        <v>14547</v>
      </c>
      <c r="L1620" s="252"/>
      <c r="M1620" s="251" t="s">
        <v>14548</v>
      </c>
      <c r="N1620" s="251"/>
      <c r="O1620" s="251"/>
      <c r="P1620" s="251"/>
      <c r="Q1620" s="288">
        <v>8900000</v>
      </c>
      <c r="R1620" s="288"/>
      <c r="S1620" s="288"/>
      <c r="T1620" s="288"/>
      <c r="U1620" s="253">
        <v>8900000</v>
      </c>
      <c r="V1620" s="253"/>
      <c r="W1620" s="253"/>
      <c r="X1620" s="253"/>
      <c r="Y1620" s="253"/>
      <c r="Z1620" s="253"/>
      <c r="AA1620" s="253"/>
      <c r="AB1620" s="253"/>
      <c r="AC1620" s="253"/>
      <c r="AD1620" s="253"/>
      <c r="AE1620" s="253"/>
      <c r="AF1620" s="253"/>
      <c r="AG1620" s="253"/>
      <c r="AH1620" s="253"/>
      <c r="AI1620" s="253">
        <v>0</v>
      </c>
      <c r="AJ1620" s="253"/>
      <c r="AK1620" s="253">
        <v>9250000</v>
      </c>
      <c r="AL1620" s="253"/>
      <c r="AM1620" s="253"/>
      <c r="AN1620" s="253"/>
      <c r="AO1620" s="253">
        <v>9250000</v>
      </c>
      <c r="AP1620" s="253"/>
      <c r="AQ1620" s="253"/>
      <c r="AR1620" s="253"/>
      <c r="AS1620" s="253">
        <f t="shared" si="196"/>
        <v>0</v>
      </c>
      <c r="AT1620" s="27">
        <f t="shared" si="195"/>
        <v>0</v>
      </c>
      <c r="BH1620" s="256"/>
    </row>
    <row r="1621" spans="1:60" ht="18" customHeight="1">
      <c r="A1621" s="218">
        <f>SUBTOTAL(3,$AT$7:AT1621)</f>
        <v>1615</v>
      </c>
      <c r="B1621" s="251" t="s">
        <v>14619</v>
      </c>
      <c r="C1621" s="251" t="str">
        <f t="shared" si="194"/>
        <v>019</v>
      </c>
      <c r="D1621" s="260" t="s">
        <v>6773</v>
      </c>
      <c r="E1621" s="258" t="s">
        <v>14620</v>
      </c>
      <c r="F1621" s="251" t="s">
        <v>11432</v>
      </c>
      <c r="G1621" s="251" t="s">
        <v>496</v>
      </c>
      <c r="H1621" s="251"/>
      <c r="I1621" s="259" t="s">
        <v>14547</v>
      </c>
      <c r="J1621" s="252"/>
      <c r="K1621" s="259" t="s">
        <v>14547</v>
      </c>
      <c r="L1621" s="252"/>
      <c r="M1621" s="251" t="s">
        <v>14548</v>
      </c>
      <c r="N1621" s="251"/>
      <c r="O1621" s="251"/>
      <c r="P1621" s="251"/>
      <c r="Q1621" s="288">
        <v>8900000</v>
      </c>
      <c r="R1621" s="288"/>
      <c r="S1621" s="288"/>
      <c r="T1621" s="288"/>
      <c r="U1621" s="253">
        <v>8900000</v>
      </c>
      <c r="V1621" s="253"/>
      <c r="W1621" s="253"/>
      <c r="X1621" s="253"/>
      <c r="Y1621" s="253"/>
      <c r="Z1621" s="253"/>
      <c r="AA1621" s="253"/>
      <c r="AB1621" s="253"/>
      <c r="AC1621" s="253"/>
      <c r="AD1621" s="253"/>
      <c r="AE1621" s="253"/>
      <c r="AF1621" s="253"/>
      <c r="AG1621" s="253"/>
      <c r="AH1621" s="253"/>
      <c r="AI1621" s="253">
        <v>0</v>
      </c>
      <c r="AJ1621" s="253"/>
      <c r="AK1621" s="253">
        <v>9250000</v>
      </c>
      <c r="AL1621" s="253"/>
      <c r="AM1621" s="253">
        <v>9250000</v>
      </c>
      <c r="AN1621" s="253"/>
      <c r="AO1621" s="253"/>
      <c r="AP1621" s="253"/>
      <c r="AQ1621" s="253"/>
      <c r="AR1621" s="253"/>
      <c r="AS1621" s="253">
        <f>IF(SUM(AL1621:AM1621)&lt;SUM(AK1621),SUM(AK1621)-SUM(AL1621:AM1621),)</f>
        <v>0</v>
      </c>
      <c r="AT1621" s="27">
        <f t="shared" si="195"/>
        <v>0</v>
      </c>
      <c r="BH1621" s="256"/>
    </row>
    <row r="1622" spans="1:60" ht="18" customHeight="1">
      <c r="A1622" s="218">
        <f>SUBTOTAL(3,$AT$7:AT1622)</f>
        <v>1616</v>
      </c>
      <c r="B1622" s="251" t="s">
        <v>14621</v>
      </c>
      <c r="C1622" s="251" t="str">
        <f t="shared" si="194"/>
        <v>019</v>
      </c>
      <c r="D1622" s="260" t="s">
        <v>5339</v>
      </c>
      <c r="E1622" s="258" t="s">
        <v>14622</v>
      </c>
      <c r="F1622" s="251" t="s">
        <v>11356</v>
      </c>
      <c r="G1622" s="251" t="s">
        <v>496</v>
      </c>
      <c r="H1622" s="251"/>
      <c r="I1622" s="259" t="s">
        <v>14547</v>
      </c>
      <c r="J1622" s="252"/>
      <c r="K1622" s="259" t="s">
        <v>14547</v>
      </c>
      <c r="L1622" s="252"/>
      <c r="M1622" s="251" t="s">
        <v>14548</v>
      </c>
      <c r="N1622" s="251"/>
      <c r="O1622" s="251"/>
      <c r="P1622" s="251"/>
      <c r="Q1622" s="288">
        <v>8900000</v>
      </c>
      <c r="R1622" s="288"/>
      <c r="S1622" s="288"/>
      <c r="T1622" s="288"/>
      <c r="U1622" s="253">
        <v>8900000</v>
      </c>
      <c r="V1622" s="253"/>
      <c r="W1622" s="253"/>
      <c r="X1622" s="253"/>
      <c r="Y1622" s="253"/>
      <c r="Z1622" s="253"/>
      <c r="AA1622" s="253"/>
      <c r="AB1622" s="253"/>
      <c r="AC1622" s="253"/>
      <c r="AD1622" s="253"/>
      <c r="AE1622" s="253"/>
      <c r="AF1622" s="253"/>
      <c r="AG1622" s="253"/>
      <c r="AH1622" s="253"/>
      <c r="AI1622" s="253">
        <v>0</v>
      </c>
      <c r="AJ1622" s="253"/>
      <c r="AK1622" s="253">
        <v>9250000</v>
      </c>
      <c r="AL1622" s="253"/>
      <c r="AM1622" s="253">
        <v>9250000</v>
      </c>
      <c r="AN1622" s="253"/>
      <c r="AO1622" s="253"/>
      <c r="AP1622" s="253"/>
      <c r="AQ1622" s="253"/>
      <c r="AR1622" s="253"/>
      <c r="AS1622" s="253">
        <f>IF(SUM(AL1622:AM1622)&lt;SUM(AK1622),SUM(AK1622)-SUM(AL1622:AM1622),)</f>
        <v>0</v>
      </c>
      <c r="AT1622" s="27">
        <f t="shared" si="195"/>
        <v>0</v>
      </c>
      <c r="BH1622" s="256"/>
    </row>
    <row r="1623" spans="1:60" ht="18" customHeight="1">
      <c r="A1623" s="218">
        <f>SUBTOTAL(3,$AT$7:AT1623)</f>
        <v>1617</v>
      </c>
      <c r="B1623" s="251" t="s">
        <v>14604</v>
      </c>
      <c r="C1623" s="251" t="str">
        <f t="shared" si="194"/>
        <v>019</v>
      </c>
      <c r="D1623" s="260" t="s">
        <v>14605</v>
      </c>
      <c r="E1623" s="258" t="s">
        <v>14606</v>
      </c>
      <c r="F1623" s="251" t="s">
        <v>11036</v>
      </c>
      <c r="G1623" s="251" t="s">
        <v>496</v>
      </c>
      <c r="H1623" s="251"/>
      <c r="I1623" s="259" t="s">
        <v>14547</v>
      </c>
      <c r="J1623" s="252"/>
      <c r="K1623" s="259" t="s">
        <v>14547</v>
      </c>
      <c r="L1623" s="252"/>
      <c r="M1623" s="251" t="s">
        <v>14548</v>
      </c>
      <c r="N1623" s="251"/>
      <c r="O1623" s="251"/>
      <c r="P1623" s="251"/>
      <c r="Q1623" s="288">
        <v>8900000</v>
      </c>
      <c r="R1623" s="288"/>
      <c r="S1623" s="288"/>
      <c r="T1623" s="288"/>
      <c r="U1623" s="253"/>
      <c r="V1623" s="253"/>
      <c r="W1623" s="253"/>
      <c r="X1623" s="253"/>
      <c r="Y1623" s="253">
        <v>8900000</v>
      </c>
      <c r="Z1623" s="253"/>
      <c r="AA1623" s="253"/>
      <c r="AB1623" s="253"/>
      <c r="AC1623" s="253"/>
      <c r="AD1623" s="253"/>
      <c r="AE1623" s="253"/>
      <c r="AF1623" s="253"/>
      <c r="AG1623" s="253"/>
      <c r="AH1623" s="253"/>
      <c r="AI1623" s="253">
        <v>0</v>
      </c>
      <c r="AJ1623" s="253"/>
      <c r="AK1623" s="253">
        <v>9250000</v>
      </c>
      <c r="AL1623" s="253"/>
      <c r="AM1623" s="253"/>
      <c r="AN1623" s="253"/>
      <c r="AO1623" s="253">
        <v>9250000</v>
      </c>
      <c r="AP1623" s="253"/>
      <c r="AQ1623" s="253"/>
      <c r="AR1623" s="253"/>
      <c r="AS1623" s="253">
        <f>IF(SUM(AL1623:AO1623)&lt;SUM(AK1623),SUM(AK1623)-SUM(AL1623:AO1623),)</f>
        <v>0</v>
      </c>
      <c r="AT1623" s="27">
        <f t="shared" si="195"/>
        <v>0</v>
      </c>
      <c r="BH1623" s="256"/>
    </row>
    <row r="1624" spans="1:60" ht="18" customHeight="1">
      <c r="A1624" s="218">
        <f>SUBTOTAL(3,$AT$7:AT1624)</f>
        <v>1618</v>
      </c>
      <c r="B1624" s="251" t="s">
        <v>14611</v>
      </c>
      <c r="C1624" s="251" t="str">
        <f t="shared" si="194"/>
        <v>019</v>
      </c>
      <c r="D1624" s="260" t="s">
        <v>14612</v>
      </c>
      <c r="E1624" s="258" t="s">
        <v>14613</v>
      </c>
      <c r="F1624" s="251" t="s">
        <v>11741</v>
      </c>
      <c r="G1624" s="251" t="s">
        <v>496</v>
      </c>
      <c r="H1624" s="251"/>
      <c r="I1624" s="259" t="s">
        <v>14547</v>
      </c>
      <c r="J1624" s="252"/>
      <c r="K1624" s="259" t="s">
        <v>14547</v>
      </c>
      <c r="L1624" s="252"/>
      <c r="M1624" s="251" t="s">
        <v>14548</v>
      </c>
      <c r="N1624" s="251"/>
      <c r="O1624" s="251"/>
      <c r="P1624" s="251"/>
      <c r="Q1624" s="288">
        <v>8900000</v>
      </c>
      <c r="R1624" s="288"/>
      <c r="S1624" s="288"/>
      <c r="T1624" s="288"/>
      <c r="U1624" s="253"/>
      <c r="V1624" s="253"/>
      <c r="W1624" s="253"/>
      <c r="X1624" s="253"/>
      <c r="Y1624" s="253"/>
      <c r="Z1624" s="253"/>
      <c r="AA1624" s="253"/>
      <c r="AB1624" s="253"/>
      <c r="AC1624" s="253"/>
      <c r="AD1624" s="253"/>
      <c r="AE1624" s="253"/>
      <c r="AF1624" s="253"/>
      <c r="AG1624" s="253"/>
      <c r="AH1624" s="253"/>
      <c r="AI1624" s="253">
        <v>8900000</v>
      </c>
      <c r="AJ1624" s="253"/>
      <c r="AK1624" s="253">
        <v>9250000</v>
      </c>
      <c r="AL1624" s="253"/>
      <c r="AM1624" s="253"/>
      <c r="AN1624" s="253"/>
      <c r="AO1624" s="253"/>
      <c r="AP1624" s="253"/>
      <c r="AQ1624" s="253"/>
      <c r="AR1624" s="253"/>
      <c r="AS1624" s="253">
        <f t="shared" ref="AS1624:AS1630" si="197">IF(SUM(AL1624:AM1624)&lt;SUM(AK1624),SUM(AK1624)-SUM(AL1624:AM1624),)</f>
        <v>9250000</v>
      </c>
      <c r="AT1624" s="27">
        <f t="shared" si="195"/>
        <v>18150000</v>
      </c>
      <c r="BH1624" s="256"/>
    </row>
    <row r="1625" spans="1:60" ht="18" customHeight="1">
      <c r="A1625" s="218">
        <f>SUBTOTAL(3,$AT$7:AT1625)</f>
        <v>1619</v>
      </c>
      <c r="B1625" s="251" t="s">
        <v>14614</v>
      </c>
      <c r="C1625" s="251" t="str">
        <f t="shared" si="194"/>
        <v>019</v>
      </c>
      <c r="D1625" s="260" t="s">
        <v>14615</v>
      </c>
      <c r="E1625" s="258" t="s">
        <v>14616</v>
      </c>
      <c r="F1625" s="251" t="s">
        <v>11364</v>
      </c>
      <c r="G1625" s="251" t="s">
        <v>7106</v>
      </c>
      <c r="H1625" s="251"/>
      <c r="I1625" s="259" t="s">
        <v>14547</v>
      </c>
      <c r="J1625" s="252"/>
      <c r="K1625" s="259" t="s">
        <v>14547</v>
      </c>
      <c r="L1625" s="252"/>
      <c r="M1625" s="251" t="s">
        <v>14548</v>
      </c>
      <c r="N1625" s="251"/>
      <c r="O1625" s="251"/>
      <c r="P1625" s="251"/>
      <c r="Q1625" s="288">
        <v>8900000</v>
      </c>
      <c r="R1625" s="288"/>
      <c r="S1625" s="288"/>
      <c r="T1625" s="288"/>
      <c r="U1625" s="253"/>
      <c r="V1625" s="253"/>
      <c r="W1625" s="253">
        <v>8900000</v>
      </c>
      <c r="X1625" s="253"/>
      <c r="Y1625" s="253"/>
      <c r="Z1625" s="253"/>
      <c r="AA1625" s="253"/>
      <c r="AB1625" s="253"/>
      <c r="AC1625" s="253"/>
      <c r="AD1625" s="253"/>
      <c r="AE1625" s="253"/>
      <c r="AF1625" s="253"/>
      <c r="AG1625" s="253"/>
      <c r="AH1625" s="253"/>
      <c r="AI1625" s="253">
        <v>0</v>
      </c>
      <c r="AJ1625" s="253"/>
      <c r="AK1625" s="253">
        <v>9250000</v>
      </c>
      <c r="AL1625" s="253"/>
      <c r="AM1625" s="253"/>
      <c r="AN1625" s="253"/>
      <c r="AO1625" s="253"/>
      <c r="AP1625" s="253"/>
      <c r="AQ1625" s="253"/>
      <c r="AR1625" s="253"/>
      <c r="AS1625" s="253">
        <f t="shared" si="197"/>
        <v>9250000</v>
      </c>
      <c r="AT1625" s="27">
        <f t="shared" si="195"/>
        <v>9250000</v>
      </c>
      <c r="BH1625" s="256"/>
    </row>
    <row r="1626" spans="1:60" ht="18" customHeight="1">
      <c r="A1626" s="218">
        <f>SUBTOTAL(3,$AT$7:AT1626)</f>
        <v>1620</v>
      </c>
      <c r="B1626" s="251" t="s">
        <v>14633</v>
      </c>
      <c r="C1626" s="251" t="str">
        <f t="shared" si="194"/>
        <v>019</v>
      </c>
      <c r="D1626" s="260" t="s">
        <v>6511</v>
      </c>
      <c r="E1626" s="258" t="s">
        <v>14634</v>
      </c>
      <c r="F1626" s="251" t="s">
        <v>13459</v>
      </c>
      <c r="G1626" s="251" t="s">
        <v>496</v>
      </c>
      <c r="H1626" s="251"/>
      <c r="I1626" s="259" t="s">
        <v>14547</v>
      </c>
      <c r="J1626" s="252"/>
      <c r="K1626" s="259" t="s">
        <v>14547</v>
      </c>
      <c r="L1626" s="252"/>
      <c r="M1626" s="251" t="s">
        <v>14548</v>
      </c>
      <c r="N1626" s="251"/>
      <c r="O1626" s="251"/>
      <c r="P1626" s="251"/>
      <c r="Q1626" s="288">
        <v>8900000</v>
      </c>
      <c r="R1626" s="288"/>
      <c r="S1626" s="288"/>
      <c r="T1626" s="288"/>
      <c r="U1626" s="253">
        <v>8900000</v>
      </c>
      <c r="V1626" s="253"/>
      <c r="W1626" s="253"/>
      <c r="X1626" s="253"/>
      <c r="Y1626" s="253"/>
      <c r="Z1626" s="253"/>
      <c r="AA1626" s="253"/>
      <c r="AB1626" s="253"/>
      <c r="AC1626" s="253"/>
      <c r="AD1626" s="253"/>
      <c r="AE1626" s="253"/>
      <c r="AF1626" s="253"/>
      <c r="AG1626" s="253"/>
      <c r="AH1626" s="253"/>
      <c r="AI1626" s="253">
        <v>0</v>
      </c>
      <c r="AJ1626" s="253"/>
      <c r="AK1626" s="253">
        <v>9250000</v>
      </c>
      <c r="AL1626" s="253"/>
      <c r="AM1626" s="253"/>
      <c r="AN1626" s="253"/>
      <c r="AO1626" s="253"/>
      <c r="AP1626" s="253"/>
      <c r="AQ1626" s="253"/>
      <c r="AR1626" s="253"/>
      <c r="AS1626" s="253">
        <f t="shared" si="197"/>
        <v>9250000</v>
      </c>
      <c r="AT1626" s="27">
        <f t="shared" si="195"/>
        <v>9250000</v>
      </c>
      <c r="BH1626" s="256"/>
    </row>
    <row r="1627" spans="1:60" ht="18" customHeight="1">
      <c r="A1627" s="218">
        <f>SUBTOTAL(3,$AT$7:AT1627)</f>
        <v>1621</v>
      </c>
      <c r="B1627" s="251" t="s">
        <v>14623</v>
      </c>
      <c r="C1627" s="251" t="str">
        <f t="shared" si="194"/>
        <v>019</v>
      </c>
      <c r="D1627" s="260" t="s">
        <v>14624</v>
      </c>
      <c r="E1627" s="258" t="s">
        <v>14625</v>
      </c>
      <c r="F1627" s="251" t="s">
        <v>11404</v>
      </c>
      <c r="G1627" s="251" t="s">
        <v>7106</v>
      </c>
      <c r="H1627" s="251"/>
      <c r="I1627" s="259" t="s">
        <v>14547</v>
      </c>
      <c r="J1627" s="252"/>
      <c r="K1627" s="259" t="s">
        <v>14547</v>
      </c>
      <c r="L1627" s="252"/>
      <c r="M1627" s="251" t="s">
        <v>14548</v>
      </c>
      <c r="N1627" s="251"/>
      <c r="O1627" s="251"/>
      <c r="P1627" s="251"/>
      <c r="Q1627" s="288">
        <v>8900000</v>
      </c>
      <c r="R1627" s="288"/>
      <c r="S1627" s="288"/>
      <c r="T1627" s="288"/>
      <c r="U1627" s="253"/>
      <c r="V1627" s="253"/>
      <c r="W1627" s="253">
        <v>8900000</v>
      </c>
      <c r="X1627" s="253"/>
      <c r="Y1627" s="253"/>
      <c r="Z1627" s="253"/>
      <c r="AA1627" s="253"/>
      <c r="AB1627" s="253"/>
      <c r="AC1627" s="253"/>
      <c r="AD1627" s="253"/>
      <c r="AE1627" s="253"/>
      <c r="AF1627" s="253"/>
      <c r="AG1627" s="253"/>
      <c r="AH1627" s="253"/>
      <c r="AI1627" s="253">
        <v>0</v>
      </c>
      <c r="AJ1627" s="253"/>
      <c r="AK1627" s="253">
        <v>9250000</v>
      </c>
      <c r="AL1627" s="253"/>
      <c r="AM1627" s="253">
        <v>9250000</v>
      </c>
      <c r="AN1627" s="253"/>
      <c r="AO1627" s="253"/>
      <c r="AP1627" s="253"/>
      <c r="AQ1627" s="253"/>
      <c r="AR1627" s="253"/>
      <c r="AS1627" s="253">
        <f t="shared" si="197"/>
        <v>0</v>
      </c>
      <c r="AT1627" s="27">
        <f t="shared" si="195"/>
        <v>0</v>
      </c>
      <c r="BH1627" s="256"/>
    </row>
    <row r="1628" spans="1:60" ht="18" customHeight="1">
      <c r="A1628" s="218">
        <f>SUBTOTAL(3,$AT$7:AT1628)</f>
        <v>1622</v>
      </c>
      <c r="B1628" s="251" t="s">
        <v>14638</v>
      </c>
      <c r="C1628" s="251" t="str">
        <f t="shared" si="194"/>
        <v>019</v>
      </c>
      <c r="D1628" s="260" t="s">
        <v>6872</v>
      </c>
      <c r="E1628" s="258" t="s">
        <v>14639</v>
      </c>
      <c r="F1628" s="251" t="s">
        <v>2761</v>
      </c>
      <c r="G1628" s="251" t="s">
        <v>496</v>
      </c>
      <c r="H1628" s="251"/>
      <c r="I1628" s="259" t="s">
        <v>14547</v>
      </c>
      <c r="J1628" s="252"/>
      <c r="K1628" s="259" t="s">
        <v>14547</v>
      </c>
      <c r="L1628" s="252"/>
      <c r="M1628" s="251" t="s">
        <v>14548</v>
      </c>
      <c r="N1628" s="251"/>
      <c r="O1628" s="251"/>
      <c r="P1628" s="251"/>
      <c r="Q1628" s="288">
        <v>8900000</v>
      </c>
      <c r="R1628" s="288"/>
      <c r="S1628" s="288"/>
      <c r="T1628" s="288"/>
      <c r="U1628" s="253">
        <v>8900000</v>
      </c>
      <c r="V1628" s="253"/>
      <c r="W1628" s="253"/>
      <c r="X1628" s="253"/>
      <c r="Y1628" s="253"/>
      <c r="Z1628" s="253"/>
      <c r="AA1628" s="253"/>
      <c r="AB1628" s="253"/>
      <c r="AC1628" s="253"/>
      <c r="AD1628" s="253"/>
      <c r="AE1628" s="253"/>
      <c r="AF1628" s="253"/>
      <c r="AG1628" s="253"/>
      <c r="AH1628" s="253"/>
      <c r="AI1628" s="253">
        <v>0</v>
      </c>
      <c r="AJ1628" s="253"/>
      <c r="AK1628" s="253">
        <v>9250000</v>
      </c>
      <c r="AL1628" s="253"/>
      <c r="AM1628" s="253"/>
      <c r="AN1628" s="253"/>
      <c r="AO1628" s="253"/>
      <c r="AP1628" s="253"/>
      <c r="AQ1628" s="253"/>
      <c r="AR1628" s="253"/>
      <c r="AS1628" s="253">
        <f t="shared" si="197"/>
        <v>9250000</v>
      </c>
      <c r="AT1628" s="27">
        <f t="shared" si="195"/>
        <v>9250000</v>
      </c>
      <c r="BH1628" s="256"/>
    </row>
    <row r="1629" spans="1:60" ht="18" customHeight="1">
      <c r="A1629" s="218">
        <f>SUBTOTAL(3,$AT$7:AT1629)</f>
        <v>1623</v>
      </c>
      <c r="B1629" s="251" t="s">
        <v>14626</v>
      </c>
      <c r="C1629" s="251" t="str">
        <f t="shared" si="194"/>
        <v>019</v>
      </c>
      <c r="D1629" s="260" t="s">
        <v>14627</v>
      </c>
      <c r="E1629" s="258" t="s">
        <v>14628</v>
      </c>
      <c r="F1629" s="251" t="s">
        <v>14629</v>
      </c>
      <c r="G1629" s="251" t="s">
        <v>496</v>
      </c>
      <c r="H1629" s="251"/>
      <c r="I1629" s="259" t="s">
        <v>14547</v>
      </c>
      <c r="J1629" s="252"/>
      <c r="K1629" s="259" t="s">
        <v>14547</v>
      </c>
      <c r="L1629" s="252"/>
      <c r="M1629" s="251" t="s">
        <v>14548</v>
      </c>
      <c r="N1629" s="251"/>
      <c r="O1629" s="251"/>
      <c r="P1629" s="251"/>
      <c r="Q1629" s="288">
        <v>8900000</v>
      </c>
      <c r="R1629" s="288"/>
      <c r="S1629" s="288"/>
      <c r="T1629" s="288"/>
      <c r="U1629" s="253"/>
      <c r="V1629" s="253"/>
      <c r="W1629" s="253">
        <v>8900000</v>
      </c>
      <c r="X1629" s="253"/>
      <c r="Y1629" s="253"/>
      <c r="Z1629" s="253"/>
      <c r="AA1629" s="253"/>
      <c r="AB1629" s="253"/>
      <c r="AC1629" s="253"/>
      <c r="AD1629" s="253"/>
      <c r="AE1629" s="253"/>
      <c r="AF1629" s="253"/>
      <c r="AG1629" s="253"/>
      <c r="AH1629" s="253"/>
      <c r="AI1629" s="253">
        <v>0</v>
      </c>
      <c r="AJ1629" s="253"/>
      <c r="AK1629" s="253">
        <v>9250000</v>
      </c>
      <c r="AL1629" s="253"/>
      <c r="AM1629" s="253">
        <v>9250000</v>
      </c>
      <c r="AN1629" s="253"/>
      <c r="AO1629" s="253"/>
      <c r="AP1629" s="253"/>
      <c r="AQ1629" s="253"/>
      <c r="AR1629" s="253"/>
      <c r="AS1629" s="253">
        <f t="shared" si="197"/>
        <v>0</v>
      </c>
      <c r="AT1629" s="27">
        <f t="shared" si="195"/>
        <v>0</v>
      </c>
      <c r="BH1629" s="256"/>
    </row>
    <row r="1630" spans="1:60" ht="18" customHeight="1">
      <c r="A1630" s="218">
        <f>SUBTOTAL(3,$AT$7:AT1630)</f>
        <v>1624</v>
      </c>
      <c r="B1630" s="251" t="s">
        <v>14643</v>
      </c>
      <c r="C1630" s="251" t="str">
        <f t="shared" si="194"/>
        <v>019</v>
      </c>
      <c r="D1630" s="260" t="s">
        <v>5096</v>
      </c>
      <c r="E1630" s="258" t="s">
        <v>14644</v>
      </c>
      <c r="F1630" s="251" t="s">
        <v>14645</v>
      </c>
      <c r="G1630" s="251" t="s">
        <v>496</v>
      </c>
      <c r="H1630" s="251"/>
      <c r="I1630" s="259" t="s">
        <v>14547</v>
      </c>
      <c r="J1630" s="252"/>
      <c r="K1630" s="259" t="s">
        <v>14547</v>
      </c>
      <c r="L1630" s="252"/>
      <c r="M1630" s="251" t="s">
        <v>14548</v>
      </c>
      <c r="N1630" s="251"/>
      <c r="O1630" s="251"/>
      <c r="P1630" s="251"/>
      <c r="Q1630" s="288">
        <v>8900000</v>
      </c>
      <c r="R1630" s="288"/>
      <c r="S1630" s="288"/>
      <c r="T1630" s="288"/>
      <c r="U1630" s="253">
        <v>8900000</v>
      </c>
      <c r="V1630" s="253"/>
      <c r="W1630" s="253"/>
      <c r="X1630" s="253"/>
      <c r="Y1630" s="253"/>
      <c r="Z1630" s="253"/>
      <c r="AA1630" s="253"/>
      <c r="AB1630" s="253"/>
      <c r="AC1630" s="253"/>
      <c r="AD1630" s="253"/>
      <c r="AE1630" s="253"/>
      <c r="AF1630" s="253"/>
      <c r="AG1630" s="253"/>
      <c r="AH1630" s="253"/>
      <c r="AI1630" s="253">
        <v>0</v>
      </c>
      <c r="AJ1630" s="253"/>
      <c r="AK1630" s="253">
        <v>9250000</v>
      </c>
      <c r="AL1630" s="253"/>
      <c r="AM1630" s="253">
        <v>9250000</v>
      </c>
      <c r="AN1630" s="253"/>
      <c r="AO1630" s="253"/>
      <c r="AP1630" s="253"/>
      <c r="AQ1630" s="253"/>
      <c r="AR1630" s="253"/>
      <c r="AS1630" s="253">
        <f t="shared" si="197"/>
        <v>0</v>
      </c>
      <c r="AT1630" s="27">
        <f t="shared" si="195"/>
        <v>0</v>
      </c>
      <c r="BH1630" s="256"/>
    </row>
    <row r="1631" spans="1:60" ht="18" customHeight="1">
      <c r="A1631" s="218">
        <f>SUBTOTAL(3,$AT$7:AT1631)</f>
        <v>1625</v>
      </c>
      <c r="B1631" s="251" t="s">
        <v>14646</v>
      </c>
      <c r="C1631" s="251" t="str">
        <f t="shared" si="194"/>
        <v>019</v>
      </c>
      <c r="D1631" s="260" t="s">
        <v>5010</v>
      </c>
      <c r="E1631" s="258" t="s">
        <v>14647</v>
      </c>
      <c r="F1631" s="251" t="s">
        <v>14648</v>
      </c>
      <c r="G1631" s="251" t="s">
        <v>496</v>
      </c>
      <c r="H1631" s="251"/>
      <c r="I1631" s="259" t="s">
        <v>14547</v>
      </c>
      <c r="J1631" s="252"/>
      <c r="K1631" s="259" t="s">
        <v>14547</v>
      </c>
      <c r="L1631" s="252"/>
      <c r="M1631" s="251" t="s">
        <v>14548</v>
      </c>
      <c r="N1631" s="251"/>
      <c r="O1631" s="251"/>
      <c r="P1631" s="251"/>
      <c r="Q1631" s="288">
        <v>8900000</v>
      </c>
      <c r="R1631" s="288"/>
      <c r="S1631" s="288"/>
      <c r="T1631" s="288"/>
      <c r="U1631" s="253">
        <v>8900000</v>
      </c>
      <c r="V1631" s="253"/>
      <c r="W1631" s="253"/>
      <c r="X1631" s="253"/>
      <c r="Y1631" s="253"/>
      <c r="Z1631" s="253"/>
      <c r="AA1631" s="253"/>
      <c r="AB1631" s="253"/>
      <c r="AC1631" s="253"/>
      <c r="AD1631" s="253"/>
      <c r="AE1631" s="253"/>
      <c r="AF1631" s="253"/>
      <c r="AG1631" s="253"/>
      <c r="AH1631" s="253"/>
      <c r="AI1631" s="253">
        <v>0</v>
      </c>
      <c r="AJ1631" s="253"/>
      <c r="AK1631" s="253">
        <v>9250000</v>
      </c>
      <c r="AL1631" s="253"/>
      <c r="AM1631" s="253"/>
      <c r="AN1631" s="253"/>
      <c r="AO1631" s="253">
        <v>9250000</v>
      </c>
      <c r="AP1631" s="253"/>
      <c r="AQ1631" s="253"/>
      <c r="AR1631" s="253"/>
      <c r="AS1631" s="253">
        <f>IF(SUM(AL1631:AO1631)&lt;SUM(AK1631),SUM(AK1631)-SUM(AL1631:AO1631),)</f>
        <v>0</v>
      </c>
      <c r="AT1631" s="27">
        <f t="shared" si="195"/>
        <v>0</v>
      </c>
      <c r="BH1631" s="256"/>
    </row>
    <row r="1632" spans="1:60" ht="18" customHeight="1">
      <c r="A1632" s="218">
        <f>SUBTOTAL(3,$AT$7:AT1632)</f>
        <v>1626</v>
      </c>
      <c r="B1632" s="251" t="s">
        <v>14630</v>
      </c>
      <c r="C1632" s="251" t="str">
        <f t="shared" si="194"/>
        <v>019</v>
      </c>
      <c r="D1632" s="260" t="s">
        <v>14631</v>
      </c>
      <c r="E1632" s="258" t="s">
        <v>14632</v>
      </c>
      <c r="F1632" s="251" t="s">
        <v>11833</v>
      </c>
      <c r="G1632" s="251" t="s">
        <v>7106</v>
      </c>
      <c r="H1632" s="251"/>
      <c r="I1632" s="259" t="s">
        <v>14547</v>
      </c>
      <c r="J1632" s="252"/>
      <c r="K1632" s="259" t="s">
        <v>14547</v>
      </c>
      <c r="L1632" s="252"/>
      <c r="M1632" s="251" t="s">
        <v>14548</v>
      </c>
      <c r="N1632" s="251"/>
      <c r="O1632" s="251"/>
      <c r="P1632" s="251"/>
      <c r="Q1632" s="288">
        <v>8900000</v>
      </c>
      <c r="R1632" s="288"/>
      <c r="S1632" s="288"/>
      <c r="T1632" s="288"/>
      <c r="U1632" s="253"/>
      <c r="V1632" s="253"/>
      <c r="W1632" s="253">
        <v>8900000</v>
      </c>
      <c r="X1632" s="253"/>
      <c r="Y1632" s="253"/>
      <c r="Z1632" s="253"/>
      <c r="AA1632" s="253"/>
      <c r="AB1632" s="253"/>
      <c r="AC1632" s="253"/>
      <c r="AD1632" s="253"/>
      <c r="AE1632" s="253"/>
      <c r="AF1632" s="253"/>
      <c r="AG1632" s="253"/>
      <c r="AH1632" s="253"/>
      <c r="AI1632" s="253">
        <v>0</v>
      </c>
      <c r="AJ1632" s="253"/>
      <c r="AK1632" s="253">
        <v>9250000</v>
      </c>
      <c r="AL1632" s="253"/>
      <c r="AM1632" s="253"/>
      <c r="AN1632" s="253"/>
      <c r="AO1632" s="253"/>
      <c r="AP1632" s="253"/>
      <c r="AQ1632" s="253"/>
      <c r="AR1632" s="253"/>
      <c r="AS1632" s="253">
        <f>IF(SUM(AL1632:AM1632)&lt;SUM(AK1632),SUM(AK1632)-SUM(AL1632:AM1632),)</f>
        <v>9250000</v>
      </c>
      <c r="AT1632" s="27">
        <f t="shared" si="195"/>
        <v>9250000</v>
      </c>
      <c r="BH1632" s="256"/>
    </row>
    <row r="1633" spans="1:60" ht="18" customHeight="1">
      <c r="A1633" s="218">
        <f>SUBTOTAL(3,$AT$7:AT1633)</f>
        <v>1627</v>
      </c>
      <c r="B1633" s="262" t="s">
        <v>14635</v>
      </c>
      <c r="C1633" s="251" t="str">
        <f t="shared" si="194"/>
        <v>019</v>
      </c>
      <c r="D1633" s="260" t="s">
        <v>14636</v>
      </c>
      <c r="E1633" s="258" t="s">
        <v>14637</v>
      </c>
      <c r="F1633" s="251" t="s">
        <v>12156</v>
      </c>
      <c r="G1633" s="251" t="s">
        <v>496</v>
      </c>
      <c r="H1633" s="251"/>
      <c r="I1633" s="259" t="s">
        <v>14547</v>
      </c>
      <c r="J1633" s="252"/>
      <c r="K1633" s="259" t="s">
        <v>14547</v>
      </c>
      <c r="L1633" s="252"/>
      <c r="M1633" s="251" t="s">
        <v>14548</v>
      </c>
      <c r="N1633" s="251"/>
      <c r="O1633" s="251"/>
      <c r="P1633" s="251"/>
      <c r="Q1633" s="288">
        <v>8900000</v>
      </c>
      <c r="R1633" s="288"/>
      <c r="S1633" s="288"/>
      <c r="T1633" s="288"/>
      <c r="U1633" s="253"/>
      <c r="V1633" s="253"/>
      <c r="W1633" s="253"/>
      <c r="X1633" s="253"/>
      <c r="Y1633" s="253">
        <v>8900000</v>
      </c>
      <c r="Z1633" s="253"/>
      <c r="AA1633" s="253"/>
      <c r="AB1633" s="253"/>
      <c r="AC1633" s="253"/>
      <c r="AD1633" s="253"/>
      <c r="AE1633" s="253"/>
      <c r="AF1633" s="253"/>
      <c r="AG1633" s="253"/>
      <c r="AH1633" s="253"/>
      <c r="AI1633" s="253">
        <v>0</v>
      </c>
      <c r="AJ1633" s="253"/>
      <c r="AK1633" s="253">
        <v>9250000</v>
      </c>
      <c r="AL1633" s="253"/>
      <c r="AM1633" s="253"/>
      <c r="AN1633" s="253"/>
      <c r="AO1633" s="253">
        <v>9250000</v>
      </c>
      <c r="AP1633" s="253"/>
      <c r="AQ1633" s="253"/>
      <c r="AR1633" s="253"/>
      <c r="AS1633" s="253">
        <f>IF(SUM(AL1633:AO1633)&lt;SUM(AK1633),SUM(AK1633)-SUM(AL1633:AO1633),)</f>
        <v>0</v>
      </c>
      <c r="AT1633" s="27">
        <f t="shared" si="195"/>
        <v>0</v>
      </c>
      <c r="BH1633" s="256"/>
    </row>
    <row r="1634" spans="1:60" ht="18" customHeight="1">
      <c r="A1634" s="218">
        <f>SUBTOTAL(3,$AT$7:AT1634)</f>
        <v>1628</v>
      </c>
      <c r="B1634" s="251" t="s">
        <v>14654</v>
      </c>
      <c r="C1634" s="251" t="str">
        <f t="shared" si="194"/>
        <v>019</v>
      </c>
      <c r="D1634" s="260" t="s">
        <v>6862</v>
      </c>
      <c r="E1634" s="258" t="s">
        <v>14655</v>
      </c>
      <c r="F1634" s="251" t="s">
        <v>11432</v>
      </c>
      <c r="G1634" s="251" t="s">
        <v>496</v>
      </c>
      <c r="H1634" s="251"/>
      <c r="I1634" s="259" t="s">
        <v>14547</v>
      </c>
      <c r="J1634" s="252"/>
      <c r="K1634" s="259" t="s">
        <v>14547</v>
      </c>
      <c r="L1634" s="252"/>
      <c r="M1634" s="251" t="s">
        <v>14548</v>
      </c>
      <c r="N1634" s="251"/>
      <c r="O1634" s="251"/>
      <c r="P1634" s="251"/>
      <c r="Q1634" s="288">
        <v>8900000</v>
      </c>
      <c r="R1634" s="288"/>
      <c r="S1634" s="288"/>
      <c r="T1634" s="288"/>
      <c r="U1634" s="253">
        <v>8900000</v>
      </c>
      <c r="V1634" s="253"/>
      <c r="W1634" s="253"/>
      <c r="X1634" s="253"/>
      <c r="Y1634" s="253"/>
      <c r="Z1634" s="253"/>
      <c r="AA1634" s="253"/>
      <c r="AB1634" s="253"/>
      <c r="AC1634" s="253"/>
      <c r="AD1634" s="253"/>
      <c r="AE1634" s="253"/>
      <c r="AF1634" s="253"/>
      <c r="AG1634" s="253"/>
      <c r="AH1634" s="253"/>
      <c r="AI1634" s="253">
        <v>0</v>
      </c>
      <c r="AJ1634" s="253"/>
      <c r="AK1634" s="253">
        <v>9250000</v>
      </c>
      <c r="AL1634" s="253"/>
      <c r="AM1634" s="253">
        <v>9250000</v>
      </c>
      <c r="AN1634" s="253"/>
      <c r="AO1634" s="253"/>
      <c r="AP1634" s="253"/>
      <c r="AQ1634" s="253"/>
      <c r="AR1634" s="253"/>
      <c r="AS1634" s="253">
        <f>IF(SUM(AL1634:AM1634)&lt;SUM(AK1634),SUM(AK1634)-SUM(AL1634:AM1634),)</f>
        <v>0</v>
      </c>
      <c r="AT1634" s="27">
        <f t="shared" si="195"/>
        <v>0</v>
      </c>
      <c r="BH1634" s="256"/>
    </row>
    <row r="1635" spans="1:60" ht="18" customHeight="1">
      <c r="A1635" s="218">
        <f>SUBTOTAL(3,$AT$7:AT1635)</f>
        <v>1629</v>
      </c>
      <c r="B1635" s="251" t="s">
        <v>14656</v>
      </c>
      <c r="C1635" s="251" t="str">
        <f t="shared" si="194"/>
        <v>019</v>
      </c>
      <c r="D1635" s="260" t="s">
        <v>4935</v>
      </c>
      <c r="E1635" s="258" t="s">
        <v>14657</v>
      </c>
      <c r="F1635" s="251" t="s">
        <v>11003</v>
      </c>
      <c r="G1635" s="251" t="s">
        <v>496</v>
      </c>
      <c r="H1635" s="251"/>
      <c r="I1635" s="259" t="s">
        <v>14547</v>
      </c>
      <c r="J1635" s="252"/>
      <c r="K1635" s="259" t="s">
        <v>14547</v>
      </c>
      <c r="L1635" s="252"/>
      <c r="M1635" s="251" t="s">
        <v>14548</v>
      </c>
      <c r="N1635" s="251"/>
      <c r="O1635" s="251"/>
      <c r="P1635" s="251"/>
      <c r="Q1635" s="288">
        <v>8900000</v>
      </c>
      <c r="R1635" s="288"/>
      <c r="S1635" s="288"/>
      <c r="T1635" s="288"/>
      <c r="U1635" s="253">
        <v>8900000</v>
      </c>
      <c r="V1635" s="253"/>
      <c r="W1635" s="253"/>
      <c r="X1635" s="253"/>
      <c r="Y1635" s="253"/>
      <c r="Z1635" s="253"/>
      <c r="AA1635" s="253"/>
      <c r="AB1635" s="253"/>
      <c r="AC1635" s="253"/>
      <c r="AD1635" s="253"/>
      <c r="AE1635" s="253"/>
      <c r="AF1635" s="253"/>
      <c r="AG1635" s="253"/>
      <c r="AH1635" s="253"/>
      <c r="AI1635" s="253">
        <v>0</v>
      </c>
      <c r="AJ1635" s="253"/>
      <c r="AK1635" s="253">
        <v>9250000</v>
      </c>
      <c r="AL1635" s="253"/>
      <c r="AM1635" s="253"/>
      <c r="AN1635" s="253"/>
      <c r="AO1635" s="253"/>
      <c r="AP1635" s="253"/>
      <c r="AQ1635" s="253">
        <v>9250000</v>
      </c>
      <c r="AR1635" s="253"/>
      <c r="AS1635" s="253">
        <f>IF(SUM(AL1635:AQ1635)&lt;SUM(AK1635),SUM(AK1635)-SUM(AL1635:AQ1635),)</f>
        <v>0</v>
      </c>
      <c r="AT1635" s="27">
        <f t="shared" si="195"/>
        <v>0</v>
      </c>
      <c r="BH1635" s="256"/>
    </row>
    <row r="1636" spans="1:60" ht="18" customHeight="1">
      <c r="A1636" s="218">
        <f>SUBTOTAL(3,$AT$7:AT1636)</f>
        <v>1630</v>
      </c>
      <c r="B1636" s="251" t="s">
        <v>14658</v>
      </c>
      <c r="C1636" s="251" t="str">
        <f t="shared" si="194"/>
        <v>019</v>
      </c>
      <c r="D1636" s="260" t="s">
        <v>5991</v>
      </c>
      <c r="E1636" s="258" t="s">
        <v>14659</v>
      </c>
      <c r="F1636" s="251" t="s">
        <v>10593</v>
      </c>
      <c r="G1636" s="251" t="s">
        <v>496</v>
      </c>
      <c r="H1636" s="251"/>
      <c r="I1636" s="259" t="s">
        <v>14547</v>
      </c>
      <c r="J1636" s="252"/>
      <c r="K1636" s="259" t="s">
        <v>14547</v>
      </c>
      <c r="L1636" s="252"/>
      <c r="M1636" s="251" t="s">
        <v>14548</v>
      </c>
      <c r="N1636" s="251"/>
      <c r="O1636" s="251"/>
      <c r="P1636" s="251"/>
      <c r="Q1636" s="288">
        <v>8900000</v>
      </c>
      <c r="R1636" s="288"/>
      <c r="S1636" s="288"/>
      <c r="T1636" s="288"/>
      <c r="U1636" s="253">
        <v>8900000</v>
      </c>
      <c r="V1636" s="253"/>
      <c r="W1636" s="253"/>
      <c r="X1636" s="253"/>
      <c r="Y1636" s="253"/>
      <c r="Z1636" s="253"/>
      <c r="AA1636" s="253"/>
      <c r="AB1636" s="253"/>
      <c r="AC1636" s="253"/>
      <c r="AD1636" s="253"/>
      <c r="AE1636" s="253"/>
      <c r="AF1636" s="253"/>
      <c r="AG1636" s="253"/>
      <c r="AH1636" s="253"/>
      <c r="AI1636" s="253">
        <v>0</v>
      </c>
      <c r="AJ1636" s="253"/>
      <c r="AK1636" s="253">
        <v>9250000</v>
      </c>
      <c r="AL1636" s="253"/>
      <c r="AM1636" s="253">
        <v>9250000</v>
      </c>
      <c r="AN1636" s="253"/>
      <c r="AO1636" s="253"/>
      <c r="AP1636" s="253"/>
      <c r="AQ1636" s="253"/>
      <c r="AR1636" s="253"/>
      <c r="AS1636" s="253">
        <f>IF(SUM(AL1636:AM1636)&lt;SUM(AK1636),SUM(AK1636)-SUM(AL1636:AM1636),)</f>
        <v>0</v>
      </c>
      <c r="AT1636" s="27">
        <f t="shared" si="195"/>
        <v>0</v>
      </c>
      <c r="BH1636" s="256"/>
    </row>
    <row r="1637" spans="1:60" ht="18" customHeight="1">
      <c r="A1637" s="218">
        <f>SUBTOTAL(3,$AT$7:AT1637)</f>
        <v>1631</v>
      </c>
      <c r="B1637" s="251" t="s">
        <v>14649</v>
      </c>
      <c r="C1637" s="251" t="str">
        <f t="shared" ref="C1637:C1653" si="198">MID(D1637:D3348,4,3)</f>
        <v>019</v>
      </c>
      <c r="D1637" s="260" t="s">
        <v>14650</v>
      </c>
      <c r="E1637" s="258" t="s">
        <v>12517</v>
      </c>
      <c r="F1637" s="251" t="s">
        <v>10542</v>
      </c>
      <c r="G1637" s="251" t="s">
        <v>7106</v>
      </c>
      <c r="H1637" s="251"/>
      <c r="I1637" s="259" t="s">
        <v>14547</v>
      </c>
      <c r="J1637" s="252"/>
      <c r="K1637" s="259" t="s">
        <v>14547</v>
      </c>
      <c r="L1637" s="252"/>
      <c r="M1637" s="251" t="s">
        <v>14548</v>
      </c>
      <c r="N1637" s="251"/>
      <c r="O1637" s="251"/>
      <c r="P1637" s="251"/>
      <c r="Q1637" s="288">
        <v>8900000</v>
      </c>
      <c r="R1637" s="288"/>
      <c r="S1637" s="288"/>
      <c r="T1637" s="288"/>
      <c r="U1637" s="253"/>
      <c r="V1637" s="253"/>
      <c r="W1637" s="253">
        <v>8900000</v>
      </c>
      <c r="X1637" s="253"/>
      <c r="Y1637" s="253"/>
      <c r="Z1637" s="253"/>
      <c r="AA1637" s="253"/>
      <c r="AB1637" s="253"/>
      <c r="AC1637" s="253"/>
      <c r="AD1637" s="253"/>
      <c r="AE1637" s="253"/>
      <c r="AF1637" s="253"/>
      <c r="AG1637" s="253"/>
      <c r="AH1637" s="253"/>
      <c r="AI1637" s="253">
        <v>0</v>
      </c>
      <c r="AJ1637" s="253"/>
      <c r="AK1637" s="253">
        <v>9250000</v>
      </c>
      <c r="AL1637" s="253"/>
      <c r="AM1637" s="253"/>
      <c r="AN1637" s="253"/>
      <c r="AO1637" s="253"/>
      <c r="AP1637" s="253"/>
      <c r="AQ1637" s="253"/>
      <c r="AR1637" s="253"/>
      <c r="AS1637" s="253">
        <f>IF(SUM(AL1637:AM1637)&lt;SUM(AK1637),SUM(AK1637)-SUM(AL1637:AM1637),)</f>
        <v>9250000</v>
      </c>
      <c r="AT1637" s="27">
        <f t="shared" si="195"/>
        <v>9250000</v>
      </c>
      <c r="BH1637" s="256"/>
    </row>
    <row r="1638" spans="1:60" ht="18" customHeight="1">
      <c r="A1638" s="218">
        <f>SUBTOTAL(3,$AT$7:AT1638)</f>
        <v>1632</v>
      </c>
      <c r="B1638" s="251" t="s">
        <v>14667</v>
      </c>
      <c r="C1638" s="251" t="str">
        <f t="shared" si="198"/>
        <v>020</v>
      </c>
      <c r="D1638" s="260" t="s">
        <v>6184</v>
      </c>
      <c r="E1638" s="258" t="s">
        <v>14668</v>
      </c>
      <c r="F1638" s="251" t="s">
        <v>12216</v>
      </c>
      <c r="G1638" s="251" t="s">
        <v>496</v>
      </c>
      <c r="H1638" s="251"/>
      <c r="I1638" s="259" t="s">
        <v>10523</v>
      </c>
      <c r="J1638" s="252"/>
      <c r="K1638" s="259" t="s">
        <v>10523</v>
      </c>
      <c r="L1638" s="252"/>
      <c r="M1638" s="251" t="s">
        <v>10524</v>
      </c>
      <c r="N1638" s="251"/>
      <c r="O1638" s="251"/>
      <c r="P1638" s="251"/>
      <c r="Q1638" s="288">
        <v>8900000</v>
      </c>
      <c r="R1638" s="288"/>
      <c r="S1638" s="288"/>
      <c r="T1638" s="288"/>
      <c r="U1638" s="253">
        <v>8900000</v>
      </c>
      <c r="V1638" s="253"/>
      <c r="W1638" s="253"/>
      <c r="X1638" s="253"/>
      <c r="Y1638" s="253"/>
      <c r="Z1638" s="253"/>
      <c r="AA1638" s="253"/>
      <c r="AB1638" s="253"/>
      <c r="AC1638" s="253"/>
      <c r="AD1638" s="253"/>
      <c r="AE1638" s="253"/>
      <c r="AF1638" s="253"/>
      <c r="AG1638" s="253"/>
      <c r="AH1638" s="253"/>
      <c r="AI1638" s="253">
        <v>0</v>
      </c>
      <c r="AJ1638" s="253"/>
      <c r="AK1638" s="253">
        <v>9250000</v>
      </c>
      <c r="AL1638" s="253"/>
      <c r="AM1638" s="253"/>
      <c r="AN1638" s="253"/>
      <c r="AO1638" s="253"/>
      <c r="AP1638" s="253"/>
      <c r="AQ1638" s="253">
        <v>9250000</v>
      </c>
      <c r="AR1638" s="253"/>
      <c r="AS1638" s="253">
        <f>IF(SUM(AL1638:AQ1638)&lt;SUM(AK1638),SUM(AK1638)-SUM(AL1638:AQ1638),)</f>
        <v>0</v>
      </c>
      <c r="AT1638" s="27">
        <f t="shared" si="195"/>
        <v>0</v>
      </c>
      <c r="BH1638" s="256"/>
    </row>
    <row r="1639" spans="1:60" ht="18" customHeight="1">
      <c r="A1639" s="218">
        <f>SUBTOTAL(3,$AT$7:AT1639)</f>
        <v>1633</v>
      </c>
      <c r="B1639" s="251" t="s">
        <v>14651</v>
      </c>
      <c r="C1639" s="251" t="str">
        <f t="shared" si="198"/>
        <v>019</v>
      </c>
      <c r="D1639" s="260" t="s">
        <v>14652</v>
      </c>
      <c r="E1639" s="258" t="s">
        <v>14653</v>
      </c>
      <c r="F1639" s="251" t="s">
        <v>10603</v>
      </c>
      <c r="G1639" s="251" t="s">
        <v>7106</v>
      </c>
      <c r="H1639" s="251"/>
      <c r="I1639" s="259" t="s">
        <v>14547</v>
      </c>
      <c r="J1639" s="252"/>
      <c r="K1639" s="259" t="s">
        <v>14547</v>
      </c>
      <c r="L1639" s="252"/>
      <c r="M1639" s="251" t="s">
        <v>14548</v>
      </c>
      <c r="N1639" s="251"/>
      <c r="O1639" s="251"/>
      <c r="P1639" s="251"/>
      <c r="Q1639" s="288">
        <v>8900000</v>
      </c>
      <c r="R1639" s="288"/>
      <c r="S1639" s="288"/>
      <c r="T1639" s="288"/>
      <c r="U1639" s="253"/>
      <c r="V1639" s="253"/>
      <c r="W1639" s="253">
        <v>8900000</v>
      </c>
      <c r="X1639" s="253"/>
      <c r="Y1639" s="253"/>
      <c r="Z1639" s="253"/>
      <c r="AA1639" s="253"/>
      <c r="AB1639" s="253"/>
      <c r="AC1639" s="253"/>
      <c r="AD1639" s="253"/>
      <c r="AE1639" s="253"/>
      <c r="AF1639" s="253"/>
      <c r="AG1639" s="253"/>
      <c r="AH1639" s="253"/>
      <c r="AI1639" s="253">
        <v>0</v>
      </c>
      <c r="AJ1639" s="253"/>
      <c r="AK1639" s="253">
        <v>9250000</v>
      </c>
      <c r="AL1639" s="253"/>
      <c r="AM1639" s="253"/>
      <c r="AN1639" s="253"/>
      <c r="AO1639" s="253">
        <v>9250000</v>
      </c>
      <c r="AP1639" s="253"/>
      <c r="AQ1639" s="253"/>
      <c r="AR1639" s="253"/>
      <c r="AS1639" s="253">
        <f>IF(SUM(AL1639:AO1639)&lt;SUM(AK1639),SUM(AK1639)-SUM(AL1639:AO1639),)</f>
        <v>0</v>
      </c>
      <c r="AT1639" s="27">
        <f t="shared" si="195"/>
        <v>0</v>
      </c>
      <c r="BH1639" s="256"/>
    </row>
    <row r="1640" spans="1:60" ht="18" customHeight="1">
      <c r="A1640" s="218">
        <f>SUBTOTAL(3,$AT$7:AT1640)</f>
        <v>1634</v>
      </c>
      <c r="B1640" s="251" t="s">
        <v>14660</v>
      </c>
      <c r="C1640" s="251" t="str">
        <f t="shared" si="198"/>
        <v>019</v>
      </c>
      <c r="D1640" s="260" t="s">
        <v>14661</v>
      </c>
      <c r="E1640" s="258" t="s">
        <v>14662</v>
      </c>
      <c r="F1640" s="251" t="s">
        <v>10611</v>
      </c>
      <c r="G1640" s="251" t="s">
        <v>7106</v>
      </c>
      <c r="H1640" s="251"/>
      <c r="I1640" s="259" t="s">
        <v>14547</v>
      </c>
      <c r="J1640" s="252"/>
      <c r="K1640" s="259" t="s">
        <v>14547</v>
      </c>
      <c r="L1640" s="252"/>
      <c r="M1640" s="251" t="s">
        <v>14548</v>
      </c>
      <c r="N1640" s="251"/>
      <c r="O1640" s="251"/>
      <c r="P1640" s="251"/>
      <c r="Q1640" s="288">
        <v>8900000</v>
      </c>
      <c r="R1640" s="288"/>
      <c r="S1640" s="288"/>
      <c r="T1640" s="288"/>
      <c r="U1640" s="253"/>
      <c r="V1640" s="253"/>
      <c r="W1640" s="253">
        <v>8900000</v>
      </c>
      <c r="X1640" s="253"/>
      <c r="Y1640" s="253"/>
      <c r="Z1640" s="253"/>
      <c r="AA1640" s="253"/>
      <c r="AB1640" s="253"/>
      <c r="AC1640" s="253"/>
      <c r="AD1640" s="253"/>
      <c r="AE1640" s="253"/>
      <c r="AF1640" s="253"/>
      <c r="AG1640" s="253"/>
      <c r="AH1640" s="253"/>
      <c r="AI1640" s="253">
        <v>0</v>
      </c>
      <c r="AJ1640" s="253"/>
      <c r="AK1640" s="253">
        <v>9250000</v>
      </c>
      <c r="AL1640" s="253"/>
      <c r="AM1640" s="253"/>
      <c r="AN1640" s="253"/>
      <c r="AO1640" s="253"/>
      <c r="AP1640" s="253"/>
      <c r="AQ1640" s="253"/>
      <c r="AR1640" s="253"/>
      <c r="AS1640" s="253">
        <f>IF(SUM(AL1640:AM1640)&lt;SUM(AK1640),SUM(AK1640)-SUM(AL1640:AM1640),)</f>
        <v>9250000</v>
      </c>
      <c r="AT1640" s="27">
        <f t="shared" si="195"/>
        <v>9250000</v>
      </c>
      <c r="BH1640" s="256"/>
    </row>
    <row r="1641" spans="1:60" ht="18" customHeight="1">
      <c r="A1641" s="218">
        <f>SUBTOTAL(3,$AT$7:AT1641)</f>
        <v>1635</v>
      </c>
      <c r="B1641" s="251" t="s">
        <v>14663</v>
      </c>
      <c r="C1641" s="251" t="str">
        <f t="shared" si="198"/>
        <v>019</v>
      </c>
      <c r="D1641" s="260" t="s">
        <v>14664</v>
      </c>
      <c r="E1641" s="258" t="s">
        <v>14665</v>
      </c>
      <c r="F1641" s="262" t="s">
        <v>14666</v>
      </c>
      <c r="G1641" s="251" t="s">
        <v>7106</v>
      </c>
      <c r="H1641" s="251"/>
      <c r="I1641" s="259" t="s">
        <v>14547</v>
      </c>
      <c r="J1641" s="252"/>
      <c r="K1641" s="259" t="s">
        <v>14547</v>
      </c>
      <c r="L1641" s="252"/>
      <c r="M1641" s="251" t="s">
        <v>14548</v>
      </c>
      <c r="N1641" s="251"/>
      <c r="O1641" s="251"/>
      <c r="P1641" s="251"/>
      <c r="Q1641" s="288">
        <v>8900000</v>
      </c>
      <c r="R1641" s="288"/>
      <c r="S1641" s="288"/>
      <c r="T1641" s="288"/>
      <c r="U1641" s="253"/>
      <c r="V1641" s="253"/>
      <c r="W1641" s="253">
        <v>8900000</v>
      </c>
      <c r="X1641" s="253"/>
      <c r="Y1641" s="253"/>
      <c r="Z1641" s="253"/>
      <c r="AA1641" s="253"/>
      <c r="AB1641" s="253"/>
      <c r="AC1641" s="253"/>
      <c r="AD1641" s="253"/>
      <c r="AE1641" s="253"/>
      <c r="AF1641" s="253"/>
      <c r="AG1641" s="253"/>
      <c r="AH1641" s="253"/>
      <c r="AI1641" s="253">
        <v>0</v>
      </c>
      <c r="AJ1641" s="253"/>
      <c r="AK1641" s="253">
        <v>9250000</v>
      </c>
      <c r="AL1641" s="253"/>
      <c r="AM1641" s="253">
        <v>9250000</v>
      </c>
      <c r="AN1641" s="253"/>
      <c r="AO1641" s="253"/>
      <c r="AP1641" s="253"/>
      <c r="AQ1641" s="253"/>
      <c r="AR1641" s="253"/>
      <c r="AS1641" s="253">
        <f>IF(SUM(AL1641:AM1641)&lt;SUM(AK1641),SUM(AK1641)-SUM(AL1641:AM1641),)</f>
        <v>0</v>
      </c>
      <c r="AT1641" s="27">
        <f t="shared" si="195"/>
        <v>0</v>
      </c>
      <c r="BH1641" s="256"/>
    </row>
    <row r="1642" spans="1:60" ht="18" customHeight="1">
      <c r="A1642" s="218">
        <f>SUBTOTAL(3,$AT$7:AT1642)</f>
        <v>1636</v>
      </c>
      <c r="B1642" s="251" t="s">
        <v>14678</v>
      </c>
      <c r="C1642" s="251" t="str">
        <f t="shared" si="198"/>
        <v>020</v>
      </c>
      <c r="D1642" s="260" t="s">
        <v>5895</v>
      </c>
      <c r="E1642" s="258" t="s">
        <v>14679</v>
      </c>
      <c r="F1642" s="251" t="s">
        <v>11603</v>
      </c>
      <c r="G1642" s="251" t="s">
        <v>496</v>
      </c>
      <c r="H1642" s="251"/>
      <c r="I1642" s="259" t="s">
        <v>10523</v>
      </c>
      <c r="J1642" s="252"/>
      <c r="K1642" s="259" t="s">
        <v>10523</v>
      </c>
      <c r="L1642" s="252"/>
      <c r="M1642" s="251" t="s">
        <v>10524</v>
      </c>
      <c r="N1642" s="251"/>
      <c r="O1642" s="251"/>
      <c r="P1642" s="251"/>
      <c r="Q1642" s="288">
        <v>8900000</v>
      </c>
      <c r="R1642" s="288"/>
      <c r="S1642" s="288"/>
      <c r="T1642" s="288"/>
      <c r="U1642" s="253">
        <v>8900000</v>
      </c>
      <c r="V1642" s="253"/>
      <c r="W1642" s="253"/>
      <c r="X1642" s="253"/>
      <c r="Y1642" s="253"/>
      <c r="Z1642" s="253"/>
      <c r="AA1642" s="253"/>
      <c r="AB1642" s="253"/>
      <c r="AC1642" s="253"/>
      <c r="AD1642" s="253"/>
      <c r="AE1642" s="253"/>
      <c r="AF1642" s="253"/>
      <c r="AG1642" s="253"/>
      <c r="AH1642" s="253"/>
      <c r="AI1642" s="253">
        <v>0</v>
      </c>
      <c r="AJ1642" s="253"/>
      <c r="AK1642" s="253">
        <v>9250000</v>
      </c>
      <c r="AL1642" s="253"/>
      <c r="AM1642" s="253">
        <v>9250000</v>
      </c>
      <c r="AN1642" s="253"/>
      <c r="AO1642" s="253"/>
      <c r="AP1642" s="253"/>
      <c r="AQ1642" s="253"/>
      <c r="AR1642" s="253"/>
      <c r="AS1642" s="253">
        <f>IF(SUM(AL1642:AM1642)&lt;SUM(AK1642),SUM(AK1642)-SUM(AL1642:AM1642),)</f>
        <v>0</v>
      </c>
      <c r="AT1642" s="27">
        <f t="shared" si="195"/>
        <v>0</v>
      </c>
      <c r="BH1642" s="256"/>
    </row>
    <row r="1643" spans="1:60" ht="18" customHeight="1">
      <c r="A1643" s="218">
        <f>SUBTOTAL(3,$AT$7:AT1643)</f>
        <v>1637</v>
      </c>
      <c r="B1643" s="251" t="s">
        <v>14680</v>
      </c>
      <c r="C1643" s="251" t="str">
        <f t="shared" si="198"/>
        <v>020</v>
      </c>
      <c r="D1643" s="260" t="s">
        <v>6255</v>
      </c>
      <c r="E1643" s="258" t="s">
        <v>14681</v>
      </c>
      <c r="F1643" s="251" t="s">
        <v>10736</v>
      </c>
      <c r="G1643" s="251" t="s">
        <v>496</v>
      </c>
      <c r="H1643" s="251"/>
      <c r="I1643" s="259" t="s">
        <v>10523</v>
      </c>
      <c r="J1643" s="252"/>
      <c r="K1643" s="259" t="s">
        <v>10523</v>
      </c>
      <c r="L1643" s="252"/>
      <c r="M1643" s="251" t="s">
        <v>10524</v>
      </c>
      <c r="N1643" s="251"/>
      <c r="O1643" s="251"/>
      <c r="P1643" s="251"/>
      <c r="Q1643" s="288">
        <v>8900000</v>
      </c>
      <c r="R1643" s="288"/>
      <c r="S1643" s="288"/>
      <c r="T1643" s="288"/>
      <c r="U1643" s="253">
        <v>8900000</v>
      </c>
      <c r="V1643" s="253"/>
      <c r="W1643" s="253"/>
      <c r="X1643" s="253"/>
      <c r="Y1643" s="253"/>
      <c r="Z1643" s="253"/>
      <c r="AA1643" s="253"/>
      <c r="AB1643" s="253"/>
      <c r="AC1643" s="253"/>
      <c r="AD1643" s="253"/>
      <c r="AE1643" s="253"/>
      <c r="AF1643" s="253"/>
      <c r="AG1643" s="253"/>
      <c r="AH1643" s="253"/>
      <c r="AI1643" s="253">
        <v>0</v>
      </c>
      <c r="AJ1643" s="253"/>
      <c r="AK1643" s="253">
        <v>9250000</v>
      </c>
      <c r="AL1643" s="253"/>
      <c r="AM1643" s="253"/>
      <c r="AN1643" s="253"/>
      <c r="AO1643" s="253">
        <v>9250000</v>
      </c>
      <c r="AP1643" s="253"/>
      <c r="AQ1643" s="253"/>
      <c r="AR1643" s="253"/>
      <c r="AS1643" s="253">
        <f>IF(SUM(AL1643:AO1643)&lt;SUM(AK1643),SUM(AK1643)-SUM(AL1643:AO1643),)</f>
        <v>0</v>
      </c>
      <c r="AT1643" s="27">
        <f t="shared" si="195"/>
        <v>0</v>
      </c>
      <c r="BH1643" s="256"/>
    </row>
    <row r="1644" spans="1:60" ht="18" customHeight="1">
      <c r="A1644" s="218">
        <f>SUBTOTAL(3,$AT$7:AT1644)</f>
        <v>1638</v>
      </c>
      <c r="B1644" s="251" t="s">
        <v>14682</v>
      </c>
      <c r="C1644" s="251" t="str">
        <f t="shared" si="198"/>
        <v>020</v>
      </c>
      <c r="D1644" s="260" t="s">
        <v>5452</v>
      </c>
      <c r="E1644" s="258" t="s">
        <v>14683</v>
      </c>
      <c r="F1644" s="251" t="s">
        <v>11610</v>
      </c>
      <c r="G1644" s="251" t="s">
        <v>496</v>
      </c>
      <c r="H1644" s="251"/>
      <c r="I1644" s="259" t="s">
        <v>10523</v>
      </c>
      <c r="J1644" s="252"/>
      <c r="K1644" s="259" t="s">
        <v>10523</v>
      </c>
      <c r="L1644" s="252"/>
      <c r="M1644" s="251" t="s">
        <v>10524</v>
      </c>
      <c r="N1644" s="251"/>
      <c r="O1644" s="251"/>
      <c r="P1644" s="251"/>
      <c r="Q1644" s="288">
        <v>8900000</v>
      </c>
      <c r="R1644" s="288"/>
      <c r="S1644" s="288"/>
      <c r="T1644" s="288"/>
      <c r="U1644" s="253">
        <v>8900000</v>
      </c>
      <c r="V1644" s="253"/>
      <c r="W1644" s="253"/>
      <c r="X1644" s="253"/>
      <c r="Y1644" s="253"/>
      <c r="Z1644" s="253"/>
      <c r="AA1644" s="253"/>
      <c r="AB1644" s="253"/>
      <c r="AC1644" s="253"/>
      <c r="AD1644" s="253"/>
      <c r="AE1644" s="253"/>
      <c r="AF1644" s="253"/>
      <c r="AG1644" s="253"/>
      <c r="AH1644" s="253"/>
      <c r="AI1644" s="253">
        <v>0</v>
      </c>
      <c r="AJ1644" s="253"/>
      <c r="AK1644" s="253">
        <v>9250000</v>
      </c>
      <c r="AL1644" s="253"/>
      <c r="AM1644" s="253">
        <v>9250000</v>
      </c>
      <c r="AN1644" s="253"/>
      <c r="AO1644" s="253"/>
      <c r="AP1644" s="253"/>
      <c r="AQ1644" s="253"/>
      <c r="AR1644" s="253"/>
      <c r="AS1644" s="253">
        <f>IF(SUM(AL1644:AM1644)&lt;SUM(AK1644),SUM(AK1644)-SUM(AL1644:AM1644),)</f>
        <v>0</v>
      </c>
      <c r="AT1644" s="27">
        <f t="shared" si="195"/>
        <v>0</v>
      </c>
      <c r="BH1644" s="256"/>
    </row>
    <row r="1645" spans="1:60" ht="18" customHeight="1">
      <c r="A1645" s="218">
        <f>SUBTOTAL(3,$AT$7:AT1645)</f>
        <v>1639</v>
      </c>
      <c r="B1645" s="251" t="s">
        <v>14684</v>
      </c>
      <c r="C1645" s="251" t="str">
        <f t="shared" si="198"/>
        <v>020</v>
      </c>
      <c r="D1645" s="260" t="s">
        <v>5536</v>
      </c>
      <c r="E1645" s="258" t="s">
        <v>14685</v>
      </c>
      <c r="F1645" s="251" t="s">
        <v>11281</v>
      </c>
      <c r="G1645" s="251" t="s">
        <v>7106</v>
      </c>
      <c r="H1645" s="251"/>
      <c r="I1645" s="259" t="s">
        <v>10523</v>
      </c>
      <c r="J1645" s="252"/>
      <c r="K1645" s="259" t="s">
        <v>10523</v>
      </c>
      <c r="L1645" s="252"/>
      <c r="M1645" s="251" t="s">
        <v>10524</v>
      </c>
      <c r="N1645" s="251"/>
      <c r="O1645" s="251"/>
      <c r="P1645" s="251"/>
      <c r="Q1645" s="288">
        <v>8900000</v>
      </c>
      <c r="R1645" s="288"/>
      <c r="S1645" s="288"/>
      <c r="T1645" s="288"/>
      <c r="U1645" s="253">
        <v>8900000</v>
      </c>
      <c r="V1645" s="253"/>
      <c r="W1645" s="253"/>
      <c r="X1645" s="253"/>
      <c r="Y1645" s="253"/>
      <c r="Z1645" s="253"/>
      <c r="AA1645" s="253"/>
      <c r="AB1645" s="253"/>
      <c r="AC1645" s="253"/>
      <c r="AD1645" s="253"/>
      <c r="AE1645" s="253"/>
      <c r="AF1645" s="253"/>
      <c r="AG1645" s="253"/>
      <c r="AH1645" s="253"/>
      <c r="AI1645" s="253">
        <v>0</v>
      </c>
      <c r="AJ1645" s="253"/>
      <c r="AK1645" s="253">
        <v>9250000</v>
      </c>
      <c r="AL1645" s="253"/>
      <c r="AM1645" s="253">
        <v>9250000</v>
      </c>
      <c r="AN1645" s="253"/>
      <c r="AO1645" s="253"/>
      <c r="AP1645" s="253"/>
      <c r="AQ1645" s="253"/>
      <c r="AR1645" s="253"/>
      <c r="AS1645" s="253">
        <f>IF(SUM(AL1645:AM1645)&lt;SUM(AK1645),SUM(AK1645)-SUM(AL1645:AM1645),)</f>
        <v>0</v>
      </c>
      <c r="AT1645" s="27">
        <f t="shared" si="195"/>
        <v>0</v>
      </c>
      <c r="BH1645" s="256"/>
    </row>
    <row r="1646" spans="1:60" ht="18" customHeight="1">
      <c r="A1646" s="218">
        <f>SUBTOTAL(3,$AT$7:AT1646)</f>
        <v>1640</v>
      </c>
      <c r="B1646" s="251" t="s">
        <v>14686</v>
      </c>
      <c r="C1646" s="251" t="str">
        <f t="shared" si="198"/>
        <v>020</v>
      </c>
      <c r="D1646" s="260" t="s">
        <v>5189</v>
      </c>
      <c r="E1646" s="258" t="s">
        <v>14687</v>
      </c>
      <c r="F1646" s="251" t="s">
        <v>7179</v>
      </c>
      <c r="G1646" s="251" t="s">
        <v>7106</v>
      </c>
      <c r="H1646" s="251"/>
      <c r="I1646" s="259" t="s">
        <v>10523</v>
      </c>
      <c r="J1646" s="252"/>
      <c r="K1646" s="259" t="s">
        <v>10523</v>
      </c>
      <c r="L1646" s="252"/>
      <c r="M1646" s="251" t="s">
        <v>10524</v>
      </c>
      <c r="N1646" s="251"/>
      <c r="O1646" s="251"/>
      <c r="P1646" s="251"/>
      <c r="Q1646" s="288">
        <v>8900000</v>
      </c>
      <c r="R1646" s="288"/>
      <c r="S1646" s="288"/>
      <c r="T1646" s="288"/>
      <c r="U1646" s="253">
        <v>8900000</v>
      </c>
      <c r="V1646" s="253"/>
      <c r="W1646" s="253"/>
      <c r="X1646" s="253"/>
      <c r="Y1646" s="253"/>
      <c r="Z1646" s="253"/>
      <c r="AA1646" s="253"/>
      <c r="AB1646" s="253"/>
      <c r="AC1646" s="253"/>
      <c r="AD1646" s="253"/>
      <c r="AE1646" s="253"/>
      <c r="AF1646" s="253"/>
      <c r="AG1646" s="253"/>
      <c r="AH1646" s="253"/>
      <c r="AI1646" s="253">
        <v>0</v>
      </c>
      <c r="AJ1646" s="253"/>
      <c r="AK1646" s="253">
        <v>9250000</v>
      </c>
      <c r="AL1646" s="253"/>
      <c r="AM1646" s="253">
        <v>9250000</v>
      </c>
      <c r="AN1646" s="253"/>
      <c r="AO1646" s="253"/>
      <c r="AP1646" s="253"/>
      <c r="AQ1646" s="253"/>
      <c r="AR1646" s="253"/>
      <c r="AS1646" s="253">
        <f>IF(SUM(AL1646:AM1646)&lt;SUM(AK1646),SUM(AK1646)-SUM(AL1646:AM1646),)</f>
        <v>0</v>
      </c>
      <c r="AT1646" s="27">
        <f t="shared" si="195"/>
        <v>0</v>
      </c>
      <c r="BH1646" s="256"/>
    </row>
    <row r="1647" spans="1:60" ht="18" customHeight="1">
      <c r="A1647" s="218">
        <f>SUBTOTAL(3,$AT$7:AT1647)</f>
        <v>1641</v>
      </c>
      <c r="B1647" s="251" t="s">
        <v>14688</v>
      </c>
      <c r="C1647" s="251" t="str">
        <f t="shared" si="198"/>
        <v>020</v>
      </c>
      <c r="D1647" s="260" t="s">
        <v>5918</v>
      </c>
      <c r="E1647" s="258" t="s">
        <v>14689</v>
      </c>
      <c r="F1647" s="251" t="s">
        <v>10937</v>
      </c>
      <c r="G1647" s="251" t="s">
        <v>7106</v>
      </c>
      <c r="H1647" s="251"/>
      <c r="I1647" s="259" t="s">
        <v>10523</v>
      </c>
      <c r="J1647" s="252"/>
      <c r="K1647" s="259" t="s">
        <v>10523</v>
      </c>
      <c r="L1647" s="252"/>
      <c r="M1647" s="251" t="s">
        <v>10524</v>
      </c>
      <c r="N1647" s="251"/>
      <c r="O1647" s="251"/>
      <c r="P1647" s="251"/>
      <c r="Q1647" s="288">
        <v>8900000</v>
      </c>
      <c r="R1647" s="288"/>
      <c r="S1647" s="288"/>
      <c r="T1647" s="288"/>
      <c r="U1647" s="253">
        <v>8900000</v>
      </c>
      <c r="V1647" s="253"/>
      <c r="W1647" s="253"/>
      <c r="X1647" s="253"/>
      <c r="Y1647" s="253"/>
      <c r="Z1647" s="253"/>
      <c r="AA1647" s="253"/>
      <c r="AB1647" s="253"/>
      <c r="AC1647" s="253"/>
      <c r="AD1647" s="253"/>
      <c r="AE1647" s="253"/>
      <c r="AF1647" s="253"/>
      <c r="AG1647" s="253"/>
      <c r="AH1647" s="253"/>
      <c r="AI1647" s="253">
        <v>0</v>
      </c>
      <c r="AJ1647" s="253"/>
      <c r="AK1647" s="253">
        <v>9250000</v>
      </c>
      <c r="AL1647" s="253"/>
      <c r="AM1647" s="253">
        <v>9250000</v>
      </c>
      <c r="AN1647" s="253"/>
      <c r="AO1647" s="253"/>
      <c r="AP1647" s="253"/>
      <c r="AQ1647" s="253"/>
      <c r="AR1647" s="253"/>
      <c r="AS1647" s="253">
        <f>IF(SUM(AL1647:AM1647)&lt;SUM(AK1647),SUM(AK1647)-SUM(AL1647:AM1647),)</f>
        <v>0</v>
      </c>
      <c r="AT1647" s="27">
        <f t="shared" ref="AT1647:AT1673" si="199">AI1647+AS1647</f>
        <v>0</v>
      </c>
      <c r="BH1647" s="256"/>
    </row>
    <row r="1648" spans="1:60" ht="18" customHeight="1">
      <c r="A1648" s="218">
        <f>SUBTOTAL(3,$AT$7:AT1648)</f>
        <v>1642</v>
      </c>
      <c r="B1648" s="251" t="s">
        <v>14669</v>
      </c>
      <c r="C1648" s="251" t="str">
        <f t="shared" si="198"/>
        <v>020</v>
      </c>
      <c r="D1648" s="260" t="s">
        <v>14670</v>
      </c>
      <c r="E1648" s="258" t="s">
        <v>14671</v>
      </c>
      <c r="F1648" s="251" t="s">
        <v>11135</v>
      </c>
      <c r="G1648" s="251" t="s">
        <v>496</v>
      </c>
      <c r="H1648" s="251"/>
      <c r="I1648" s="259" t="s">
        <v>10523</v>
      </c>
      <c r="J1648" s="252"/>
      <c r="K1648" s="259" t="s">
        <v>10523</v>
      </c>
      <c r="L1648" s="252"/>
      <c r="M1648" s="251" t="s">
        <v>10524</v>
      </c>
      <c r="N1648" s="251"/>
      <c r="O1648" s="251"/>
      <c r="P1648" s="251"/>
      <c r="Q1648" s="288">
        <v>8900000</v>
      </c>
      <c r="R1648" s="288"/>
      <c r="S1648" s="288"/>
      <c r="T1648" s="288"/>
      <c r="U1648" s="253"/>
      <c r="V1648" s="253"/>
      <c r="W1648" s="253"/>
      <c r="X1648" s="253"/>
      <c r="Y1648" s="253">
        <v>8900000</v>
      </c>
      <c r="Z1648" s="253"/>
      <c r="AA1648" s="253"/>
      <c r="AB1648" s="253"/>
      <c r="AC1648" s="253"/>
      <c r="AD1648" s="253"/>
      <c r="AE1648" s="253"/>
      <c r="AF1648" s="253"/>
      <c r="AG1648" s="253"/>
      <c r="AH1648" s="253"/>
      <c r="AI1648" s="253">
        <v>0</v>
      </c>
      <c r="AJ1648" s="253"/>
      <c r="AK1648" s="253">
        <v>9250000</v>
      </c>
      <c r="AL1648" s="253"/>
      <c r="AM1648" s="253"/>
      <c r="AN1648" s="253"/>
      <c r="AO1648" s="253">
        <v>9250000</v>
      </c>
      <c r="AP1648" s="253"/>
      <c r="AQ1648" s="253"/>
      <c r="AR1648" s="253"/>
      <c r="AS1648" s="253">
        <f>IF(SUM(AL1648:AO1648)&lt;SUM(AK1648),SUM(AK1648)-SUM(AL1648:AO1648),)</f>
        <v>0</v>
      </c>
      <c r="AT1648" s="27">
        <f t="shared" si="199"/>
        <v>0</v>
      </c>
      <c r="BH1648" s="256"/>
    </row>
    <row r="1649" spans="1:60" ht="18" customHeight="1">
      <c r="A1649" s="218">
        <f>SUBTOTAL(3,$AT$7:AT1649)</f>
        <v>1643</v>
      </c>
      <c r="B1649" s="251" t="s">
        <v>14693</v>
      </c>
      <c r="C1649" s="251" t="str">
        <f t="shared" si="198"/>
        <v>020</v>
      </c>
      <c r="D1649" s="260" t="s">
        <v>5572</v>
      </c>
      <c r="E1649" s="258" t="s">
        <v>14694</v>
      </c>
      <c r="F1649" s="251" t="s">
        <v>13204</v>
      </c>
      <c r="G1649" s="251" t="s">
        <v>496</v>
      </c>
      <c r="H1649" s="251"/>
      <c r="I1649" s="259" t="s">
        <v>10523</v>
      </c>
      <c r="J1649" s="252"/>
      <c r="K1649" s="259" t="s">
        <v>10523</v>
      </c>
      <c r="L1649" s="252"/>
      <c r="M1649" s="251" t="s">
        <v>10524</v>
      </c>
      <c r="N1649" s="251"/>
      <c r="O1649" s="251"/>
      <c r="P1649" s="251"/>
      <c r="Q1649" s="288">
        <v>8900000</v>
      </c>
      <c r="R1649" s="288"/>
      <c r="S1649" s="288"/>
      <c r="T1649" s="288"/>
      <c r="U1649" s="253">
        <v>8900000</v>
      </c>
      <c r="V1649" s="253"/>
      <c r="W1649" s="253"/>
      <c r="X1649" s="253"/>
      <c r="Y1649" s="253"/>
      <c r="Z1649" s="253"/>
      <c r="AA1649" s="253"/>
      <c r="AB1649" s="253"/>
      <c r="AC1649" s="253"/>
      <c r="AD1649" s="253"/>
      <c r="AE1649" s="253"/>
      <c r="AF1649" s="253"/>
      <c r="AG1649" s="253"/>
      <c r="AH1649" s="253"/>
      <c r="AI1649" s="253">
        <v>0</v>
      </c>
      <c r="AJ1649" s="253"/>
      <c r="AK1649" s="253">
        <v>9250000</v>
      </c>
      <c r="AL1649" s="253"/>
      <c r="AM1649" s="253"/>
      <c r="AN1649" s="253"/>
      <c r="AO1649" s="253"/>
      <c r="AP1649" s="253"/>
      <c r="AQ1649" s="253"/>
      <c r="AR1649" s="253"/>
      <c r="AS1649" s="253">
        <f>IF(SUM(AL1649:AM1649)&lt;SUM(AK1649),SUM(AK1649)-SUM(AL1649:AM1649),)</f>
        <v>9250000</v>
      </c>
      <c r="AT1649" s="27">
        <f t="shared" si="199"/>
        <v>9250000</v>
      </c>
      <c r="BH1649" s="256"/>
    </row>
    <row r="1650" spans="1:60" ht="18" customHeight="1">
      <c r="A1650" s="218">
        <f>SUBTOTAL(3,$AT$7:AT1650)</f>
        <v>1644</v>
      </c>
      <c r="B1650" s="251" t="s">
        <v>14672</v>
      </c>
      <c r="C1650" s="251" t="str">
        <f t="shared" si="198"/>
        <v>020</v>
      </c>
      <c r="D1650" s="260" t="s">
        <v>14673</v>
      </c>
      <c r="E1650" s="258" t="s">
        <v>14674</v>
      </c>
      <c r="F1650" s="251" t="s">
        <v>11326</v>
      </c>
      <c r="G1650" s="251" t="s">
        <v>496</v>
      </c>
      <c r="H1650" s="251"/>
      <c r="I1650" s="259" t="s">
        <v>10523</v>
      </c>
      <c r="J1650" s="252"/>
      <c r="K1650" s="259" t="s">
        <v>10523</v>
      </c>
      <c r="L1650" s="252"/>
      <c r="M1650" s="251" t="s">
        <v>10524</v>
      </c>
      <c r="N1650" s="251"/>
      <c r="O1650" s="251"/>
      <c r="P1650" s="251"/>
      <c r="Q1650" s="288">
        <v>8900000</v>
      </c>
      <c r="R1650" s="288"/>
      <c r="S1650" s="288"/>
      <c r="T1650" s="288"/>
      <c r="U1650" s="253"/>
      <c r="V1650" s="253"/>
      <c r="W1650" s="253">
        <v>8900000</v>
      </c>
      <c r="X1650" s="253"/>
      <c r="Y1650" s="253"/>
      <c r="Z1650" s="253"/>
      <c r="AA1650" s="253"/>
      <c r="AB1650" s="253"/>
      <c r="AC1650" s="253"/>
      <c r="AD1650" s="253"/>
      <c r="AE1650" s="253"/>
      <c r="AF1650" s="253"/>
      <c r="AG1650" s="253"/>
      <c r="AH1650" s="253"/>
      <c r="AI1650" s="253">
        <v>0</v>
      </c>
      <c r="AJ1650" s="253"/>
      <c r="AK1650" s="253">
        <v>9250000</v>
      </c>
      <c r="AL1650" s="253"/>
      <c r="AM1650" s="253"/>
      <c r="AN1650" s="253"/>
      <c r="AO1650" s="253">
        <v>9250000</v>
      </c>
      <c r="AP1650" s="253"/>
      <c r="AQ1650" s="253"/>
      <c r="AR1650" s="253"/>
      <c r="AS1650" s="253">
        <f>IF(SUM(AL1650:AO1650)&lt;SUM(AK1650),SUM(AK1650)-SUM(AL1650:AO1650),)</f>
        <v>0</v>
      </c>
      <c r="AT1650" s="27">
        <f t="shared" si="199"/>
        <v>0</v>
      </c>
      <c r="BH1650" s="256"/>
    </row>
    <row r="1651" spans="1:60" ht="18" customHeight="1">
      <c r="A1651" s="218">
        <f>SUBTOTAL(3,$AT$7:AT1651)</f>
        <v>1645</v>
      </c>
      <c r="B1651" s="251" t="s">
        <v>14675</v>
      </c>
      <c r="C1651" s="251" t="str">
        <f t="shared" si="198"/>
        <v>020</v>
      </c>
      <c r="D1651" s="260" t="s">
        <v>14676</v>
      </c>
      <c r="E1651" s="258" t="s">
        <v>14677</v>
      </c>
      <c r="F1651" s="251" t="s">
        <v>10680</v>
      </c>
      <c r="G1651" s="251" t="s">
        <v>496</v>
      </c>
      <c r="H1651" s="251"/>
      <c r="I1651" s="259" t="s">
        <v>10523</v>
      </c>
      <c r="J1651" s="252"/>
      <c r="K1651" s="259" t="s">
        <v>10523</v>
      </c>
      <c r="L1651" s="252"/>
      <c r="M1651" s="251" t="s">
        <v>10524</v>
      </c>
      <c r="N1651" s="251"/>
      <c r="O1651" s="251"/>
      <c r="P1651" s="251"/>
      <c r="Q1651" s="288">
        <v>8900000</v>
      </c>
      <c r="R1651" s="288"/>
      <c r="S1651" s="288"/>
      <c r="T1651" s="288"/>
      <c r="U1651" s="253"/>
      <c r="V1651" s="253"/>
      <c r="W1651" s="253"/>
      <c r="X1651" s="253"/>
      <c r="Y1651" s="253"/>
      <c r="Z1651" s="253"/>
      <c r="AA1651" s="253">
        <v>8900000</v>
      </c>
      <c r="AB1651" s="253"/>
      <c r="AC1651" s="253"/>
      <c r="AD1651" s="253"/>
      <c r="AE1651" s="253"/>
      <c r="AF1651" s="253"/>
      <c r="AG1651" s="253"/>
      <c r="AH1651" s="253"/>
      <c r="AI1651" s="253">
        <v>0</v>
      </c>
      <c r="AJ1651" s="253"/>
      <c r="AK1651" s="253">
        <v>9250000</v>
      </c>
      <c r="AL1651" s="253"/>
      <c r="AM1651" s="253"/>
      <c r="AN1651" s="253"/>
      <c r="AO1651" s="253"/>
      <c r="AP1651" s="253"/>
      <c r="AQ1651" s="253"/>
      <c r="AR1651" s="253"/>
      <c r="AS1651" s="253">
        <f t="shared" ref="AS1651:AS1667" si="200">IF(SUM(AL1651:AM1651)&lt;SUM(AK1651),SUM(AK1651)-SUM(AL1651:AM1651),)</f>
        <v>9250000</v>
      </c>
      <c r="AT1651" s="27">
        <f t="shared" si="199"/>
        <v>9250000</v>
      </c>
      <c r="BH1651" s="256"/>
    </row>
    <row r="1652" spans="1:60" ht="18" customHeight="1">
      <c r="A1652" s="218">
        <f>SUBTOTAL(3,$AT$7:AT1652)</f>
        <v>1646</v>
      </c>
      <c r="B1652" s="251" t="s">
        <v>14701</v>
      </c>
      <c r="C1652" s="251" t="str">
        <f t="shared" si="198"/>
        <v>020</v>
      </c>
      <c r="D1652" s="260" t="s">
        <v>6065</v>
      </c>
      <c r="E1652" s="258" t="s">
        <v>10161</v>
      </c>
      <c r="F1652" s="251" t="s">
        <v>12719</v>
      </c>
      <c r="G1652" s="251" t="s">
        <v>496</v>
      </c>
      <c r="H1652" s="251"/>
      <c r="I1652" s="259" t="s">
        <v>10523</v>
      </c>
      <c r="J1652" s="252"/>
      <c r="K1652" s="259" t="s">
        <v>10523</v>
      </c>
      <c r="L1652" s="252"/>
      <c r="M1652" s="251" t="s">
        <v>10524</v>
      </c>
      <c r="N1652" s="251"/>
      <c r="O1652" s="251"/>
      <c r="P1652" s="251"/>
      <c r="Q1652" s="288">
        <v>8900000</v>
      </c>
      <c r="R1652" s="288"/>
      <c r="S1652" s="288"/>
      <c r="T1652" s="288"/>
      <c r="U1652" s="253">
        <v>8900000</v>
      </c>
      <c r="V1652" s="253"/>
      <c r="W1652" s="253"/>
      <c r="X1652" s="253"/>
      <c r="Y1652" s="253"/>
      <c r="Z1652" s="253"/>
      <c r="AA1652" s="253"/>
      <c r="AB1652" s="253"/>
      <c r="AC1652" s="253"/>
      <c r="AD1652" s="253"/>
      <c r="AE1652" s="253"/>
      <c r="AF1652" s="253"/>
      <c r="AG1652" s="253"/>
      <c r="AH1652" s="253"/>
      <c r="AI1652" s="253">
        <v>0</v>
      </c>
      <c r="AJ1652" s="253"/>
      <c r="AK1652" s="253">
        <v>9250000</v>
      </c>
      <c r="AL1652" s="253"/>
      <c r="AM1652" s="253">
        <v>9250000</v>
      </c>
      <c r="AN1652" s="253"/>
      <c r="AO1652" s="253"/>
      <c r="AP1652" s="253"/>
      <c r="AQ1652" s="253"/>
      <c r="AR1652" s="253"/>
      <c r="AS1652" s="253">
        <f t="shared" si="200"/>
        <v>0</v>
      </c>
      <c r="AT1652" s="27">
        <f t="shared" si="199"/>
        <v>0</v>
      </c>
      <c r="BH1652" s="256"/>
    </row>
    <row r="1653" spans="1:60" ht="18" customHeight="1">
      <c r="A1653" s="218">
        <f>SUBTOTAL(3,$AT$7:AT1653)</f>
        <v>1647</v>
      </c>
      <c r="B1653" s="251" t="s">
        <v>14690</v>
      </c>
      <c r="C1653" s="251" t="str">
        <f t="shared" si="198"/>
        <v>020</v>
      </c>
      <c r="D1653" s="260" t="s">
        <v>14691</v>
      </c>
      <c r="E1653" s="258" t="s">
        <v>14692</v>
      </c>
      <c r="F1653" s="251" t="s">
        <v>7221</v>
      </c>
      <c r="G1653" s="251" t="s">
        <v>496</v>
      </c>
      <c r="H1653" s="251"/>
      <c r="I1653" s="259" t="s">
        <v>10523</v>
      </c>
      <c r="J1653" s="252"/>
      <c r="K1653" s="259" t="s">
        <v>10523</v>
      </c>
      <c r="L1653" s="252"/>
      <c r="M1653" s="251" t="s">
        <v>10524</v>
      </c>
      <c r="N1653" s="251"/>
      <c r="O1653" s="251"/>
      <c r="P1653" s="251"/>
      <c r="Q1653" s="288">
        <v>8900000</v>
      </c>
      <c r="R1653" s="288"/>
      <c r="S1653" s="288"/>
      <c r="T1653" s="288"/>
      <c r="U1653" s="253"/>
      <c r="V1653" s="253"/>
      <c r="W1653" s="253">
        <v>8900000</v>
      </c>
      <c r="X1653" s="253"/>
      <c r="Y1653" s="253"/>
      <c r="Z1653" s="253"/>
      <c r="AA1653" s="253"/>
      <c r="AB1653" s="253"/>
      <c r="AC1653" s="253"/>
      <c r="AD1653" s="253"/>
      <c r="AE1653" s="253"/>
      <c r="AF1653" s="253"/>
      <c r="AG1653" s="253"/>
      <c r="AH1653" s="253"/>
      <c r="AI1653" s="253">
        <v>0</v>
      </c>
      <c r="AJ1653" s="253"/>
      <c r="AK1653" s="253">
        <v>9250000</v>
      </c>
      <c r="AL1653" s="253"/>
      <c r="AM1653" s="253"/>
      <c r="AN1653" s="253"/>
      <c r="AO1653" s="253"/>
      <c r="AP1653" s="253"/>
      <c r="AQ1653" s="253"/>
      <c r="AR1653" s="253"/>
      <c r="AS1653" s="253">
        <f t="shared" si="200"/>
        <v>9250000</v>
      </c>
      <c r="AT1653" s="27">
        <f t="shared" si="199"/>
        <v>9250000</v>
      </c>
      <c r="BH1653" s="256"/>
    </row>
    <row r="1654" spans="1:60" ht="18" customHeight="1">
      <c r="A1654" s="218">
        <f>SUBTOTAL(3,$AT$7:AT1654)</f>
        <v>1648</v>
      </c>
      <c r="B1654" s="251" t="s">
        <v>14708</v>
      </c>
      <c r="C1654" s="251" t="str">
        <f>MID(D1654:D3366,4,3)</f>
        <v>020</v>
      </c>
      <c r="D1654" s="260" t="s">
        <v>5731</v>
      </c>
      <c r="E1654" s="258" t="s">
        <v>14709</v>
      </c>
      <c r="F1654" s="251" t="s">
        <v>11938</v>
      </c>
      <c r="G1654" s="251" t="s">
        <v>7106</v>
      </c>
      <c r="H1654" s="251"/>
      <c r="I1654" s="259" t="s">
        <v>10523</v>
      </c>
      <c r="J1654" s="252"/>
      <c r="K1654" s="259" t="s">
        <v>10523</v>
      </c>
      <c r="L1654" s="252"/>
      <c r="M1654" s="251" t="s">
        <v>10524</v>
      </c>
      <c r="N1654" s="251"/>
      <c r="O1654" s="251"/>
      <c r="P1654" s="251"/>
      <c r="Q1654" s="288">
        <v>8900000</v>
      </c>
      <c r="R1654" s="288"/>
      <c r="S1654" s="288"/>
      <c r="T1654" s="288"/>
      <c r="U1654" s="253">
        <v>8900000</v>
      </c>
      <c r="V1654" s="253"/>
      <c r="W1654" s="253"/>
      <c r="X1654" s="253"/>
      <c r="Y1654" s="253"/>
      <c r="Z1654" s="253"/>
      <c r="AA1654" s="253"/>
      <c r="AB1654" s="253"/>
      <c r="AC1654" s="253"/>
      <c r="AD1654" s="253"/>
      <c r="AE1654" s="253"/>
      <c r="AF1654" s="253"/>
      <c r="AG1654" s="253"/>
      <c r="AH1654" s="253"/>
      <c r="AI1654" s="253">
        <v>0</v>
      </c>
      <c r="AJ1654" s="253"/>
      <c r="AK1654" s="253">
        <v>9250000</v>
      </c>
      <c r="AL1654" s="253"/>
      <c r="AM1654" s="253">
        <v>9250000</v>
      </c>
      <c r="AN1654" s="253"/>
      <c r="AO1654" s="253"/>
      <c r="AP1654" s="253"/>
      <c r="AQ1654" s="253"/>
      <c r="AR1654" s="253"/>
      <c r="AS1654" s="253">
        <f t="shared" si="200"/>
        <v>0</v>
      </c>
      <c r="AT1654" s="27">
        <f t="shared" si="199"/>
        <v>0</v>
      </c>
      <c r="BH1654" s="256"/>
    </row>
    <row r="1655" spans="1:60" ht="18" customHeight="1">
      <c r="A1655" s="218">
        <f>SUBTOTAL(3,$AT$7:AT1655)</f>
        <v>1649</v>
      </c>
      <c r="B1655" s="251" t="s">
        <v>14695</v>
      </c>
      <c r="C1655" s="251" t="str">
        <f>MID(D1655:D3366,4,3)</f>
        <v>020</v>
      </c>
      <c r="D1655" s="261" t="s">
        <v>14696</v>
      </c>
      <c r="E1655" s="258" t="s">
        <v>14697</v>
      </c>
      <c r="F1655" s="251" t="s">
        <v>11253</v>
      </c>
      <c r="G1655" s="251" t="s">
        <v>7106</v>
      </c>
      <c r="H1655" s="251"/>
      <c r="I1655" s="259" t="s">
        <v>10523</v>
      </c>
      <c r="J1655" s="252"/>
      <c r="K1655" s="259" t="s">
        <v>10523</v>
      </c>
      <c r="L1655" s="252"/>
      <c r="M1655" s="251" t="s">
        <v>10524</v>
      </c>
      <c r="N1655" s="251"/>
      <c r="O1655" s="251"/>
      <c r="P1655" s="251"/>
      <c r="Q1655" s="288">
        <v>8900000</v>
      </c>
      <c r="R1655" s="288"/>
      <c r="S1655" s="288"/>
      <c r="T1655" s="288"/>
      <c r="U1655" s="253"/>
      <c r="V1655" s="253"/>
      <c r="W1655" s="253"/>
      <c r="X1655" s="253"/>
      <c r="Y1655" s="253"/>
      <c r="Z1655" s="253"/>
      <c r="AA1655" s="253"/>
      <c r="AB1655" s="253"/>
      <c r="AC1655" s="253">
        <v>8900000</v>
      </c>
      <c r="AD1655" s="253"/>
      <c r="AE1655" s="253"/>
      <c r="AF1655" s="253"/>
      <c r="AG1655" s="253"/>
      <c r="AH1655" s="253"/>
      <c r="AI1655" s="253">
        <v>0</v>
      </c>
      <c r="AJ1655" s="253"/>
      <c r="AK1655" s="253">
        <v>9250000</v>
      </c>
      <c r="AL1655" s="253"/>
      <c r="AM1655" s="253"/>
      <c r="AN1655" s="253"/>
      <c r="AO1655" s="253"/>
      <c r="AP1655" s="253"/>
      <c r="AQ1655" s="253"/>
      <c r="AR1655" s="253"/>
      <c r="AS1655" s="253">
        <f t="shared" si="200"/>
        <v>9250000</v>
      </c>
      <c r="AT1655" s="27">
        <f t="shared" si="199"/>
        <v>9250000</v>
      </c>
      <c r="BH1655" s="256"/>
    </row>
    <row r="1656" spans="1:60" ht="18" customHeight="1">
      <c r="A1656" s="218">
        <f>SUBTOTAL(3,$AT$7:AT1656)</f>
        <v>1650</v>
      </c>
      <c r="B1656" s="251" t="s">
        <v>14698</v>
      </c>
      <c r="C1656" s="251" t="str">
        <f>MID(D1656:D3367,4,3)</f>
        <v>020</v>
      </c>
      <c r="D1656" s="260" t="s">
        <v>14699</v>
      </c>
      <c r="E1656" s="258" t="s">
        <v>14700</v>
      </c>
      <c r="F1656" s="251" t="s">
        <v>12401</v>
      </c>
      <c r="G1656" s="251" t="s">
        <v>496</v>
      </c>
      <c r="H1656" s="251"/>
      <c r="I1656" s="259" t="s">
        <v>10523</v>
      </c>
      <c r="J1656" s="252"/>
      <c r="K1656" s="259" t="s">
        <v>10523</v>
      </c>
      <c r="L1656" s="252"/>
      <c r="M1656" s="251" t="s">
        <v>10524</v>
      </c>
      <c r="N1656" s="251"/>
      <c r="O1656" s="251"/>
      <c r="P1656" s="251"/>
      <c r="Q1656" s="288">
        <v>8900000</v>
      </c>
      <c r="R1656" s="288"/>
      <c r="S1656" s="288"/>
      <c r="T1656" s="288"/>
      <c r="U1656" s="253"/>
      <c r="V1656" s="253"/>
      <c r="W1656" s="253"/>
      <c r="X1656" s="253"/>
      <c r="Y1656" s="253"/>
      <c r="Z1656" s="253"/>
      <c r="AA1656" s="253"/>
      <c r="AB1656" s="253"/>
      <c r="AC1656" s="253"/>
      <c r="AD1656" s="253"/>
      <c r="AE1656" s="253"/>
      <c r="AF1656" s="253"/>
      <c r="AG1656" s="253"/>
      <c r="AH1656" s="253"/>
      <c r="AI1656" s="253">
        <v>8900000</v>
      </c>
      <c r="AJ1656" s="253"/>
      <c r="AK1656" s="253">
        <v>9250000</v>
      </c>
      <c r="AL1656" s="253"/>
      <c r="AM1656" s="253"/>
      <c r="AN1656" s="253"/>
      <c r="AO1656" s="253"/>
      <c r="AP1656" s="253"/>
      <c r="AQ1656" s="253"/>
      <c r="AR1656" s="253"/>
      <c r="AS1656" s="253">
        <f t="shared" si="200"/>
        <v>9250000</v>
      </c>
      <c r="AT1656" s="27">
        <f t="shared" si="199"/>
        <v>18150000</v>
      </c>
      <c r="BH1656" s="256"/>
    </row>
    <row r="1657" spans="1:60" ht="18" customHeight="1">
      <c r="A1657" s="218">
        <f>SUBTOTAL(3,$AT$7:AT1657)</f>
        <v>1651</v>
      </c>
      <c r="B1657" s="251" t="s">
        <v>14702</v>
      </c>
      <c r="C1657" s="251" t="str">
        <f>MID(D1657:D3368,4,3)</f>
        <v>020</v>
      </c>
      <c r="D1657" s="260" t="s">
        <v>14703</v>
      </c>
      <c r="E1657" s="258" t="s">
        <v>14704</v>
      </c>
      <c r="F1657" s="251" t="s">
        <v>11688</v>
      </c>
      <c r="G1657" s="251" t="s">
        <v>7106</v>
      </c>
      <c r="H1657" s="251"/>
      <c r="I1657" s="259" t="s">
        <v>10523</v>
      </c>
      <c r="J1657" s="252"/>
      <c r="K1657" s="259" t="s">
        <v>10523</v>
      </c>
      <c r="L1657" s="252"/>
      <c r="M1657" s="251" t="s">
        <v>10524</v>
      </c>
      <c r="N1657" s="251"/>
      <c r="O1657" s="251"/>
      <c r="P1657" s="251"/>
      <c r="Q1657" s="288">
        <v>8900000</v>
      </c>
      <c r="R1657" s="288"/>
      <c r="S1657" s="288"/>
      <c r="T1657" s="288"/>
      <c r="U1657" s="253"/>
      <c r="V1657" s="253"/>
      <c r="W1657" s="253">
        <v>8900000</v>
      </c>
      <c r="X1657" s="253"/>
      <c r="Y1657" s="253"/>
      <c r="Z1657" s="253"/>
      <c r="AA1657" s="253"/>
      <c r="AB1657" s="253"/>
      <c r="AC1657" s="253"/>
      <c r="AD1657" s="253"/>
      <c r="AE1657" s="253"/>
      <c r="AF1657" s="253"/>
      <c r="AG1657" s="253"/>
      <c r="AH1657" s="253"/>
      <c r="AI1657" s="253">
        <v>0</v>
      </c>
      <c r="AJ1657" s="253"/>
      <c r="AK1657" s="253">
        <v>9250000</v>
      </c>
      <c r="AL1657" s="253"/>
      <c r="AM1657" s="253"/>
      <c r="AN1657" s="253"/>
      <c r="AO1657" s="253"/>
      <c r="AP1657" s="253"/>
      <c r="AQ1657" s="253"/>
      <c r="AR1657" s="253"/>
      <c r="AS1657" s="253">
        <f t="shared" si="200"/>
        <v>9250000</v>
      </c>
      <c r="AT1657" s="27">
        <f t="shared" si="199"/>
        <v>9250000</v>
      </c>
      <c r="BH1657" s="256"/>
    </row>
    <row r="1658" spans="1:60" ht="18" customHeight="1">
      <c r="A1658" s="218">
        <f>SUBTOTAL(3,$AT$7:AT1658)</f>
        <v>1652</v>
      </c>
      <c r="B1658" s="251" t="s">
        <v>14710</v>
      </c>
      <c r="C1658" s="251" t="str">
        <f>MID(D1658:D3370,4,3)</f>
        <v>020</v>
      </c>
      <c r="D1658" s="260" t="s">
        <v>14711</v>
      </c>
      <c r="E1658" s="258" t="s">
        <v>14712</v>
      </c>
      <c r="F1658" s="251" t="s">
        <v>10800</v>
      </c>
      <c r="G1658" s="251" t="s">
        <v>496</v>
      </c>
      <c r="H1658" s="251"/>
      <c r="I1658" s="259" t="s">
        <v>10523</v>
      </c>
      <c r="J1658" s="252"/>
      <c r="K1658" s="259" t="s">
        <v>10523</v>
      </c>
      <c r="L1658" s="252"/>
      <c r="M1658" s="251" t="s">
        <v>10524</v>
      </c>
      <c r="N1658" s="251"/>
      <c r="O1658" s="251"/>
      <c r="P1658" s="251"/>
      <c r="Q1658" s="288">
        <v>8900000</v>
      </c>
      <c r="R1658" s="288"/>
      <c r="S1658" s="288"/>
      <c r="T1658" s="288"/>
      <c r="U1658" s="253"/>
      <c r="V1658" s="253"/>
      <c r="W1658" s="253"/>
      <c r="X1658" s="253"/>
      <c r="Y1658" s="253"/>
      <c r="Z1658" s="253"/>
      <c r="AA1658" s="253"/>
      <c r="AB1658" s="253"/>
      <c r="AC1658" s="253">
        <v>8900000</v>
      </c>
      <c r="AD1658" s="253"/>
      <c r="AE1658" s="253"/>
      <c r="AF1658" s="253"/>
      <c r="AG1658" s="253"/>
      <c r="AH1658" s="253"/>
      <c r="AI1658" s="253">
        <v>0</v>
      </c>
      <c r="AJ1658" s="253"/>
      <c r="AK1658" s="253">
        <v>9250000</v>
      </c>
      <c r="AL1658" s="253"/>
      <c r="AM1658" s="253"/>
      <c r="AN1658" s="253"/>
      <c r="AO1658" s="253"/>
      <c r="AP1658" s="253"/>
      <c r="AQ1658" s="253"/>
      <c r="AR1658" s="253"/>
      <c r="AS1658" s="253">
        <f t="shared" si="200"/>
        <v>9250000</v>
      </c>
      <c r="AT1658" s="27">
        <f t="shared" si="199"/>
        <v>9250000</v>
      </c>
      <c r="BH1658" s="256"/>
    </row>
    <row r="1659" spans="1:60" ht="18" customHeight="1">
      <c r="A1659" s="218">
        <f>SUBTOTAL(3,$AT$7:AT1659)</f>
        <v>1653</v>
      </c>
      <c r="B1659" s="251" t="s">
        <v>14725</v>
      </c>
      <c r="C1659" s="251" t="str">
        <f t="shared" ref="C1659:C1671" si="201">MID(D1659:D3372,4,3)</f>
        <v>020</v>
      </c>
      <c r="D1659" s="260" t="s">
        <v>5344</v>
      </c>
      <c r="E1659" s="258" t="s">
        <v>14726</v>
      </c>
      <c r="F1659" s="251" t="s">
        <v>10514</v>
      </c>
      <c r="G1659" s="251" t="s">
        <v>7106</v>
      </c>
      <c r="H1659" s="251"/>
      <c r="I1659" s="259" t="s">
        <v>10523</v>
      </c>
      <c r="J1659" s="252"/>
      <c r="K1659" s="259" t="s">
        <v>10523</v>
      </c>
      <c r="L1659" s="252"/>
      <c r="M1659" s="251" t="s">
        <v>10524</v>
      </c>
      <c r="N1659" s="251"/>
      <c r="O1659" s="251"/>
      <c r="P1659" s="251"/>
      <c r="Q1659" s="288">
        <v>8900000</v>
      </c>
      <c r="R1659" s="288"/>
      <c r="S1659" s="288"/>
      <c r="T1659" s="288"/>
      <c r="U1659" s="253">
        <v>8900000</v>
      </c>
      <c r="V1659" s="253"/>
      <c r="W1659" s="253"/>
      <c r="X1659" s="253"/>
      <c r="Y1659" s="253"/>
      <c r="Z1659" s="253"/>
      <c r="AA1659" s="253"/>
      <c r="AB1659" s="253"/>
      <c r="AC1659" s="253"/>
      <c r="AD1659" s="253"/>
      <c r="AE1659" s="253"/>
      <c r="AF1659" s="253"/>
      <c r="AG1659" s="253"/>
      <c r="AH1659" s="253"/>
      <c r="AI1659" s="253">
        <v>0</v>
      </c>
      <c r="AJ1659" s="253"/>
      <c r="AK1659" s="253">
        <v>9250000</v>
      </c>
      <c r="AL1659" s="253"/>
      <c r="AM1659" s="253">
        <v>9250000</v>
      </c>
      <c r="AN1659" s="253"/>
      <c r="AO1659" s="253"/>
      <c r="AP1659" s="253"/>
      <c r="AQ1659" s="253"/>
      <c r="AR1659" s="253"/>
      <c r="AS1659" s="253">
        <f t="shared" si="200"/>
        <v>0</v>
      </c>
      <c r="AT1659" s="27">
        <f t="shared" si="199"/>
        <v>0</v>
      </c>
      <c r="BH1659" s="256"/>
    </row>
    <row r="1660" spans="1:60" ht="18" customHeight="1">
      <c r="A1660" s="218">
        <f>SUBTOTAL(3,$AT$7:AT1660)</f>
        <v>1654</v>
      </c>
      <c r="B1660" s="251" t="s">
        <v>14716</v>
      </c>
      <c r="C1660" s="251" t="str">
        <f t="shared" si="201"/>
        <v>020</v>
      </c>
      <c r="D1660" s="260" t="s">
        <v>14717</v>
      </c>
      <c r="E1660" s="258" t="s">
        <v>14718</v>
      </c>
      <c r="F1660" s="251" t="s">
        <v>11878</v>
      </c>
      <c r="G1660" s="251" t="s">
        <v>7106</v>
      </c>
      <c r="H1660" s="251"/>
      <c r="I1660" s="259" t="s">
        <v>10523</v>
      </c>
      <c r="J1660" s="252"/>
      <c r="K1660" s="259" t="s">
        <v>10523</v>
      </c>
      <c r="L1660" s="252"/>
      <c r="M1660" s="251" t="s">
        <v>10524</v>
      </c>
      <c r="N1660" s="251"/>
      <c r="O1660" s="251"/>
      <c r="P1660" s="251"/>
      <c r="Q1660" s="288">
        <v>8900000</v>
      </c>
      <c r="R1660" s="288"/>
      <c r="S1660" s="288"/>
      <c r="T1660" s="288"/>
      <c r="U1660" s="253"/>
      <c r="V1660" s="253"/>
      <c r="W1660" s="253"/>
      <c r="X1660" s="253"/>
      <c r="Y1660" s="253">
        <v>8900000</v>
      </c>
      <c r="Z1660" s="253"/>
      <c r="AA1660" s="253"/>
      <c r="AB1660" s="253"/>
      <c r="AC1660" s="253"/>
      <c r="AD1660" s="253"/>
      <c r="AE1660" s="253"/>
      <c r="AF1660" s="253"/>
      <c r="AG1660" s="253"/>
      <c r="AH1660" s="253"/>
      <c r="AI1660" s="253">
        <v>0</v>
      </c>
      <c r="AJ1660" s="253"/>
      <c r="AK1660" s="253">
        <v>9250000</v>
      </c>
      <c r="AL1660" s="253"/>
      <c r="AM1660" s="253"/>
      <c r="AN1660" s="253"/>
      <c r="AO1660" s="253"/>
      <c r="AP1660" s="253"/>
      <c r="AQ1660" s="253"/>
      <c r="AR1660" s="253"/>
      <c r="AS1660" s="253">
        <f t="shared" si="200"/>
        <v>9250000</v>
      </c>
      <c r="AT1660" s="27">
        <f t="shared" si="199"/>
        <v>9250000</v>
      </c>
      <c r="BH1660" s="256"/>
    </row>
    <row r="1661" spans="1:60" ht="18" customHeight="1">
      <c r="A1661" s="218">
        <f>SUBTOTAL(3,$AT$7:AT1661)</f>
        <v>1655</v>
      </c>
      <c r="B1661" s="251" t="s">
        <v>14719</v>
      </c>
      <c r="C1661" s="251" t="str">
        <f t="shared" si="201"/>
        <v>020</v>
      </c>
      <c r="D1661" s="260" t="s">
        <v>14720</v>
      </c>
      <c r="E1661" s="258" t="s">
        <v>14721</v>
      </c>
      <c r="F1661" s="251" t="s">
        <v>9770</v>
      </c>
      <c r="G1661" s="251" t="s">
        <v>496</v>
      </c>
      <c r="H1661" s="251"/>
      <c r="I1661" s="259" t="s">
        <v>10523</v>
      </c>
      <c r="J1661" s="252"/>
      <c r="K1661" s="259" t="s">
        <v>10523</v>
      </c>
      <c r="L1661" s="252"/>
      <c r="M1661" s="251" t="s">
        <v>10524</v>
      </c>
      <c r="N1661" s="251"/>
      <c r="O1661" s="251"/>
      <c r="P1661" s="251"/>
      <c r="Q1661" s="288">
        <v>8900000</v>
      </c>
      <c r="R1661" s="288"/>
      <c r="S1661" s="288"/>
      <c r="T1661" s="288"/>
      <c r="U1661" s="253"/>
      <c r="V1661" s="253"/>
      <c r="W1661" s="253">
        <v>8900000</v>
      </c>
      <c r="X1661" s="253"/>
      <c r="Y1661" s="253"/>
      <c r="Z1661" s="253"/>
      <c r="AA1661" s="253"/>
      <c r="AB1661" s="253"/>
      <c r="AC1661" s="253"/>
      <c r="AD1661" s="253"/>
      <c r="AE1661" s="253"/>
      <c r="AF1661" s="253"/>
      <c r="AG1661" s="253"/>
      <c r="AH1661" s="253"/>
      <c r="AI1661" s="253">
        <v>0</v>
      </c>
      <c r="AJ1661" s="253"/>
      <c r="AK1661" s="253">
        <v>9250000</v>
      </c>
      <c r="AL1661" s="253"/>
      <c r="AM1661" s="253">
        <v>9250000</v>
      </c>
      <c r="AN1661" s="253"/>
      <c r="AO1661" s="253"/>
      <c r="AP1661" s="253"/>
      <c r="AQ1661" s="253"/>
      <c r="AR1661" s="253"/>
      <c r="AS1661" s="253">
        <f t="shared" si="200"/>
        <v>0</v>
      </c>
      <c r="AT1661" s="27">
        <f t="shared" si="199"/>
        <v>0</v>
      </c>
      <c r="BH1661" s="256"/>
    </row>
    <row r="1662" spans="1:60" ht="18" customHeight="1">
      <c r="A1662" s="218">
        <f>SUBTOTAL(3,$AT$7:AT1662)</f>
        <v>1656</v>
      </c>
      <c r="B1662" s="251" t="s">
        <v>14722</v>
      </c>
      <c r="C1662" s="251" t="str">
        <f t="shared" si="201"/>
        <v>020</v>
      </c>
      <c r="D1662" s="260" t="s">
        <v>14723</v>
      </c>
      <c r="E1662" s="258" t="s">
        <v>14724</v>
      </c>
      <c r="F1662" s="251" t="s">
        <v>10766</v>
      </c>
      <c r="G1662" s="251" t="s">
        <v>7106</v>
      </c>
      <c r="H1662" s="251"/>
      <c r="I1662" s="259" t="s">
        <v>10523</v>
      </c>
      <c r="J1662" s="252"/>
      <c r="K1662" s="259" t="s">
        <v>10523</v>
      </c>
      <c r="L1662" s="252"/>
      <c r="M1662" s="251" t="s">
        <v>10524</v>
      </c>
      <c r="N1662" s="251"/>
      <c r="O1662" s="251"/>
      <c r="P1662" s="251"/>
      <c r="Q1662" s="288">
        <v>8900000</v>
      </c>
      <c r="R1662" s="288"/>
      <c r="S1662" s="288"/>
      <c r="T1662" s="288"/>
      <c r="U1662" s="253"/>
      <c r="V1662" s="253"/>
      <c r="W1662" s="253"/>
      <c r="X1662" s="253"/>
      <c r="Y1662" s="253"/>
      <c r="Z1662" s="253"/>
      <c r="AA1662" s="253">
        <v>8900000</v>
      </c>
      <c r="AB1662" s="253"/>
      <c r="AC1662" s="253"/>
      <c r="AD1662" s="253"/>
      <c r="AE1662" s="253"/>
      <c r="AF1662" s="253"/>
      <c r="AG1662" s="253"/>
      <c r="AH1662" s="253"/>
      <c r="AI1662" s="253">
        <v>0</v>
      </c>
      <c r="AJ1662" s="253"/>
      <c r="AK1662" s="253">
        <v>9250000</v>
      </c>
      <c r="AL1662" s="253"/>
      <c r="AM1662" s="253"/>
      <c r="AN1662" s="253"/>
      <c r="AO1662" s="253"/>
      <c r="AP1662" s="253"/>
      <c r="AQ1662" s="253"/>
      <c r="AR1662" s="253"/>
      <c r="AS1662" s="253">
        <f t="shared" si="200"/>
        <v>9250000</v>
      </c>
      <c r="AT1662" s="27">
        <f t="shared" si="199"/>
        <v>9250000</v>
      </c>
      <c r="BH1662" s="256"/>
    </row>
    <row r="1663" spans="1:60" ht="18" customHeight="1">
      <c r="A1663" s="218">
        <f>SUBTOTAL(3,$AT$7:AT1663)</f>
        <v>1657</v>
      </c>
      <c r="B1663" s="251" t="s">
        <v>14735</v>
      </c>
      <c r="C1663" s="251" t="str">
        <f t="shared" si="201"/>
        <v>021</v>
      </c>
      <c r="D1663" s="260" t="s">
        <v>4960</v>
      </c>
      <c r="E1663" s="258" t="s">
        <v>14736</v>
      </c>
      <c r="F1663" s="251" t="s">
        <v>11878</v>
      </c>
      <c r="G1663" s="251" t="s">
        <v>496</v>
      </c>
      <c r="H1663" s="251"/>
      <c r="I1663" s="259" t="s">
        <v>10348</v>
      </c>
      <c r="J1663" s="252"/>
      <c r="K1663" s="259" t="s">
        <v>10348</v>
      </c>
      <c r="L1663" s="252"/>
      <c r="M1663" s="251" t="s">
        <v>14734</v>
      </c>
      <c r="N1663" s="251"/>
      <c r="O1663" s="251"/>
      <c r="P1663" s="251"/>
      <c r="Q1663" s="288">
        <v>8900000</v>
      </c>
      <c r="R1663" s="288"/>
      <c r="S1663" s="288"/>
      <c r="T1663" s="288"/>
      <c r="U1663" s="253">
        <v>8900000</v>
      </c>
      <c r="V1663" s="253"/>
      <c r="W1663" s="253"/>
      <c r="X1663" s="253"/>
      <c r="Y1663" s="253"/>
      <c r="Z1663" s="253"/>
      <c r="AA1663" s="253"/>
      <c r="AB1663" s="253"/>
      <c r="AC1663" s="253"/>
      <c r="AD1663" s="253"/>
      <c r="AE1663" s="253"/>
      <c r="AF1663" s="253"/>
      <c r="AG1663" s="253"/>
      <c r="AH1663" s="253"/>
      <c r="AI1663" s="253">
        <v>0</v>
      </c>
      <c r="AJ1663" s="253"/>
      <c r="AK1663" s="253">
        <v>9250000</v>
      </c>
      <c r="AL1663" s="253"/>
      <c r="AM1663" s="253">
        <v>9250000</v>
      </c>
      <c r="AN1663" s="253"/>
      <c r="AO1663" s="253"/>
      <c r="AP1663" s="253"/>
      <c r="AQ1663" s="253"/>
      <c r="AR1663" s="253"/>
      <c r="AS1663" s="253">
        <f t="shared" si="200"/>
        <v>0</v>
      </c>
      <c r="AT1663" s="27">
        <f t="shared" si="199"/>
        <v>0</v>
      </c>
      <c r="BH1663" s="256"/>
    </row>
    <row r="1664" spans="1:60" ht="18" customHeight="1">
      <c r="A1664" s="218">
        <f>SUBTOTAL(3,$AT$7:AT1664)</f>
        <v>1658</v>
      </c>
      <c r="B1664" s="262" t="s">
        <v>14727</v>
      </c>
      <c r="C1664" s="251" t="str">
        <f t="shared" si="201"/>
        <v>020</v>
      </c>
      <c r="D1664" s="260" t="s">
        <v>14728</v>
      </c>
      <c r="E1664" s="258" t="s">
        <v>14729</v>
      </c>
      <c r="F1664" s="251" t="s">
        <v>11721</v>
      </c>
      <c r="G1664" s="251" t="s">
        <v>496</v>
      </c>
      <c r="H1664" s="251"/>
      <c r="I1664" s="259" t="s">
        <v>10523</v>
      </c>
      <c r="J1664" s="252"/>
      <c r="K1664" s="259" t="s">
        <v>10523</v>
      </c>
      <c r="L1664" s="252"/>
      <c r="M1664" s="251" t="s">
        <v>10524</v>
      </c>
      <c r="N1664" s="251"/>
      <c r="O1664" s="251"/>
      <c r="P1664" s="251"/>
      <c r="Q1664" s="288">
        <v>8900000</v>
      </c>
      <c r="R1664" s="288"/>
      <c r="S1664" s="288"/>
      <c r="T1664" s="288"/>
      <c r="U1664" s="253"/>
      <c r="V1664" s="253"/>
      <c r="W1664" s="253"/>
      <c r="X1664" s="253"/>
      <c r="Y1664" s="253"/>
      <c r="Z1664" s="253"/>
      <c r="AA1664" s="253">
        <v>8900000</v>
      </c>
      <c r="AB1664" s="253"/>
      <c r="AC1664" s="253"/>
      <c r="AD1664" s="253"/>
      <c r="AE1664" s="253"/>
      <c r="AF1664" s="253"/>
      <c r="AG1664" s="253"/>
      <c r="AH1664" s="253"/>
      <c r="AI1664" s="253">
        <v>0</v>
      </c>
      <c r="AJ1664" s="253"/>
      <c r="AK1664" s="253">
        <v>9250000</v>
      </c>
      <c r="AL1664" s="253"/>
      <c r="AM1664" s="253">
        <v>9250000</v>
      </c>
      <c r="AN1664" s="253"/>
      <c r="AO1664" s="253"/>
      <c r="AP1664" s="253"/>
      <c r="AQ1664" s="253"/>
      <c r="AR1664" s="253"/>
      <c r="AS1664" s="253">
        <f t="shared" si="200"/>
        <v>0</v>
      </c>
      <c r="AT1664" s="27">
        <f t="shared" si="199"/>
        <v>0</v>
      </c>
      <c r="BH1664" s="256"/>
    </row>
    <row r="1665" spans="1:60" ht="18" customHeight="1">
      <c r="A1665" s="218">
        <f>SUBTOTAL(3,$AT$7:AT1665)</f>
        <v>1659</v>
      </c>
      <c r="B1665" s="251" t="s">
        <v>14730</v>
      </c>
      <c r="C1665" s="251" t="str">
        <f t="shared" si="201"/>
        <v>020</v>
      </c>
      <c r="D1665" s="260" t="s">
        <v>14731</v>
      </c>
      <c r="E1665" s="258" t="s">
        <v>14301</v>
      </c>
      <c r="F1665" s="251" t="s">
        <v>10539</v>
      </c>
      <c r="G1665" s="251" t="s">
        <v>496</v>
      </c>
      <c r="H1665" s="251"/>
      <c r="I1665" s="259" t="s">
        <v>10523</v>
      </c>
      <c r="K1665" s="343" t="s">
        <v>10523</v>
      </c>
      <c r="L1665" s="252"/>
      <c r="M1665" s="251" t="s">
        <v>10524</v>
      </c>
      <c r="N1665" s="251"/>
      <c r="O1665" s="251"/>
      <c r="P1665" s="251"/>
      <c r="Q1665" s="288">
        <v>8900000</v>
      </c>
      <c r="R1665" s="288"/>
      <c r="S1665" s="288"/>
      <c r="T1665" s="288"/>
      <c r="U1665" s="253"/>
      <c r="V1665" s="253"/>
      <c r="W1665" s="253"/>
      <c r="X1665" s="253"/>
      <c r="Y1665" s="253"/>
      <c r="Z1665" s="253"/>
      <c r="AA1665" s="253"/>
      <c r="AB1665" s="253"/>
      <c r="AC1665" s="253"/>
      <c r="AD1665" s="253"/>
      <c r="AE1665" s="253"/>
      <c r="AF1665" s="253"/>
      <c r="AG1665" s="253"/>
      <c r="AH1665" s="253"/>
      <c r="AI1665" s="253">
        <v>8900000</v>
      </c>
      <c r="AJ1665" s="253"/>
      <c r="AK1665" s="253">
        <v>9250000</v>
      </c>
      <c r="AL1665" s="253"/>
      <c r="AM1665" s="253"/>
      <c r="AN1665" s="253"/>
      <c r="AO1665" s="253"/>
      <c r="AP1665" s="253"/>
      <c r="AQ1665" s="253"/>
      <c r="AR1665" s="253"/>
      <c r="AS1665" s="253">
        <f t="shared" si="200"/>
        <v>9250000</v>
      </c>
      <c r="AT1665" s="27">
        <f t="shared" si="199"/>
        <v>18150000</v>
      </c>
      <c r="BH1665" s="256"/>
    </row>
    <row r="1666" spans="1:60" ht="18" customHeight="1">
      <c r="A1666" s="218">
        <f>SUBTOTAL(3,$AT$7:AT1666)</f>
        <v>1660</v>
      </c>
      <c r="B1666" s="251" t="s">
        <v>14732</v>
      </c>
      <c r="C1666" s="251" t="str">
        <f t="shared" si="201"/>
        <v>021</v>
      </c>
      <c r="D1666" s="260" t="s">
        <v>14733</v>
      </c>
      <c r="E1666" s="258" t="s">
        <v>13851</v>
      </c>
      <c r="F1666" s="251" t="s">
        <v>10804</v>
      </c>
      <c r="G1666" s="251" t="s">
        <v>496</v>
      </c>
      <c r="H1666" s="251"/>
      <c r="I1666" s="259" t="s">
        <v>10348</v>
      </c>
      <c r="K1666" s="259" t="s">
        <v>10348</v>
      </c>
      <c r="L1666" s="252"/>
      <c r="M1666" s="251" t="s">
        <v>14734</v>
      </c>
      <c r="N1666" s="251"/>
      <c r="O1666" s="251"/>
      <c r="P1666" s="251"/>
      <c r="Q1666" s="288">
        <v>8900000</v>
      </c>
      <c r="R1666" s="288"/>
      <c r="S1666" s="288"/>
      <c r="T1666" s="288"/>
      <c r="U1666" s="253"/>
      <c r="V1666" s="253"/>
      <c r="W1666" s="253"/>
      <c r="X1666" s="253"/>
      <c r="Y1666" s="253"/>
      <c r="Z1666" s="253"/>
      <c r="AA1666" s="253">
        <v>8900000</v>
      </c>
      <c r="AB1666" s="253"/>
      <c r="AC1666" s="253"/>
      <c r="AD1666" s="253"/>
      <c r="AE1666" s="253"/>
      <c r="AF1666" s="253"/>
      <c r="AG1666" s="253"/>
      <c r="AH1666" s="253"/>
      <c r="AI1666" s="253">
        <v>0</v>
      </c>
      <c r="AJ1666" s="253"/>
      <c r="AK1666" s="253">
        <v>9250000</v>
      </c>
      <c r="AL1666" s="253"/>
      <c r="AM1666" s="253"/>
      <c r="AN1666" s="253"/>
      <c r="AO1666" s="253"/>
      <c r="AP1666" s="253"/>
      <c r="AQ1666" s="253"/>
      <c r="AR1666" s="253"/>
      <c r="AS1666" s="253">
        <f t="shared" si="200"/>
        <v>9250000</v>
      </c>
      <c r="AT1666" s="27">
        <f t="shared" si="199"/>
        <v>9250000</v>
      </c>
      <c r="BH1666" s="256"/>
    </row>
    <row r="1667" spans="1:60" ht="18" customHeight="1">
      <c r="A1667" s="218">
        <f>SUBTOTAL(3,$AT$7:AT1667)</f>
        <v>1661</v>
      </c>
      <c r="B1667" s="251" t="s">
        <v>14737</v>
      </c>
      <c r="C1667" s="251" t="str">
        <f t="shared" si="201"/>
        <v>021</v>
      </c>
      <c r="D1667" s="260" t="s">
        <v>14738</v>
      </c>
      <c r="E1667" s="258" t="s">
        <v>14739</v>
      </c>
      <c r="F1667" s="251" t="s">
        <v>10680</v>
      </c>
      <c r="G1667" s="251" t="s">
        <v>496</v>
      </c>
      <c r="H1667" s="251"/>
      <c r="I1667" s="259" t="s">
        <v>10348</v>
      </c>
      <c r="K1667" s="259" t="s">
        <v>10348</v>
      </c>
      <c r="L1667" s="252"/>
      <c r="M1667" s="251" t="s">
        <v>14734</v>
      </c>
      <c r="N1667" s="251"/>
      <c r="O1667" s="251"/>
      <c r="P1667" s="251"/>
      <c r="Q1667" s="288">
        <v>8900000</v>
      </c>
      <c r="R1667" s="288"/>
      <c r="S1667" s="288"/>
      <c r="T1667" s="288"/>
      <c r="U1667" s="253"/>
      <c r="V1667" s="253"/>
      <c r="W1667" s="253">
        <v>8900000</v>
      </c>
      <c r="X1667" s="253"/>
      <c r="Y1667" s="253"/>
      <c r="Z1667" s="253"/>
      <c r="AA1667" s="253"/>
      <c r="AB1667" s="253"/>
      <c r="AC1667" s="253"/>
      <c r="AD1667" s="253"/>
      <c r="AE1667" s="253"/>
      <c r="AF1667" s="253"/>
      <c r="AG1667" s="253"/>
      <c r="AH1667" s="253"/>
      <c r="AI1667" s="253">
        <v>0</v>
      </c>
      <c r="AJ1667" s="253"/>
      <c r="AK1667" s="253">
        <v>9250000</v>
      </c>
      <c r="AL1667" s="253"/>
      <c r="AM1667" s="253"/>
      <c r="AN1667" s="253"/>
      <c r="AO1667" s="253"/>
      <c r="AP1667" s="253"/>
      <c r="AQ1667" s="253"/>
      <c r="AR1667" s="253"/>
      <c r="AS1667" s="253">
        <f t="shared" si="200"/>
        <v>9250000</v>
      </c>
      <c r="AT1667" s="27">
        <f t="shared" si="199"/>
        <v>9250000</v>
      </c>
      <c r="BH1667" s="256"/>
    </row>
    <row r="1668" spans="1:60" ht="18" customHeight="1">
      <c r="A1668" s="218">
        <f>SUBTOTAL(3,$AT$7:AT1668)</f>
        <v>1662</v>
      </c>
      <c r="B1668" s="251" t="s">
        <v>14740</v>
      </c>
      <c r="C1668" s="251" t="str">
        <f t="shared" si="201"/>
        <v>021</v>
      </c>
      <c r="D1668" s="554" t="s">
        <v>14741</v>
      </c>
      <c r="E1668" s="555" t="s">
        <v>14742</v>
      </c>
      <c r="F1668" s="556" t="s">
        <v>9429</v>
      </c>
      <c r="G1668" s="556" t="s">
        <v>496</v>
      </c>
      <c r="H1668" s="556"/>
      <c r="I1668" s="557" t="s">
        <v>10348</v>
      </c>
      <c r="K1668" s="557" t="s">
        <v>10348</v>
      </c>
      <c r="L1668" s="558"/>
      <c r="M1668" s="556" t="s">
        <v>14734</v>
      </c>
      <c r="N1668" s="556"/>
      <c r="O1668" s="556"/>
      <c r="P1668" s="251"/>
      <c r="Q1668" s="288">
        <v>8900000</v>
      </c>
      <c r="R1668" s="288"/>
      <c r="S1668" s="288"/>
      <c r="T1668" s="288"/>
      <c r="U1668" s="253"/>
      <c r="V1668" s="253"/>
      <c r="W1668" s="253">
        <v>8900000</v>
      </c>
      <c r="X1668" s="253"/>
      <c r="Y1668" s="253"/>
      <c r="Z1668" s="253"/>
      <c r="AA1668" s="253"/>
      <c r="AB1668" s="253"/>
      <c r="AC1668" s="253"/>
      <c r="AD1668" s="253"/>
      <c r="AE1668" s="253"/>
      <c r="AF1668" s="253"/>
      <c r="AG1668" s="253"/>
      <c r="AH1668" s="253"/>
      <c r="AI1668" s="253">
        <v>0</v>
      </c>
      <c r="AJ1668" s="253"/>
      <c r="AK1668" s="253">
        <v>9250000</v>
      </c>
      <c r="AL1668" s="253"/>
      <c r="AM1668" s="253"/>
      <c r="AN1668" s="253"/>
      <c r="AO1668" s="253">
        <v>9250000</v>
      </c>
      <c r="AP1668" s="253"/>
      <c r="AQ1668" s="253"/>
      <c r="AR1668" s="253"/>
      <c r="AS1668" s="253">
        <f>IF(SUM(AL1668:AO1668)&lt;SUM(AK1668),SUM(AK1668)-SUM(AL1668:AO1668),)</f>
        <v>0</v>
      </c>
      <c r="AT1668" s="27">
        <f t="shared" si="199"/>
        <v>0</v>
      </c>
      <c r="BH1668" s="256"/>
    </row>
    <row r="1669" spans="1:60" ht="18" customHeight="1">
      <c r="A1669" s="218">
        <f>SUBTOTAL(3,$AT$7:AT1669)</f>
        <v>1663</v>
      </c>
      <c r="B1669" s="251" t="s">
        <v>14743</v>
      </c>
      <c r="C1669" s="553" t="str">
        <f t="shared" si="201"/>
        <v>021</v>
      </c>
      <c r="D1669" s="260" t="s">
        <v>14744</v>
      </c>
      <c r="E1669" s="258" t="s">
        <v>14745</v>
      </c>
      <c r="F1669" s="251" t="s">
        <v>8925</v>
      </c>
      <c r="G1669" s="251" t="s">
        <v>496</v>
      </c>
      <c r="H1669" s="251"/>
      <c r="I1669" s="259" t="s">
        <v>10348</v>
      </c>
      <c r="J1669" s="252"/>
      <c r="K1669" s="259" t="s">
        <v>10348</v>
      </c>
      <c r="L1669" s="252"/>
      <c r="M1669" s="251" t="s">
        <v>14734</v>
      </c>
      <c r="N1669" s="251"/>
      <c r="O1669" s="251"/>
      <c r="P1669" s="251"/>
      <c r="Q1669" s="288">
        <v>8900000</v>
      </c>
      <c r="R1669" s="288"/>
      <c r="S1669" s="288"/>
      <c r="T1669" s="288"/>
      <c r="U1669" s="253"/>
      <c r="V1669" s="253"/>
      <c r="W1669" s="253"/>
      <c r="X1669" s="253"/>
      <c r="Y1669" s="253"/>
      <c r="Z1669" s="253"/>
      <c r="AA1669" s="253">
        <v>8900000</v>
      </c>
      <c r="AB1669" s="253"/>
      <c r="AC1669" s="253"/>
      <c r="AD1669" s="253"/>
      <c r="AE1669" s="253"/>
      <c r="AF1669" s="253"/>
      <c r="AG1669" s="253"/>
      <c r="AH1669" s="253"/>
      <c r="AI1669" s="253">
        <v>0</v>
      </c>
      <c r="AJ1669" s="253"/>
      <c r="AK1669" s="253">
        <v>9250000</v>
      </c>
      <c r="AL1669" s="253"/>
      <c r="AM1669" s="253"/>
      <c r="AN1669" s="253"/>
      <c r="AO1669" s="253"/>
      <c r="AP1669" s="253"/>
      <c r="AQ1669" s="253"/>
      <c r="AR1669" s="253"/>
      <c r="AS1669" s="253">
        <f>IF(SUM(AL1669:AM1669)&lt;SUM(AK1669),SUM(AK1669)-SUM(AL1669:AM1669),)</f>
        <v>9250000</v>
      </c>
      <c r="AT1669" s="27">
        <f t="shared" si="199"/>
        <v>9250000</v>
      </c>
      <c r="BH1669" s="256"/>
    </row>
    <row r="1670" spans="1:60" ht="18" customHeight="1">
      <c r="A1670" s="218">
        <f>SUBTOTAL(3,$AT$7:AT1670)</f>
        <v>1664</v>
      </c>
      <c r="B1670" s="399"/>
      <c r="C1670" s="399" t="str">
        <f t="shared" si="201"/>
        <v>009</v>
      </c>
      <c r="D1670" s="260" t="s">
        <v>10375</v>
      </c>
      <c r="E1670" s="258" t="s">
        <v>10376</v>
      </c>
      <c r="F1670" s="263">
        <v>38684</v>
      </c>
      <c r="G1670" s="251" t="s">
        <v>7106</v>
      </c>
      <c r="H1670" s="251"/>
      <c r="I1670" s="259" t="s">
        <v>7097</v>
      </c>
      <c r="J1670" s="252"/>
      <c r="K1670" s="259" t="s">
        <v>7097</v>
      </c>
      <c r="L1670" s="252"/>
      <c r="M1670" s="251" t="s">
        <v>12936</v>
      </c>
      <c r="N1670" s="251" t="s">
        <v>9316</v>
      </c>
      <c r="O1670" s="251"/>
      <c r="P1670" s="400"/>
      <c r="Q1670" s="288"/>
      <c r="R1670" s="288"/>
      <c r="S1670" s="288"/>
      <c r="T1670" s="288"/>
      <c r="U1670" s="253"/>
      <c r="V1670" s="253"/>
      <c r="W1670" s="253"/>
      <c r="X1670" s="253"/>
      <c r="Y1670" s="253"/>
      <c r="Z1670" s="253"/>
      <c r="AA1670" s="253"/>
      <c r="AB1670" s="253"/>
      <c r="AC1670" s="253"/>
      <c r="AD1670" s="253"/>
      <c r="AE1670" s="253"/>
      <c r="AF1670" s="253"/>
      <c r="AG1670" s="253"/>
      <c r="AH1670" s="253"/>
      <c r="AI1670" s="253"/>
      <c r="AJ1670" s="253"/>
      <c r="AK1670" s="253">
        <v>7950000</v>
      </c>
      <c r="AL1670" s="253"/>
      <c r="AM1670" s="253">
        <v>7950000</v>
      </c>
      <c r="AN1670" s="253"/>
      <c r="AO1670" s="253"/>
      <c r="AP1670" s="253"/>
      <c r="AQ1670" s="253"/>
      <c r="AR1670" s="253"/>
      <c r="AS1670" s="253">
        <f>IF(SUM(AL1670:AM1670)&lt;SUM(AK1670),SUM(AK1670)-SUM(AL1670:AM1670),)</f>
        <v>0</v>
      </c>
      <c r="AT1670" s="27">
        <f t="shared" si="199"/>
        <v>0</v>
      </c>
      <c r="BH1670" s="256"/>
    </row>
    <row r="1671" spans="1:60">
      <c r="A1671" s="218">
        <f>SUBTOTAL(3,$AT$7:AT1671)</f>
        <v>1665</v>
      </c>
      <c r="B1671" s="399"/>
      <c r="C1671" s="399" t="str">
        <f t="shared" si="201"/>
        <v>004</v>
      </c>
      <c r="D1671" s="260" t="s">
        <v>14955</v>
      </c>
      <c r="E1671" s="258" t="s">
        <v>14956</v>
      </c>
      <c r="F1671" s="263">
        <v>38785</v>
      </c>
      <c r="G1671" s="251" t="s">
        <v>7106</v>
      </c>
      <c r="H1671" s="251"/>
      <c r="I1671" s="259"/>
      <c r="J1671" s="252"/>
      <c r="K1671" s="259"/>
      <c r="L1671" s="252"/>
      <c r="M1671" s="251" t="s">
        <v>11037</v>
      </c>
      <c r="N1671" s="251"/>
      <c r="O1671" s="251"/>
      <c r="P1671" s="400"/>
      <c r="Q1671" s="288"/>
      <c r="R1671" s="288"/>
      <c r="S1671" s="288"/>
      <c r="T1671" s="288"/>
      <c r="U1671" s="253"/>
      <c r="V1671" s="253"/>
      <c r="W1671" s="253"/>
      <c r="X1671" s="253"/>
      <c r="Y1671" s="253"/>
      <c r="Z1671" s="253"/>
      <c r="AA1671" s="253"/>
      <c r="AB1671" s="253"/>
      <c r="AC1671" s="253"/>
      <c r="AD1671" s="253"/>
      <c r="AE1671" s="253"/>
      <c r="AF1671" s="253"/>
      <c r="AG1671" s="253"/>
      <c r="AH1671" s="253"/>
      <c r="AI1671" s="253"/>
      <c r="AJ1671" s="253"/>
      <c r="AK1671" s="253">
        <v>8450000</v>
      </c>
      <c r="AL1671" s="253"/>
      <c r="AM1671" s="253">
        <v>8450000</v>
      </c>
      <c r="AN1671" s="253"/>
      <c r="AO1671" s="253"/>
      <c r="AP1671" s="253"/>
      <c r="AQ1671" s="253"/>
      <c r="AR1671" s="253"/>
      <c r="AS1671" s="253">
        <f>IF(SUM(AL1671:AM1671)&lt;SUM(AK1671),SUM(AK1671)-SUM(AL1671:AM1671),)</f>
        <v>0</v>
      </c>
      <c r="AT1671" s="27">
        <f t="shared" si="199"/>
        <v>0</v>
      </c>
      <c r="BH1671" s="256"/>
    </row>
    <row r="1672" spans="1:60">
      <c r="A1672" s="218">
        <f>SUBTOTAL(3,$AT$7:AT1672)</f>
        <v>1666</v>
      </c>
      <c r="B1672" s="399"/>
      <c r="C1672" s="553" t="str">
        <f t="shared" ref="C1672" si="202">MID(D1672:D3382,4,3)</f>
        <v>004</v>
      </c>
      <c r="D1672" s="361" t="s">
        <v>14993</v>
      </c>
      <c r="E1672" s="383" t="s">
        <v>14887</v>
      </c>
      <c r="F1672" s="263"/>
      <c r="G1672" s="251"/>
      <c r="H1672" s="251"/>
      <c r="I1672" s="259"/>
      <c r="J1672" s="252"/>
      <c r="K1672" s="259"/>
      <c r="L1672" s="252"/>
      <c r="M1672" s="251" t="s">
        <v>11037</v>
      </c>
      <c r="N1672" s="251"/>
      <c r="O1672" s="251"/>
      <c r="P1672" s="400"/>
      <c r="Q1672" s="288"/>
      <c r="R1672" s="288"/>
      <c r="S1672" s="288"/>
      <c r="T1672" s="288"/>
      <c r="U1672" s="253"/>
      <c r="V1672" s="253"/>
      <c r="W1672" s="253"/>
      <c r="X1672" s="253"/>
      <c r="Y1672" s="253"/>
      <c r="Z1672" s="253"/>
      <c r="AA1672" s="253"/>
      <c r="AB1672" s="253"/>
      <c r="AC1672" s="253"/>
      <c r="AD1672" s="253"/>
      <c r="AE1672" s="253"/>
      <c r="AF1672" s="253"/>
      <c r="AG1672" s="253"/>
      <c r="AH1672" s="253"/>
      <c r="AI1672" s="253"/>
      <c r="AJ1672" s="253"/>
      <c r="AK1672" s="253">
        <v>8450000</v>
      </c>
      <c r="AL1672" s="253"/>
      <c r="AM1672" s="253"/>
      <c r="AN1672" s="253"/>
      <c r="AO1672" s="253"/>
      <c r="AP1672" s="253"/>
      <c r="AQ1672" s="253"/>
      <c r="AR1672" s="253"/>
      <c r="AS1672" s="253">
        <f>IF(SUM(AL1672:AM1672)&lt;SUM(AK1672),SUM(AK1672)-SUM(AL1672:AM1672),)</f>
        <v>8450000</v>
      </c>
      <c r="AT1672" s="27">
        <f t="shared" si="199"/>
        <v>8450000</v>
      </c>
      <c r="BH1672" s="256"/>
    </row>
    <row r="1673" spans="1:60">
      <c r="A1673" s="218">
        <f>SUBTOTAL(3,$AT$7:AT1673)</f>
        <v>1667</v>
      </c>
      <c r="B1673" s="399"/>
      <c r="C1673" s="553" t="str">
        <f>MID(D1673:D3383,4,3)</f>
        <v>008</v>
      </c>
      <c r="D1673" s="361" t="s">
        <v>14971</v>
      </c>
      <c r="E1673" s="383" t="s">
        <v>14972</v>
      </c>
      <c r="F1673" s="263"/>
      <c r="G1673" s="251"/>
      <c r="H1673" s="251"/>
      <c r="I1673" s="259"/>
      <c r="J1673" s="252"/>
      <c r="K1673" s="259"/>
      <c r="L1673" s="252"/>
      <c r="M1673" s="251" t="s">
        <v>12220</v>
      </c>
      <c r="N1673" s="251"/>
      <c r="O1673" s="251"/>
      <c r="P1673" s="400"/>
      <c r="Q1673" s="288"/>
      <c r="R1673" s="288"/>
      <c r="S1673" s="288"/>
      <c r="T1673" s="288"/>
      <c r="U1673" s="253"/>
      <c r="V1673" s="253"/>
      <c r="W1673" s="253"/>
      <c r="X1673" s="253"/>
      <c r="Y1673" s="253"/>
      <c r="Z1673" s="253"/>
      <c r="AA1673" s="253"/>
      <c r="AB1673" s="253"/>
      <c r="AC1673" s="253"/>
      <c r="AD1673" s="253"/>
      <c r="AE1673" s="253"/>
      <c r="AF1673" s="253"/>
      <c r="AG1673" s="253"/>
      <c r="AH1673" s="253"/>
      <c r="AI1673" s="253"/>
      <c r="AJ1673" s="253"/>
      <c r="AK1673" s="253">
        <v>9250000</v>
      </c>
      <c r="AL1673" s="253"/>
      <c r="AM1673" s="253"/>
      <c r="AN1673" s="253"/>
      <c r="AO1673" s="253">
        <v>9250000</v>
      </c>
      <c r="AP1673" s="253"/>
      <c r="AQ1673" s="253"/>
      <c r="AR1673" s="253"/>
      <c r="AS1673" s="253">
        <f t="shared" ref="AS1673:AS1674" si="203">IF(SUM(AL1673:AO1673)&lt;SUM(AK1673),SUM(AK1673)-SUM(AL1673:AO1673),)</f>
        <v>0</v>
      </c>
      <c r="AT1673" s="27">
        <f t="shared" si="199"/>
        <v>0</v>
      </c>
      <c r="BH1673" s="256"/>
    </row>
    <row r="1674" spans="1:60">
      <c r="A1674" s="218">
        <f>SUBTOTAL(3,$AT$7:AT1674)</f>
        <v>1668</v>
      </c>
      <c r="B1674" s="357" t="s">
        <v>38</v>
      </c>
      <c r="C1674" s="553" t="str">
        <f>MID(D1674:D3384,4,3)</f>
        <v>004</v>
      </c>
      <c r="D1674" s="377" t="s">
        <v>9277</v>
      </c>
      <c r="E1674" s="357" t="s">
        <v>9278</v>
      </c>
      <c r="F1674" s="263"/>
      <c r="G1674" s="251"/>
      <c r="H1674" s="251"/>
      <c r="I1674" s="259"/>
      <c r="J1674" s="252"/>
      <c r="K1674" s="259"/>
      <c r="L1674" s="252"/>
      <c r="M1674" s="251" t="s">
        <v>11013</v>
      </c>
      <c r="N1674" s="251"/>
      <c r="O1674" s="251"/>
      <c r="P1674" s="400"/>
      <c r="Q1674" s="288"/>
      <c r="R1674" s="288"/>
      <c r="S1674" s="288"/>
      <c r="T1674" s="288"/>
      <c r="U1674" s="253"/>
      <c r="V1674" s="253"/>
      <c r="W1674" s="253"/>
      <c r="X1674" s="253"/>
      <c r="Y1674" s="253"/>
      <c r="Z1674" s="253"/>
      <c r="AA1674" s="253"/>
      <c r="AB1674" s="253"/>
      <c r="AC1674" s="253"/>
      <c r="AD1674" s="253"/>
      <c r="AE1674" s="253"/>
      <c r="AF1674" s="253"/>
      <c r="AG1674" s="253"/>
      <c r="AH1674" s="253"/>
      <c r="AI1674" s="359">
        <v>7500000</v>
      </c>
      <c r="AJ1674" s="253"/>
      <c r="AK1674" s="253">
        <v>8450000</v>
      </c>
      <c r="AL1674" s="253"/>
      <c r="AM1674" s="253">
        <v>7500000</v>
      </c>
      <c r="AN1674" s="253"/>
      <c r="AO1674" s="253">
        <v>8450000</v>
      </c>
      <c r="AP1674" s="253"/>
      <c r="AQ1674" s="253"/>
      <c r="AR1674" s="253"/>
      <c r="AS1674" s="253">
        <f t="shared" si="203"/>
        <v>0</v>
      </c>
      <c r="AT1674" s="27">
        <v>0</v>
      </c>
      <c r="AY1674" s="244" t="s">
        <v>14983</v>
      </c>
      <c r="BH1674" s="256"/>
    </row>
    <row r="1675" spans="1:60">
      <c r="A1675" s="218">
        <f>SUBTOTAL(3,$AT$7:AT1675)</f>
        <v>1669</v>
      </c>
      <c r="B1675" s="147" t="str">
        <f>MID(D1675,4,3)</f>
        <v>016</v>
      </c>
      <c r="C1675" s="553" t="str">
        <f>MID(D1675:D3385,4,3)</f>
        <v>016</v>
      </c>
      <c r="D1675" s="205" t="s">
        <v>8617</v>
      </c>
      <c r="E1675" s="149" t="s">
        <v>8618</v>
      </c>
      <c r="F1675" s="263"/>
      <c r="G1675" s="251"/>
      <c r="H1675" s="251"/>
      <c r="I1675" s="259"/>
      <c r="J1675" s="252"/>
      <c r="K1675" s="259"/>
      <c r="L1675" s="252"/>
      <c r="M1675" s="251" t="s">
        <v>14310</v>
      </c>
      <c r="N1675" s="251"/>
      <c r="O1675" s="251"/>
      <c r="P1675" s="400"/>
      <c r="Q1675" s="288"/>
      <c r="R1675" s="288"/>
      <c r="S1675" s="288"/>
      <c r="T1675" s="288"/>
      <c r="U1675" s="253"/>
      <c r="V1675" s="253"/>
      <c r="W1675" s="253"/>
      <c r="X1675" s="253"/>
      <c r="Y1675" s="253"/>
      <c r="Z1675" s="253"/>
      <c r="AA1675" s="253"/>
      <c r="AB1675" s="253"/>
      <c r="AC1675" s="253"/>
      <c r="AD1675" s="253"/>
      <c r="AE1675" s="253"/>
      <c r="AF1675" s="253"/>
      <c r="AG1675" s="253"/>
      <c r="AH1675" s="253"/>
      <c r="AI1675" s="359"/>
      <c r="AJ1675" s="253"/>
      <c r="AK1675" s="253">
        <v>8450000</v>
      </c>
      <c r="AL1675" s="253"/>
      <c r="AM1675" s="253"/>
      <c r="AN1675" s="253">
        <v>8450000</v>
      </c>
      <c r="AO1675" s="253"/>
      <c r="AP1675" s="253"/>
      <c r="AQ1675" s="253"/>
      <c r="AR1675" s="253"/>
      <c r="AS1675" s="253">
        <v>0</v>
      </c>
      <c r="AT1675" s="27">
        <v>0</v>
      </c>
      <c r="AY1675" s="244" t="s">
        <v>14985</v>
      </c>
      <c r="BH1675" s="256"/>
    </row>
    <row r="1676" spans="1:60">
      <c r="A1676" s="218">
        <f>SUBTOTAL(3,$AT$7:AT1676)</f>
        <v>1670</v>
      </c>
      <c r="B1676" s="411"/>
      <c r="C1676" s="553" t="str">
        <f>MID(D1676:D3386,4,3)</f>
        <v>019</v>
      </c>
      <c r="D1676" s="260" t="s">
        <v>14641</v>
      </c>
      <c r="E1676" s="258" t="s">
        <v>14642</v>
      </c>
      <c r="F1676" s="251" t="s">
        <v>10569</v>
      </c>
      <c r="G1676" s="251" t="s">
        <v>496</v>
      </c>
      <c r="H1676" s="251"/>
      <c r="I1676" s="259" t="s">
        <v>14547</v>
      </c>
      <c r="J1676" s="252"/>
      <c r="K1676" s="259" t="s">
        <v>14547</v>
      </c>
      <c r="L1676" s="252"/>
      <c r="M1676" s="251" t="s">
        <v>14548</v>
      </c>
      <c r="N1676" s="251"/>
      <c r="O1676" s="251"/>
      <c r="P1676" s="400"/>
      <c r="Q1676" s="288"/>
      <c r="R1676" s="288"/>
      <c r="S1676" s="288"/>
      <c r="T1676" s="288"/>
      <c r="U1676" s="253"/>
      <c r="V1676" s="253"/>
      <c r="W1676" s="253"/>
      <c r="X1676" s="253"/>
      <c r="Y1676" s="253"/>
      <c r="Z1676" s="253"/>
      <c r="AA1676" s="253"/>
      <c r="AB1676" s="253"/>
      <c r="AC1676" s="253"/>
      <c r="AD1676" s="253"/>
      <c r="AE1676" s="253"/>
      <c r="AF1676" s="253"/>
      <c r="AG1676" s="253"/>
      <c r="AH1676" s="253"/>
      <c r="AI1676" s="359">
        <v>8900000</v>
      </c>
      <c r="AJ1676" s="253"/>
      <c r="AK1676" s="253">
        <v>9250000</v>
      </c>
      <c r="AL1676" s="253"/>
      <c r="AM1676" s="253"/>
      <c r="AN1676" s="253"/>
      <c r="AO1676" s="227">
        <v>18150000</v>
      </c>
      <c r="AP1676" s="227"/>
      <c r="AQ1676" s="253"/>
      <c r="AR1676" s="253"/>
      <c r="AS1676" s="253">
        <f>IF(SUM(AL1676:AO1676)&lt;SUM(AK1676),SUM(AK1676)-SUM(AL1676:AO1676),)</f>
        <v>0</v>
      </c>
      <c r="AT1676" s="27">
        <v>0</v>
      </c>
      <c r="AW1676" s="244" t="s">
        <v>14996</v>
      </c>
      <c r="BH1676" s="256"/>
    </row>
    <row r="1677" spans="1:60">
      <c r="A1677" s="218">
        <f>SUBTOTAL(3,$AT$7:AT1677)</f>
        <v>1671</v>
      </c>
      <c r="B1677" s="411"/>
      <c r="C1677" s="553" t="str">
        <f>MID(D1677:D3387,4,3)</f>
        <v>009</v>
      </c>
      <c r="D1677" s="260" t="s">
        <v>15008</v>
      </c>
      <c r="E1677" s="258" t="s">
        <v>15007</v>
      </c>
      <c r="F1677" s="251"/>
      <c r="G1677" s="251"/>
      <c r="H1677" s="251"/>
      <c r="I1677" s="259"/>
      <c r="J1677" s="252"/>
      <c r="K1677" s="259"/>
      <c r="L1677" s="252"/>
      <c r="M1677" s="251" t="s">
        <v>12930</v>
      </c>
      <c r="N1677" s="251"/>
      <c r="O1677" s="251"/>
      <c r="P1677" s="400"/>
      <c r="Q1677" s="288"/>
      <c r="R1677" s="288"/>
      <c r="S1677" s="288"/>
      <c r="T1677" s="288"/>
      <c r="U1677" s="253"/>
      <c r="V1677" s="253"/>
      <c r="W1677" s="253"/>
      <c r="X1677" s="253"/>
      <c r="Y1677" s="253"/>
      <c r="Z1677" s="253"/>
      <c r="AA1677" s="253"/>
      <c r="AB1677" s="253"/>
      <c r="AC1677" s="253"/>
      <c r="AD1677" s="253"/>
      <c r="AE1677" s="253"/>
      <c r="AF1677" s="253"/>
      <c r="AG1677" s="253"/>
      <c r="AH1677" s="253"/>
      <c r="AI1677" s="359"/>
      <c r="AJ1677" s="253"/>
      <c r="AK1677" s="253">
        <v>7950000</v>
      </c>
      <c r="AL1677" s="253"/>
      <c r="AM1677" s="253"/>
      <c r="AN1677" s="253"/>
      <c r="AO1677" s="227"/>
      <c r="AP1677" s="227"/>
      <c r="AQ1677" s="253"/>
      <c r="AR1677" s="253"/>
      <c r="AS1677" s="253">
        <f>IF(SUM(AL1677:AM1677)&lt;SUM(AK1677),SUM(AK1677)-SUM(AL1677:AM1677),)</f>
        <v>7950000</v>
      </c>
      <c r="AT1677" s="27">
        <f t="shared" ref="AT1677" si="204">AI1677+AS1677</f>
        <v>7950000</v>
      </c>
      <c r="AX1677" s="244" t="s">
        <v>15009</v>
      </c>
      <c r="BH1677" s="256"/>
    </row>
    <row r="1678" spans="1:60" s="249" customFormat="1">
      <c r="A1678" s="522" t="s">
        <v>14948</v>
      </c>
      <c r="B1678" s="523"/>
      <c r="C1678" s="523"/>
      <c r="D1678" s="523"/>
      <c r="E1678" s="523"/>
      <c r="F1678" s="523"/>
      <c r="G1678" s="523"/>
      <c r="H1678" s="523"/>
      <c r="I1678" s="523"/>
      <c r="J1678" s="523"/>
      <c r="K1678" s="523"/>
      <c r="L1678" s="523"/>
      <c r="M1678" s="523"/>
      <c r="N1678" s="523"/>
      <c r="O1678" s="524"/>
      <c r="P1678" s="277"/>
      <c r="Q1678" s="345"/>
      <c r="R1678" s="253"/>
      <c r="S1678" s="253"/>
      <c r="T1678" s="253">
        <f>SUBTOTAL(9,T7:T1669)</f>
        <v>0</v>
      </c>
      <c r="U1678" s="301">
        <f>SUBTOTAL(9,U7:U1669)</f>
        <v>8636218050</v>
      </c>
      <c r="V1678" s="301"/>
      <c r="W1678" s="301">
        <f>SUBTOTAL(9,W7:W1669)</f>
        <v>2355388700</v>
      </c>
      <c r="X1678" s="301"/>
      <c r="Y1678" s="301">
        <f>SUBTOTAL(9,Y7:Y1669)</f>
        <v>609750000</v>
      </c>
      <c r="Z1678" s="301"/>
      <c r="AA1678" s="301"/>
      <c r="AB1678" s="301"/>
      <c r="AC1678" s="301"/>
      <c r="AD1678" s="301"/>
      <c r="AE1678" s="301"/>
      <c r="AF1678" s="301"/>
      <c r="AG1678" s="301"/>
      <c r="AH1678" s="301">
        <f t="shared" ref="AH1678:AR1678" si="205">SUBTOTAL(9,AH7:AH1669)</f>
        <v>2455200</v>
      </c>
      <c r="AI1678" s="301">
        <f t="shared" si="205"/>
        <v>776200000</v>
      </c>
      <c r="AJ1678" s="301">
        <f t="shared" si="205"/>
        <v>38257000</v>
      </c>
      <c r="AK1678" s="301">
        <f t="shared" si="205"/>
        <v>14203824350</v>
      </c>
      <c r="AL1678" s="301">
        <f t="shared" si="205"/>
        <v>8450000</v>
      </c>
      <c r="AM1678" s="301">
        <f t="shared" si="205"/>
        <v>8958740350</v>
      </c>
      <c r="AN1678" s="301">
        <f t="shared" si="205"/>
        <v>0</v>
      </c>
      <c r="AO1678" s="301">
        <f t="shared" si="205"/>
        <v>1948833000</v>
      </c>
      <c r="AP1678" s="301">
        <f t="shared" si="205"/>
        <v>7950000</v>
      </c>
      <c r="AQ1678" s="301">
        <f t="shared" si="205"/>
        <v>398920000</v>
      </c>
      <c r="AR1678" s="301">
        <f t="shared" si="205"/>
        <v>8770000</v>
      </c>
      <c r="AS1678" s="301">
        <f>SUBTOTAL(9,AS7:AS1675)</f>
        <v>2924079000</v>
      </c>
      <c r="AT1678" s="301">
        <f>SUBTOTAL(9,AT7:AT1675)</f>
        <v>3694359300</v>
      </c>
    </row>
    <row r="1679" spans="1:60" s="249" customFormat="1" ht="14.45" customHeight="1">
      <c r="A1679" s="278"/>
      <c r="B1679" s="278"/>
      <c r="C1679" s="278"/>
      <c r="D1679" s="298"/>
      <c r="E1679" s="278"/>
      <c r="F1679" s="278"/>
      <c r="G1679" s="278"/>
      <c r="H1679" s="278"/>
      <c r="I1679" s="278"/>
      <c r="J1679" s="278"/>
      <c r="K1679" s="278"/>
      <c r="L1679" s="278"/>
      <c r="M1679" s="278"/>
      <c r="N1679" s="279"/>
      <c r="O1679" s="278"/>
      <c r="P1679" s="278"/>
      <c r="Q1679" s="278">
        <f>6600+7500</f>
        <v>14100</v>
      </c>
      <c r="R1679" s="278"/>
      <c r="S1679" s="278"/>
      <c r="T1679" s="278"/>
      <c r="U1679" s="280"/>
      <c r="V1679" s="280"/>
      <c r="W1679" s="280"/>
      <c r="X1679" s="280"/>
      <c r="Y1679" s="280"/>
      <c r="Z1679" s="280"/>
      <c r="AA1679" s="280"/>
      <c r="AB1679" s="280"/>
      <c r="AC1679" s="280"/>
      <c r="AD1679" s="280"/>
      <c r="AE1679" s="280"/>
      <c r="AF1679" s="280"/>
      <c r="AG1679" s="280"/>
      <c r="AH1679" s="280"/>
      <c r="AI1679" s="280"/>
      <c r="AJ1679" s="280"/>
      <c r="AK1679" s="280"/>
      <c r="AL1679" s="280"/>
      <c r="AM1679" s="280"/>
      <c r="AN1679" s="280"/>
      <c r="AO1679" s="552"/>
      <c r="AP1679" s="552"/>
      <c r="AQ1679" s="552"/>
      <c r="AR1679" s="552"/>
      <c r="AS1679" s="551">
        <f t="shared" ref="AS1679:AS1689" si="206">IF(SUM(AL1679:AM1679)&lt;SUM(AK1679),SUM(AK1679)-SUM(AL1679:AM1679),)</f>
        <v>0</v>
      </c>
      <c r="AT1679" s="280"/>
    </row>
    <row r="1680" spans="1:60">
      <c r="L1680" s="229">
        <f>COUNTIF($C$7:$C$1666,2)+COUNTIF($C$7:$C$1666,6)+COUNTIF($C$7:$C$1666,12)</f>
        <v>270</v>
      </c>
      <c r="N1680" s="342" t="s">
        <v>4625</v>
      </c>
      <c r="T1680" s="294"/>
      <c r="AA1680" s="255"/>
      <c r="AB1680" s="255"/>
      <c r="AC1680" s="255"/>
      <c r="AD1680" s="255"/>
      <c r="AE1680" s="255"/>
      <c r="AF1680" s="255"/>
      <c r="AG1680" s="255"/>
      <c r="AO1680" s="552"/>
      <c r="AP1680" s="552"/>
      <c r="AQ1680" s="552"/>
      <c r="AR1680" s="552"/>
      <c r="AS1680" s="551">
        <f t="shared" si="206"/>
        <v>0</v>
      </c>
      <c r="AT1680" s="95">
        <f>SUMIF($C$7:$C$1669,"002",$AT$7:$AT$1669)+SUMIF($C$7:$C$1669,"006",$AT$7:$AT$1669)+SUMIF($C$7:$C$1669,"012",$AT$7:$AT$1669)+SUMIF($C$7:$C$1669,"013",$AT$7:$AT$1669)</f>
        <v>506408000</v>
      </c>
    </row>
    <row r="1681" spans="3:54">
      <c r="L1681" s="229">
        <f>COUNTIF($C$7:$C$1666,7)+COUNTIF($C$7:$C$1666,8)</f>
        <v>357</v>
      </c>
      <c r="N1681" s="342" t="s">
        <v>4626</v>
      </c>
      <c r="Q1681" s="255">
        <f>7500000+6600000</f>
        <v>14100000</v>
      </c>
      <c r="R1681" s="294">
        <f>Q1681/2</f>
        <v>7050000</v>
      </c>
      <c r="S1681" s="294"/>
      <c r="AA1681" s="255"/>
      <c r="AB1681" s="255"/>
      <c r="AC1681" s="255"/>
      <c r="AD1681" s="255"/>
      <c r="AE1681" s="255"/>
      <c r="AF1681" s="255"/>
      <c r="AG1681" s="255"/>
      <c r="AH1681" s="255"/>
      <c r="AI1681" s="255"/>
      <c r="AJ1681" s="255"/>
      <c r="AK1681" s="255"/>
      <c r="AL1681" s="255"/>
      <c r="AM1681" s="255"/>
      <c r="AN1681" s="255"/>
      <c r="AO1681" s="552"/>
      <c r="AP1681" s="552"/>
      <c r="AQ1681" s="552"/>
      <c r="AR1681" s="552"/>
      <c r="AS1681" s="551">
        <f t="shared" si="206"/>
        <v>0</v>
      </c>
      <c r="AT1681" s="95">
        <f>SUMIF($C$7:$C$1669,"007",$AT$7:$AT$1669)+SUMIF($C$7:$C$1669,"008",$AT$7:$AT$1669)</f>
        <v>1058291000</v>
      </c>
    </row>
    <row r="1682" spans="3:54">
      <c r="L1682" s="229">
        <f>COUNTIF($C$7:$C$1666,4)+COUNTIF($C$7:$C$1666,18)</f>
        <v>452</v>
      </c>
      <c r="N1682" s="342" t="s">
        <v>4627</v>
      </c>
      <c r="Q1682" s="255">
        <f>Q1681*70%</f>
        <v>9870000</v>
      </c>
      <c r="R1682" s="294">
        <f>R1681*70%</f>
        <v>4935000</v>
      </c>
      <c r="S1682" s="288"/>
      <c r="W1682" s="255">
        <v>497150000</v>
      </c>
      <c r="AA1682" s="255"/>
      <c r="AB1682" s="255"/>
      <c r="AC1682" s="255"/>
      <c r="AD1682" s="255"/>
      <c r="AE1682" s="255"/>
      <c r="AF1682" s="255"/>
      <c r="AG1682" s="255"/>
      <c r="AH1682" s="255"/>
      <c r="AI1682" s="255"/>
      <c r="AJ1682" s="255"/>
      <c r="AK1682" s="255"/>
      <c r="AL1682" s="255"/>
      <c r="AM1682" s="255"/>
      <c r="AN1682" s="255"/>
      <c r="AO1682" s="552"/>
      <c r="AP1682" s="552"/>
      <c r="AQ1682" s="552"/>
      <c r="AR1682" s="552"/>
      <c r="AS1682" s="551">
        <f t="shared" si="206"/>
        <v>0</v>
      </c>
      <c r="AT1682" s="95">
        <f>SUMIF($C$7:$C$1676,"004",$AT$7:$AT$1676)+SUMIF($C$7:$C$1676,"0018",$AT$7:$AT$1676)</f>
        <v>725010300</v>
      </c>
    </row>
    <row r="1683" spans="3:54">
      <c r="C1683" s="251" t="str">
        <f>MID(D1683:D3379,4,3)</f>
        <v/>
      </c>
      <c r="L1683" s="229">
        <f>COUNTIF($C$7:$C$1666,9)+COUNTIF($C$7:$C$1666,11)</f>
        <v>360</v>
      </c>
      <c r="N1683" s="342" t="s">
        <v>4628</v>
      </c>
      <c r="Q1683" s="294">
        <f>R1681-R1682</f>
        <v>2115000</v>
      </c>
      <c r="R1683" s="294">
        <f>Q1683-1105650</f>
        <v>1009350</v>
      </c>
      <c r="S1683" s="294"/>
      <c r="T1683" s="294"/>
      <c r="W1683" s="255">
        <v>401450000</v>
      </c>
      <c r="AA1683" s="255"/>
      <c r="AB1683" s="255"/>
      <c r="AC1683" s="255"/>
      <c r="AD1683" s="255"/>
      <c r="AE1683" s="255"/>
      <c r="AF1683" s="255"/>
      <c r="AG1683" s="255"/>
      <c r="AO1683" s="552"/>
      <c r="AP1683" s="552"/>
      <c r="AQ1683" s="552"/>
      <c r="AR1683" s="552"/>
      <c r="AS1683" s="551">
        <f t="shared" si="206"/>
        <v>0</v>
      </c>
      <c r="AT1683" s="95">
        <f>SUMIF($C$7:$C$1669,"009",$AT$7:$AT$1669)+SUMIF($C$7:$C$1669,"011",$AT$7:$AT$1669)</f>
        <v>759400000</v>
      </c>
    </row>
    <row r="1684" spans="3:54">
      <c r="L1684" s="229">
        <f>COUNTIF($C$7:$C$1666,3)+COUNTIF($C$7:$C$1666,19)</f>
        <v>137</v>
      </c>
      <c r="N1684" s="342" t="s">
        <v>4629</v>
      </c>
      <c r="Q1684" s="294"/>
      <c r="R1684" s="294"/>
      <c r="S1684" s="294"/>
      <c r="T1684" s="294"/>
      <c r="U1684" s="255"/>
      <c r="V1684" s="255"/>
      <c r="W1684" s="255">
        <v>490140000</v>
      </c>
      <c r="X1684" s="255"/>
      <c r="Y1684" s="255"/>
      <c r="Z1684" s="255"/>
      <c r="AA1684" s="255"/>
      <c r="AB1684" s="255"/>
      <c r="AC1684" s="255"/>
      <c r="AD1684" s="255"/>
      <c r="AE1684" s="255"/>
      <c r="AF1684" s="255"/>
      <c r="AG1684" s="255"/>
      <c r="AH1684" s="255"/>
      <c r="AI1684" s="255"/>
      <c r="AJ1684" s="255"/>
      <c r="AK1684" s="255"/>
      <c r="AL1684" s="255"/>
      <c r="AM1684" s="255"/>
      <c r="AN1684" s="255"/>
      <c r="AO1684" s="552"/>
      <c r="AP1684" s="552"/>
      <c r="AQ1684" s="552"/>
      <c r="AR1684" s="552"/>
      <c r="AS1684" s="551">
        <f t="shared" si="206"/>
        <v>0</v>
      </c>
      <c r="AT1684" s="95">
        <f>SUMIF($C$7:$C$1669,"003",$AT$7:$AT$1669)+SUMIF($C$7:$C$1669,"019",$AT$7:$AT$1669)</f>
        <v>348700000</v>
      </c>
    </row>
    <row r="1685" spans="3:54">
      <c r="L1685" s="229">
        <f>COUNTIF($C$7:$C$1666,10)+COUNTIF($C$7:$C$1666,17)</f>
        <v>8</v>
      </c>
      <c r="N1685" s="342" t="s">
        <v>4630</v>
      </c>
      <c r="Q1685" s="294"/>
      <c r="R1685" s="294"/>
      <c r="S1685" s="294"/>
      <c r="W1685" s="255">
        <v>602250000</v>
      </c>
      <c r="AO1685" s="552"/>
      <c r="AP1685" s="552"/>
      <c r="AQ1685" s="552"/>
      <c r="AR1685" s="552"/>
      <c r="AS1685" s="551">
        <f t="shared" si="206"/>
        <v>0</v>
      </c>
      <c r="AT1685" s="95">
        <f>SUMIF($C$7:$C$1669,"010",$AT$7:$AT$1669)+SUMIF($C$7:$C$1669,"017",$AT$7:$AT$1669)</f>
        <v>16250000</v>
      </c>
      <c r="BB1685" s="244" t="s">
        <v>10715</v>
      </c>
    </row>
    <row r="1686" spans="3:54">
      <c r="L1686" s="229">
        <f>COUNTIF($C$7:$C$1666,1)+COUNTIF($C$7:$C$1666,5)+COUNTIF($C$7:$C$1666,14)</f>
        <v>28</v>
      </c>
      <c r="N1686" s="342" t="s">
        <v>4631</v>
      </c>
      <c r="Q1686" s="294"/>
      <c r="R1686" s="294"/>
      <c r="S1686" s="294"/>
      <c r="W1686" s="255">
        <f>W1682+W1683+W1684+W1685</f>
        <v>1990990000</v>
      </c>
      <c r="X1686" s="244">
        <v>1992491020</v>
      </c>
      <c r="AO1686" s="552"/>
      <c r="AP1686" s="552"/>
      <c r="AQ1686" s="552"/>
      <c r="AR1686" s="552"/>
      <c r="AS1686" s="551">
        <f t="shared" si="206"/>
        <v>0</v>
      </c>
      <c r="AT1686" s="95">
        <f>SUMIF($C$7:$C$1669,"001",$AT$7:$AT$1669)+SUMIF($C$7:$C$1669,"005",$AT$7:$AT$1669)+SUMIF($C$7:$C$1669,"014",$AT$7:$AT$1669)+SUMIF($C$7:$C$1669,"015",$AT$7:$AT$1669)+SUMIF($C$7:$C$1669,"016",$AT$7:$AT$1669)</f>
        <v>133000000</v>
      </c>
    </row>
    <row r="1687" spans="3:54">
      <c r="L1687" s="229">
        <f>COUNTIF($C$7:$C$1666,15)+COUNTIF($C$7:$C$1666,16)</f>
        <v>13</v>
      </c>
      <c r="N1687" s="342" t="s">
        <v>4632</v>
      </c>
      <c r="Q1687" s="294"/>
      <c r="R1687" s="294"/>
      <c r="S1687" s="294"/>
      <c r="T1687" s="294"/>
      <c r="W1687" s="255">
        <f>X1686-W1686</f>
        <v>1501020</v>
      </c>
      <c r="AO1687" s="552"/>
      <c r="AP1687" s="552"/>
      <c r="AQ1687" s="552"/>
      <c r="AR1687" s="552"/>
      <c r="AS1687" s="551">
        <f t="shared" si="206"/>
        <v>0</v>
      </c>
      <c r="AT1687" s="95">
        <f>SUMIF($C$7:$C$1669,"020",$AT$7:$AT$1669)+SUMIF($C$7:$C$1669,"021",$AT$7:$AT$1669)</f>
        <v>147300000</v>
      </c>
    </row>
    <row r="1688" spans="3:54">
      <c r="L1688" s="229">
        <f>COUNTIF($C$7:$C$1666,13)</f>
        <v>8</v>
      </c>
      <c r="N1688" s="342" t="s">
        <v>4633</v>
      </c>
      <c r="Q1688" s="297"/>
      <c r="R1688" s="297"/>
      <c r="S1688" s="297"/>
      <c r="T1688" s="297"/>
      <c r="AA1688" s="244">
        <f>23+17+1</f>
        <v>41</v>
      </c>
      <c r="AO1688" s="552"/>
      <c r="AP1688" s="552"/>
      <c r="AQ1688" s="552"/>
      <c r="AR1688" s="552"/>
      <c r="AS1688" s="551">
        <f t="shared" si="206"/>
        <v>0</v>
      </c>
      <c r="AT1688" s="95"/>
    </row>
    <row r="1689" spans="3:54">
      <c r="L1689" s="229">
        <f>COUNTIF($C$7:$C$1666,20)+COUNTIF($C$7:$C$1666,21)</f>
        <v>27</v>
      </c>
      <c r="N1689" s="342" t="s">
        <v>4634</v>
      </c>
      <c r="AO1689" s="552"/>
      <c r="AP1689" s="552"/>
      <c r="AQ1689" s="552"/>
      <c r="AR1689" s="552"/>
      <c r="AS1689" s="551">
        <f t="shared" si="206"/>
        <v>0</v>
      </c>
      <c r="AT1689" s="95"/>
    </row>
    <row r="1690" spans="3:54">
      <c r="L1690" s="255">
        <f>SUM(L1680:L1689)</f>
        <v>1660</v>
      </c>
      <c r="AO1690" s="552"/>
      <c r="AP1690" s="552"/>
      <c r="AQ1690" s="552"/>
      <c r="AR1690" s="552"/>
      <c r="AT1690" s="97">
        <f>SUM(AT1680:AT1688)</f>
        <v>3694359300</v>
      </c>
    </row>
    <row r="1691" spans="3:54">
      <c r="AK1691" s="244" t="s">
        <v>58</v>
      </c>
      <c r="AO1691" s="552"/>
      <c r="AP1691" s="552"/>
      <c r="AQ1691" s="552"/>
      <c r="AR1691" s="552"/>
      <c r="AS1691" s="244">
        <v>631800</v>
      </c>
    </row>
    <row r="1692" spans="3:54" ht="57.75" customHeight="1">
      <c r="M1692" s="255"/>
      <c r="N1692" s="255"/>
      <c r="AJ1692" s="255"/>
    </row>
    <row r="1693" spans="3:54" ht="57.75" customHeight="1">
      <c r="M1693" s="255"/>
      <c r="N1693" s="255"/>
    </row>
    <row r="1694" spans="3:54" ht="57.75" customHeight="1">
      <c r="N1694" s="255"/>
    </row>
    <row r="1695" spans="3:54" ht="57.75" customHeight="1"/>
    <row r="1700" spans="1:60">
      <c r="A1700" s="218">
        <v>1</v>
      </c>
      <c r="B1700" s="251" t="s">
        <v>14753</v>
      </c>
      <c r="C1700" s="251" t="s">
        <v>7047</v>
      </c>
      <c r="D1700" s="260" t="s">
        <v>14754</v>
      </c>
      <c r="E1700" s="258" t="s">
        <v>14755</v>
      </c>
      <c r="F1700" s="251" t="s">
        <v>10911</v>
      </c>
      <c r="G1700" s="251" t="s">
        <v>7106</v>
      </c>
      <c r="H1700" s="251"/>
      <c r="I1700" s="259" t="s">
        <v>10515</v>
      </c>
      <c r="J1700" s="252"/>
      <c r="K1700" s="259" t="s">
        <v>10515</v>
      </c>
      <c r="L1700" s="252"/>
      <c r="M1700" s="251" t="s">
        <v>10516</v>
      </c>
      <c r="N1700" s="251"/>
      <c r="O1700" s="251"/>
      <c r="P1700" s="251"/>
      <c r="Q1700" s="293">
        <v>7500000</v>
      </c>
      <c r="R1700" s="293"/>
      <c r="S1700" s="293"/>
      <c r="T1700" s="293"/>
      <c r="U1700" s="253">
        <v>0</v>
      </c>
      <c r="V1700" s="255"/>
      <c r="W1700" s="255"/>
      <c r="X1700" s="255"/>
      <c r="Y1700" s="255"/>
      <c r="Z1700" s="255"/>
      <c r="AA1700" s="255"/>
      <c r="AB1700" s="255"/>
      <c r="AC1700" s="255"/>
      <c r="AD1700" s="255"/>
      <c r="AE1700" s="255"/>
      <c r="AF1700" s="255"/>
      <c r="AG1700" s="255"/>
      <c r="AH1700" s="255"/>
      <c r="AI1700" s="255"/>
      <c r="AJ1700" s="255"/>
      <c r="AK1700" s="255"/>
      <c r="AL1700" s="255"/>
      <c r="AM1700" s="255"/>
      <c r="AN1700" s="255"/>
      <c r="AO1700" s="255"/>
      <c r="AP1700" s="255"/>
      <c r="AQ1700" s="255"/>
      <c r="AR1700" s="255"/>
      <c r="AS1700" s="255"/>
      <c r="AZ1700" s="353" t="s">
        <v>14909</v>
      </c>
    </row>
    <row r="1701" spans="1:60">
      <c r="A1701" s="218">
        <v>2</v>
      </c>
      <c r="B1701" s="251" t="s">
        <v>14756</v>
      </c>
      <c r="C1701" s="251" t="s">
        <v>54</v>
      </c>
      <c r="D1701" s="260" t="s">
        <v>14757</v>
      </c>
      <c r="E1701" s="258" t="s">
        <v>14758</v>
      </c>
      <c r="F1701" s="251" t="s">
        <v>11571</v>
      </c>
      <c r="G1701" s="251" t="s">
        <v>7106</v>
      </c>
      <c r="H1701" s="251"/>
      <c r="I1701" s="259" t="s">
        <v>7091</v>
      </c>
      <c r="J1701" s="252"/>
      <c r="K1701" s="259" t="s">
        <v>7091</v>
      </c>
      <c r="L1701" s="252"/>
      <c r="M1701" s="251" t="s">
        <v>12223</v>
      </c>
      <c r="N1701" s="251"/>
      <c r="O1701" s="251"/>
      <c r="P1701" s="251"/>
      <c r="Q1701" s="293">
        <v>7500000</v>
      </c>
      <c r="R1701" s="293"/>
      <c r="S1701" s="293"/>
      <c r="T1701" s="293"/>
      <c r="U1701" s="253">
        <v>0</v>
      </c>
      <c r="V1701" s="255"/>
      <c r="W1701" s="255"/>
      <c r="X1701" s="255"/>
      <c r="Y1701" s="255"/>
      <c r="Z1701" s="255"/>
      <c r="AA1701" s="255"/>
      <c r="AB1701" s="255"/>
      <c r="AC1701" s="255"/>
      <c r="AD1701" s="255"/>
      <c r="AE1701" s="255"/>
      <c r="AF1701" s="255"/>
      <c r="AG1701" s="255"/>
      <c r="AH1701" s="255"/>
      <c r="AI1701" s="255"/>
      <c r="AJ1701" s="255"/>
      <c r="AK1701" s="255"/>
      <c r="AL1701" s="255"/>
      <c r="AM1701" s="255"/>
      <c r="AN1701" s="255"/>
      <c r="AO1701" s="255"/>
      <c r="AP1701" s="255"/>
      <c r="AQ1701" s="255"/>
      <c r="AR1701" s="255"/>
      <c r="AS1701" s="255"/>
      <c r="AZ1701" s="353" t="s">
        <v>14909</v>
      </c>
    </row>
    <row r="1702" spans="1:60">
      <c r="A1702" s="218">
        <v>3</v>
      </c>
      <c r="B1702" s="265" t="s">
        <v>14759</v>
      </c>
      <c r="C1702" s="251" t="s">
        <v>54</v>
      </c>
      <c r="D1702" s="261" t="s">
        <v>14760</v>
      </c>
      <c r="E1702" s="276" t="s">
        <v>14761</v>
      </c>
      <c r="F1702" s="265" t="s">
        <v>11081</v>
      </c>
      <c r="G1702" s="257" t="s">
        <v>7106</v>
      </c>
      <c r="H1702" s="257"/>
      <c r="I1702" s="282" t="s">
        <v>7091</v>
      </c>
      <c r="J1702" s="252"/>
      <c r="K1702" s="282" t="s">
        <v>7091</v>
      </c>
      <c r="L1702" s="252"/>
      <c r="M1702" s="257" t="s">
        <v>12227</v>
      </c>
      <c r="N1702" s="257"/>
      <c r="O1702" s="257"/>
      <c r="P1702" s="257"/>
      <c r="Q1702" s="354">
        <v>7500000</v>
      </c>
      <c r="R1702" s="295"/>
      <c r="S1702" s="295"/>
      <c r="T1702" s="295"/>
      <c r="U1702" s="253">
        <v>0</v>
      </c>
      <c r="V1702" s="255"/>
      <c r="W1702" s="255"/>
      <c r="X1702" s="255"/>
      <c r="Y1702" s="255"/>
      <c r="Z1702" s="255"/>
      <c r="AA1702" s="255"/>
      <c r="AB1702" s="255"/>
      <c r="AC1702" s="255"/>
      <c r="AD1702" s="255"/>
      <c r="AE1702" s="255"/>
      <c r="AF1702" s="255"/>
      <c r="AG1702" s="255"/>
      <c r="AH1702" s="255"/>
      <c r="AI1702" s="255"/>
      <c r="AJ1702" s="255"/>
      <c r="AK1702" s="255"/>
      <c r="AL1702" s="255"/>
      <c r="AM1702" s="255"/>
      <c r="AN1702" s="255"/>
      <c r="AO1702" s="255"/>
      <c r="AP1702" s="255"/>
      <c r="AQ1702" s="255"/>
      <c r="AR1702" s="255"/>
      <c r="AS1702" s="255"/>
      <c r="AZ1702" s="353" t="s">
        <v>14909</v>
      </c>
    </row>
    <row r="1703" spans="1:60">
      <c r="A1703" s="218">
        <v>4</v>
      </c>
      <c r="B1703" s="283" t="s">
        <v>14762</v>
      </c>
      <c r="C1703" s="251" t="s">
        <v>7044</v>
      </c>
      <c r="D1703" s="284" t="s">
        <v>14763</v>
      </c>
      <c r="E1703" s="285" t="s">
        <v>14764</v>
      </c>
      <c r="F1703" s="283" t="s">
        <v>10877</v>
      </c>
      <c r="G1703" s="283" t="s">
        <v>7106</v>
      </c>
      <c r="H1703" s="283"/>
      <c r="I1703" s="286" t="s">
        <v>7097</v>
      </c>
      <c r="J1703" s="287"/>
      <c r="K1703" s="286" t="s">
        <v>7097</v>
      </c>
      <c r="L1703" s="287"/>
      <c r="M1703" s="283" t="s">
        <v>12933</v>
      </c>
      <c r="N1703" s="283"/>
      <c r="O1703" s="283"/>
      <c r="P1703" s="283"/>
      <c r="Q1703" s="296">
        <v>7500000</v>
      </c>
      <c r="R1703" s="296"/>
      <c r="S1703" s="296"/>
      <c r="T1703" s="296"/>
      <c r="U1703" s="253">
        <v>0</v>
      </c>
      <c r="V1703" s="255"/>
      <c r="W1703" s="255"/>
      <c r="X1703" s="255"/>
      <c r="Y1703" s="255"/>
      <c r="Z1703" s="255"/>
      <c r="AA1703" s="255"/>
      <c r="AB1703" s="255"/>
      <c r="AC1703" s="255"/>
      <c r="AD1703" s="255"/>
      <c r="AE1703" s="255"/>
      <c r="AF1703" s="255"/>
      <c r="AG1703" s="255"/>
      <c r="AH1703" s="255"/>
      <c r="AI1703" s="255"/>
      <c r="AJ1703" s="255"/>
      <c r="AK1703" s="255"/>
      <c r="AL1703" s="255"/>
      <c r="AM1703" s="255"/>
      <c r="AN1703" s="255"/>
      <c r="AO1703" s="255"/>
      <c r="AP1703" s="255"/>
      <c r="AQ1703" s="255"/>
      <c r="AR1703" s="255"/>
      <c r="AS1703" s="255"/>
      <c r="AZ1703" s="353" t="s">
        <v>14909</v>
      </c>
    </row>
    <row r="1704" spans="1:60">
      <c r="A1704" s="218">
        <v>5</v>
      </c>
      <c r="B1704" s="251" t="s">
        <v>14765</v>
      </c>
      <c r="C1704" s="251" t="s">
        <v>7044</v>
      </c>
      <c r="D1704" s="260" t="s">
        <v>14766</v>
      </c>
      <c r="E1704" s="258" t="s">
        <v>14767</v>
      </c>
      <c r="F1704" s="251" t="s">
        <v>11350</v>
      </c>
      <c r="G1704" s="251" t="s">
        <v>7106</v>
      </c>
      <c r="H1704" s="251"/>
      <c r="I1704" s="259" t="s">
        <v>7097</v>
      </c>
      <c r="J1704" s="252"/>
      <c r="K1704" s="259" t="s">
        <v>7097</v>
      </c>
      <c r="L1704" s="252"/>
      <c r="M1704" s="251" t="s">
        <v>12936</v>
      </c>
      <c r="N1704" s="251"/>
      <c r="O1704" s="251"/>
      <c r="P1704" s="251"/>
      <c r="Q1704" s="293">
        <v>7500000</v>
      </c>
      <c r="R1704" s="293"/>
      <c r="S1704" s="293"/>
      <c r="T1704" s="293"/>
      <c r="U1704" s="253">
        <v>0</v>
      </c>
      <c r="V1704" s="255"/>
      <c r="W1704" s="255"/>
      <c r="X1704" s="255"/>
      <c r="Y1704" s="255"/>
      <c r="Z1704" s="255"/>
      <c r="AA1704" s="255"/>
      <c r="AB1704" s="255"/>
      <c r="AC1704" s="255"/>
      <c r="AD1704" s="255"/>
      <c r="AE1704" s="255"/>
      <c r="AF1704" s="255"/>
      <c r="AG1704" s="255"/>
      <c r="AH1704" s="255"/>
      <c r="AI1704" s="255"/>
      <c r="AJ1704" s="255"/>
      <c r="AK1704" s="255"/>
      <c r="AL1704" s="255"/>
      <c r="AM1704" s="255"/>
      <c r="AN1704" s="255"/>
      <c r="AO1704" s="255"/>
      <c r="AP1704" s="255"/>
      <c r="AQ1704" s="255"/>
      <c r="AR1704" s="255"/>
      <c r="AS1704" s="255"/>
      <c r="AZ1704" s="353" t="s">
        <v>14909</v>
      </c>
    </row>
    <row r="1705" spans="1:60">
      <c r="A1705" s="218">
        <v>6</v>
      </c>
      <c r="B1705" s="251" t="s">
        <v>14768</v>
      </c>
      <c r="C1705" s="251" t="s">
        <v>7044</v>
      </c>
      <c r="D1705" s="260" t="s">
        <v>14769</v>
      </c>
      <c r="E1705" s="258" t="s">
        <v>14770</v>
      </c>
      <c r="F1705" s="262" t="s">
        <v>12305</v>
      </c>
      <c r="G1705" s="251" t="s">
        <v>7106</v>
      </c>
      <c r="H1705" s="251"/>
      <c r="I1705" s="259" t="s">
        <v>7097</v>
      </c>
      <c r="J1705" s="252"/>
      <c r="K1705" s="259" t="s">
        <v>7097</v>
      </c>
      <c r="L1705" s="252"/>
      <c r="M1705" s="251" t="s">
        <v>12946</v>
      </c>
      <c r="N1705" s="251"/>
      <c r="O1705" s="251"/>
      <c r="P1705" s="251"/>
      <c r="Q1705" s="293">
        <v>7500000</v>
      </c>
      <c r="R1705" s="293"/>
      <c r="S1705" s="293"/>
      <c r="T1705" s="293"/>
      <c r="U1705" s="253">
        <v>0</v>
      </c>
      <c r="V1705" s="255"/>
      <c r="W1705" s="255"/>
      <c r="X1705" s="255"/>
      <c r="Y1705" s="255"/>
      <c r="Z1705" s="255"/>
      <c r="AA1705" s="255"/>
      <c r="AB1705" s="255"/>
      <c r="AC1705" s="255"/>
      <c r="AD1705" s="255"/>
      <c r="AE1705" s="255"/>
      <c r="AF1705" s="255"/>
      <c r="AG1705" s="255"/>
      <c r="AH1705" s="255"/>
      <c r="AI1705" s="255"/>
      <c r="AJ1705" s="255"/>
      <c r="AK1705" s="255"/>
      <c r="AL1705" s="255"/>
      <c r="AM1705" s="255"/>
      <c r="AN1705" s="255"/>
      <c r="AO1705" s="255"/>
      <c r="AP1705" s="255"/>
      <c r="AQ1705" s="255"/>
      <c r="AR1705" s="255"/>
      <c r="AS1705" s="255"/>
      <c r="AZ1705" s="353" t="s">
        <v>14909</v>
      </c>
    </row>
    <row r="1706" spans="1:60">
      <c r="A1706" s="218">
        <v>7</v>
      </c>
      <c r="B1706" s="251" t="s">
        <v>14771</v>
      </c>
      <c r="C1706" s="251" t="s">
        <v>7052</v>
      </c>
      <c r="D1706" s="260" t="s">
        <v>14772</v>
      </c>
      <c r="E1706" s="258" t="s">
        <v>14773</v>
      </c>
      <c r="F1706" s="251" t="s">
        <v>12188</v>
      </c>
      <c r="G1706" s="251" t="s">
        <v>496</v>
      </c>
      <c r="H1706" s="251"/>
      <c r="I1706" s="259" t="s">
        <v>10223</v>
      </c>
      <c r="J1706" s="252"/>
      <c r="K1706" s="259" t="s">
        <v>10223</v>
      </c>
      <c r="L1706" s="252"/>
      <c r="M1706" s="251" t="s">
        <v>13816</v>
      </c>
      <c r="N1706" s="251"/>
      <c r="O1706" s="251"/>
      <c r="P1706" s="251"/>
      <c r="Q1706" s="293">
        <v>7500000</v>
      </c>
      <c r="R1706" s="293"/>
      <c r="S1706" s="293"/>
      <c r="T1706" s="293"/>
      <c r="U1706" s="253">
        <v>0</v>
      </c>
      <c r="V1706" s="255"/>
      <c r="W1706" s="255"/>
      <c r="X1706" s="255"/>
      <c r="Y1706" s="255"/>
      <c r="Z1706" s="255"/>
      <c r="AA1706" s="255"/>
      <c r="AB1706" s="255"/>
      <c r="AC1706" s="255"/>
      <c r="AD1706" s="255"/>
      <c r="AE1706" s="255"/>
      <c r="AF1706" s="255"/>
      <c r="AG1706" s="255"/>
      <c r="AH1706" s="255"/>
      <c r="AI1706" s="255"/>
      <c r="AJ1706" s="255"/>
      <c r="AK1706" s="255"/>
      <c r="AL1706" s="255"/>
      <c r="AM1706" s="255"/>
      <c r="AN1706" s="255"/>
      <c r="AO1706" s="255"/>
      <c r="AP1706" s="255"/>
      <c r="AQ1706" s="255"/>
      <c r="AR1706" s="255"/>
      <c r="AS1706" s="255"/>
      <c r="AZ1706" s="353" t="s">
        <v>14909</v>
      </c>
    </row>
    <row r="1707" spans="1:60">
      <c r="A1707" s="218">
        <v>8</v>
      </c>
      <c r="B1707" s="251" t="s">
        <v>14774</v>
      </c>
      <c r="C1707" s="251" t="s">
        <v>10498</v>
      </c>
      <c r="D1707" s="260" t="s">
        <v>14775</v>
      </c>
      <c r="E1707" s="258" t="s">
        <v>14776</v>
      </c>
      <c r="F1707" s="251" t="s">
        <v>10687</v>
      </c>
      <c r="G1707" s="251" t="s">
        <v>496</v>
      </c>
      <c r="H1707" s="251"/>
      <c r="I1707" s="259" t="s">
        <v>14283</v>
      </c>
      <c r="J1707" s="252"/>
      <c r="K1707" s="259" t="s">
        <v>14283</v>
      </c>
      <c r="L1707" s="252"/>
      <c r="M1707" s="251" t="s">
        <v>14284</v>
      </c>
      <c r="N1707" s="251"/>
      <c r="O1707" s="251"/>
      <c r="P1707" s="251"/>
      <c r="Q1707" s="293">
        <v>7500000</v>
      </c>
      <c r="R1707" s="293"/>
      <c r="S1707" s="293"/>
      <c r="T1707" s="293"/>
      <c r="U1707" s="253">
        <v>0</v>
      </c>
      <c r="V1707" s="255"/>
      <c r="W1707" s="255"/>
      <c r="X1707" s="255"/>
      <c r="Y1707" s="255"/>
      <c r="Z1707" s="255"/>
      <c r="AA1707" s="255"/>
      <c r="AB1707" s="255"/>
      <c r="AC1707" s="255"/>
      <c r="AD1707" s="255"/>
      <c r="AE1707" s="255"/>
      <c r="AF1707" s="255"/>
      <c r="AG1707" s="255"/>
      <c r="AH1707" s="255"/>
      <c r="AI1707" s="255"/>
      <c r="AJ1707" s="255" t="s">
        <v>14994</v>
      </c>
      <c r="AK1707" s="255"/>
      <c r="AL1707" s="255"/>
      <c r="AM1707" s="255"/>
      <c r="AN1707" s="255"/>
      <c r="AO1707" s="255"/>
      <c r="AP1707" s="255"/>
      <c r="AQ1707" s="255"/>
      <c r="AR1707" s="255"/>
      <c r="AS1707" s="255"/>
      <c r="AZ1707" s="353" t="s">
        <v>14909</v>
      </c>
    </row>
    <row r="1708" spans="1:60">
      <c r="A1708" s="218">
        <v>9</v>
      </c>
      <c r="B1708" s="251" t="s">
        <v>14777</v>
      </c>
      <c r="C1708" s="251" t="s">
        <v>10499</v>
      </c>
      <c r="D1708" s="260" t="s">
        <v>14778</v>
      </c>
      <c r="E1708" s="258" t="s">
        <v>14779</v>
      </c>
      <c r="F1708" s="251" t="s">
        <v>10797</v>
      </c>
      <c r="G1708" s="251" t="s">
        <v>7106</v>
      </c>
      <c r="H1708" s="251"/>
      <c r="I1708" s="259" t="s">
        <v>14302</v>
      </c>
      <c r="J1708" s="252"/>
      <c r="K1708" s="259" t="s">
        <v>14302</v>
      </c>
      <c r="L1708" s="252"/>
      <c r="M1708" s="251" t="s">
        <v>14303</v>
      </c>
      <c r="N1708" s="251"/>
      <c r="O1708" s="251"/>
      <c r="P1708" s="251"/>
      <c r="Q1708" s="293">
        <v>7500000</v>
      </c>
      <c r="R1708" s="293"/>
      <c r="S1708" s="293"/>
      <c r="T1708" s="293"/>
      <c r="U1708" s="253">
        <v>0</v>
      </c>
      <c r="V1708" s="255"/>
      <c r="W1708" s="255"/>
      <c r="X1708" s="255"/>
      <c r="Y1708" s="255"/>
      <c r="Z1708" s="255"/>
      <c r="AA1708" s="255"/>
      <c r="AB1708" s="255"/>
      <c r="AC1708" s="255"/>
      <c r="AD1708" s="255"/>
      <c r="AE1708" s="255"/>
      <c r="AF1708" s="255"/>
      <c r="AG1708" s="255"/>
      <c r="AH1708" s="255"/>
      <c r="AI1708" s="255"/>
      <c r="AJ1708" s="255"/>
      <c r="AK1708" s="255"/>
      <c r="AL1708" s="255"/>
      <c r="AM1708" s="255"/>
      <c r="AN1708" s="255"/>
      <c r="AO1708" s="255"/>
      <c r="AP1708" s="255"/>
      <c r="AQ1708" s="255"/>
      <c r="AR1708" s="255"/>
      <c r="AS1708" s="255"/>
      <c r="AZ1708" s="353" t="s">
        <v>14909</v>
      </c>
    </row>
    <row r="1709" spans="1:60">
      <c r="A1709" s="218">
        <v>10</v>
      </c>
      <c r="B1709" s="251" t="s">
        <v>14780</v>
      </c>
      <c r="C1709" s="251" t="s">
        <v>4731</v>
      </c>
      <c r="D1709" s="260" t="s">
        <v>14781</v>
      </c>
      <c r="E1709" s="258" t="s">
        <v>14782</v>
      </c>
      <c r="F1709" s="251" t="s">
        <v>10694</v>
      </c>
      <c r="G1709" s="251" t="s">
        <v>7106</v>
      </c>
      <c r="H1709" s="251"/>
      <c r="I1709" s="259" t="s">
        <v>8633</v>
      </c>
      <c r="J1709" s="252"/>
      <c r="K1709" s="259" t="s">
        <v>8633</v>
      </c>
      <c r="L1709" s="252"/>
      <c r="M1709" s="251" t="s">
        <v>14344</v>
      </c>
      <c r="N1709" s="251"/>
      <c r="O1709" s="251"/>
      <c r="P1709" s="251"/>
      <c r="Q1709" s="293">
        <v>7500000</v>
      </c>
      <c r="R1709" s="293"/>
      <c r="S1709" s="293"/>
      <c r="T1709" s="293"/>
      <c r="U1709" s="253">
        <v>0</v>
      </c>
      <c r="V1709" s="255"/>
      <c r="W1709" s="255"/>
      <c r="X1709" s="255"/>
      <c r="Y1709" s="255"/>
      <c r="Z1709" s="255"/>
      <c r="AA1709" s="255"/>
      <c r="AB1709" s="255"/>
      <c r="AC1709" s="255"/>
      <c r="AD1709" s="255"/>
      <c r="AE1709" s="255"/>
      <c r="AF1709" s="255"/>
      <c r="AG1709" s="255"/>
      <c r="AH1709" s="255"/>
      <c r="AI1709" s="255"/>
      <c r="AJ1709" s="255"/>
      <c r="AK1709" s="255"/>
      <c r="AL1709" s="255"/>
      <c r="AM1709" s="255"/>
      <c r="AN1709" s="255"/>
      <c r="AO1709" s="255"/>
      <c r="AP1709" s="255"/>
      <c r="AQ1709" s="255"/>
      <c r="AR1709" s="255"/>
      <c r="AS1709" s="255"/>
      <c r="AZ1709" s="353" t="s">
        <v>14909</v>
      </c>
    </row>
    <row r="1710" spans="1:60">
      <c r="A1710" s="218">
        <v>1</v>
      </c>
      <c r="B1710" s="251" t="s">
        <v>14705</v>
      </c>
      <c r="C1710" s="251" t="s">
        <v>4733</v>
      </c>
      <c r="D1710" s="260" t="s">
        <v>14706</v>
      </c>
      <c r="E1710" s="258" t="s">
        <v>14707</v>
      </c>
      <c r="F1710" s="251" t="s">
        <v>10524</v>
      </c>
      <c r="G1710" s="251"/>
      <c r="H1710" s="251"/>
      <c r="I1710" s="251"/>
      <c r="J1710" s="288">
        <v>8900000</v>
      </c>
      <c r="K1710" s="288"/>
      <c r="L1710" s="288"/>
      <c r="M1710" s="288"/>
      <c r="N1710" s="253"/>
      <c r="O1710" s="253"/>
      <c r="P1710" s="253"/>
      <c r="Q1710" s="346">
        <v>8900000</v>
      </c>
      <c r="R1710" s="244"/>
      <c r="S1710" s="244"/>
      <c r="T1710" s="244"/>
      <c r="AV1710" s="255"/>
      <c r="AW1710" s="255"/>
      <c r="AX1710" s="255"/>
      <c r="AY1710" s="255"/>
      <c r="BA1710" s="244" t="s">
        <v>14884</v>
      </c>
      <c r="BB1710" s="256"/>
    </row>
    <row r="1711" spans="1:60" ht="18" customHeight="1">
      <c r="A1711" s="218">
        <f>SUBTOTAL(3,$AT$7:AT1711)</f>
        <v>1680</v>
      </c>
      <c r="B1711" s="251" t="s">
        <v>11716</v>
      </c>
      <c r="C1711" s="251" t="str">
        <f>MID(D445:D2128,4,3)</f>
        <v>004</v>
      </c>
      <c r="D1711" s="260" t="s">
        <v>11717</v>
      </c>
      <c r="E1711" s="258" t="s">
        <v>11718</v>
      </c>
      <c r="F1711" s="251" t="s">
        <v>10970</v>
      </c>
      <c r="G1711" s="251" t="s">
        <v>496</v>
      </c>
      <c r="H1711" s="251"/>
      <c r="I1711" s="259" t="s">
        <v>8848</v>
      </c>
      <c r="J1711" s="252"/>
      <c r="K1711" s="259" t="s">
        <v>8848</v>
      </c>
      <c r="L1711" s="252"/>
      <c r="M1711" s="251" t="s">
        <v>11025</v>
      </c>
      <c r="N1711" s="251"/>
      <c r="O1711" s="251"/>
      <c r="P1711" s="251"/>
      <c r="Q1711" s="288">
        <v>7500000</v>
      </c>
      <c r="R1711" s="288"/>
      <c r="S1711" s="288"/>
      <c r="T1711" s="288"/>
      <c r="U1711" s="253"/>
      <c r="V1711" s="253"/>
      <c r="W1711" s="253"/>
      <c r="X1711" s="253"/>
      <c r="Y1711" s="253"/>
      <c r="Z1711" s="253"/>
      <c r="AA1711" s="253"/>
      <c r="AB1711" s="253"/>
      <c r="AC1711" s="253"/>
      <c r="AD1711" s="253"/>
      <c r="AE1711" s="253"/>
      <c r="AF1711" s="253"/>
      <c r="AG1711" s="253"/>
      <c r="AH1711" s="253"/>
      <c r="AI1711" s="253"/>
      <c r="AJ1711" s="253"/>
      <c r="AK1711" s="253"/>
      <c r="AL1711" s="253"/>
      <c r="AM1711" s="253"/>
      <c r="AN1711" s="253"/>
      <c r="AO1711" s="253"/>
      <c r="AP1711" s="253"/>
      <c r="AQ1711" s="253"/>
      <c r="AR1711" s="253"/>
      <c r="AS1711" s="253"/>
      <c r="AT1711" s="27"/>
      <c r="BA1711" s="244" t="s">
        <v>14890</v>
      </c>
      <c r="BH1711" s="256"/>
    </row>
    <row r="1712" spans="1:60">
      <c r="A1712" s="218">
        <f>SUBTOTAL(3,$AT$7:AT1712)</f>
        <v>1680</v>
      </c>
      <c r="B1712" s="251" t="s">
        <v>13243</v>
      </c>
      <c r="C1712" s="251" t="str">
        <f>MID(D1043:D2738,4,3)</f>
        <v>009</v>
      </c>
      <c r="D1712" s="260" t="s">
        <v>13244</v>
      </c>
      <c r="E1712" s="258" t="s">
        <v>13245</v>
      </c>
      <c r="F1712" s="251" t="s">
        <v>11661</v>
      </c>
      <c r="G1712" s="251" t="s">
        <v>7106</v>
      </c>
      <c r="H1712" s="251"/>
      <c r="I1712" s="259" t="s">
        <v>7097</v>
      </c>
      <c r="J1712" s="252"/>
      <c r="K1712" s="259" t="s">
        <v>7097</v>
      </c>
      <c r="L1712" s="252"/>
      <c r="M1712" s="251" t="s">
        <v>12946</v>
      </c>
      <c r="N1712" s="251"/>
      <c r="O1712" s="251"/>
      <c r="P1712" s="251"/>
      <c r="Q1712" s="288">
        <v>6600000</v>
      </c>
      <c r="R1712" s="288"/>
      <c r="S1712" s="288"/>
      <c r="T1712" s="288"/>
      <c r="U1712" s="253"/>
      <c r="V1712" s="253"/>
      <c r="W1712" s="253"/>
      <c r="X1712" s="253"/>
      <c r="Y1712" s="253"/>
      <c r="Z1712" s="253"/>
      <c r="AA1712" s="253"/>
      <c r="AB1712" s="253"/>
      <c r="AC1712" s="253"/>
      <c r="AD1712" s="253"/>
      <c r="AE1712" s="253"/>
      <c r="AF1712" s="253"/>
      <c r="AG1712" s="253"/>
      <c r="AH1712" s="253"/>
      <c r="AI1712" s="253"/>
      <c r="AJ1712" s="253"/>
      <c r="AK1712" s="253"/>
      <c r="AL1712" s="253"/>
      <c r="AM1712" s="253"/>
      <c r="AN1712" s="253"/>
      <c r="AO1712" s="253"/>
      <c r="AP1712" s="253"/>
      <c r="AQ1712" s="253"/>
      <c r="AR1712" s="253"/>
      <c r="AS1712" s="253"/>
      <c r="AT1712" s="27"/>
      <c r="BA1712" s="244" t="s">
        <v>14891</v>
      </c>
    </row>
    <row r="1713" spans="1:60" ht="18" customHeight="1">
      <c r="A1713" s="218">
        <f>SUBTOTAL(3,$AT$7:AT1713)</f>
        <v>1680</v>
      </c>
      <c r="B1713" s="251" t="s">
        <v>14640</v>
      </c>
      <c r="C1713" s="251" t="str">
        <f>MID(D1637:D3347,4,3)</f>
        <v>019</v>
      </c>
      <c r="D1713" s="260" t="s">
        <v>14641</v>
      </c>
      <c r="E1713" s="258" t="s">
        <v>14642</v>
      </c>
      <c r="F1713" s="251" t="s">
        <v>10569</v>
      </c>
      <c r="G1713" s="251" t="s">
        <v>496</v>
      </c>
      <c r="H1713" s="251"/>
      <c r="I1713" s="259" t="s">
        <v>14547</v>
      </c>
      <c r="J1713" s="252"/>
      <c r="K1713" s="259" t="s">
        <v>14547</v>
      </c>
      <c r="L1713" s="252"/>
      <c r="M1713" s="251" t="s">
        <v>14548</v>
      </c>
      <c r="N1713" s="251"/>
      <c r="O1713" s="251"/>
      <c r="P1713" s="251"/>
      <c r="Q1713" s="288">
        <v>8900000</v>
      </c>
      <c r="R1713" s="288"/>
      <c r="S1713" s="288"/>
      <c r="T1713" s="288"/>
      <c r="U1713" s="253"/>
      <c r="V1713" s="253"/>
      <c r="W1713" s="253"/>
      <c r="X1713" s="253"/>
      <c r="Y1713" s="253"/>
      <c r="Z1713" s="253"/>
      <c r="AA1713" s="253"/>
      <c r="AB1713" s="253"/>
      <c r="AC1713" s="253"/>
      <c r="AD1713" s="253"/>
      <c r="AE1713" s="253"/>
      <c r="AF1713" s="253"/>
      <c r="AG1713" s="253"/>
      <c r="AH1713" s="253"/>
      <c r="AI1713" s="253"/>
      <c r="AJ1713" s="253"/>
      <c r="AK1713" s="253"/>
      <c r="AL1713" s="253"/>
      <c r="AM1713" s="253"/>
      <c r="AN1713" s="253"/>
      <c r="AO1713" s="253"/>
      <c r="AP1713" s="253"/>
      <c r="AQ1713" s="253"/>
      <c r="AR1713" s="253"/>
      <c r="AS1713" s="253"/>
      <c r="AT1713" s="27"/>
      <c r="BA1713" s="244" t="s">
        <v>14892</v>
      </c>
      <c r="BH1713" s="256"/>
    </row>
    <row r="1714" spans="1:60" ht="18" customHeight="1">
      <c r="A1714" s="218">
        <f>SUBTOTAL(3,$AT$7:AT1714)</f>
        <v>1681</v>
      </c>
      <c r="B1714" s="251" t="s">
        <v>14047</v>
      </c>
      <c r="C1714" s="251" t="str">
        <f>MID(D1399:D3101,4,3)</f>
        <v>012</v>
      </c>
      <c r="D1714" s="260" t="s">
        <v>14048</v>
      </c>
      <c r="E1714" s="258" t="s">
        <v>14049</v>
      </c>
      <c r="F1714" s="251" t="s">
        <v>12853</v>
      </c>
      <c r="G1714" s="251" t="s">
        <v>496</v>
      </c>
      <c r="H1714" s="251"/>
      <c r="I1714" s="259" t="s">
        <v>10223</v>
      </c>
      <c r="J1714" s="252"/>
      <c r="K1714" s="259" t="s">
        <v>10223</v>
      </c>
      <c r="L1714" s="252"/>
      <c r="M1714" s="251" t="s">
        <v>13813</v>
      </c>
      <c r="N1714" s="251"/>
      <c r="O1714" s="251"/>
      <c r="P1714" s="251"/>
      <c r="Q1714" s="288">
        <v>7500000</v>
      </c>
      <c r="R1714" s="288"/>
      <c r="S1714" s="288"/>
      <c r="T1714" s="288"/>
      <c r="U1714" s="253"/>
      <c r="V1714" s="253"/>
      <c r="W1714" s="253"/>
      <c r="X1714" s="253"/>
      <c r="Y1714" s="253"/>
      <c r="Z1714" s="253"/>
      <c r="AA1714" s="253"/>
      <c r="AB1714" s="253"/>
      <c r="AC1714" s="253"/>
      <c r="AD1714" s="253"/>
      <c r="AE1714" s="253"/>
      <c r="AF1714" s="253"/>
      <c r="AG1714" s="253"/>
      <c r="AH1714" s="253"/>
      <c r="AI1714" s="253"/>
      <c r="AJ1714" s="253"/>
      <c r="AK1714" s="253"/>
      <c r="AL1714" s="253"/>
      <c r="AM1714" s="253"/>
      <c r="AN1714" s="253"/>
      <c r="AO1714" s="253"/>
      <c r="AP1714" s="253"/>
      <c r="AQ1714" s="253"/>
      <c r="AR1714" s="253"/>
      <c r="AS1714" s="253"/>
      <c r="AT1714" s="27">
        <f>IF(SUM(R1714:U1714)&lt;(O1714+Q1714),(O1714+Q1714)-SUM(R1714:U1714),)</f>
        <v>7500000</v>
      </c>
      <c r="BA1714" s="244" t="s">
        <v>14893</v>
      </c>
      <c r="BH1714" s="256"/>
    </row>
    <row r="1715" spans="1:60" ht="18" customHeight="1">
      <c r="A1715" s="218">
        <f>SUBTOTAL(3,$AT$7:AT1715)</f>
        <v>1682</v>
      </c>
      <c r="B1715" s="251"/>
      <c r="C1715" s="262" t="s">
        <v>7045</v>
      </c>
      <c r="D1715" s="260">
        <v>1250110041</v>
      </c>
      <c r="E1715" s="219" t="s">
        <v>10370</v>
      </c>
      <c r="F1715" s="219" t="s">
        <v>9634</v>
      </c>
      <c r="G1715" s="219" t="s">
        <v>496</v>
      </c>
      <c r="H1715" s="219"/>
      <c r="I1715" s="219" t="s">
        <v>8800</v>
      </c>
      <c r="J1715" s="252"/>
      <c r="K1715" s="219" t="s">
        <v>7109</v>
      </c>
      <c r="L1715" s="218"/>
      <c r="M1715" s="251" t="s">
        <v>10510</v>
      </c>
      <c r="N1715" s="252" t="s">
        <v>10054</v>
      </c>
      <c r="O1715" s="254"/>
      <c r="P1715" s="254"/>
      <c r="Q1715" s="293">
        <v>7500000</v>
      </c>
      <c r="R1715" s="253"/>
      <c r="S1715" s="253"/>
      <c r="T1715" s="253"/>
      <c r="U1715" s="253"/>
      <c r="V1715" s="253"/>
      <c r="W1715" s="253"/>
      <c r="X1715" s="253"/>
      <c r="Y1715" s="253"/>
      <c r="Z1715" s="253"/>
      <c r="AA1715" s="253"/>
      <c r="AB1715" s="253"/>
      <c r="AC1715" s="253"/>
      <c r="AD1715" s="253"/>
      <c r="AE1715" s="253"/>
      <c r="AF1715" s="253"/>
      <c r="AG1715" s="253"/>
      <c r="AH1715" s="253"/>
      <c r="AI1715" s="253"/>
      <c r="AJ1715" s="253"/>
      <c r="AK1715" s="253"/>
      <c r="AL1715" s="253"/>
      <c r="AM1715" s="253"/>
      <c r="AN1715" s="253"/>
      <c r="AO1715" s="253"/>
      <c r="AP1715" s="253"/>
      <c r="AQ1715" s="253"/>
      <c r="AR1715" s="253"/>
      <c r="AS1715" s="253"/>
      <c r="AT1715" s="27">
        <f>IF(SUM(R1715:U1715)&lt;(O1715+Q1715),(O1715+Q1715)-SUM(R1715:U1715),)</f>
        <v>7500000</v>
      </c>
      <c r="AZ1715" s="244" t="s">
        <v>14900</v>
      </c>
      <c r="BC1715" s="244" t="s">
        <v>10511</v>
      </c>
      <c r="BH1715" s="256"/>
    </row>
    <row r="1716" spans="1:60" ht="18" customHeight="1">
      <c r="A1716" s="218">
        <f>SUBTOTAL(3,$AT$7:AT1716)</f>
        <v>1683</v>
      </c>
      <c r="B1716" s="251" t="s">
        <v>13973</v>
      </c>
      <c r="C1716" s="251" t="str">
        <f>MID(D1367:D3068,4,3)</f>
        <v>012</v>
      </c>
      <c r="D1716" s="260" t="s">
        <v>13974</v>
      </c>
      <c r="E1716" s="258" t="s">
        <v>13975</v>
      </c>
      <c r="F1716" s="251" t="s">
        <v>10769</v>
      </c>
      <c r="G1716" s="251" t="s">
        <v>7106</v>
      </c>
      <c r="H1716" s="251"/>
      <c r="I1716" s="259" t="s">
        <v>10223</v>
      </c>
      <c r="J1716" s="252"/>
      <c r="K1716" s="259" t="s">
        <v>10223</v>
      </c>
      <c r="L1716" s="252"/>
      <c r="M1716" s="251" t="s">
        <v>13826</v>
      </c>
      <c r="N1716" s="251"/>
      <c r="O1716" s="251"/>
      <c r="P1716" s="251"/>
      <c r="Q1716" s="288">
        <v>7500000</v>
      </c>
      <c r="R1716" s="288"/>
      <c r="S1716" s="288"/>
      <c r="T1716" s="288"/>
      <c r="U1716" s="253"/>
      <c r="V1716" s="253"/>
      <c r="W1716" s="253"/>
      <c r="X1716" s="253"/>
      <c r="Y1716" s="253"/>
      <c r="Z1716" s="253"/>
      <c r="AA1716" s="253"/>
      <c r="AB1716" s="253"/>
      <c r="AC1716" s="253"/>
      <c r="AD1716" s="253"/>
      <c r="AE1716" s="253"/>
      <c r="AF1716" s="253"/>
      <c r="AG1716" s="253"/>
      <c r="AH1716" s="253"/>
      <c r="AI1716" s="253"/>
      <c r="AJ1716" s="253"/>
      <c r="AK1716" s="253"/>
      <c r="AL1716" s="253"/>
      <c r="AM1716" s="253"/>
      <c r="AN1716" s="253"/>
      <c r="AO1716" s="253"/>
      <c r="AP1716" s="253"/>
      <c r="AQ1716" s="253"/>
      <c r="AR1716" s="253"/>
      <c r="AS1716" s="253"/>
      <c r="AT1716" s="27">
        <f>IF(SUM(R1716:U1716)&lt;(O1716+Q1716),(O1716+Q1716)-SUM(R1716:U1716),)</f>
        <v>7500000</v>
      </c>
      <c r="AZ1716" s="244" t="s">
        <v>14908</v>
      </c>
      <c r="BH1716" s="256"/>
    </row>
    <row r="1717" spans="1:60" ht="18" customHeight="1">
      <c r="A1717" s="218">
        <f>SUBTOTAL(3,$AT$7:AT1717)</f>
        <v>1684</v>
      </c>
      <c r="B1717" s="251" t="s">
        <v>14129</v>
      </c>
      <c r="C1717" s="251" t="str">
        <f>MID(D1427:D3130,4,3)</f>
        <v>012</v>
      </c>
      <c r="D1717" s="260" t="s">
        <v>14130</v>
      </c>
      <c r="E1717" s="258" t="s">
        <v>13569</v>
      </c>
      <c r="F1717" s="251" t="s">
        <v>11253</v>
      </c>
      <c r="G1717" s="251" t="s">
        <v>496</v>
      </c>
      <c r="H1717" s="251"/>
      <c r="I1717" s="259" t="s">
        <v>10223</v>
      </c>
      <c r="J1717" s="252"/>
      <c r="K1717" s="259" t="s">
        <v>10223</v>
      </c>
      <c r="L1717" s="252"/>
      <c r="M1717" s="251" t="s">
        <v>13826</v>
      </c>
      <c r="N1717" s="251"/>
      <c r="O1717" s="251"/>
      <c r="P1717" s="251"/>
      <c r="Q1717" s="288">
        <v>7500000</v>
      </c>
      <c r="R1717" s="288"/>
      <c r="S1717" s="288"/>
      <c r="T1717" s="288"/>
      <c r="U1717" s="253"/>
      <c r="V1717" s="253"/>
      <c r="W1717" s="253"/>
      <c r="X1717" s="253"/>
      <c r="Y1717" s="253"/>
      <c r="Z1717" s="253"/>
      <c r="AA1717" s="253"/>
      <c r="AB1717" s="253"/>
      <c r="AC1717" s="253"/>
      <c r="AD1717" s="253"/>
      <c r="AE1717" s="253"/>
      <c r="AF1717" s="253"/>
      <c r="AG1717" s="253"/>
      <c r="AH1717" s="253"/>
      <c r="AI1717" s="253"/>
      <c r="AJ1717" s="253"/>
      <c r="AK1717" s="253"/>
      <c r="AL1717" s="253"/>
      <c r="AM1717" s="253"/>
      <c r="AN1717" s="253"/>
      <c r="AO1717" s="253"/>
      <c r="AP1717" s="253"/>
      <c r="AQ1717" s="253"/>
      <c r="AR1717" s="253"/>
      <c r="AS1717" s="253"/>
      <c r="AT1717" s="27">
        <f>IF(SUM(R1717:U1717)&lt;(O1717+Q1717),(O1717+Q1717)-SUM(R1717:U1717),)</f>
        <v>7500000</v>
      </c>
      <c r="AZ1717" s="244" t="s">
        <v>14908</v>
      </c>
      <c r="BH1717" s="256"/>
    </row>
    <row r="1718" spans="1:60">
      <c r="A1718" s="218">
        <v>1</v>
      </c>
      <c r="B1718" s="251" t="s">
        <v>13721</v>
      </c>
      <c r="C1718" s="251" t="s">
        <v>7045</v>
      </c>
      <c r="D1718" s="260" t="s">
        <v>13722</v>
      </c>
      <c r="E1718" s="258" t="s">
        <v>13723</v>
      </c>
      <c r="F1718" s="251" t="s">
        <v>10510</v>
      </c>
      <c r="G1718" s="251"/>
      <c r="H1718" s="251"/>
      <c r="I1718" s="251"/>
      <c r="J1718" s="288">
        <v>7500000</v>
      </c>
      <c r="K1718" s="288"/>
      <c r="L1718" s="288"/>
      <c r="M1718" s="288"/>
      <c r="N1718" s="253"/>
      <c r="O1718" s="253"/>
      <c r="P1718" s="253"/>
      <c r="Q1718" s="293">
        <v>7500000</v>
      </c>
      <c r="R1718" s="252"/>
      <c r="S1718" s="27">
        <v>7500000</v>
      </c>
      <c r="T1718" s="252"/>
      <c r="U1718" s="252"/>
      <c r="V1718" s="252"/>
      <c r="W1718" s="252"/>
      <c r="X1718" s="252"/>
      <c r="Y1718" s="252"/>
      <c r="Z1718" s="252"/>
      <c r="AA1718" s="252"/>
      <c r="AB1718" s="252"/>
      <c r="AC1718" s="252"/>
      <c r="AD1718" s="252"/>
      <c r="AE1718" s="252"/>
      <c r="AF1718" s="252"/>
      <c r="AG1718" s="252"/>
      <c r="AH1718" s="252"/>
      <c r="AI1718" s="252"/>
      <c r="AJ1718" s="252"/>
      <c r="AK1718" s="252"/>
      <c r="AL1718" s="252"/>
      <c r="AM1718" s="252"/>
      <c r="AN1718" s="252"/>
      <c r="AO1718" s="252"/>
      <c r="AP1718" s="252"/>
      <c r="AQ1718" s="252"/>
      <c r="AR1718" s="252"/>
      <c r="AS1718" s="252"/>
      <c r="AT1718" s="252"/>
      <c r="AV1718" s="255"/>
      <c r="AW1718" s="255"/>
      <c r="AX1718" s="255"/>
      <c r="AY1718" s="255"/>
      <c r="AZ1718" s="244" t="s">
        <v>14908</v>
      </c>
      <c r="BB1718" s="256"/>
    </row>
    <row r="1719" spans="1:60" ht="18" customHeight="1">
      <c r="A1719" s="218">
        <f>SUBTOTAL(3,$AT$7:AT1719)</f>
        <v>1685</v>
      </c>
      <c r="B1719" s="251" t="s">
        <v>13061</v>
      </c>
      <c r="C1719" s="251" t="str">
        <f>MID(D964:D2656,4,3)</f>
        <v>009</v>
      </c>
      <c r="D1719" s="260" t="s">
        <v>5929</v>
      </c>
      <c r="E1719" s="258" t="s">
        <v>13062</v>
      </c>
      <c r="F1719" s="251" t="s">
        <v>13063</v>
      </c>
      <c r="G1719" s="251" t="s">
        <v>7106</v>
      </c>
      <c r="H1719" s="251"/>
      <c r="I1719" s="259" t="s">
        <v>7097</v>
      </c>
      <c r="J1719" s="252"/>
      <c r="K1719" s="259" t="s">
        <v>7097</v>
      </c>
      <c r="L1719" s="252"/>
      <c r="M1719" s="251" t="s">
        <v>12930</v>
      </c>
      <c r="N1719" s="251"/>
      <c r="O1719" s="251"/>
      <c r="P1719" s="251"/>
      <c r="Q1719" s="288">
        <v>6600000</v>
      </c>
      <c r="R1719" s="288"/>
      <c r="S1719" s="288"/>
      <c r="T1719" s="288"/>
      <c r="U1719" s="253">
        <v>6600000</v>
      </c>
      <c r="V1719" s="253"/>
      <c r="W1719" s="253"/>
      <c r="X1719" s="253"/>
      <c r="Y1719" s="253"/>
      <c r="Z1719" s="253"/>
      <c r="AA1719" s="253"/>
      <c r="AB1719" s="253"/>
      <c r="AC1719" s="253"/>
      <c r="AD1719" s="253"/>
      <c r="AE1719" s="253"/>
      <c r="AF1719" s="253"/>
      <c r="AG1719" s="253"/>
      <c r="AH1719" s="253"/>
      <c r="AI1719" s="253"/>
      <c r="AJ1719" s="253"/>
      <c r="AK1719" s="253"/>
      <c r="AL1719" s="253"/>
      <c r="AM1719" s="253"/>
      <c r="AN1719" s="253"/>
      <c r="AO1719" s="253"/>
      <c r="AP1719" s="253"/>
      <c r="AQ1719" s="253"/>
      <c r="AR1719" s="253"/>
      <c r="AS1719" s="253"/>
      <c r="AT1719" s="27">
        <f t="shared" ref="AT1719:AT1728" si="207">IF(SUM(R1719:U1719)&lt;(O1719+Q1719),(O1719+Q1719)-SUM(R1719:U1719),)</f>
        <v>0</v>
      </c>
      <c r="AZ1719" s="244" t="s">
        <v>14908</v>
      </c>
      <c r="BH1719" s="256"/>
    </row>
    <row r="1720" spans="1:60" ht="18" customHeight="1">
      <c r="A1720" s="218">
        <f>SUBTOTAL(3,$AT$7:AT1720)</f>
        <v>1686</v>
      </c>
      <c r="B1720" s="262" t="s">
        <v>10990</v>
      </c>
      <c r="C1720" s="251" t="str">
        <f>MID(D172:D1852,4,3)</f>
        <v>003</v>
      </c>
      <c r="D1720" s="260" t="s">
        <v>10991</v>
      </c>
      <c r="E1720" s="258" t="s">
        <v>10992</v>
      </c>
      <c r="F1720" s="251" t="s">
        <v>10993</v>
      </c>
      <c r="G1720" s="251" t="s">
        <v>496</v>
      </c>
      <c r="H1720" s="251"/>
      <c r="I1720" s="259" t="s">
        <v>8763</v>
      </c>
      <c r="J1720" s="252"/>
      <c r="K1720" s="259" t="s">
        <v>8763</v>
      </c>
      <c r="L1720" s="252"/>
      <c r="M1720" s="251" t="s">
        <v>10728</v>
      </c>
      <c r="N1720" s="251"/>
      <c r="O1720" s="251"/>
      <c r="P1720" s="251"/>
      <c r="Q1720" s="288">
        <v>8900000</v>
      </c>
      <c r="R1720" s="288"/>
      <c r="S1720" s="288"/>
      <c r="T1720" s="288"/>
      <c r="U1720" s="253"/>
      <c r="V1720" s="253"/>
      <c r="W1720" s="253"/>
      <c r="X1720" s="253"/>
      <c r="Y1720" s="253"/>
      <c r="Z1720" s="253"/>
      <c r="AA1720" s="253"/>
      <c r="AB1720" s="253"/>
      <c r="AC1720" s="253"/>
      <c r="AD1720" s="253"/>
      <c r="AE1720" s="253"/>
      <c r="AF1720" s="253"/>
      <c r="AG1720" s="253"/>
      <c r="AH1720" s="253"/>
      <c r="AI1720" s="253"/>
      <c r="AJ1720" s="253"/>
      <c r="AK1720" s="253"/>
      <c r="AL1720" s="253"/>
      <c r="AM1720" s="253"/>
      <c r="AN1720" s="253"/>
      <c r="AO1720" s="253"/>
      <c r="AP1720" s="253"/>
      <c r="AQ1720" s="253"/>
      <c r="AR1720" s="253"/>
      <c r="AS1720" s="253"/>
      <c r="AT1720" s="27">
        <f t="shared" si="207"/>
        <v>8900000</v>
      </c>
      <c r="AZ1720" s="244" t="s">
        <v>14908</v>
      </c>
      <c r="BH1720" s="256"/>
    </row>
    <row r="1721" spans="1:60" ht="18" customHeight="1">
      <c r="A1721" s="218">
        <f>SUBTOTAL(3,$AT$7:AT1721)</f>
        <v>1687</v>
      </c>
      <c r="B1721" s="251" t="s">
        <v>14566</v>
      </c>
      <c r="C1721" s="251" t="str">
        <f>MID(D1610:D3319,4,3)</f>
        <v>019</v>
      </c>
      <c r="D1721" s="260" t="s">
        <v>14567</v>
      </c>
      <c r="E1721" s="258" t="s">
        <v>14568</v>
      </c>
      <c r="F1721" s="251" t="s">
        <v>11762</v>
      </c>
      <c r="G1721" s="251" t="s">
        <v>496</v>
      </c>
      <c r="H1721" s="251"/>
      <c r="I1721" s="259" t="s">
        <v>14547</v>
      </c>
      <c r="J1721" s="252"/>
      <c r="K1721" s="259" t="s">
        <v>14547</v>
      </c>
      <c r="L1721" s="252"/>
      <c r="M1721" s="251" t="s">
        <v>14548</v>
      </c>
      <c r="N1721" s="251"/>
      <c r="O1721" s="251"/>
      <c r="P1721" s="251"/>
      <c r="Q1721" s="288">
        <v>8900000</v>
      </c>
      <c r="R1721" s="288"/>
      <c r="S1721" s="288"/>
      <c r="T1721" s="288"/>
      <c r="U1721" s="253"/>
      <c r="V1721" s="253"/>
      <c r="W1721" s="253"/>
      <c r="X1721" s="253"/>
      <c r="Y1721" s="253"/>
      <c r="Z1721" s="253"/>
      <c r="AA1721" s="253"/>
      <c r="AB1721" s="253"/>
      <c r="AC1721" s="253"/>
      <c r="AD1721" s="253"/>
      <c r="AE1721" s="253"/>
      <c r="AF1721" s="253"/>
      <c r="AG1721" s="253"/>
      <c r="AH1721" s="253"/>
      <c r="AI1721" s="253"/>
      <c r="AJ1721" s="253"/>
      <c r="AK1721" s="253"/>
      <c r="AL1721" s="253"/>
      <c r="AM1721" s="253"/>
      <c r="AN1721" s="253"/>
      <c r="AO1721" s="253"/>
      <c r="AP1721" s="253"/>
      <c r="AQ1721" s="253"/>
      <c r="AR1721" s="253"/>
      <c r="AS1721" s="253"/>
      <c r="AT1721" s="27">
        <f t="shared" si="207"/>
        <v>8900000</v>
      </c>
      <c r="AZ1721" s="244" t="s">
        <v>14908</v>
      </c>
      <c r="BH1721" s="256"/>
    </row>
    <row r="1722" spans="1:60" ht="18" customHeight="1">
      <c r="A1722" s="218">
        <f>SUBTOTAL(3,$AT$7:AT1722)</f>
        <v>1688</v>
      </c>
      <c r="B1722" s="251" t="s">
        <v>14713</v>
      </c>
      <c r="C1722" s="251" t="str">
        <f>MID(D1659:D3371,4,3)</f>
        <v>020</v>
      </c>
      <c r="D1722" s="260" t="s">
        <v>14714</v>
      </c>
      <c r="E1722" s="258" t="s">
        <v>14715</v>
      </c>
      <c r="F1722" s="251" t="s">
        <v>11260</v>
      </c>
      <c r="G1722" s="251" t="s">
        <v>496</v>
      </c>
      <c r="H1722" s="251"/>
      <c r="I1722" s="259" t="s">
        <v>10523</v>
      </c>
      <c r="J1722" s="252"/>
      <c r="K1722" s="259" t="s">
        <v>10523</v>
      </c>
      <c r="L1722" s="252"/>
      <c r="M1722" s="251" t="s">
        <v>10524</v>
      </c>
      <c r="N1722" s="251"/>
      <c r="O1722" s="251"/>
      <c r="P1722" s="251"/>
      <c r="Q1722" s="288">
        <v>8900000</v>
      </c>
      <c r="R1722" s="288"/>
      <c r="S1722" s="288"/>
      <c r="T1722" s="288"/>
      <c r="U1722" s="253"/>
      <c r="V1722" s="253"/>
      <c r="W1722" s="253"/>
      <c r="X1722" s="253"/>
      <c r="Y1722" s="253"/>
      <c r="Z1722" s="253"/>
      <c r="AA1722" s="253"/>
      <c r="AB1722" s="253"/>
      <c r="AC1722" s="253"/>
      <c r="AD1722" s="253"/>
      <c r="AE1722" s="253"/>
      <c r="AF1722" s="253"/>
      <c r="AG1722" s="253"/>
      <c r="AH1722" s="253"/>
      <c r="AI1722" s="253"/>
      <c r="AJ1722" s="253"/>
      <c r="AK1722" s="253"/>
      <c r="AL1722" s="253"/>
      <c r="AM1722" s="253"/>
      <c r="AN1722" s="253"/>
      <c r="AO1722" s="253"/>
      <c r="AP1722" s="253"/>
      <c r="AQ1722" s="253"/>
      <c r="AR1722" s="253"/>
      <c r="AS1722" s="253"/>
      <c r="AT1722" s="27">
        <f t="shared" si="207"/>
        <v>8900000</v>
      </c>
      <c r="AZ1722" s="244" t="s">
        <v>14908</v>
      </c>
      <c r="BH1722" s="256"/>
    </row>
    <row r="1723" spans="1:60" ht="18" customHeight="1">
      <c r="A1723" s="218">
        <f>SUBTOTAL(3,$AT$7:AT1723)</f>
        <v>1689</v>
      </c>
      <c r="B1723" s="251" t="s">
        <v>12695</v>
      </c>
      <c r="C1723" s="251" t="str">
        <f>MID(D823:D2513,4,3)</f>
        <v>008</v>
      </c>
      <c r="D1723" s="260" t="s">
        <v>12696</v>
      </c>
      <c r="E1723" s="258" t="s">
        <v>12697</v>
      </c>
      <c r="F1723" s="251" t="s">
        <v>10807</v>
      </c>
      <c r="G1723" s="251" t="s">
        <v>7106</v>
      </c>
      <c r="H1723" s="251"/>
      <c r="I1723" s="259" t="s">
        <v>7091</v>
      </c>
      <c r="J1723" s="252"/>
      <c r="K1723" s="259" t="s">
        <v>7091</v>
      </c>
      <c r="L1723" s="252"/>
      <c r="M1723" s="251" t="s">
        <v>12220</v>
      </c>
      <c r="N1723" s="251"/>
      <c r="O1723" s="251"/>
      <c r="P1723" s="251"/>
      <c r="Q1723" s="288">
        <v>8900000</v>
      </c>
      <c r="R1723" s="288"/>
      <c r="S1723" s="288"/>
      <c r="T1723" s="288"/>
      <c r="U1723" s="253"/>
      <c r="V1723" s="253"/>
      <c r="W1723" s="253"/>
      <c r="X1723" s="253"/>
      <c r="Y1723" s="253"/>
      <c r="Z1723" s="253"/>
      <c r="AA1723" s="253"/>
      <c r="AB1723" s="253"/>
      <c r="AC1723" s="253"/>
      <c r="AD1723" s="253"/>
      <c r="AE1723" s="253"/>
      <c r="AF1723" s="253"/>
      <c r="AG1723" s="253"/>
      <c r="AH1723" s="253"/>
      <c r="AI1723" s="253"/>
      <c r="AJ1723" s="253"/>
      <c r="AK1723" s="253"/>
      <c r="AL1723" s="253"/>
      <c r="AM1723" s="253"/>
      <c r="AN1723" s="253"/>
      <c r="AO1723" s="253"/>
      <c r="AP1723" s="253"/>
      <c r="AQ1723" s="253"/>
      <c r="AR1723" s="253"/>
      <c r="AS1723" s="253"/>
      <c r="AT1723" s="27">
        <f t="shared" si="207"/>
        <v>8900000</v>
      </c>
      <c r="AZ1723" s="244" t="s">
        <v>14908</v>
      </c>
      <c r="BH1723" s="256"/>
    </row>
    <row r="1724" spans="1:60" ht="18" customHeight="1">
      <c r="A1724" s="218">
        <f>SUBTOTAL(3,$AT$7:AT1724)</f>
        <v>1690</v>
      </c>
      <c r="B1724" s="251" t="s">
        <v>12036</v>
      </c>
      <c r="C1724" s="251" t="str">
        <f>MID(D561:D2247,4,3)</f>
        <v>007</v>
      </c>
      <c r="D1724" s="260" t="s">
        <v>12037</v>
      </c>
      <c r="E1724" s="258" t="s">
        <v>12038</v>
      </c>
      <c r="F1724" s="251" t="s">
        <v>8931</v>
      </c>
      <c r="G1724" s="251" t="s">
        <v>7106</v>
      </c>
      <c r="H1724" s="251"/>
      <c r="I1724" s="259" t="s">
        <v>7870</v>
      </c>
      <c r="J1724" s="252"/>
      <c r="K1724" s="259" t="s">
        <v>7870</v>
      </c>
      <c r="L1724" s="252"/>
      <c r="M1724" s="251" t="s">
        <v>12032</v>
      </c>
      <c r="N1724" s="251"/>
      <c r="O1724" s="251"/>
      <c r="P1724" s="251"/>
      <c r="Q1724" s="288">
        <v>8900000</v>
      </c>
      <c r="R1724" s="288"/>
      <c r="S1724" s="288"/>
      <c r="T1724" s="288"/>
      <c r="U1724" s="253"/>
      <c r="V1724" s="253"/>
      <c r="W1724" s="253"/>
      <c r="X1724" s="253"/>
      <c r="Y1724" s="253"/>
      <c r="Z1724" s="253"/>
      <c r="AA1724" s="253"/>
      <c r="AB1724" s="253"/>
      <c r="AC1724" s="253"/>
      <c r="AD1724" s="253"/>
      <c r="AE1724" s="253"/>
      <c r="AF1724" s="253"/>
      <c r="AG1724" s="253"/>
      <c r="AH1724" s="253"/>
      <c r="AI1724" s="253"/>
      <c r="AJ1724" s="253"/>
      <c r="AK1724" s="253"/>
      <c r="AL1724" s="253"/>
      <c r="AM1724" s="253"/>
      <c r="AN1724" s="253"/>
      <c r="AO1724" s="253"/>
      <c r="AP1724" s="253"/>
      <c r="AQ1724" s="253"/>
      <c r="AR1724" s="253"/>
      <c r="AS1724" s="253"/>
      <c r="AT1724" s="27">
        <f t="shared" si="207"/>
        <v>8900000</v>
      </c>
      <c r="AZ1724" s="244" t="s">
        <v>14908</v>
      </c>
      <c r="BH1724" s="256"/>
    </row>
    <row r="1725" spans="1:60" ht="18" customHeight="1">
      <c r="A1725" s="218">
        <f>SUBTOTAL(3,$AT$7:AT1725)</f>
        <v>1691</v>
      </c>
      <c r="B1725" s="251" t="s">
        <v>12075</v>
      </c>
      <c r="C1725" s="251" t="str">
        <f>MID(D591:D2278,4,3)</f>
        <v>007</v>
      </c>
      <c r="D1725" s="260" t="s">
        <v>12076</v>
      </c>
      <c r="E1725" s="258" t="s">
        <v>12077</v>
      </c>
      <c r="F1725" s="251" t="s">
        <v>11626</v>
      </c>
      <c r="G1725" s="251" t="s">
        <v>496</v>
      </c>
      <c r="H1725" s="251"/>
      <c r="I1725" s="259" t="s">
        <v>7870</v>
      </c>
      <c r="J1725" s="252"/>
      <c r="K1725" s="259" t="s">
        <v>7870</v>
      </c>
      <c r="L1725" s="252"/>
      <c r="M1725" s="251" t="s">
        <v>12035</v>
      </c>
      <c r="N1725" s="251"/>
      <c r="O1725" s="251"/>
      <c r="P1725" s="251"/>
      <c r="Q1725" s="288">
        <v>8900000</v>
      </c>
      <c r="R1725" s="288"/>
      <c r="S1725" s="288"/>
      <c r="T1725" s="288"/>
      <c r="U1725" s="253"/>
      <c r="V1725" s="253"/>
      <c r="W1725" s="253"/>
      <c r="X1725" s="253"/>
      <c r="Y1725" s="253"/>
      <c r="Z1725" s="253"/>
      <c r="AA1725" s="253"/>
      <c r="AB1725" s="253"/>
      <c r="AC1725" s="253"/>
      <c r="AD1725" s="253"/>
      <c r="AE1725" s="253"/>
      <c r="AF1725" s="253"/>
      <c r="AG1725" s="253"/>
      <c r="AH1725" s="253"/>
      <c r="AI1725" s="253"/>
      <c r="AJ1725" s="253"/>
      <c r="AK1725" s="253"/>
      <c r="AL1725" s="253"/>
      <c r="AM1725" s="253"/>
      <c r="AN1725" s="253"/>
      <c r="AO1725" s="253"/>
      <c r="AP1725" s="253"/>
      <c r="AQ1725" s="253"/>
      <c r="AR1725" s="253"/>
      <c r="AS1725" s="253"/>
      <c r="AT1725" s="27">
        <f t="shared" si="207"/>
        <v>8900000</v>
      </c>
      <c r="AZ1725" s="244" t="s">
        <v>14908</v>
      </c>
      <c r="BH1725" s="256"/>
    </row>
    <row r="1726" spans="1:60" ht="18" customHeight="1">
      <c r="A1726" s="218">
        <f>SUBTOTAL(3,$AT$7:AT1726)</f>
        <v>1692</v>
      </c>
      <c r="B1726" s="251" t="s">
        <v>12700</v>
      </c>
      <c r="C1726" s="251" t="str">
        <f>MID(D823:D2514,4,3)</f>
        <v>008</v>
      </c>
      <c r="D1726" s="260" t="s">
        <v>12701</v>
      </c>
      <c r="E1726" s="258" t="s">
        <v>12702</v>
      </c>
      <c r="F1726" s="251" t="s">
        <v>11167</v>
      </c>
      <c r="G1726" s="251" t="s">
        <v>7106</v>
      </c>
      <c r="H1726" s="251"/>
      <c r="I1726" s="259" t="s">
        <v>7091</v>
      </c>
      <c r="J1726" s="252"/>
      <c r="K1726" s="259" t="s">
        <v>7091</v>
      </c>
      <c r="L1726" s="252"/>
      <c r="M1726" s="251" t="s">
        <v>12223</v>
      </c>
      <c r="N1726" s="251"/>
      <c r="O1726" s="251"/>
      <c r="P1726" s="251"/>
      <c r="Q1726" s="288">
        <v>8900000</v>
      </c>
      <c r="R1726" s="288"/>
      <c r="S1726" s="288"/>
      <c r="T1726" s="288"/>
      <c r="U1726" s="253"/>
      <c r="V1726" s="253"/>
      <c r="W1726" s="253"/>
      <c r="X1726" s="253"/>
      <c r="Y1726" s="253"/>
      <c r="Z1726" s="253"/>
      <c r="AA1726" s="253"/>
      <c r="AB1726" s="253"/>
      <c r="AC1726" s="253"/>
      <c r="AD1726" s="253"/>
      <c r="AE1726" s="253"/>
      <c r="AF1726" s="253"/>
      <c r="AG1726" s="253"/>
      <c r="AH1726" s="253"/>
      <c r="AI1726" s="253"/>
      <c r="AJ1726" s="253"/>
      <c r="AK1726" s="253"/>
      <c r="AL1726" s="253"/>
      <c r="AM1726" s="253"/>
      <c r="AN1726" s="253"/>
      <c r="AO1726" s="253"/>
      <c r="AP1726" s="253"/>
      <c r="AQ1726" s="253"/>
      <c r="AR1726" s="253"/>
      <c r="AS1726" s="253"/>
      <c r="AT1726" s="27">
        <f t="shared" si="207"/>
        <v>8900000</v>
      </c>
      <c r="AZ1726" s="244" t="s">
        <v>14908</v>
      </c>
      <c r="BH1726" s="256"/>
    </row>
    <row r="1727" spans="1:60" ht="18" customHeight="1">
      <c r="A1727" s="218">
        <f>SUBTOTAL(3,$AT$7:AT1727)</f>
        <v>1693</v>
      </c>
      <c r="B1727" s="251"/>
      <c r="C1727" s="251" t="str">
        <f>MID(D824:D2515,4,3)</f>
        <v>012</v>
      </c>
      <c r="D1727" s="260" t="s">
        <v>14748</v>
      </c>
      <c r="E1727" s="258" t="s">
        <v>14749</v>
      </c>
      <c r="F1727" s="251"/>
      <c r="G1727" s="251"/>
      <c r="H1727" s="251"/>
      <c r="I1727" s="259"/>
      <c r="J1727" s="252"/>
      <c r="K1727" s="259"/>
      <c r="L1727" s="252"/>
      <c r="M1727" s="251" t="s">
        <v>14750</v>
      </c>
      <c r="N1727" s="251"/>
      <c r="O1727" s="251"/>
      <c r="P1727" s="251"/>
      <c r="Q1727" s="293">
        <v>7500000</v>
      </c>
      <c r="R1727" s="253"/>
      <c r="S1727" s="253"/>
      <c r="T1727" s="253"/>
      <c r="U1727" s="253"/>
      <c r="V1727" s="253"/>
      <c r="W1727" s="253"/>
      <c r="X1727" s="253"/>
      <c r="Y1727" s="253"/>
      <c r="Z1727" s="253"/>
      <c r="AA1727" s="253"/>
      <c r="AB1727" s="253"/>
      <c r="AC1727" s="253"/>
      <c r="AD1727" s="253"/>
      <c r="AE1727" s="253"/>
      <c r="AF1727" s="253"/>
      <c r="AG1727" s="253"/>
      <c r="AH1727" s="253"/>
      <c r="AI1727" s="253"/>
      <c r="AJ1727" s="253"/>
      <c r="AK1727" s="253"/>
      <c r="AL1727" s="253"/>
      <c r="AM1727" s="253"/>
      <c r="AN1727" s="253"/>
      <c r="AO1727" s="253"/>
      <c r="AP1727" s="253"/>
      <c r="AQ1727" s="253"/>
      <c r="AR1727" s="253"/>
      <c r="AS1727" s="253"/>
      <c r="AT1727" s="27">
        <f t="shared" si="207"/>
        <v>7500000</v>
      </c>
      <c r="AZ1727" s="244" t="s">
        <v>14908</v>
      </c>
      <c r="BH1727" s="256"/>
    </row>
    <row r="1728" spans="1:60" ht="18" customHeight="1">
      <c r="A1728" s="218">
        <f>SUBTOTAL(3,$AT$7:AT1728)</f>
        <v>1694</v>
      </c>
      <c r="B1728" s="251"/>
      <c r="C1728" s="251" t="str">
        <f>MID(D825:D2516,4,3)</f>
        <v>002</v>
      </c>
      <c r="D1728" s="260" t="s">
        <v>14746</v>
      </c>
      <c r="E1728" s="258" t="s">
        <v>14747</v>
      </c>
      <c r="F1728" s="251"/>
      <c r="G1728" s="251"/>
      <c r="H1728" s="251"/>
      <c r="I1728" s="259"/>
      <c r="J1728" s="252"/>
      <c r="K1728" s="259"/>
      <c r="L1728" s="252"/>
      <c r="M1728" s="251" t="s">
        <v>10516</v>
      </c>
      <c r="N1728" s="251"/>
      <c r="O1728" s="251"/>
      <c r="P1728" s="251"/>
      <c r="Q1728" s="293">
        <v>7500000</v>
      </c>
      <c r="R1728" s="253"/>
      <c r="S1728" s="253"/>
      <c r="T1728" s="253"/>
      <c r="U1728" s="253"/>
      <c r="V1728" s="253"/>
      <c r="W1728" s="253"/>
      <c r="X1728" s="253"/>
      <c r="Y1728" s="253"/>
      <c r="Z1728" s="253"/>
      <c r="AA1728" s="253"/>
      <c r="AB1728" s="253"/>
      <c r="AC1728" s="253"/>
      <c r="AD1728" s="253"/>
      <c r="AE1728" s="253"/>
      <c r="AF1728" s="253"/>
      <c r="AG1728" s="253"/>
      <c r="AH1728" s="253"/>
      <c r="AI1728" s="253"/>
      <c r="AJ1728" s="253"/>
      <c r="AK1728" s="253"/>
      <c r="AL1728" s="253"/>
      <c r="AM1728" s="253"/>
      <c r="AN1728" s="253"/>
      <c r="AO1728" s="253"/>
      <c r="AP1728" s="253"/>
      <c r="AQ1728" s="253"/>
      <c r="AR1728" s="253"/>
      <c r="AS1728" s="253"/>
      <c r="AT1728" s="27">
        <f t="shared" si="207"/>
        <v>7500000</v>
      </c>
      <c r="AZ1728" s="244" t="s">
        <v>14908</v>
      </c>
      <c r="BH1728" s="256"/>
    </row>
    <row r="1729" spans="1:60" ht="18" customHeight="1">
      <c r="A1729" s="218">
        <f>SUBTOTAL(3,$AT$7:AT1729)</f>
        <v>1695</v>
      </c>
      <c r="B1729" s="251" t="s">
        <v>13040</v>
      </c>
      <c r="C1729" s="251" t="str">
        <f>MID(D964:D2657,4,3)</f>
        <v>009</v>
      </c>
      <c r="D1729" s="260" t="s">
        <v>13041</v>
      </c>
      <c r="E1729" s="258" t="s">
        <v>13042</v>
      </c>
      <c r="F1729" s="251" t="s">
        <v>11411</v>
      </c>
      <c r="G1729" s="251" t="s">
        <v>7106</v>
      </c>
      <c r="H1729" s="251"/>
      <c r="I1729" s="259" t="s">
        <v>7097</v>
      </c>
      <c r="J1729" s="252"/>
      <c r="K1729" s="259" t="s">
        <v>7097</v>
      </c>
      <c r="L1729" s="252"/>
      <c r="M1729" s="251" t="s">
        <v>12946</v>
      </c>
      <c r="N1729" s="251"/>
      <c r="O1729" s="251"/>
      <c r="P1729" s="251"/>
      <c r="Q1729" s="288">
        <v>6600000</v>
      </c>
      <c r="R1729" s="288"/>
      <c r="S1729" s="288"/>
      <c r="T1729" s="288"/>
      <c r="U1729" s="253"/>
      <c r="V1729" s="253"/>
      <c r="W1729" s="253">
        <v>6600000</v>
      </c>
      <c r="X1729" s="253"/>
      <c r="Y1729" s="253"/>
      <c r="Z1729" s="253"/>
      <c r="AA1729" s="253"/>
      <c r="AB1729" s="253"/>
      <c r="AC1729" s="253"/>
      <c r="AD1729" s="253"/>
      <c r="AE1729" s="253"/>
      <c r="AF1729" s="253"/>
      <c r="AG1729" s="253"/>
      <c r="AH1729" s="253"/>
      <c r="AI1729" s="253"/>
      <c r="AJ1729" s="253"/>
      <c r="AK1729" s="253"/>
      <c r="AL1729" s="253"/>
      <c r="AM1729" s="253"/>
      <c r="AN1729" s="253"/>
      <c r="AO1729" s="253"/>
      <c r="AP1729" s="253"/>
      <c r="AQ1729" s="253"/>
      <c r="AR1729" s="253"/>
      <c r="AS1729" s="253"/>
      <c r="AT1729" s="27">
        <v>0</v>
      </c>
      <c r="BA1729" s="244" t="s">
        <v>15000</v>
      </c>
      <c r="BH1729" s="256"/>
    </row>
    <row r="1730" spans="1:60" ht="18" customHeight="1">
      <c r="A1730" s="218">
        <f>SUBTOTAL(3,$AT$7:AT1730)</f>
        <v>1696</v>
      </c>
      <c r="B1730" s="251" t="s">
        <v>11750</v>
      </c>
      <c r="C1730" s="251" t="str">
        <f>MID(D444:D2126,4,3)</f>
        <v>004</v>
      </c>
      <c r="D1730" s="260" t="s">
        <v>6187</v>
      </c>
      <c r="E1730" s="258" t="s">
        <v>11751</v>
      </c>
      <c r="F1730" s="251" t="s">
        <v>11752</v>
      </c>
      <c r="G1730" s="251" t="s">
        <v>7106</v>
      </c>
      <c r="H1730" s="251"/>
      <c r="I1730" s="259" t="s">
        <v>8848</v>
      </c>
      <c r="J1730" s="252"/>
      <c r="K1730" s="259" t="s">
        <v>8848</v>
      </c>
      <c r="L1730" s="252"/>
      <c r="M1730" s="251" t="s">
        <v>11000</v>
      </c>
      <c r="N1730" s="251"/>
      <c r="O1730" s="251"/>
      <c r="P1730" s="251"/>
      <c r="Q1730" s="288">
        <v>7500000</v>
      </c>
      <c r="R1730" s="288"/>
      <c r="S1730" s="288"/>
      <c r="T1730" s="288"/>
      <c r="U1730" s="253">
        <v>7500000</v>
      </c>
      <c r="V1730" s="253"/>
      <c r="W1730" s="253"/>
      <c r="X1730" s="253"/>
      <c r="Y1730" s="253"/>
      <c r="Z1730" s="253"/>
      <c r="AA1730" s="253"/>
      <c r="AB1730" s="253"/>
      <c r="AC1730" s="253"/>
      <c r="AD1730" s="253"/>
      <c r="AE1730" s="253"/>
      <c r="AF1730" s="253"/>
      <c r="AG1730" s="253"/>
      <c r="AH1730" s="253"/>
      <c r="AI1730" s="253"/>
      <c r="AJ1730" s="253"/>
      <c r="AK1730" s="253"/>
      <c r="AL1730" s="253"/>
      <c r="AM1730" s="253"/>
      <c r="AN1730" s="253"/>
      <c r="AO1730" s="253"/>
      <c r="AP1730" s="253"/>
      <c r="AQ1730" s="253"/>
      <c r="AR1730" s="253"/>
      <c r="AS1730" s="253"/>
      <c r="AT1730" s="27">
        <v>0</v>
      </c>
      <c r="AX1730" s="244" t="s">
        <v>14946</v>
      </c>
      <c r="BH1730" s="256"/>
    </row>
    <row r="1731" spans="1:60" ht="18" customHeight="1">
      <c r="A1731" s="218">
        <f>SUBTOTAL(3,$AT$7:AT1731)</f>
        <v>1697</v>
      </c>
      <c r="B1731" s="251" t="s">
        <v>11904</v>
      </c>
      <c r="C1731" s="251" t="str">
        <f>MID(D504:D2189,4,3)</f>
        <v>004</v>
      </c>
      <c r="D1731" s="260" t="s">
        <v>6932</v>
      </c>
      <c r="E1731" s="258" t="s">
        <v>11905</v>
      </c>
      <c r="F1731" s="251" t="s">
        <v>10892</v>
      </c>
      <c r="G1731" s="251" t="s">
        <v>496</v>
      </c>
      <c r="H1731" s="251"/>
      <c r="I1731" s="259" t="s">
        <v>8848</v>
      </c>
      <c r="J1731" s="252"/>
      <c r="K1731" s="259" t="s">
        <v>8848</v>
      </c>
      <c r="L1731" s="252"/>
      <c r="M1731" s="251" t="s">
        <v>11000</v>
      </c>
      <c r="N1731" s="251"/>
      <c r="O1731" s="251"/>
      <c r="P1731" s="251"/>
      <c r="Q1731" s="288">
        <v>7500000</v>
      </c>
      <c r="R1731" s="288"/>
      <c r="S1731" s="288"/>
      <c r="T1731" s="288"/>
      <c r="U1731" s="253">
        <v>7500000</v>
      </c>
      <c r="V1731" s="253"/>
      <c r="W1731" s="253"/>
      <c r="X1731" s="253"/>
      <c r="Y1731" s="253"/>
      <c r="Z1731" s="253"/>
      <c r="AA1731" s="253"/>
      <c r="AB1731" s="253"/>
      <c r="AC1731" s="253"/>
      <c r="AD1731" s="253"/>
      <c r="AE1731" s="253"/>
      <c r="AF1731" s="253"/>
      <c r="AG1731" s="253"/>
      <c r="AH1731" s="253"/>
      <c r="AI1731" s="253"/>
      <c r="AJ1731" s="253"/>
      <c r="AK1731" s="253"/>
      <c r="AL1731" s="253"/>
      <c r="AM1731" s="253"/>
      <c r="AN1731" s="253"/>
      <c r="AO1731" s="253"/>
      <c r="AP1731" s="253"/>
      <c r="AQ1731" s="253"/>
      <c r="AR1731" s="253"/>
      <c r="AS1731" s="253"/>
      <c r="AT1731" s="27">
        <v>0</v>
      </c>
      <c r="AX1731" s="244" t="s">
        <v>14947</v>
      </c>
      <c r="BH1731" s="256"/>
    </row>
    <row r="1732" spans="1:60" ht="18" customHeight="1">
      <c r="A1732" s="218">
        <f>SUBTOTAL(3,$AT$7:AT1732)</f>
        <v>1698</v>
      </c>
      <c r="B1732" s="251" t="s">
        <v>13451</v>
      </c>
      <c r="C1732" s="251" t="str">
        <f>MID(D1140:D2838,4,3)</f>
        <v>009</v>
      </c>
      <c r="D1732" s="260" t="s">
        <v>13452</v>
      </c>
      <c r="E1732" s="258" t="s">
        <v>11754</v>
      </c>
      <c r="F1732" s="251" t="s">
        <v>12082</v>
      </c>
      <c r="G1732" s="251" t="s">
        <v>7106</v>
      </c>
      <c r="H1732" s="251"/>
      <c r="I1732" s="259" t="s">
        <v>7097</v>
      </c>
      <c r="J1732" s="252"/>
      <c r="K1732" s="259" t="s">
        <v>7097</v>
      </c>
      <c r="L1732" s="252"/>
      <c r="M1732" s="251" t="s">
        <v>12933</v>
      </c>
      <c r="N1732" s="251"/>
      <c r="O1732" s="251"/>
      <c r="P1732" s="251"/>
      <c r="Q1732" s="288">
        <v>6600000</v>
      </c>
      <c r="R1732" s="288"/>
      <c r="S1732" s="288"/>
      <c r="T1732" s="288"/>
      <c r="U1732" s="253"/>
      <c r="V1732" s="253"/>
      <c r="W1732" s="253"/>
      <c r="X1732" s="253"/>
      <c r="Y1732" s="253"/>
      <c r="Z1732" s="253"/>
      <c r="AA1732" s="253">
        <v>6600000</v>
      </c>
      <c r="AB1732" s="253"/>
      <c r="AC1732" s="253"/>
      <c r="AD1732" s="253"/>
      <c r="AE1732" s="253"/>
      <c r="AF1732" s="253"/>
      <c r="AG1732" s="253"/>
      <c r="AH1732" s="253"/>
      <c r="AI1732" s="253">
        <v>0</v>
      </c>
      <c r="AJ1732" s="253"/>
      <c r="AK1732" s="253">
        <v>7950000</v>
      </c>
      <c r="AL1732" s="253"/>
      <c r="AM1732" s="253"/>
      <c r="AN1732" s="253"/>
      <c r="AO1732" s="253"/>
      <c r="AP1732" s="253"/>
      <c r="AQ1732" s="253"/>
      <c r="AR1732" s="253"/>
      <c r="AS1732" s="253">
        <f>IF(SUM(AL1732:AM1732)&lt;SUM(AK1732),SUM(AK1732)-SUM(AL1732:AM1732),)</f>
        <v>7950000</v>
      </c>
      <c r="AT1732" s="27">
        <f>AI1732+AS1732</f>
        <v>7950000</v>
      </c>
      <c r="BA1732" s="244" t="s">
        <v>14973</v>
      </c>
      <c r="BH1732" s="256"/>
    </row>
    <row r="1733" spans="1:60" ht="18" customHeight="1">
      <c r="A1733" s="218">
        <f>SUBTOTAL(3,$AT$7:AT1733)</f>
        <v>1699</v>
      </c>
      <c r="B1733" s="251" t="s">
        <v>11863</v>
      </c>
      <c r="C1733" s="251" t="str">
        <f>MID(D489:D2173,4,3)</f>
        <v>004</v>
      </c>
      <c r="D1733" s="260" t="s">
        <v>6871</v>
      </c>
      <c r="E1733" s="258" t="s">
        <v>11864</v>
      </c>
      <c r="F1733" s="251" t="s">
        <v>11865</v>
      </c>
      <c r="G1733" s="251" t="s">
        <v>496</v>
      </c>
      <c r="H1733" s="251"/>
      <c r="I1733" s="259" t="s">
        <v>8848</v>
      </c>
      <c r="J1733" s="252"/>
      <c r="K1733" s="259" t="s">
        <v>8848</v>
      </c>
      <c r="L1733" s="252"/>
      <c r="M1733" s="251" t="s">
        <v>11004</v>
      </c>
      <c r="N1733" s="251"/>
      <c r="O1733" s="251"/>
      <c r="P1733" s="251"/>
      <c r="Q1733" s="288">
        <v>7500000</v>
      </c>
      <c r="R1733" s="288"/>
      <c r="S1733" s="288"/>
      <c r="T1733" s="288"/>
      <c r="U1733" s="253">
        <v>7500000</v>
      </c>
      <c r="V1733" s="253"/>
      <c r="W1733" s="253"/>
      <c r="X1733" s="253"/>
      <c r="Y1733" s="253"/>
      <c r="Z1733" s="253"/>
      <c r="AA1733" s="253"/>
      <c r="AB1733" s="253"/>
      <c r="AC1733" s="253"/>
      <c r="AD1733" s="253"/>
      <c r="AE1733" s="253"/>
      <c r="AF1733" s="253"/>
      <c r="AG1733" s="253"/>
      <c r="AH1733" s="253"/>
      <c r="AI1733" s="253">
        <v>0</v>
      </c>
      <c r="AJ1733" s="253"/>
      <c r="AK1733" s="253">
        <v>8450000</v>
      </c>
      <c r="AL1733" s="253"/>
      <c r="AM1733" s="253"/>
      <c r="AN1733" s="253"/>
      <c r="AO1733" s="253"/>
      <c r="AP1733" s="253"/>
      <c r="AQ1733" s="253"/>
      <c r="AR1733" s="253"/>
      <c r="AS1733" s="253">
        <f>IF(SUM(AL1733:AM1733)&lt;SUM(AK1733),SUM(AK1733)-SUM(AL1733:AM1733),)</f>
        <v>8450000</v>
      </c>
      <c r="AT1733" s="27">
        <f>AI1733+AS1733</f>
        <v>8450000</v>
      </c>
      <c r="BA1733" s="244" t="s">
        <v>14976</v>
      </c>
      <c r="BH1733" s="256"/>
    </row>
    <row r="1734" spans="1:60" ht="18" customHeight="1">
      <c r="A1734" s="218">
        <f>SUBTOTAL(3,$AT$7:AT1734)</f>
        <v>1700</v>
      </c>
      <c r="B1734" s="251" t="s">
        <v>14417</v>
      </c>
      <c r="C1734" s="251" t="str">
        <f>MID(D1544:D3250,4,3)</f>
        <v>018</v>
      </c>
      <c r="D1734" s="260" t="s">
        <v>14418</v>
      </c>
      <c r="E1734" s="258" t="s">
        <v>14419</v>
      </c>
      <c r="F1734" s="251" t="s">
        <v>11878</v>
      </c>
      <c r="G1734" s="251" t="s">
        <v>496</v>
      </c>
      <c r="H1734" s="251"/>
      <c r="I1734" s="259" t="s">
        <v>8633</v>
      </c>
      <c r="J1734" s="252"/>
      <c r="K1734" s="259" t="s">
        <v>8633</v>
      </c>
      <c r="L1734" s="252"/>
      <c r="M1734" s="251" t="s">
        <v>14344</v>
      </c>
      <c r="N1734" s="251"/>
      <c r="O1734" s="251"/>
      <c r="P1734" s="251"/>
      <c r="Q1734" s="288">
        <v>6600000</v>
      </c>
      <c r="R1734" s="288"/>
      <c r="S1734" s="288"/>
      <c r="T1734" s="288"/>
      <c r="U1734" s="253"/>
      <c r="V1734" s="253"/>
      <c r="W1734" s="253">
        <v>6600000</v>
      </c>
      <c r="X1734" s="253"/>
      <c r="Y1734" s="253"/>
      <c r="Z1734" s="253"/>
      <c r="AA1734" s="253"/>
      <c r="AB1734" s="253"/>
      <c r="AC1734" s="253"/>
      <c r="AD1734" s="253"/>
      <c r="AE1734" s="253"/>
      <c r="AF1734" s="253"/>
      <c r="AG1734" s="253"/>
      <c r="AH1734" s="253"/>
      <c r="AI1734" s="253">
        <v>0</v>
      </c>
      <c r="AJ1734" s="253"/>
      <c r="AK1734" s="253">
        <v>7950000</v>
      </c>
      <c r="AL1734" s="253"/>
      <c r="AM1734" s="253"/>
      <c r="AN1734" s="253"/>
      <c r="AO1734" s="253"/>
      <c r="AP1734" s="253"/>
      <c r="AQ1734" s="253"/>
      <c r="AR1734" s="253"/>
      <c r="AS1734" s="253">
        <f>IF(SUM(AL1734:AM1734)&lt;SUM(AK1734),SUM(AK1734)-SUM(AL1734:AM1734),)</f>
        <v>7950000</v>
      </c>
      <c r="AT1734" s="27">
        <f>AI1734+AS1734</f>
        <v>7950000</v>
      </c>
      <c r="BA1734" s="244" t="s">
        <v>14977</v>
      </c>
      <c r="BH1734" s="256"/>
    </row>
    <row r="1735" spans="1:60" ht="18" customHeight="1">
      <c r="A1735" s="218">
        <f>SUBTOTAL(3,$AT$7:AT1735)</f>
        <v>1701</v>
      </c>
      <c r="B1735" s="251" t="s">
        <v>11282</v>
      </c>
      <c r="C1735" s="251" t="str">
        <f>MID(D265:D1946,4,3)</f>
        <v>004</v>
      </c>
      <c r="D1735" s="260" t="s">
        <v>6640</v>
      </c>
      <c r="E1735" s="258" t="s">
        <v>11283</v>
      </c>
      <c r="F1735" s="251" t="s">
        <v>10579</v>
      </c>
      <c r="G1735" s="251" t="s">
        <v>7106</v>
      </c>
      <c r="H1735" s="251"/>
      <c r="I1735" s="259" t="s">
        <v>8848</v>
      </c>
      <c r="J1735" s="252"/>
      <c r="K1735" s="259" t="s">
        <v>8848</v>
      </c>
      <c r="L1735" s="252"/>
      <c r="M1735" s="251" t="s">
        <v>11037</v>
      </c>
      <c r="N1735" s="251"/>
      <c r="O1735" s="251"/>
      <c r="P1735" s="251"/>
      <c r="Q1735" s="288">
        <v>7500000</v>
      </c>
      <c r="R1735" s="288"/>
      <c r="S1735" s="288"/>
      <c r="T1735" s="288"/>
      <c r="U1735" s="253">
        <v>7500000</v>
      </c>
      <c r="V1735" s="253"/>
      <c r="W1735" s="253"/>
      <c r="X1735" s="253"/>
      <c r="Y1735" s="253"/>
      <c r="Z1735" s="253"/>
      <c r="AA1735" s="253"/>
      <c r="AB1735" s="253"/>
      <c r="AC1735" s="253"/>
      <c r="AD1735" s="253"/>
      <c r="AE1735" s="253"/>
      <c r="AF1735" s="253"/>
      <c r="AG1735" s="253"/>
      <c r="AH1735" s="253"/>
      <c r="AI1735" s="253">
        <v>0</v>
      </c>
      <c r="AJ1735" s="253"/>
      <c r="AK1735" s="253">
        <v>0</v>
      </c>
      <c r="AL1735" s="253"/>
      <c r="AM1735" s="253"/>
      <c r="AN1735" s="253"/>
      <c r="AO1735" s="253"/>
      <c r="AP1735" s="253"/>
      <c r="AQ1735" s="253"/>
      <c r="AR1735" s="253"/>
      <c r="AS1735" s="253">
        <f>IF(SUM(AL1735:AM1735)&lt;SUM(AK1735),SUM(AK1735)-SUM(AL1735:AM1735),)</f>
        <v>0</v>
      </c>
      <c r="AT1735" s="27">
        <f>AI1735+AS1735</f>
        <v>0</v>
      </c>
      <c r="BA1735" s="244" t="s">
        <v>15005</v>
      </c>
      <c r="BH1735" s="256"/>
    </row>
    <row r="1736" spans="1:60" ht="18" customHeight="1">
      <c r="A1736" s="218">
        <f>SUBTOTAL(3,$AT$7:AT1736)</f>
        <v>1702</v>
      </c>
      <c r="B1736" s="251" t="s">
        <v>14491</v>
      </c>
      <c r="C1736" s="251" t="str">
        <f>MID(D1576:D3283,4,3)</f>
        <v>018</v>
      </c>
      <c r="D1736" s="260" t="s">
        <v>14492</v>
      </c>
      <c r="E1736" s="258" t="s">
        <v>14493</v>
      </c>
      <c r="F1736" s="251" t="s">
        <v>8797</v>
      </c>
      <c r="G1736" s="251" t="s">
        <v>496</v>
      </c>
      <c r="H1736" s="251"/>
      <c r="I1736" s="259" t="s">
        <v>8633</v>
      </c>
      <c r="J1736" s="252"/>
      <c r="K1736" s="259" t="s">
        <v>8633</v>
      </c>
      <c r="L1736" s="252"/>
      <c r="M1736" s="251" t="s">
        <v>14344</v>
      </c>
      <c r="N1736" s="251"/>
      <c r="O1736" s="251"/>
      <c r="P1736" s="251"/>
      <c r="Q1736" s="288">
        <v>6600000</v>
      </c>
      <c r="R1736" s="288"/>
      <c r="S1736" s="288"/>
      <c r="T1736" s="288"/>
      <c r="U1736" s="253"/>
      <c r="V1736" s="253"/>
      <c r="W1736" s="253"/>
      <c r="X1736" s="253"/>
      <c r="Y1736" s="253"/>
      <c r="Z1736" s="253"/>
      <c r="AA1736" s="253"/>
      <c r="AB1736" s="253"/>
      <c r="AC1736" s="253">
        <v>6600000</v>
      </c>
      <c r="AD1736" s="253"/>
      <c r="AE1736" s="253"/>
      <c r="AF1736" s="253"/>
      <c r="AG1736" s="253"/>
      <c r="AH1736" s="253"/>
      <c r="AI1736" s="253">
        <v>0</v>
      </c>
      <c r="AJ1736" s="253"/>
      <c r="AK1736" s="253">
        <v>0</v>
      </c>
      <c r="AL1736" s="253"/>
      <c r="AM1736" s="253"/>
      <c r="AN1736" s="253"/>
      <c r="AO1736" s="253"/>
      <c r="AP1736" s="253"/>
      <c r="AQ1736" s="253"/>
      <c r="AR1736" s="253"/>
      <c r="AS1736" s="253">
        <f>IF(SUM(AL1736:AM1736)&lt;SUM(AK1736),SUM(AK1736)-SUM(AL1736:AM1736),)</f>
        <v>0</v>
      </c>
      <c r="AT1736" s="27">
        <f>AI1736+AS1736</f>
        <v>0</v>
      </c>
      <c r="BA1736" s="244" t="s">
        <v>15006</v>
      </c>
      <c r="BH1736" s="256"/>
    </row>
  </sheetData>
  <autoFilter ref="A6:WXS1690" xr:uid="{FB144EC8-520A-49D2-B976-E892CBA3AB37}">
    <sortState xmlns:xlrd2="http://schemas.microsoft.com/office/spreadsheetml/2017/richdata2" ref="A9:WXB1690">
      <sortCondition ref="D6:D1669"/>
    </sortState>
  </autoFilter>
  <mergeCells count="40">
    <mergeCell ref="A1678:O1678"/>
    <mergeCell ref="O4:O6"/>
    <mergeCell ref="AT4:AT6"/>
    <mergeCell ref="AV4:BC5"/>
    <mergeCell ref="I4:I6"/>
    <mergeCell ref="J4:J6"/>
    <mergeCell ref="K4:K6"/>
    <mergeCell ref="L4:L6"/>
    <mergeCell ref="M4:M6"/>
    <mergeCell ref="N4:N6"/>
    <mergeCell ref="V4:W5"/>
    <mergeCell ref="AF4:AG5"/>
    <mergeCell ref="AI4:AI6"/>
    <mergeCell ref="Z4:AA5"/>
    <mergeCell ref="AH4:AH6"/>
    <mergeCell ref="AJ4:AJ6"/>
    <mergeCell ref="BF4:BF6"/>
    <mergeCell ref="P4:P6"/>
    <mergeCell ref="X4:Y5"/>
    <mergeCell ref="Q4:Q6"/>
    <mergeCell ref="AB4:AC5"/>
    <mergeCell ref="AK4:AK6"/>
    <mergeCell ref="AN4:AO5"/>
    <mergeCell ref="AR4:AR6"/>
    <mergeCell ref="A1:AT1"/>
    <mergeCell ref="A2:AT2"/>
    <mergeCell ref="A4:A6"/>
    <mergeCell ref="B4:B6"/>
    <mergeCell ref="C4:C6"/>
    <mergeCell ref="D4:D6"/>
    <mergeCell ref="E4:E6"/>
    <mergeCell ref="F4:F6"/>
    <mergeCell ref="G4:G6"/>
    <mergeCell ref="H4:H6"/>
    <mergeCell ref="R4:S5"/>
    <mergeCell ref="T4:U5"/>
    <mergeCell ref="AD4:AE5"/>
    <mergeCell ref="AL4:AM5"/>
    <mergeCell ref="AS4:AS6"/>
    <mergeCell ref="AP4:AQ5"/>
  </mergeCells>
  <conditionalFormatting sqref="B1322">
    <cfRule type="duplicateValues" dxfId="17" priority="12"/>
  </conditionalFormatting>
  <conditionalFormatting sqref="B1653">
    <cfRule type="duplicateValues" dxfId="16" priority="11"/>
  </conditionalFormatting>
  <conditionalFormatting sqref="B1654:B1660 B1323:B1652 B7:B1321 B1711:B1736">
    <cfRule type="duplicateValues" dxfId="15" priority="330"/>
  </conditionalFormatting>
  <conditionalFormatting sqref="B1700:B1709">
    <cfRule type="duplicateValues" dxfId="14" priority="8"/>
  </conditionalFormatting>
  <conditionalFormatting sqref="B1707:B1709">
    <cfRule type="duplicateValues" dxfId="13" priority="6"/>
  </conditionalFormatting>
  <conditionalFormatting sqref="B1710">
    <cfRule type="duplicateValues" dxfId="12" priority="4"/>
  </conditionalFormatting>
  <conditionalFormatting sqref="B1721 B1323:B1652 B1736 B1734 B1716:B1717 B1713:B1714">
    <cfRule type="duplicateValues" dxfId="11" priority="13"/>
  </conditionalFormatting>
  <conditionalFormatting sqref="D7:D1660 D1711:D1736">
    <cfRule type="duplicateValues" dxfId="10" priority="333" stopIfTrue="1"/>
  </conditionalFormatting>
  <conditionalFormatting sqref="D1674 E1675">
    <cfRule type="duplicateValues" dxfId="9" priority="2"/>
    <cfRule type="duplicateValues" dxfId="8" priority="3"/>
  </conditionalFormatting>
  <conditionalFormatting sqref="D1676:D1677">
    <cfRule type="duplicateValues" dxfId="7" priority="1" stopIfTrue="1"/>
  </conditionalFormatting>
  <conditionalFormatting sqref="D1700:D1705">
    <cfRule type="duplicateValues" dxfId="6" priority="9"/>
  </conditionalFormatting>
  <conditionalFormatting sqref="D1700:D1709">
    <cfRule type="duplicateValues" dxfId="5" priority="7" stopIfTrue="1"/>
  </conditionalFormatting>
  <conditionalFormatting sqref="D1710">
    <cfRule type="duplicateValues" dxfId="4" priority="5" stopIfTrue="1"/>
  </conditionalFormatting>
  <conditionalFormatting sqref="D1711:D1712 D1715 D7:D1094 D1735 D1733 D1723:D1731 D1719:D1720">
    <cfRule type="duplicateValues" dxfId="3" priority="14"/>
  </conditionalFormatting>
  <pageMargins left="0.7" right="0.7" top="0.75" bottom="0.75" header="0.3" footer="0.3"/>
  <pageSetup paperSize="9" scale="87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0A54A-EAC7-4294-93B1-50AFBE6F54AB}">
  <sheetPr codeName="Sheet7"/>
  <dimension ref="A1:L21"/>
  <sheetViews>
    <sheetView zoomScaleNormal="100" workbookViewId="0">
      <selection activeCell="C13" sqref="C13:J13"/>
    </sheetView>
  </sheetViews>
  <sheetFormatPr defaultRowHeight="15"/>
  <cols>
    <col min="1" max="1" width="12.42578125" customWidth="1"/>
    <col min="2" max="2" width="20.7109375" style="125" customWidth="1"/>
    <col min="3" max="3" width="20.85546875" customWidth="1"/>
    <col min="4" max="4" width="20.140625" customWidth="1"/>
    <col min="5" max="5" width="20.28515625" customWidth="1"/>
    <col min="6" max="6" width="17.7109375" customWidth="1"/>
    <col min="7" max="7" width="18.5703125" customWidth="1"/>
    <col min="8" max="8" width="15.140625" customWidth="1"/>
    <col min="9" max="12" width="17.7109375" customWidth="1"/>
  </cols>
  <sheetData>
    <row r="1" spans="1:12" ht="16.5">
      <c r="A1" s="302"/>
      <c r="B1" s="387"/>
      <c r="C1" s="302"/>
      <c r="D1" s="302"/>
      <c r="E1" s="302"/>
      <c r="F1" s="302"/>
      <c r="G1" s="302"/>
      <c r="H1" s="302"/>
      <c r="I1" s="302"/>
      <c r="J1" s="302"/>
    </row>
    <row r="2" spans="1:12" ht="18.75">
      <c r="A2" s="303"/>
      <c r="B2" s="388"/>
      <c r="C2" s="303"/>
      <c r="D2" s="535" t="s">
        <v>14786</v>
      </c>
      <c r="E2" s="535"/>
      <c r="F2" s="535"/>
      <c r="G2" s="535"/>
      <c r="H2" s="535"/>
      <c r="I2" s="535"/>
      <c r="J2" s="304"/>
    </row>
    <row r="3" spans="1:12" ht="18.75">
      <c r="A3" s="304"/>
      <c r="B3" s="388"/>
      <c r="C3" s="303"/>
      <c r="D3" s="534" t="s">
        <v>14998</v>
      </c>
      <c r="E3" s="534"/>
      <c r="F3" s="534"/>
      <c r="G3" s="534"/>
      <c r="H3" s="534"/>
      <c r="I3" s="534"/>
      <c r="J3" s="303"/>
    </row>
    <row r="4" spans="1:12" ht="18.75">
      <c r="A4" s="304"/>
      <c r="B4" s="388"/>
      <c r="C4" s="303"/>
      <c r="D4" s="536" t="s">
        <v>14787</v>
      </c>
      <c r="E4" s="536"/>
      <c r="F4" s="536"/>
      <c r="G4" s="536"/>
      <c r="H4" s="536"/>
      <c r="I4" s="536"/>
      <c r="J4" s="303"/>
    </row>
    <row r="5" spans="1:12" ht="16.5">
      <c r="A5" s="302"/>
      <c r="B5" s="387"/>
      <c r="C5" s="537" t="s">
        <v>14788</v>
      </c>
      <c r="D5" s="537"/>
      <c r="E5" s="537"/>
      <c r="F5" s="537"/>
      <c r="G5" s="537"/>
      <c r="H5" s="537"/>
      <c r="I5" s="537"/>
      <c r="J5" s="537"/>
    </row>
    <row r="6" spans="1:12" ht="30" customHeight="1">
      <c r="A6" s="538" t="s">
        <v>14789</v>
      </c>
      <c r="B6" s="539" t="s">
        <v>14790</v>
      </c>
      <c r="C6" s="306" t="s">
        <v>4625</v>
      </c>
      <c r="D6" s="306" t="s">
        <v>4626</v>
      </c>
      <c r="E6" s="306" t="s">
        <v>4627</v>
      </c>
      <c r="F6" s="306" t="s">
        <v>4628</v>
      </c>
      <c r="G6" s="306" t="s">
        <v>4629</v>
      </c>
      <c r="H6" s="306" t="s">
        <v>4630</v>
      </c>
      <c r="I6" s="306" t="s">
        <v>4631</v>
      </c>
      <c r="J6" s="306" t="s">
        <v>14791</v>
      </c>
    </row>
    <row r="7" spans="1:12" ht="30" customHeight="1">
      <c r="A7" s="538"/>
      <c r="B7" s="539"/>
      <c r="C7" s="306" t="s">
        <v>131</v>
      </c>
      <c r="D7" s="306" t="s">
        <v>14792</v>
      </c>
      <c r="E7" s="306" t="s">
        <v>958</v>
      </c>
      <c r="F7" s="306" t="s">
        <v>14793</v>
      </c>
      <c r="G7" s="306" t="s">
        <v>14794</v>
      </c>
      <c r="H7" s="306" t="s">
        <v>14795</v>
      </c>
      <c r="I7" s="306" t="s">
        <v>14796</v>
      </c>
      <c r="J7" s="306" t="s">
        <v>14797</v>
      </c>
    </row>
    <row r="8" spans="1:12" ht="30" customHeight="1">
      <c r="A8" s="307" t="s">
        <v>14798</v>
      </c>
      <c r="B8" s="391">
        <f>SUM(C8:J8)</f>
        <v>30280000</v>
      </c>
      <c r="C8" s="391"/>
      <c r="D8" s="308">
        <f>'K8'!Q12</f>
        <v>30280000</v>
      </c>
      <c r="E8" s="308"/>
      <c r="F8" s="308"/>
      <c r="G8" s="308"/>
      <c r="H8" s="308"/>
      <c r="I8" s="308">
        <f>'[1]K 8'!R21</f>
        <v>0</v>
      </c>
      <c r="J8" s="308"/>
    </row>
    <row r="9" spans="1:12" ht="30" customHeight="1">
      <c r="A9" s="307" t="s">
        <v>14799</v>
      </c>
      <c r="B9" s="391">
        <f ca="1">SUM(C9:J9)</f>
        <v>76466000</v>
      </c>
      <c r="C9" s="391">
        <f ca="1">'K9'!K20</f>
        <v>39818000</v>
      </c>
      <c r="D9" s="308">
        <f>'K9'!K21</f>
        <v>28448000</v>
      </c>
      <c r="E9" s="308">
        <f>[1]K9!AM269</f>
        <v>0</v>
      </c>
      <c r="F9" s="308">
        <f>[1]K9!AM270</f>
        <v>0</v>
      </c>
      <c r="G9" s="308">
        <f>'K9'!K24</f>
        <v>8200000</v>
      </c>
      <c r="H9" s="308">
        <f>[1]K9!AM272</f>
        <v>0</v>
      </c>
      <c r="I9" s="308">
        <f>'[1]K9 LOI'!AD286</f>
        <v>0</v>
      </c>
      <c r="J9" s="308">
        <f>'[1]K9 LOI'!AD289</f>
        <v>0</v>
      </c>
    </row>
    <row r="10" spans="1:12" ht="30" customHeight="1">
      <c r="A10" s="307" t="s">
        <v>14800</v>
      </c>
      <c r="B10" s="391">
        <f t="shared" ref="B10:B14" si="0">SUM(C10:J10)</f>
        <v>1230390740</v>
      </c>
      <c r="C10" s="391">
        <f>'K10'!AO1374</f>
        <v>307010000</v>
      </c>
      <c r="D10" s="308">
        <f>'K10'!AO1375</f>
        <v>546782520</v>
      </c>
      <c r="E10" s="308">
        <f>'K10'!AO1376</f>
        <v>153939220</v>
      </c>
      <c r="F10" s="308">
        <f>'K10'!AO1377</f>
        <v>115659000</v>
      </c>
      <c r="G10" s="308">
        <f>'K10'!AO1378</f>
        <v>83250000</v>
      </c>
      <c r="H10" s="308">
        <f>'K10'!AO1379</f>
        <v>8550000</v>
      </c>
      <c r="I10" s="308">
        <f>'K10'!AO1380</f>
        <v>15200000</v>
      </c>
      <c r="J10" s="308">
        <f>'K10'!AO1381</f>
        <v>0</v>
      </c>
    </row>
    <row r="11" spans="1:12" ht="30" customHeight="1">
      <c r="A11" s="307" t="s">
        <v>14801</v>
      </c>
      <c r="B11" s="391">
        <f t="shared" si="0"/>
        <v>1107713480</v>
      </c>
      <c r="C11" s="391">
        <f>'K11'!AM909</f>
        <v>202822000</v>
      </c>
      <c r="D11" s="308">
        <f>'K11'!AM910</f>
        <v>281098000</v>
      </c>
      <c r="E11" s="308">
        <f>'K11'!AM911</f>
        <v>201350000</v>
      </c>
      <c r="F11" s="308">
        <f>'K11'!AM912</f>
        <v>167803000</v>
      </c>
      <c r="G11" s="308">
        <f>'K11'!AM913</f>
        <v>212290480</v>
      </c>
      <c r="H11" s="308"/>
      <c r="I11" s="308">
        <f>'K11'!AM915</f>
        <v>42350000</v>
      </c>
      <c r="J11" s="308">
        <f>[1]K11!AV942</f>
        <v>0</v>
      </c>
    </row>
    <row r="12" spans="1:12" ht="30" customHeight="1">
      <c r="A12" s="307" t="s">
        <v>14802</v>
      </c>
      <c r="B12" s="391">
        <f t="shared" ca="1" si="0"/>
        <v>1605111040</v>
      </c>
      <c r="C12" s="391">
        <f>'K12'!AK1014</f>
        <v>215750000</v>
      </c>
      <c r="D12" s="309">
        <f>'K12'!AK1015</f>
        <v>390400000</v>
      </c>
      <c r="E12" s="309">
        <f>'K12'!AK1016</f>
        <v>358934520</v>
      </c>
      <c r="F12" s="309">
        <f>'K12'!AK1017</f>
        <v>439246000</v>
      </c>
      <c r="G12" s="309">
        <f>'K12'!AK1018</f>
        <v>175230520</v>
      </c>
      <c r="H12" s="309">
        <f>'K12'!AK1019</f>
        <v>8550000</v>
      </c>
      <c r="I12" s="309">
        <f ca="1">'K12'!AK1020</f>
        <v>17000000</v>
      </c>
      <c r="J12" s="309">
        <f>'K12'!AK1021</f>
        <v>0</v>
      </c>
    </row>
    <row r="13" spans="1:12" ht="30" customHeight="1">
      <c r="A13" s="307" t="s">
        <v>14803</v>
      </c>
      <c r="B13" s="391">
        <f t="shared" si="0"/>
        <v>3694359300</v>
      </c>
      <c r="C13" s="391">
        <f>'K13'!AT1680</f>
        <v>506408000</v>
      </c>
      <c r="D13" s="309">
        <f>'K13'!AT1681</f>
        <v>1058291000</v>
      </c>
      <c r="E13" s="309">
        <f>'K13'!AT1682</f>
        <v>725010300</v>
      </c>
      <c r="F13" s="309">
        <f>'K13'!AT1683</f>
        <v>759400000</v>
      </c>
      <c r="G13" s="309">
        <f>'K13'!AT1684</f>
        <v>348700000</v>
      </c>
      <c r="H13" s="309">
        <f>'K13'!AT1685</f>
        <v>16250000</v>
      </c>
      <c r="I13" s="309">
        <f>'K13'!AT1686</f>
        <v>133000000</v>
      </c>
      <c r="J13" s="309">
        <f>'K13'!AT1687</f>
        <v>147300000</v>
      </c>
    </row>
    <row r="14" spans="1:12" ht="30" customHeight="1">
      <c r="A14" s="305" t="s">
        <v>14804</v>
      </c>
      <c r="B14" s="391">
        <f t="shared" si="0"/>
        <v>140128000</v>
      </c>
      <c r="C14" s="391">
        <v>30108000</v>
      </c>
      <c r="D14" s="426"/>
      <c r="E14" s="426">
        <v>29400000</v>
      </c>
      <c r="F14" s="426">
        <v>54200000</v>
      </c>
      <c r="G14" s="426">
        <v>19670000</v>
      </c>
      <c r="H14" s="426"/>
      <c r="I14" s="426">
        <v>6750000</v>
      </c>
      <c r="J14" s="426"/>
      <c r="L14" s="348"/>
    </row>
    <row r="15" spans="1:12" ht="30" customHeight="1">
      <c r="A15" s="306" t="s">
        <v>14805</v>
      </c>
      <c r="B15" s="389">
        <f ca="1">SUM(B8:B14)</f>
        <v>7884448560</v>
      </c>
      <c r="C15" s="389">
        <f t="shared" ref="C15:J15" ca="1" si="1">SUM(C8:C14)</f>
        <v>1301916000</v>
      </c>
      <c r="D15" s="389">
        <f t="shared" si="1"/>
        <v>2335299520</v>
      </c>
      <c r="E15" s="389">
        <f>SUM(E8:E14)</f>
        <v>1468634040</v>
      </c>
      <c r="F15" s="389">
        <f t="shared" si="1"/>
        <v>1536308000</v>
      </c>
      <c r="G15" s="389">
        <f t="shared" si="1"/>
        <v>847341000</v>
      </c>
      <c r="H15" s="389">
        <f t="shared" si="1"/>
        <v>33350000</v>
      </c>
      <c r="I15" s="389">
        <f t="shared" ca="1" si="1"/>
        <v>214300000</v>
      </c>
      <c r="J15" s="389">
        <f t="shared" si="1"/>
        <v>147300000</v>
      </c>
    </row>
    <row r="16" spans="1:12">
      <c r="D16" s="348"/>
      <c r="E16" s="348"/>
    </row>
    <row r="17" spans="2:5">
      <c r="B17" s="390"/>
      <c r="C17" s="348"/>
      <c r="D17" s="348"/>
    </row>
    <row r="18" spans="2:5">
      <c r="C18" s="125"/>
      <c r="D18" s="125"/>
      <c r="E18" s="348"/>
    </row>
    <row r="19" spans="2:5">
      <c r="C19" s="125"/>
      <c r="D19" s="348"/>
    </row>
    <row r="20" spans="2:5">
      <c r="C20" s="125"/>
    </row>
    <row r="21" spans="2:5">
      <c r="C21" s="125"/>
    </row>
  </sheetData>
  <mergeCells count="6">
    <mergeCell ref="D3:I3"/>
    <mergeCell ref="D2:I2"/>
    <mergeCell ref="D4:I4"/>
    <mergeCell ref="C5:J5"/>
    <mergeCell ref="A6:A7"/>
    <mergeCell ref="B6:B7"/>
  </mergeCells>
  <pageMargins left="0.7" right="0.7" top="0.75" bottom="0.75" header="0.3" footer="0.3"/>
  <pageSetup scale="67" orientation="landscape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C656D-66D3-410A-8444-D69EB924390B}">
  <dimension ref="A1:H85"/>
  <sheetViews>
    <sheetView topLeftCell="A59" workbookViewId="0">
      <selection activeCell="C2" sqref="C2:C65"/>
    </sheetView>
  </sheetViews>
  <sheetFormatPr defaultRowHeight="15"/>
  <cols>
    <col min="1" max="1" width="15.85546875" customWidth="1"/>
    <col min="2" max="2" width="21.28515625" style="549" customWidth="1"/>
    <col min="3" max="3" width="19" customWidth="1"/>
    <col min="4" max="4" width="32.5703125" customWidth="1"/>
    <col min="5" max="5" width="17.7109375" customWidth="1"/>
    <col min="8" max="8" width="11.28515625" customWidth="1"/>
  </cols>
  <sheetData>
    <row r="1" spans="1:8">
      <c r="A1">
        <v>1</v>
      </c>
    </row>
    <row r="2" spans="1:8">
      <c r="A2" s="540">
        <v>20251001</v>
      </c>
      <c r="B2" s="544" t="s">
        <v>4935</v>
      </c>
      <c r="C2" s="541">
        <v>9250000</v>
      </c>
      <c r="D2" s="543" t="s">
        <v>15010</v>
      </c>
      <c r="E2" s="543" t="s">
        <v>15011</v>
      </c>
      <c r="F2" t="str">
        <f>LEFT(B:B,5)</f>
        <v>13501</v>
      </c>
    </row>
    <row r="3" spans="1:8">
      <c r="A3" s="540">
        <v>20251002</v>
      </c>
      <c r="B3" s="544" t="s">
        <v>12469</v>
      </c>
      <c r="C3" s="541">
        <v>9250000</v>
      </c>
      <c r="D3" s="543" t="s">
        <v>15012</v>
      </c>
      <c r="E3" s="543" t="s">
        <v>15013</v>
      </c>
      <c r="F3" t="str">
        <f>LEFT(B:B,5)</f>
        <v>13500</v>
      </c>
    </row>
    <row r="4" spans="1:8">
      <c r="A4" s="540">
        <v>20251002</v>
      </c>
      <c r="B4" s="544" t="s">
        <v>11605</v>
      </c>
      <c r="C4" s="541">
        <v>8450000</v>
      </c>
      <c r="D4" s="543" t="s">
        <v>15014</v>
      </c>
      <c r="E4" s="543" t="s">
        <v>15015</v>
      </c>
      <c r="F4" t="str">
        <f>LEFT(B:B,5)</f>
        <v>13500</v>
      </c>
    </row>
    <row r="5" spans="1:8" s="548" customFormat="1">
      <c r="A5" s="545">
        <v>20251002</v>
      </c>
      <c r="B5" s="550" t="s">
        <v>5428</v>
      </c>
      <c r="C5" s="546">
        <v>165480</v>
      </c>
      <c r="D5" s="547" t="s">
        <v>15016</v>
      </c>
      <c r="E5" s="547" t="s">
        <v>15017</v>
      </c>
      <c r="F5" s="548" t="str">
        <f>LEFT(B:B,5)</f>
        <v>11501</v>
      </c>
    </row>
    <row r="6" spans="1:8">
      <c r="A6" s="540">
        <v>20251003</v>
      </c>
      <c r="B6" s="544" t="s">
        <v>10280</v>
      </c>
      <c r="C6" s="541">
        <v>7950000</v>
      </c>
      <c r="D6" s="543" t="s">
        <v>15018</v>
      </c>
      <c r="E6" s="543" t="s">
        <v>9351</v>
      </c>
      <c r="F6" t="str">
        <f>LEFT(B:B,5)</f>
        <v>12501</v>
      </c>
    </row>
    <row r="7" spans="1:8">
      <c r="A7" s="540">
        <v>20251003</v>
      </c>
      <c r="B7" s="544" t="s">
        <v>14296</v>
      </c>
      <c r="C7" s="541">
        <v>8770000</v>
      </c>
      <c r="D7" s="543" t="s">
        <v>15019</v>
      </c>
      <c r="E7" s="543" t="s">
        <v>15020</v>
      </c>
      <c r="F7" t="str">
        <f>LEFT(B:B,5)</f>
        <v>13501</v>
      </c>
    </row>
    <row r="8" spans="1:8">
      <c r="A8" s="540">
        <v>20251003</v>
      </c>
      <c r="B8" s="544" t="s">
        <v>4788</v>
      </c>
      <c r="C8" s="541">
        <v>8450000</v>
      </c>
      <c r="D8" s="543" t="s">
        <v>15021</v>
      </c>
      <c r="E8" s="543" t="s">
        <v>10054</v>
      </c>
      <c r="F8" t="str">
        <f>LEFT(B:B,5)</f>
        <v>12501</v>
      </c>
    </row>
    <row r="9" spans="1:8">
      <c r="A9" s="540">
        <v>20251003</v>
      </c>
      <c r="B9" s="544" t="s">
        <v>14242</v>
      </c>
      <c r="C9" s="541">
        <v>8450000</v>
      </c>
      <c r="D9" s="543" t="s">
        <v>15022</v>
      </c>
      <c r="E9" s="543" t="s">
        <v>15023</v>
      </c>
      <c r="F9" t="str">
        <f>LEFT(B:B,5)</f>
        <v>13501</v>
      </c>
    </row>
    <row r="10" spans="1:8">
      <c r="A10" s="540">
        <v>20251003</v>
      </c>
      <c r="B10" s="544" t="s">
        <v>12760</v>
      </c>
      <c r="C10" s="541">
        <v>9250000</v>
      </c>
      <c r="D10" s="543" t="s">
        <v>15024</v>
      </c>
      <c r="E10" s="543" t="s">
        <v>15025</v>
      </c>
      <c r="F10" t="str">
        <f>LEFT(B:B,5)</f>
        <v>13500</v>
      </c>
    </row>
    <row r="11" spans="1:8">
      <c r="A11" s="540">
        <v>20251003</v>
      </c>
      <c r="B11" s="544" t="s">
        <v>6356</v>
      </c>
      <c r="C11" s="541">
        <v>7950000</v>
      </c>
      <c r="D11" s="543" t="s">
        <v>15026</v>
      </c>
      <c r="E11" s="543" t="s">
        <v>15027</v>
      </c>
      <c r="F11" t="str">
        <f>LEFT(B:B,5)</f>
        <v>13500</v>
      </c>
    </row>
    <row r="12" spans="1:8">
      <c r="A12" s="540">
        <v>20251003</v>
      </c>
      <c r="B12" s="544" t="s">
        <v>6695</v>
      </c>
      <c r="C12" s="541">
        <v>8450000</v>
      </c>
      <c r="D12" s="543" t="s">
        <v>15028</v>
      </c>
      <c r="E12" s="543" t="s">
        <v>9651</v>
      </c>
      <c r="F12" t="str">
        <f>LEFT(B:B,5)</f>
        <v>12501</v>
      </c>
    </row>
    <row r="13" spans="1:8">
      <c r="A13" s="540">
        <v>20251003</v>
      </c>
      <c r="B13" s="544" t="s">
        <v>13106</v>
      </c>
      <c r="C13" s="541">
        <v>7950000</v>
      </c>
      <c r="D13" s="543" t="s">
        <v>15029</v>
      </c>
      <c r="E13" s="543" t="s">
        <v>15027</v>
      </c>
      <c r="F13" t="str">
        <f>LEFT(B:B,5)</f>
        <v>13500</v>
      </c>
    </row>
    <row r="14" spans="1:8">
      <c r="A14" s="545">
        <v>20251006</v>
      </c>
      <c r="B14" s="550" t="s">
        <v>340</v>
      </c>
      <c r="C14" s="546">
        <v>9250000</v>
      </c>
      <c r="D14" s="547" t="s">
        <v>15030</v>
      </c>
      <c r="E14" s="547" t="s">
        <v>258</v>
      </c>
      <c r="F14" s="548" t="str">
        <f>LEFT(B:B,5)</f>
        <v>10500</v>
      </c>
      <c r="G14" s="548"/>
      <c r="H14" s="548"/>
    </row>
    <row r="15" spans="1:8">
      <c r="A15" s="540">
        <v>20251006</v>
      </c>
      <c r="B15" s="544" t="s">
        <v>9047</v>
      </c>
      <c r="C15" s="541">
        <v>8450000</v>
      </c>
      <c r="D15" s="543" t="s">
        <v>15031</v>
      </c>
      <c r="E15" s="543" t="s">
        <v>8937</v>
      </c>
      <c r="F15" t="str">
        <f>LEFT(B:B,5)</f>
        <v>12500</v>
      </c>
    </row>
    <row r="16" spans="1:8">
      <c r="A16" s="540">
        <v>20251006</v>
      </c>
      <c r="B16" s="544" t="s">
        <v>13524</v>
      </c>
      <c r="C16" s="541">
        <v>7950000</v>
      </c>
      <c r="D16" s="543" t="s">
        <v>15032</v>
      </c>
      <c r="E16" s="543" t="s">
        <v>15033</v>
      </c>
      <c r="F16" t="str">
        <f>LEFT(B:B,5)</f>
        <v>13500</v>
      </c>
    </row>
    <row r="17" spans="1:8">
      <c r="A17" s="540">
        <v>20251006</v>
      </c>
      <c r="B17" s="544" t="s">
        <v>9279</v>
      </c>
      <c r="C17" s="541">
        <v>8450000</v>
      </c>
      <c r="D17" s="543" t="s">
        <v>15034</v>
      </c>
      <c r="E17" s="543" t="s">
        <v>9026</v>
      </c>
      <c r="F17" t="str">
        <f>LEFT(B:B,5)</f>
        <v>12500</v>
      </c>
    </row>
    <row r="18" spans="1:8">
      <c r="A18" s="540">
        <v>20251006</v>
      </c>
      <c r="B18" s="544" t="s">
        <v>13028</v>
      </c>
      <c r="C18" s="541">
        <v>7950000</v>
      </c>
      <c r="D18" s="543" t="s">
        <v>15035</v>
      </c>
      <c r="E18" s="543" t="s">
        <v>15036</v>
      </c>
      <c r="F18" t="str">
        <f>LEFT(B:B,5)</f>
        <v>13500</v>
      </c>
    </row>
    <row r="19" spans="1:8">
      <c r="A19" s="540">
        <v>20251007</v>
      </c>
      <c r="B19" s="544" t="s">
        <v>13586</v>
      </c>
      <c r="C19" s="541">
        <v>7950000</v>
      </c>
      <c r="D19" s="543" t="s">
        <v>15037</v>
      </c>
      <c r="E19" s="543" t="s">
        <v>15027</v>
      </c>
      <c r="F19" t="str">
        <f>LEFT(B:B,5)</f>
        <v>13500</v>
      </c>
    </row>
    <row r="20" spans="1:8">
      <c r="A20" s="540">
        <v>20251007</v>
      </c>
      <c r="B20" s="544" t="s">
        <v>10652</v>
      </c>
      <c r="C20" s="541">
        <v>9250000</v>
      </c>
      <c r="D20" s="543" t="s">
        <v>15038</v>
      </c>
      <c r="E20" s="543" t="s">
        <v>15039</v>
      </c>
      <c r="F20" t="str">
        <f>LEFT(B:B,5)</f>
        <v>13500</v>
      </c>
    </row>
    <row r="21" spans="1:8">
      <c r="A21" s="540">
        <v>20251007</v>
      </c>
      <c r="B21" s="544" t="s">
        <v>6184</v>
      </c>
      <c r="C21" s="541">
        <v>9250000</v>
      </c>
      <c r="D21" s="543" t="s">
        <v>15040</v>
      </c>
      <c r="E21" s="543"/>
      <c r="F21" t="str">
        <f>LEFT(B:B,5)</f>
        <v>13502</v>
      </c>
    </row>
    <row r="22" spans="1:8">
      <c r="A22" s="540">
        <v>20251007</v>
      </c>
      <c r="B22" s="544" t="s">
        <v>5029</v>
      </c>
      <c r="C22" s="541">
        <v>8450000</v>
      </c>
      <c r="D22" s="543" t="s">
        <v>15041</v>
      </c>
      <c r="E22" s="543" t="s">
        <v>8968</v>
      </c>
      <c r="F22" t="str">
        <f>LEFT(B:B,5)</f>
        <v>12500</v>
      </c>
    </row>
    <row r="23" spans="1:8">
      <c r="A23" s="540">
        <v>20251007</v>
      </c>
      <c r="B23" s="544" t="s">
        <v>5391</v>
      </c>
      <c r="C23" s="541">
        <v>8450000</v>
      </c>
      <c r="D23" s="543" t="s">
        <v>15042</v>
      </c>
      <c r="E23" s="543" t="s">
        <v>8968</v>
      </c>
      <c r="F23" t="str">
        <f>LEFT(B:B,5)</f>
        <v>12500</v>
      </c>
    </row>
    <row r="24" spans="1:8">
      <c r="A24" s="540">
        <v>20251007</v>
      </c>
      <c r="B24" s="544" t="s">
        <v>6089</v>
      </c>
      <c r="C24" s="541">
        <v>8450000</v>
      </c>
      <c r="D24" s="543" t="s">
        <v>15043</v>
      </c>
      <c r="E24" s="543" t="s">
        <v>8968</v>
      </c>
      <c r="F24" t="str">
        <f>LEFT(B:B,5)</f>
        <v>12500</v>
      </c>
    </row>
    <row r="25" spans="1:8">
      <c r="A25" s="540">
        <v>20251007</v>
      </c>
      <c r="B25" s="544" t="s">
        <v>12488</v>
      </c>
      <c r="C25" s="541">
        <v>9250000</v>
      </c>
      <c r="D25" s="543" t="s">
        <v>15044</v>
      </c>
      <c r="E25" s="543" t="s">
        <v>15045</v>
      </c>
      <c r="F25" t="str">
        <f>LEFT(B:B,5)</f>
        <v>13500</v>
      </c>
    </row>
    <row r="26" spans="1:8">
      <c r="A26" s="540">
        <v>20251007</v>
      </c>
      <c r="B26" s="544" t="s">
        <v>5392</v>
      </c>
      <c r="C26" s="541">
        <v>8450000</v>
      </c>
      <c r="D26" s="543" t="s">
        <v>15046</v>
      </c>
      <c r="E26" s="543" t="s">
        <v>8968</v>
      </c>
      <c r="F26" t="str">
        <f>LEFT(B:B,5)</f>
        <v>12500</v>
      </c>
    </row>
    <row r="27" spans="1:8">
      <c r="A27" s="540">
        <v>20251007</v>
      </c>
      <c r="B27" s="544" t="s">
        <v>13340</v>
      </c>
      <c r="C27" s="541">
        <v>7950000</v>
      </c>
      <c r="D27" s="543" t="s">
        <v>15047</v>
      </c>
      <c r="E27" s="543" t="s">
        <v>15027</v>
      </c>
      <c r="F27" t="str">
        <f>LEFT(B:B,5)</f>
        <v>13500</v>
      </c>
    </row>
    <row r="28" spans="1:8">
      <c r="A28" s="540">
        <v>20251007</v>
      </c>
      <c r="B28" s="544" t="s">
        <v>9852</v>
      </c>
      <c r="C28" s="541">
        <v>7950000</v>
      </c>
      <c r="D28" s="543" t="s">
        <v>15048</v>
      </c>
      <c r="E28" s="543" t="s">
        <v>9417</v>
      </c>
      <c r="F28" t="str">
        <f>LEFT(B:B,5)</f>
        <v>12500</v>
      </c>
    </row>
    <row r="29" spans="1:8">
      <c r="A29" s="540">
        <v>20251007</v>
      </c>
      <c r="B29" s="544" t="s">
        <v>6537</v>
      </c>
      <c r="C29" s="541">
        <v>9250000</v>
      </c>
      <c r="D29" s="543" t="s">
        <v>15049</v>
      </c>
      <c r="E29" s="543" t="s">
        <v>15025</v>
      </c>
      <c r="F29" t="str">
        <f>LEFT(B:B,5)</f>
        <v>13500</v>
      </c>
    </row>
    <row r="30" spans="1:8">
      <c r="A30" s="540">
        <v>20251007</v>
      </c>
      <c r="B30" s="544" t="s">
        <v>13572</v>
      </c>
      <c r="C30" s="541">
        <v>7950000</v>
      </c>
      <c r="D30" s="543" t="s">
        <v>15050</v>
      </c>
      <c r="E30" s="543" t="s">
        <v>15036</v>
      </c>
      <c r="F30" t="str">
        <f>LEFT(B:B,5)</f>
        <v>13500</v>
      </c>
    </row>
    <row r="31" spans="1:8">
      <c r="A31" s="540">
        <v>20251007</v>
      </c>
      <c r="B31" s="544" t="s">
        <v>9654</v>
      </c>
      <c r="C31" s="541">
        <v>9250000</v>
      </c>
      <c r="D31" s="543" t="s">
        <v>15051</v>
      </c>
      <c r="E31" s="543" t="s">
        <v>8838</v>
      </c>
      <c r="F31" t="str">
        <f>LEFT(B:B,5)</f>
        <v>12500</v>
      </c>
    </row>
    <row r="32" spans="1:8">
      <c r="A32" s="545">
        <v>20251007</v>
      </c>
      <c r="B32" s="550" t="s">
        <v>3691</v>
      </c>
      <c r="C32" s="546">
        <v>7050000</v>
      </c>
      <c r="D32" s="547" t="s">
        <v>15052</v>
      </c>
      <c r="E32" s="547" t="s">
        <v>3661</v>
      </c>
      <c r="F32" s="548" t="str">
        <f>LEFT(B:B,5)</f>
        <v>10500</v>
      </c>
      <c r="G32" s="548"/>
      <c r="H32" s="548"/>
    </row>
    <row r="33" spans="1:6">
      <c r="A33" s="540">
        <v>20251007</v>
      </c>
      <c r="B33" s="544" t="s">
        <v>10197</v>
      </c>
      <c r="C33" s="541">
        <v>8450000</v>
      </c>
      <c r="D33" s="543" t="s">
        <v>15053</v>
      </c>
      <c r="E33" s="543" t="s">
        <v>8900</v>
      </c>
      <c r="F33" t="str">
        <f>LEFT(B:B,5)</f>
        <v>12501</v>
      </c>
    </row>
    <row r="34" spans="1:6">
      <c r="A34" s="540">
        <v>20251008</v>
      </c>
      <c r="B34" s="544" t="s">
        <v>6765</v>
      </c>
      <c r="C34" s="541">
        <v>8450000</v>
      </c>
      <c r="D34" s="543" t="s">
        <v>15054</v>
      </c>
      <c r="E34" s="543" t="s">
        <v>15055</v>
      </c>
      <c r="F34" t="str">
        <f>LEFT(B:B,5)</f>
        <v>13500</v>
      </c>
    </row>
    <row r="35" spans="1:6">
      <c r="A35" s="540">
        <v>20251008</v>
      </c>
      <c r="B35" s="544" t="s">
        <v>9815</v>
      </c>
      <c r="C35" s="541">
        <v>7950000</v>
      </c>
      <c r="D35" s="543" t="s">
        <v>15056</v>
      </c>
      <c r="E35" s="543" t="s">
        <v>9417</v>
      </c>
      <c r="F35" t="str">
        <f>LEFT(B:B,5)</f>
        <v>12500</v>
      </c>
    </row>
    <row r="36" spans="1:6">
      <c r="A36" s="540">
        <v>20251008</v>
      </c>
      <c r="B36" s="544" t="s">
        <v>12284</v>
      </c>
      <c r="C36" s="541">
        <v>9250000</v>
      </c>
      <c r="D36" s="543" t="s">
        <v>15057</v>
      </c>
      <c r="E36" s="543" t="s">
        <v>15013</v>
      </c>
      <c r="F36" t="str">
        <f>LEFT(B:B,5)</f>
        <v>13500</v>
      </c>
    </row>
    <row r="37" spans="1:6">
      <c r="A37" s="540">
        <v>20251009</v>
      </c>
      <c r="B37" s="544" t="s">
        <v>6016</v>
      </c>
      <c r="C37" s="541">
        <v>8450000</v>
      </c>
      <c r="D37" s="543" t="s">
        <v>15058</v>
      </c>
      <c r="E37" s="543" t="s">
        <v>15055</v>
      </c>
      <c r="F37" t="str">
        <f>LEFT(B:B,5)</f>
        <v>13500</v>
      </c>
    </row>
    <row r="38" spans="1:6">
      <c r="A38" s="540">
        <v>20251009</v>
      </c>
      <c r="B38" s="544" t="s">
        <v>11130</v>
      </c>
      <c r="C38" s="541">
        <v>8450000</v>
      </c>
      <c r="D38" s="543" t="s">
        <v>15059</v>
      </c>
      <c r="E38" s="543" t="s">
        <v>15055</v>
      </c>
      <c r="F38" t="str">
        <f>LEFT(B:B,5)</f>
        <v>13500</v>
      </c>
    </row>
    <row r="39" spans="1:6">
      <c r="A39" s="540">
        <v>20251009</v>
      </c>
      <c r="B39" s="544" t="s">
        <v>4756</v>
      </c>
      <c r="C39" s="541">
        <v>8450000</v>
      </c>
      <c r="D39" s="543" t="s">
        <v>15060</v>
      </c>
      <c r="E39" s="543" t="s">
        <v>15015</v>
      </c>
      <c r="F39" t="str">
        <f>LEFT(B:B,5)</f>
        <v>13500</v>
      </c>
    </row>
    <row r="40" spans="1:6">
      <c r="A40" s="540">
        <v>20251009</v>
      </c>
      <c r="B40" s="544" t="s">
        <v>5025</v>
      </c>
      <c r="C40" s="541">
        <v>9250000</v>
      </c>
      <c r="D40" s="543" t="s">
        <v>15061</v>
      </c>
      <c r="E40" s="543" t="s">
        <v>15013</v>
      </c>
      <c r="F40" t="str">
        <f>LEFT(B:B,5)</f>
        <v>13500</v>
      </c>
    </row>
    <row r="41" spans="1:6">
      <c r="A41" s="540">
        <v>20251009</v>
      </c>
      <c r="B41" s="544" t="s">
        <v>5797</v>
      </c>
      <c r="C41" s="541">
        <v>9250000</v>
      </c>
      <c r="D41" s="543" t="s">
        <v>15062</v>
      </c>
      <c r="E41" s="543" t="s">
        <v>15013</v>
      </c>
      <c r="F41" t="str">
        <f>LEFT(B:B,5)</f>
        <v>13500</v>
      </c>
    </row>
    <row r="42" spans="1:6">
      <c r="A42" s="540">
        <v>20251009</v>
      </c>
      <c r="B42" s="544" t="s">
        <v>13065</v>
      </c>
      <c r="C42" s="541">
        <v>7950000</v>
      </c>
      <c r="D42" s="543" t="s">
        <v>15063</v>
      </c>
      <c r="E42" s="543" t="s">
        <v>15027</v>
      </c>
      <c r="F42" t="str">
        <f>LEFT(B:B,5)</f>
        <v>13500</v>
      </c>
    </row>
    <row r="43" spans="1:6">
      <c r="A43" s="540">
        <v>20251009</v>
      </c>
      <c r="B43" s="544" t="s">
        <v>12147</v>
      </c>
      <c r="C43" s="541">
        <v>9250000</v>
      </c>
      <c r="D43" s="543" t="s">
        <v>15064</v>
      </c>
      <c r="E43" s="543" t="s">
        <v>15065</v>
      </c>
      <c r="F43" t="str">
        <f>LEFT(B:B,5)</f>
        <v>13500</v>
      </c>
    </row>
    <row r="44" spans="1:6">
      <c r="A44" s="540">
        <v>20251010</v>
      </c>
      <c r="B44" s="544" t="s">
        <v>7021</v>
      </c>
      <c r="C44" s="541">
        <v>9250000</v>
      </c>
      <c r="D44" s="543" t="s">
        <v>15066</v>
      </c>
      <c r="E44" s="543" t="s">
        <v>15067</v>
      </c>
      <c r="F44" t="str">
        <f>LEFT(B:B,5)</f>
        <v>13500</v>
      </c>
    </row>
    <row r="45" spans="1:6">
      <c r="A45" s="540">
        <v>20251010</v>
      </c>
      <c r="B45" s="544" t="s">
        <v>14112</v>
      </c>
      <c r="C45" s="541">
        <v>8450000</v>
      </c>
      <c r="D45" s="543" t="s">
        <v>15068</v>
      </c>
      <c r="E45" s="543" t="s">
        <v>15023</v>
      </c>
      <c r="F45" t="str">
        <f>LEFT(B:B,5)</f>
        <v>13501</v>
      </c>
    </row>
    <row r="46" spans="1:6">
      <c r="A46" s="540">
        <v>20251010</v>
      </c>
      <c r="B46" s="544" t="s">
        <v>13206</v>
      </c>
      <c r="C46" s="541">
        <v>7950000</v>
      </c>
      <c r="D46" s="543" t="s">
        <v>15069</v>
      </c>
      <c r="E46" s="543" t="s">
        <v>15027</v>
      </c>
      <c r="F46" t="str">
        <f>LEFT(B:B,5)</f>
        <v>13500</v>
      </c>
    </row>
    <row r="47" spans="1:6">
      <c r="A47" s="540">
        <v>20251010</v>
      </c>
      <c r="B47" s="544" t="s">
        <v>4995</v>
      </c>
      <c r="C47" s="541">
        <v>9250000</v>
      </c>
      <c r="D47" s="543" t="s">
        <v>15070</v>
      </c>
      <c r="E47" s="543" t="s">
        <v>15011</v>
      </c>
      <c r="F47" t="str">
        <f>LEFT(B:B,5)</f>
        <v>13501</v>
      </c>
    </row>
    <row r="48" spans="1:6">
      <c r="A48" s="540">
        <v>20251013</v>
      </c>
      <c r="B48" s="544" t="s">
        <v>14322</v>
      </c>
      <c r="C48" s="541">
        <v>8450000</v>
      </c>
      <c r="D48" s="543" t="s">
        <v>15071</v>
      </c>
      <c r="E48" s="543" t="s">
        <v>15072</v>
      </c>
      <c r="F48" t="str">
        <f>LEFT(B:B,5)</f>
        <v>13501</v>
      </c>
    </row>
    <row r="49" spans="1:6">
      <c r="A49" s="540">
        <v>20251013</v>
      </c>
      <c r="B49" s="544" t="s">
        <v>6915</v>
      </c>
      <c r="C49" s="541">
        <v>9250000</v>
      </c>
      <c r="D49" s="543" t="s">
        <v>15073</v>
      </c>
      <c r="E49" s="543" t="s">
        <v>15013</v>
      </c>
      <c r="F49" t="str">
        <f>LEFT(B:B,5)</f>
        <v>13500</v>
      </c>
    </row>
    <row r="50" spans="1:6">
      <c r="A50" s="540">
        <v>20251013</v>
      </c>
      <c r="B50" s="542">
        <v>1350180087</v>
      </c>
      <c r="C50" s="541">
        <v>7950000</v>
      </c>
      <c r="D50" s="543" t="s">
        <v>15095</v>
      </c>
      <c r="E50" s="543" t="s">
        <v>8849</v>
      </c>
      <c r="F50" t="str">
        <f>LEFT(B:B,5)</f>
        <v>13501</v>
      </c>
    </row>
    <row r="51" spans="1:6">
      <c r="A51" s="540">
        <v>20251013</v>
      </c>
      <c r="B51" s="544" t="s">
        <v>6403</v>
      </c>
      <c r="C51" s="541">
        <v>9250000</v>
      </c>
      <c r="D51" s="543" t="s">
        <v>15074</v>
      </c>
      <c r="E51" s="543" t="s">
        <v>15075</v>
      </c>
      <c r="F51" t="str">
        <f>LEFT(B:B,5)</f>
        <v>13500</v>
      </c>
    </row>
    <row r="52" spans="1:6">
      <c r="A52" s="540">
        <v>20251013</v>
      </c>
      <c r="B52" s="544" t="s">
        <v>12344</v>
      </c>
      <c r="C52" s="541">
        <v>9250000</v>
      </c>
      <c r="D52" s="543" t="s">
        <v>15076</v>
      </c>
      <c r="E52" s="543" t="s">
        <v>15013</v>
      </c>
      <c r="F52" t="str">
        <f>LEFT(B:B,5)</f>
        <v>13500</v>
      </c>
    </row>
    <row r="53" spans="1:6">
      <c r="A53" s="540">
        <v>20251014</v>
      </c>
      <c r="B53" s="544" t="s">
        <v>5089</v>
      </c>
      <c r="C53" s="541">
        <v>7950000</v>
      </c>
      <c r="D53" s="543" t="s">
        <v>15077</v>
      </c>
      <c r="E53" s="543" t="s">
        <v>15078</v>
      </c>
      <c r="F53" t="str">
        <f>LEFT(B:B,5)</f>
        <v>13500</v>
      </c>
    </row>
    <row r="54" spans="1:6">
      <c r="A54" s="540">
        <v>20251014</v>
      </c>
      <c r="B54" s="544" t="s">
        <v>10635</v>
      </c>
      <c r="C54" s="541">
        <v>9250000</v>
      </c>
      <c r="D54" s="543" t="s">
        <v>15079</v>
      </c>
      <c r="E54" s="543" t="s">
        <v>15039</v>
      </c>
      <c r="F54" t="str">
        <f>LEFT(B:B,5)</f>
        <v>13500</v>
      </c>
    </row>
    <row r="55" spans="1:6">
      <c r="A55" s="540">
        <v>20251014</v>
      </c>
      <c r="B55" s="544" t="s">
        <v>5412</v>
      </c>
      <c r="C55" s="541">
        <v>9250000</v>
      </c>
      <c r="D55" s="543" t="s">
        <v>15080</v>
      </c>
      <c r="E55" s="543" t="s">
        <v>15039</v>
      </c>
      <c r="F55" t="str">
        <f>LEFT(B:B,5)</f>
        <v>13500</v>
      </c>
    </row>
    <row r="56" spans="1:6">
      <c r="A56" s="540">
        <v>20251014</v>
      </c>
      <c r="B56" s="544" t="s">
        <v>6888</v>
      </c>
      <c r="C56" s="541">
        <v>8550000</v>
      </c>
      <c r="D56" s="543" t="s">
        <v>15081</v>
      </c>
      <c r="E56" s="543" t="s">
        <v>15082</v>
      </c>
      <c r="F56" t="str">
        <f>LEFT(B:B,5)</f>
        <v>13501</v>
      </c>
    </row>
    <row r="57" spans="1:6">
      <c r="A57" s="540">
        <v>20251014</v>
      </c>
      <c r="B57" s="544" t="s">
        <v>13532</v>
      </c>
      <c r="C57" s="541">
        <v>7950000</v>
      </c>
      <c r="D57" s="543" t="s">
        <v>15083</v>
      </c>
      <c r="E57" s="543" t="s">
        <v>15036</v>
      </c>
      <c r="F57" t="str">
        <f>LEFT(B:B,5)</f>
        <v>13500</v>
      </c>
    </row>
    <row r="58" spans="1:6">
      <c r="A58" s="540">
        <v>20251014</v>
      </c>
      <c r="B58" s="544" t="s">
        <v>13544</v>
      </c>
      <c r="C58" s="541">
        <v>7950000</v>
      </c>
      <c r="D58" s="543" t="s">
        <v>15084</v>
      </c>
      <c r="E58" s="543" t="s">
        <v>15036</v>
      </c>
      <c r="F58" t="str">
        <f>LEFT(B:B,5)</f>
        <v>13500</v>
      </c>
    </row>
    <row r="59" spans="1:6">
      <c r="A59" s="540">
        <v>20251014</v>
      </c>
      <c r="B59" s="544" t="s">
        <v>6938</v>
      </c>
      <c r="C59" s="541">
        <v>7950000</v>
      </c>
      <c r="D59" s="543" t="s">
        <v>15085</v>
      </c>
      <c r="E59" s="543" t="s">
        <v>15036</v>
      </c>
      <c r="F59" t="str">
        <f>LEFT(B:B,5)</f>
        <v>13500</v>
      </c>
    </row>
    <row r="60" spans="1:6">
      <c r="A60" s="540">
        <v>20251014</v>
      </c>
      <c r="B60" s="544" t="s">
        <v>5049</v>
      </c>
      <c r="C60" s="541">
        <v>8450000</v>
      </c>
      <c r="D60" s="543" t="s">
        <v>15086</v>
      </c>
      <c r="E60" s="543" t="s">
        <v>15087</v>
      </c>
      <c r="F60" t="str">
        <f>LEFT(B:B,5)</f>
        <v>13500</v>
      </c>
    </row>
    <row r="61" spans="1:6">
      <c r="A61" s="540">
        <v>20251015</v>
      </c>
      <c r="B61" s="544" t="s">
        <v>9284</v>
      </c>
      <c r="C61" s="541">
        <v>8450000</v>
      </c>
      <c r="D61" s="543" t="s">
        <v>15088</v>
      </c>
      <c r="E61" s="543" t="s">
        <v>8968</v>
      </c>
      <c r="F61" t="str">
        <f>LEFT(B:B,5)</f>
        <v>12500</v>
      </c>
    </row>
    <row r="62" spans="1:6">
      <c r="A62" s="540">
        <v>20251015</v>
      </c>
      <c r="B62" s="544" t="s">
        <v>6052</v>
      </c>
      <c r="C62" s="541">
        <v>8450000</v>
      </c>
      <c r="D62" s="543" t="s">
        <v>15089</v>
      </c>
      <c r="E62" s="543" t="s">
        <v>8968</v>
      </c>
      <c r="F62" t="str">
        <f>LEFT(B:B,5)</f>
        <v>12500</v>
      </c>
    </row>
    <row r="63" spans="1:6">
      <c r="A63" s="540">
        <v>20251015</v>
      </c>
      <c r="B63" s="544" t="s">
        <v>6859</v>
      </c>
      <c r="C63" s="541">
        <v>9250000</v>
      </c>
      <c r="D63" s="543" t="s">
        <v>15090</v>
      </c>
      <c r="E63" s="543" t="s">
        <v>15091</v>
      </c>
      <c r="F63" t="str">
        <f>LEFT(B:B,5)</f>
        <v>13500</v>
      </c>
    </row>
    <row r="64" spans="1:6">
      <c r="A64" s="540">
        <v>20251015</v>
      </c>
      <c r="B64" s="544" t="s">
        <v>6999</v>
      </c>
      <c r="C64" s="541">
        <v>9250000</v>
      </c>
      <c r="D64" s="543" t="s">
        <v>15092</v>
      </c>
      <c r="E64" s="543" t="s">
        <v>15093</v>
      </c>
      <c r="F64" t="str">
        <f>LEFT(B:B,5)</f>
        <v>13500</v>
      </c>
    </row>
    <row r="65" spans="1:6">
      <c r="A65" s="540">
        <v>20251015</v>
      </c>
      <c r="B65" s="544" t="s">
        <v>12553</v>
      </c>
      <c r="C65" s="541">
        <v>9250000</v>
      </c>
      <c r="D65" s="543" t="s">
        <v>15094</v>
      </c>
      <c r="E65" s="543" t="s">
        <v>15025</v>
      </c>
      <c r="F65" t="str">
        <f>LEFT(B:B,5)</f>
        <v>13500</v>
      </c>
    </row>
    <row r="66" spans="1:6">
      <c r="C66" s="125">
        <f>SUM(C2:C65)</f>
        <v>541435480</v>
      </c>
    </row>
    <row r="70" spans="1:6" ht="15.75">
      <c r="B70" s="358"/>
    </row>
    <row r="71" spans="1:6" ht="15.75">
      <c r="B71" s="358"/>
    </row>
    <row r="72" spans="1:6" ht="15.75">
      <c r="B72" s="358"/>
    </row>
    <row r="73" spans="1:6" ht="15.75">
      <c r="B73" s="358"/>
    </row>
    <row r="74" spans="1:6" ht="15.75">
      <c r="B74" s="358"/>
    </row>
    <row r="75" spans="1:6" ht="15.75">
      <c r="B75" s="358"/>
    </row>
    <row r="76" spans="1:6" ht="15.75">
      <c r="B76" s="358"/>
    </row>
    <row r="77" spans="1:6" ht="15.75">
      <c r="B77" s="358"/>
    </row>
    <row r="78" spans="1:6" ht="15.75">
      <c r="B78" s="358"/>
    </row>
    <row r="79" spans="1:6" ht="15.75">
      <c r="B79" s="358"/>
    </row>
    <row r="80" spans="1:6" ht="15.75">
      <c r="B80" s="358"/>
    </row>
    <row r="81" spans="2:2" ht="15.75">
      <c r="B81" s="358"/>
    </row>
    <row r="82" spans="2:2" ht="15.75">
      <c r="B82" s="358"/>
    </row>
    <row r="83" spans="2:2" ht="15.75">
      <c r="B83" s="358"/>
    </row>
    <row r="84" spans="2:2" ht="15.75">
      <c r="B84" s="358"/>
    </row>
    <row r="85" spans="2:2" ht="15.75">
      <c r="B85" s="358"/>
    </row>
  </sheetData>
  <autoFilter ref="A1:H66" xr:uid="{849C656D-66D3-410A-8444-D69EB924390B}"/>
  <conditionalFormatting sqref="B70:B85">
    <cfRule type="duplicateValues" dxfId="2" priority="7"/>
    <cfRule type="duplicateValues" dxfId="1" priority="8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7A55-0E86-4EB2-BB4A-DEC774165E03}">
  <dimension ref="A1:H107"/>
  <sheetViews>
    <sheetView topLeftCell="A83" workbookViewId="0">
      <selection activeCell="E108" sqref="E108"/>
    </sheetView>
  </sheetViews>
  <sheetFormatPr defaultRowHeight="15"/>
  <cols>
    <col min="1" max="1" width="10.7109375" bestFit="1" customWidth="1"/>
    <col min="2" max="2" width="11" bestFit="1" customWidth="1"/>
    <col min="3" max="3" width="26.85546875" bestFit="1" customWidth="1"/>
    <col min="4" max="4" width="14.7109375" bestFit="1" customWidth="1"/>
    <col min="5" max="5" width="12.5703125" bestFit="1" customWidth="1"/>
  </cols>
  <sheetData>
    <row r="1" spans="1:8">
      <c r="A1">
        <v>1</v>
      </c>
    </row>
    <row r="2" spans="1:8" ht="15.75">
      <c r="A2" s="548" t="s">
        <v>15099</v>
      </c>
      <c r="B2" s="560" t="s">
        <v>6094</v>
      </c>
      <c r="C2" s="561" t="s">
        <v>9473</v>
      </c>
      <c r="D2" t="s">
        <v>9351</v>
      </c>
      <c r="E2" s="562">
        <v>7950000</v>
      </c>
      <c r="F2" t="str">
        <f>LEFT(B:B,5)</f>
        <v>12501</v>
      </c>
      <c r="G2">
        <v>1</v>
      </c>
      <c r="H2">
        <v>1</v>
      </c>
    </row>
    <row r="3" spans="1:8" ht="15.75">
      <c r="A3" s="548" t="s">
        <v>15099</v>
      </c>
      <c r="B3" s="560" t="s">
        <v>7000</v>
      </c>
      <c r="C3" s="549" t="s">
        <v>10169</v>
      </c>
      <c r="D3" t="s">
        <v>9651</v>
      </c>
      <c r="E3" s="562">
        <v>8450000</v>
      </c>
      <c r="F3" t="str">
        <f>LEFT(B:B,5)</f>
        <v>12501</v>
      </c>
    </row>
    <row r="4" spans="1:8" ht="15.75">
      <c r="A4" s="548" t="s">
        <v>15099</v>
      </c>
      <c r="B4" s="560" t="s">
        <v>6826</v>
      </c>
      <c r="C4" t="s">
        <v>8768</v>
      </c>
      <c r="D4" t="s">
        <v>8744</v>
      </c>
      <c r="E4" s="562">
        <v>8550000</v>
      </c>
      <c r="F4" t="str">
        <f>LEFT(B:B,5)</f>
        <v>12500</v>
      </c>
    </row>
    <row r="5" spans="1:8" ht="15.75">
      <c r="A5" s="548" t="s">
        <v>15099</v>
      </c>
      <c r="B5" s="560" t="s">
        <v>5424</v>
      </c>
      <c r="C5" t="s">
        <v>9578</v>
      </c>
      <c r="D5" t="s">
        <v>8997</v>
      </c>
      <c r="E5" s="562">
        <v>9250000</v>
      </c>
      <c r="F5" t="str">
        <f>LEFT(B:B,5)</f>
        <v>12500</v>
      </c>
    </row>
    <row r="6" spans="1:8" ht="15.75">
      <c r="A6" s="548" t="s">
        <v>15099</v>
      </c>
      <c r="B6" s="560" t="s">
        <v>8452</v>
      </c>
      <c r="C6" t="s">
        <v>15100</v>
      </c>
      <c r="D6" t="s">
        <v>7114</v>
      </c>
      <c r="E6" s="562">
        <v>8450000</v>
      </c>
      <c r="F6" t="str">
        <f>LEFT(B:B,5)</f>
        <v>11501</v>
      </c>
    </row>
    <row r="7" spans="1:8" ht="15.75">
      <c r="A7" s="548" t="s">
        <v>15099</v>
      </c>
      <c r="B7" s="560" t="s">
        <v>7985</v>
      </c>
      <c r="C7" t="s">
        <v>15101</v>
      </c>
      <c r="D7" t="s">
        <v>7092</v>
      </c>
      <c r="E7" s="562">
        <v>9250000</v>
      </c>
      <c r="F7" t="str">
        <f>LEFT(B:B,5)</f>
        <v>11500</v>
      </c>
    </row>
    <row r="8" spans="1:8" ht="15.75">
      <c r="A8" s="548" t="s">
        <v>15099</v>
      </c>
      <c r="B8" s="560" t="s">
        <v>9098</v>
      </c>
      <c r="C8" t="s">
        <v>9099</v>
      </c>
      <c r="D8" t="s">
        <v>8849</v>
      </c>
      <c r="E8" s="562">
        <v>8450000</v>
      </c>
      <c r="F8" t="str">
        <f>LEFT(B:B,5)</f>
        <v>12500</v>
      </c>
    </row>
    <row r="9" spans="1:8" ht="15.75">
      <c r="A9" s="548" t="s">
        <v>15099</v>
      </c>
      <c r="B9" s="560" t="s">
        <v>2871</v>
      </c>
      <c r="C9" t="s">
        <v>15102</v>
      </c>
      <c r="D9" t="s">
        <v>2605</v>
      </c>
      <c r="E9" s="562">
        <v>9250000</v>
      </c>
      <c r="F9" t="str">
        <f>LEFT(B:B,5)</f>
        <v>10500</v>
      </c>
    </row>
    <row r="10" spans="1:8" ht="15.75">
      <c r="A10" s="548" t="s">
        <v>15099</v>
      </c>
      <c r="B10" s="560" t="s">
        <v>2759</v>
      </c>
      <c r="C10" t="s">
        <v>15103</v>
      </c>
      <c r="D10" t="s">
        <v>2198</v>
      </c>
      <c r="E10" s="562">
        <v>9250000</v>
      </c>
      <c r="F10" t="str">
        <f>LEFT(B:B,5)</f>
        <v>10500</v>
      </c>
    </row>
    <row r="11" spans="1:8" ht="15.75">
      <c r="A11" s="548" t="s">
        <v>15099</v>
      </c>
      <c r="B11" s="560" t="s">
        <v>9819</v>
      </c>
      <c r="C11" t="s">
        <v>9820</v>
      </c>
      <c r="D11" t="s">
        <v>9417</v>
      </c>
      <c r="E11" s="562">
        <v>7950000</v>
      </c>
      <c r="F11" t="str">
        <f>LEFT(B:B,5)</f>
        <v>12500</v>
      </c>
    </row>
    <row r="12" spans="1:8" ht="15.75">
      <c r="A12" s="548" t="s">
        <v>15099</v>
      </c>
      <c r="B12" s="563" t="s">
        <v>2704</v>
      </c>
      <c r="C12" s="564" t="s">
        <v>15104</v>
      </c>
      <c r="D12" s="564" t="s">
        <v>2605</v>
      </c>
      <c r="E12" s="562">
        <v>9250000</v>
      </c>
      <c r="F12" t="str">
        <f>LEFT(B:B,5)</f>
        <v>10500</v>
      </c>
    </row>
    <row r="13" spans="1:8" ht="15.75">
      <c r="A13" s="548" t="s">
        <v>15105</v>
      </c>
      <c r="B13" s="563" t="s">
        <v>7677</v>
      </c>
      <c r="C13" s="564" t="s">
        <v>9365</v>
      </c>
      <c r="D13" s="564" t="s">
        <v>7636</v>
      </c>
      <c r="E13" s="562">
        <v>8450000</v>
      </c>
      <c r="F13" t="str">
        <f>LEFT(B:B,5)</f>
        <v>11500</v>
      </c>
    </row>
    <row r="14" spans="1:8" ht="15.75">
      <c r="A14" s="548" t="s">
        <v>15105</v>
      </c>
      <c r="B14" s="560" t="s">
        <v>7397</v>
      </c>
      <c r="C14" t="s">
        <v>15106</v>
      </c>
      <c r="D14" t="s">
        <v>7302</v>
      </c>
      <c r="E14" s="562">
        <v>9250000</v>
      </c>
      <c r="F14" t="str">
        <f>LEFT(B:B,5)</f>
        <v>11500</v>
      </c>
    </row>
    <row r="15" spans="1:8" ht="15.75">
      <c r="A15" s="548" t="s">
        <v>15105</v>
      </c>
      <c r="B15" s="560" t="s">
        <v>6741</v>
      </c>
      <c r="C15" t="s">
        <v>15107</v>
      </c>
      <c r="D15" t="s">
        <v>8445</v>
      </c>
      <c r="E15" s="562">
        <v>8450000</v>
      </c>
      <c r="F15" t="str">
        <f>LEFT(B:B,5)</f>
        <v>11501</v>
      </c>
    </row>
    <row r="16" spans="1:8" ht="15.75">
      <c r="A16" s="548" t="s">
        <v>15105</v>
      </c>
      <c r="B16" s="560" t="s">
        <v>9340</v>
      </c>
      <c r="C16" t="s">
        <v>9341</v>
      </c>
      <c r="D16" t="s">
        <v>9331</v>
      </c>
      <c r="E16" s="562">
        <v>9250000</v>
      </c>
      <c r="F16" t="str">
        <f>LEFT(B:B,5)</f>
        <v>12500</v>
      </c>
    </row>
    <row r="17" spans="1:6" ht="15.75">
      <c r="A17" s="548" t="s">
        <v>15105</v>
      </c>
      <c r="B17" s="560" t="s">
        <v>6813</v>
      </c>
      <c r="C17" t="s">
        <v>9889</v>
      </c>
      <c r="D17" t="s">
        <v>9291</v>
      </c>
      <c r="E17" s="562">
        <v>7950000</v>
      </c>
      <c r="F17" t="str">
        <f>LEFT(B:B,5)</f>
        <v>12500</v>
      </c>
    </row>
    <row r="18" spans="1:6" ht="15.75">
      <c r="A18" s="548" t="s">
        <v>15105</v>
      </c>
      <c r="B18" s="568" t="s">
        <v>7594</v>
      </c>
      <c r="C18" t="s">
        <v>15108</v>
      </c>
      <c r="D18" t="s">
        <v>7558</v>
      </c>
      <c r="E18" s="562">
        <v>8450000</v>
      </c>
      <c r="F18" t="str">
        <f>LEFT(B:B,5)</f>
        <v>11500</v>
      </c>
    </row>
    <row r="19" spans="1:6" ht="15.75">
      <c r="A19" s="548" t="s">
        <v>15105</v>
      </c>
      <c r="B19" s="560" t="s">
        <v>9873</v>
      </c>
      <c r="C19" t="s">
        <v>9874</v>
      </c>
      <c r="D19" t="s">
        <v>9291</v>
      </c>
      <c r="E19" s="562">
        <v>7950000</v>
      </c>
      <c r="F19" t="str">
        <f>LEFT(B:B,5)</f>
        <v>12500</v>
      </c>
    </row>
    <row r="20" spans="1:6" ht="15.75">
      <c r="A20" s="548" t="s">
        <v>15105</v>
      </c>
      <c r="B20" s="560" t="s">
        <v>10247</v>
      </c>
      <c r="C20" s="565" t="s">
        <v>10248</v>
      </c>
      <c r="D20" s="565" t="s">
        <v>10246</v>
      </c>
      <c r="E20" s="562">
        <v>8550000</v>
      </c>
      <c r="F20" t="str">
        <f>LEFT(B:B,5)</f>
        <v>12501</v>
      </c>
    </row>
    <row r="21" spans="1:6" ht="15.75">
      <c r="A21" s="548" t="s">
        <v>15105</v>
      </c>
      <c r="B21" s="560" t="s">
        <v>10254</v>
      </c>
      <c r="C21" s="565" t="s">
        <v>10255</v>
      </c>
      <c r="D21" s="565" t="s">
        <v>10251</v>
      </c>
      <c r="E21" s="562">
        <v>8450000</v>
      </c>
      <c r="F21" t="str">
        <f>LEFT(B:B,5)</f>
        <v>12501</v>
      </c>
    </row>
    <row r="22" spans="1:6" ht="15.75">
      <c r="A22" s="548" t="s">
        <v>15105</v>
      </c>
      <c r="B22" s="560" t="s">
        <v>8127</v>
      </c>
      <c r="C22" t="s">
        <v>9879</v>
      </c>
      <c r="D22" t="s">
        <v>8079</v>
      </c>
      <c r="E22" s="562">
        <v>9250000</v>
      </c>
      <c r="F22" t="str">
        <f>LEFT(B:B,5)</f>
        <v>11500</v>
      </c>
    </row>
    <row r="23" spans="1:6" ht="15.75">
      <c r="A23" s="548" t="s">
        <v>15105</v>
      </c>
      <c r="B23" s="560" t="s">
        <v>6126</v>
      </c>
      <c r="C23" t="s">
        <v>12855</v>
      </c>
      <c r="D23" t="s">
        <v>12950</v>
      </c>
      <c r="E23" s="562">
        <v>7950000</v>
      </c>
      <c r="F23" t="str">
        <f>LEFT(B:B,5)</f>
        <v>13500</v>
      </c>
    </row>
    <row r="24" spans="1:6" ht="15.75">
      <c r="A24" s="548" t="s">
        <v>15105</v>
      </c>
      <c r="B24" s="560" t="s">
        <v>9996</v>
      </c>
      <c r="C24" t="s">
        <v>9997</v>
      </c>
      <c r="D24" t="s">
        <v>9998</v>
      </c>
      <c r="E24" s="562">
        <v>8550000</v>
      </c>
      <c r="F24" t="str">
        <f>LEFT(B:B,5)</f>
        <v>12501</v>
      </c>
    </row>
    <row r="25" spans="1:6" ht="15.75">
      <c r="A25" s="548" t="s">
        <v>15105</v>
      </c>
      <c r="B25" s="560" t="s">
        <v>8860</v>
      </c>
      <c r="C25" t="s">
        <v>8861</v>
      </c>
      <c r="D25" t="s">
        <v>8764</v>
      </c>
      <c r="E25" s="562">
        <v>9250000</v>
      </c>
      <c r="F25" t="str">
        <f>LEFT(B:B,5)</f>
        <v>12500</v>
      </c>
    </row>
    <row r="26" spans="1:6" ht="15.75">
      <c r="A26" s="548" t="s">
        <v>15105</v>
      </c>
      <c r="B26" s="560" t="s">
        <v>8314</v>
      </c>
      <c r="C26" t="s">
        <v>15109</v>
      </c>
      <c r="D26" t="s">
        <v>8266</v>
      </c>
      <c r="E26" s="562">
        <v>7950000</v>
      </c>
      <c r="F26" t="str">
        <f>LEFT(B:B,5)</f>
        <v>11500</v>
      </c>
    </row>
    <row r="27" spans="1:6" ht="15.75">
      <c r="A27" s="548" t="s">
        <v>15105</v>
      </c>
      <c r="B27" s="560" t="s">
        <v>8443</v>
      </c>
      <c r="C27" t="s">
        <v>15110</v>
      </c>
      <c r="D27" t="s">
        <v>8441</v>
      </c>
      <c r="E27" s="562">
        <v>8450000</v>
      </c>
      <c r="F27" t="str">
        <f>LEFT(B:B,5)</f>
        <v>11501</v>
      </c>
    </row>
    <row r="28" spans="1:6" ht="15.75">
      <c r="A28" s="548" t="s">
        <v>15111</v>
      </c>
      <c r="B28" s="560" t="s">
        <v>8908</v>
      </c>
      <c r="C28" t="s">
        <v>8909</v>
      </c>
      <c r="D28" t="s">
        <v>8750</v>
      </c>
      <c r="E28" s="562">
        <v>9250000</v>
      </c>
      <c r="F28" t="str">
        <f>LEFT(B:B,5)</f>
        <v>12500</v>
      </c>
    </row>
    <row r="29" spans="1:6" ht="15.75">
      <c r="A29" s="548" t="s">
        <v>15111</v>
      </c>
      <c r="B29" s="560" t="s">
        <v>2424</v>
      </c>
      <c r="C29" t="s">
        <v>15112</v>
      </c>
      <c r="D29" t="s">
        <v>2415</v>
      </c>
      <c r="E29" s="562">
        <v>9250000</v>
      </c>
      <c r="F29" t="str">
        <f>LEFT(B:B,5)</f>
        <v>10500</v>
      </c>
    </row>
    <row r="30" spans="1:6" ht="15.75">
      <c r="A30" s="548" t="s">
        <v>15111</v>
      </c>
      <c r="B30" s="560" t="s">
        <v>8000</v>
      </c>
      <c r="C30" t="s">
        <v>15113</v>
      </c>
      <c r="D30" t="s">
        <v>7092</v>
      </c>
      <c r="E30" s="562">
        <v>9250000</v>
      </c>
      <c r="F30" t="str">
        <f>LEFT(B:B,5)</f>
        <v>11500</v>
      </c>
    </row>
    <row r="31" spans="1:6" ht="15.75">
      <c r="A31" s="548" t="s">
        <v>15111</v>
      </c>
      <c r="B31" s="560" t="s">
        <v>2252</v>
      </c>
      <c r="C31" t="s">
        <v>15114</v>
      </c>
      <c r="D31" t="s">
        <v>2198</v>
      </c>
      <c r="E31" s="562">
        <v>9250000</v>
      </c>
      <c r="F31" t="str">
        <f>LEFT(B:B,5)</f>
        <v>10500</v>
      </c>
    </row>
    <row r="32" spans="1:6" ht="15.75">
      <c r="A32" s="548" t="s">
        <v>15111</v>
      </c>
      <c r="B32" s="560" t="s">
        <v>455</v>
      </c>
      <c r="C32" t="s">
        <v>15115</v>
      </c>
      <c r="D32" t="s">
        <v>393</v>
      </c>
      <c r="E32" s="562">
        <v>9250000</v>
      </c>
      <c r="F32" t="str">
        <f>LEFT(B:B,5)</f>
        <v>10500</v>
      </c>
    </row>
    <row r="33" spans="1:6" ht="15.75">
      <c r="A33" s="548" t="s">
        <v>15116</v>
      </c>
      <c r="B33" s="560" t="s">
        <v>9336</v>
      </c>
      <c r="C33" t="s">
        <v>9337</v>
      </c>
      <c r="D33" t="s">
        <v>9331</v>
      </c>
      <c r="E33" s="562">
        <v>9250000</v>
      </c>
      <c r="F33" t="str">
        <f>LEFT(B:B,5)</f>
        <v>12500</v>
      </c>
    </row>
    <row r="34" spans="1:6" ht="15.75">
      <c r="A34" s="548" t="s">
        <v>15116</v>
      </c>
      <c r="B34" s="560" t="s">
        <v>7075</v>
      </c>
      <c r="C34" t="s">
        <v>7076</v>
      </c>
      <c r="D34" s="571" t="s">
        <v>7074</v>
      </c>
      <c r="E34" s="562">
        <v>8450000</v>
      </c>
      <c r="F34" t="str">
        <f>LEFT(B:B,5)</f>
        <v>10500</v>
      </c>
    </row>
    <row r="35" spans="1:6" ht="15.75">
      <c r="A35" s="548" t="s">
        <v>15116</v>
      </c>
      <c r="B35" s="560" t="s">
        <v>9487</v>
      </c>
      <c r="C35" t="s">
        <v>9488</v>
      </c>
      <c r="D35" t="s">
        <v>9471</v>
      </c>
      <c r="E35" s="562">
        <v>9250000</v>
      </c>
      <c r="F35" t="str">
        <f>LEFT(B:B,5)</f>
        <v>12500</v>
      </c>
    </row>
    <row r="36" spans="1:6" ht="15.75">
      <c r="A36" s="548" t="s">
        <v>15116</v>
      </c>
      <c r="B36" s="560" t="s">
        <v>7760</v>
      </c>
      <c r="C36" t="s">
        <v>15117</v>
      </c>
      <c r="D36" t="s">
        <v>7699</v>
      </c>
      <c r="E36" s="562">
        <v>8450000</v>
      </c>
      <c r="F36" t="str">
        <f>LEFT(B:B,5)</f>
        <v>11500</v>
      </c>
    </row>
    <row r="37" spans="1:6" ht="15.75">
      <c r="A37" s="548" t="s">
        <v>15118</v>
      </c>
      <c r="B37" s="560" t="s">
        <v>8272</v>
      </c>
      <c r="C37" t="s">
        <v>15119</v>
      </c>
      <c r="D37" t="s">
        <v>8266</v>
      </c>
      <c r="E37" s="562">
        <v>7950000</v>
      </c>
      <c r="F37" t="str">
        <f>LEFT(B:B,5)</f>
        <v>11500</v>
      </c>
    </row>
    <row r="38" spans="1:6" ht="15.75">
      <c r="A38" s="548" t="s">
        <v>15118</v>
      </c>
      <c r="B38" s="560" t="s">
        <v>2447</v>
      </c>
      <c r="C38" t="s">
        <v>15120</v>
      </c>
      <c r="D38" t="s">
        <v>2415</v>
      </c>
      <c r="E38" s="562">
        <v>9250000</v>
      </c>
      <c r="F38" t="str">
        <f>LEFT(B:B,5)</f>
        <v>10500</v>
      </c>
    </row>
    <row r="39" spans="1:6" ht="15.75">
      <c r="A39" s="548" t="s">
        <v>15118</v>
      </c>
      <c r="B39" s="560" t="s">
        <v>2180</v>
      </c>
      <c r="C39" t="s">
        <v>12874</v>
      </c>
      <c r="D39" t="s">
        <v>2081</v>
      </c>
      <c r="E39" s="562">
        <v>9250000</v>
      </c>
      <c r="F39" t="str">
        <f>LEFT(B:B,5)</f>
        <v>10500</v>
      </c>
    </row>
    <row r="40" spans="1:6" ht="15.75">
      <c r="A40" s="548" t="s">
        <v>15121</v>
      </c>
      <c r="B40" s="560" t="s">
        <v>5880</v>
      </c>
      <c r="C40" t="s">
        <v>9837</v>
      </c>
      <c r="D40" t="s">
        <v>9417</v>
      </c>
      <c r="E40" s="562">
        <v>7950000</v>
      </c>
      <c r="F40" t="str">
        <f>LEFT(B:B,5)</f>
        <v>12500</v>
      </c>
    </row>
    <row r="41" spans="1:6" ht="15.75">
      <c r="A41" s="548" t="s">
        <v>15121</v>
      </c>
      <c r="B41" s="560" t="s">
        <v>9928</v>
      </c>
      <c r="C41" t="s">
        <v>9929</v>
      </c>
      <c r="D41" t="s">
        <v>9291</v>
      </c>
      <c r="E41" s="562">
        <v>7950000</v>
      </c>
      <c r="F41" t="str">
        <f>LEFT(B:B,5)</f>
        <v>12500</v>
      </c>
    </row>
    <row r="42" spans="1:6" ht="15.75">
      <c r="A42" s="548" t="s">
        <v>15121</v>
      </c>
      <c r="B42" s="560" t="s">
        <v>9140</v>
      </c>
      <c r="C42" t="s">
        <v>9141</v>
      </c>
      <c r="D42" t="s">
        <v>9026</v>
      </c>
      <c r="E42" s="562">
        <v>8450000</v>
      </c>
      <c r="F42" t="str">
        <f>LEFT(B:B,5)</f>
        <v>12500</v>
      </c>
    </row>
    <row r="43" spans="1:6" ht="15.75">
      <c r="A43" s="548" t="s">
        <v>15121</v>
      </c>
      <c r="B43" s="560" t="s">
        <v>2468</v>
      </c>
      <c r="C43" t="s">
        <v>15122</v>
      </c>
      <c r="D43" t="s">
        <v>2405</v>
      </c>
      <c r="E43" s="562">
        <v>9250000</v>
      </c>
      <c r="F43" t="str">
        <f>LEFT(B:B,5)</f>
        <v>10500</v>
      </c>
    </row>
    <row r="44" spans="1:6" ht="15.75">
      <c r="A44" s="548" t="s">
        <v>15121</v>
      </c>
      <c r="B44" s="560" t="s">
        <v>6648</v>
      </c>
      <c r="C44" t="s">
        <v>9573</v>
      </c>
      <c r="D44" t="s">
        <v>9417</v>
      </c>
      <c r="E44" s="562">
        <v>7950000</v>
      </c>
      <c r="F44" t="str">
        <f>LEFT(B:B,5)</f>
        <v>12500</v>
      </c>
    </row>
    <row r="45" spans="1:6" ht="15.75">
      <c r="A45" s="548" t="s">
        <v>15121</v>
      </c>
      <c r="B45" s="560" t="s">
        <v>2426</v>
      </c>
      <c r="C45" t="s">
        <v>15123</v>
      </c>
      <c r="D45" t="s">
        <v>2415</v>
      </c>
      <c r="E45" s="562">
        <v>9250000</v>
      </c>
      <c r="F45" t="str">
        <f>LEFT(B:B,5)</f>
        <v>10500</v>
      </c>
    </row>
    <row r="46" spans="1:6" ht="15.75">
      <c r="A46" s="548" t="s">
        <v>15121</v>
      </c>
      <c r="B46" s="560" t="s">
        <v>9260</v>
      </c>
      <c r="C46" t="s">
        <v>9261</v>
      </c>
      <c r="D46" t="s">
        <v>8968</v>
      </c>
      <c r="E46" s="562">
        <v>8450000</v>
      </c>
      <c r="F46" t="str">
        <f>LEFT(B:B,5)</f>
        <v>12500</v>
      </c>
    </row>
    <row r="47" spans="1:6" ht="15.75">
      <c r="A47" s="548" t="s">
        <v>15121</v>
      </c>
      <c r="B47" s="560" t="s">
        <v>10219</v>
      </c>
      <c r="C47" t="s">
        <v>10220</v>
      </c>
      <c r="D47" t="s">
        <v>9702</v>
      </c>
      <c r="E47" s="562">
        <v>8450000</v>
      </c>
      <c r="F47" t="str">
        <f>LEFT(B:B,5)</f>
        <v>12501</v>
      </c>
    </row>
    <row r="48" spans="1:6" ht="15.75">
      <c r="A48" s="548" t="s">
        <v>15124</v>
      </c>
      <c r="B48" s="560" t="s">
        <v>2334</v>
      </c>
      <c r="C48" t="s">
        <v>15125</v>
      </c>
      <c r="D48" t="s">
        <v>2198</v>
      </c>
      <c r="E48" s="562">
        <v>9250000</v>
      </c>
      <c r="F48" t="str">
        <f>LEFT(B:B,5)</f>
        <v>10500</v>
      </c>
    </row>
    <row r="49" spans="1:6" ht="15.75">
      <c r="A49" s="548" t="s">
        <v>15124</v>
      </c>
      <c r="B49" s="560" t="s">
        <v>7522</v>
      </c>
      <c r="C49" t="s">
        <v>15126</v>
      </c>
      <c r="D49" t="s">
        <v>7489</v>
      </c>
      <c r="E49" s="562">
        <v>8450000</v>
      </c>
      <c r="F49" t="str">
        <f>LEFT(B:B,5)</f>
        <v>11500</v>
      </c>
    </row>
    <row r="50" spans="1:6" ht="15.75">
      <c r="A50" s="548" t="s">
        <v>15124</v>
      </c>
      <c r="B50" s="560" t="s">
        <v>8186</v>
      </c>
      <c r="C50" t="s">
        <v>15127</v>
      </c>
      <c r="D50" t="s">
        <v>8140</v>
      </c>
      <c r="E50" s="562">
        <v>9250000</v>
      </c>
      <c r="F50" t="str">
        <f>LEFT(B:B,5)</f>
        <v>11500</v>
      </c>
    </row>
    <row r="51" spans="1:6" ht="15.75">
      <c r="A51" s="548" t="s">
        <v>15128</v>
      </c>
      <c r="B51" s="560" t="s">
        <v>577</v>
      </c>
      <c r="C51" t="s">
        <v>15129</v>
      </c>
      <c r="D51" t="s">
        <v>380</v>
      </c>
      <c r="E51" s="562">
        <v>9250000</v>
      </c>
      <c r="F51" t="str">
        <f>LEFT(B:B,5)</f>
        <v>10500</v>
      </c>
    </row>
    <row r="52" spans="1:6" ht="15.75">
      <c r="A52" s="548" t="s">
        <v>15128</v>
      </c>
      <c r="B52" s="560" t="s">
        <v>4847</v>
      </c>
      <c r="C52" t="s">
        <v>9126</v>
      </c>
      <c r="D52" t="s">
        <v>9026</v>
      </c>
      <c r="E52" s="562">
        <v>8450000</v>
      </c>
      <c r="F52" t="str">
        <f>LEFT(B:B,5)</f>
        <v>12500</v>
      </c>
    </row>
    <row r="53" spans="1:6" ht="15.75">
      <c r="A53" s="548" t="s">
        <v>15128</v>
      </c>
      <c r="B53" s="560" t="s">
        <v>5462</v>
      </c>
      <c r="C53" t="s">
        <v>9202</v>
      </c>
      <c r="D53" t="s">
        <v>7871</v>
      </c>
      <c r="E53" s="562">
        <v>9250000</v>
      </c>
      <c r="F53" t="str">
        <f>LEFT(B:B,5)</f>
        <v>11500</v>
      </c>
    </row>
    <row r="54" spans="1:6" ht="15.75">
      <c r="A54" s="548" t="s">
        <v>15128</v>
      </c>
      <c r="B54" s="560" t="s">
        <v>6945</v>
      </c>
      <c r="C54" t="s">
        <v>13741</v>
      </c>
      <c r="D54" t="s">
        <v>7871</v>
      </c>
      <c r="E54" s="562">
        <v>9250000</v>
      </c>
      <c r="F54" t="str">
        <f>LEFT(B:B,5)</f>
        <v>11500</v>
      </c>
    </row>
    <row r="55" spans="1:6" ht="15.75">
      <c r="A55" s="548" t="s">
        <v>15128</v>
      </c>
      <c r="B55" s="560" t="s">
        <v>5817</v>
      </c>
      <c r="C55" t="s">
        <v>15130</v>
      </c>
      <c r="D55" t="s">
        <v>7074</v>
      </c>
      <c r="E55" s="562">
        <v>8450000</v>
      </c>
      <c r="F55" t="str">
        <f>LEFT(B:B,5)</f>
        <v>11500</v>
      </c>
    </row>
    <row r="56" spans="1:6" ht="15.75">
      <c r="A56" s="548" t="s">
        <v>15128</v>
      </c>
      <c r="B56" s="560" t="s">
        <v>9489</v>
      </c>
      <c r="C56" t="s">
        <v>9020</v>
      </c>
      <c r="D56" t="s">
        <v>9471</v>
      </c>
      <c r="E56" s="562">
        <v>9250000</v>
      </c>
      <c r="F56" t="str">
        <f>LEFT(B:B,5)</f>
        <v>12500</v>
      </c>
    </row>
    <row r="57" spans="1:6" ht="15.75">
      <c r="A57" s="548" t="s">
        <v>15128</v>
      </c>
      <c r="B57" s="560" t="s">
        <v>8374</v>
      </c>
      <c r="C57" t="s">
        <v>10871</v>
      </c>
      <c r="D57" t="s">
        <v>7110</v>
      </c>
      <c r="E57" s="562">
        <v>8450000</v>
      </c>
      <c r="F57" t="str">
        <f>LEFT(B:B,5)</f>
        <v>11501</v>
      </c>
    </row>
    <row r="58" spans="1:6" ht="15.75">
      <c r="A58" s="548" t="s">
        <v>15128</v>
      </c>
      <c r="B58" s="560" t="s">
        <v>7435</v>
      </c>
      <c r="C58" t="s">
        <v>15131</v>
      </c>
      <c r="D58" t="s">
        <v>7074</v>
      </c>
      <c r="E58" s="562">
        <v>8450000</v>
      </c>
      <c r="F58" t="str">
        <f>LEFT(B:B,5)</f>
        <v>11500</v>
      </c>
    </row>
    <row r="59" spans="1:6" ht="15.75">
      <c r="A59" s="548" t="s">
        <v>15132</v>
      </c>
      <c r="B59" s="560" t="s">
        <v>8154</v>
      </c>
      <c r="C59" t="s">
        <v>12382</v>
      </c>
      <c r="D59" t="s">
        <v>8140</v>
      </c>
      <c r="E59" s="562">
        <v>9250000</v>
      </c>
      <c r="F59" t="str">
        <f>LEFT(B:B,5)</f>
        <v>11500</v>
      </c>
    </row>
    <row r="60" spans="1:6" ht="15.75">
      <c r="A60" s="548" t="s">
        <v>15132</v>
      </c>
      <c r="B60" s="560" t="s">
        <v>6584</v>
      </c>
      <c r="C60" t="s">
        <v>13171</v>
      </c>
      <c r="D60" t="s">
        <v>8445</v>
      </c>
      <c r="E60" s="562">
        <v>8450000</v>
      </c>
      <c r="F60" t="str">
        <f>LEFT(B:B,5)</f>
        <v>11501</v>
      </c>
    </row>
    <row r="61" spans="1:6" ht="15.75">
      <c r="A61" s="548" t="s">
        <v>15132</v>
      </c>
      <c r="B61" s="560" t="s">
        <v>2465</v>
      </c>
      <c r="C61" t="s">
        <v>11589</v>
      </c>
      <c r="D61" t="s">
        <v>2405</v>
      </c>
      <c r="E61" s="562">
        <v>9250000</v>
      </c>
      <c r="F61" t="str">
        <f>LEFT(B:B,5)</f>
        <v>10500</v>
      </c>
    </row>
    <row r="62" spans="1:6" ht="15.75">
      <c r="A62" s="548" t="s">
        <v>15132</v>
      </c>
      <c r="B62" s="560" t="s">
        <v>5986</v>
      </c>
      <c r="C62" t="s">
        <v>15133</v>
      </c>
      <c r="D62" t="s">
        <v>8512</v>
      </c>
      <c r="E62" s="562">
        <v>8450000</v>
      </c>
      <c r="F62" t="str">
        <f>LEFT(B:B,5)</f>
        <v>11501</v>
      </c>
    </row>
    <row r="63" spans="1:6" ht="15.75">
      <c r="A63" s="548" t="s">
        <v>15132</v>
      </c>
      <c r="B63" s="560" t="s">
        <v>5871</v>
      </c>
      <c r="C63" t="s">
        <v>9840</v>
      </c>
      <c r="D63" t="s">
        <v>9417</v>
      </c>
      <c r="E63" s="562">
        <v>7950000</v>
      </c>
      <c r="F63" t="str">
        <f>LEFT(B:B,5)</f>
        <v>12500</v>
      </c>
    </row>
    <row r="64" spans="1:6" ht="15.75">
      <c r="A64" s="548" t="s">
        <v>15132</v>
      </c>
      <c r="B64" s="560" t="s">
        <v>14921</v>
      </c>
      <c r="C64" t="s">
        <v>14922</v>
      </c>
      <c r="D64" t="s">
        <v>8900</v>
      </c>
      <c r="E64" s="562">
        <v>8450000</v>
      </c>
      <c r="F64" t="str">
        <f>LEFT(B:B,5)</f>
        <v>12501</v>
      </c>
    </row>
    <row r="65" spans="1:6" ht="15.75">
      <c r="A65" s="548" t="s">
        <v>15132</v>
      </c>
      <c r="B65" s="560" t="s">
        <v>9017</v>
      </c>
      <c r="C65" t="s">
        <v>9018</v>
      </c>
      <c r="D65" t="s">
        <v>8937</v>
      </c>
      <c r="E65" s="562">
        <v>8450000</v>
      </c>
      <c r="F65" t="str">
        <f>LEFT(B:B,5)</f>
        <v>12500</v>
      </c>
    </row>
    <row r="66" spans="1:6" ht="15.75">
      <c r="A66" s="548" t="s">
        <v>15132</v>
      </c>
      <c r="B66" s="560" t="s">
        <v>7306</v>
      </c>
      <c r="C66" t="s">
        <v>15134</v>
      </c>
      <c r="D66" t="s">
        <v>7302</v>
      </c>
      <c r="E66" s="562">
        <v>9250000</v>
      </c>
      <c r="F66" t="str">
        <f>LEFT(B:B,5)</f>
        <v>11500</v>
      </c>
    </row>
    <row r="67" spans="1:6" ht="15.75">
      <c r="A67" s="548" t="s">
        <v>15132</v>
      </c>
      <c r="B67" s="560" t="s">
        <v>9831</v>
      </c>
      <c r="C67" t="s">
        <v>9832</v>
      </c>
      <c r="D67" t="s">
        <v>9417</v>
      </c>
      <c r="E67" s="562">
        <v>7950000</v>
      </c>
      <c r="F67" t="str">
        <f>LEFT(B:B,5)</f>
        <v>12500</v>
      </c>
    </row>
    <row r="68" spans="1:6" ht="15.75">
      <c r="A68" s="548" t="s">
        <v>15132</v>
      </c>
      <c r="B68" s="560" t="s">
        <v>2479</v>
      </c>
      <c r="C68" t="s">
        <v>15135</v>
      </c>
      <c r="D68" t="s">
        <v>2405</v>
      </c>
      <c r="E68" s="562">
        <v>9250000</v>
      </c>
      <c r="F68" t="str">
        <f>LEFT(B:B,5)</f>
        <v>10500</v>
      </c>
    </row>
    <row r="69" spans="1:6" ht="15.75">
      <c r="A69" s="548" t="s">
        <v>15132</v>
      </c>
      <c r="B69" s="560" t="s">
        <v>5080</v>
      </c>
      <c r="C69" t="s">
        <v>10120</v>
      </c>
      <c r="D69" t="s">
        <v>9702</v>
      </c>
      <c r="E69" s="562">
        <v>8450000</v>
      </c>
      <c r="F69" t="str">
        <f>LEFT(B:B,5)</f>
        <v>12501</v>
      </c>
    </row>
    <row r="70" spans="1:6" ht="15.75">
      <c r="A70" s="548" t="s">
        <v>15132</v>
      </c>
      <c r="B70" s="560" t="s">
        <v>9999</v>
      </c>
      <c r="C70" t="s">
        <v>10000</v>
      </c>
      <c r="D70" t="s">
        <v>9998</v>
      </c>
      <c r="E70" s="562">
        <v>8550000</v>
      </c>
      <c r="F70" t="str">
        <f>LEFT(B:B,5)</f>
        <v>12501</v>
      </c>
    </row>
    <row r="71" spans="1:6" ht="15.75">
      <c r="A71" s="548" t="s">
        <v>15136</v>
      </c>
      <c r="B71" s="560" t="s">
        <v>9966</v>
      </c>
      <c r="C71" t="s">
        <v>9967</v>
      </c>
      <c r="D71" t="s">
        <v>8854</v>
      </c>
      <c r="E71" s="562">
        <v>7950000</v>
      </c>
      <c r="F71" t="str">
        <f>LEFT(B:B,5)</f>
        <v>12500</v>
      </c>
    </row>
    <row r="72" spans="1:6" ht="15.75">
      <c r="A72" s="548" t="s">
        <v>15136</v>
      </c>
      <c r="B72" s="560" t="s">
        <v>10338</v>
      </c>
      <c r="C72" t="s">
        <v>10339</v>
      </c>
      <c r="D72" t="s">
        <v>10024</v>
      </c>
      <c r="E72" s="562">
        <v>9250000</v>
      </c>
      <c r="F72" t="str">
        <f>LEFT(B:B,5)</f>
        <v>12501</v>
      </c>
    </row>
    <row r="73" spans="1:6" ht="15.75">
      <c r="A73" s="548" t="s">
        <v>15136</v>
      </c>
      <c r="B73" s="560" t="s">
        <v>7194</v>
      </c>
      <c r="C73" t="s">
        <v>15137</v>
      </c>
      <c r="D73" t="s">
        <v>7144</v>
      </c>
      <c r="E73" s="562">
        <v>9250000</v>
      </c>
      <c r="F73" t="str">
        <f>LEFT(B:B,5)</f>
        <v>11500</v>
      </c>
    </row>
    <row r="74" spans="1:6" ht="15.75">
      <c r="A74" s="548" t="s">
        <v>15136</v>
      </c>
      <c r="B74" s="560" t="s">
        <v>2683</v>
      </c>
      <c r="C74" t="s">
        <v>15138</v>
      </c>
      <c r="D74" t="s">
        <v>2605</v>
      </c>
      <c r="E74" s="562">
        <v>9250000</v>
      </c>
      <c r="F74" t="str">
        <f>LEFT(B:B,5)</f>
        <v>10500</v>
      </c>
    </row>
    <row r="75" spans="1:6" ht="15.75">
      <c r="A75" s="548" t="s">
        <v>15136</v>
      </c>
      <c r="B75" s="560" t="s">
        <v>9665</v>
      </c>
      <c r="C75" t="s">
        <v>9666</v>
      </c>
      <c r="D75" t="s">
        <v>8747</v>
      </c>
      <c r="E75" s="562">
        <v>7672000</v>
      </c>
      <c r="F75" t="str">
        <f>LEFT(B:B,5)</f>
        <v>12500</v>
      </c>
    </row>
    <row r="76" spans="1:6" ht="15.75">
      <c r="A76" s="548" t="s">
        <v>15136</v>
      </c>
      <c r="B76" s="560" t="s">
        <v>5151</v>
      </c>
      <c r="C76" t="s">
        <v>10288</v>
      </c>
      <c r="D76" t="s">
        <v>9351</v>
      </c>
      <c r="E76" s="562">
        <v>7950000</v>
      </c>
      <c r="F76" t="str">
        <f>LEFT(B:B,5)</f>
        <v>12501</v>
      </c>
    </row>
    <row r="77" spans="1:6" ht="15.75">
      <c r="A77" s="548" t="s">
        <v>15136</v>
      </c>
      <c r="B77" s="560" t="s">
        <v>2509</v>
      </c>
      <c r="C77" t="s">
        <v>15139</v>
      </c>
      <c r="D77" t="s">
        <v>2405</v>
      </c>
      <c r="E77" s="562">
        <v>9250000</v>
      </c>
      <c r="F77" t="str">
        <f>LEFT(B:B,5)</f>
        <v>10500</v>
      </c>
    </row>
    <row r="78" spans="1:6" ht="15.75">
      <c r="A78" s="548" t="s">
        <v>15136</v>
      </c>
      <c r="B78" s="560" t="s">
        <v>8002</v>
      </c>
      <c r="C78" t="s">
        <v>15140</v>
      </c>
      <c r="D78" t="s">
        <v>7092</v>
      </c>
      <c r="E78" s="562">
        <v>9250000</v>
      </c>
      <c r="F78" t="str">
        <f>LEFT(B:B,5)</f>
        <v>11500</v>
      </c>
    </row>
    <row r="79" spans="1:6" ht="15.75">
      <c r="A79" s="548" t="s">
        <v>15136</v>
      </c>
      <c r="B79" s="560" t="s">
        <v>2805</v>
      </c>
      <c r="C79" t="s">
        <v>15141</v>
      </c>
      <c r="D79" t="s">
        <v>62</v>
      </c>
      <c r="E79" s="562">
        <v>9250000</v>
      </c>
      <c r="F79" t="str">
        <f>LEFT(B:B,5)</f>
        <v>10500</v>
      </c>
    </row>
    <row r="80" spans="1:6" ht="15.75">
      <c r="A80" s="548" t="s">
        <v>15136</v>
      </c>
      <c r="B80" s="560" t="s">
        <v>9788</v>
      </c>
      <c r="C80" t="s">
        <v>9789</v>
      </c>
      <c r="D80" t="s">
        <v>9316</v>
      </c>
      <c r="E80" s="562">
        <v>7950000</v>
      </c>
      <c r="F80" t="str">
        <f>LEFT(B:B,5)</f>
        <v>12500</v>
      </c>
    </row>
    <row r="81" spans="1:6" ht="15.75">
      <c r="A81" s="548" t="s">
        <v>15142</v>
      </c>
      <c r="B81" s="569" t="s">
        <v>259</v>
      </c>
      <c r="C81" t="s">
        <v>15143</v>
      </c>
      <c r="D81" t="s">
        <v>257</v>
      </c>
      <c r="E81" s="562">
        <v>9250000</v>
      </c>
      <c r="F81" t="str">
        <f>LEFT(B:B,5)</f>
        <v>10500</v>
      </c>
    </row>
    <row r="82" spans="1:6" ht="15.75">
      <c r="A82" s="548" t="s">
        <v>15142</v>
      </c>
      <c r="B82" s="569" t="s">
        <v>9644</v>
      </c>
      <c r="C82" t="s">
        <v>9645</v>
      </c>
      <c r="D82" t="s">
        <v>8838</v>
      </c>
      <c r="E82" s="562">
        <v>9250000</v>
      </c>
      <c r="F82" t="str">
        <f>LEFT(B:B,5)</f>
        <v>12500</v>
      </c>
    </row>
    <row r="83" spans="1:6" ht="15.75">
      <c r="A83" s="548" t="s">
        <v>15142</v>
      </c>
      <c r="B83" s="569" t="s">
        <v>4906</v>
      </c>
      <c r="C83" t="s">
        <v>15144</v>
      </c>
      <c r="D83" t="s">
        <v>8512</v>
      </c>
      <c r="E83" s="562">
        <v>8450000</v>
      </c>
      <c r="F83" t="str">
        <f>LEFT(B:B,5)</f>
        <v>11501</v>
      </c>
    </row>
    <row r="84" spans="1:6" ht="15.75">
      <c r="A84" s="548" t="s">
        <v>15145</v>
      </c>
      <c r="B84" s="569" t="s">
        <v>9354</v>
      </c>
      <c r="C84" t="s">
        <v>9355</v>
      </c>
      <c r="D84" t="s">
        <v>9331</v>
      </c>
      <c r="E84" s="562">
        <v>9250000</v>
      </c>
      <c r="F84" t="str">
        <f>LEFT(B:B,5)</f>
        <v>12500</v>
      </c>
    </row>
    <row r="85" spans="1:6" ht="15.75">
      <c r="A85" s="548" t="s">
        <v>15146</v>
      </c>
      <c r="B85" s="569" t="s">
        <v>9332</v>
      </c>
      <c r="C85" t="s">
        <v>9333</v>
      </c>
      <c r="D85" t="s">
        <v>9331</v>
      </c>
      <c r="E85" s="562">
        <v>9250000</v>
      </c>
      <c r="F85" t="str">
        <f>LEFT(B:B,5)</f>
        <v>12500</v>
      </c>
    </row>
    <row r="86" spans="1:6" ht="15.75">
      <c r="A86" s="548" t="s">
        <v>15146</v>
      </c>
      <c r="B86" s="569" t="s">
        <v>9088</v>
      </c>
      <c r="C86" t="s">
        <v>9089</v>
      </c>
      <c r="D86" t="s">
        <v>8849</v>
      </c>
      <c r="E86" s="562">
        <v>8450000</v>
      </c>
      <c r="F86" t="str">
        <f>LEFT(B:B,5)</f>
        <v>12500</v>
      </c>
    </row>
    <row r="87" spans="1:6" ht="15.75">
      <c r="A87" s="548" t="s">
        <v>15147</v>
      </c>
      <c r="B87" s="569" t="s">
        <v>9536</v>
      </c>
      <c r="C87" t="s">
        <v>9537</v>
      </c>
      <c r="D87" t="s">
        <v>9471</v>
      </c>
      <c r="E87" s="562">
        <v>9250000</v>
      </c>
      <c r="F87" t="str">
        <f>LEFT(B:B,5)</f>
        <v>12500</v>
      </c>
    </row>
    <row r="88" spans="1:6" ht="15.75">
      <c r="A88" s="548" t="s">
        <v>15147</v>
      </c>
      <c r="B88" s="569" t="s">
        <v>6192</v>
      </c>
      <c r="C88" t="s">
        <v>9630</v>
      </c>
      <c r="D88" t="s">
        <v>8838</v>
      </c>
      <c r="E88" s="562">
        <v>9250000</v>
      </c>
      <c r="F88" t="str">
        <f>LEFT(B:B,5)</f>
        <v>12500</v>
      </c>
    </row>
    <row r="89" spans="1:6" ht="15.75">
      <c r="A89" s="548" t="s">
        <v>15147</v>
      </c>
      <c r="B89" s="570" t="s">
        <v>9566</v>
      </c>
      <c r="C89" t="s">
        <v>9567</v>
      </c>
      <c r="D89" t="s">
        <v>8997</v>
      </c>
      <c r="E89" s="562">
        <v>9250000</v>
      </c>
      <c r="F89" t="str">
        <f>LEFT(B:B,5)</f>
        <v>12500</v>
      </c>
    </row>
    <row r="90" spans="1:6" ht="15.75">
      <c r="A90" s="548" t="s">
        <v>15147</v>
      </c>
      <c r="B90" s="560" t="s">
        <v>233</v>
      </c>
      <c r="C90" t="s">
        <v>15148</v>
      </c>
      <c r="D90" t="s">
        <v>132</v>
      </c>
      <c r="E90" s="562">
        <v>7794000</v>
      </c>
      <c r="F90" t="str">
        <f>LEFT(B:B,5)</f>
        <v>10500</v>
      </c>
    </row>
    <row r="91" spans="1:6" ht="15.75">
      <c r="A91" s="548" t="s">
        <v>15147</v>
      </c>
      <c r="B91" s="560" t="s">
        <v>2680</v>
      </c>
      <c r="C91" t="s">
        <v>15149</v>
      </c>
      <c r="D91" t="s">
        <v>2415</v>
      </c>
      <c r="E91" s="562">
        <v>9250000</v>
      </c>
      <c r="F91" t="str">
        <f>LEFT(B:B,5)</f>
        <v>10500</v>
      </c>
    </row>
    <row r="92" spans="1:6" ht="15.75">
      <c r="A92" s="548" t="s">
        <v>15150</v>
      </c>
      <c r="B92" s="560" t="s">
        <v>7874</v>
      </c>
      <c r="C92" t="s">
        <v>15151</v>
      </c>
      <c r="D92" t="s">
        <v>7871</v>
      </c>
      <c r="E92" s="562">
        <v>9250000</v>
      </c>
      <c r="F92" t="str">
        <f>LEFT(B:B,5)</f>
        <v>11500</v>
      </c>
    </row>
    <row r="93" spans="1:6" ht="15.75">
      <c r="A93" s="548" t="s">
        <v>15150</v>
      </c>
      <c r="B93" s="560" t="s">
        <v>8943</v>
      </c>
      <c r="C93" t="s">
        <v>8944</v>
      </c>
      <c r="D93" t="s">
        <v>8917</v>
      </c>
      <c r="E93" s="562">
        <v>8450000</v>
      </c>
      <c r="F93" t="str">
        <f>LEFT(B:B,5)</f>
        <v>12500</v>
      </c>
    </row>
    <row r="94" spans="1:6" ht="15.75">
      <c r="A94" s="548" t="s">
        <v>15150</v>
      </c>
      <c r="B94" s="560" t="s">
        <v>9199</v>
      </c>
      <c r="C94" t="s">
        <v>9200</v>
      </c>
      <c r="D94" t="s">
        <v>8849</v>
      </c>
      <c r="E94" s="562">
        <v>8450000</v>
      </c>
      <c r="F94" t="str">
        <f>LEFT(B:B,5)</f>
        <v>12500</v>
      </c>
    </row>
    <row r="95" spans="1:6" ht="15.75">
      <c r="A95" s="548" t="s">
        <v>15150</v>
      </c>
      <c r="B95" s="560" t="s">
        <v>9109</v>
      </c>
      <c r="C95" t="s">
        <v>9110</v>
      </c>
      <c r="D95" t="s">
        <v>8968</v>
      </c>
      <c r="E95" s="562">
        <v>8450000</v>
      </c>
      <c r="F95" t="str">
        <f>LEFT(B:B,5)</f>
        <v>12500</v>
      </c>
    </row>
    <row r="96" spans="1:6" ht="15.75">
      <c r="A96" s="548" t="s">
        <v>15150</v>
      </c>
      <c r="B96" s="560" t="s">
        <v>9308</v>
      </c>
      <c r="C96" t="s">
        <v>9309</v>
      </c>
      <c r="D96" t="s">
        <v>8968</v>
      </c>
      <c r="E96" s="562">
        <v>8450000</v>
      </c>
      <c r="F96" t="str">
        <f>LEFT(B:B,5)</f>
        <v>12500</v>
      </c>
    </row>
    <row r="97" spans="1:6" ht="15.75">
      <c r="A97" s="548" t="s">
        <v>15150</v>
      </c>
      <c r="B97" s="560" t="s">
        <v>8478</v>
      </c>
      <c r="C97" t="s">
        <v>15152</v>
      </c>
      <c r="D97" t="s">
        <v>8445</v>
      </c>
      <c r="E97" s="562">
        <v>8450000</v>
      </c>
      <c r="F97" t="str">
        <f>LEFT(B:B,5)</f>
        <v>11501</v>
      </c>
    </row>
    <row r="98" spans="1:6" ht="15.75">
      <c r="A98" s="548" t="s">
        <v>15150</v>
      </c>
      <c r="B98" s="560" t="s">
        <v>322</v>
      </c>
      <c r="C98" t="s">
        <v>15153</v>
      </c>
      <c r="D98" t="s">
        <v>257</v>
      </c>
      <c r="E98" s="562">
        <v>9250000</v>
      </c>
      <c r="F98" t="str">
        <f>LEFT(B:B,5)</f>
        <v>10500</v>
      </c>
    </row>
    <row r="99" spans="1:6" ht="15.75">
      <c r="A99" s="548" t="s">
        <v>15154</v>
      </c>
      <c r="B99" s="560" t="s">
        <v>7696</v>
      </c>
      <c r="C99" t="s">
        <v>15155</v>
      </c>
      <c r="D99" t="s">
        <v>7636</v>
      </c>
      <c r="E99" s="562">
        <v>8450000</v>
      </c>
      <c r="F99" t="str">
        <f>LEFT(B:B,5)</f>
        <v>11500</v>
      </c>
    </row>
    <row r="100" spans="1:6" ht="15.75">
      <c r="A100" s="548" t="s">
        <v>15154</v>
      </c>
      <c r="B100" s="560" t="s">
        <v>6918</v>
      </c>
      <c r="C100" t="s">
        <v>9238</v>
      </c>
      <c r="D100" t="s">
        <v>8942</v>
      </c>
      <c r="E100" s="562">
        <v>8450000</v>
      </c>
      <c r="F100" t="str">
        <f>LEFT(B:B,5)</f>
        <v>12500</v>
      </c>
    </row>
    <row r="101" spans="1:6" ht="15.75">
      <c r="A101" s="548" t="s">
        <v>15154</v>
      </c>
      <c r="B101" s="560" t="s">
        <v>10126</v>
      </c>
      <c r="C101" t="s">
        <v>10127</v>
      </c>
      <c r="D101" t="s">
        <v>9702</v>
      </c>
      <c r="E101" s="562">
        <v>8450000</v>
      </c>
      <c r="F101" t="str">
        <f>LEFT(B:B,5)</f>
        <v>12501</v>
      </c>
    </row>
    <row r="102" spans="1:6" ht="15.75">
      <c r="A102" s="548" t="s">
        <v>15156</v>
      </c>
      <c r="B102" s="560" t="s">
        <v>9935</v>
      </c>
      <c r="C102" t="s">
        <v>9936</v>
      </c>
      <c r="D102" t="s">
        <v>9291</v>
      </c>
      <c r="E102" s="562">
        <v>7950000</v>
      </c>
      <c r="F102" t="str">
        <f>LEFT(B:B,5)</f>
        <v>12500</v>
      </c>
    </row>
    <row r="103" spans="1:6" ht="15.75">
      <c r="A103" s="548" t="s">
        <v>15156</v>
      </c>
      <c r="B103" s="560" t="s">
        <v>2698</v>
      </c>
      <c r="C103" t="s">
        <v>15157</v>
      </c>
      <c r="D103" t="s">
        <v>2605</v>
      </c>
      <c r="E103" s="562">
        <v>9250000</v>
      </c>
      <c r="F103" t="str">
        <f>LEFT(B:B,5)</f>
        <v>10500</v>
      </c>
    </row>
    <row r="104" spans="1:6" ht="15.75">
      <c r="A104" s="548" t="s">
        <v>15156</v>
      </c>
      <c r="B104" s="560" t="s">
        <v>7728</v>
      </c>
      <c r="C104" t="s">
        <v>15158</v>
      </c>
      <c r="D104" t="s">
        <v>7699</v>
      </c>
      <c r="E104" s="562">
        <v>8450000</v>
      </c>
      <c r="F104" t="str">
        <f>LEFT(B:B,5)</f>
        <v>11500</v>
      </c>
    </row>
    <row r="105" spans="1:6" ht="15.75">
      <c r="A105" s="548" t="s">
        <v>15156</v>
      </c>
      <c r="B105" s="560" t="s">
        <v>9296</v>
      </c>
      <c r="C105" t="s">
        <v>9297</v>
      </c>
      <c r="D105" t="s">
        <v>8968</v>
      </c>
      <c r="E105" s="562">
        <v>8450000</v>
      </c>
      <c r="F105" t="str">
        <f>LEFT(B:B,5)</f>
        <v>12500</v>
      </c>
    </row>
    <row r="106" spans="1:6" ht="15.75">
      <c r="A106" s="548"/>
      <c r="B106" s="567" t="s">
        <v>9357</v>
      </c>
      <c r="C106" t="s">
        <v>15159</v>
      </c>
      <c r="E106" s="562">
        <v>9250000</v>
      </c>
      <c r="F106" t="str">
        <f>LEFT(B:B,5)</f>
        <v>12500</v>
      </c>
    </row>
    <row r="107" spans="1:6">
      <c r="E107" s="566">
        <f>SUM(E2:E106)</f>
        <v>916616000</v>
      </c>
    </row>
  </sheetData>
  <autoFilter ref="A1:H107" xr:uid="{65BB7A55-0E86-4EB2-BB4A-DEC774165E03}"/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K8</vt:lpstr>
      <vt:lpstr>K9</vt:lpstr>
      <vt:lpstr>K10</vt:lpstr>
      <vt:lpstr>K11</vt:lpstr>
      <vt:lpstr>K12</vt:lpstr>
      <vt:lpstr>K13</vt:lpstr>
      <vt:lpstr>TỔNG HỢP</vt:lpstr>
      <vt:lpstr>VCB T10</vt:lpstr>
      <vt:lpstr>AGB T10</vt:lpstr>
      <vt:lpstr>'K10'!Print_Area</vt:lpstr>
      <vt:lpstr>'K11'!Print_Area</vt:lpstr>
      <vt:lpstr>'K12'!Print_Area</vt:lpstr>
      <vt:lpstr>'K13'!Print_Area</vt:lpstr>
      <vt:lpstr>'K8'!Print_Area</vt:lpstr>
      <vt:lpstr>'K9'!Print_Area</vt:lpstr>
      <vt:lpstr>'TỔNG HỢP'!Print_Area</vt:lpstr>
      <vt:lpstr>'K10'!Print_Titles</vt:lpstr>
      <vt:lpstr>'K12'!Print_Titles</vt:lpstr>
      <vt:lpstr>'K13'!Print_Titles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2025-10-15T09:28:57Z</cp:lastPrinted>
  <dcterms:created xsi:type="dcterms:W3CDTF">2025-02-06T07:59:42Z</dcterms:created>
  <dcterms:modified xsi:type="dcterms:W3CDTF">2025-10-23T10:22:34Z</dcterms:modified>
</cp:coreProperties>
</file>